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3.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6.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26.xml" ContentType="application/vnd.ms-excel.controlproperties+xml"/>
  <Override PartName="/xl/drawings/drawing9.xml" ContentType="application/vnd.openxmlformats-officedocument.drawing+xml"/>
  <Override PartName="/xl/ctrlProps/ctrlProp127.xml" ContentType="application/vnd.ms-excel.controlproperties+xml"/>
  <Override PartName="/xl/drawings/drawing10.xml" ContentType="application/vnd.openxmlformats-officedocument.drawing+xml"/>
  <Override PartName="/xl/ctrlProps/ctrlProp128.xml" ContentType="application/vnd.ms-excel.controlproperties+xml"/>
  <Override PartName="/xl/ctrlProps/ctrlProp129.xml" ContentType="application/vnd.ms-excel.controlproperties+xml"/>
  <Override PartName="/xl/drawings/drawing11.xml" ContentType="application/vnd.openxmlformats-officedocument.drawing+xml"/>
  <Override PartName="/xl/ctrlProps/ctrlProp130.xml" ContentType="application/vnd.ms-excel.controlproperties+xml"/>
  <Override PartName="/xl/drawings/drawing12.xml" ContentType="application/vnd.openxmlformats-officedocument.drawing+xml"/>
  <Override PartName="/xl/ctrlProps/ctrlProp131.xml" ContentType="application/vnd.ms-excel.controlproperties+xml"/>
  <Override PartName="/xl/ctrlProps/ctrlProp132.xml" ContentType="application/vnd.ms-excel.controlproperties+xml"/>
  <Override PartName="/xl/drawings/drawing1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14.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energetikosministerija-my.sharepoint.com/personal/g_karalius_enmin_lt/Documents/ManoGK/PROJEKTINIS VALDYMAS/SRVL (LT-LV)/3. LT-LV PzP/TVIRTINIMAS/"/>
    </mc:Choice>
  </mc:AlternateContent>
  <xr:revisionPtr revIDLastSave="124" documentId="8_{E063774E-D4FC-47B5-AE7D-E0A1CD48F595}" xr6:coauthVersionLast="47" xr6:coauthVersionMax="47" xr10:uidLastSave="{6FE95EFD-B815-4C5F-B7E5-8A909A7ABDDE}"/>
  <bookViews>
    <workbookView xWindow="-28920" yWindow="-75" windowWidth="29040" windowHeight="15720" firstSheet="13" activeTab="21" xr2:uid="{F11BE8CC-9F38-4CCB-AD54-05E717153559}"/>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Veiklos_saltiniai" sheetId="9" r:id="rId9"/>
    <sheet name="VPSP" sheetId="21" state="hidden" r:id="rId10"/>
    <sheet name="Veikla_2" sheetId="24" r:id="rId11"/>
    <sheet name="Veikla_3" sheetId="25" r:id="rId12"/>
    <sheet name="Veikla_4" sheetId="26" r:id="rId13"/>
    <sheet name="Veikla_6" sheetId="27" r:id="rId14"/>
    <sheet name="Veikla_7" sheetId="28" r:id="rId15"/>
    <sheet name="Veikla_9" sheetId="29" r:id="rId16"/>
    <sheet name="Veikla_10" sheetId="30" r:id="rId17"/>
    <sheet name="Veikla_11" sheetId="31" r:id="rId18"/>
    <sheet name="Veikla_12" sheetId="32" r:id="rId19"/>
    <sheet name="Veikla_13" sheetId="33" r:id="rId20"/>
    <sheet name="Veikla_15" sheetId="34" r:id="rId21"/>
    <sheet name="Veikla_18" sheetId="35" r:id="rId22"/>
    <sheet name="EN" sheetId="36" r:id="rId23"/>
    <sheet name="Produkto_rodikliai" sheetId="23" r:id="rId24"/>
    <sheet name="Rezultato_rodikliai" sheetId="22" r:id="rId25"/>
    <sheet name="SNA" sheetId="10" r:id="rId26"/>
    <sheet name="SVA" sheetId="11" state="hidden" r:id="rId27"/>
    <sheet name="DA" sheetId="12" state="hidden" r:id="rId28"/>
    <sheet name="Poveikis VF" sheetId="13" r:id="rId29"/>
    <sheet name="Rezultatai" sheetId="14" r:id="rId30"/>
    <sheet name="Jautrumo analizė" sheetId="15" r:id="rId31"/>
    <sheet name="Scenarijų analizė" sheetId="16" r:id="rId32"/>
    <sheet name="Finansavimas" sheetId="19" r:id="rId33"/>
    <sheet name="Data3" sheetId="18" state="veryHidden" r:id="rId34"/>
  </sheets>
  <definedNames>
    <definedName name="_xlnm._FilterDatabase" localSheetId="0" hidden="1">Data1!$A$1:$Q$124</definedName>
    <definedName name="_xlnm._FilterDatabase" localSheetId="1" hidden="1">Data2!$A$1:$C$103</definedName>
    <definedName name="_xlnm._FilterDatabase" localSheetId="8" hidden="1">Veiklos_saltiniai!$A$1:$G$37</definedName>
    <definedName name="_Hlk179183729" localSheetId="0">Data1!$E$127</definedName>
    <definedName name="_Hlk179212429" localSheetId="0">Data1!$E$131</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desimt">Veiklos_saltiniai!#REF!,Veiklos_saltiniai!#REF!,Veiklos_saltiniai!#REF!,Veiklos_saltiniai!#REF!</definedName>
    <definedName name="desimtkl">Veiklos_saltiniai!#REF!,Veiklos_saltiniai!#REF!,Veiklos_saltiniai!#REF!,Veiklos_saltiniai!#REF!</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Pradžia!$E$41</definedName>
    <definedName name="Igyv_A1" comment="Alternatyvos 1 igyvendinimo laikotarpis">'Alternatyva 1'!$H$21:INDEX('Alternatyva 1'!$H$22:$DC$22,A1_trukme+1),'Alternatyva 1'!$H$34:INDEX('Alternatyva 1'!$H$35:$DC$35,A1_trukme+1),'Alternatyva 1'!$H$47:INDEX('Alternatyva 1'!$H$48:$DC$48,A1_trukme+1),'Alternatyva 1'!$H$61:INDEX('Alternatyva 1'!$H$62:$DC$62,A1_trukme+1),'Alternatyva 1'!$H$74:INDEX('Alternatyva 1'!$H$75:$DC$75,A1_trukme+1),'Alternatyva 1'!$H$87:INDEX('Alternatyva 1'!$H$88:$DC$88,A1_trukme+1),'Alternatyva 1'!$H$100:INDEX('Alternatyva 1'!$H$101:$DC$101,A1_trukme+1)</definedName>
    <definedName name="Igyv_A2" comment="Alternatyvos 2 igyvendinimo laikotarpis">'Alternatyva 2'!$H$21:INDEX('Alternatyva 2'!$H$22:$DC$22,A2_trukme+1),'Alternatyva 2'!$H$34:INDEX('Alternatyva 2'!$H$35:$DC$35,A2_trukme+1),'Alternatyva 2'!$H$47:INDEX('Alternatyva 2'!$H$48:$DC$48,A2_trukme+1),'Alternatyva 2'!$H$61:INDEX('Alternatyva 2'!$H$62:$DC$62,A2_trukme+1),'Alternatyva 2'!$H$74:INDEX('Alternatyva 2'!$H$75:$DC$75,A2_trukme+1),'Alternatyva 2'!$H$87:INDEX('Alternatyva 2'!$H$88:$DC$88,A2_trukme+1),'Alternatyva 2'!$H$100:INDEX('Alternatyva 2'!$H$101:$DC$101,A2_trukme+1)</definedName>
    <definedName name="Igyv_A3" comment="Alternatyvos 3 igyvendinimo laikotarpis">'Alternatyva 3'!$H$21:INDEX('Alternatyva 3'!$H$22:$DC$22,A3_trukme+1),'Alternatyva 3'!$H$34:INDEX('Alternatyva 3'!$H$35:$DC$35,A3_trukme+1),'Alternatyva 3'!$H$47:INDEX('Alternatyva 3'!$H$48:$DC$48,A3_trukme+1),'Alternatyva 3'!$H$61:INDEX('Alternatyva 3'!$H$62:$DC$62,A3_trukme+1),'Alternatyva 3'!$H$74:INDEX('Alternatyva 3'!$H$75:$DC$75,A3_trukme+1),'Alternatyva 3'!$H$87:INDEX('Alternatyva 3'!$H$88:$DC$88,A3_trukme+1),'Alternatyva 3'!$H$100:INDEX('Alternatyva 3'!$H$101:$DC$101,A3_trukme+1)</definedName>
    <definedName name="Igyv_A4" comment="Alternatyvos A4 igyvendinimo laikotarpis">'Alternatyva 4'!$H$21:INDEX('Alternatyva 4'!$H$22:$DC$22,A4_trukme+1),'Alternatyva 4'!$H$34:INDEX('Alternatyva 4'!$H$35:$DC$35,A4_trukme+1),'Alternatyva 4'!$H$47:INDEX('Alternatyva 4'!$H$48:$DC$48,A4_trukme+1),'Alternatyva 4'!$H$61:INDEX('Alternatyva 4'!$H$62:$DC$62,A4_trukme+1),'Alternatyva 4'!$H$74:INDEX('Alternatyva 4'!$H$75:$DC$75,A4_trukme+1),'Alternatyva 4'!$H$87:INDEX('Alternatyva 4'!$H$88:$DC$88,A4_trukme+1),'Alternatyva 4'!$H$100:INDEX('Alternatyva 4'!$H$101:$DC$101,A4_trukme+1)</definedName>
    <definedName name="Igyv_A5" comment="Alternatyva 5 igyvendinimas">'Alternatyva 5'!$H$21:INDEX('Alternatyva 5'!$H$22:$DC$22,A5_trukme+1),'Alternatyva 5'!$H$34:INDEX('Alternatyva 5'!$H$35:$DC$35,A5_trukme+1),'Alternatyva 5'!$H$47:INDEX('Alternatyva 5'!$H$48:$DC$48,A5_trukme+1),'Alternatyva 5'!$H$61:INDEX('Alternatyva 5'!$H$62:$DC$62,A5_trukme+1),'Alternatyva 5'!$H$74:INDEX('Alternatyva 5'!$H$75:$DC$75,A5_trukme+1),'Alternatyva 5'!$H$87:INDEX('Alternatyva 5'!$H$88:$DC$88,A5_trukme+1),'Alternatyva 5'!$H$100:INDEX('Alternatyva 5'!$H$101:$DC$101,A5_trukme+1)</definedName>
    <definedName name="JA_GDV">'Jautrumo analizė'!$B$12:$F$145</definedName>
    <definedName name="JA_kodai">'Jautrumo analizė'!$B$184:$B$297</definedName>
    <definedName name="JA_proc" comment="Jautrumo analizeje naudojami -1, 0, 1 proc.">'Jautrumo analizė'!$DE$12:$DF$145</definedName>
    <definedName name="Kalba" localSheetId="9">VPSP!$J$2</definedName>
    <definedName name="Kalba">#REF!</definedName>
    <definedName name="Likut_A1">INDEX('Alternatyva 1'!$H$23:$DC$23,PAL+1),INDEX('Alternatyva 1'!$H$36:$DC$36,PAL+1),INDEX('Alternatyva 1'!$H$49:$DC$49,PAL+1),INDEX('Alternatyva 1'!$H$63:$DC$63,PAL+1),INDEX('Alternatyva 1'!$H$76:$DC$76,PAL+1),INDEX('Alternatyva 1'!$H$89:$DC$89,PAL+1),INDEX('Alternatyva 1'!$H$102:$DC$102,PAL+1)</definedName>
    <definedName name="Likut_A2" comment="Likutine verte">INDEX('Alternatyva 2'!$H$23:$DC$23,PAL+1),INDEX('Alternatyva 2'!$H$36:$DC$36,PAL+1),INDEX('Alternatyva 2'!$H$49:$DC$49,PAL+1),INDEX('Alternatyva 2'!$H$63:$DC$63,PAL+1),INDEX('Alternatyva 2'!$H$76:$DC$76,PAL+1),INDEX('Alternatyva 2'!$H$89:$DC$89,PAL+1),INDEX('Alternatyva 2'!$H$102:$DC$102,PAL+1)</definedName>
    <definedName name="Likut_A3" comment="Alternatyvos 3 laikotarpis, kuriame neaktyvios celes ir neiseitu irasyti likutines vertes">INDEX('Alternatyva 3'!$H$23:$DC$23,PAL+1),INDEX('Alternatyva 3'!$H$36:$DC$36,PAL+1),INDEX('Alternatyva 3'!$H$49:$DC$49,PAL+1),INDEX('Alternatyva 3'!$H$63:$DC$63,PAL+1),INDEX('Alternatyva 3'!$H$76:$DC$76,PAL+1),INDEX('Alternatyva 3'!$H$89:$DC$89,PAL+1),INDEX('Alternatyva 3'!$H$102:$DC$102,PAL+1)</definedName>
    <definedName name="Likut_A4" comment="Alternatyvos 4 likutines vertes vieta">INDEX('Alternatyva 4'!$H$23:$DC$23,PAL+1),INDEX('Alternatyva 4'!$H$36:$DC$36,PAL+1),INDEX('Alternatyva 4'!$H$49:$DC$49,PAL+1),INDEX('Alternatyva 4'!$H$63:$DC$63,PAL+1),INDEX('Alternatyva 4'!$H$76:$DC$76,PAL+1),INDEX('Alternatyva 4'!$H$89:$DC$89,PAL+1),INDEX('Alternatyva 4'!$H$102:$DC$102,PAL+1)</definedName>
    <definedName name="Likut_A5" comment="Alternatyva 5 likutines vertes vieta">INDEX('Alternatyva 5'!$H$23:$DC$23,PAL+1),INDEX('Alternatyva 5'!$H$36:$DC$36,PAL+1),INDEX('Alternatyva 5'!$H$49:$DC$49,PAL+1),INDEX('Alternatyva 5'!$H$63:$DC$63,PAL+1),INDEX('Alternatyva 5'!$H$76:$DC$76,PAL+1),INDEX('Alternatyva 5'!$H$89:$DC$89,PAL+1),INDEX('Alternatyva 5'!$H$102:$DC$102,PAL+1)</definedName>
    <definedName name="Likut1_GDV" comment="Likutinės vertės GDV">SUM('Alternatyva 1'!$F$23,'Alternatyva 1'!$F$36,'Alternatyva 1'!$F$49,'Alternatyva 1'!$F$63,'Alternatyva 1'!$F$76,'Alternatyva 1'!$F$89,'Alternatyva 1'!$F$102)</definedName>
    <definedName name="Likut2_GDV">SUM('Alternatyva 2'!$F$23,'Alternatyva 2'!$F$36,'Alternatyva 2'!$F$49,'Alternatyva 2'!$F$63,'Alternatyva 2'!$F$76,'Alternatyva 2'!$F$89,'Alternatyva 2'!$F$102)</definedName>
    <definedName name="Likut3_GDV" comment="Likutines vertes GDV">SUM('Alternatyva 3'!$F$23,'Alternatyva 3'!$F$36,'Alternatyva 3'!$F$49,'Alternatyva 3'!$F$63,'Alternatyva 3'!$F$76,'Alternatyva 3'!$F$89,'Alternatyva 3'!$F$102)</definedName>
    <definedName name="Likut4_GDV" comment="Likutines vertes GDV">SUM('Alternatyva 4'!$F$23,'Alternatyva 4'!$F$36,'Alternatyva 4'!$F$49,'Alternatyva 4'!$F$63,'Alternatyva 4'!$F$76,'Alternatyva 4'!$F$89,'Alternatyva 4'!$F$102)</definedName>
    <definedName name="Likut5_GDV" comment="Likutines vertes GDV">SUM('Alternatyva 5'!$F$23,'Alternatyva 5'!$F$36,'Alternatyva 5'!$F$49,'Alternatyva 5'!$F$63,'Alternatyva 5'!$F$76,'Alternatyva 5'!$F$89,'Alternatyva 5'!$F$102)</definedName>
    <definedName name="Naudos" comment="Pagal politikos sritis atrinktos naudos">IF(Data2!$B$2="N",OFFSET(Data2!$A$5,0,0,COUNTA(Data2!$A$5:$A$200)-1,1),"")</definedName>
    <definedName name="NLikut_A1" comment="Alternatyvos 1 laikotarpis,kuriame neaktyvios celes irasyti likutine verte">'Alternatyva 1'!$H$23:INDEX('Alternatyva 1'!$H$23:$DC$23,PAL),'Alternatyva 1'!$H$36:INDEX('Alternatyva 1'!$H$36:$DC$36,PAL),'Alternatyva 1'!$H$49:INDEX('Alternatyva 1'!$H$49:$DC$49,PAL),'Alternatyva 1'!$H$63:INDEX('Alternatyva 1'!$H$63:$DC$63,PAL),'Alternatyva 1'!$H$76:INDEX('Alternatyva 1'!$H$76:$DC$76,PAL),'Alternatyva 1'!$H$89:INDEX('Alternatyva 1'!$H$89:$DC$89,PAL),'Alternatyva 1'!$H$102:INDEX('Alternatyva 1'!$H$102:$DC$102,PAL)</definedName>
    <definedName name="NLikut_A2">'Alternatyva 2'!$H$23:INDEX('Alternatyva 2'!$H$23:$DC$23,PAL),'Alternatyva 2'!$H$36:INDEX('Alternatyva 2'!$H$36:$DC$36,PAL),'Alternatyva 2'!$H$49:INDEX('Alternatyva 2'!$H$49:$DC$49,PAL),'Alternatyva 2'!$H$63:INDEX('Alternatyva 2'!$H$63:$DC$63,PAL),'Alternatyva 2'!$H$76:INDEX('Alternatyva 2'!$H$76:$DC$76,PAL),'Alternatyva 2'!$H$89:INDEX('Alternatyva 2'!$H$89:$DC$89,PAL),'Alternatyva 2'!$H$102:INDEX('Alternatyva 2'!$H$102:$DC$102,PAL)</definedName>
    <definedName name="NLikuT_A3">'Alternatyva 3'!$H$23:INDEX('Alternatyva 3'!$H$23:$DC$23,PAL),'Alternatyva 3'!$H$36:INDEX('Alternatyva 3'!$H$36:$DC$36,PAL),'Alternatyva 3'!$H$49:INDEX('Alternatyva 3'!$H$49:$DC$49,PAL),'Alternatyva 3'!$H$63:INDEX('Alternatyva 3'!$H$63:$DC$63,PAL),'Alternatyva 3'!$H$76:INDEX('Alternatyva 3'!$H$76:$DC$76,PAL),'Alternatyva 3'!$H$89:INDEX('Alternatyva 3'!$H$89:$DC$89,PAL),'Alternatyva 3'!$H$102:INDEX('Alternatyva 3'!$H$102:$DC$102,PAL)</definedName>
    <definedName name="NLikut_A4">'Alternatyva 4'!$H$23:INDEX('Alternatyva 4'!$H$23:$DC$23,PAL),'Alternatyva 4'!$H$36:INDEX('Alternatyva 4'!$H$36:$DC$36,PAL),'Alternatyva 4'!$H$49:INDEX('Alternatyva 4'!$H$49:$DC$49,PAL),'Alternatyva 4'!$H$63:INDEX('Alternatyva 4'!$H$63:$DC$63,PAL),'Alternatyva 4'!$H$76:INDEX('Alternatyva 4'!$H$76:$DC$76,PAL),'Alternatyva 4'!$H$89:INDEX('Alternatyva 4'!$H$89:$DC$89,PAL),'Alternatyva 4'!$H$102:INDEX('Alternatyva 4'!$H$102:$DC$102,PAL)</definedName>
    <definedName name="NLikut_A5">'Alternatyva 5'!$H$23:INDEX('Alternatyva 5'!$H$23:$DC$23,PAL),'Alternatyva 5'!$H$36:INDEX('Alternatyva 5'!$H$36:$DC$36,PAL),'Alternatyva 5'!$H$49:INDEX('Alternatyva 5'!$H$49:$DC$49,PAL),'Alternatyva 5'!$H$63:INDEX('Alternatyva 5'!$H$63:$DC$63,PAL),'Alternatyva 5'!$H$76:INDEX('Alternatyva 5'!$H$76:$DC$76,PAL),'Alternatyva 5'!$H$89:INDEX('Alternatyva 5'!$H$89:$DC$89,PAL),'Alternatyva 5'!$H$102:INDEX('Alternatyva 5'!$H$102:$DC$102,PAL)</definedName>
    <definedName name="Norminiai" comment="Norminiai veiksmai">'Alternatyva 1'!$B$11:$B$23</definedName>
    <definedName name="Nuliniai">IF(PVP="",TEXT(TODAY(),"yyyy"),TEXT(PVP,"yyyy"))-1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27">DA!$A:$E</definedName>
    <definedName name="_xlnm.Print_Titles" localSheetId="0">Data1!$A:$E</definedName>
    <definedName name="_xlnm.Print_Titles" localSheetId="1">Data2!$A:$C</definedName>
    <definedName name="_xlnm.Print_Titles" localSheetId="30">'Jautrumo analizė'!$A:$E</definedName>
    <definedName name="_xlnm.Print_Titles" localSheetId="28">'Poveikis VF'!$A:$F</definedName>
    <definedName name="_xlnm.Print_Titles" localSheetId="2">Pradžia!$A:$G</definedName>
    <definedName name="_xlnm.Print_Titles" localSheetId="31">'Scenarijų analizė'!$A:$E</definedName>
    <definedName name="_xlnm.Print_Titles" localSheetId="25">SNA!$A:$F</definedName>
    <definedName name="_xlnm.Print_Titles" localSheetId="26">SVA!$A:$E</definedName>
    <definedName name="_xlnm.Print_Titles" localSheetId="8">Veiklos_saltiniai!#REF!</definedName>
    <definedName name="PVP" comment="Priemonės vykdymo pradžia">Pradžia!$E$10</definedName>
    <definedName name="Reinv_A1" comment="Alternatyvos 1 reinvesticiju eilute">INDEX('Alternatyva 1'!$H$21:$DC$21,A1_trukme+2):('Alternatyva 1'!$DC$22),INDEX('Alternatyva 1'!$H$34:$DC$34,A1_trukme+2):'Alternatyva 1'!$DC$35,INDEX('Alternatyva 1'!$H$47:$DC$47,A1_trukme+2):'Alternatyva 1'!$DC$48,INDEX('Alternatyva 1'!$H$61:$DC$61,A1_trukme+2):'Alternatyva 1'!$DC$62,INDEX('Alternatyva 1'!$H$74:$DC$74,A1_trukme+2):'Alternatyva 1'!$DC$75,INDEX('Alternatyva 1'!$H$87:$DC$87,A1_trukme+2):'Alternatyva 1'!$DC$88,INDEX('Alternatyva 1'!$H$100:$DC$100,A1_trukme+2):'Alternatyva 1'!$DC$101</definedName>
    <definedName name="Reinv_A2" comment="Alternatyvos 2 reinvesticijos">INDEX('Alternatyva 2'!$H$21:$DC$21,A2_trukme+2):('Alternatyva 2'!$DC$22),INDEX('Alternatyva 2'!$H$34:$DC$34,A2_trukme+2):'Alternatyva 2'!$DC$35,INDEX('Alternatyva 2'!$H$47:$DC$47,A2_trukme+2):'Alternatyva 2'!$DC$48,INDEX('Alternatyva 2'!$H$61:$DC$61,A2_trukme+2):'Alternatyva 2'!$DC$62,INDEX('Alternatyva 2'!$H$74:$DC$74,A2_trukme+2):'Alternatyva 2'!$DC$75,INDEX('Alternatyva 2'!$H$87:$DC$87,A2_trukme+2):'Alternatyva 2'!$DC$88,INDEX('Alternatyva 2'!$H$100:$DC$100,A2_trukme+2):'Alternatyva 2'!$DC$101</definedName>
    <definedName name="Reinv_A3" comment="Alternatyvos A3 reinvesticijos">INDEX('Alternatyva 3'!$H$21:$DC$21,A3_trukme+2):('Alternatyva 3'!$DC$22),INDEX('Alternatyva 3'!$H$34:$DC$34,A3_trukme+2):'Alternatyva 3'!$DC$35,INDEX('Alternatyva 3'!$H$47:$DC$47,A3_trukme+2):'Alternatyva 3'!$DC$48,INDEX('Alternatyva 3'!$H$61:$DC$61,A3_trukme+2):'Alternatyva 3'!$DC$62,INDEX('Alternatyva 3'!$H$74:$DC$74,A3_trukme+2):'Alternatyva 3'!$DC$75,INDEX('Alternatyva 3'!$H$87:$DC$87,A3_trukme+2):'Alternatyva 3'!$DC$88,INDEX('Alternatyva 3'!$H$100:$DC$100,A3_trukme+2):'Alternatyva 3'!$DC$101</definedName>
    <definedName name="Reinv_A4" comment="Alternatyvos 4 reinvesticijos">INDEX('Alternatyva 4'!$H$21:$DC$21,A4_trukme+2):('Alternatyva 4'!$DC$22),INDEX('Alternatyva 4'!$H$34:$DC$34,A4_trukme+2):'Alternatyva 4'!$DC$35,INDEX('Alternatyva 4'!$H$47:$DC$47,A4_trukme+2):'Alternatyva 4'!$DC$48,INDEX('Alternatyva 4'!$H$61:$DC$61,A4_trukme+2):'Alternatyva 4'!$DC$62,INDEX('Alternatyva 4'!$H$74:$DC$74,A4_trukme+2):'Alternatyva 4'!$DC$75,INDEX('Alternatyva 4'!$H$87:$DC$87,A4_trukme+2):'Alternatyva 4'!$DC$88,INDEX('Alternatyva 4'!$H$100:$DC$100,A4_trukme+2):'Alternatyva 4'!$DC$101</definedName>
    <definedName name="Reinv_A5" comment="Alternatyvos 5 reinvesticijos">INDEX('Alternatyva 5'!$H$21:$DC$21,A5_trukme+2):('Alternatyva 5'!$DC$22),INDEX('Alternatyva 5'!$H$34:$DC$34,A5_trukme+2):'Alternatyva 5'!$DC$35,INDEX('Alternatyva 5'!$H$47:$DC$47,A5_trukme+2):'Alternatyva 5'!$DC$48,INDEX('Alternatyva 5'!$H$61:$DC$61,A5_trukme+2):'Alternatyva 5'!$DC$62,INDEX('Alternatyva 5'!$H$74:$DC$74,A5_trukme+2):'Alternatyva 5'!$DC$75,INDEX('Alternatyva 5'!$H$87:$DC$87,A5_trukme+2):'Alternatyva 5'!$DC$88,INDEX('Alternatyva 5'!$H$100:$DC$100,A5_trukme+2):'Alternatyva 5'!$DC$101</definedName>
    <definedName name="Result">Pradžia!$E$24</definedName>
    <definedName name="Result_mat">Pradžia!$E$26</definedName>
    <definedName name="Rezult_alt">Data1!$I$2:$I$6</definedName>
    <definedName name="Rodikliai" comment="Alternatyvu ENIS">DA!$H$9:$H$13</definedName>
    <definedName name="SA_kodai" localSheetId="31">'Scenarijų analizė'!$B$182:$B$295</definedName>
    <definedName name="SA_nr">'Scenarijų analizė'!$DF$6</definedName>
    <definedName name="scenarijai">'Scenarijų analizė'!$B$182:$I$295</definedName>
    <definedName name="SD" comment="Socialinė diskonto norma">Pradžia!$E$43</definedName>
    <definedName name="SocN1" comment="Socialines naudos sarasas">'Alternatyva 1'!$B$133:$C$145</definedName>
    <definedName name="SocN2" comment="Soc-ekon poveikis 2 alternatyvos">'Alternatyva 2'!$B$133:$C$145</definedName>
    <definedName name="SocN3" comment="Soc-eko poveikis 3 alternatyvos">'Alternatyva 3'!$B$133:$C$145</definedName>
    <definedName name="SocN4" comment="Soc - eko poveikis 4 alternatyvos">'Alternatyva 4'!$B$133:$C$145</definedName>
    <definedName name="SocN5" comment="Soc-eko poveikis 5 alternatyvos">'Alternatyva 5'!$B$133:$C$145</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Pradžia!$E$45</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27" hidden="1">DA!$DC:$DC</definedName>
    <definedName name="Z_B7831A28_C714_4DC9_BB36_A1304866CBB0_.wvu.Cols" localSheetId="30" hidden="1">'Jautrumo analizė'!$DC:$DC</definedName>
    <definedName name="Z_B7831A28_C714_4DC9_BB36_A1304866CBB0_.wvu.Cols" localSheetId="28" hidden="1">'Poveikis VF'!$DD:$DD</definedName>
    <definedName name="Z_B7831A28_C714_4DC9_BB36_A1304866CBB0_.wvu.Cols" localSheetId="31" hidden="1">'Scenarijų analizė'!$DC:$DC</definedName>
    <definedName name="Z_B7831A28_C714_4DC9_BB36_A1304866CBB0_.wvu.Cols" localSheetId="25" hidden="1">SNA!$DD:$DD</definedName>
    <definedName name="Z_B7831A28_C714_4DC9_BB36_A1304866CBB0_.wvu.Cols" localSheetId="26"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27"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30" hidden="1">'Jautrumo analizė'!$A:$E</definedName>
    <definedName name="Z_B7831A28_C714_4DC9_BB36_A1304866CBB0_.wvu.PrintTitles" localSheetId="28" hidden="1">'Poveikis VF'!$A:$F</definedName>
    <definedName name="Z_B7831A28_C714_4DC9_BB36_A1304866CBB0_.wvu.PrintTitles" localSheetId="2" hidden="1">Pradžia!$A:$G</definedName>
    <definedName name="Z_B7831A28_C714_4DC9_BB36_A1304866CBB0_.wvu.PrintTitles" localSheetId="31" hidden="1">'Scenarijų analizė'!$A:$E</definedName>
    <definedName name="Z_B7831A28_C714_4DC9_BB36_A1304866CBB0_.wvu.PrintTitles" localSheetId="25" hidden="1">SNA!$A:$F</definedName>
    <definedName name="Z_B7831A28_C714_4DC9_BB36_A1304866CBB0_.wvu.PrintTitles" localSheetId="26" hidden="1">SVA!$A:$E</definedName>
    <definedName name="Z_B7831A28_C714_4DC9_BB36_A1304866CBB0_.wvu.PrintTitles" localSheetId="8" hidden="1">Veiklos_saltiniai!#REF!</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35"/>
    <pivotCache cacheId="1" r:id="rId36"/>
    <pivotCache cacheId="2" r:id="rId37"/>
    <pivotCache cacheId="3"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36" l="1"/>
  <c r="J24" i="36"/>
  <c r="J23" i="36"/>
  <c r="J21" i="36"/>
  <c r="J20" i="36"/>
  <c r="J22" i="36"/>
  <c r="AF132" i="4"/>
  <c r="AG132" i="4"/>
  <c r="AH132" i="4"/>
  <c r="AI132" i="4"/>
  <c r="C26" i="35"/>
  <c r="AD117" i="4"/>
  <c r="AE117" i="4"/>
  <c r="AF117" i="4"/>
  <c r="AG117" i="4"/>
  <c r="AH117" i="4"/>
  <c r="AI117" i="4"/>
  <c r="AJ117" i="4"/>
  <c r="AC117" i="4"/>
  <c r="Q117" i="4"/>
  <c r="R117" i="4"/>
  <c r="S117" i="4"/>
  <c r="T117" i="4"/>
  <c r="U117" i="4"/>
  <c r="V117" i="4"/>
  <c r="W117" i="4"/>
  <c r="X117" i="4"/>
  <c r="Y117" i="4"/>
  <c r="Z117" i="4"/>
  <c r="AA117" i="4"/>
  <c r="AB117" i="4"/>
  <c r="P117" i="4"/>
  <c r="AD105" i="4"/>
  <c r="AE105" i="4"/>
  <c r="AF105" i="4"/>
  <c r="AG105" i="4"/>
  <c r="AH105" i="4"/>
  <c r="AI105" i="4"/>
  <c r="AJ105" i="4"/>
  <c r="AC105" i="4"/>
  <c r="Q105" i="4"/>
  <c r="R105" i="4"/>
  <c r="S105" i="4"/>
  <c r="T105" i="4"/>
  <c r="U105" i="4"/>
  <c r="V105" i="4"/>
  <c r="W105" i="4"/>
  <c r="X105" i="4"/>
  <c r="Y105" i="4"/>
  <c r="Z105" i="4"/>
  <c r="AA105" i="4"/>
  <c r="AB105" i="4"/>
  <c r="P105" i="4"/>
  <c r="R23" i="35"/>
  <c r="S23" i="35" s="1"/>
  <c r="T23" i="35" s="1"/>
  <c r="U23" i="35" s="1"/>
  <c r="V23" i="35" s="1"/>
  <c r="W23" i="35" s="1"/>
  <c r="X23" i="35" s="1"/>
  <c r="B22" i="35"/>
  <c r="A22" i="35"/>
  <c r="B8" i="35"/>
  <c r="A8" i="35"/>
  <c r="L21" i="35"/>
  <c r="M21" i="35"/>
  <c r="N21" i="35"/>
  <c r="O21" i="35"/>
  <c r="P21" i="35"/>
  <c r="Q21" i="35"/>
  <c r="R21" i="35"/>
  <c r="S21" i="35"/>
  <c r="T21" i="35"/>
  <c r="U21" i="35"/>
  <c r="V21" i="35"/>
  <c r="W21" i="35"/>
  <c r="X21" i="35"/>
  <c r="K16" i="36"/>
  <c r="I4" i="35"/>
  <c r="H4" i="35"/>
  <c r="G4" i="35"/>
  <c r="F4" i="35"/>
  <c r="F159" i="15"/>
  <c r="F160" i="15"/>
  <c r="G163" i="15"/>
  <c r="Q136" i="4"/>
  <c r="R136" i="4"/>
  <c r="S136" i="4"/>
  <c r="T136" i="4"/>
  <c r="U136" i="4"/>
  <c r="V136" i="4"/>
  <c r="W136" i="4"/>
  <c r="X136" i="4"/>
  <c r="Y136" i="4"/>
  <c r="Z136" i="4"/>
  <c r="AA136" i="4"/>
  <c r="AB136" i="4"/>
  <c r="AC136" i="4"/>
  <c r="AD136" i="4"/>
  <c r="AE136" i="4"/>
  <c r="AF136" i="4"/>
  <c r="AG136" i="4"/>
  <c r="AH136" i="4"/>
  <c r="AI136" i="4"/>
  <c r="AJ136" i="4"/>
  <c r="L28" i="36"/>
  <c r="L29" i="36" s="1"/>
  <c r="K28" i="36"/>
  <c r="K29" i="36" s="1"/>
  <c r="P136" i="4" s="1"/>
  <c r="H5" i="36"/>
  <c r="I31" i="34"/>
  <c r="B31" i="34"/>
  <c r="B5" i="36" s="1"/>
  <c r="I31" i="33"/>
  <c r="B31" i="33"/>
  <c r="H4" i="36"/>
  <c r="R8" i="36" s="1"/>
  <c r="B4" i="36"/>
  <c r="C28" i="31"/>
  <c r="I27" i="30"/>
  <c r="B28" i="36"/>
  <c r="B8" i="36"/>
  <c r="E10" i="36"/>
  <c r="E12" i="36" s="1"/>
  <c r="J135" i="4" s="1"/>
  <c r="F10" i="36"/>
  <c r="F12" i="36" s="1"/>
  <c r="K135" i="4" s="1"/>
  <c r="G10" i="36"/>
  <c r="G12" i="36" s="1"/>
  <c r="L135" i="4" s="1"/>
  <c r="H10" i="36"/>
  <c r="AD12" i="36" s="1"/>
  <c r="D10" i="36"/>
  <c r="D12" i="36" s="1"/>
  <c r="I135" i="4" s="1"/>
  <c r="E3" i="36"/>
  <c r="F3" i="36"/>
  <c r="G3" i="36"/>
  <c r="H3" i="36"/>
  <c r="D3" i="36"/>
  <c r="B12" i="36"/>
  <c r="I3" i="36"/>
  <c r="J3" i="36"/>
  <c r="B3" i="36"/>
  <c r="I15" i="36"/>
  <c r="J15" i="36"/>
  <c r="H15" i="36"/>
  <c r="H17" i="36" s="1"/>
  <c r="B15" i="36"/>
  <c r="F9" i="29"/>
  <c r="G9" i="29"/>
  <c r="H9" i="29"/>
  <c r="I9" i="29"/>
  <c r="J9" i="29"/>
  <c r="K9" i="29"/>
  <c r="F8" i="29"/>
  <c r="G8" i="29"/>
  <c r="H8" i="29"/>
  <c r="I8" i="29"/>
  <c r="J8" i="29"/>
  <c r="K8" i="29"/>
  <c r="F7" i="29"/>
  <c r="G7" i="29"/>
  <c r="H7" i="29"/>
  <c r="I7" i="29"/>
  <c r="J7" i="29"/>
  <c r="K7" i="29"/>
  <c r="L27" i="29"/>
  <c r="L26" i="29"/>
  <c r="C27" i="29"/>
  <c r="B22" i="29"/>
  <c r="I14" i="36"/>
  <c r="J14" i="36" s="1"/>
  <c r="K14" i="36" s="1"/>
  <c r="L14" i="36" s="1"/>
  <c r="M14" i="36" s="1"/>
  <c r="N14" i="36" s="1"/>
  <c r="O14" i="36" s="1"/>
  <c r="P14" i="36" s="1"/>
  <c r="Q14" i="36" s="1"/>
  <c r="R14" i="36" s="1"/>
  <c r="S14" i="36" s="1"/>
  <c r="T14" i="36" s="1"/>
  <c r="U14" i="36" s="1"/>
  <c r="V14" i="36" s="1"/>
  <c r="W14" i="36" s="1"/>
  <c r="X14" i="36" s="1"/>
  <c r="Y14" i="36" s="1"/>
  <c r="Z14" i="36" s="1"/>
  <c r="AA14" i="36" s="1"/>
  <c r="AB14" i="36" s="1"/>
  <c r="AC14" i="36" s="1"/>
  <c r="AD14" i="36" s="1"/>
  <c r="AE14" i="36" s="1"/>
  <c r="M28" i="36" l="1"/>
  <c r="I8" i="36"/>
  <c r="V8" i="36"/>
  <c r="U8" i="36"/>
  <c r="T8" i="36"/>
  <c r="S8" i="36"/>
  <c r="Q8" i="36"/>
  <c r="O8" i="36"/>
  <c r="L8" i="36"/>
  <c r="K8" i="36"/>
  <c r="P8" i="36"/>
  <c r="N8" i="36"/>
  <c r="M8" i="36"/>
  <c r="H8" i="36"/>
  <c r="J8" i="36"/>
  <c r="N12" i="36"/>
  <c r="M12" i="36"/>
  <c r="L12" i="36"/>
  <c r="Z12" i="36"/>
  <c r="K12" i="36"/>
  <c r="AC12" i="36"/>
  <c r="AB12" i="36"/>
  <c r="AA12" i="36"/>
  <c r="Y12" i="36"/>
  <c r="X12" i="36"/>
  <c r="W12" i="36"/>
  <c r="V12" i="36"/>
  <c r="U12" i="36"/>
  <c r="T12" i="36"/>
  <c r="S12" i="36"/>
  <c r="O12" i="36"/>
  <c r="R12" i="36"/>
  <c r="Q12" i="36"/>
  <c r="P12" i="36"/>
  <c r="H12" i="36"/>
  <c r="J12" i="36"/>
  <c r="AE12" i="36"/>
  <c r="I12" i="36"/>
  <c r="AE17" i="36"/>
  <c r="AA17" i="36"/>
  <c r="Z17" i="36"/>
  <c r="Y17" i="36"/>
  <c r="X17" i="36"/>
  <c r="W17" i="36"/>
  <c r="V17" i="36"/>
  <c r="U17" i="36"/>
  <c r="T17" i="36"/>
  <c r="S17" i="36"/>
  <c r="S16" i="36"/>
  <c r="R17" i="36"/>
  <c r="Q17" i="36"/>
  <c r="R16" i="36"/>
  <c r="O17" i="36"/>
  <c r="P16" i="36"/>
  <c r="N17" i="36"/>
  <c r="J17" i="36"/>
  <c r="L17" i="36"/>
  <c r="I17" i="36"/>
  <c r="K17" i="36"/>
  <c r="AD17" i="36"/>
  <c r="AC17" i="36"/>
  <c r="P17" i="36"/>
  <c r="Q16" i="36"/>
  <c r="M17" i="36"/>
  <c r="AB17" i="36"/>
  <c r="O16" i="36"/>
  <c r="N16" i="36"/>
  <c r="M16" i="36"/>
  <c r="L16" i="36"/>
  <c r="AE16" i="36"/>
  <c r="AD16" i="36"/>
  <c r="AC16" i="36"/>
  <c r="AB16" i="36"/>
  <c r="AA16" i="36"/>
  <c r="Z16" i="36"/>
  <c r="Y16" i="36"/>
  <c r="X16" i="36"/>
  <c r="W16" i="36"/>
  <c r="V16" i="36"/>
  <c r="U16" i="36"/>
  <c r="T16" i="36"/>
  <c r="H10" i="29"/>
  <c r="G10" i="29"/>
  <c r="F10" i="29"/>
  <c r="I10" i="29"/>
  <c r="J10" i="29"/>
  <c r="K10" i="29"/>
  <c r="N28" i="36" l="1"/>
  <c r="M29" i="36"/>
  <c r="M135" i="4"/>
  <c r="N135" i="4"/>
  <c r="O28" i="36" l="1"/>
  <c r="N29" i="36"/>
  <c r="P28" i="36" l="1"/>
  <c r="O29" i="36"/>
  <c r="Q28" i="36" l="1"/>
  <c r="P29" i="36"/>
  <c r="R28" i="36" l="1"/>
  <c r="Q29" i="36"/>
  <c r="S28" i="36" l="1"/>
  <c r="R29" i="36"/>
  <c r="T28" i="36" l="1"/>
  <c r="S29" i="36"/>
  <c r="U28" i="36" l="1"/>
  <c r="T29" i="36"/>
  <c r="V28" i="36" l="1"/>
  <c r="U29" i="36"/>
  <c r="W28" i="36" l="1"/>
  <c r="V29" i="36"/>
  <c r="X28" i="36" l="1"/>
  <c r="W29" i="36"/>
  <c r="Y28" i="36" l="1"/>
  <c r="X29" i="36"/>
  <c r="Z28" i="36" l="1"/>
  <c r="Y29" i="36"/>
  <c r="L92" i="15"/>
  <c r="AZ28" i="15"/>
  <c r="R61" i="15"/>
  <c r="BC18" i="15"/>
  <c r="BN69" i="15"/>
  <c r="P22" i="15"/>
  <c r="Q60" i="15"/>
  <c r="O18" i="15"/>
  <c r="W61" i="15"/>
  <c r="AZ84" i="15"/>
  <c r="Q75" i="15"/>
  <c r="H98" i="15"/>
  <c r="BB88" i="15"/>
  <c r="AF73" i="15"/>
  <c r="AT121" i="15"/>
  <c r="BQ105" i="15"/>
  <c r="BU72" i="15"/>
  <c r="J107" i="15"/>
  <c r="BL118" i="15"/>
  <c r="AH19" i="15"/>
  <c r="AZ26" i="15"/>
  <c r="BI110" i="15"/>
  <c r="CW44" i="15"/>
  <c r="O70" i="15"/>
  <c r="AH74" i="15"/>
  <c r="Y55" i="15"/>
  <c r="AU81" i="15"/>
  <c r="BI22" i="15"/>
  <c r="L95" i="15"/>
  <c r="AM75" i="15"/>
  <c r="AF96" i="15"/>
  <c r="Z46" i="15"/>
  <c r="BG29" i="15"/>
  <c r="BL84" i="15"/>
  <c r="Y105" i="15"/>
  <c r="M48" i="15"/>
  <c r="AX18" i="15"/>
  <c r="Q91" i="15"/>
  <c r="AJ53" i="15"/>
  <c r="AX60" i="15"/>
  <c r="M108" i="15"/>
  <c r="CF72" i="15"/>
  <c r="Q94" i="15"/>
  <c r="BB117" i="15"/>
  <c r="BL83" i="15"/>
  <c r="BA34" i="15"/>
  <c r="AF100" i="15"/>
  <c r="AE61" i="15"/>
  <c r="BE20" i="15"/>
  <c r="AG126" i="15"/>
  <c r="AT91" i="15"/>
  <c r="O56" i="15"/>
  <c r="AN96" i="15"/>
  <c r="I95" i="15"/>
  <c r="BD71" i="15"/>
  <c r="AP96" i="15"/>
  <c r="AO52" i="15"/>
  <c r="Q48" i="15"/>
  <c r="AY94" i="15"/>
  <c r="BF119" i="15"/>
  <c r="P40" i="15"/>
  <c r="O31" i="15"/>
  <c r="S121" i="15"/>
  <c r="AR40" i="15"/>
  <c r="Y107" i="15"/>
  <c r="AX32" i="15"/>
  <c r="I40" i="15"/>
  <c r="H30" i="15"/>
  <c r="AC19" i="15"/>
  <c r="I88" i="15"/>
  <c r="BC14" i="15"/>
  <c r="AC39" i="15"/>
  <c r="AI14" i="15"/>
  <c r="AW48" i="15"/>
  <c r="Y27" i="15"/>
  <c r="T98" i="15"/>
  <c r="K108" i="15"/>
  <c r="AA28" i="15"/>
  <c r="BH88" i="15"/>
  <c r="AQ59" i="15"/>
  <c r="BZ42" i="15"/>
  <c r="AA108" i="15"/>
  <c r="O54" i="15"/>
  <c r="AW29" i="15"/>
  <c r="BW48" i="15"/>
  <c r="M88" i="15"/>
  <c r="AP78" i="15"/>
  <c r="CA61" i="15"/>
  <c r="I21" i="15"/>
  <c r="BM107" i="15"/>
  <c r="L80" i="15"/>
  <c r="BJ58" i="15"/>
  <c r="Z124" i="15"/>
  <c r="BY29" i="15"/>
  <c r="BC35" i="15"/>
  <c r="AF79" i="15"/>
  <c r="AI35" i="15"/>
  <c r="R14" i="15"/>
  <c r="AD34" i="15"/>
  <c r="P127" i="15"/>
  <c r="I94" i="15"/>
  <c r="O17" i="15"/>
  <c r="CD14" i="15"/>
  <c r="CO106" i="15"/>
  <c r="BV46" i="15"/>
  <c r="AD63" i="15"/>
  <c r="CQ135" i="15"/>
  <c r="CG86" i="15"/>
  <c r="AI86" i="15"/>
  <c r="AE20" i="15"/>
  <c r="AO81" i="15"/>
  <c r="AI16" i="15"/>
  <c r="CM127" i="15"/>
  <c r="AV12" i="15"/>
  <c r="J88" i="15"/>
  <c r="S73" i="15"/>
  <c r="CB114" i="15"/>
  <c r="BN93" i="15"/>
  <c r="AM126" i="15"/>
  <c r="AN61" i="15"/>
  <c r="R28" i="15"/>
  <c r="T119" i="15"/>
  <c r="AB65" i="15"/>
  <c r="BM33" i="15"/>
  <c r="S88" i="15"/>
  <c r="AY38" i="15"/>
  <c r="BO29" i="15"/>
  <c r="L124" i="15"/>
  <c r="CT60" i="15"/>
  <c r="H78" i="15"/>
  <c r="N88" i="15"/>
  <c r="BA63" i="15"/>
  <c r="O86" i="15"/>
  <c r="O29" i="15"/>
  <c r="BC75" i="15"/>
  <c r="BE68" i="15"/>
  <c r="AF81" i="15"/>
  <c r="L66" i="15"/>
  <c r="M113" i="15"/>
  <c r="AI94" i="15"/>
  <c r="U14" i="15"/>
  <c r="AD26" i="15"/>
  <c r="Q31" i="15"/>
  <c r="BS84" i="15"/>
  <c r="AK16" i="15"/>
  <c r="R40" i="15"/>
  <c r="AF39" i="15"/>
  <c r="N92" i="15"/>
  <c r="AE93" i="15"/>
  <c r="Z72" i="15"/>
  <c r="H58" i="15"/>
  <c r="AL101" i="15"/>
  <c r="AZ117" i="15"/>
  <c r="X52" i="15"/>
  <c r="M127" i="15"/>
  <c r="W87" i="15"/>
  <c r="AN121" i="15"/>
  <c r="CO94" i="15"/>
  <c r="BB62" i="15"/>
  <c r="AA84" i="15"/>
  <c r="Z95" i="15"/>
  <c r="AQ88" i="15"/>
  <c r="AN120" i="15"/>
  <c r="BG43" i="15"/>
  <c r="AK74" i="15"/>
  <c r="W127" i="15"/>
  <c r="AH94" i="15"/>
  <c r="BB127" i="15"/>
  <c r="BL19" i="15"/>
  <c r="AU101" i="15"/>
  <c r="CG96" i="15"/>
  <c r="AB31" i="15"/>
  <c r="AI108" i="15"/>
  <c r="AQ27" i="15"/>
  <c r="K39" i="15"/>
  <c r="BL57" i="15"/>
  <c r="Q122" i="15"/>
  <c r="AF46" i="15"/>
  <c r="AF67" i="15"/>
  <c r="BB38" i="15"/>
  <c r="AA68" i="15"/>
  <c r="BZ33" i="15"/>
  <c r="K32" i="15"/>
  <c r="S28" i="15"/>
  <c r="AW80" i="15"/>
  <c r="Y67" i="15"/>
  <c r="W99" i="15"/>
  <c r="CA121" i="15"/>
  <c r="M42" i="15"/>
  <c r="BL75" i="15"/>
  <c r="I92" i="15"/>
  <c r="V25" i="15"/>
  <c r="AM118" i="15"/>
  <c r="AM112" i="15"/>
  <c r="AY79" i="15"/>
  <c r="O84" i="15"/>
  <c r="CQ68" i="15"/>
  <c r="AN97" i="15"/>
  <c r="L62" i="15"/>
  <c r="BJ91" i="15"/>
  <c r="BL26" i="15"/>
  <c r="AY25" i="15"/>
  <c r="AX110" i="15"/>
  <c r="AM57" i="15"/>
  <c r="BC112" i="15"/>
  <c r="CB107" i="15"/>
  <c r="AP44" i="15"/>
  <c r="AI122" i="15"/>
  <c r="BC114" i="15"/>
  <c r="O97" i="15"/>
  <c r="CQ132" i="15"/>
  <c r="H70" i="15"/>
  <c r="AB93" i="15"/>
  <c r="AT71" i="15"/>
  <c r="AE46" i="15"/>
  <c r="AT47" i="15"/>
  <c r="J118" i="15"/>
  <c r="AW32" i="15"/>
  <c r="AX58" i="15"/>
  <c r="S43" i="15"/>
  <c r="S80" i="15"/>
  <c r="AY16" i="15"/>
  <c r="AA15" i="15"/>
  <c r="T43" i="15"/>
  <c r="AD31" i="15"/>
  <c r="AI125" i="15"/>
  <c r="AL84" i="15"/>
  <c r="AM101" i="15"/>
  <c r="BB95" i="15"/>
  <c r="AV32" i="15"/>
  <c r="BF80" i="15"/>
  <c r="CQ110" i="15"/>
  <c r="W94" i="15"/>
  <c r="BS137" i="15"/>
  <c r="AD84" i="15"/>
  <c r="S125" i="15"/>
  <c r="V15" i="15"/>
  <c r="BY120" i="15"/>
  <c r="J62" i="15"/>
  <c r="I65" i="15"/>
  <c r="T99" i="15"/>
  <c r="U72" i="15"/>
  <c r="AU107" i="15"/>
  <c r="AN107" i="15"/>
  <c r="BT13" i="15"/>
  <c r="Y61" i="15"/>
  <c r="Z30" i="15"/>
  <c r="AG21" i="15"/>
  <c r="Q70" i="15"/>
  <c r="BA48" i="15"/>
  <c r="BB125" i="15"/>
  <c r="AP43" i="15"/>
  <c r="AS86" i="15"/>
  <c r="AU86" i="15"/>
  <c r="AH25" i="15"/>
  <c r="R95" i="15"/>
  <c r="Y74" i="15"/>
  <c r="BW79" i="15"/>
  <c r="AD12" i="15"/>
  <c r="AC55" i="15"/>
  <c r="AG119" i="15"/>
  <c r="L86" i="15"/>
  <c r="AL65" i="15"/>
  <c r="BV53" i="15"/>
  <c r="AE106" i="15"/>
  <c r="AK70" i="15"/>
  <c r="BM86" i="15"/>
  <c r="BI27" i="15"/>
  <c r="AQ29" i="15"/>
  <c r="AX41" i="15"/>
  <c r="R35" i="15"/>
  <c r="AG65" i="15"/>
  <c r="AG30" i="15"/>
  <c r="H60" i="15"/>
  <c r="AJ68" i="15"/>
  <c r="X109" i="15"/>
  <c r="AD42" i="15"/>
  <c r="L99" i="15"/>
  <c r="AQ43" i="15"/>
  <c r="AC44" i="15"/>
  <c r="AH62" i="15"/>
  <c r="V16" i="15"/>
  <c r="CJ20" i="15"/>
  <c r="BE80" i="15"/>
  <c r="AE56" i="15"/>
  <c r="V91" i="15"/>
  <c r="BA98" i="15"/>
  <c r="AJ119" i="15"/>
  <c r="O42" i="15"/>
  <c r="AT21" i="15"/>
  <c r="AO114" i="15"/>
  <c r="BD86" i="15"/>
  <c r="X27" i="15"/>
  <c r="AV74" i="15"/>
  <c r="U67" i="15"/>
  <c r="AQ112" i="15"/>
  <c r="AY20" i="15"/>
  <c r="U33" i="15"/>
  <c r="U88" i="15"/>
  <c r="S41" i="15"/>
  <c r="R34" i="15"/>
  <c r="P44" i="15"/>
  <c r="AH27" i="15"/>
  <c r="BR48" i="15"/>
  <c r="BC33" i="15"/>
  <c r="CI30" i="15"/>
  <c r="AV45" i="15"/>
  <c r="AB17" i="15"/>
  <c r="J13" i="15"/>
  <c r="I66" i="15"/>
  <c r="AJ110" i="15"/>
  <c r="AM27" i="15"/>
  <c r="AT38" i="15"/>
  <c r="J30" i="15"/>
  <c r="BE119" i="15"/>
  <c r="AI85" i="15"/>
  <c r="AF113" i="15"/>
  <c r="AE12" i="15"/>
  <c r="I43" i="15"/>
  <c r="AD87" i="15"/>
  <c r="BP109" i="15"/>
  <c r="AI87" i="15"/>
  <c r="AF13" i="15"/>
  <c r="CU120" i="15"/>
  <c r="CF54" i="15"/>
  <c r="K62" i="15"/>
  <c r="BR38" i="15"/>
  <c r="K25" i="15"/>
  <c r="Q28" i="15"/>
  <c r="O109" i="15"/>
  <c r="N109" i="15"/>
  <c r="AN112" i="15"/>
  <c r="AL106" i="15"/>
  <c r="BF25" i="15"/>
  <c r="AD65" i="15"/>
  <c r="Y78" i="15"/>
  <c r="T88" i="15"/>
  <c r="BU100" i="15"/>
  <c r="AP99" i="15"/>
  <c r="AJ18" i="15"/>
  <c r="Y70" i="15"/>
  <c r="AZ86" i="15"/>
  <c r="AK87" i="15"/>
  <c r="AD27" i="15"/>
  <c r="BS119" i="15"/>
  <c r="V112" i="15"/>
  <c r="AR29" i="15"/>
  <c r="S54" i="15"/>
  <c r="N13" i="15"/>
  <c r="U124" i="15"/>
  <c r="AA22" i="15"/>
  <c r="AR26" i="15"/>
  <c r="AM95" i="15"/>
  <c r="AI47" i="15"/>
  <c r="AK97" i="15"/>
  <c r="AC100" i="15"/>
  <c r="AV52" i="15"/>
  <c r="BC43" i="15"/>
  <c r="I86" i="15"/>
  <c r="AW46" i="15"/>
  <c r="P39" i="15"/>
  <c r="AS39" i="15"/>
  <c r="Z84" i="15"/>
  <c r="AJ40" i="15"/>
  <c r="BE94" i="15"/>
  <c r="H57" i="15"/>
  <c r="H69" i="15"/>
  <c r="AZ113" i="15"/>
  <c r="Z74" i="15"/>
  <c r="AD107" i="15"/>
  <c r="J112" i="15"/>
  <c r="Q34" i="15"/>
  <c r="L114" i="15"/>
  <c r="AE127" i="15"/>
  <c r="Q84" i="15"/>
  <c r="BQ59" i="15"/>
  <c r="AJ29" i="15"/>
  <c r="Y65" i="15"/>
  <c r="AO53" i="15"/>
  <c r="BE100" i="15"/>
  <c r="M122" i="15"/>
  <c r="AJ35" i="15"/>
  <c r="AC52" i="15"/>
  <c r="BJ42" i="15"/>
  <c r="S70" i="15"/>
  <c r="O108" i="15"/>
  <c r="AL22" i="15"/>
  <c r="AA16" i="15"/>
  <c r="T126" i="15"/>
  <c r="X33" i="15"/>
  <c r="T62" i="15"/>
  <c r="CJ62" i="15"/>
  <c r="BM81" i="15"/>
  <c r="I110" i="15"/>
  <c r="AA67" i="15"/>
  <c r="R92" i="15"/>
  <c r="W84" i="15"/>
  <c r="R68" i="15"/>
  <c r="AR71" i="15"/>
  <c r="AO19" i="15"/>
  <c r="O21" i="15"/>
  <c r="S27" i="15"/>
  <c r="AH61" i="15"/>
  <c r="AE114" i="15"/>
  <c r="BN110" i="15"/>
  <c r="AH17" i="15"/>
  <c r="AC40" i="15"/>
  <c r="AA18" i="15"/>
  <c r="AE126" i="15"/>
  <c r="AE86" i="15"/>
  <c r="AJ13" i="15"/>
  <c r="BF40" i="15"/>
  <c r="P38" i="15"/>
  <c r="K94" i="15"/>
  <c r="AG52" i="15"/>
  <c r="O45" i="15"/>
  <c r="AI95" i="15"/>
  <c r="AN72" i="15"/>
  <c r="N69" i="15"/>
  <c r="AE18" i="15"/>
  <c r="I125" i="15"/>
  <c r="AG16" i="15"/>
  <c r="AX80" i="15"/>
  <c r="AV126" i="15"/>
  <c r="AM26" i="15"/>
  <c r="AY57" i="15"/>
  <c r="BM41" i="15"/>
  <c r="AE96" i="15"/>
  <c r="K40" i="15"/>
  <c r="L29" i="15"/>
  <c r="BC47" i="15"/>
  <c r="AP112" i="15"/>
  <c r="Y15" i="15"/>
  <c r="X58" i="15"/>
  <c r="AH83" i="15"/>
  <c r="BS13" i="15"/>
  <c r="U114" i="15"/>
  <c r="AA76" i="15"/>
  <c r="P18" i="15"/>
  <c r="CB85" i="15"/>
  <c r="AD126" i="15"/>
  <c r="U32" i="15"/>
  <c r="N62" i="15"/>
  <c r="AQ40" i="15"/>
  <c r="AX17" i="15"/>
  <c r="BD48" i="15"/>
  <c r="AZ118" i="15"/>
  <c r="AY60" i="15"/>
  <c r="O106" i="15"/>
  <c r="BK85" i="15"/>
  <c r="I107" i="15"/>
  <c r="L25" i="15"/>
  <c r="BQ48" i="15"/>
  <c r="AY106" i="15"/>
  <c r="AE58" i="15"/>
  <c r="AK125" i="15"/>
  <c r="BF14" i="15"/>
  <c r="H88" i="15"/>
  <c r="AV62" i="15"/>
  <c r="X86" i="15"/>
  <c r="O30" i="15"/>
  <c r="AZ15" i="15"/>
  <c r="N82" i="15"/>
  <c r="N78" i="15"/>
  <c r="W118" i="15"/>
  <c r="AS61" i="15"/>
  <c r="AV71" i="15"/>
  <c r="H110" i="15"/>
  <c r="AY99" i="15"/>
  <c r="BJ81" i="15"/>
  <c r="BU56" i="15"/>
  <c r="CA107" i="15"/>
  <c r="AD52" i="15"/>
  <c r="BA71" i="15"/>
  <c r="AJ60" i="15"/>
  <c r="AI67" i="15"/>
  <c r="CL105" i="15"/>
  <c r="N96" i="15"/>
  <c r="CG31" i="15"/>
  <c r="M17" i="15"/>
  <c r="AM79" i="15"/>
  <c r="BK20" i="15"/>
  <c r="AS124" i="15"/>
  <c r="AT70" i="15"/>
  <c r="BD124" i="15"/>
  <c r="CC16" i="15"/>
  <c r="R52" i="15"/>
  <c r="U16" i="15"/>
  <c r="P54" i="15"/>
  <c r="I25" i="15"/>
  <c r="AY48" i="15"/>
  <c r="AB127" i="15"/>
  <c r="AB117" i="15"/>
  <c r="AE72" i="15"/>
  <c r="AC16" i="15"/>
  <c r="AE40" i="15"/>
  <c r="AB101" i="15"/>
  <c r="AH79" i="15"/>
  <c r="AN46" i="15"/>
  <c r="BC143" i="15"/>
  <c r="BH66" i="15"/>
  <c r="T40" i="15"/>
  <c r="AH13" i="15"/>
  <c r="Y88" i="15"/>
  <c r="AT33" i="15"/>
  <c r="BD125" i="15"/>
  <c r="AI60" i="15"/>
  <c r="AE124" i="15"/>
  <c r="CJ25" i="15"/>
  <c r="AF118" i="15"/>
  <c r="AB106" i="15"/>
  <c r="U113" i="15"/>
  <c r="BI107" i="15"/>
  <c r="U121" i="15"/>
  <c r="Y47" i="15"/>
  <c r="BH15" i="15"/>
  <c r="R46" i="15"/>
  <c r="V38" i="15"/>
  <c r="AZ87" i="15"/>
  <c r="J45" i="15"/>
  <c r="BN124" i="15"/>
  <c r="CC84" i="15"/>
  <c r="P70" i="15"/>
  <c r="AP88" i="15"/>
  <c r="AD86" i="15"/>
  <c r="AH105" i="15"/>
  <c r="H81" i="15"/>
  <c r="AP107" i="15"/>
  <c r="S67" i="15"/>
  <c r="AL31" i="15"/>
  <c r="T106" i="15"/>
  <c r="S32" i="15"/>
  <c r="X25" i="15"/>
  <c r="AF98" i="15"/>
  <c r="AM31" i="15"/>
  <c r="H40" i="15"/>
  <c r="DB63" i="15"/>
  <c r="AW125" i="15"/>
  <c r="V80" i="15"/>
  <c r="Z59" i="15"/>
  <c r="AB46" i="15"/>
  <c r="Q120" i="15"/>
  <c r="AV81" i="15"/>
  <c r="X74" i="15"/>
  <c r="AQ101" i="15"/>
  <c r="AA40" i="15"/>
  <c r="BH45" i="15"/>
  <c r="CR97" i="15"/>
  <c r="L45" i="15"/>
  <c r="BH28" i="15"/>
  <c r="O112" i="15"/>
  <c r="H108" i="15"/>
  <c r="BC34" i="15"/>
  <c r="BH54" i="15"/>
  <c r="AI82" i="15"/>
  <c r="AQ74" i="15"/>
  <c r="BB20" i="15"/>
  <c r="K61" i="15"/>
  <c r="R85" i="15"/>
  <c r="AQ46" i="15"/>
  <c r="AP45" i="15"/>
  <c r="BE56" i="15"/>
  <c r="AI48" i="15"/>
  <c r="BS31" i="15"/>
  <c r="AX109" i="15"/>
  <c r="L43" i="15"/>
  <c r="BZ28" i="15"/>
  <c r="BA62" i="15"/>
  <c r="U65" i="15"/>
  <c r="AW74" i="15"/>
  <c r="Y95" i="15"/>
  <c r="P71" i="15"/>
  <c r="AO41" i="15"/>
  <c r="AA19" i="15"/>
  <c r="CS56" i="15"/>
  <c r="BC88" i="15"/>
  <c r="AO96" i="15"/>
  <c r="AB92" i="15"/>
  <c r="BE69" i="15"/>
  <c r="AR52" i="15"/>
  <c r="M34" i="15"/>
  <c r="AU83" i="15"/>
  <c r="BW32" i="15"/>
  <c r="AG56" i="15"/>
  <c r="AS119" i="15"/>
  <c r="AM45" i="15"/>
  <c r="V12" i="15"/>
  <c r="W56" i="15"/>
  <c r="AE98" i="15"/>
  <c r="AT101" i="15"/>
  <c r="BZ18" i="15"/>
  <c r="AM74" i="15"/>
  <c r="I105" i="15"/>
  <c r="R58" i="15"/>
  <c r="H22" i="15"/>
  <c r="AH16" i="15"/>
  <c r="AF60" i="15"/>
  <c r="AA60" i="15"/>
  <c r="AM58" i="15"/>
  <c r="AZ21" i="15"/>
  <c r="H25" i="15"/>
  <c r="AW35" i="15"/>
  <c r="AD119" i="15"/>
  <c r="BN101" i="15"/>
  <c r="Z112" i="15"/>
  <c r="K42" i="15"/>
  <c r="R106" i="15"/>
  <c r="W30" i="15"/>
  <c r="CR94" i="15"/>
  <c r="T44" i="15"/>
  <c r="P79" i="15"/>
  <c r="BU53" i="15"/>
  <c r="R114" i="15"/>
  <c r="AM48" i="15"/>
  <c r="AN55" i="15"/>
  <c r="AF54" i="15"/>
  <c r="Q73" i="15"/>
  <c r="BJ118" i="15"/>
  <c r="AV127" i="15"/>
  <c r="AQ79" i="15"/>
  <c r="U82" i="15"/>
  <c r="AS67" i="15"/>
  <c r="K33" i="15"/>
  <c r="AI107" i="15"/>
  <c r="AD39" i="15"/>
  <c r="AX52" i="15"/>
  <c r="X59" i="15"/>
  <c r="AA20" i="15"/>
  <c r="P84" i="15"/>
  <c r="BT94" i="15"/>
  <c r="BI93" i="15"/>
  <c r="AL85" i="15"/>
  <c r="AZ39" i="15"/>
  <c r="AO121" i="15"/>
  <c r="BO32" i="15"/>
  <c r="AV113" i="15"/>
  <c r="S84" i="15"/>
  <c r="BX25" i="15"/>
  <c r="AG110" i="15"/>
  <c r="I84" i="15"/>
  <c r="AB120" i="15"/>
  <c r="BQ35" i="15"/>
  <c r="CE94" i="15"/>
  <c r="AV98" i="15"/>
  <c r="J113" i="15"/>
  <c r="AT20" i="15"/>
  <c r="AF74" i="15"/>
  <c r="AX16" i="15"/>
  <c r="W121" i="15"/>
  <c r="H29" i="15"/>
  <c r="CO105" i="15"/>
  <c r="AJ122" i="15"/>
  <c r="L106" i="15"/>
  <c r="M68" i="15"/>
  <c r="AT40" i="15"/>
  <c r="BB22" i="15"/>
  <c r="AJ30" i="15"/>
  <c r="L71" i="15"/>
  <c r="AB18" i="15"/>
  <c r="AT39" i="15"/>
  <c r="AP12" i="15"/>
  <c r="Q112" i="15"/>
  <c r="U125" i="15"/>
  <c r="T113" i="15"/>
  <c r="R62" i="15"/>
  <c r="X73" i="15"/>
  <c r="AM86" i="15"/>
  <c r="BC58" i="15"/>
  <c r="K125" i="15"/>
  <c r="T55" i="15"/>
  <c r="P26" i="15"/>
  <c r="T94" i="15"/>
  <c r="V72" i="15"/>
  <c r="AW16" i="15"/>
  <c r="AZ92" i="15"/>
  <c r="Q62" i="15"/>
  <c r="AB25" i="15"/>
  <c r="AQ13" i="15"/>
  <c r="AC58" i="15"/>
  <c r="BG110" i="15"/>
  <c r="Z28" i="15"/>
  <c r="AA58" i="15"/>
  <c r="T82" i="15"/>
  <c r="AY47" i="15"/>
  <c r="Z98" i="15"/>
  <c r="BK34" i="15"/>
  <c r="AB73" i="15"/>
  <c r="AT106" i="15"/>
  <c r="O19" i="15"/>
  <c r="S112" i="15"/>
  <c r="AX105" i="15"/>
  <c r="BI109" i="15"/>
  <c r="AG39" i="15"/>
  <c r="AA105" i="15"/>
  <c r="U127" i="15"/>
  <c r="AB57" i="15"/>
  <c r="AN86" i="15"/>
  <c r="AY105" i="15"/>
  <c r="N94" i="15"/>
  <c r="BO54" i="15"/>
  <c r="AK21" i="15"/>
  <c r="BZ101" i="15"/>
  <c r="BW21" i="15"/>
  <c r="AP100" i="15"/>
  <c r="AF120" i="15"/>
  <c r="M46" i="15"/>
  <c r="X105" i="15"/>
  <c r="N117" i="15"/>
  <c r="AJ99" i="15"/>
  <c r="AV112" i="15"/>
  <c r="BA92" i="15"/>
  <c r="AA65" i="15"/>
  <c r="V100" i="15"/>
  <c r="AE85" i="15"/>
  <c r="H26" i="15"/>
  <c r="BM66" i="15"/>
  <c r="AP58" i="15"/>
  <c r="BC120" i="15"/>
  <c r="W83" i="15"/>
  <c r="AR32" i="15"/>
  <c r="O57" i="15"/>
  <c r="AC54" i="15"/>
  <c r="BM106" i="15"/>
  <c r="AA66" i="15"/>
  <c r="R56" i="15"/>
  <c r="R47" i="15"/>
  <c r="J61" i="15"/>
  <c r="AY14" i="15"/>
  <c r="AL71" i="15"/>
  <c r="S95" i="15"/>
  <c r="Z125" i="15"/>
  <c r="S122" i="15"/>
  <c r="Z86" i="15"/>
  <c r="AF34" i="15"/>
  <c r="AC74" i="15"/>
  <c r="AS113" i="15"/>
  <c r="AF117" i="15"/>
  <c r="AC70" i="15"/>
  <c r="M38" i="15"/>
  <c r="AW53" i="15"/>
  <c r="P88" i="15"/>
  <c r="AC33" i="15"/>
  <c r="AE14" i="15"/>
  <c r="N107" i="15"/>
  <c r="BY16" i="15"/>
  <c r="R122" i="15"/>
  <c r="W73" i="15"/>
  <c r="BQ117" i="15"/>
  <c r="AR28" i="15"/>
  <c r="O114" i="15"/>
  <c r="BE12" i="15"/>
  <c r="BG82" i="15"/>
  <c r="CT39" i="15"/>
  <c r="BO56" i="15"/>
  <c r="AQ73" i="15"/>
  <c r="S13" i="15"/>
  <c r="T29" i="15"/>
  <c r="AZ55" i="15"/>
  <c r="U28" i="15"/>
  <c r="AL98" i="15"/>
  <c r="BB46" i="15"/>
  <c r="X19" i="15"/>
  <c r="AB109" i="15"/>
  <c r="AH42" i="15"/>
  <c r="AC106" i="15"/>
  <c r="AG112" i="15"/>
  <c r="AX53" i="15"/>
  <c r="S58" i="15"/>
  <c r="BG13" i="15"/>
  <c r="L31" i="15"/>
  <c r="AI101" i="15"/>
  <c r="AB62" i="15"/>
  <c r="AL38" i="15"/>
  <c r="I70" i="15"/>
  <c r="AC86" i="15"/>
  <c r="H71" i="15"/>
  <c r="O91" i="15"/>
  <c r="Y28" i="15"/>
  <c r="AS88" i="15"/>
  <c r="M74" i="15"/>
  <c r="BD70" i="15"/>
  <c r="AW45" i="15"/>
  <c r="W58" i="15"/>
  <c r="CH125" i="15"/>
  <c r="AO14" i="15"/>
  <c r="Z42" i="15"/>
  <c r="BC26" i="15"/>
  <c r="CC34" i="15"/>
  <c r="CD125" i="15"/>
  <c r="AB105" i="15"/>
  <c r="AE42" i="15"/>
  <c r="CJ97" i="15"/>
  <c r="S109" i="15"/>
  <c r="AF66" i="15"/>
  <c r="AT94" i="15"/>
  <c r="AJ46" i="15"/>
  <c r="BM105" i="15"/>
  <c r="BS73" i="15"/>
  <c r="AJ124" i="15"/>
  <c r="BU97" i="15"/>
  <c r="Y108" i="15"/>
  <c r="BD83" i="15"/>
  <c r="AJ61" i="15"/>
  <c r="CY87" i="15"/>
  <c r="AI28" i="15"/>
  <c r="AG67" i="15"/>
  <c r="V108" i="15"/>
  <c r="AD69" i="15"/>
  <c r="AE87" i="15"/>
  <c r="BF108" i="15"/>
  <c r="AE81" i="15"/>
  <c r="AT54" i="15"/>
  <c r="BY57" i="15"/>
  <c r="L32" i="15"/>
  <c r="AN100" i="15"/>
  <c r="BH61" i="15"/>
  <c r="AX119" i="15"/>
  <c r="CA91" i="15"/>
  <c r="N110" i="15"/>
  <c r="BZ108" i="15"/>
  <c r="AQ100" i="15"/>
  <c r="AZ61" i="15"/>
  <c r="M124" i="15"/>
  <c r="AC92" i="15"/>
  <c r="AZ22" i="15"/>
  <c r="AO98" i="15"/>
  <c r="W38" i="15"/>
  <c r="AA83" i="15"/>
  <c r="S53" i="15"/>
  <c r="L117" i="15"/>
  <c r="H13" i="15"/>
  <c r="AV95" i="15"/>
  <c r="AF92" i="15"/>
  <c r="W22" i="15"/>
  <c r="AT66" i="15"/>
  <c r="X61" i="15"/>
  <c r="BA25" i="15"/>
  <c r="J19" i="15"/>
  <c r="T31" i="15"/>
  <c r="Z106" i="15"/>
  <c r="AJ81" i="15"/>
  <c r="AZ25" i="15"/>
  <c r="AP17" i="15"/>
  <c r="AA56" i="15"/>
  <c r="AH102" i="15"/>
  <c r="AF18" i="15"/>
  <c r="AZ38" i="15"/>
  <c r="BG31" i="15"/>
  <c r="AF86" i="15"/>
  <c r="AE66" i="15"/>
  <c r="BB97" i="15"/>
  <c r="AA34" i="15"/>
  <c r="L60" i="15"/>
  <c r="P55" i="15"/>
  <c r="AR106" i="15"/>
  <c r="AC114" i="15"/>
  <c r="AC66" i="15"/>
  <c r="V60" i="15"/>
  <c r="K66" i="15"/>
  <c r="AP87" i="15"/>
  <c r="AB78" i="15"/>
  <c r="I12" i="15"/>
  <c r="K16" i="15"/>
  <c r="H93" i="15"/>
  <c r="AJ71" i="15"/>
  <c r="BG112" i="15"/>
  <c r="AM22" i="15"/>
  <c r="Q66" i="15"/>
  <c r="AS110" i="15"/>
  <c r="CT42" i="15"/>
  <c r="AR75" i="15"/>
  <c r="AE107" i="15"/>
  <c r="AM70" i="15"/>
  <c r="CA109" i="15"/>
  <c r="AX127" i="15"/>
  <c r="R17" i="15"/>
  <c r="AO72" i="15"/>
  <c r="K96" i="15"/>
  <c r="AG105" i="15"/>
  <c r="H16" i="15"/>
  <c r="BI14" i="15"/>
  <c r="Z75" i="15"/>
  <c r="N44" i="15"/>
  <c r="AT56" i="15"/>
  <c r="R74" i="15"/>
  <c r="BJ22" i="15"/>
  <c r="AX106" i="15"/>
  <c r="P73" i="15"/>
  <c r="W79" i="15"/>
  <c r="AH40" i="15"/>
  <c r="P126" i="15"/>
  <c r="AF15" i="15"/>
  <c r="BL39" i="15"/>
  <c r="Q127" i="15"/>
  <c r="U101" i="15"/>
  <c r="BD75" i="15"/>
  <c r="AZ106" i="15"/>
  <c r="I72" i="15"/>
  <c r="L79" i="15"/>
  <c r="AB60" i="15"/>
  <c r="AZ48" i="15"/>
  <c r="AO93" i="15"/>
  <c r="K20" i="15"/>
  <c r="AK54" i="15"/>
  <c r="J38" i="15"/>
  <c r="BT108" i="15"/>
  <c r="Z73" i="15"/>
  <c r="H52" i="15"/>
  <c r="AD105" i="15"/>
  <c r="BW97" i="15"/>
  <c r="H113" i="15"/>
  <c r="AR45" i="15"/>
  <c r="N108" i="15"/>
  <c r="CB88" i="15"/>
  <c r="AB124" i="15"/>
  <c r="R55" i="15"/>
  <c r="BD95" i="15"/>
  <c r="AC57" i="15"/>
  <c r="AB85" i="15"/>
  <c r="BQ95" i="15"/>
  <c r="J25" i="15"/>
  <c r="CZ132" i="15"/>
  <c r="T72" i="15"/>
  <c r="CQ97" i="15"/>
  <c r="Y91" i="15"/>
  <c r="S31" i="15"/>
  <c r="BG14" i="15"/>
  <c r="I60" i="15"/>
  <c r="BS99" i="15"/>
  <c r="T17" i="15"/>
  <c r="AQ55" i="15"/>
  <c r="AF22" i="15"/>
  <c r="BF30" i="15"/>
  <c r="AZ101" i="15"/>
  <c r="AU19" i="15"/>
  <c r="U43" i="15"/>
  <c r="AM52" i="15"/>
  <c r="W97" i="15"/>
  <c r="AC38" i="15"/>
  <c r="X60" i="15"/>
  <c r="AS74" i="15"/>
  <c r="W41" i="15"/>
  <c r="AS95" i="15"/>
  <c r="AL57" i="15"/>
  <c r="N30" i="15"/>
  <c r="AB119" i="15"/>
  <c r="AL83" i="15"/>
  <c r="AN117" i="15"/>
  <c r="L108" i="15"/>
  <c r="AY88" i="15"/>
  <c r="BK98" i="15"/>
  <c r="AI18" i="15"/>
  <c r="U75" i="15"/>
  <c r="O101" i="15"/>
  <c r="O39" i="15"/>
  <c r="H65" i="15"/>
  <c r="CF41" i="15"/>
  <c r="AX120" i="15"/>
  <c r="K30" i="15"/>
  <c r="BP27" i="15"/>
  <c r="AP119" i="15"/>
  <c r="AY55" i="15"/>
  <c r="BR120" i="15"/>
  <c r="CA54" i="15"/>
  <c r="AW85" i="15"/>
  <c r="CH66" i="15"/>
  <c r="AB27" i="15"/>
  <c r="AF84" i="15"/>
  <c r="AE67" i="15"/>
  <c r="AX70" i="15"/>
  <c r="AO29" i="15"/>
  <c r="CJ65" i="15"/>
  <c r="BD22" i="15"/>
  <c r="BQ15" i="15"/>
  <c r="Y57" i="15"/>
  <c r="BE29" i="15"/>
  <c r="AE125" i="15"/>
  <c r="W67" i="15"/>
  <c r="Q108" i="15"/>
  <c r="AI106" i="15"/>
  <c r="W53" i="15"/>
  <c r="T85" i="15"/>
  <c r="AF42" i="15"/>
  <c r="AX38" i="15"/>
  <c r="W101" i="15"/>
  <c r="AH38" i="15"/>
  <c r="O126" i="15"/>
  <c r="I57" i="15"/>
  <c r="AG80" i="15"/>
  <c r="BI105" i="15"/>
  <c r="AF140" i="15"/>
  <c r="AT44" i="15"/>
  <c r="AR95" i="15"/>
  <c r="AS30" i="15"/>
  <c r="AJ66" i="15"/>
  <c r="T75" i="15"/>
  <c r="AX96" i="15"/>
  <c r="AC59" i="15"/>
  <c r="P33" i="15"/>
  <c r="S108" i="15"/>
  <c r="BG134" i="15"/>
  <c r="CJ94" i="15"/>
  <c r="BV30" i="15"/>
  <c r="S94" i="15"/>
  <c r="AN99" i="15"/>
  <c r="AY114" i="15"/>
  <c r="AT30" i="15"/>
  <c r="AY125" i="15"/>
  <c r="BM100" i="15"/>
  <c r="AW42" i="15"/>
  <c r="BL80" i="15"/>
  <c r="BV74" i="15"/>
  <c r="H99" i="15"/>
  <c r="BJ80" i="15"/>
  <c r="U126" i="15"/>
  <c r="V47" i="15"/>
  <c r="BW86" i="15"/>
  <c r="V81" i="15"/>
  <c r="P94" i="15"/>
  <c r="AF72" i="15"/>
  <c r="AI25" i="15"/>
  <c r="BO113" i="15"/>
  <c r="AI62" i="15"/>
  <c r="AD41" i="15"/>
  <c r="AT107" i="15"/>
  <c r="BF95" i="15"/>
  <c r="AG40" i="15"/>
  <c r="BK105" i="15"/>
  <c r="AC43" i="15"/>
  <c r="AC105" i="15"/>
  <c r="K74" i="15"/>
  <c r="O113" i="15"/>
  <c r="BH95" i="15"/>
  <c r="AN21" i="15"/>
  <c r="L12" i="15"/>
  <c r="AG120" i="15"/>
  <c r="BC105" i="15"/>
  <c r="AY73" i="15"/>
  <c r="BS52" i="15"/>
  <c r="T93" i="15"/>
  <c r="AM106" i="15"/>
  <c r="Z93" i="15"/>
  <c r="BH43" i="15"/>
  <c r="H45" i="15"/>
  <c r="AF28" i="15"/>
  <c r="Q88" i="15"/>
  <c r="AF125" i="15"/>
  <c r="AR72" i="15"/>
  <c r="Q87" i="15"/>
  <c r="BX13" i="15"/>
  <c r="CP35" i="15"/>
  <c r="V101" i="15"/>
  <c r="Q82" i="15"/>
  <c r="AZ112" i="15"/>
  <c r="CY25" i="15"/>
  <c r="Y84" i="15"/>
  <c r="Q97" i="15"/>
  <c r="AW27" i="15"/>
  <c r="AN78" i="15"/>
  <c r="AT75" i="15"/>
  <c r="H35" i="15"/>
  <c r="AI120" i="15"/>
  <c r="N52" i="15"/>
  <c r="AJ101" i="15"/>
  <c r="AC85" i="15"/>
  <c r="AD19" i="15"/>
  <c r="M72" i="15"/>
  <c r="AG35" i="15"/>
  <c r="Z88" i="15"/>
  <c r="L30" i="15"/>
  <c r="AJ117" i="15"/>
  <c r="AG127" i="15"/>
  <c r="BE105" i="15"/>
  <c r="BC15" i="15"/>
  <c r="O33" i="15"/>
  <c r="AG97" i="15"/>
  <c r="BC73" i="15"/>
  <c r="BD42" i="15"/>
  <c r="AX82" i="15"/>
  <c r="H121" i="15"/>
  <c r="H125" i="15"/>
  <c r="AC67" i="15"/>
  <c r="X108" i="15"/>
  <c r="V52" i="15"/>
  <c r="L14" i="15"/>
  <c r="AM21" i="15"/>
  <c r="BW81" i="15"/>
  <c r="AF14" i="15"/>
  <c r="Q72" i="15"/>
  <c r="Y114" i="15"/>
  <c r="CA13" i="15"/>
  <c r="BB94" i="15"/>
  <c r="BO47" i="15"/>
  <c r="BA14" i="15"/>
  <c r="M98" i="15"/>
  <c r="AF38" i="15"/>
  <c r="H39" i="15"/>
  <c r="AI117" i="15"/>
  <c r="AJ20" i="15"/>
  <c r="AR85" i="15"/>
  <c r="BI125" i="15"/>
  <c r="M60" i="15"/>
  <c r="H101" i="15"/>
  <c r="AH41" i="15"/>
  <c r="CT69" i="15"/>
  <c r="AC121" i="15"/>
  <c r="AH68" i="15"/>
  <c r="AE117" i="15"/>
  <c r="AQ16" i="15"/>
  <c r="AK94" i="15"/>
  <c r="AC82" i="15"/>
  <c r="T97" i="15"/>
  <c r="AC113" i="15"/>
  <c r="CR88" i="15"/>
  <c r="CK48" i="15"/>
  <c r="BG94" i="15"/>
  <c r="Y41" i="15"/>
  <c r="AE69" i="15"/>
  <c r="T60" i="15"/>
  <c r="T95" i="15"/>
  <c r="AO18" i="15"/>
  <c r="L73" i="15"/>
  <c r="CH112" i="15"/>
  <c r="BF78" i="15"/>
  <c r="AM29" i="15"/>
  <c r="AF124" i="15"/>
  <c r="Z16" i="15"/>
  <c r="S35" i="15"/>
  <c r="BB82" i="15"/>
  <c r="CQ106" i="15"/>
  <c r="AE91" i="15"/>
  <c r="AN33" i="15"/>
  <c r="M69" i="15"/>
  <c r="BX93" i="15"/>
  <c r="CA71" i="15"/>
  <c r="BB91" i="15"/>
  <c r="N27" i="15"/>
  <c r="CR68" i="15"/>
  <c r="CS13" i="15"/>
  <c r="O16" i="15"/>
  <c r="AV88" i="15"/>
  <c r="N14" i="15"/>
  <c r="AO106" i="15"/>
  <c r="AB80" i="15"/>
  <c r="Q126" i="15"/>
  <c r="Y113" i="15"/>
  <c r="Q80" i="15"/>
  <c r="BA59" i="15"/>
  <c r="BC98" i="15"/>
  <c r="BO14" i="15"/>
  <c r="BJ101" i="15"/>
  <c r="AE47" i="15"/>
  <c r="AB19" i="15"/>
  <c r="AN75" i="15"/>
  <c r="L15" i="15"/>
  <c r="AH46" i="15"/>
  <c r="BQ119" i="15"/>
  <c r="K121" i="15"/>
  <c r="CB25" i="15"/>
  <c r="CC93" i="15"/>
  <c r="BV96" i="15"/>
  <c r="AV16" i="15"/>
  <c r="H127" i="15"/>
  <c r="CJ48" i="15"/>
  <c r="AG53" i="15"/>
  <c r="CF17" i="15"/>
  <c r="AN83" i="15"/>
  <c r="O73" i="15"/>
  <c r="U95" i="15"/>
  <c r="CJ45" i="15"/>
  <c r="AJ84" i="15"/>
  <c r="S74" i="15"/>
  <c r="P86" i="15"/>
  <c r="BB67" i="15"/>
  <c r="H100" i="15"/>
  <c r="CD22" i="15"/>
  <c r="T78" i="15"/>
  <c r="AU119" i="15"/>
  <c r="X66" i="15"/>
  <c r="CF94" i="15"/>
  <c r="L81" i="15"/>
  <c r="AJ17" i="15"/>
  <c r="Y19" i="15"/>
  <c r="BD97" i="15"/>
  <c r="K124" i="15"/>
  <c r="AE26" i="15"/>
  <c r="T48" i="15"/>
  <c r="S91" i="15"/>
  <c r="CL22" i="15"/>
  <c r="BJ39" i="15"/>
  <c r="Y110" i="15"/>
  <c r="X107" i="15"/>
  <c r="X79" i="15"/>
  <c r="W108" i="15"/>
  <c r="AG32" i="15"/>
  <c r="BF114" i="15"/>
  <c r="V122" i="15"/>
  <c r="AT28" i="15"/>
  <c r="Y127" i="15"/>
  <c r="BU38" i="15"/>
  <c r="AV47" i="15"/>
  <c r="BK100" i="15"/>
  <c r="AQ124" i="15"/>
  <c r="BC100" i="15"/>
  <c r="O13" i="15"/>
  <c r="U47" i="15"/>
  <c r="BS100" i="15"/>
  <c r="L110" i="15"/>
  <c r="AT41" i="15"/>
  <c r="R81" i="15"/>
  <c r="K81" i="15"/>
  <c r="N46" i="15"/>
  <c r="AW88" i="15"/>
  <c r="AC72" i="15"/>
  <c r="BU126" i="15"/>
  <c r="BY100" i="15"/>
  <c r="K80" i="15"/>
  <c r="CZ92" i="15"/>
  <c r="L16" i="15"/>
  <c r="AO54" i="15"/>
  <c r="AO78" i="15"/>
  <c r="BU101" i="15"/>
  <c r="AQ20" i="15"/>
  <c r="AA14" i="15"/>
  <c r="BB33" i="15"/>
  <c r="AG75" i="15"/>
  <c r="V96" i="15"/>
  <c r="AB121" i="15"/>
  <c r="X80" i="15"/>
  <c r="BF124" i="15"/>
  <c r="AQ83" i="15"/>
  <c r="AF12" i="15"/>
  <c r="BE86" i="15"/>
  <c r="BJ40" i="15"/>
  <c r="N40" i="15"/>
  <c r="AT25" i="15"/>
  <c r="AS21" i="15"/>
  <c r="AJ126" i="15"/>
  <c r="AB74" i="15"/>
  <c r="BG81" i="15"/>
  <c r="BM43" i="15"/>
  <c r="I96" i="15"/>
  <c r="Q54" i="15"/>
  <c r="AC78" i="15"/>
  <c r="W39" i="15"/>
  <c r="AK40" i="15"/>
  <c r="AT52" i="15"/>
  <c r="AI114" i="15"/>
  <c r="M79" i="15"/>
  <c r="AD71" i="15"/>
  <c r="AC46" i="15"/>
  <c r="M96" i="15"/>
  <c r="AY72" i="15"/>
  <c r="L84" i="15"/>
  <c r="AW98" i="15"/>
  <c r="BY118" i="15"/>
  <c r="AH112" i="15"/>
  <c r="BV27" i="15"/>
  <c r="CI40" i="15"/>
  <c r="BW124" i="15"/>
  <c r="T18" i="15"/>
  <c r="AK95" i="15"/>
  <c r="AN93" i="15"/>
  <c r="AI113" i="15"/>
  <c r="CQ117" i="15"/>
  <c r="AQ127" i="15"/>
  <c r="V70" i="15"/>
  <c r="AI71" i="15"/>
  <c r="N29" i="15"/>
  <c r="BA75" i="15"/>
  <c r="BX15" i="15"/>
  <c r="AC29" i="15"/>
  <c r="M83" i="15"/>
  <c r="AC15" i="15"/>
  <c r="BN30" i="15"/>
  <c r="AF19" i="15"/>
  <c r="CO81" i="15"/>
  <c r="BV81" i="15"/>
  <c r="P83" i="15"/>
  <c r="AZ40" i="15"/>
  <c r="M47" i="15"/>
  <c r="BG18" i="15"/>
  <c r="AM42" i="15"/>
  <c r="AL12" i="15"/>
  <c r="BL121" i="15"/>
  <c r="J125" i="15"/>
  <c r="AG93" i="15"/>
  <c r="V98" i="15"/>
  <c r="AH22" i="15"/>
  <c r="L76" i="15"/>
  <c r="Q71" i="15"/>
  <c r="AU88" i="15"/>
  <c r="T54" i="15"/>
  <c r="BW30" i="15"/>
  <c r="BM97" i="15"/>
  <c r="AA21" i="15"/>
  <c r="Y14" i="15"/>
  <c r="BI81" i="15"/>
  <c r="AJ107" i="15"/>
  <c r="AB38" i="15"/>
  <c r="H91" i="15"/>
  <c r="AB52" i="15"/>
  <c r="T16" i="15"/>
  <c r="AB108" i="15"/>
  <c r="Y93" i="15"/>
  <c r="BA58" i="15"/>
  <c r="BU76" i="15"/>
  <c r="BP86" i="15"/>
  <c r="BL47" i="15"/>
  <c r="BJ28" i="15"/>
  <c r="AH120" i="15"/>
  <c r="AF82" i="15"/>
  <c r="CU82" i="15"/>
  <c r="AF80" i="15"/>
  <c r="O75" i="15"/>
  <c r="W126" i="15"/>
  <c r="AD32" i="15"/>
  <c r="AH44" i="15"/>
  <c r="N120" i="15"/>
  <c r="AR97" i="15"/>
  <c r="BR127" i="15"/>
  <c r="S110" i="15"/>
  <c r="P15" i="15"/>
  <c r="CB106" i="15"/>
  <c r="AW20" i="15"/>
  <c r="Q56" i="15"/>
  <c r="T66" i="15"/>
  <c r="AL92" i="15"/>
  <c r="R87" i="15"/>
  <c r="BC81" i="15"/>
  <c r="AL97" i="15"/>
  <c r="BF118" i="15"/>
  <c r="Z20" i="15"/>
  <c r="AX62" i="15"/>
  <c r="AE44" i="15"/>
  <c r="BD66" i="15"/>
  <c r="AJ100" i="15"/>
  <c r="U44" i="15"/>
  <c r="AC88" i="15"/>
  <c r="S105" i="15"/>
  <c r="AM82" i="15"/>
  <c r="I13" i="15"/>
  <c r="Z110" i="15"/>
  <c r="AD58" i="15"/>
  <c r="AF61" i="15"/>
  <c r="N71" i="15"/>
  <c r="AW54" i="15"/>
  <c r="M82" i="15"/>
  <c r="AY85" i="15"/>
  <c r="AH88" i="15"/>
  <c r="CF27" i="15"/>
  <c r="AL45" i="15"/>
  <c r="AJ93" i="15"/>
  <c r="AI38" i="15"/>
  <c r="AC94" i="15"/>
  <c r="BA122" i="15"/>
  <c r="AQ96" i="15"/>
  <c r="T109" i="15"/>
  <c r="CD12" i="15"/>
  <c r="AW119" i="15"/>
  <c r="N99" i="15"/>
  <c r="AK47" i="15"/>
  <c r="Q113" i="15"/>
  <c r="AI98" i="15"/>
  <c r="AC79" i="15"/>
  <c r="BN20" i="15"/>
  <c r="AE84" i="15"/>
  <c r="CL66" i="15"/>
  <c r="AX78" i="15"/>
  <c r="AO12" i="15"/>
  <c r="V17" i="15"/>
  <c r="P66" i="15"/>
  <c r="T26" i="15"/>
  <c r="K73" i="15"/>
  <c r="BD46" i="15"/>
  <c r="O55" i="15"/>
  <c r="AD125" i="15"/>
  <c r="CC113" i="15"/>
  <c r="BV118" i="15"/>
  <c r="L82" i="15"/>
  <c r="AD48" i="15"/>
  <c r="AB97" i="15"/>
  <c r="Z107" i="15"/>
  <c r="V62" i="15"/>
  <c r="J84" i="15"/>
  <c r="BR54" i="15"/>
  <c r="AA13" i="15"/>
  <c r="Y52" i="15"/>
  <c r="L97" i="15"/>
  <c r="AJ32" i="15"/>
  <c r="BA61" i="15"/>
  <c r="AR34" i="15"/>
  <c r="H86" i="15"/>
  <c r="AA71" i="15"/>
  <c r="AH97" i="15"/>
  <c r="BV16" i="15"/>
  <c r="Y75" i="15"/>
  <c r="AH56" i="15"/>
  <c r="AL96" i="15"/>
  <c r="AC91" i="15"/>
  <c r="AM39" i="15"/>
  <c r="AJ118" i="15"/>
  <c r="AY35" i="15"/>
  <c r="M14" i="15"/>
  <c r="CF118" i="15"/>
  <c r="AL13" i="15"/>
  <c r="Y100" i="15"/>
  <c r="BU85" i="15"/>
  <c r="S52" i="15"/>
  <c r="BL95" i="15"/>
  <c r="CO113" i="15"/>
  <c r="BP107" i="15"/>
  <c r="AH73" i="15"/>
  <c r="H106" i="15"/>
  <c r="AB15" i="15"/>
  <c r="CJ31" i="15"/>
  <c r="CW73" i="15"/>
  <c r="AU79" i="15"/>
  <c r="AF127" i="15"/>
  <c r="X120" i="15"/>
  <c r="BO65" i="15"/>
  <c r="BA22" i="15"/>
  <c r="BN74" i="15"/>
  <c r="I20" i="15"/>
  <c r="BH98" i="15"/>
  <c r="AI40" i="15"/>
  <c r="BQ27" i="15"/>
  <c r="AL35" i="15"/>
  <c r="J75" i="15"/>
  <c r="AJ73" i="15"/>
  <c r="AK52" i="15"/>
  <c r="CR114" i="15"/>
  <c r="U83" i="15"/>
  <c r="AR56" i="15"/>
  <c r="BL72" i="15"/>
  <c r="AJ96" i="15"/>
  <c r="P119" i="15"/>
  <c r="AA122" i="15"/>
  <c r="T56" i="15"/>
  <c r="BP100" i="15"/>
  <c r="AG25" i="15"/>
  <c r="T118" i="15"/>
  <c r="J39" i="15"/>
  <c r="R82" i="15"/>
  <c r="R33" i="15"/>
  <c r="L68" i="15"/>
  <c r="AS42" i="15"/>
  <c r="U48" i="15"/>
  <c r="AB42" i="15"/>
  <c r="O118" i="15"/>
  <c r="Q33" i="15"/>
  <c r="AR93" i="15"/>
  <c r="Z71" i="15"/>
  <c r="BB32" i="15"/>
  <c r="BP12" i="15"/>
  <c r="W75" i="15"/>
  <c r="AF108" i="15"/>
  <c r="AZ70" i="15"/>
  <c r="AJ121" i="15"/>
  <c r="I114" i="15"/>
  <c r="O110" i="15"/>
  <c r="Z61" i="15"/>
  <c r="BH30" i="15"/>
  <c r="CX48" i="15"/>
  <c r="AA81" i="15"/>
  <c r="BK33" i="15"/>
  <c r="BM22" i="15"/>
  <c r="BE112" i="15"/>
  <c r="J120" i="15"/>
  <c r="BU70" i="15"/>
  <c r="CE71" i="15"/>
  <c r="BS34" i="15"/>
  <c r="AD21" i="15"/>
  <c r="AG88" i="15"/>
  <c r="AP114" i="15"/>
  <c r="BI88" i="15"/>
  <c r="V120" i="15"/>
  <c r="AB33" i="15"/>
  <c r="AY39" i="15"/>
  <c r="L18" i="15"/>
  <c r="AK38" i="15"/>
  <c r="BJ57" i="15"/>
  <c r="L112" i="15"/>
  <c r="AW79" i="15"/>
  <c r="R98" i="15"/>
  <c r="CB14" i="15"/>
  <c r="K93" i="15"/>
  <c r="AN109" i="15"/>
  <c r="W78" i="15"/>
  <c r="AD78" i="15"/>
  <c r="AI19" i="15"/>
  <c r="AM121" i="15"/>
  <c r="AK18" i="15"/>
  <c r="AM94" i="15"/>
  <c r="Y92" i="15"/>
  <c r="AH95" i="15"/>
  <c r="CG41" i="15"/>
  <c r="Y117" i="15"/>
  <c r="AS114" i="15"/>
  <c r="AT95" i="15"/>
  <c r="AC122" i="15"/>
  <c r="AZ12" i="15"/>
  <c r="AI91" i="15"/>
  <c r="AX79" i="15"/>
  <c r="AS44" i="15"/>
  <c r="AI75" i="15"/>
  <c r="AL30" i="15"/>
  <c r="BA120" i="15"/>
  <c r="AH31" i="15"/>
  <c r="AT53" i="15"/>
  <c r="CL56" i="15"/>
  <c r="J119" i="15"/>
  <c r="J124" i="15"/>
  <c r="BX81" i="15"/>
  <c r="BJ92" i="15"/>
  <c r="M62" i="15"/>
  <c r="W48" i="15"/>
  <c r="L119" i="15"/>
  <c r="Z56" i="15"/>
  <c r="AC73" i="15"/>
  <c r="H124" i="15"/>
  <c r="CJ16" i="15"/>
  <c r="L87" i="15"/>
  <c r="P107" i="15"/>
  <c r="AO71" i="15"/>
  <c r="BZ107" i="15"/>
  <c r="AD29" i="15"/>
  <c r="AP31" i="15"/>
  <c r="V18" i="15"/>
  <c r="K34" i="15"/>
  <c r="CO98" i="15"/>
  <c r="CQ107" i="15"/>
  <c r="BV39" i="15"/>
  <c r="AE16" i="15"/>
  <c r="BD38" i="15"/>
  <c r="CZ14" i="15"/>
  <c r="U96" i="15"/>
  <c r="K84" i="15"/>
  <c r="T122" i="15"/>
  <c r="X47" i="15"/>
  <c r="O117" i="15"/>
  <c r="BT31" i="15"/>
  <c r="X138" i="15"/>
  <c r="AR15" i="15"/>
  <c r="BI41" i="15"/>
  <c r="AE95" i="15"/>
  <c r="BD25" i="15"/>
  <c r="Z105" i="15"/>
  <c r="R66" i="15"/>
  <c r="U107" i="15"/>
  <c r="CT97" i="15"/>
  <c r="AF59" i="15"/>
  <c r="N79" i="15"/>
  <c r="Z15" i="15"/>
  <c r="BS47" i="15"/>
  <c r="AQ94" i="15"/>
  <c r="H120" i="15"/>
  <c r="I46" i="15"/>
  <c r="Z33" i="15"/>
  <c r="BC78" i="15"/>
  <c r="BL43" i="15"/>
  <c r="R39" i="15"/>
  <c r="H53" i="15"/>
  <c r="Q53" i="15"/>
  <c r="K26" i="15"/>
  <c r="BB54" i="15"/>
  <c r="K69" i="15"/>
  <c r="AQ42" i="15"/>
  <c r="K35" i="15"/>
  <c r="BR110" i="15"/>
  <c r="AI99" i="15"/>
  <c r="AB71" i="15"/>
  <c r="AE43" i="15"/>
  <c r="AR31" i="15"/>
  <c r="CH92" i="15"/>
  <c r="AF25" i="15"/>
  <c r="AG117" i="15"/>
  <c r="U18" i="15"/>
  <c r="S79" i="15"/>
  <c r="BT93" i="15"/>
  <c r="J28" i="15"/>
  <c r="CR70" i="15"/>
  <c r="AK75" i="15"/>
  <c r="I18" i="15"/>
  <c r="BA42" i="15"/>
  <c r="R21" i="15"/>
  <c r="W31" i="15"/>
  <c r="AH47" i="15"/>
  <c r="BJ45" i="15"/>
  <c r="AI84" i="15"/>
  <c r="M15" i="15"/>
  <c r="N81" i="15"/>
  <c r="BR106" i="15"/>
  <c r="AQ67" i="15"/>
  <c r="S55" i="15"/>
  <c r="AF16" i="15"/>
  <c r="T30" i="15"/>
  <c r="BO83" i="15"/>
  <c r="AU113" i="15"/>
  <c r="U26" i="15"/>
  <c r="AX61" i="15"/>
  <c r="AA32" i="15"/>
  <c r="I26" i="15"/>
  <c r="AK100" i="15"/>
  <c r="BT70" i="15"/>
  <c r="BY38" i="15"/>
  <c r="AH57" i="15"/>
  <c r="BI91" i="15"/>
  <c r="CE19" i="15"/>
  <c r="M31" i="15"/>
  <c r="N45" i="15"/>
  <c r="AH66" i="15"/>
  <c r="Y43" i="15"/>
  <c r="BX72" i="15"/>
  <c r="AH54" i="15"/>
  <c r="Z100" i="15"/>
  <c r="BK12" i="15"/>
  <c r="AI53" i="15"/>
  <c r="BS19" i="15"/>
  <c r="CC60" i="15"/>
  <c r="BB80" i="15"/>
  <c r="R99" i="15"/>
  <c r="AY59" i="15"/>
  <c r="AE120" i="15"/>
  <c r="AC14" i="15"/>
  <c r="P43" i="15"/>
  <c r="AT35" i="15"/>
  <c r="CS80" i="15"/>
  <c r="M16" i="15"/>
  <c r="J20" i="15"/>
  <c r="DC34" i="15"/>
  <c r="BF121" i="15"/>
  <c r="Y22" i="15"/>
  <c r="I109" i="15"/>
  <c r="Y33" i="15"/>
  <c r="DB68" i="15"/>
  <c r="AP62" i="15"/>
  <c r="W95" i="15"/>
  <c r="W14" i="15"/>
  <c r="AT26" i="15"/>
  <c r="M41" i="15"/>
  <c r="U98" i="15"/>
  <c r="CS60" i="15"/>
  <c r="K105" i="15"/>
  <c r="AA120" i="15"/>
  <c r="CC122" i="15"/>
  <c r="AF47" i="15"/>
  <c r="AR87" i="15"/>
  <c r="V78" i="15"/>
  <c r="AO107" i="15"/>
  <c r="AG100" i="15"/>
  <c r="BE31" i="15"/>
  <c r="BP46" i="15"/>
  <c r="T52" i="15"/>
  <c r="CJ12" i="15"/>
  <c r="AD66" i="15"/>
  <c r="U81" i="15"/>
  <c r="CH14" i="15"/>
  <c r="CQ48" i="15"/>
  <c r="H61" i="15"/>
  <c r="S107" i="15"/>
  <c r="AA79" i="15"/>
  <c r="AA41" i="15"/>
  <c r="AX39" i="15"/>
  <c r="AO117" i="15"/>
  <c r="BT121" i="15"/>
  <c r="CY53" i="15"/>
  <c r="X101" i="15"/>
  <c r="BP31" i="15"/>
  <c r="AK19" i="15"/>
  <c r="T28" i="15"/>
  <c r="CM20" i="15"/>
  <c r="AH106" i="15"/>
  <c r="AZ120" i="15"/>
  <c r="BG114" i="15"/>
  <c r="BA56" i="15"/>
  <c r="CV80" i="15"/>
  <c r="P120" i="15"/>
  <c r="BB52" i="15"/>
  <c r="U52" i="15"/>
  <c r="S66" i="15"/>
  <c r="T58" i="15"/>
  <c r="BU81" i="15"/>
  <c r="CN23" i="15"/>
  <c r="AF112" i="15"/>
  <c r="AE39" i="15"/>
  <c r="AX93" i="15"/>
  <c r="H38" i="15"/>
  <c r="BP122" i="15"/>
  <c r="AR47" i="15"/>
  <c r="AR55" i="15"/>
  <c r="Z43" i="15"/>
  <c r="P60" i="15"/>
  <c r="Y16" i="15"/>
  <c r="S99" i="15"/>
  <c r="BK82" i="15"/>
  <c r="I106" i="15"/>
  <c r="AQ61" i="15"/>
  <c r="CA101" i="15"/>
  <c r="CD42" i="15"/>
  <c r="W85" i="15"/>
  <c r="AW15" i="15"/>
  <c r="AK15" i="15"/>
  <c r="AL55" i="15"/>
  <c r="I29" i="15"/>
  <c r="K15" i="15"/>
  <c r="W65" i="15"/>
  <c r="O87" i="15"/>
  <c r="AG87" i="15"/>
  <c r="AC101" i="15"/>
  <c r="AG94" i="15"/>
  <c r="AS100" i="15"/>
  <c r="AG69" i="15"/>
  <c r="W122" i="15"/>
  <c r="AE122" i="15"/>
  <c r="BL21" i="15"/>
  <c r="BD118" i="15"/>
  <c r="P21" i="15"/>
  <c r="AL95" i="15"/>
  <c r="BB106" i="15"/>
  <c r="AT124" i="15"/>
  <c r="AL62" i="15"/>
  <c r="AQ60" i="15"/>
  <c r="BF105" i="15"/>
  <c r="AR86" i="15"/>
  <c r="AD88" i="15"/>
  <c r="AA48" i="15"/>
  <c r="AO127" i="15"/>
  <c r="BZ12" i="15"/>
  <c r="AB122" i="15"/>
  <c r="N35" i="15"/>
  <c r="AD40" i="15"/>
  <c r="BC80" i="15"/>
  <c r="N43" i="15"/>
  <c r="O138" i="15"/>
  <c r="AZ83" i="15"/>
  <c r="AI80" i="15"/>
  <c r="AY100" i="15"/>
  <c r="AZ13" i="15"/>
  <c r="CL47" i="15"/>
  <c r="AI27" i="15"/>
  <c r="T13" i="15"/>
  <c r="AD13" i="15"/>
  <c r="BP85" i="15"/>
  <c r="M20" i="15"/>
  <c r="CD108" i="15"/>
  <c r="AY124" i="15"/>
  <c r="X124" i="15"/>
  <c r="AA91" i="15"/>
  <c r="BM84" i="15"/>
  <c r="BG101" i="15"/>
  <c r="I79" i="15"/>
  <c r="AF109" i="15"/>
  <c r="Z44" i="15"/>
  <c r="AX29" i="15"/>
  <c r="BV107" i="15"/>
  <c r="AQ107" i="15"/>
  <c r="T41" i="15"/>
  <c r="AD44" i="15"/>
  <c r="AX73" i="15"/>
  <c r="BR39" i="15"/>
  <c r="AM53" i="15"/>
  <c r="BR118" i="15"/>
  <c r="AT46" i="15"/>
  <c r="BW82" i="15"/>
  <c r="BK127" i="15"/>
  <c r="AJ79" i="15"/>
  <c r="BJ59" i="15"/>
  <c r="R113" i="15"/>
  <c r="P74" i="15"/>
  <c r="Y85" i="15"/>
  <c r="AV125" i="15"/>
  <c r="V114" i="15"/>
  <c r="Y69" i="15"/>
  <c r="BZ15" i="15"/>
  <c r="N65" i="15"/>
  <c r="Z109" i="15"/>
  <c r="T112" i="15"/>
  <c r="T120" i="15"/>
  <c r="BJ34" i="15"/>
  <c r="V19" i="15"/>
  <c r="CJ83" i="15"/>
  <c r="AB82" i="15"/>
  <c r="AH35" i="15"/>
  <c r="AB41" i="15"/>
  <c r="V53" i="15"/>
  <c r="BR59" i="15"/>
  <c r="CC112" i="15"/>
  <c r="L91" i="15"/>
  <c r="BP66" i="15"/>
  <c r="Y12" i="15"/>
  <c r="S81" i="15"/>
  <c r="S17" i="15"/>
  <c r="T69" i="15"/>
  <c r="AM20" i="15"/>
  <c r="BH119" i="15"/>
  <c r="O100" i="15"/>
  <c r="J108" i="15"/>
  <c r="AA107" i="15"/>
  <c r="U99" i="15"/>
  <c r="BB85" i="15"/>
  <c r="J42" i="15"/>
  <c r="AJ33" i="15"/>
  <c r="M110" i="15"/>
  <c r="AX21" i="15"/>
  <c r="AQ87" i="15"/>
  <c r="W27" i="15"/>
  <c r="AE82" i="15"/>
  <c r="AZ121" i="15"/>
  <c r="I119" i="15"/>
  <c r="R57" i="15"/>
  <c r="X43" i="15"/>
  <c r="AX97" i="15"/>
  <c r="BQ12" i="15"/>
  <c r="CK49" i="15"/>
  <c r="BF74" i="15"/>
  <c r="K118" i="15"/>
  <c r="N18" i="15"/>
  <c r="AP22" i="15"/>
  <c r="AP72" i="15"/>
  <c r="O20" i="15"/>
  <c r="H74" i="15"/>
  <c r="BD88" i="15"/>
  <c r="AY118" i="15"/>
  <c r="AM44" i="15"/>
  <c r="BL124" i="15"/>
  <c r="U71" i="15"/>
  <c r="X82" i="15"/>
  <c r="AK17" i="15"/>
  <c r="CD63" i="15"/>
  <c r="P92" i="15"/>
  <c r="BE65" i="15"/>
  <c r="AC17" i="15"/>
  <c r="BH114" i="15"/>
  <c r="AA75" i="15"/>
  <c r="I71" i="15"/>
  <c r="BS87" i="15"/>
  <c r="BP42" i="15"/>
  <c r="BC55" i="15"/>
  <c r="U25" i="15"/>
  <c r="BU63" i="15"/>
  <c r="S118" i="15"/>
  <c r="Z79" i="15"/>
  <c r="BE66" i="15"/>
  <c r="AK80" i="15"/>
  <c r="AI68" i="15"/>
  <c r="P68" i="15"/>
  <c r="AV106" i="15"/>
  <c r="AW57" i="15"/>
  <c r="BC71" i="15"/>
  <c r="O120" i="15"/>
  <c r="AI78" i="15"/>
  <c r="T107" i="15"/>
  <c r="Q117" i="15"/>
  <c r="AC18" i="15"/>
  <c r="AQ33" i="15"/>
  <c r="Q121" i="15"/>
  <c r="BV26" i="15"/>
  <c r="L27" i="15"/>
  <c r="AS40" i="15"/>
  <c r="AT34" i="15"/>
  <c r="M67" i="15"/>
  <c r="Y18" i="15"/>
  <c r="AQ121" i="15"/>
  <c r="AQ110" i="15"/>
  <c r="P41" i="15"/>
  <c r="CC81" i="15"/>
  <c r="AE41" i="15"/>
  <c r="O38" i="15"/>
  <c r="AU57" i="15"/>
  <c r="V33" i="15"/>
  <c r="X91" i="15"/>
  <c r="AW62" i="15"/>
  <c r="AP27" i="15"/>
  <c r="V95" i="15"/>
  <c r="I68" i="15"/>
  <c r="AF78" i="15"/>
  <c r="AG62" i="15"/>
  <c r="AN74" i="15"/>
  <c r="V58" i="15"/>
  <c r="N85" i="15"/>
  <c r="I122" i="15"/>
  <c r="AX36" i="15"/>
  <c r="X110" i="15"/>
  <c r="AN71" i="15"/>
  <c r="AV66" i="15"/>
  <c r="Z65" i="15"/>
  <c r="O99" i="15"/>
  <c r="AC110" i="15"/>
  <c r="Y62" i="15"/>
  <c r="AF95" i="15"/>
  <c r="AO112" i="15"/>
  <c r="M40" i="15"/>
  <c r="AE54" i="15"/>
  <c r="BW52" i="15"/>
  <c r="AA26" i="15"/>
  <c r="CG71" i="15"/>
  <c r="BB74" i="15"/>
  <c r="CS87" i="15"/>
  <c r="CU47" i="15"/>
  <c r="S19" i="15"/>
  <c r="AX98" i="15"/>
  <c r="M101" i="15"/>
  <c r="BN106" i="15"/>
  <c r="AC83" i="15"/>
  <c r="CD35" i="15"/>
  <c r="DB74" i="15"/>
  <c r="AA45" i="15"/>
  <c r="AA95" i="15"/>
  <c r="W114" i="15"/>
  <c r="Y29" i="15"/>
  <c r="BF127" i="15"/>
  <c r="CR137" i="15"/>
  <c r="AX74" i="15"/>
  <c r="AP20" i="15"/>
  <c r="AC35" i="15"/>
  <c r="AI118" i="15"/>
  <c r="CE38" i="15"/>
  <c r="K95" i="15"/>
  <c r="X121" i="15"/>
  <c r="AL118" i="15"/>
  <c r="J15" i="15"/>
  <c r="Q81" i="15"/>
  <c r="AV87" i="15"/>
  <c r="AC124" i="15"/>
  <c r="BK101" i="15"/>
  <c r="AW108" i="15"/>
  <c r="Y38" i="15"/>
  <c r="BR92" i="15"/>
  <c r="P61" i="15"/>
  <c r="AC22" i="15"/>
  <c r="AI34" i="15"/>
  <c r="X98" i="15"/>
  <c r="K19" i="15"/>
  <c r="AL17" i="15"/>
  <c r="AI55" i="15"/>
  <c r="AM43" i="15"/>
  <c r="AA39" i="15"/>
  <c r="H17" i="15"/>
  <c r="BW87" i="15"/>
  <c r="U17" i="15"/>
  <c r="H85" i="15"/>
  <c r="BH65" i="15"/>
  <c r="BO53" i="15"/>
  <c r="BE62" i="15"/>
  <c r="BT45" i="15"/>
  <c r="BV66" i="15"/>
  <c r="BD87" i="15"/>
  <c r="W46" i="15"/>
  <c r="L113" i="15"/>
  <c r="CI95" i="15"/>
  <c r="Z38" i="15"/>
  <c r="BW31" i="15"/>
  <c r="CL87" i="15"/>
  <c r="AD108" i="15"/>
  <c r="P98" i="15"/>
  <c r="AA101" i="15"/>
  <c r="AE88" i="15"/>
  <c r="J79" i="15"/>
  <c r="BG48" i="15"/>
  <c r="BL85" i="15"/>
  <c r="AL43" i="15"/>
  <c r="M29" i="15"/>
  <c r="M25" i="15"/>
  <c r="AE21" i="15"/>
  <c r="BW65" i="15"/>
  <c r="W19" i="15"/>
  <c r="BG121" i="15"/>
  <c r="V87" i="15"/>
  <c r="AN40" i="15"/>
  <c r="CL40" i="15"/>
  <c r="BJ73" i="15"/>
  <c r="M120" i="15"/>
  <c r="BQ72" i="15"/>
  <c r="CI126" i="15"/>
  <c r="X28" i="15"/>
  <c r="AW100" i="15"/>
  <c r="T39" i="15"/>
  <c r="AK121" i="15"/>
  <c r="BF109" i="15"/>
  <c r="AI33" i="15"/>
  <c r="AI65" i="15"/>
  <c r="AX108" i="15"/>
  <c r="P100" i="15"/>
  <c r="R75" i="15"/>
  <c r="L70" i="15"/>
  <c r="AP16" i="15"/>
  <c r="AV67" i="15"/>
  <c r="BP58" i="15"/>
  <c r="Y31" i="15"/>
  <c r="BA17" i="15"/>
  <c r="M35" i="15"/>
  <c r="U46" i="15"/>
  <c r="J18" i="15"/>
  <c r="AO33" i="15"/>
  <c r="CQ30" i="15"/>
  <c r="BS55" i="15"/>
  <c r="AK91" i="15"/>
  <c r="CE93" i="15"/>
  <c r="Z120" i="15"/>
  <c r="O48" i="15"/>
  <c r="T19" i="15"/>
  <c r="AJ56" i="15"/>
  <c r="I126" i="15"/>
  <c r="AW56" i="15"/>
  <c r="BO112" i="15"/>
  <c r="AY113" i="15"/>
  <c r="S15" i="15"/>
  <c r="BW139" i="15"/>
  <c r="AK48" i="15"/>
  <c r="AV83" i="15"/>
  <c r="P27" i="15"/>
  <c r="AQ68" i="15"/>
  <c r="Q40" i="15"/>
  <c r="BW43" i="15"/>
  <c r="BH93" i="15"/>
  <c r="AA52" i="15"/>
  <c r="BV119" i="15"/>
  <c r="T127" i="15"/>
  <c r="BO38" i="15"/>
  <c r="BE57" i="15"/>
  <c r="BX57" i="15"/>
  <c r="CF21" i="15"/>
  <c r="CM80" i="15"/>
  <c r="AA124" i="15"/>
  <c r="AF17" i="15"/>
  <c r="AL60" i="15"/>
  <c r="X84" i="15"/>
  <c r="AJ34" i="15"/>
  <c r="BW25" i="15"/>
  <c r="U80" i="15"/>
  <c r="CO100" i="15"/>
  <c r="AJ15" i="15"/>
  <c r="CG126" i="15"/>
  <c r="T32" i="15"/>
  <c r="AB21" i="15"/>
  <c r="AM80" i="15"/>
  <c r="AT83" i="15"/>
  <c r="H97" i="15"/>
  <c r="AG26" i="15"/>
  <c r="AS15" i="15"/>
  <c r="BU73" i="15"/>
  <c r="O68" i="15"/>
  <c r="BT53" i="15"/>
  <c r="AO110" i="15"/>
  <c r="AI110" i="15"/>
  <c r="AI54" i="15"/>
  <c r="J86" i="15"/>
  <c r="AJ59" i="15"/>
  <c r="AW96" i="15"/>
  <c r="X15" i="15"/>
  <c r="AM67" i="15"/>
  <c r="R97" i="15"/>
  <c r="AD97" i="15"/>
  <c r="K106" i="15"/>
  <c r="AA74" i="15"/>
  <c r="V21" i="15"/>
  <c r="AF69" i="15"/>
  <c r="R25" i="15"/>
  <c r="W107" i="15"/>
  <c r="M45" i="15"/>
  <c r="AD82" i="15"/>
  <c r="BH32" i="15"/>
  <c r="AW67" i="15"/>
  <c r="CS41" i="15"/>
  <c r="BA87" i="15"/>
  <c r="S38" i="15"/>
  <c r="AU14" i="15"/>
  <c r="AL78" i="15"/>
  <c r="AT67" i="15"/>
  <c r="AJ41" i="15"/>
  <c r="N66" i="15"/>
  <c r="AY30" i="15"/>
  <c r="AM125" i="15"/>
  <c r="AG15" i="15"/>
  <c r="AW30" i="15"/>
  <c r="Q13" i="15"/>
  <c r="Q17" i="15"/>
  <c r="O107" i="15"/>
  <c r="Q30" i="15"/>
  <c r="AY54" i="15"/>
  <c r="AX43" i="15"/>
  <c r="O28" i="15"/>
  <c r="AK25" i="15"/>
  <c r="AW113" i="15"/>
  <c r="AG95" i="15"/>
  <c r="Y86" i="15"/>
  <c r="BS65" i="15"/>
  <c r="H55" i="15"/>
  <c r="AL29" i="15"/>
  <c r="AI81" i="15"/>
  <c r="DA65" i="15"/>
  <c r="S96" i="15"/>
  <c r="BI16" i="15"/>
  <c r="CH114" i="15"/>
  <c r="BN54" i="15"/>
  <c r="X87" i="15"/>
  <c r="BR40" i="15"/>
  <c r="AB58" i="15"/>
  <c r="CN55" i="15"/>
  <c r="BP23" i="15"/>
  <c r="AE49" i="15"/>
  <c r="AA47" i="15"/>
  <c r="CB119" i="15"/>
  <c r="AQ109" i="15"/>
  <c r="BE46" i="15"/>
  <c r="V57" i="15"/>
  <c r="AR73" i="15"/>
  <c r="BG53" i="15"/>
  <c r="CF43" i="15"/>
  <c r="AG107" i="15"/>
  <c r="BL101" i="15"/>
  <c r="BZ91" i="15"/>
  <c r="X85" i="15"/>
  <c r="P105" i="15"/>
  <c r="O67" i="15"/>
  <c r="AH113" i="15"/>
  <c r="BN121" i="15"/>
  <c r="AD112" i="15"/>
  <c r="AK93" i="15"/>
  <c r="T22" i="15"/>
  <c r="AQ99" i="15"/>
  <c r="Y101" i="15"/>
  <c r="AI93" i="15"/>
  <c r="AR60" i="15"/>
  <c r="BO69" i="15"/>
  <c r="J73" i="15"/>
  <c r="AO21" i="15"/>
  <c r="CJ106" i="15"/>
  <c r="BF97" i="15"/>
  <c r="BC32" i="15"/>
  <c r="BR94" i="15"/>
  <c r="Y112" i="15"/>
  <c r="AL16" i="15"/>
  <c r="AK126" i="15"/>
  <c r="BC68" i="15"/>
  <c r="AK22" i="15"/>
  <c r="AM97" i="15"/>
  <c r="J81" i="15"/>
  <c r="BZ20" i="15"/>
  <c r="N101" i="15"/>
  <c r="CH126" i="15"/>
  <c r="L35" i="15"/>
  <c r="AJ113" i="15"/>
  <c r="BV43" i="15"/>
  <c r="CE40" i="15"/>
  <c r="BR17" i="15"/>
  <c r="W113" i="15"/>
  <c r="K119" i="15"/>
  <c r="AZ44" i="15"/>
  <c r="AU95" i="15"/>
  <c r="N139" i="15"/>
  <c r="BI54" i="15"/>
  <c r="BC16" i="15"/>
  <c r="BH42" i="15"/>
  <c r="BJ47" i="15"/>
  <c r="CF83" i="15"/>
  <c r="T92" i="15"/>
  <c r="AP71" i="15"/>
  <c r="AD83" i="15"/>
  <c r="I38" i="15"/>
  <c r="AD33" i="15"/>
  <c r="AH28" i="15"/>
  <c r="CA74" i="15"/>
  <c r="BA107" i="15"/>
  <c r="AD22" i="15"/>
  <c r="AO22" i="15"/>
  <c r="CX99" i="15"/>
  <c r="AM99" i="15"/>
  <c r="AI61" i="15"/>
  <c r="H95" i="15"/>
  <c r="BB108" i="15"/>
  <c r="X41" i="15"/>
  <c r="R105" i="15"/>
  <c r="H79" i="15"/>
  <c r="AE60" i="15"/>
  <c r="AF105" i="15"/>
  <c r="N98" i="15"/>
  <c r="BL45" i="15"/>
  <c r="V118" i="15"/>
  <c r="R44" i="15"/>
  <c r="AV96" i="15"/>
  <c r="R72" i="15"/>
  <c r="CE107" i="15"/>
  <c r="CC29" i="15"/>
  <c r="CO30" i="15"/>
  <c r="BT143" i="15"/>
  <c r="AB86" i="15"/>
  <c r="W68" i="15"/>
  <c r="AK124" i="15"/>
  <c r="BF34" i="15"/>
  <c r="J99" i="15"/>
  <c r="V75" i="15"/>
  <c r="CN27" i="15"/>
  <c r="BO21" i="15"/>
  <c r="K41" i="15"/>
  <c r="BX121" i="15"/>
  <c r="AJ78" i="15"/>
  <c r="AY41" i="15"/>
  <c r="T21" i="15"/>
  <c r="AJ108" i="15"/>
  <c r="T38" i="15"/>
  <c r="AO60" i="15"/>
  <c r="AY34" i="15"/>
  <c r="CA59" i="15"/>
  <c r="R71" i="15"/>
  <c r="CB80" i="15"/>
  <c r="BS81" i="15"/>
  <c r="AE53" i="15"/>
  <c r="BN96" i="15"/>
  <c r="V71" i="15"/>
  <c r="BG71" i="15"/>
  <c r="K109" i="15"/>
  <c r="AI74" i="15"/>
  <c r="BK35" i="15"/>
  <c r="AQ78" i="15"/>
  <c r="Z87" i="15"/>
  <c r="AA30" i="15"/>
  <c r="AT61" i="15"/>
  <c r="CG55" i="15"/>
  <c r="S113" i="15"/>
  <c r="CW63" i="15"/>
  <c r="BJ97" i="15"/>
  <c r="AB83" i="15"/>
  <c r="BZ96" i="15"/>
  <c r="AL99" i="15"/>
  <c r="U35" i="15"/>
  <c r="BX52" i="15"/>
  <c r="AO68" i="15"/>
  <c r="CA68" i="15"/>
  <c r="CJ121" i="15"/>
  <c r="BP57" i="15"/>
  <c r="AN67" i="15"/>
  <c r="AQ14" i="15"/>
  <c r="BM127" i="15"/>
  <c r="BU117" i="15"/>
  <c r="BW99" i="15"/>
  <c r="AL36" i="15"/>
  <c r="AM84" i="15"/>
  <c r="AQ21" i="15"/>
  <c r="BD52" i="15"/>
  <c r="CC82" i="15"/>
  <c r="BX80" i="15"/>
  <c r="BU141" i="15"/>
  <c r="BV58" i="15"/>
  <c r="AY40" i="15"/>
  <c r="CU134" i="15"/>
  <c r="CG48" i="15"/>
  <c r="CL14" i="15"/>
  <c r="BG34" i="15"/>
  <c r="BU26" i="15"/>
  <c r="S16" i="15"/>
  <c r="BR36" i="15"/>
  <c r="AM117" i="15"/>
  <c r="CB100" i="15"/>
  <c r="M32" i="15"/>
  <c r="AN126" i="15"/>
  <c r="AN54" i="15"/>
  <c r="CQ78" i="15"/>
  <c r="CT31" i="15"/>
  <c r="R96" i="15"/>
  <c r="U122" i="15"/>
  <c r="AK39" i="15"/>
  <c r="BN71" i="15"/>
  <c r="CK127" i="15"/>
  <c r="CQ15" i="15"/>
  <c r="AQ106" i="15"/>
  <c r="BR124" i="15"/>
  <c r="AP79" i="15"/>
  <c r="J95" i="15"/>
  <c r="BA96" i="15"/>
  <c r="O14" i="15"/>
  <c r="Q14" i="15"/>
  <c r="Z126" i="15"/>
  <c r="P125" i="15"/>
  <c r="AG98" i="15"/>
  <c r="AC32" i="15"/>
  <c r="BZ87" i="15"/>
  <c r="AQ125" i="15"/>
  <c r="BM19" i="15"/>
  <c r="AP106" i="15"/>
  <c r="AN16" i="15"/>
  <c r="AY71" i="15"/>
  <c r="J33" i="15"/>
  <c r="AC118" i="15"/>
  <c r="AK86" i="15"/>
  <c r="AQ12" i="15"/>
  <c r="AG92" i="15"/>
  <c r="BW16" i="15"/>
  <c r="K28" i="15"/>
  <c r="BT87" i="15"/>
  <c r="X96" i="15"/>
  <c r="AP18" i="15"/>
  <c r="BL34" i="15"/>
  <c r="X99" i="15"/>
  <c r="AK43" i="15"/>
  <c r="CF33" i="15"/>
  <c r="BI21" i="15"/>
  <c r="AV35" i="15"/>
  <c r="BA101" i="15"/>
  <c r="U31" i="15"/>
  <c r="Z122" i="15"/>
  <c r="L57" i="15"/>
  <c r="AR57" i="15"/>
  <c r="BC97" i="15"/>
  <c r="BM60" i="15"/>
  <c r="Q86" i="15"/>
  <c r="CK43" i="15"/>
  <c r="AL48" i="15"/>
  <c r="AP48" i="15"/>
  <c r="CF120" i="15"/>
  <c r="O12" i="15"/>
  <c r="AU118" i="15"/>
  <c r="BO143" i="15"/>
  <c r="V45" i="15"/>
  <c r="AD62" i="15"/>
  <c r="I32" i="15"/>
  <c r="I91" i="15"/>
  <c r="BP121" i="15"/>
  <c r="AB67" i="15"/>
  <c r="H87" i="15"/>
  <c r="M26" i="15"/>
  <c r="CV96" i="15"/>
  <c r="AL68" i="15"/>
  <c r="AJ88" i="15"/>
  <c r="Q45" i="15"/>
  <c r="AC127" i="15"/>
  <c r="BF81" i="15"/>
  <c r="AK31" i="15"/>
  <c r="AM137" i="15"/>
  <c r="BI34" i="15"/>
  <c r="BG109" i="15"/>
  <c r="CE82" i="15"/>
  <c r="AQ117" i="15"/>
  <c r="CW101" i="15"/>
  <c r="AN118" i="15"/>
  <c r="BU102" i="15"/>
  <c r="AF56" i="15"/>
  <c r="AR112" i="15"/>
  <c r="L100" i="15"/>
  <c r="AO61" i="15"/>
  <c r="CS114" i="15"/>
  <c r="AI66" i="15"/>
  <c r="AM46" i="15"/>
  <c r="AQ65" i="15"/>
  <c r="BP67" i="15"/>
  <c r="BH60" i="15"/>
  <c r="AS143" i="15"/>
  <c r="AK112" i="15"/>
  <c r="AN68" i="15"/>
  <c r="X45" i="15"/>
  <c r="BA13" i="15"/>
  <c r="BK65" i="15"/>
  <c r="CR100" i="15"/>
  <c r="AP15" i="15"/>
  <c r="AS84" i="15"/>
  <c r="CJ30" i="15"/>
  <c r="CA86" i="15"/>
  <c r="U57" i="15"/>
  <c r="BN19" i="15"/>
  <c r="O98" i="15"/>
  <c r="CN61" i="15"/>
  <c r="CB76" i="15"/>
  <c r="N68" i="15"/>
  <c r="S25" i="15"/>
  <c r="AF93" i="15"/>
  <c r="K112" i="15"/>
  <c r="J31" i="15"/>
  <c r="AK12" i="15"/>
  <c r="BX106" i="15"/>
  <c r="H31" i="15"/>
  <c r="I100" i="15"/>
  <c r="AZ98" i="15"/>
  <c r="AI79" i="15"/>
  <c r="AB118" i="15"/>
  <c r="Y21" i="15"/>
  <c r="AK98" i="15"/>
  <c r="AH29" i="15"/>
  <c r="BP139" i="15"/>
  <c r="CD60" i="15"/>
  <c r="AP60" i="15"/>
  <c r="AY119" i="15"/>
  <c r="AB53" i="15"/>
  <c r="AM69" i="15"/>
  <c r="BI87" i="15"/>
  <c r="T61" i="15"/>
  <c r="N95" i="15"/>
  <c r="BC124" i="15"/>
  <c r="AU61" i="15"/>
  <c r="P93" i="15"/>
  <c r="AL59" i="15"/>
  <c r="CI75" i="15"/>
  <c r="M43" i="15"/>
  <c r="W125" i="15"/>
  <c r="BQ29" i="15"/>
  <c r="CR14" i="15"/>
  <c r="I14" i="15"/>
  <c r="BR83" i="15"/>
  <c r="AV61" i="15"/>
  <c r="AY52" i="15"/>
  <c r="BI65" i="15"/>
  <c r="M44" i="15"/>
  <c r="BS143" i="15"/>
  <c r="BX140" i="15"/>
  <c r="CJ141" i="15"/>
  <c r="CH27" i="15"/>
  <c r="U97" i="15"/>
  <c r="Z69" i="15"/>
  <c r="BU19" i="15"/>
  <c r="BW135" i="15"/>
  <c r="CC15" i="15"/>
  <c r="CQ137" i="15"/>
  <c r="BS49" i="15"/>
  <c r="AS52" i="15"/>
  <c r="BB96" i="15"/>
  <c r="BO91" i="15"/>
  <c r="AX117" i="15"/>
  <c r="DB65" i="15"/>
  <c r="BE32" i="15"/>
  <c r="BV127" i="15"/>
  <c r="AF85" i="15"/>
  <c r="CV43" i="15"/>
  <c r="AT138" i="15"/>
  <c r="AU65" i="15"/>
  <c r="AU59" i="15"/>
  <c r="AA42" i="15"/>
  <c r="BS14" i="15"/>
  <c r="N34" i="15"/>
  <c r="V106" i="15"/>
  <c r="BL109" i="15"/>
  <c r="AA29" i="15"/>
  <c r="BD35" i="15"/>
  <c r="AS125" i="15"/>
  <c r="AX122" i="15"/>
  <c r="BL71" i="15"/>
  <c r="S12" i="15"/>
  <c r="AG31" i="15"/>
  <c r="AU84" i="15"/>
  <c r="CD19" i="15"/>
  <c r="BE28" i="15"/>
  <c r="AT19" i="15"/>
  <c r="V82" i="15"/>
  <c r="AC27" i="15"/>
  <c r="AK44" i="15"/>
  <c r="Y120" i="15"/>
  <c r="CP82" i="15"/>
  <c r="AU47" i="15"/>
  <c r="AQ34" i="15"/>
  <c r="AA38" i="15"/>
  <c r="AC45" i="15"/>
  <c r="CC44" i="15"/>
  <c r="AC109" i="15"/>
  <c r="AU91" i="15"/>
  <c r="V74" i="15"/>
  <c r="AJ38" i="15"/>
  <c r="CA42" i="15"/>
  <c r="AE33" i="15"/>
  <c r="BN88" i="15"/>
  <c r="AA112" i="15"/>
  <c r="Z67" i="15"/>
  <c r="BZ105" i="15"/>
  <c r="AN53" i="15"/>
  <c r="AA85" i="15"/>
  <c r="AJ72" i="15"/>
  <c r="Z29" i="15"/>
  <c r="I73" i="15"/>
  <c r="BZ75" i="15"/>
  <c r="AE112" i="15"/>
  <c r="AL122" i="15"/>
  <c r="AO45" i="15"/>
  <c r="U58" i="15"/>
  <c r="CI18" i="15"/>
  <c r="CL43" i="15"/>
  <c r="BI47" i="15"/>
  <c r="BN81" i="15"/>
  <c r="BD96" i="15"/>
  <c r="AE65" i="15"/>
  <c r="Q16" i="15"/>
  <c r="BH21" i="15"/>
  <c r="I108" i="15"/>
  <c r="AS29" i="15"/>
  <c r="BF98" i="15"/>
  <c r="BJ56" i="15"/>
  <c r="AL69" i="15"/>
  <c r="BF85" i="15"/>
  <c r="AD61" i="15"/>
  <c r="W59" i="15"/>
  <c r="AZ47" i="15"/>
  <c r="BU52" i="15"/>
  <c r="K31" i="15"/>
  <c r="AR42" i="15"/>
  <c r="BL113" i="15"/>
  <c r="J48" i="15"/>
  <c r="BI78" i="15"/>
  <c r="AV79" i="15"/>
  <c r="AD72" i="15"/>
  <c r="Q119" i="15"/>
  <c r="O40" i="15"/>
  <c r="CL33" i="15"/>
  <c r="BD113" i="15"/>
  <c r="AI32" i="15"/>
  <c r="J57" i="15"/>
  <c r="BM70" i="15"/>
  <c r="BV18" i="15"/>
  <c r="BK118" i="15"/>
  <c r="AT82" i="15"/>
  <c r="I31" i="15"/>
  <c r="BT65" i="15"/>
  <c r="BU27" i="15"/>
  <c r="AS32" i="15"/>
  <c r="BU120" i="15"/>
  <c r="K48" i="15"/>
  <c r="AJ12" i="15"/>
  <c r="AH121" i="15"/>
  <c r="BO48" i="15"/>
  <c r="AY45" i="15"/>
  <c r="T96" i="15"/>
  <c r="AP25" i="15"/>
  <c r="W47" i="15"/>
  <c r="AH84" i="15"/>
  <c r="AD17" i="15"/>
  <c r="AP56" i="15"/>
  <c r="R100" i="15"/>
  <c r="S46" i="15"/>
  <c r="BY26" i="15"/>
  <c r="BB109" i="15"/>
  <c r="BF138" i="15"/>
  <c r="AK42" i="15"/>
  <c r="AB87" i="15"/>
  <c r="AR17" i="15"/>
  <c r="V93" i="15"/>
  <c r="BN33" i="15"/>
  <c r="BY39" i="15"/>
  <c r="CT108" i="15"/>
  <c r="AS122" i="15"/>
  <c r="U62" i="15"/>
  <c r="CY97" i="15"/>
  <c r="AJ65" i="15"/>
  <c r="BD39" i="15"/>
  <c r="AU75" i="15"/>
  <c r="AI96" i="15"/>
  <c r="AW43" i="15"/>
  <c r="BK21" i="15"/>
  <c r="K72" i="15"/>
  <c r="BK14" i="15"/>
  <c r="AQ71" i="15"/>
  <c r="AR65" i="15"/>
  <c r="BS112" i="15"/>
  <c r="BZ92" i="15"/>
  <c r="BL16" i="15"/>
  <c r="L105" i="15"/>
  <c r="BG88" i="15"/>
  <c r="AY140" i="15"/>
  <c r="DC125" i="15"/>
  <c r="BS98" i="15"/>
  <c r="I36" i="15"/>
  <c r="X30" i="15"/>
  <c r="N33" i="15"/>
  <c r="AD124" i="15"/>
  <c r="CF97" i="15"/>
  <c r="DA105" i="15"/>
  <c r="BP80" i="15"/>
  <c r="BI67" i="15"/>
  <c r="CJ17" i="15"/>
  <c r="AH122" i="15"/>
  <c r="BJ78" i="15"/>
  <c r="AV72" i="15"/>
  <c r="AU112" i="15"/>
  <c r="AU135" i="15"/>
  <c r="BW17" i="15"/>
  <c r="K114" i="15"/>
  <c r="AR39" i="15"/>
  <c r="CC140" i="15"/>
  <c r="BX20" i="15"/>
  <c r="AD70" i="15"/>
  <c r="CW19" i="15"/>
  <c r="BQ84" i="15"/>
  <c r="CH87" i="15"/>
  <c r="AN49" i="15"/>
  <c r="AI59" i="15"/>
  <c r="CI71" i="15"/>
  <c r="BO122" i="15"/>
  <c r="AU26" i="15"/>
  <c r="BU25" i="15"/>
  <c r="CF19" i="15"/>
  <c r="BI75" i="15"/>
  <c r="BG124" i="15"/>
  <c r="AE57" i="15"/>
  <c r="K82" i="15"/>
  <c r="U27" i="15"/>
  <c r="AV15" i="15"/>
  <c r="BC92" i="15"/>
  <c r="Z85" i="15"/>
  <c r="CO27" i="15"/>
  <c r="V65" i="15"/>
  <c r="L33" i="15"/>
  <c r="AJ21" i="15"/>
  <c r="BH127" i="15"/>
  <c r="AD53" i="15"/>
  <c r="BQ112" i="15"/>
  <c r="AP93" i="15"/>
  <c r="AS59" i="15"/>
  <c r="BA52" i="15"/>
  <c r="AC41" i="15"/>
  <c r="AJ75" i="15"/>
  <c r="BK69" i="15"/>
  <c r="Z113" i="15"/>
  <c r="Z18" i="15"/>
  <c r="AJ87" i="15"/>
  <c r="AD16" i="15"/>
  <c r="BJ41" i="15"/>
  <c r="K87" i="15"/>
  <c r="AU43" i="15"/>
  <c r="AG113" i="15"/>
  <c r="CU17" i="15"/>
  <c r="AL91" i="15"/>
  <c r="AO125" i="15"/>
  <c r="AI119" i="15"/>
  <c r="BH22" i="15"/>
  <c r="AC62" i="15"/>
  <c r="BM34" i="15"/>
  <c r="L28" i="15"/>
  <c r="BT92" i="15"/>
  <c r="K70" i="15"/>
  <c r="P69" i="15"/>
  <c r="S92" i="15"/>
  <c r="BG78" i="15"/>
  <c r="S56" i="15"/>
  <c r="AV25" i="15"/>
  <c r="AN38" i="15"/>
  <c r="S61" i="15"/>
  <c r="AX56" i="15"/>
  <c r="H62" i="15"/>
  <c r="AD137" i="15"/>
  <c r="AG34" i="15"/>
  <c r="CA72" i="15"/>
  <c r="BQ121" i="15"/>
  <c r="CZ94" i="15"/>
  <c r="CC75" i="15"/>
  <c r="BU32" i="15"/>
  <c r="BB45" i="15"/>
  <c r="BM92" i="15"/>
  <c r="S39" i="15"/>
  <c r="AR20" i="15"/>
  <c r="AE94" i="15"/>
  <c r="BA53" i="15"/>
  <c r="AR91" i="15"/>
  <c r="CC127" i="15"/>
  <c r="AF32" i="15"/>
  <c r="AE113" i="15"/>
  <c r="CA96" i="15"/>
  <c r="Y87" i="15"/>
  <c r="AO88" i="15"/>
  <c r="CS42" i="15"/>
  <c r="AU20" i="15"/>
  <c r="BF62" i="15"/>
  <c r="BE25" i="15"/>
  <c r="CA84" i="15"/>
  <c r="X72" i="15"/>
  <c r="AB95" i="15"/>
  <c r="AA17" i="15"/>
  <c r="AD79" i="15"/>
  <c r="Y45" i="15"/>
  <c r="AL34" i="15"/>
  <c r="M81" i="15"/>
  <c r="DB42" i="15"/>
  <c r="AO118" i="15"/>
  <c r="AD43" i="15"/>
  <c r="O46" i="15"/>
  <c r="AR92" i="15"/>
  <c r="V84" i="15"/>
  <c r="U69" i="15"/>
  <c r="BJ126" i="15"/>
  <c r="AP109" i="15"/>
  <c r="AZ88" i="15"/>
  <c r="AJ54" i="15"/>
  <c r="BH82" i="15"/>
  <c r="BK72" i="15"/>
  <c r="AB47" i="15"/>
  <c r="AP14" i="15"/>
  <c r="AD68" i="15"/>
  <c r="BB114" i="15"/>
  <c r="AS108" i="15"/>
  <c r="CM68" i="15"/>
  <c r="BL40" i="15"/>
  <c r="AS76" i="15"/>
  <c r="AW52" i="15"/>
  <c r="AQ26" i="15"/>
  <c r="AG19" i="15"/>
  <c r="BH126" i="15"/>
  <c r="CF25" i="15"/>
  <c r="BP94" i="15"/>
  <c r="BA121" i="15"/>
  <c r="CP112" i="15"/>
  <c r="BP79" i="15"/>
  <c r="CN38" i="15"/>
  <c r="S34" i="15"/>
  <c r="U112" i="15"/>
  <c r="AI20" i="15"/>
  <c r="AX95" i="15"/>
  <c r="U94" i="15"/>
  <c r="J60" i="15"/>
  <c r="Y99" i="15"/>
  <c r="BB66" i="15"/>
  <c r="BM117" i="15"/>
  <c r="AC97" i="15"/>
  <c r="AQ32" i="15"/>
  <c r="BF113" i="15"/>
  <c r="BR70" i="15"/>
  <c r="AD120" i="15"/>
  <c r="CK95" i="15"/>
  <c r="AR78" i="15"/>
  <c r="AB16" i="15"/>
  <c r="N87" i="15"/>
  <c r="M87" i="15"/>
  <c r="CI125" i="15"/>
  <c r="CD124" i="15"/>
  <c r="N121" i="15"/>
  <c r="AZ127" i="15"/>
  <c r="BH107" i="15"/>
  <c r="I16" i="15"/>
  <c r="AI121" i="15"/>
  <c r="N106" i="15"/>
  <c r="AH110" i="15"/>
  <c r="CC118" i="15"/>
  <c r="U85" i="15"/>
  <c r="J114" i="15"/>
  <c r="AY26" i="15"/>
  <c r="R42" i="15"/>
  <c r="CN39" i="15"/>
  <c r="N47" i="15"/>
  <c r="BG60" i="15"/>
  <c r="AD57" i="15"/>
  <c r="AI43" i="15"/>
  <c r="AN59" i="15"/>
  <c r="O125" i="15"/>
  <c r="AF83" i="15"/>
  <c r="P28" i="15"/>
  <c r="BE122" i="15"/>
  <c r="CW36" i="15"/>
  <c r="Y82" i="15"/>
  <c r="BU17" i="15"/>
  <c r="M65" i="15"/>
  <c r="AJ125" i="15"/>
  <c r="AS96" i="15"/>
  <c r="CJ82" i="15"/>
  <c r="I62" i="15"/>
  <c r="AE121" i="15"/>
  <c r="AA54" i="15"/>
  <c r="BF92" i="15"/>
  <c r="V46" i="15"/>
  <c r="AK35" i="15"/>
  <c r="BD43" i="15"/>
  <c r="BS54" i="15"/>
  <c r="P31" i="15"/>
  <c r="AD114" i="15"/>
  <c r="BC19" i="15"/>
  <c r="V56" i="15"/>
  <c r="CA40" i="15"/>
  <c r="P101" i="15"/>
  <c r="AY101" i="15"/>
  <c r="BR65" i="15"/>
  <c r="AD30" i="15"/>
  <c r="H54" i="15"/>
  <c r="BA125" i="15"/>
  <c r="R83" i="15"/>
  <c r="BI45" i="15"/>
  <c r="N127" i="15"/>
  <c r="AN91" i="15"/>
  <c r="AP120" i="15"/>
  <c r="AY61" i="15"/>
  <c r="AV92" i="15"/>
  <c r="X92" i="15"/>
  <c r="AE68" i="15"/>
  <c r="AX102" i="15"/>
  <c r="BV41" i="15"/>
  <c r="CU86" i="15"/>
  <c r="CE91" i="15"/>
  <c r="AH81" i="15"/>
  <c r="AH117" i="15"/>
  <c r="BQ106" i="15"/>
  <c r="BC95" i="15"/>
  <c r="CJ81" i="15"/>
  <c r="CG16" i="15"/>
  <c r="BO108" i="15"/>
  <c r="AU73" i="15"/>
  <c r="BW69" i="15"/>
  <c r="CJ73" i="15"/>
  <c r="CA18" i="15"/>
  <c r="AX69" i="15"/>
  <c r="CA76" i="15"/>
  <c r="R27" i="15"/>
  <c r="BI38" i="15"/>
  <c r="BC69" i="15"/>
  <c r="BT86" i="15"/>
  <c r="U106" i="15"/>
  <c r="V127" i="15"/>
  <c r="BA84" i="15"/>
  <c r="BC119" i="15"/>
  <c r="AU15" i="15"/>
  <c r="BQ120" i="15"/>
  <c r="O94" i="15"/>
  <c r="CN44" i="15"/>
  <c r="CW107" i="15"/>
  <c r="BT84" i="15"/>
  <c r="AB29" i="15"/>
  <c r="AZ119" i="15"/>
  <c r="BB72" i="15"/>
  <c r="AQ95" i="15"/>
  <c r="K107" i="15"/>
  <c r="BB47" i="15"/>
  <c r="U42" i="15"/>
  <c r="AZ80" i="15"/>
  <c r="BI120" i="15"/>
  <c r="BZ95" i="15"/>
  <c r="CU107" i="15"/>
  <c r="AB84" i="15"/>
  <c r="BM40" i="15"/>
  <c r="AA72" i="15"/>
  <c r="AO66" i="15"/>
  <c r="BO105" i="15"/>
  <c r="X18" i="15"/>
  <c r="BB12" i="15"/>
  <c r="CP65" i="15"/>
  <c r="BP143" i="15"/>
  <c r="CI124" i="15"/>
  <c r="AE13" i="15"/>
  <c r="BT119" i="15"/>
  <c r="AK29" i="15"/>
  <c r="BL132" i="15"/>
  <c r="BI140" i="15"/>
  <c r="CM29" i="15"/>
  <c r="CZ110" i="15"/>
  <c r="BP91" i="15"/>
  <c r="V85" i="15"/>
  <c r="AT76" i="15"/>
  <c r="I140" i="15"/>
  <c r="BN85" i="15"/>
  <c r="CL97" i="15"/>
  <c r="AQ97" i="15"/>
  <c r="Y76" i="15"/>
  <c r="AH21" i="15"/>
  <c r="J94" i="15"/>
  <c r="BM135" i="15"/>
  <c r="AK28" i="15"/>
  <c r="U70" i="15"/>
  <c r="V39" i="15"/>
  <c r="AU117" i="15"/>
  <c r="BC56" i="15"/>
  <c r="X54" i="15"/>
  <c r="AD81" i="15"/>
  <c r="AO94" i="15"/>
  <c r="BP95" i="15"/>
  <c r="AS35" i="15"/>
  <c r="AZ93" i="15"/>
  <c r="CH16" i="15"/>
  <c r="AR99" i="15"/>
  <c r="Q61" i="15"/>
  <c r="AR62" i="15"/>
  <c r="AR67" i="15"/>
  <c r="U55" i="15"/>
  <c r="AN87" i="15"/>
  <c r="Y94" i="15"/>
  <c r="AO48" i="15"/>
  <c r="S101" i="15"/>
  <c r="X26" i="15"/>
  <c r="BP35" i="15"/>
  <c r="CR110" i="15"/>
  <c r="X40" i="15"/>
  <c r="CF127" i="15"/>
  <c r="P124" i="15"/>
  <c r="CD47" i="15"/>
  <c r="BC113" i="15"/>
  <c r="AK83" i="15"/>
  <c r="V28" i="15"/>
  <c r="O78" i="15"/>
  <c r="BN53" i="15"/>
  <c r="Q25" i="15"/>
  <c r="DA48" i="15"/>
  <c r="BP25" i="15"/>
  <c r="X119" i="15"/>
  <c r="I120" i="15"/>
  <c r="K86" i="15"/>
  <c r="AO95" i="15"/>
  <c r="BT15" i="15"/>
  <c r="AM60" i="15"/>
  <c r="CM44" i="15"/>
  <c r="AS66" i="15"/>
  <c r="AM127" i="15"/>
  <c r="AA98" i="15"/>
  <c r="BB53" i="15"/>
  <c r="AX72" i="15"/>
  <c r="BL69" i="15"/>
  <c r="CZ31" i="15"/>
  <c r="W71" i="15"/>
  <c r="BZ124" i="15"/>
  <c r="I35" i="15"/>
  <c r="BA67" i="15"/>
  <c r="CG99" i="15"/>
  <c r="J12" i="15"/>
  <c r="BG15" i="15"/>
  <c r="AL126" i="15"/>
  <c r="AE92" i="15"/>
  <c r="AV82" i="15"/>
  <c r="AJ89" i="15"/>
  <c r="AI73" i="15"/>
  <c r="Y42" i="15"/>
  <c r="O119" i="15"/>
  <c r="BM46" i="15"/>
  <c r="BT132" i="15"/>
  <c r="BJ98" i="15"/>
  <c r="BB71" i="15"/>
  <c r="BR109" i="15"/>
  <c r="BM114" i="15"/>
  <c r="CY122" i="15"/>
  <c r="CN67" i="15"/>
  <c r="AB126" i="15"/>
  <c r="AG61" i="15"/>
  <c r="J121" i="15"/>
  <c r="DC15" i="15"/>
  <c r="Q21" i="15"/>
  <c r="M93" i="15"/>
  <c r="X56" i="15"/>
  <c r="BU39" i="15"/>
  <c r="AN35" i="15"/>
  <c r="BM78" i="15"/>
  <c r="K44" i="15"/>
  <c r="BK124" i="15"/>
  <c r="BL126" i="15"/>
  <c r="BW112" i="15"/>
  <c r="BF68" i="15"/>
  <c r="BS106" i="15"/>
  <c r="BB93" i="15"/>
  <c r="AO65" i="15"/>
  <c r="L72" i="15"/>
  <c r="AC93" i="15"/>
  <c r="AT57" i="15"/>
  <c r="AD46" i="15"/>
  <c r="N93" i="15"/>
  <c r="BB39" i="15"/>
  <c r="DC79" i="15"/>
  <c r="X31" i="15"/>
  <c r="AE15" i="15"/>
  <c r="AY28" i="15"/>
  <c r="V59" i="15"/>
  <c r="AW114" i="15"/>
  <c r="N73" i="15"/>
  <c r="BZ52" i="15"/>
  <c r="CH23" i="15"/>
  <c r="AC81" i="15"/>
  <c r="AA144" i="15"/>
  <c r="CF58" i="15"/>
  <c r="CZ12" i="15"/>
  <c r="AE118" i="15"/>
  <c r="BP110" i="15"/>
  <c r="BJ27" i="15"/>
  <c r="BM61" i="15"/>
  <c r="AN57" i="15"/>
  <c r="AA99" i="15"/>
  <c r="CJ84" i="15"/>
  <c r="AW107" i="15"/>
  <c r="AJ85" i="15"/>
  <c r="AS62" i="15"/>
  <c r="CL42" i="15"/>
  <c r="CM99" i="15"/>
  <c r="X93" i="15"/>
  <c r="BA127" i="15"/>
  <c r="AL109" i="15"/>
  <c r="BX82" i="15"/>
  <c r="AF52" i="15"/>
  <c r="CG33" i="15"/>
  <c r="S93" i="15"/>
  <c r="CS16" i="15"/>
  <c r="CA94" i="15"/>
  <c r="AO83" i="15"/>
  <c r="BB99" i="15"/>
  <c r="BP113" i="15"/>
  <c r="BU125" i="15"/>
  <c r="CU35" i="15"/>
  <c r="AQ138" i="15"/>
  <c r="CA81" i="15"/>
  <c r="BG28" i="15"/>
  <c r="CX65" i="15"/>
  <c r="AW112" i="15"/>
  <c r="BV60" i="15"/>
  <c r="AS136" i="15"/>
  <c r="X94" i="15"/>
  <c r="AL53" i="15"/>
  <c r="AT15" i="15"/>
  <c r="CT79" i="15"/>
  <c r="Z27" i="15"/>
  <c r="J102" i="15"/>
  <c r="BO98" i="15"/>
  <c r="BI80" i="15"/>
  <c r="BV73" i="15"/>
  <c r="CK85" i="15"/>
  <c r="AF102" i="15"/>
  <c r="BW49" i="15"/>
  <c r="BN109" i="15"/>
  <c r="T15" i="15"/>
  <c r="AU78" i="15"/>
  <c r="O15" i="15"/>
  <c r="X22" i="15"/>
  <c r="CA60" i="15"/>
  <c r="AI26" i="15"/>
  <c r="AS27" i="15"/>
  <c r="AL70" i="15"/>
  <c r="AX59" i="15"/>
  <c r="AA97" i="15"/>
  <c r="BI94" i="15"/>
  <c r="BC125" i="15"/>
  <c r="AW82" i="15"/>
  <c r="BE13" i="15"/>
  <c r="AQ66" i="15"/>
  <c r="AG17" i="15"/>
  <c r="BS92" i="15"/>
  <c r="BD32" i="15"/>
  <c r="K99" i="15"/>
  <c r="Z121" i="15"/>
  <c r="CL98" i="15"/>
  <c r="I42" i="15"/>
  <c r="AG55" i="15"/>
  <c r="O105" i="15"/>
  <c r="AT85" i="15"/>
  <c r="AS12" i="15"/>
  <c r="AW93" i="15"/>
  <c r="AK27" i="15"/>
  <c r="BX95" i="15"/>
  <c r="R73" i="15"/>
  <c r="P113" i="15"/>
  <c r="R49" i="15"/>
  <c r="AC75" i="15"/>
  <c r="M12" i="15"/>
  <c r="AG118" i="15"/>
  <c r="BY72" i="15"/>
  <c r="T65" i="15"/>
  <c r="AL32" i="15"/>
  <c r="L47" i="15"/>
  <c r="AU40" i="15"/>
  <c r="R13" i="15"/>
  <c r="U93" i="15"/>
  <c r="AT120" i="15"/>
  <c r="AW34" i="15"/>
  <c r="BB42" i="15"/>
  <c r="AE136" i="15"/>
  <c r="BB100" i="15"/>
  <c r="Z52" i="15"/>
  <c r="BR32" i="15"/>
  <c r="AG46" i="15"/>
  <c r="BJ62" i="15"/>
  <c r="H83" i="15"/>
  <c r="BV49" i="15"/>
  <c r="X67" i="15"/>
  <c r="AP74" i="15"/>
  <c r="Y71" i="15"/>
  <c r="CE56" i="15"/>
  <c r="H12" i="15"/>
  <c r="AD80" i="15"/>
  <c r="H119" i="15"/>
  <c r="J72" i="15"/>
  <c r="BC94" i="15"/>
  <c r="BL56" i="15"/>
  <c r="AH18" i="15"/>
  <c r="K22" i="15"/>
  <c r="BS134" i="15"/>
  <c r="H72" i="15"/>
  <c r="BE42" i="15"/>
  <c r="O92" i="15"/>
  <c r="AU58" i="15"/>
  <c r="AU42" i="15"/>
  <c r="AE59" i="15"/>
  <c r="V113" i="15"/>
  <c r="BA41" i="15"/>
  <c r="X42" i="15"/>
  <c r="N32" i="15"/>
  <c r="AO57" i="15"/>
  <c r="AS107" i="15"/>
  <c r="CD121" i="15"/>
  <c r="U109" i="15"/>
  <c r="AW25" i="15"/>
  <c r="AL39" i="15"/>
  <c r="AL124" i="15"/>
  <c r="CX85" i="15"/>
  <c r="DC18" i="15"/>
  <c r="AT78" i="15"/>
  <c r="AA96" i="15"/>
  <c r="J93" i="15"/>
  <c r="AN17" i="15"/>
  <c r="CS134" i="15"/>
  <c r="Q99" i="15"/>
  <c r="BI84" i="15"/>
  <c r="Y121" i="15"/>
  <c r="P82" i="15"/>
  <c r="T87" i="15"/>
  <c r="AG42" i="15"/>
  <c r="AH127" i="15"/>
  <c r="P96" i="15"/>
  <c r="AO27" i="15"/>
  <c r="AW75" i="15"/>
  <c r="AJ57" i="15"/>
  <c r="CL74" i="15"/>
  <c r="AQ35" i="15"/>
  <c r="BG16" i="15"/>
  <c r="AS70" i="15"/>
  <c r="BV91" i="15"/>
  <c r="AW31" i="15"/>
  <c r="AJ137" i="15"/>
  <c r="AR118" i="15"/>
  <c r="CS65" i="15"/>
  <c r="AN47" i="15"/>
  <c r="CJ113" i="15"/>
  <c r="P78" i="15"/>
  <c r="AB76" i="15"/>
  <c r="W28" i="15"/>
  <c r="BI43" i="15"/>
  <c r="AD101" i="15"/>
  <c r="AP13" i="15"/>
  <c r="U20" i="15"/>
  <c r="M39" i="15"/>
  <c r="BM23" i="15"/>
  <c r="CN120" i="15"/>
  <c r="BS16" i="15"/>
  <c r="BK42" i="15"/>
  <c r="CR121" i="15"/>
  <c r="AQ53" i="15"/>
  <c r="CA82" i="15"/>
  <c r="AA92" i="15"/>
  <c r="AM91" i="15"/>
  <c r="N122" i="15"/>
  <c r="AX92" i="15"/>
  <c r="M109" i="15"/>
  <c r="W86" i="15"/>
  <c r="AJ48" i="15"/>
  <c r="AJ39" i="15"/>
  <c r="AU31" i="15"/>
  <c r="AE83" i="15"/>
  <c r="AL66" i="15"/>
  <c r="Z47" i="15"/>
  <c r="AM34" i="15"/>
  <c r="V32" i="15"/>
  <c r="X70" i="15"/>
  <c r="CF68" i="15"/>
  <c r="BZ45" i="15"/>
  <c r="AF126" i="15"/>
  <c r="AB40" i="15"/>
  <c r="Q109" i="15"/>
  <c r="W66" i="15"/>
  <c r="S22" i="15"/>
  <c r="L118" i="15"/>
  <c r="BO16" i="15"/>
  <c r="BV108" i="15"/>
  <c r="S85" i="15"/>
  <c r="U34" i="15"/>
  <c r="O60" i="15"/>
  <c r="BH108" i="15"/>
  <c r="BB113" i="15"/>
  <c r="W13" i="15"/>
  <c r="AK26" i="15"/>
  <c r="BL27" i="15"/>
  <c r="V119" i="15"/>
  <c r="CF44" i="15"/>
  <c r="BT122" i="15"/>
  <c r="CM59" i="15"/>
  <c r="AX124" i="15"/>
  <c r="AR12" i="15"/>
  <c r="BQ81" i="15"/>
  <c r="AA87" i="15"/>
  <c r="BT100" i="15"/>
  <c r="BK110" i="15"/>
  <c r="CK114" i="15"/>
  <c r="R29" i="15"/>
  <c r="AV20" i="15"/>
  <c r="CE33" i="15"/>
  <c r="BP83" i="15"/>
  <c r="BH144" i="15"/>
  <c r="AE79" i="15"/>
  <c r="BG58" i="15"/>
  <c r="AM66" i="15"/>
  <c r="Q57" i="15"/>
  <c r="CE96" i="15"/>
  <c r="AR61" i="15"/>
  <c r="AB112" i="15"/>
  <c r="K79" i="15"/>
  <c r="AZ97" i="15"/>
  <c r="BG80" i="15"/>
  <c r="DB144" i="15"/>
  <c r="BP61" i="15"/>
  <c r="BM62" i="15"/>
  <c r="CW118" i="15"/>
  <c r="BR28" i="15"/>
  <c r="H84" i="15"/>
  <c r="DB47" i="15"/>
  <c r="BB61" i="15"/>
  <c r="BF55" i="15"/>
  <c r="BB144" i="15"/>
  <c r="CP75" i="15"/>
  <c r="AB100" i="15"/>
  <c r="CJ125" i="15"/>
  <c r="AD73" i="15"/>
  <c r="Z21" i="15"/>
  <c r="AK108" i="15"/>
  <c r="AF62" i="15"/>
  <c r="BY12" i="15"/>
  <c r="CN12" i="15"/>
  <c r="J65" i="15"/>
  <c r="BH26" i="15"/>
  <c r="BZ84" i="15"/>
  <c r="P48" i="15"/>
  <c r="BN80" i="15"/>
  <c r="DA94" i="15"/>
  <c r="BG98" i="15"/>
  <c r="BF28" i="15"/>
  <c r="DB109" i="15"/>
  <c r="AW86" i="15"/>
  <c r="CM33" i="15"/>
  <c r="BK61" i="15"/>
  <c r="P85" i="15"/>
  <c r="DA101" i="15"/>
  <c r="CP45" i="15"/>
  <c r="CZ137" i="15"/>
  <c r="CC105" i="15"/>
  <c r="CU52" i="15"/>
  <c r="Q18" i="15"/>
  <c r="BG45" i="15"/>
  <c r="W60" i="15"/>
  <c r="AN135" i="15"/>
  <c r="CB57" i="15"/>
  <c r="J14" i="15"/>
  <c r="V29" i="15"/>
  <c r="BS67" i="15"/>
  <c r="AB75" i="15"/>
  <c r="BY126" i="15"/>
  <c r="BX54" i="15"/>
  <c r="W82" i="15"/>
  <c r="CC35" i="15"/>
  <c r="CW68" i="15"/>
  <c r="BV13" i="15"/>
  <c r="BP26" i="15"/>
  <c r="AD89" i="15"/>
  <c r="CH99" i="15"/>
  <c r="BH110" i="15"/>
  <c r="Z70" i="15"/>
  <c r="CU19" i="15"/>
  <c r="DA39" i="15"/>
  <c r="CA136" i="15"/>
  <c r="BS85" i="15"/>
  <c r="AP70" i="15"/>
  <c r="AV80" i="15"/>
  <c r="AF88" i="15"/>
  <c r="Q41" i="15"/>
  <c r="AZ34" i="15"/>
  <c r="H14" i="15"/>
  <c r="J68" i="15"/>
  <c r="CG20" i="15"/>
  <c r="BW145" i="15"/>
  <c r="BB18" i="15"/>
  <c r="P45" i="15"/>
  <c r="AO20" i="15"/>
  <c r="AX25" i="15"/>
  <c r="CW38" i="15"/>
  <c r="AB48" i="15"/>
  <c r="BM118" i="15"/>
  <c r="AK88" i="15"/>
  <c r="J78" i="15"/>
  <c r="AK56" i="15"/>
  <c r="AU122" i="15"/>
  <c r="AS26" i="15"/>
  <c r="BJ44" i="15"/>
  <c r="AV100" i="15"/>
  <c r="AY33" i="15"/>
  <c r="BD18" i="15"/>
  <c r="AN42" i="15"/>
  <c r="DC97" i="15"/>
  <c r="AZ76" i="15"/>
  <c r="K110" i="15"/>
  <c r="BT27" i="15"/>
  <c r="AU110" i="15"/>
  <c r="BE19" i="15"/>
  <c r="I44" i="15"/>
  <c r="CH113" i="15"/>
  <c r="AN13" i="15"/>
  <c r="BZ13" i="15"/>
  <c r="BN22" i="15"/>
  <c r="AK68" i="15"/>
  <c r="BE55" i="15"/>
  <c r="N22" i="15"/>
  <c r="AK59" i="15"/>
  <c r="AD60" i="15"/>
  <c r="AO62" i="15"/>
  <c r="S120" i="15"/>
  <c r="AS43" i="15"/>
  <c r="AJ69" i="15"/>
  <c r="CW54" i="15"/>
  <c r="Q96" i="15"/>
  <c r="BQ61" i="15"/>
  <c r="U61" i="15"/>
  <c r="AO101" i="15"/>
  <c r="P121" i="15"/>
  <c r="CF40" i="15"/>
  <c r="AY110" i="15"/>
  <c r="W117" i="15"/>
  <c r="AU98" i="15"/>
  <c r="BP55" i="15"/>
  <c r="BP43" i="15"/>
  <c r="AE102" i="15"/>
  <c r="CN15" i="15"/>
  <c r="CU113" i="15"/>
  <c r="V137" i="15"/>
  <c r="CV88" i="15"/>
  <c r="AD132" i="15"/>
  <c r="Z78" i="15"/>
  <c r="CX136" i="15"/>
  <c r="CW16" i="15"/>
  <c r="K120" i="15"/>
  <c r="CC92" i="15"/>
  <c r="BP29" i="15"/>
  <c r="CX59" i="15"/>
  <c r="K88" i="15"/>
  <c r="CE127" i="15"/>
  <c r="AK135" i="15"/>
  <c r="BZ56" i="15"/>
  <c r="CP102" i="15"/>
  <c r="BB68" i="15"/>
  <c r="U84" i="15"/>
  <c r="DB38" i="15"/>
  <c r="AF68" i="15"/>
  <c r="AF65" i="15"/>
  <c r="CD75" i="15"/>
  <c r="BW109" i="15"/>
  <c r="S82" i="15"/>
  <c r="S20" i="15"/>
  <c r="AI126" i="15"/>
  <c r="BG32" i="15"/>
  <c r="CD17" i="15"/>
  <c r="CW15" i="15"/>
  <c r="CX81" i="15"/>
  <c r="J136" i="15"/>
  <c r="AB137" i="15"/>
  <c r="BH34" i="15"/>
  <c r="BE30" i="15"/>
  <c r="BT113" i="15"/>
  <c r="O27" i="15"/>
  <c r="AO70" i="15"/>
  <c r="BN102" i="15"/>
  <c r="CO31" i="15"/>
  <c r="BO107" i="15"/>
  <c r="AV44" i="15"/>
  <c r="M27" i="15"/>
  <c r="AR46" i="15"/>
  <c r="BJ15" i="15"/>
  <c r="BF110" i="15"/>
  <c r="J71" i="15"/>
  <c r="DC114" i="15"/>
  <c r="BF16" i="15"/>
  <c r="AR27" i="15"/>
  <c r="H82" i="15"/>
  <c r="DC35" i="15"/>
  <c r="CL140" i="15"/>
  <c r="BW94" i="15"/>
  <c r="CF132" i="15"/>
  <c r="T12" i="15"/>
  <c r="O89" i="15"/>
  <c r="CE46" i="15"/>
  <c r="BG17" i="15"/>
  <c r="BW76" i="15"/>
  <c r="AG28" i="15"/>
  <c r="Q52" i="15"/>
  <c r="BL88" i="15"/>
  <c r="Q68" i="15"/>
  <c r="AF43" i="15"/>
  <c r="AH87" i="15"/>
  <c r="Q38" i="15"/>
  <c r="BY30" i="15"/>
  <c r="Y83" i="15"/>
  <c r="AQ91" i="15"/>
  <c r="CO107" i="15"/>
  <c r="AS120" i="15"/>
  <c r="AN29" i="15"/>
  <c r="AU53" i="15"/>
  <c r="AY80" i="15"/>
  <c r="AA31" i="15"/>
  <c r="W70" i="15"/>
  <c r="Q65" i="15"/>
  <c r="BU36" i="15"/>
  <c r="BS105" i="15"/>
  <c r="BN78" i="15"/>
  <c r="W57" i="15"/>
  <c r="AH45" i="15"/>
  <c r="AC42" i="15"/>
  <c r="N91" i="15"/>
  <c r="BR98" i="15"/>
  <c r="AE101" i="15"/>
  <c r="I19" i="15"/>
  <c r="BA74" i="15"/>
  <c r="AB61" i="15"/>
  <c r="T114" i="15"/>
  <c r="AD28" i="15"/>
  <c r="I117" i="15"/>
  <c r="CM94" i="15"/>
  <c r="M73" i="15"/>
  <c r="AR107" i="15"/>
  <c r="DC138" i="15"/>
  <c r="V117" i="15"/>
  <c r="Y40" i="15"/>
  <c r="BF32" i="15"/>
  <c r="AV107" i="15"/>
  <c r="CI105" i="15"/>
  <c r="AZ41" i="15"/>
  <c r="J27" i="15"/>
  <c r="CY85" i="15"/>
  <c r="CR26" i="15"/>
  <c r="BX91" i="15"/>
  <c r="AJ95" i="15"/>
  <c r="AJ43" i="15"/>
  <c r="S57" i="15"/>
  <c r="BX43" i="15"/>
  <c r="CC78" i="15"/>
  <c r="S78" i="15"/>
  <c r="AP73" i="15"/>
  <c r="CF42" i="15"/>
  <c r="CZ101" i="15"/>
  <c r="BK52" i="15"/>
  <c r="CG56" i="15"/>
  <c r="AG84" i="15"/>
  <c r="BN75" i="15"/>
  <c r="CZ120" i="15"/>
  <c r="BP59" i="15"/>
  <c r="BP99" i="15"/>
  <c r="BJ124" i="15"/>
  <c r="P67" i="15"/>
  <c r="K122" i="15"/>
  <c r="AO55" i="15"/>
  <c r="U66" i="15"/>
  <c r="I47" i="15"/>
  <c r="AO15" i="15"/>
  <c r="BQ125" i="15"/>
  <c r="BQ139" i="15"/>
  <c r="AH67" i="15"/>
  <c r="BP98" i="15"/>
  <c r="CP84" i="15"/>
  <c r="AS28" i="15"/>
  <c r="CV97" i="15"/>
  <c r="CW56" i="15"/>
  <c r="Q98" i="15"/>
  <c r="H118" i="15"/>
  <c r="X65" i="15"/>
  <c r="W109" i="15"/>
  <c r="CY82" i="15"/>
  <c r="R48" i="15"/>
  <c r="CM72" i="15"/>
  <c r="AD121" i="15"/>
  <c r="Z127" i="15"/>
  <c r="I81" i="15"/>
  <c r="Q67" i="15"/>
  <c r="BI18" i="15"/>
  <c r="AV68" i="15"/>
  <c r="T33" i="15"/>
  <c r="M61" i="15"/>
  <c r="BW38" i="15"/>
  <c r="AG38" i="15"/>
  <c r="DC140" i="15"/>
  <c r="AU144" i="15"/>
  <c r="CH89" i="15"/>
  <c r="BI89" i="15"/>
  <c r="BT49" i="15"/>
  <c r="CO18" i="15"/>
  <c r="BQ99" i="15"/>
  <c r="BQ73" i="15"/>
  <c r="BJ84" i="15"/>
  <c r="BD84" i="15"/>
  <c r="M95" i="15"/>
  <c r="AY19" i="15"/>
  <c r="BH53" i="15"/>
  <c r="BN32" i="15"/>
  <c r="CR113" i="15"/>
  <c r="CN82" i="15"/>
  <c r="CZ40" i="15"/>
  <c r="H41" i="15"/>
  <c r="CR78" i="15"/>
  <c r="AE30" i="15"/>
  <c r="CW96" i="15"/>
  <c r="BI68" i="15"/>
  <c r="DC21" i="15"/>
  <c r="AW63" i="15"/>
  <c r="X13" i="15"/>
  <c r="K71" i="15"/>
  <c r="CT122" i="15"/>
  <c r="AN70" i="15"/>
  <c r="CQ144" i="15"/>
  <c r="CE87" i="15"/>
  <c r="BF71" i="15"/>
  <c r="T121" i="15"/>
  <c r="N20" i="15"/>
  <c r="BT57" i="15"/>
  <c r="AS22" i="15"/>
  <c r="AR96" i="15"/>
  <c r="X17" i="15"/>
  <c r="AQ81" i="15"/>
  <c r="AQ38" i="15"/>
  <c r="I85" i="15"/>
  <c r="BM39" i="15"/>
  <c r="W80" i="15"/>
  <c r="AP85" i="15"/>
  <c r="AR59" i="15"/>
  <c r="CE122" i="15"/>
  <c r="AI21" i="15"/>
  <c r="AE99" i="15"/>
  <c r="BL68" i="15"/>
  <c r="CW46" i="15"/>
  <c r="BD47" i="15"/>
  <c r="BH91" i="15"/>
  <c r="BC60" i="15"/>
  <c r="DC85" i="15"/>
  <c r="CH132" i="15"/>
  <c r="BN52" i="15"/>
  <c r="BX32" i="15"/>
  <c r="AO82" i="15"/>
  <c r="U73" i="15"/>
  <c r="AE38" i="15"/>
  <c r="X16" i="15"/>
  <c r="Z118" i="15"/>
  <c r="CY84" i="15"/>
  <c r="BE14" i="15"/>
  <c r="AP83" i="15"/>
  <c r="AL58" i="15"/>
  <c r="BY96" i="15"/>
  <c r="BT96" i="15"/>
  <c r="BF58" i="15"/>
  <c r="Q55" i="15"/>
  <c r="L143" i="15"/>
  <c r="Y66" i="15"/>
  <c r="BZ121" i="15"/>
  <c r="Q92" i="15"/>
  <c r="AJ58" i="15"/>
  <c r="AT100" i="15"/>
  <c r="Y58" i="15"/>
  <c r="AF114" i="15"/>
  <c r="AR30" i="15"/>
  <c r="BB98" i="15"/>
  <c r="AJ16" i="15"/>
  <c r="CV31" i="15"/>
  <c r="BV65" i="15"/>
  <c r="AI42" i="15"/>
  <c r="L107" i="15"/>
  <c r="BO71" i="15"/>
  <c r="N57" i="15"/>
  <c r="AL47" i="15"/>
  <c r="AW105" i="15"/>
  <c r="AM85" i="15"/>
  <c r="CQ120" i="15"/>
  <c r="AN14" i="15"/>
  <c r="BK43" i="15"/>
  <c r="CP86" i="15"/>
  <c r="BZ47" i="15"/>
  <c r="BY47" i="15"/>
  <c r="CK139" i="15"/>
  <c r="Q89" i="15"/>
  <c r="BN27" i="15"/>
  <c r="Y34" i="15"/>
  <c r="AY98" i="15"/>
  <c r="L101" i="15"/>
  <c r="AJ22" i="15"/>
  <c r="AW110" i="15"/>
  <c r="AK84" i="15"/>
  <c r="AQ41" i="15"/>
  <c r="AD136" i="15"/>
  <c r="BC72" i="15"/>
  <c r="BC110" i="15"/>
  <c r="AG27" i="15"/>
  <c r="CY81" i="15"/>
  <c r="BL136" i="15"/>
  <c r="T34" i="15"/>
  <c r="AQ92" i="15"/>
  <c r="CH41" i="15"/>
  <c r="AR13" i="15"/>
  <c r="DC25" i="15"/>
  <c r="AJ52" i="15"/>
  <c r="DB137" i="15"/>
  <c r="BA69" i="15"/>
  <c r="R53" i="15"/>
  <c r="DA61" i="15"/>
  <c r="CT58" i="15"/>
  <c r="CL109" i="15"/>
  <c r="AO42" i="15"/>
  <c r="AP95" i="15"/>
  <c r="BW106" i="15"/>
  <c r="AO102" i="15"/>
  <c r="CM108" i="15"/>
  <c r="CM121" i="15"/>
  <c r="CW72" i="15"/>
  <c r="CW145" i="15"/>
  <c r="AM113" i="15"/>
  <c r="K85" i="15"/>
  <c r="J80" i="15"/>
  <c r="BG73" i="15"/>
  <c r="AZ73" i="15"/>
  <c r="L39" i="15"/>
  <c r="DA83" i="15"/>
  <c r="AY117" i="15"/>
  <c r="AL14" i="15"/>
  <c r="DA102" i="15"/>
  <c r="AU105" i="15"/>
  <c r="AN20" i="15"/>
  <c r="I132" i="15"/>
  <c r="X39" i="15"/>
  <c r="CG109" i="15"/>
  <c r="AP36" i="15"/>
  <c r="AV41" i="15"/>
  <c r="AB96" i="15"/>
  <c r="CJ86" i="15"/>
  <c r="BR96" i="15"/>
  <c r="CV117" i="15"/>
  <c r="BN105" i="15"/>
  <c r="R20" i="15"/>
  <c r="CP122" i="15"/>
  <c r="AH125" i="15"/>
  <c r="BL53" i="15"/>
  <c r="I61" i="15"/>
  <c r="X126" i="15"/>
  <c r="AV122" i="15"/>
  <c r="N41" i="15"/>
  <c r="AU132" i="15"/>
  <c r="BH19" i="15"/>
  <c r="H107" i="15"/>
  <c r="M71" i="15"/>
  <c r="AJ91" i="15"/>
  <c r="AI105" i="15"/>
  <c r="AD15" i="15"/>
  <c r="BU34" i="15"/>
  <c r="BN26" i="15"/>
  <c r="BN125" i="15"/>
  <c r="AA27" i="15"/>
  <c r="CE57" i="15"/>
  <c r="Q118" i="15"/>
  <c r="BB25" i="15"/>
  <c r="CF45" i="15"/>
  <c r="I67" i="15"/>
  <c r="AJ44" i="15"/>
  <c r="CE21" i="15"/>
  <c r="BD126" i="15"/>
  <c r="N61" i="15"/>
  <c r="V34" i="15"/>
  <c r="AK62" i="15"/>
  <c r="X34" i="15"/>
  <c r="W72" i="15"/>
  <c r="AW72" i="15"/>
  <c r="AN66" i="15"/>
  <c r="AR122" i="15"/>
  <c r="CF136" i="15"/>
  <c r="Y126" i="15"/>
  <c r="BZ72" i="15"/>
  <c r="AG108" i="15"/>
  <c r="BD119" i="15"/>
  <c r="CT106" i="15"/>
  <c r="Q74" i="15"/>
  <c r="AA12" i="15"/>
  <c r="AJ86" i="15"/>
  <c r="CH119" i="15"/>
  <c r="AC120" i="15"/>
  <c r="AN69" i="15"/>
  <c r="BE125" i="15"/>
  <c r="BT69" i="15"/>
  <c r="I75" i="15"/>
  <c r="AV22" i="15"/>
  <c r="X32" i="15"/>
  <c r="AR36" i="15"/>
  <c r="CQ121" i="15"/>
  <c r="BE48" i="15"/>
  <c r="AK99" i="15"/>
  <c r="BF46" i="15"/>
  <c r="AG18" i="15"/>
  <c r="J92" i="15"/>
  <c r="BR86" i="15"/>
  <c r="J40" i="15"/>
  <c r="BR22" i="15"/>
  <c r="AW12" i="15"/>
  <c r="BP65" i="15"/>
  <c r="AA113" i="15"/>
  <c r="CO120" i="15"/>
  <c r="BO22" i="15"/>
  <c r="CQ65" i="15"/>
  <c r="CO26" i="15"/>
  <c r="AV114" i="15"/>
  <c r="AA86" i="15"/>
  <c r="CX49" i="15"/>
  <c r="V61" i="15"/>
  <c r="BT127" i="15"/>
  <c r="AD45" i="15"/>
  <c r="Y59" i="15"/>
  <c r="BW85" i="15"/>
  <c r="BG83" i="15"/>
  <c r="CU58" i="15"/>
  <c r="AM110" i="15"/>
  <c r="AW28" i="15"/>
  <c r="V67" i="15"/>
  <c r="BZ119" i="15"/>
  <c r="CW61" i="15"/>
  <c r="AE109" i="15"/>
  <c r="AQ143" i="15"/>
  <c r="BG41" i="15"/>
  <c r="BU105" i="15"/>
  <c r="BI95" i="15"/>
  <c r="S87" i="15"/>
  <c r="AL81" i="15"/>
  <c r="BR97" i="15"/>
  <c r="H109" i="15"/>
  <c r="CP74" i="15"/>
  <c r="BF139" i="15"/>
  <c r="CI144" i="15"/>
  <c r="AW135" i="15"/>
  <c r="BC61" i="15"/>
  <c r="BJ86" i="15"/>
  <c r="U40" i="15"/>
  <c r="BX94" i="15"/>
  <c r="W52" i="15"/>
  <c r="BY75" i="15"/>
  <c r="CN59" i="15"/>
  <c r="DC126" i="15"/>
  <c r="BL13" i="15"/>
  <c r="AO124" i="15"/>
  <c r="X125" i="15"/>
  <c r="AL108" i="15"/>
  <c r="CF112" i="15"/>
  <c r="CT66" i="15"/>
  <c r="T124" i="15"/>
  <c r="Q105" i="15"/>
  <c r="AW21" i="15"/>
  <c r="AZ99" i="15"/>
  <c r="P20" i="15"/>
  <c r="AV140" i="15"/>
  <c r="AX94" i="15"/>
  <c r="AY22" i="15"/>
  <c r="AG124" i="15"/>
  <c r="T57" i="15"/>
  <c r="DA20" i="15"/>
  <c r="CX101" i="15"/>
  <c r="CX43" i="15"/>
  <c r="AR143" i="15"/>
  <c r="BR140" i="15"/>
  <c r="BJ26" i="15"/>
  <c r="AR35" i="15"/>
  <c r="AB68" i="15"/>
  <c r="O80" i="15"/>
  <c r="Z62" i="15"/>
  <c r="BR41" i="15"/>
  <c r="AJ28" i="15"/>
  <c r="BV125" i="15"/>
  <c r="DA81" i="15"/>
  <c r="O41" i="15"/>
  <c r="BT20" i="15"/>
  <c r="S21" i="15"/>
  <c r="BO97" i="15"/>
  <c r="X38" i="15"/>
  <c r="J97" i="15"/>
  <c r="H94" i="15"/>
  <c r="BC118" i="15"/>
  <c r="CJ72" i="15"/>
  <c r="S33" i="15"/>
  <c r="AA80" i="15"/>
  <c r="BW84" i="15"/>
  <c r="N56" i="15"/>
  <c r="AV54" i="15"/>
  <c r="M121" i="15"/>
  <c r="BS127" i="15"/>
  <c r="AN25" i="15"/>
  <c r="AO46" i="15"/>
  <c r="CO29" i="15"/>
  <c r="U74" i="15"/>
  <c r="AU97" i="15"/>
  <c r="BD57" i="15"/>
  <c r="W62" i="15"/>
  <c r="M97" i="15"/>
  <c r="V55" i="15"/>
  <c r="BE26" i="15"/>
  <c r="AQ19" i="15"/>
  <c r="AH15" i="15"/>
  <c r="CA124" i="15"/>
  <c r="M30" i="15"/>
  <c r="AE31" i="15"/>
  <c r="AS46" i="15"/>
  <c r="AJ105" i="15"/>
  <c r="DB114" i="15"/>
  <c r="BN41" i="15"/>
  <c r="BR25" i="15"/>
  <c r="BE126" i="15"/>
  <c r="AH63" i="15"/>
  <c r="AL18" i="15"/>
  <c r="P47" i="15"/>
  <c r="DA44" i="15"/>
  <c r="AZ60" i="15"/>
  <c r="AG68" i="15"/>
  <c r="H47" i="15"/>
  <c r="M80" i="15"/>
  <c r="R41" i="15"/>
  <c r="T79" i="15"/>
  <c r="AV117" i="15"/>
  <c r="BJ108" i="15"/>
  <c r="AE22" i="15"/>
  <c r="AV57" i="15"/>
  <c r="Q35" i="15"/>
  <c r="AH14" i="15"/>
  <c r="CF66" i="15"/>
  <c r="BY127" i="15"/>
  <c r="AX89" i="15"/>
  <c r="BS43" i="15"/>
  <c r="BV89" i="15"/>
  <c r="CD27" i="15"/>
  <c r="K14" i="15"/>
  <c r="BY119" i="15"/>
  <c r="R18" i="15"/>
  <c r="DA98" i="15"/>
  <c r="CX30" i="15"/>
  <c r="AD67" i="15"/>
  <c r="W88" i="15"/>
  <c r="DA52" i="15"/>
  <c r="AF31" i="15"/>
  <c r="Z89" i="15"/>
  <c r="AQ144" i="15"/>
  <c r="CB109" i="15"/>
  <c r="AV86" i="15"/>
  <c r="BF26" i="15"/>
  <c r="CJ144" i="15"/>
  <c r="BU16" i="15"/>
  <c r="BI28" i="15"/>
  <c r="AU69" i="15"/>
  <c r="U13" i="15"/>
  <c r="CB53" i="15"/>
  <c r="AI97" i="15"/>
  <c r="Y106" i="15"/>
  <c r="AN139" i="15"/>
  <c r="P75" i="15"/>
  <c r="AU74" i="15"/>
  <c r="CL28" i="15"/>
  <c r="CY47" i="15"/>
  <c r="CY59" i="15"/>
  <c r="AJ92" i="15"/>
  <c r="CF60" i="15"/>
  <c r="AK139" i="15"/>
  <c r="AT132" i="15"/>
  <c r="W140" i="15"/>
  <c r="AL138" i="15"/>
  <c r="BA102" i="15"/>
  <c r="CZ118" i="15"/>
  <c r="AP42" i="15"/>
  <c r="N145" i="15"/>
  <c r="DC78" i="15"/>
  <c r="CO40" i="15"/>
  <c r="BM72" i="15"/>
  <c r="AH82" i="15"/>
  <c r="W98" i="15"/>
  <c r="CB65" i="15"/>
  <c r="AQ118" i="15"/>
  <c r="BK113" i="15"/>
  <c r="BB105" i="15"/>
  <c r="Q44" i="15"/>
  <c r="AW69" i="15"/>
  <c r="BI58" i="15"/>
  <c r="BG137" i="15"/>
  <c r="BC121" i="15"/>
  <c r="BF112" i="15"/>
  <c r="BF96" i="15"/>
  <c r="CX60" i="15"/>
  <c r="AH124" i="15"/>
  <c r="AH76" i="15"/>
  <c r="BO57" i="15"/>
  <c r="AV105" i="15"/>
  <c r="CS108" i="15"/>
  <c r="Z39" i="15"/>
  <c r="BU55" i="15"/>
  <c r="BO120" i="15"/>
  <c r="BZ126" i="15"/>
  <c r="BP120" i="15"/>
  <c r="AN43" i="15"/>
  <c r="AM61" i="15"/>
  <c r="BE17" i="15"/>
  <c r="BL35" i="15"/>
  <c r="CK46" i="15"/>
  <c r="P32" i="15"/>
  <c r="Y60" i="15"/>
  <c r="AS83" i="15"/>
  <c r="AO79" i="15"/>
  <c r="AG83" i="15"/>
  <c r="AK34" i="15"/>
  <c r="CU25" i="15"/>
  <c r="L74" i="15"/>
  <c r="Q27" i="15"/>
  <c r="AA106" i="15"/>
  <c r="CB124" i="15"/>
  <c r="AD20" i="15"/>
  <c r="M117" i="15"/>
  <c r="N21" i="15"/>
  <c r="AN92" i="15"/>
  <c r="Y125" i="15"/>
  <c r="CG124" i="15"/>
  <c r="Q46" i="15"/>
  <c r="AH70" i="15"/>
  <c r="AU25" i="15"/>
  <c r="AX48" i="15"/>
  <c r="S60" i="15"/>
  <c r="K83" i="15"/>
  <c r="CG105" i="15"/>
  <c r="L61" i="15"/>
  <c r="AL19" i="15"/>
  <c r="BF69" i="15"/>
  <c r="BE61" i="15"/>
  <c r="CR101" i="15"/>
  <c r="BU108" i="15"/>
  <c r="AF75" i="15"/>
  <c r="CL136" i="15"/>
  <c r="BK67" i="15"/>
  <c r="CX33" i="15"/>
  <c r="BG49" i="15"/>
  <c r="CR138" i="15"/>
  <c r="AZ75" i="15"/>
  <c r="CE139" i="15"/>
  <c r="BH96" i="15"/>
  <c r="BY27" i="15"/>
  <c r="CW35" i="15"/>
  <c r="BR75" i="15"/>
  <c r="CG113" i="15"/>
  <c r="CU38" i="15"/>
  <c r="BW47" i="15"/>
  <c r="BT28" i="15"/>
  <c r="AD18" i="15"/>
  <c r="BG36" i="15"/>
  <c r="CE48" i="15"/>
  <c r="R80" i="15"/>
  <c r="CB47" i="15"/>
  <c r="CU42" i="15"/>
  <c r="CK122" i="15"/>
  <c r="BH92" i="15"/>
  <c r="R124" i="15"/>
  <c r="BK96" i="15"/>
  <c r="CU66" i="15"/>
  <c r="BW117" i="15"/>
  <c r="CE13" i="15"/>
  <c r="H44" i="15"/>
  <c r="CF13" i="15"/>
  <c r="V126" i="15"/>
  <c r="BY32" i="15"/>
  <c r="AQ84" i="15"/>
  <c r="CI145" i="15"/>
  <c r="CK140" i="15"/>
  <c r="CS86" i="15"/>
  <c r="BR68" i="15"/>
  <c r="BY85" i="15"/>
  <c r="BE49" i="15"/>
  <c r="BB26" i="15"/>
  <c r="AP144" i="15"/>
  <c r="BX27" i="15"/>
  <c r="CV17" i="15"/>
  <c r="BL134" i="15"/>
  <c r="CR120" i="15"/>
  <c r="BA81" i="15"/>
  <c r="Y118" i="15"/>
  <c r="CF107" i="15"/>
  <c r="CX18" i="15"/>
  <c r="P12" i="15"/>
  <c r="AY12" i="15"/>
  <c r="AA70" i="15"/>
  <c r="AC26" i="15"/>
  <c r="CQ29" i="15"/>
  <c r="BT30" i="15"/>
  <c r="CP121" i="15"/>
  <c r="BF102" i="15"/>
  <c r="CI66" i="15"/>
  <c r="CN118" i="15"/>
  <c r="CR54" i="15"/>
  <c r="BU33" i="15"/>
  <c r="CH63" i="15"/>
  <c r="BL89" i="15"/>
  <c r="AC140" i="15"/>
  <c r="BY108" i="15"/>
  <c r="AG14" i="15"/>
  <c r="P80" i="15"/>
  <c r="CD41" i="15"/>
  <c r="AS82" i="15"/>
  <c r="AC96" i="15"/>
  <c r="O85" i="15"/>
  <c r="Y73" i="15"/>
  <c r="AX83" i="15"/>
  <c r="M91" i="15"/>
  <c r="BY35" i="15"/>
  <c r="BI121" i="15"/>
  <c r="K91" i="15"/>
  <c r="BM63" i="15"/>
  <c r="I28" i="15"/>
  <c r="CV34" i="15"/>
  <c r="CA125" i="15"/>
  <c r="CH71" i="15"/>
  <c r="BV97" i="15"/>
  <c r="AS94" i="15"/>
  <c r="CP19" i="15"/>
  <c r="CX125" i="15"/>
  <c r="DC44" i="15"/>
  <c r="DB45" i="15"/>
  <c r="AA114" i="15"/>
  <c r="AE29" i="15"/>
  <c r="CO33" i="15"/>
  <c r="CB135" i="15"/>
  <c r="CV73" i="15"/>
  <c r="CC95" i="15"/>
  <c r="AQ113" i="15"/>
  <c r="CZ54" i="15"/>
  <c r="AJ141" i="15"/>
  <c r="CQ140" i="15"/>
  <c r="CT92" i="15"/>
  <c r="I112" i="15"/>
  <c r="AV75" i="15"/>
  <c r="BT126" i="15"/>
  <c r="BJ69" i="15"/>
  <c r="BN139" i="15"/>
  <c r="BJ54" i="15"/>
  <c r="CD52" i="15"/>
  <c r="BP82" i="15"/>
  <c r="AQ54" i="15"/>
  <c r="BU35" i="15"/>
  <c r="BR23" i="15"/>
  <c r="BO88" i="15"/>
  <c r="CV40" i="15"/>
  <c r="CU125" i="15"/>
  <c r="BQ44" i="15"/>
  <c r="CC36" i="15"/>
  <c r="DB134" i="15"/>
  <c r="N15" i="15"/>
  <c r="P46" i="15"/>
  <c r="AX49" i="15"/>
  <c r="CE65" i="15"/>
  <c r="CP124" i="15"/>
  <c r="CG65" i="15"/>
  <c r="BO96" i="15"/>
  <c r="O47" i="15"/>
  <c r="DC12" i="15"/>
  <c r="BB36" i="15"/>
  <c r="V125" i="15"/>
  <c r="BL18" i="15"/>
  <c r="AX28" i="15"/>
  <c r="CR96" i="15"/>
  <c r="CD144" i="15"/>
  <c r="CR67" i="15"/>
  <c r="AQ39" i="15"/>
  <c r="P17" i="15"/>
  <c r="CC41" i="15"/>
  <c r="CG38" i="15"/>
  <c r="AK61" i="15"/>
  <c r="BO20" i="15"/>
  <c r="CP43" i="15"/>
  <c r="CM63" i="15"/>
  <c r="CG94" i="15"/>
  <c r="BP63" i="15"/>
  <c r="AS118" i="15"/>
  <c r="BL38" i="15"/>
  <c r="BE44" i="15"/>
  <c r="BL125" i="15"/>
  <c r="BF20" i="15"/>
  <c r="AJ97" i="15"/>
  <c r="BE18" i="15"/>
  <c r="M106" i="15"/>
  <c r="BJ120" i="15"/>
  <c r="Z101" i="15"/>
  <c r="BE75" i="15"/>
  <c r="AC87" i="15"/>
  <c r="T71" i="15"/>
  <c r="R110" i="15"/>
  <c r="CV72" i="15"/>
  <c r="AS33" i="15"/>
  <c r="AC80" i="15"/>
  <c r="BD81" i="15"/>
  <c r="BE70" i="15"/>
  <c r="CY88" i="15"/>
  <c r="AW101" i="15"/>
  <c r="AH34" i="15"/>
  <c r="AG44" i="15"/>
  <c r="CH76" i="15"/>
  <c r="V88" i="15"/>
  <c r="L75" i="15"/>
  <c r="CD49" i="15"/>
  <c r="DC112" i="15"/>
  <c r="AM102" i="15"/>
  <c r="BN61" i="15"/>
  <c r="CF67" i="15"/>
  <c r="R88" i="15"/>
  <c r="BP135" i="15"/>
  <c r="BI70" i="15"/>
  <c r="CN74" i="15"/>
  <c r="CM54" i="15"/>
  <c r="CD65" i="15"/>
  <c r="AT55" i="15"/>
  <c r="L88" i="15"/>
  <c r="AW83" i="15"/>
  <c r="X127" i="15"/>
  <c r="BA31" i="15"/>
  <c r="AR79" i="15"/>
  <c r="BN67" i="15"/>
  <c r="CO35" i="15"/>
  <c r="CP34" i="15"/>
  <c r="AR108" i="15"/>
  <c r="AF97" i="15"/>
  <c r="BA126" i="15"/>
  <c r="M126" i="15"/>
  <c r="BZ109" i="15"/>
  <c r="AS106" i="15"/>
  <c r="CZ63" i="15"/>
  <c r="DA79" i="15"/>
  <c r="BU62" i="15"/>
  <c r="S47" i="15"/>
  <c r="CQ138" i="15"/>
  <c r="CV54" i="15"/>
  <c r="CC42" i="15"/>
  <c r="BB34" i="15"/>
  <c r="BU74" i="15"/>
  <c r="CH134" i="15"/>
  <c r="BG87" i="15"/>
  <c r="AN101" i="15"/>
  <c r="CK54" i="15"/>
  <c r="K117" i="15"/>
  <c r="CG125" i="15"/>
  <c r="BU139" i="15"/>
  <c r="P141" i="15"/>
  <c r="AI127" i="15"/>
  <c r="AR25" i="15"/>
  <c r="BG99" i="15"/>
  <c r="CS34" i="15"/>
  <c r="CK134" i="15"/>
  <c r="CY39" i="15"/>
  <c r="BY36" i="15"/>
  <c r="R107" i="15"/>
  <c r="BD12" i="15"/>
  <c r="BX141" i="15"/>
  <c r="BN97" i="15"/>
  <c r="AG85" i="15"/>
  <c r="AE35" i="15"/>
  <c r="CD87" i="15"/>
  <c r="CX21" i="15"/>
  <c r="AT74" i="15"/>
  <c r="AV26" i="15"/>
  <c r="CQ53" i="15"/>
  <c r="BJ100" i="15"/>
  <c r="BA65" i="15"/>
  <c r="BC87" i="15"/>
  <c r="Q29" i="15"/>
  <c r="AM138" i="15"/>
  <c r="CB138" i="15"/>
  <c r="CC71" i="15"/>
  <c r="CI73" i="15"/>
  <c r="BC132" i="15"/>
  <c r="BK19" i="15"/>
  <c r="AN27" i="15"/>
  <c r="AE100" i="15"/>
  <c r="CE32" i="15"/>
  <c r="CH75" i="15"/>
  <c r="DB132" i="15"/>
  <c r="AX40" i="15"/>
  <c r="AS81" i="15"/>
  <c r="CO15" i="15"/>
  <c r="CR98" i="15"/>
  <c r="BM108" i="15"/>
  <c r="BJ31" i="15"/>
  <c r="DC58" i="15"/>
  <c r="AD59" i="15"/>
  <c r="BB81" i="15"/>
  <c r="BC138" i="15"/>
  <c r="AV40" i="15"/>
  <c r="CY94" i="15"/>
  <c r="BN38" i="15"/>
  <c r="CX127" i="15"/>
  <c r="CE61" i="15"/>
  <c r="CE119" i="15"/>
  <c r="BK62" i="15"/>
  <c r="CA69" i="15"/>
  <c r="BX55" i="15"/>
  <c r="P14" i="15"/>
  <c r="CT87" i="15"/>
  <c r="AU56" i="15"/>
  <c r="AO126" i="15"/>
  <c r="CV125" i="15"/>
  <c r="AF110" i="15"/>
  <c r="AI69" i="15"/>
  <c r="AI45" i="15"/>
  <c r="AP136" i="15"/>
  <c r="W16" i="15"/>
  <c r="CF79" i="15"/>
  <c r="Q42" i="15"/>
  <c r="DC121" i="15"/>
  <c r="CO85" i="15"/>
  <c r="BS20" i="15"/>
  <c r="BM67" i="15"/>
  <c r="AY92" i="15"/>
  <c r="CA117" i="15"/>
  <c r="AS65" i="15"/>
  <c r="CL124" i="15"/>
  <c r="AO34" i="15"/>
  <c r="BZ74" i="15"/>
  <c r="AP19" i="15"/>
  <c r="AQ122" i="15"/>
  <c r="AM141" i="15"/>
  <c r="CG14" i="15"/>
  <c r="BR74" i="15"/>
  <c r="AA25" i="15"/>
  <c r="BN120" i="15"/>
  <c r="AN141" i="15"/>
  <c r="CO114" i="15"/>
  <c r="BM48" i="15"/>
  <c r="CX62" i="15"/>
  <c r="BT16" i="15"/>
  <c r="DB59" i="15"/>
  <c r="BO40" i="15"/>
  <c r="CK14" i="15"/>
  <c r="AI13" i="15"/>
  <c r="L83" i="15"/>
  <c r="CW125" i="15"/>
  <c r="CV52" i="15"/>
  <c r="CZ141" i="15"/>
  <c r="BG125" i="15"/>
  <c r="BV80" i="15"/>
  <c r="CT67" i="15"/>
  <c r="BO100" i="15"/>
  <c r="AW13" i="15"/>
  <c r="AL87" i="15"/>
  <c r="BY33" i="15"/>
  <c r="BH40" i="15"/>
  <c r="Z60" i="15"/>
  <c r="Z12" i="15"/>
  <c r="CG58" i="15"/>
  <c r="CW74" i="15"/>
  <c r="BY80" i="15"/>
  <c r="CS62" i="15"/>
  <c r="BW73" i="15"/>
  <c r="S97" i="15"/>
  <c r="BZ59" i="15"/>
  <c r="AB99" i="15"/>
  <c r="AF53" i="15"/>
  <c r="AI17" i="15"/>
  <c r="BA35" i="15"/>
  <c r="S72" i="15"/>
  <c r="U21" i="15"/>
  <c r="AF27" i="15"/>
  <c r="AM35" i="15"/>
  <c r="BS83" i="15"/>
  <c r="N25" i="15"/>
  <c r="CB15" i="15"/>
  <c r="AV121" i="15"/>
  <c r="Q22" i="15"/>
  <c r="W92" i="15"/>
  <c r="CE53" i="15"/>
  <c r="BR26" i="15"/>
  <c r="J67" i="15"/>
  <c r="BY88" i="15"/>
  <c r="M28" i="15"/>
  <c r="CF28" i="15"/>
  <c r="AM109" i="15"/>
  <c r="AI57" i="15"/>
  <c r="BG57" i="15"/>
  <c r="AP59" i="15"/>
  <c r="AE110" i="15"/>
  <c r="AD14" i="15"/>
  <c r="AU63" i="15"/>
  <c r="S98" i="15"/>
  <c r="BK79" i="15"/>
  <c r="AP105" i="15"/>
  <c r="CW29" i="15"/>
  <c r="CS39" i="15"/>
  <c r="V139" i="15"/>
  <c r="AO136" i="15"/>
  <c r="M86" i="15"/>
  <c r="BX109" i="15"/>
  <c r="AK55" i="15"/>
  <c r="N119" i="15"/>
  <c r="BC22" i="15"/>
  <c r="BF83" i="15"/>
  <c r="CL73" i="15"/>
  <c r="CT15" i="15"/>
  <c r="J26" i="15"/>
  <c r="CD55" i="15"/>
  <c r="DC45" i="15"/>
  <c r="CJ74" i="15"/>
  <c r="CC69" i="15"/>
  <c r="AO40" i="15"/>
  <c r="AU27" i="15"/>
  <c r="CD94" i="15"/>
  <c r="AW76" i="15"/>
  <c r="AU120" i="15"/>
  <c r="AK73" i="15"/>
  <c r="CB46" i="15"/>
  <c r="AR54" i="15"/>
  <c r="AS18" i="15"/>
  <c r="AH65" i="15"/>
  <c r="H20" i="15"/>
  <c r="Z114" i="15"/>
  <c r="Y72" i="15"/>
  <c r="CH100" i="15"/>
  <c r="BK109" i="15"/>
  <c r="DC20" i="15"/>
  <c r="R26" i="15"/>
  <c r="CS100" i="15"/>
  <c r="BG75" i="15"/>
  <c r="AQ139" i="15"/>
  <c r="BY28" i="15"/>
  <c r="CP96" i="15"/>
  <c r="CW99" i="15"/>
  <c r="BW80" i="15"/>
  <c r="AE17" i="15"/>
  <c r="BG35" i="15"/>
  <c r="BV28" i="15"/>
  <c r="AI124" i="15"/>
  <c r="AQ140" i="15"/>
  <c r="AG72" i="15"/>
  <c r="BF126" i="15"/>
  <c r="AD35" i="15"/>
  <c r="Q20" i="15"/>
  <c r="CI83" i="15"/>
  <c r="AJ31" i="15"/>
  <c r="CK86" i="15"/>
  <c r="CV82" i="15"/>
  <c r="BO27" i="15"/>
  <c r="BJ125" i="15"/>
  <c r="AW92" i="15"/>
  <c r="CC19" i="15"/>
  <c r="BI100" i="15"/>
  <c r="AP76" i="15"/>
  <c r="BW29" i="15"/>
  <c r="AY93" i="15"/>
  <c r="AS48" i="15"/>
  <c r="AG114" i="15"/>
  <c r="AH96" i="15"/>
  <c r="BR20" i="15"/>
  <c r="H132" i="15"/>
  <c r="BC79" i="15"/>
  <c r="AO80" i="15"/>
  <c r="AI63" i="15"/>
  <c r="AJ82" i="15"/>
  <c r="BD40" i="15"/>
  <c r="CW22" i="15"/>
  <c r="CH19" i="15"/>
  <c r="CE98" i="15"/>
  <c r="BC96" i="15"/>
  <c r="BY121" i="15"/>
  <c r="AG122" i="15"/>
  <c r="AP127" i="15"/>
  <c r="AX31" i="15"/>
  <c r="R143" i="15"/>
  <c r="BP49" i="15"/>
  <c r="Q125" i="15"/>
  <c r="BU96" i="15"/>
  <c r="BB49" i="15"/>
  <c r="BR112" i="15"/>
  <c r="AP108" i="15"/>
  <c r="AV65" i="15"/>
  <c r="CI38" i="15"/>
  <c r="AY139" i="15"/>
  <c r="CU118" i="15"/>
  <c r="W93" i="15"/>
  <c r="CG89" i="15"/>
  <c r="BT21" i="15"/>
  <c r="CJ32" i="15"/>
  <c r="CC20" i="15"/>
  <c r="CT20" i="15"/>
  <c r="CH127" i="15"/>
  <c r="AN39" i="15"/>
  <c r="DC98" i="15"/>
  <c r="CP143" i="15"/>
  <c r="CV49" i="15"/>
  <c r="BM132" i="15"/>
  <c r="CN100" i="15"/>
  <c r="M112" i="15"/>
  <c r="BT61" i="15"/>
  <c r="CW70" i="15"/>
  <c r="BX22" i="15"/>
  <c r="CO117" i="15"/>
  <c r="CW53" i="15"/>
  <c r="CZ95" i="15"/>
  <c r="CM19" i="15"/>
  <c r="CB29" i="15"/>
  <c r="BS80" i="15"/>
  <c r="CE25" i="15"/>
  <c r="BP28" i="15"/>
  <c r="CV135" i="15"/>
  <c r="CA66" i="15"/>
  <c r="CD135" i="15"/>
  <c r="AU49" i="15"/>
  <c r="AL139" i="15"/>
  <c r="BH124" i="15"/>
  <c r="BL62" i="15"/>
  <c r="CW124" i="15"/>
  <c r="AJ62" i="15"/>
  <c r="BA21" i="15"/>
  <c r="N112" i="15"/>
  <c r="CD85" i="15"/>
  <c r="BZ79" i="15"/>
  <c r="CG15" i="15"/>
  <c r="N49" i="15"/>
  <c r="BR100" i="15"/>
  <c r="AY134" i="15"/>
  <c r="CN80" i="15"/>
  <c r="BY83" i="15"/>
  <c r="CS117" i="15"/>
  <c r="AY58" i="15"/>
  <c r="Y109" i="15"/>
  <c r="AV34" i="15"/>
  <c r="CB137" i="15"/>
  <c r="BY93" i="15"/>
  <c r="CP27" i="15"/>
  <c r="CF23" i="15"/>
  <c r="CE26" i="15"/>
  <c r="BF87" i="15"/>
  <c r="AC48" i="15"/>
  <c r="S42" i="15"/>
  <c r="AK53" i="15"/>
  <c r="AF57" i="15"/>
  <c r="AL61" i="15"/>
  <c r="I74" i="15"/>
  <c r="Y98" i="15"/>
  <c r="BG39" i="15"/>
  <c r="AW97" i="15"/>
  <c r="BA38" i="15"/>
  <c r="AZ56" i="15"/>
  <c r="CX118" i="15"/>
  <c r="H33" i="15"/>
  <c r="U100" i="15"/>
  <c r="M105" i="15"/>
  <c r="W32" i="15"/>
  <c r="BL82" i="15"/>
  <c r="AT43" i="15"/>
  <c r="BL97" i="15"/>
  <c r="BO34" i="15"/>
  <c r="BL44" i="15"/>
  <c r="BW62" i="15"/>
  <c r="CT80" i="15"/>
  <c r="W43" i="15"/>
  <c r="AO43" i="15"/>
  <c r="CB68" i="15"/>
  <c r="DC87" i="15"/>
  <c r="BB132" i="15"/>
  <c r="CI13" i="15"/>
  <c r="BK144" i="15"/>
  <c r="BZ122" i="15"/>
  <c r="AG79" i="15"/>
  <c r="CX53" i="15"/>
  <c r="BX75" i="15"/>
  <c r="AL72" i="15"/>
  <c r="Y20" i="15"/>
  <c r="AR139" i="15"/>
  <c r="CB136" i="15"/>
  <c r="BD74" i="15"/>
  <c r="Z92" i="15"/>
  <c r="DB27" i="15"/>
  <c r="CE27" i="15"/>
  <c r="BY60" i="15"/>
  <c r="BS25" i="15"/>
  <c r="BV106" i="15"/>
  <c r="J143" i="15"/>
  <c r="CB54" i="15"/>
  <c r="BL65" i="15"/>
  <c r="AJ55" i="15"/>
  <c r="DC86" i="15"/>
  <c r="BQ80" i="15"/>
  <c r="AV29" i="15"/>
  <c r="AP91" i="15"/>
  <c r="T132" i="15"/>
  <c r="CH46" i="15"/>
  <c r="AV13" i="15"/>
  <c r="CT27" i="15"/>
  <c r="DA100" i="15"/>
  <c r="AV53" i="15"/>
  <c r="DA73" i="15"/>
  <c r="AY17" i="15"/>
  <c r="AW95" i="15"/>
  <c r="AG29" i="15"/>
  <c r="BX98" i="15"/>
  <c r="X144" i="15"/>
  <c r="L98" i="15"/>
  <c r="CF38" i="15"/>
  <c r="CE99" i="15"/>
  <c r="BW57" i="15"/>
  <c r="AY120" i="15"/>
  <c r="CU23" i="15"/>
  <c r="CH12" i="15"/>
  <c r="BE53" i="15"/>
  <c r="DB82" i="15"/>
  <c r="AU17" i="15"/>
  <c r="K97" i="15"/>
  <c r="DC105" i="15"/>
  <c r="BB48" i="15"/>
  <c r="CB43" i="15"/>
  <c r="CX76" i="15"/>
  <c r="AJ26" i="15"/>
  <c r="BY66" i="15"/>
  <c r="AU85" i="15"/>
  <c r="BI119" i="15"/>
  <c r="CR48" i="15"/>
  <c r="AK127" i="15"/>
  <c r="BB107" i="15"/>
  <c r="BZ49" i="15"/>
  <c r="CE54" i="15"/>
  <c r="AI140" i="15"/>
  <c r="BM58" i="15"/>
  <c r="BU78" i="15"/>
  <c r="AQ76" i="15"/>
  <c r="BV54" i="15"/>
  <c r="BQ83" i="15"/>
  <c r="AG81" i="15"/>
  <c r="I45" i="15"/>
  <c r="V20" i="15"/>
  <c r="BU140" i="15"/>
  <c r="CM16" i="15"/>
  <c r="AL117" i="15"/>
  <c r="I99" i="15"/>
  <c r="BF94" i="15"/>
  <c r="M107" i="15"/>
  <c r="AF106" i="15"/>
  <c r="R141" i="15"/>
  <c r="AV27" i="15"/>
  <c r="AU67" i="15"/>
  <c r="Q23" i="15"/>
  <c r="AC61" i="15"/>
  <c r="CP113" i="15"/>
  <c r="AP61" i="15"/>
  <c r="AU92" i="15"/>
  <c r="CQ73" i="15"/>
  <c r="BN118" i="15"/>
  <c r="AQ28" i="15"/>
  <c r="AT96" i="15"/>
  <c r="AC47" i="15"/>
  <c r="AA62" i="15"/>
  <c r="BI55" i="15"/>
  <c r="BZ86" i="15"/>
  <c r="CE39" i="15"/>
  <c r="CD36" i="15"/>
  <c r="BZ55" i="15"/>
  <c r="BU113" i="15"/>
  <c r="CL65" i="15"/>
  <c r="CP58" i="15"/>
  <c r="V26" i="15"/>
  <c r="I127" i="15"/>
  <c r="BQ21" i="15"/>
  <c r="AI15" i="15"/>
  <c r="AN56" i="15"/>
  <c r="AO38" i="15"/>
  <c r="CY69" i="15"/>
  <c r="CN85" i="15"/>
  <c r="AK76" i="15"/>
  <c r="CG52" i="15"/>
  <c r="M66" i="15"/>
  <c r="AK32" i="15"/>
  <c r="CQ54" i="15"/>
  <c r="CF32" i="15"/>
  <c r="CZ105" i="15"/>
  <c r="AT59" i="15"/>
  <c r="AG63" i="15"/>
  <c r="AS14" i="15"/>
  <c r="BP14" i="15"/>
  <c r="AA143" i="15"/>
  <c r="BB28" i="15"/>
  <c r="BU82" i="15"/>
  <c r="CS98" i="15"/>
  <c r="W144" i="15"/>
  <c r="CJ87" i="15"/>
  <c r="CC88" i="15"/>
  <c r="L42" i="15"/>
  <c r="AZ122" i="15"/>
  <c r="BD72" i="15"/>
  <c r="BQ87" i="15"/>
  <c r="BL91" i="15"/>
  <c r="BQ55" i="15"/>
  <c r="CP145" i="15"/>
  <c r="AC34" i="15"/>
  <c r="CX72" i="15"/>
  <c r="CR56" i="15"/>
  <c r="BH79" i="15"/>
  <c r="BM17" i="15"/>
  <c r="AL44" i="15"/>
  <c r="AS56" i="15"/>
  <c r="BV79" i="15"/>
  <c r="BF23" i="15"/>
  <c r="T100" i="15"/>
  <c r="BL36" i="15"/>
  <c r="BI42" i="15"/>
  <c r="DA127" i="15"/>
  <c r="CL32" i="15"/>
  <c r="T105" i="15"/>
  <c r="BP75" i="15"/>
  <c r="AR68" i="15"/>
  <c r="CE95" i="15"/>
  <c r="AO31" i="15"/>
  <c r="CA105" i="15"/>
  <c r="AR121" i="15"/>
  <c r="AO16" i="15"/>
  <c r="AB81" i="15"/>
  <c r="AD75" i="15"/>
  <c r="AT127" i="15"/>
  <c r="AX55" i="15"/>
  <c r="X117" i="15"/>
  <c r="R119" i="15"/>
  <c r="CG67" i="15"/>
  <c r="S124" i="15"/>
  <c r="I97" i="15"/>
  <c r="V31" i="15"/>
  <c r="N67" i="15"/>
  <c r="CY92" i="15"/>
  <c r="AO100" i="15"/>
  <c r="BJ66" i="15"/>
  <c r="BI26" i="15"/>
  <c r="X75" i="15"/>
  <c r="BK75" i="15"/>
  <c r="S75" i="15"/>
  <c r="AS75" i="15"/>
  <c r="CK76" i="15"/>
  <c r="BT72" i="15"/>
  <c r="BX56" i="15"/>
  <c r="BS66" i="15"/>
  <c r="BV33" i="15"/>
  <c r="BF107" i="15"/>
  <c r="CL126" i="15"/>
  <c r="AG36" i="15"/>
  <c r="AR101" i="15"/>
  <c r="I63" i="15"/>
  <c r="O36" i="15"/>
  <c r="AB54" i="15"/>
  <c r="BU68" i="15"/>
  <c r="CO34" i="15"/>
  <c r="CZ73" i="15"/>
  <c r="AA33" i="15"/>
  <c r="AS99" i="15"/>
  <c r="R94" i="15"/>
  <c r="CO110" i="15"/>
  <c r="BV25" i="15"/>
  <c r="CG22" i="15"/>
  <c r="CP69" i="15"/>
  <c r="BR82" i="15"/>
  <c r="AK119" i="15"/>
  <c r="AL143" i="15"/>
  <c r="BO94" i="15"/>
  <c r="BN44" i="15"/>
  <c r="BX61" i="15"/>
  <c r="AD76" i="15"/>
  <c r="CJ105" i="15"/>
  <c r="BA60" i="15"/>
  <c r="AW49" i="15"/>
  <c r="AP54" i="15"/>
  <c r="CB73" i="15"/>
  <c r="BD78" i="15"/>
  <c r="BP74" i="15"/>
  <c r="AW136" i="15"/>
  <c r="BO52" i="15"/>
  <c r="DB22" i="15"/>
  <c r="O43" i="15"/>
  <c r="U29" i="15"/>
  <c r="CN30" i="15"/>
  <c r="BH70" i="15"/>
  <c r="DC43" i="15"/>
  <c r="CZ135" i="15"/>
  <c r="CH108" i="15"/>
  <c r="CU62" i="15"/>
  <c r="Z53" i="15"/>
  <c r="S26" i="15"/>
  <c r="AB32" i="15"/>
  <c r="CP87" i="15"/>
  <c r="AE105" i="15"/>
  <c r="AG13" i="15"/>
  <c r="CK119" i="15"/>
  <c r="Z58" i="15"/>
  <c r="AY122" i="15"/>
  <c r="CQ84" i="15"/>
  <c r="CI53" i="15"/>
  <c r="R65" i="15"/>
  <c r="AV42" i="15"/>
  <c r="Q95" i="15"/>
  <c r="DA138" i="15"/>
  <c r="CA53" i="15"/>
  <c r="CD15" i="15"/>
  <c r="CJ85" i="15"/>
  <c r="BR135" i="15"/>
  <c r="K92" i="15"/>
  <c r="CL57" i="15"/>
  <c r="BR46" i="15"/>
  <c r="I33" i="15"/>
  <c r="AE119" i="15"/>
  <c r="AW87" i="15"/>
  <c r="CF137" i="15"/>
  <c r="CM120" i="15"/>
  <c r="BV95" i="15"/>
  <c r="AD122" i="15"/>
  <c r="CU98" i="15"/>
  <c r="AE97" i="15"/>
  <c r="AO75" i="15"/>
  <c r="BG62" i="15"/>
  <c r="AZ108" i="15"/>
  <c r="BV72" i="15"/>
  <c r="CB40" i="15"/>
  <c r="AN60" i="15"/>
  <c r="V69" i="15"/>
  <c r="CM48" i="15"/>
  <c r="DA36" i="15"/>
  <c r="AH126" i="15"/>
  <c r="BX18" i="15"/>
  <c r="T74" i="15"/>
  <c r="CZ57" i="15"/>
  <c r="AS53" i="15"/>
  <c r="AF33" i="15"/>
  <c r="AK41" i="15"/>
  <c r="BJ102" i="15"/>
  <c r="AX22" i="15"/>
  <c r="CX89" i="15"/>
  <c r="Y80" i="15"/>
  <c r="CC61" i="15"/>
  <c r="BR66" i="15"/>
  <c r="CW34" i="15"/>
  <c r="BA82" i="15"/>
  <c r="O93" i="15"/>
  <c r="AU80" i="15"/>
  <c r="J41" i="15"/>
  <c r="BC57" i="15"/>
  <c r="BJ93" i="15"/>
  <c r="AB43" i="15"/>
  <c r="CU56" i="15"/>
  <c r="AN81" i="15"/>
  <c r="AX20" i="15"/>
  <c r="AB125" i="15"/>
  <c r="M94" i="15"/>
  <c r="BW74" i="15"/>
  <c r="CI39" i="15"/>
  <c r="BA44" i="15"/>
  <c r="BO106" i="15"/>
  <c r="U117" i="15"/>
  <c r="Y35" i="15"/>
  <c r="BK56" i="15"/>
  <c r="CH101" i="15"/>
  <c r="R78" i="15"/>
  <c r="BU46" i="15"/>
  <c r="AY81" i="15"/>
  <c r="CG30" i="15"/>
  <c r="AZ69" i="15"/>
  <c r="J117" i="15"/>
  <c r="Q39" i="15"/>
  <c r="BQ92" i="15"/>
  <c r="BT59" i="15"/>
  <c r="AE48" i="15"/>
  <c r="AV17" i="15"/>
  <c r="CD113" i="15"/>
  <c r="BQ138" i="15"/>
  <c r="R43" i="15"/>
  <c r="AN98" i="15"/>
  <c r="R67" i="15"/>
  <c r="J21" i="15"/>
  <c r="DA135" i="15"/>
  <c r="K135" i="15"/>
  <c r="CB92" i="15"/>
  <c r="CE121" i="15"/>
  <c r="J138" i="15"/>
  <c r="AH26" i="15"/>
  <c r="BX47" i="15"/>
  <c r="Z136" i="15"/>
  <c r="AW44" i="15"/>
  <c r="AQ85" i="15"/>
  <c r="CY143" i="15"/>
  <c r="X48" i="15"/>
  <c r="BP13" i="15"/>
  <c r="AH85" i="15"/>
  <c r="CL121" i="15"/>
  <c r="BP124" i="15"/>
  <c r="U78" i="15"/>
  <c r="AO32" i="15"/>
  <c r="R19" i="15"/>
  <c r="R23" i="15"/>
  <c r="BN138" i="15"/>
  <c r="W145" i="15"/>
  <c r="BK29" i="15"/>
  <c r="CF70" i="15"/>
  <c r="R118" i="15"/>
  <c r="BW18" i="15"/>
  <c r="CD18" i="15"/>
  <c r="CI21" i="15"/>
  <c r="DB31" i="15"/>
  <c r="CI134" i="15"/>
  <c r="K137" i="15"/>
  <c r="BW67" i="15"/>
  <c r="CK34" i="15"/>
  <c r="AX136" i="15"/>
  <c r="CR143" i="15"/>
  <c r="BJ117" i="15"/>
  <c r="CV91" i="15"/>
  <c r="AY91" i="15"/>
  <c r="AH12" i="15"/>
  <c r="I41" i="15"/>
  <c r="AY86" i="15"/>
  <c r="CL67" i="15"/>
  <c r="W35" i="15"/>
  <c r="BV124" i="15"/>
  <c r="AX100" i="15"/>
  <c r="W120" i="15"/>
  <c r="AA132" i="15"/>
  <c r="CP48" i="15"/>
  <c r="BM110" i="15"/>
  <c r="AX44" i="15"/>
  <c r="W42" i="15"/>
  <c r="AC84" i="15"/>
  <c r="AH136" i="15"/>
  <c r="CX87" i="15"/>
  <c r="CD81" i="15"/>
  <c r="BB16" i="15"/>
  <c r="DA89" i="15"/>
  <c r="CD114" i="15"/>
  <c r="AV97" i="15"/>
  <c r="BQ74" i="15"/>
  <c r="AP113" i="15"/>
  <c r="X20" i="15"/>
  <c r="U39" i="15"/>
  <c r="CP41" i="15"/>
  <c r="Z13" i="15"/>
  <c r="BK44" i="15"/>
  <c r="CV55" i="15"/>
  <c r="CL26" i="15"/>
  <c r="DA34" i="15"/>
  <c r="AU108" i="15"/>
  <c r="BY46" i="15"/>
  <c r="BB124" i="15"/>
  <c r="BK88" i="15"/>
  <c r="BA78" i="15"/>
  <c r="CR107" i="15"/>
  <c r="BK117" i="15"/>
  <c r="CN66" i="15"/>
  <c r="AO67" i="15"/>
  <c r="AA119" i="15"/>
  <c r="CD82" i="15"/>
  <c r="CP26" i="15"/>
  <c r="AQ82" i="15"/>
  <c r="BD91" i="15"/>
  <c r="AX88" i="15"/>
  <c r="CX36" i="15"/>
  <c r="AR22" i="15"/>
  <c r="BR87" i="15"/>
  <c r="BQ107" i="15"/>
  <c r="CC55" i="15"/>
  <c r="BN70" i="15"/>
  <c r="AS127" i="15"/>
  <c r="BA54" i="15"/>
  <c r="H42" i="15"/>
  <c r="R60" i="15"/>
  <c r="R127" i="15"/>
  <c r="DB19" i="15"/>
  <c r="O66" i="15"/>
  <c r="CN32" i="15"/>
  <c r="BE63" i="15"/>
  <c r="Q43" i="15"/>
  <c r="AS68" i="15"/>
  <c r="DA141" i="15"/>
  <c r="H67" i="15"/>
  <c r="CS101" i="15"/>
  <c r="CJ21" i="15"/>
  <c r="AJ42" i="15"/>
  <c r="BH18" i="15"/>
  <c r="BF33" i="15"/>
  <c r="CZ91" i="15"/>
  <c r="V27" i="15"/>
  <c r="BN98" i="15"/>
  <c r="AQ80" i="15"/>
  <c r="V86" i="15"/>
  <c r="CM26" i="15"/>
  <c r="AJ67" i="15"/>
  <c r="CZ81" i="15"/>
  <c r="BP108" i="15"/>
  <c r="S114" i="15"/>
  <c r="BF31" i="15"/>
  <c r="BV145" i="15"/>
  <c r="CF81" i="15"/>
  <c r="CP67" i="15"/>
  <c r="AH91" i="15"/>
  <c r="CN72" i="15"/>
  <c r="CO16" i="15"/>
  <c r="CU127" i="15"/>
  <c r="Z68" i="15"/>
  <c r="BP92" i="15"/>
  <c r="BJ38" i="15"/>
  <c r="CZ87" i="15"/>
  <c r="BS72" i="15"/>
  <c r="Z82" i="15"/>
  <c r="R54" i="15"/>
  <c r="CO76" i="15"/>
  <c r="Y36" i="15"/>
  <c r="BF44" i="15"/>
  <c r="CS83" i="15"/>
  <c r="AM54" i="15"/>
  <c r="AV18" i="15"/>
  <c r="AU21" i="15"/>
  <c r="CD92" i="15"/>
  <c r="CF49" i="15"/>
  <c r="BW100" i="15"/>
  <c r="CQ76" i="15"/>
  <c r="AK114" i="15"/>
  <c r="CS25" i="15"/>
  <c r="CB82" i="15"/>
  <c r="CP99" i="15"/>
  <c r="BX68" i="15"/>
  <c r="BJ71" i="15"/>
  <c r="J101" i="15"/>
  <c r="BJ112" i="15"/>
  <c r="BI69" i="15"/>
  <c r="L20" i="15"/>
  <c r="BF18" i="15"/>
  <c r="M92" i="15"/>
  <c r="CJ60" i="15"/>
  <c r="Q78" i="15"/>
  <c r="CS21" i="15"/>
  <c r="CU136" i="15"/>
  <c r="AA44" i="15"/>
  <c r="CB56" i="15"/>
  <c r="CT17" i="15"/>
  <c r="AQ15" i="15"/>
  <c r="CQ134" i="15"/>
  <c r="CM23" i="15"/>
  <c r="AW14" i="15"/>
  <c r="Y54" i="15"/>
  <c r="Q12" i="15"/>
  <c r="CR57" i="15"/>
  <c r="CC125" i="15"/>
  <c r="AA73" i="15"/>
  <c r="BS17" i="15"/>
  <c r="CC70" i="15"/>
  <c r="AS55" i="15"/>
  <c r="CY65" i="15"/>
  <c r="CN69" i="15"/>
  <c r="AQ36" i="15"/>
  <c r="AB89" i="15"/>
  <c r="BX76" i="15"/>
  <c r="CW27" i="15"/>
  <c r="AV99" i="15"/>
  <c r="J44" i="15"/>
  <c r="AQ120" i="15"/>
  <c r="AB28" i="15"/>
  <c r="H144" i="15"/>
  <c r="CW136" i="15"/>
  <c r="BL78" i="15"/>
  <c r="W21" i="15"/>
  <c r="CT45" i="15"/>
  <c r="BG27" i="15"/>
  <c r="BS132" i="15"/>
  <c r="BV31" i="15"/>
  <c r="CL60" i="15"/>
  <c r="BK106" i="15"/>
  <c r="AL79" i="15"/>
  <c r="BJ121" i="15"/>
  <c r="BJ46" i="15"/>
  <c r="CR38" i="15"/>
  <c r="BI17" i="15"/>
  <c r="AN134" i="15"/>
  <c r="BE45" i="15"/>
  <c r="BY94" i="15"/>
  <c r="BS86" i="15"/>
  <c r="AH36" i="15"/>
  <c r="BQ85" i="15"/>
  <c r="BX41" i="15"/>
  <c r="DC66" i="15"/>
  <c r="BE99" i="15"/>
  <c r="AJ94" i="15"/>
  <c r="BC117" i="15"/>
  <c r="BJ13" i="15"/>
  <c r="BD49" i="15"/>
  <c r="AC30" i="15"/>
  <c r="BN86" i="15"/>
  <c r="CZ93" i="15"/>
  <c r="N132" i="15"/>
  <c r="AR140" i="15"/>
  <c r="BZ100" i="15"/>
  <c r="AQ56" i="15"/>
  <c r="AU93" i="15"/>
  <c r="AJ19" i="15"/>
  <c r="AY74" i="15"/>
  <c r="BV36" i="15"/>
  <c r="BX70" i="15"/>
  <c r="BX124" i="15"/>
  <c r="BM120" i="15"/>
  <c r="H73" i="15"/>
  <c r="BZ93" i="15"/>
  <c r="AT79" i="15"/>
  <c r="J98" i="15"/>
  <c r="H89" i="15"/>
  <c r="H15" i="15"/>
  <c r="BC85" i="15"/>
  <c r="CM98" i="15"/>
  <c r="AR127" i="15"/>
  <c r="BB57" i="15"/>
  <c r="AL107" i="15"/>
  <c r="BT98" i="15"/>
  <c r="AP143" i="15"/>
  <c r="S45" i="15"/>
  <c r="P62" i="15"/>
  <c r="AN30" i="15"/>
  <c r="AA82" i="15"/>
  <c r="AP122" i="15"/>
  <c r="BJ132" i="15"/>
  <c r="BR121" i="15"/>
  <c r="BJ106" i="15"/>
  <c r="AL75" i="15"/>
  <c r="AG74" i="15"/>
  <c r="BM26" i="15"/>
  <c r="AD110" i="15"/>
  <c r="AY107" i="15"/>
  <c r="W106" i="15"/>
  <c r="AL110" i="15"/>
  <c r="L13" i="15"/>
  <c r="AY70" i="15"/>
  <c r="CT75" i="15"/>
  <c r="BF79" i="15"/>
  <c r="BH122" i="15"/>
  <c r="AN36" i="15"/>
  <c r="AM143" i="15"/>
  <c r="BL96" i="15"/>
  <c r="CG59" i="15"/>
  <c r="CI41" i="15"/>
  <c r="BL93" i="15"/>
  <c r="AC68" i="15"/>
  <c r="Q69" i="15"/>
  <c r="AH92" i="15"/>
  <c r="BC40" i="15"/>
  <c r="AF55" i="15"/>
  <c r="CP137" i="15"/>
  <c r="AU125" i="15"/>
  <c r="DC89" i="15"/>
  <c r="BZ54" i="15"/>
  <c r="BK60" i="15"/>
  <c r="Y26" i="15"/>
  <c r="BU88" i="15"/>
  <c r="CG70" i="15"/>
  <c r="CK73" i="15"/>
  <c r="BE82" i="15"/>
  <c r="AF58" i="15"/>
  <c r="AX13" i="15"/>
  <c r="CS27" i="15"/>
  <c r="CO65" i="15"/>
  <c r="CS73" i="15"/>
  <c r="DB92" i="15"/>
  <c r="CP125" i="15"/>
  <c r="CG101" i="15"/>
  <c r="CU12" i="15"/>
  <c r="CG19" i="15"/>
  <c r="AD56" i="15"/>
  <c r="BJ96" i="15"/>
  <c r="CF80" i="15"/>
  <c r="M100" i="15"/>
  <c r="CE59" i="15"/>
  <c r="BA20" i="15"/>
  <c r="R91" i="15"/>
  <c r="AC138" i="15"/>
  <c r="AV70" i="15"/>
  <c r="BF117" i="15"/>
  <c r="P87" i="15"/>
  <c r="J63" i="15"/>
  <c r="BD65" i="15"/>
  <c r="BY117" i="15"/>
  <c r="CE73" i="15"/>
  <c r="AZ125" i="15"/>
  <c r="BU54" i="15"/>
  <c r="AU139" i="15"/>
  <c r="AU141" i="15"/>
  <c r="BJ135" i="15"/>
  <c r="CM117" i="15"/>
  <c r="AY87" i="15"/>
  <c r="BB122" i="15"/>
  <c r="CK62" i="15"/>
  <c r="I101" i="15"/>
  <c r="U12" i="15"/>
  <c r="Y119" i="15"/>
  <c r="AC65" i="15"/>
  <c r="P108" i="15"/>
  <c r="AE52" i="15"/>
  <c r="Y17" i="15"/>
  <c r="CW85" i="15"/>
  <c r="BE89" i="15"/>
  <c r="BF89" i="15"/>
  <c r="BR141" i="15"/>
  <c r="BT22" i="15"/>
  <c r="CQ39" i="15"/>
  <c r="Y144" i="15"/>
  <c r="BJ43" i="15"/>
  <c r="AR83" i="15"/>
  <c r="BO92" i="15"/>
  <c r="CT124" i="15"/>
  <c r="AT73" i="15"/>
  <c r="CG47" i="15"/>
  <c r="CK71" i="15"/>
  <c r="CE83" i="15"/>
  <c r="BN79" i="15"/>
  <c r="BJ95" i="15"/>
  <c r="BS21" i="15"/>
  <c r="DC92" i="15"/>
  <c r="CZ58" i="15"/>
  <c r="W119" i="15"/>
  <c r="BG54" i="15"/>
  <c r="AA49" i="15"/>
  <c r="AM62" i="15"/>
  <c r="AS20" i="15"/>
  <c r="BH44" i="15"/>
  <c r="AZ91" i="15"/>
  <c r="Z91" i="15"/>
  <c r="AW99" i="15"/>
  <c r="BC38" i="15"/>
  <c r="AV84" i="15"/>
  <c r="BO59" i="15"/>
  <c r="L69" i="15"/>
  <c r="AF119" i="15"/>
  <c r="AA94" i="15"/>
  <c r="J127" i="15"/>
  <c r="CD29" i="15"/>
  <c r="CF135" i="15"/>
  <c r="P56" i="15"/>
  <c r="AA23" i="15"/>
  <c r="CK96" i="15"/>
  <c r="AC112" i="15"/>
  <c r="CN75" i="15"/>
  <c r="AL94" i="15"/>
  <c r="R101" i="15"/>
  <c r="AP34" i="15"/>
  <c r="AQ30" i="15"/>
  <c r="AY83" i="15"/>
  <c r="BE140" i="15"/>
  <c r="BI53" i="15"/>
  <c r="BZ78" i="15"/>
  <c r="I87" i="15"/>
  <c r="BP38" i="15"/>
  <c r="AR88" i="15"/>
  <c r="CK93" i="15"/>
  <c r="BL135" i="15"/>
  <c r="V30" i="15"/>
  <c r="H105" i="15"/>
  <c r="CR19" i="15"/>
  <c r="J132" i="15"/>
  <c r="CW78" i="15"/>
  <c r="AG43" i="15"/>
  <c r="AO92" i="15"/>
  <c r="AD117" i="15"/>
  <c r="P137" i="15"/>
  <c r="Q139" i="15"/>
  <c r="DB12" i="15"/>
  <c r="CM96" i="15"/>
  <c r="CQ105" i="15"/>
  <c r="V54" i="15"/>
  <c r="DA18" i="15"/>
  <c r="CW84" i="15"/>
  <c r="V107" i="15"/>
  <c r="BP89" i="15"/>
  <c r="CU79" i="15"/>
  <c r="CJ55" i="15"/>
  <c r="BR91" i="15"/>
  <c r="M76" i="15"/>
  <c r="CI20" i="15"/>
  <c r="AV30" i="15"/>
  <c r="Z66" i="15"/>
  <c r="DA13" i="15"/>
  <c r="AJ138" i="15"/>
  <c r="CI78" i="15"/>
  <c r="AX15" i="15"/>
  <c r="CZ39" i="15"/>
  <c r="BL76" i="15"/>
  <c r="CC110" i="15"/>
  <c r="BH73" i="15"/>
  <c r="AF137" i="15"/>
  <c r="AH43" i="15"/>
  <c r="BV23" i="15"/>
  <c r="BC21" i="15"/>
  <c r="AB30" i="15"/>
  <c r="Q15" i="15"/>
  <c r="CS28" i="15"/>
  <c r="CS109" i="15"/>
  <c r="BY34" i="15"/>
  <c r="BH112" i="15"/>
  <c r="CC62" i="15"/>
  <c r="AA141" i="15"/>
  <c r="AR33" i="15"/>
  <c r="CB94" i="15"/>
  <c r="CZ84" i="15"/>
  <c r="AK69" i="15"/>
  <c r="U118" i="15"/>
  <c r="BZ139" i="15"/>
  <c r="BE91" i="15"/>
  <c r="CG100" i="15"/>
  <c r="V132" i="15"/>
  <c r="AK71" i="15"/>
  <c r="W139" i="15"/>
  <c r="AG143" i="15"/>
  <c r="BZ58" i="15"/>
  <c r="AB45" i="15"/>
  <c r="AN62" i="15"/>
  <c r="CB72" i="15"/>
  <c r="CL58" i="15"/>
  <c r="CS136" i="15"/>
  <c r="BZ57" i="15"/>
  <c r="AW127" i="15"/>
  <c r="AB14" i="15"/>
  <c r="CM65" i="15"/>
  <c r="AH33" i="15"/>
  <c r="AC20" i="15"/>
  <c r="AB107" i="15"/>
  <c r="CB102" i="15"/>
  <c r="W74" i="15"/>
  <c r="BM112" i="15"/>
  <c r="BB139" i="15"/>
  <c r="BN122" i="15"/>
  <c r="CE15" i="15"/>
  <c r="AU12" i="15"/>
  <c r="CY30" i="15"/>
  <c r="BL49" i="15"/>
  <c r="BL110" i="15"/>
  <c r="BA89" i="15"/>
  <c r="P95" i="15"/>
  <c r="CW137" i="15"/>
  <c r="CE143" i="15"/>
  <c r="BC101" i="15"/>
  <c r="BI46" i="15"/>
  <c r="AD141" i="15"/>
  <c r="AU16" i="15"/>
  <c r="X114" i="15"/>
  <c r="CJ58" i="15"/>
  <c r="BO78" i="15"/>
  <c r="T63" i="15"/>
  <c r="O132" i="15"/>
  <c r="T101" i="15"/>
  <c r="AA69" i="15"/>
  <c r="BN59" i="15"/>
  <c r="CE101" i="15"/>
  <c r="CR84" i="15"/>
  <c r="K143" i="15"/>
  <c r="CO132" i="15"/>
  <c r="CD34" i="15"/>
  <c r="AZ94" i="15"/>
  <c r="AO105" i="15"/>
  <c r="AF41" i="15"/>
  <c r="CY99" i="15"/>
  <c r="BC41" i="15"/>
  <c r="AE140" i="15"/>
  <c r="BH125" i="15"/>
  <c r="BN12" i="15"/>
  <c r="CZ15" i="15"/>
  <c r="AV118" i="15"/>
  <c r="CB96" i="15"/>
  <c r="CZ35" i="15"/>
  <c r="BW83" i="15"/>
  <c r="N72" i="15"/>
  <c r="AF71" i="15"/>
  <c r="CO20" i="15"/>
  <c r="CO136" i="15"/>
  <c r="AH23" i="15"/>
  <c r="AK120" i="15"/>
  <c r="AY95" i="15"/>
  <c r="BQ39" i="15"/>
  <c r="AE78" i="15"/>
  <c r="BT56" i="15"/>
  <c r="BT117" i="15"/>
  <c r="BM109" i="15"/>
  <c r="CK113" i="15"/>
  <c r="AI46" i="15"/>
  <c r="Y122" i="15"/>
  <c r="T46" i="15"/>
  <c r="BN29" i="15"/>
  <c r="CL100" i="15"/>
  <c r="CA33" i="15"/>
  <c r="AD140" i="15"/>
  <c r="CN144" i="15"/>
  <c r="AS97" i="15"/>
  <c r="BF122" i="15"/>
  <c r="CM107" i="15"/>
  <c r="BX78" i="15"/>
  <c r="AT97" i="15"/>
  <c r="CP105" i="15"/>
  <c r="V48" i="15"/>
  <c r="BV84" i="15"/>
  <c r="AF21" i="15"/>
  <c r="CH137" i="15"/>
  <c r="BJ48" i="15"/>
  <c r="AX68" i="15"/>
  <c r="CY145" i="15"/>
  <c r="V73" i="15"/>
  <c r="BV132" i="15"/>
  <c r="U60" i="15"/>
  <c r="DC68" i="15"/>
  <c r="AJ27" i="15"/>
  <c r="AZ32" i="15"/>
  <c r="BH141" i="15"/>
  <c r="DB76" i="15"/>
  <c r="BR49" i="15"/>
  <c r="AO17" i="15"/>
  <c r="CA93" i="15"/>
  <c r="CB17" i="15"/>
  <c r="CY124" i="15"/>
  <c r="CS96" i="15"/>
  <c r="CJ98" i="15"/>
  <c r="AB110" i="15"/>
  <c r="S106" i="15"/>
  <c r="CV114" i="15"/>
  <c r="CY61" i="15"/>
  <c r="CR42" i="15"/>
  <c r="AW126" i="15"/>
  <c r="AT105" i="15"/>
  <c r="BB112" i="15"/>
  <c r="CP38" i="15"/>
  <c r="W102" i="15"/>
  <c r="K102" i="15"/>
  <c r="AG71" i="15"/>
  <c r="AT143" i="15"/>
  <c r="BG139" i="15"/>
  <c r="BR78" i="15"/>
  <c r="CJ33" i="15"/>
  <c r="DA38" i="15"/>
  <c r="CY139" i="15"/>
  <c r="BE74" i="15"/>
  <c r="BH33" i="15"/>
  <c r="CS92" i="15"/>
  <c r="AV120" i="15"/>
  <c r="CX55" i="15"/>
  <c r="CE55" i="15"/>
  <c r="CO61" i="15"/>
  <c r="BL42" i="15"/>
  <c r="DC46" i="15"/>
  <c r="CJ39" i="15"/>
  <c r="Y139" i="15"/>
  <c r="BR42" i="15"/>
  <c r="AC141" i="15"/>
  <c r="CY98" i="15"/>
  <c r="BQ93" i="15"/>
  <c r="H102" i="15"/>
  <c r="BE76" i="15"/>
  <c r="CT33" i="15"/>
  <c r="CX105" i="15"/>
  <c r="BQ140" i="15"/>
  <c r="CU74" i="15"/>
  <c r="CV66" i="15"/>
  <c r="AM93" i="15"/>
  <c r="DC95" i="15"/>
  <c r="AZ66" i="15"/>
  <c r="O144" i="15"/>
  <c r="CO88" i="15"/>
  <c r="CM140" i="15"/>
  <c r="R76" i="15"/>
  <c r="CY45" i="15"/>
  <c r="AZ58" i="15"/>
  <c r="AL26" i="15"/>
  <c r="BQ18" i="15"/>
  <c r="I30" i="15"/>
  <c r="CN121" i="15"/>
  <c r="BO76" i="15"/>
  <c r="AR105" i="15"/>
  <c r="CR79" i="15"/>
  <c r="CA21" i="15"/>
  <c r="U92" i="15"/>
  <c r="AG54" i="15"/>
  <c r="CN26" i="15"/>
  <c r="AP126" i="15"/>
  <c r="AL80" i="15"/>
  <c r="U68" i="15"/>
  <c r="AC31" i="15"/>
  <c r="AY13" i="15"/>
  <c r="AF70" i="15"/>
  <c r="BN95" i="15"/>
  <c r="BG119" i="15"/>
  <c r="AE34" i="15"/>
  <c r="K145" i="15"/>
  <c r="CY26" i="15"/>
  <c r="CC66" i="15"/>
  <c r="BR101" i="15"/>
  <c r="BA46" i="15"/>
  <c r="CF35" i="15"/>
  <c r="AH141" i="15"/>
  <c r="AS85" i="15"/>
  <c r="BQ43" i="15"/>
  <c r="CA85" i="15"/>
  <c r="CN119" i="15"/>
  <c r="CN102" i="15"/>
  <c r="AG102" i="15"/>
  <c r="BS23" i="15"/>
  <c r="CN84" i="15"/>
  <c r="AP98" i="15"/>
  <c r="X69" i="15"/>
  <c r="DA74" i="15"/>
  <c r="AM47" i="15"/>
  <c r="AI31" i="15"/>
  <c r="R137" i="15"/>
  <c r="CY42" i="15"/>
  <c r="CU30" i="15"/>
  <c r="W69" i="15"/>
  <c r="AT134" i="15"/>
  <c r="BU114" i="15"/>
  <c r="CX109" i="15"/>
  <c r="AM56" i="15"/>
  <c r="AV46" i="15"/>
  <c r="BP97" i="15"/>
  <c r="H122" i="15"/>
  <c r="AW117" i="15"/>
  <c r="CV58" i="15"/>
  <c r="BW33" i="15"/>
  <c r="AQ86" i="15"/>
  <c r="AT31" i="15"/>
  <c r="AL41" i="15"/>
  <c r="X78" i="15"/>
  <c r="BM139" i="15"/>
  <c r="AR117" i="15"/>
  <c r="DB33" i="15"/>
  <c r="BE54" i="15"/>
  <c r="BE145" i="15"/>
  <c r="CC39" i="15"/>
  <c r="AN23" i="15"/>
  <c r="CT55" i="15"/>
  <c r="CJ59" i="15"/>
  <c r="BP87" i="15"/>
  <c r="BW144" i="15"/>
  <c r="N118" i="15"/>
  <c r="CL49" i="15"/>
  <c r="BI40" i="15"/>
  <c r="AK67" i="15"/>
  <c r="BD55" i="15"/>
  <c r="CY96" i="15"/>
  <c r="CI114" i="15"/>
  <c r="AV144" i="15"/>
  <c r="CB33" i="15"/>
  <c r="CX94" i="15"/>
  <c r="AD138" i="15"/>
  <c r="AJ83" i="15"/>
  <c r="BF48" i="15"/>
  <c r="AQ45" i="15"/>
  <c r="AO74" i="15"/>
  <c r="M118" i="15"/>
  <c r="AR80" i="15"/>
  <c r="CV26" i="15"/>
  <c r="AH119" i="15"/>
  <c r="X46" i="15"/>
  <c r="J29" i="15"/>
  <c r="CP126" i="15"/>
  <c r="BY42" i="15"/>
  <c r="DC107" i="15"/>
  <c r="CX39" i="15"/>
  <c r="AS89" i="15"/>
  <c r="DA108" i="15"/>
  <c r="CN29" i="15"/>
  <c r="Z117" i="15"/>
  <c r="AQ70" i="15"/>
  <c r="U30" i="15"/>
  <c r="BH71" i="15"/>
  <c r="CQ124" i="15"/>
  <c r="AZ49" i="15"/>
  <c r="AR63" i="15"/>
  <c r="N19" i="15"/>
  <c r="AY89" i="15"/>
  <c r="BA134" i="15"/>
  <c r="S69" i="15"/>
  <c r="BR27" i="15"/>
  <c r="P97" i="15"/>
  <c r="CS113" i="15"/>
  <c r="AG78" i="15"/>
  <c r="BV138" i="15"/>
  <c r="BJ127" i="15"/>
  <c r="AN44" i="15"/>
  <c r="AD38" i="15"/>
  <c r="CF55" i="15"/>
  <c r="BA43" i="15"/>
  <c r="V44" i="15"/>
  <c r="BK70" i="15"/>
  <c r="BP22" i="15"/>
  <c r="CC80" i="15"/>
  <c r="CK138" i="15"/>
  <c r="CX69" i="15"/>
  <c r="CI80" i="15"/>
  <c r="BH31" i="15"/>
  <c r="AY62" i="15"/>
  <c r="BI59" i="15"/>
  <c r="CJ67" i="15"/>
  <c r="CZ109" i="15"/>
  <c r="CI33" i="15"/>
  <c r="DC74" i="15"/>
  <c r="BZ144" i="15"/>
  <c r="AD49" i="15"/>
  <c r="BA91" i="15"/>
  <c r="Z45" i="15"/>
  <c r="BJ12" i="15"/>
  <c r="BR69" i="15"/>
  <c r="BV122" i="15"/>
  <c r="AG33" i="15"/>
  <c r="BL120" i="15"/>
  <c r="AM59" i="15"/>
  <c r="BS120" i="15"/>
  <c r="CQ66" i="15"/>
  <c r="AG137" i="15"/>
  <c r="AP80" i="15"/>
  <c r="AA118" i="15"/>
  <c r="CN62" i="15"/>
  <c r="AH132" i="15"/>
  <c r="CJ28" i="15"/>
  <c r="S68" i="15"/>
  <c r="CF93" i="15"/>
  <c r="BT25" i="15"/>
  <c r="BH97" i="15"/>
  <c r="P114" i="15"/>
  <c r="AU66" i="15"/>
  <c r="CQ36" i="15"/>
  <c r="BU98" i="15"/>
  <c r="R32" i="15"/>
  <c r="CJ23" i="15"/>
  <c r="AT27" i="15"/>
  <c r="BU71" i="15"/>
  <c r="CU119" i="15"/>
  <c r="AO120" i="15"/>
  <c r="CH17" i="15"/>
  <c r="BE34" i="15"/>
  <c r="BW143" i="15"/>
  <c r="CH83" i="15"/>
  <c r="AE137" i="15"/>
  <c r="CV29" i="15"/>
  <c r="V138" i="15"/>
  <c r="T108" i="15"/>
  <c r="CJ145" i="15"/>
  <c r="BM126" i="15"/>
  <c r="CK25" i="15"/>
  <c r="X81" i="15"/>
  <c r="CS81" i="15"/>
  <c r="BX87" i="15"/>
  <c r="CR69" i="15"/>
  <c r="AN12" i="15"/>
  <c r="AH86" i="15"/>
  <c r="CM113" i="15"/>
  <c r="CB67" i="15"/>
  <c r="BV59" i="15"/>
  <c r="BG20" i="15"/>
  <c r="BV126" i="15"/>
  <c r="CP62" i="15"/>
  <c r="V109" i="15"/>
  <c r="CV113" i="15"/>
  <c r="CL108" i="15"/>
  <c r="BB120" i="15"/>
  <c r="BK81" i="15"/>
  <c r="L34" i="15"/>
  <c r="BM93" i="15"/>
  <c r="BV136" i="15"/>
  <c r="M78" i="15"/>
  <c r="BC109" i="15"/>
  <c r="X53" i="15"/>
  <c r="BE15" i="15"/>
  <c r="CJ66" i="15"/>
  <c r="J139" i="15"/>
  <c r="CE66" i="15"/>
  <c r="R86" i="15"/>
  <c r="BM98" i="15"/>
  <c r="BQ30" i="15"/>
  <c r="CY22" i="15"/>
  <c r="CU105" i="15"/>
  <c r="BG76" i="15"/>
  <c r="X118" i="15"/>
  <c r="BI12" i="15"/>
  <c r="BS93" i="15"/>
  <c r="BG85" i="15"/>
  <c r="BI30" i="15"/>
  <c r="Z119" i="15"/>
  <c r="BZ36" i="15"/>
  <c r="BJ139" i="15"/>
  <c r="CF12" i="15"/>
  <c r="BH16" i="15"/>
  <c r="AG76" i="15"/>
  <c r="AY136" i="15"/>
  <c r="CK87" i="15"/>
  <c r="AV124" i="15"/>
  <c r="AA57" i="15"/>
  <c r="R117" i="15"/>
  <c r="CL78" i="15"/>
  <c r="CN34" i="15"/>
  <c r="DA145" i="15"/>
  <c r="AF30" i="15"/>
  <c r="CR102" i="15"/>
  <c r="CS102" i="15"/>
  <c r="BJ76" i="15"/>
  <c r="CB83" i="15"/>
  <c r="CC28" i="15"/>
  <c r="L17" i="15"/>
  <c r="BE114" i="15"/>
  <c r="AA100" i="15"/>
  <c r="S48" i="15"/>
  <c r="X95" i="15"/>
  <c r="K45" i="15"/>
  <c r="BL74" i="15"/>
  <c r="H18" i="15"/>
  <c r="AY15" i="15"/>
  <c r="AD74" i="15"/>
  <c r="AB12" i="15"/>
  <c r="CA32" i="15"/>
  <c r="CO17" i="15"/>
  <c r="BJ88" i="15"/>
  <c r="AB113" i="15"/>
  <c r="AR53" i="15"/>
  <c r="CJ27" i="15"/>
  <c r="BZ110" i="15"/>
  <c r="AB88" i="15"/>
  <c r="BF39" i="15"/>
  <c r="CX47" i="15"/>
  <c r="BO95" i="15"/>
  <c r="BL22" i="15"/>
  <c r="BZ94" i="15"/>
  <c r="S100" i="15"/>
  <c r="BY71" i="15"/>
  <c r="BC42" i="15"/>
  <c r="V42" i="15"/>
  <c r="BI101" i="15"/>
  <c r="AM13" i="15"/>
  <c r="BF29" i="15"/>
  <c r="CC68" i="15"/>
  <c r="AM122" i="15"/>
  <c r="N31" i="15"/>
  <c r="X139" i="15"/>
  <c r="AF45" i="15"/>
  <c r="AN31" i="15"/>
  <c r="AO30" i="15"/>
  <c r="AI41" i="15"/>
  <c r="CM12" i="15"/>
  <c r="CZ20" i="15"/>
  <c r="CP101" i="15"/>
  <c r="BS63" i="15"/>
  <c r="BY102" i="15"/>
  <c r="CL29" i="15"/>
  <c r="P16" i="15"/>
  <c r="P122" i="15"/>
  <c r="CX73" i="15"/>
  <c r="BT18" i="15"/>
  <c r="BD144" i="15"/>
  <c r="S18" i="15"/>
  <c r="AG60" i="15"/>
  <c r="CD107" i="15"/>
  <c r="CC91" i="15"/>
  <c r="CM145" i="15"/>
  <c r="BK40" i="15"/>
  <c r="CA36" i="15"/>
  <c r="BV82" i="15"/>
  <c r="AW94" i="15"/>
  <c r="BZ53" i="15"/>
  <c r="CK40" i="15"/>
  <c r="CM141" i="15"/>
  <c r="CO21" i="15"/>
  <c r="CP33" i="15"/>
  <c r="BD60" i="15"/>
  <c r="AG66" i="15"/>
  <c r="K100" i="15"/>
  <c r="CA143" i="15"/>
  <c r="AC98" i="15"/>
  <c r="CS106" i="15"/>
  <c r="BE96" i="15"/>
  <c r="BU75" i="15"/>
  <c r="AL114" i="15"/>
  <c r="CI56" i="15"/>
  <c r="CT44" i="15"/>
  <c r="CP80" i="15"/>
  <c r="CX17" i="15"/>
  <c r="AM65" i="15"/>
  <c r="DB28" i="15"/>
  <c r="I27" i="15"/>
  <c r="CC33" i="15"/>
  <c r="BZ73" i="15"/>
  <c r="CB31" i="15"/>
  <c r="CN94" i="15"/>
  <c r="CG118" i="15"/>
  <c r="Z99" i="15"/>
  <c r="CQ20" i="15"/>
  <c r="S40" i="15"/>
  <c r="AP94" i="15"/>
  <c r="U22" i="15"/>
  <c r="BP56" i="15"/>
  <c r="CZ75" i="15"/>
  <c r="P57" i="15"/>
  <c r="BR93" i="15"/>
  <c r="CE138" i="15"/>
  <c r="AK79" i="15"/>
  <c r="AQ69" i="15"/>
  <c r="L78" i="15"/>
  <c r="BM73" i="15"/>
  <c r="BN100" i="15"/>
  <c r="AF48" i="15"/>
  <c r="BZ70" i="15"/>
  <c r="H135" i="15"/>
  <c r="DA57" i="15"/>
  <c r="BG144" i="15"/>
  <c r="BI72" i="15"/>
  <c r="CL70" i="15"/>
  <c r="BH136" i="15"/>
  <c r="AY69" i="15"/>
  <c r="CH105" i="15"/>
  <c r="BT139" i="15"/>
  <c r="N83" i="15"/>
  <c r="CW59" i="15"/>
  <c r="BV113" i="15"/>
  <c r="CV100" i="15"/>
  <c r="AJ47" i="15"/>
  <c r="CN91" i="15"/>
  <c r="BN13" i="15"/>
  <c r="AD96" i="15"/>
  <c r="CX108" i="15"/>
  <c r="AX118" i="15"/>
  <c r="BS36" i="15"/>
  <c r="CS40" i="15"/>
  <c r="AO134" i="15"/>
  <c r="BQ62" i="15"/>
  <c r="CI138" i="15"/>
  <c r="BL100" i="15"/>
  <c r="AR135" i="15"/>
  <c r="CI68" i="15"/>
  <c r="CO45" i="15"/>
  <c r="CO28" i="15"/>
  <c r="BJ63" i="15"/>
  <c r="BJ35" i="15"/>
  <c r="BS39" i="15"/>
  <c r="BS44" i="15"/>
  <c r="CU67" i="15"/>
  <c r="AZ140" i="15"/>
  <c r="CO70" i="15"/>
  <c r="J126" i="15"/>
  <c r="CL36" i="15"/>
  <c r="V13" i="15"/>
  <c r="BI112" i="15"/>
  <c r="CW120" i="15"/>
  <c r="AZ43" i="15"/>
  <c r="CX78" i="15"/>
  <c r="P13" i="15"/>
  <c r="AD144" i="15"/>
  <c r="AC144" i="15"/>
  <c r="CM28" i="15"/>
  <c r="BV135" i="15"/>
  <c r="AN125" i="15"/>
  <c r="Y143" i="15"/>
  <c r="BN132" i="15"/>
  <c r="CO57" i="15"/>
  <c r="BZ19" i="15"/>
  <c r="CC121" i="15"/>
  <c r="U19" i="15"/>
  <c r="Y89" i="15"/>
  <c r="S119" i="15"/>
  <c r="CH25" i="15"/>
  <c r="CE18" i="15"/>
  <c r="BF120" i="15"/>
  <c r="CT38" i="15"/>
  <c r="AK107" i="15"/>
  <c r="AR102" i="15"/>
  <c r="W138" i="15"/>
  <c r="CL63" i="15"/>
  <c r="BL54" i="15"/>
  <c r="CM73" i="15"/>
  <c r="BA144" i="15"/>
  <c r="N125" i="15"/>
  <c r="BM113" i="15"/>
  <c r="BM79" i="15"/>
  <c r="BE97" i="15"/>
  <c r="BO127" i="15"/>
  <c r="DB105" i="15"/>
  <c r="BP68" i="15"/>
  <c r="BD44" i="15"/>
  <c r="BV47" i="15"/>
  <c r="CT78" i="15"/>
  <c r="AQ98" i="15"/>
  <c r="DA134" i="15"/>
  <c r="BG69" i="15"/>
  <c r="AZ46" i="15"/>
  <c r="CI35" i="15"/>
  <c r="AS102" i="15"/>
  <c r="CD57" i="15"/>
  <c r="BE23" i="15"/>
  <c r="BP19" i="15"/>
  <c r="CK17" i="15"/>
  <c r="BQ79" i="15"/>
  <c r="BL145" i="15"/>
  <c r="CW55" i="15"/>
  <c r="BE120" i="15"/>
  <c r="AV145" i="15"/>
  <c r="BY138" i="15"/>
  <c r="BY98" i="15"/>
  <c r="BK84" i="15"/>
  <c r="CF101" i="15"/>
  <c r="BW93" i="15"/>
  <c r="BG135" i="15"/>
  <c r="R22" i="15"/>
  <c r="W40" i="15"/>
  <c r="BD82" i="15"/>
  <c r="BX112" i="15"/>
  <c r="AF63" i="15"/>
  <c r="T53" i="15"/>
  <c r="CF71" i="15"/>
  <c r="H46" i="15"/>
  <c r="BR89" i="15"/>
  <c r="BL98" i="15"/>
  <c r="BU87" i="15"/>
  <c r="AK110" i="15"/>
  <c r="T140" i="15"/>
  <c r="CU14" i="15"/>
  <c r="Q106" i="15"/>
  <c r="CE78" i="15"/>
  <c r="AE89" i="15"/>
  <c r="BF135" i="15"/>
  <c r="P136" i="15"/>
  <c r="BY82" i="15"/>
  <c r="CY144" i="15"/>
  <c r="BH72" i="15"/>
  <c r="BN82" i="15"/>
  <c r="R36" i="15"/>
  <c r="CL80" i="15"/>
  <c r="AA61" i="15"/>
  <c r="V79" i="15"/>
  <c r="CJ110" i="15"/>
  <c r="AP81" i="15"/>
  <c r="AN28" i="15"/>
  <c r="AP41" i="15"/>
  <c r="AI72" i="15"/>
  <c r="AR124" i="15"/>
  <c r="CC56" i="15"/>
  <c r="DA112" i="15"/>
  <c r="AU127" i="15"/>
  <c r="AZ45" i="15"/>
  <c r="CE120" i="15"/>
  <c r="BY78" i="15"/>
  <c r="CD145" i="15"/>
  <c r="AM107" i="15"/>
  <c r="DC62" i="15"/>
  <c r="BQ69" i="15"/>
  <c r="BP81" i="15"/>
  <c r="BI144" i="15"/>
  <c r="AE19" i="15"/>
  <c r="AC125" i="15"/>
  <c r="BI138" i="15"/>
  <c r="BW44" i="15"/>
  <c r="AS63" i="15"/>
  <c r="BP88" i="15"/>
  <c r="BL32" i="15"/>
  <c r="BO72" i="15"/>
  <c r="BZ41" i="15"/>
  <c r="AW58" i="15"/>
  <c r="AG82" i="15"/>
  <c r="BE52" i="15"/>
  <c r="AO26" i="15"/>
  <c r="I82" i="15"/>
  <c r="CQ85" i="15"/>
  <c r="Y63" i="15"/>
  <c r="AC119" i="15"/>
  <c r="DC102" i="15"/>
  <c r="BB134" i="15"/>
  <c r="AD93" i="15"/>
  <c r="AO97" i="15"/>
  <c r="AP110" i="15"/>
  <c r="CX19" i="15"/>
  <c r="CA22" i="15"/>
  <c r="I39" i="15"/>
  <c r="AW68" i="15"/>
  <c r="AY75" i="15"/>
  <c r="CA113" i="15"/>
  <c r="BH120" i="15"/>
  <c r="Y23" i="15"/>
  <c r="BD41" i="15"/>
  <c r="V124" i="15"/>
  <c r="CV120" i="15"/>
  <c r="BI44" i="15"/>
  <c r="J17" i="15"/>
  <c r="AQ47" i="15"/>
  <c r="BD107" i="15"/>
  <c r="BJ137" i="15"/>
  <c r="DC49" i="15"/>
  <c r="BS60" i="15"/>
  <c r="CD96" i="15"/>
  <c r="CF75" i="15"/>
  <c r="BK114" i="15"/>
  <c r="AW55" i="15"/>
  <c r="AK66" i="15"/>
  <c r="S23" i="15"/>
  <c r="CZ25" i="15"/>
  <c r="AP118" i="15"/>
  <c r="BN91" i="15"/>
  <c r="BV62" i="15"/>
  <c r="BR12" i="15"/>
  <c r="BJ144" i="15"/>
  <c r="Y49" i="15"/>
  <c r="AM89" i="15"/>
  <c r="BZ34" i="15"/>
  <c r="BM88" i="15"/>
  <c r="BH118" i="15"/>
  <c r="CH109" i="15"/>
  <c r="BU84" i="15"/>
  <c r="CU36" i="15"/>
  <c r="BD85" i="15"/>
  <c r="AY31" i="15"/>
  <c r="BW68" i="15"/>
  <c r="W29" i="15"/>
  <c r="AK136" i="15"/>
  <c r="BF73" i="15"/>
  <c r="CI17" i="15"/>
  <c r="CP70" i="15"/>
  <c r="CI34" i="15"/>
  <c r="AA88" i="15"/>
  <c r="BL55" i="15"/>
  <c r="T86" i="15"/>
  <c r="CX16" i="15"/>
  <c r="CG114" i="15"/>
  <c r="BJ32" i="15"/>
  <c r="BF134" i="15"/>
  <c r="AQ114" i="15"/>
  <c r="R93" i="15"/>
  <c r="BW61" i="15"/>
  <c r="BD16" i="15"/>
  <c r="CS15" i="15"/>
  <c r="N84" i="15"/>
  <c r="AV58" i="15"/>
  <c r="CC126" i="15"/>
  <c r="AO25" i="15"/>
  <c r="BT36" i="15"/>
  <c r="AL74" i="15"/>
  <c r="CW41" i="15"/>
  <c r="R84" i="15"/>
  <c r="AE32" i="15"/>
  <c r="AR119" i="15"/>
  <c r="L65" i="15"/>
  <c r="CA79" i="15"/>
  <c r="AH93" i="15"/>
  <c r="CX120" i="15"/>
  <c r="CK121" i="15"/>
  <c r="M33" i="15"/>
  <c r="AS138" i="15"/>
  <c r="CM53" i="15"/>
  <c r="AJ127" i="15"/>
  <c r="BI102" i="15"/>
  <c r="CR127" i="15"/>
  <c r="CL55" i="15"/>
  <c r="BL20" i="15"/>
  <c r="CG92" i="15"/>
  <c r="DA87" i="15"/>
  <c r="CJ78" i="15"/>
  <c r="DC127" i="15"/>
  <c r="AX85" i="15"/>
  <c r="CT30" i="15"/>
  <c r="BI32" i="15"/>
  <c r="CX12" i="15"/>
  <c r="BT38" i="15"/>
  <c r="BR19" i="15"/>
  <c r="DA82" i="15"/>
  <c r="AK138" i="15"/>
  <c r="Z143" i="15"/>
  <c r="BP36" i="15"/>
  <c r="BE16" i="15"/>
  <c r="Y132" i="15"/>
  <c r="BG105" i="15"/>
  <c r="BT109" i="15"/>
  <c r="CT119" i="15"/>
  <c r="Z140" i="15"/>
  <c r="AZ135" i="15"/>
  <c r="BV29" i="15"/>
  <c r="CV38" i="15"/>
  <c r="CG141" i="15"/>
  <c r="CN108" i="15"/>
  <c r="AB139" i="15"/>
  <c r="CI98" i="15"/>
  <c r="CE41" i="15"/>
  <c r="CZ143" i="15"/>
  <c r="BJ67" i="15"/>
  <c r="BK47" i="15"/>
  <c r="BR134" i="15"/>
  <c r="BV143" i="15"/>
  <c r="K140" i="15"/>
  <c r="BA18" i="15"/>
  <c r="BJ94" i="15"/>
  <c r="BB35" i="15"/>
  <c r="CX82" i="15"/>
  <c r="CK92" i="15"/>
  <c r="CU39" i="15"/>
  <c r="BS96" i="15"/>
  <c r="AN122" i="15"/>
  <c r="BW19" i="15"/>
  <c r="K36" i="15"/>
  <c r="AM19" i="15"/>
  <c r="CI23" i="15"/>
  <c r="DA28" i="15"/>
  <c r="X132" i="15"/>
  <c r="AK65" i="15"/>
  <c r="BG136" i="15"/>
  <c r="AP55" i="15"/>
  <c r="DC60" i="15"/>
  <c r="CW69" i="15"/>
  <c r="BT125" i="15"/>
  <c r="CS61" i="15"/>
  <c r="AW121" i="15"/>
  <c r="CH140" i="15"/>
  <c r="CO134" i="15"/>
  <c r="CO101" i="15"/>
  <c r="K18" i="15"/>
  <c r="CH40" i="15"/>
  <c r="AU96" i="15"/>
  <c r="AL135" i="15"/>
  <c r="M57" i="15"/>
  <c r="CX137" i="15"/>
  <c r="BQ33" i="15"/>
  <c r="S44" i="15"/>
  <c r="T68" i="15"/>
  <c r="CJ35" i="15"/>
  <c r="AJ98" i="15"/>
  <c r="AL121" i="15"/>
  <c r="BK94" i="15"/>
  <c r="BU41" i="15"/>
  <c r="CJ42" i="15"/>
  <c r="CA102" i="15"/>
  <c r="CR83" i="15"/>
  <c r="AD54" i="15"/>
  <c r="BY136" i="15"/>
  <c r="CU137" i="15"/>
  <c r="AX27" i="15"/>
  <c r="BF65" i="15"/>
  <c r="AZ17" i="15"/>
  <c r="AO135" i="15"/>
  <c r="BX135" i="15"/>
  <c r="DC91" i="15"/>
  <c r="AU72" i="15"/>
  <c r="T89" i="15"/>
  <c r="BM47" i="15"/>
  <c r="AP102" i="15"/>
  <c r="BA19" i="15"/>
  <c r="CO25" i="15"/>
  <c r="AC28" i="15"/>
  <c r="BD99" i="15"/>
  <c r="DB79" i="15"/>
  <c r="AG136" i="15"/>
  <c r="CO95" i="15"/>
  <c r="BT74" i="15"/>
  <c r="AV21" i="15"/>
  <c r="CD141" i="15"/>
  <c r="CN40" i="15"/>
  <c r="CD31" i="15"/>
  <c r="AT58" i="15"/>
  <c r="CT29" i="15"/>
  <c r="BT106" i="15"/>
  <c r="AC63" i="15"/>
  <c r="AW141" i="15"/>
  <c r="CW97" i="15"/>
  <c r="BK134" i="15"/>
  <c r="T14" i="15"/>
  <c r="CN98" i="15"/>
  <c r="Q93" i="15"/>
  <c r="BW75" i="15"/>
  <c r="CL91" i="15"/>
  <c r="CQ91" i="15"/>
  <c r="CC85" i="15"/>
  <c r="CC136" i="15"/>
  <c r="AV49" i="15"/>
  <c r="BT14" i="15"/>
  <c r="BV20" i="15"/>
  <c r="CD25" i="15"/>
  <c r="X55" i="15"/>
  <c r="AL20" i="15"/>
  <c r="L46" i="15"/>
  <c r="BT34" i="15"/>
  <c r="T42" i="15"/>
  <c r="CA56" i="15"/>
  <c r="AN79" i="15"/>
  <c r="AU52" i="15"/>
  <c r="O22" i="15"/>
  <c r="BT80" i="15"/>
  <c r="CF39" i="15"/>
  <c r="N113" i="15"/>
  <c r="CK69" i="15"/>
  <c r="BE43" i="15"/>
  <c r="BX126" i="15"/>
  <c r="AB55" i="15"/>
  <c r="X122" i="15"/>
  <c r="BD63" i="15"/>
  <c r="BI124" i="15"/>
  <c r="J43" i="15"/>
  <c r="N60" i="15"/>
  <c r="BT110" i="15"/>
  <c r="BO117" i="15"/>
  <c r="CY40" i="15"/>
  <c r="BX86" i="15"/>
  <c r="Y44" i="15"/>
  <c r="BW56" i="15"/>
  <c r="AU106" i="15"/>
  <c r="AU145" i="15"/>
  <c r="AO59" i="15"/>
  <c r="BT17" i="15"/>
  <c r="CJ44" i="15"/>
  <c r="BC20" i="15"/>
  <c r="CZ23" i="15"/>
  <c r="CD110" i="15"/>
  <c r="BK76" i="15"/>
  <c r="AC60" i="15"/>
  <c r="BV52" i="15"/>
  <c r="BV109" i="15"/>
  <c r="AU126" i="15"/>
  <c r="BD101" i="15"/>
  <c r="CK35" i="15"/>
  <c r="BQ31" i="15"/>
  <c r="CG76" i="15"/>
  <c r="M21" i="15"/>
  <c r="BP41" i="15"/>
  <c r="CF15" i="15"/>
  <c r="BB55" i="15"/>
  <c r="BQ68" i="15"/>
  <c r="CK106" i="15"/>
  <c r="CJ139" i="15"/>
  <c r="AG141" i="15"/>
  <c r="BY56" i="15"/>
  <c r="BT29" i="15"/>
  <c r="BQ124" i="15"/>
  <c r="AR43" i="15"/>
  <c r="AG86" i="15"/>
  <c r="BL140" i="15"/>
  <c r="CV126" i="15"/>
  <c r="BJ68" i="15"/>
  <c r="DC17" i="15"/>
  <c r="BZ71" i="15"/>
  <c r="BF82" i="15"/>
  <c r="CD76" i="15"/>
  <c r="BX62" i="15"/>
  <c r="BE138" i="15"/>
  <c r="CY34" i="15"/>
  <c r="CR73" i="15"/>
  <c r="AT93" i="15"/>
  <c r="CZ45" i="15"/>
  <c r="I138" i="15"/>
  <c r="L63" i="15"/>
  <c r="CD28" i="15"/>
  <c r="CN71" i="15"/>
  <c r="CA45" i="15"/>
  <c r="BF21" i="15"/>
  <c r="BA12" i="15"/>
  <c r="BR34" i="15"/>
  <c r="AD99" i="15"/>
  <c r="CQ98" i="15"/>
  <c r="BO87" i="15"/>
  <c r="AK106" i="15"/>
  <c r="BY101" i="15"/>
  <c r="BA73" i="15"/>
  <c r="CV140" i="15"/>
  <c r="CO12" i="15"/>
  <c r="AX42" i="15"/>
  <c r="AZ82" i="15"/>
  <c r="W17" i="15"/>
  <c r="CQ86" i="15"/>
  <c r="CH74" i="15"/>
  <c r="BL87" i="15"/>
  <c r="CR145" i="15"/>
  <c r="BG46" i="15"/>
  <c r="CR49" i="15"/>
  <c r="U141" i="15"/>
  <c r="BO30" i="15"/>
  <c r="BI57" i="15"/>
  <c r="BT66" i="15"/>
  <c r="AZ42" i="15"/>
  <c r="W96" i="15"/>
  <c r="DB97" i="15"/>
  <c r="CI88" i="15"/>
  <c r="BH62" i="15"/>
  <c r="AL23" i="15"/>
  <c r="BZ112" i="15"/>
  <c r="CR66" i="15"/>
  <c r="Z108" i="15"/>
  <c r="DA47" i="15"/>
  <c r="CW89" i="15"/>
  <c r="CG72" i="15"/>
  <c r="BG44" i="15"/>
  <c r="AI58" i="15"/>
  <c r="BE87" i="15"/>
  <c r="CK63" i="15"/>
  <c r="CY114" i="15"/>
  <c r="CJ34" i="15"/>
  <c r="BV63" i="15"/>
  <c r="DC99" i="15"/>
  <c r="AP26" i="15"/>
  <c r="BY13" i="15"/>
  <c r="CJ135" i="15"/>
  <c r="BY41" i="15"/>
  <c r="H134" i="15"/>
  <c r="BO136" i="15"/>
  <c r="BA23" i="15"/>
  <c r="AT118" i="15"/>
  <c r="AY23" i="15"/>
  <c r="BO124" i="15"/>
  <c r="R16" i="15"/>
  <c r="BQ58" i="15"/>
  <c r="CN97" i="15"/>
  <c r="BJ29" i="15"/>
  <c r="CY49" i="15"/>
  <c r="M52" i="15"/>
  <c r="CM89" i="15"/>
  <c r="BV86" i="15"/>
  <c r="J85" i="15"/>
  <c r="BH55" i="15"/>
  <c r="CM74" i="15"/>
  <c r="DA42" i="15"/>
  <c r="AZ54" i="15"/>
  <c r="BG21" i="15"/>
  <c r="BD134" i="15"/>
  <c r="CT139" i="15"/>
  <c r="AC23" i="15"/>
  <c r="BO58" i="15"/>
  <c r="AN138" i="15"/>
  <c r="CX46" i="15"/>
  <c r="AL15" i="15"/>
  <c r="AR98" i="15"/>
  <c r="CG81" i="15"/>
  <c r="BI86" i="15"/>
  <c r="CV74" i="15"/>
  <c r="AW59" i="15"/>
  <c r="AB36" i="15"/>
  <c r="AI22" i="15"/>
  <c r="X97" i="15"/>
  <c r="CT89" i="15"/>
  <c r="CM112" i="15"/>
  <c r="CU138" i="15"/>
  <c r="AP138" i="15"/>
  <c r="BO140" i="15"/>
  <c r="AW70" i="15"/>
  <c r="CN138" i="15"/>
  <c r="CW98" i="15"/>
  <c r="BS91" i="15"/>
  <c r="AS34" i="15"/>
  <c r="L120" i="15"/>
  <c r="CO38" i="15"/>
  <c r="CG74" i="15"/>
  <c r="AP33" i="15"/>
  <c r="AO143" i="15"/>
  <c r="BQ53" i="15"/>
  <c r="U89" i="15"/>
  <c r="BD105" i="15"/>
  <c r="BI126" i="15"/>
  <c r="BU137" i="15"/>
  <c r="BI106" i="15"/>
  <c r="CB127" i="15"/>
  <c r="CV42" i="15"/>
  <c r="CS125" i="15"/>
  <c r="CV70" i="15"/>
  <c r="CS45" i="15"/>
  <c r="BT114" i="15"/>
  <c r="AU62" i="15"/>
  <c r="O23" i="15"/>
  <c r="CS18" i="15"/>
  <c r="BU106" i="15"/>
  <c r="CE118" i="15"/>
  <c r="BT67" i="15"/>
  <c r="K23" i="15"/>
  <c r="DC122" i="15"/>
  <c r="DC143" i="15"/>
  <c r="BJ87" i="15"/>
  <c r="CT135" i="15"/>
  <c r="BK108" i="15"/>
  <c r="CK53" i="15"/>
  <c r="CH120" i="15"/>
  <c r="CV76" i="15"/>
  <c r="N80" i="15"/>
  <c r="CE140" i="15"/>
  <c r="CH33" i="15"/>
  <c r="DC38" i="15"/>
  <c r="DA46" i="15"/>
  <c r="X71" i="15"/>
  <c r="BO63" i="15"/>
  <c r="K139" i="15"/>
  <c r="AV134" i="15"/>
  <c r="CP139" i="15"/>
  <c r="CJ89" i="15"/>
  <c r="CG45" i="15"/>
  <c r="AJ106" i="15"/>
  <c r="CZ69" i="15"/>
  <c r="DA45" i="15"/>
  <c r="CH30" i="15"/>
  <c r="AN19" i="15"/>
  <c r="CZ27" i="15"/>
  <c r="CR61" i="15"/>
  <c r="BO138" i="15"/>
  <c r="CQ57" i="15"/>
  <c r="BU69" i="15"/>
  <c r="DA59" i="15"/>
  <c r="BQ102" i="15"/>
  <c r="AX141" i="15"/>
  <c r="BB21" i="15"/>
  <c r="BO39" i="15"/>
  <c r="CY126" i="15"/>
  <c r="CE44" i="15"/>
  <c r="CU28" i="15"/>
  <c r="CE102" i="15"/>
  <c r="BA57" i="15"/>
  <c r="AL49" i="15"/>
  <c r="CJ69" i="15"/>
  <c r="AI136" i="15"/>
  <c r="I89" i="15"/>
  <c r="CC102" i="15"/>
  <c r="BW105" i="15"/>
  <c r="P91" i="15"/>
  <c r="AM88" i="15"/>
  <c r="BO62" i="15"/>
  <c r="BU119" i="15"/>
  <c r="BQ36" i="15"/>
  <c r="CI57" i="15"/>
  <c r="AG20" i="15"/>
  <c r="BO28" i="15"/>
  <c r="BD100" i="15"/>
  <c r="AC13" i="15"/>
  <c r="BI96" i="15"/>
  <c r="H66" i="15"/>
  <c r="AV69" i="15"/>
  <c r="AG121" i="15"/>
  <c r="BY22" i="15"/>
  <c r="AY43" i="15"/>
  <c r="J69" i="15"/>
  <c r="AY21" i="15"/>
  <c r="BX127" i="15"/>
  <c r="Z19" i="15"/>
  <c r="BP16" i="15"/>
  <c r="AR81" i="15"/>
  <c r="AN85" i="15"/>
  <c r="O52" i="15"/>
  <c r="X68" i="15"/>
  <c r="V92" i="15"/>
  <c r="AZ78" i="15"/>
  <c r="AM139" i="15"/>
  <c r="CZ145" i="15"/>
  <c r="AX112" i="15"/>
  <c r="T137" i="15"/>
  <c r="S127" i="15"/>
  <c r="I139" i="15"/>
  <c r="BS95" i="15"/>
  <c r="CU61" i="15"/>
  <c r="CA127" i="15"/>
  <c r="CP135" i="15"/>
  <c r="P19" i="15"/>
  <c r="AB72" i="15"/>
  <c r="BY45" i="15"/>
  <c r="AB39" i="15"/>
  <c r="CW32" i="15"/>
  <c r="AR70" i="15"/>
  <c r="BF141" i="15"/>
  <c r="AS47" i="15"/>
  <c r="BT137" i="15"/>
  <c r="CM17" i="15"/>
  <c r="BM119" i="15"/>
  <c r="CH118" i="15"/>
  <c r="CP13" i="15"/>
  <c r="BQ94" i="15"/>
  <c r="DC72" i="15"/>
  <c r="AQ17" i="15"/>
  <c r="BA40" i="15"/>
  <c r="AI12" i="15"/>
  <c r="CJ88" i="15"/>
  <c r="AY36" i="15"/>
  <c r="L67" i="15"/>
  <c r="S86" i="15"/>
  <c r="CU124" i="15"/>
  <c r="AQ49" i="15"/>
  <c r="AL42" i="15"/>
  <c r="BK125" i="15"/>
  <c r="DB16" i="15"/>
  <c r="BH138" i="15"/>
  <c r="BV117" i="15"/>
  <c r="CC83" i="15"/>
  <c r="BX63" i="15"/>
  <c r="BK16" i="15"/>
  <c r="BW134" i="15"/>
  <c r="DB35" i="15"/>
  <c r="AT48" i="15"/>
  <c r="AB145" i="15"/>
  <c r="AU29" i="15"/>
  <c r="AK118" i="15"/>
  <c r="BZ44" i="15"/>
  <c r="Q85" i="15"/>
  <c r="AS92" i="15"/>
  <c r="BO68" i="15"/>
  <c r="CC145" i="15"/>
  <c r="AB66" i="15"/>
  <c r="CY70" i="15"/>
  <c r="AV59" i="15"/>
  <c r="BX67" i="15"/>
  <c r="CP61" i="15"/>
  <c r="AK20" i="15"/>
  <c r="BU132" i="15"/>
  <c r="BV71" i="15"/>
  <c r="CT61" i="15"/>
  <c r="CS47" i="15"/>
  <c r="AO141" i="15"/>
  <c r="CY101" i="15"/>
  <c r="CS141" i="15"/>
  <c r="CB59" i="15"/>
  <c r="CP22" i="15"/>
  <c r="CV59" i="15"/>
  <c r="CY66" i="15"/>
  <c r="AY32" i="15"/>
  <c r="CQ16" i="15"/>
  <c r="CT65" i="15"/>
  <c r="BB60" i="15"/>
  <c r="BI52" i="15"/>
  <c r="M70" i="15"/>
  <c r="BK68" i="15"/>
  <c r="AD113" i="15"/>
  <c r="CJ29" i="15"/>
  <c r="L38" i="15"/>
  <c r="DC84" i="15"/>
  <c r="CO119" i="15"/>
  <c r="BA135" i="15"/>
  <c r="CK99" i="15"/>
  <c r="CF22" i="15"/>
  <c r="BA27" i="15"/>
  <c r="CD117" i="15"/>
  <c r="BM59" i="15"/>
  <c r="CF113" i="15"/>
  <c r="CH55" i="15"/>
  <c r="CZ16" i="15"/>
  <c r="AP84" i="15"/>
  <c r="AQ108" i="15"/>
  <c r="AU33" i="15"/>
  <c r="CT138" i="15"/>
  <c r="T45" i="15"/>
  <c r="CT43" i="15"/>
  <c r="AX67" i="15"/>
  <c r="BU94" i="15"/>
  <c r="CA14" i="15"/>
  <c r="CF144" i="15"/>
  <c r="CZ79" i="15"/>
  <c r="AH139" i="15"/>
  <c r="AU44" i="15"/>
  <c r="CB78" i="15"/>
  <c r="CI55" i="15"/>
  <c r="BQ56" i="15"/>
  <c r="CV14" i="15"/>
  <c r="BI56" i="15"/>
  <c r="AA109" i="15"/>
  <c r="H32" i="15"/>
  <c r="CM82" i="15"/>
  <c r="L109" i="15"/>
  <c r="AN106" i="15"/>
  <c r="DA88" i="15"/>
  <c r="BE139" i="15"/>
  <c r="W55" i="15"/>
  <c r="BJ114" i="15"/>
  <c r="CB13" i="15"/>
  <c r="CP79" i="15"/>
  <c r="CM39" i="15"/>
  <c r="AE63" i="15"/>
  <c r="BR72" i="15"/>
  <c r="BJ14" i="15"/>
  <c r="BK48" i="15"/>
  <c r="CQ58" i="15"/>
  <c r="BB83" i="15"/>
  <c r="DA136" i="15"/>
  <c r="CG35" i="15"/>
  <c r="CG57" i="15"/>
  <c r="BQ108" i="15"/>
  <c r="CW26" i="15"/>
  <c r="CY73" i="15"/>
  <c r="CT143" i="15"/>
  <c r="DA126" i="15"/>
  <c r="CB97" i="15"/>
  <c r="CX124" i="15"/>
  <c r="BX39" i="15"/>
  <c r="BV69" i="15"/>
  <c r="CS74" i="15"/>
  <c r="BK140" i="15"/>
  <c r="DB145" i="15"/>
  <c r="BQ14" i="15"/>
  <c r="BR80" i="15"/>
  <c r="DC106" i="15"/>
  <c r="CB35" i="15"/>
  <c r="AT14" i="15"/>
  <c r="AZ107" i="15"/>
  <c r="BJ99" i="15"/>
  <c r="DB46" i="15"/>
  <c r="CU72" i="15"/>
  <c r="AP53" i="15"/>
  <c r="CX29" i="15"/>
  <c r="K138" i="15"/>
  <c r="AA137" i="15"/>
  <c r="BY69" i="15"/>
  <c r="CP92" i="15"/>
  <c r="CY56" i="15"/>
  <c r="BQ57" i="15"/>
  <c r="L21" i="15"/>
  <c r="BC46" i="15"/>
  <c r="AS87" i="15"/>
  <c r="K126" i="15"/>
  <c r="CR124" i="15"/>
  <c r="CD139" i="15"/>
  <c r="BW136" i="15"/>
  <c r="AN88" i="15"/>
  <c r="AS60" i="15"/>
  <c r="AC143" i="15"/>
  <c r="AQ102" i="15"/>
  <c r="BN141" i="15"/>
  <c r="BB141" i="15"/>
  <c r="BP21" i="15"/>
  <c r="BR113" i="15"/>
  <c r="AH71" i="15"/>
  <c r="CX135" i="15"/>
  <c r="CS12" i="15"/>
  <c r="BM25" i="15"/>
  <c r="AW47" i="15"/>
  <c r="BF52" i="15"/>
  <c r="CV141" i="15"/>
  <c r="AX46" i="15"/>
  <c r="CV63" i="15"/>
  <c r="CI22" i="15"/>
  <c r="CS138" i="15"/>
  <c r="CO118" i="15"/>
  <c r="CX140" i="15"/>
  <c r="AS19" i="15"/>
  <c r="CZ32" i="15"/>
  <c r="CI46" i="15"/>
  <c r="BD68" i="15"/>
  <c r="CE12" i="15"/>
  <c r="AD25" i="15"/>
  <c r="W110" i="15"/>
  <c r="AB34" i="15"/>
  <c r="BP144" i="15"/>
  <c r="DB101" i="15"/>
  <c r="CQ96" i="15"/>
  <c r="BS53" i="15"/>
  <c r="AZ36" i="15"/>
  <c r="BL92" i="15"/>
  <c r="CU59" i="15"/>
  <c r="AQ18" i="15"/>
  <c r="X44" i="15"/>
  <c r="CT102" i="15"/>
  <c r="AI70" i="15"/>
  <c r="BA30" i="15"/>
  <c r="BM15" i="15"/>
  <c r="BT145" i="15"/>
  <c r="DA84" i="15"/>
  <c r="AH138" i="15"/>
  <c r="CY15" i="15"/>
  <c r="BH145" i="15"/>
  <c r="N126" i="15"/>
  <c r="CE52" i="15"/>
  <c r="CV106" i="15"/>
  <c r="CM87" i="15"/>
  <c r="BU48" i="15"/>
  <c r="AI138" i="15"/>
  <c r="CV98" i="15"/>
  <c r="BQ97" i="15"/>
  <c r="Y136" i="15"/>
  <c r="CA28" i="15"/>
  <c r="AO47" i="15"/>
  <c r="AF29" i="15"/>
  <c r="AG125" i="15"/>
  <c r="AC107" i="15"/>
  <c r="BH12" i="15"/>
  <c r="K78" i="15"/>
  <c r="T20" i="15"/>
  <c r="DC71" i="15"/>
  <c r="AB20" i="15"/>
  <c r="BL107" i="15"/>
  <c r="BG38" i="15"/>
  <c r="AX138" i="15"/>
  <c r="BO125" i="15"/>
  <c r="X29" i="15"/>
  <c r="BA55" i="15"/>
  <c r="BM140" i="15"/>
  <c r="AL63" i="15"/>
  <c r="DB88" i="15"/>
  <c r="T35" i="15"/>
  <c r="H28" i="15"/>
  <c r="BZ89" i="15"/>
  <c r="BM122" i="15"/>
  <c r="BH135" i="15"/>
  <c r="AX121" i="15"/>
  <c r="CX75" i="15"/>
  <c r="BE121" i="15"/>
  <c r="H112" i="15"/>
  <c r="J141" i="15"/>
  <c r="BY124" i="15"/>
  <c r="CK108" i="15"/>
  <c r="CI86" i="15"/>
  <c r="P139" i="15"/>
  <c r="CD127" i="15"/>
  <c r="M22" i="15"/>
  <c r="AV109" i="15"/>
  <c r="DB41" i="15"/>
  <c r="AU46" i="15"/>
  <c r="CT94" i="15"/>
  <c r="BV22" i="15"/>
  <c r="AZ110" i="15"/>
  <c r="CE108" i="15"/>
  <c r="CS23" i="15"/>
  <c r="CX14" i="15"/>
  <c r="AT139" i="15"/>
  <c r="AF40" i="15"/>
  <c r="BM68" i="15"/>
  <c r="CT26" i="15"/>
  <c r="BR61" i="15"/>
  <c r="M13" i="15"/>
  <c r="AR76" i="15"/>
  <c r="BC45" i="15"/>
  <c r="BP70" i="15"/>
  <c r="M125" i="15"/>
  <c r="CB140" i="15"/>
  <c r="S141" i="15"/>
  <c r="R30" i="15"/>
  <c r="BN62" i="15"/>
  <c r="AW139" i="15"/>
  <c r="CY113" i="15"/>
  <c r="BH52" i="15"/>
  <c r="DC55" i="15"/>
  <c r="AG45" i="15"/>
  <c r="O26" i="15"/>
  <c r="BR138" i="15"/>
  <c r="BM71" i="15"/>
  <c r="AB143" i="15"/>
  <c r="BH69" i="15"/>
  <c r="CL31" i="15"/>
  <c r="J82" i="15"/>
  <c r="BV67" i="15"/>
  <c r="CQ102" i="15"/>
  <c r="BH78" i="15"/>
  <c r="AY42" i="15"/>
  <c r="CD45" i="15"/>
  <c r="BT47" i="15"/>
  <c r="BS102" i="15"/>
  <c r="T91" i="15"/>
  <c r="AN127" i="15"/>
  <c r="Q107" i="15"/>
  <c r="AH32" i="15"/>
  <c r="W15" i="15"/>
  <c r="AL86" i="15"/>
  <c r="CK110" i="15"/>
  <c r="CD138" i="15"/>
  <c r="Z94" i="15"/>
  <c r="CZ96" i="15"/>
  <c r="BA33" i="15"/>
  <c r="AU87" i="15"/>
  <c r="AS71" i="15"/>
  <c r="BL23" i="15"/>
  <c r="Q101" i="15"/>
  <c r="BE40" i="15"/>
  <c r="CF26" i="15"/>
  <c r="BW125" i="15"/>
  <c r="X137" i="15"/>
  <c r="DA107" i="15"/>
  <c r="CN25" i="15"/>
  <c r="CY137" i="15"/>
  <c r="BU110" i="15"/>
  <c r="BK38" i="15"/>
  <c r="CJ95" i="15"/>
  <c r="CP136" i="15"/>
  <c r="Z26" i="15"/>
  <c r="CP16" i="15"/>
  <c r="BI13" i="15"/>
  <c r="CG127" i="15"/>
  <c r="AW33" i="15"/>
  <c r="AX47" i="15"/>
  <c r="CB93" i="15"/>
  <c r="CJ46" i="15"/>
  <c r="CF48" i="15"/>
  <c r="BN145" i="15"/>
  <c r="CR93" i="15"/>
  <c r="AC12" i="15"/>
  <c r="CT47" i="15"/>
  <c r="DB26" i="15"/>
  <c r="CN53" i="15"/>
  <c r="BW36" i="15"/>
  <c r="CV25" i="15"/>
  <c r="AF91" i="15"/>
  <c r="CQ42" i="15"/>
  <c r="CU122" i="15"/>
  <c r="O25" i="15"/>
  <c r="AJ139" i="15"/>
  <c r="CL30" i="15"/>
  <c r="AO28" i="15"/>
  <c r="BA119" i="15"/>
  <c r="AS49" i="15"/>
  <c r="AK92" i="15"/>
  <c r="AZ68" i="15"/>
  <c r="CC98" i="15"/>
  <c r="L122" i="15"/>
  <c r="CD21" i="15"/>
  <c r="AX76" i="15"/>
  <c r="CL143" i="15"/>
  <c r="AX57" i="15"/>
  <c r="CI43" i="15"/>
  <c r="BZ23" i="15"/>
  <c r="BF54" i="15"/>
  <c r="BH101" i="15"/>
  <c r="CX70" i="15"/>
  <c r="CU45" i="15"/>
  <c r="K43" i="15"/>
  <c r="BS68" i="15"/>
  <c r="CI81" i="15"/>
  <c r="K13" i="15"/>
  <c r="J83" i="15"/>
  <c r="CI139" i="15"/>
  <c r="CT25" i="15"/>
  <c r="BC136" i="15"/>
  <c r="BB70" i="15"/>
  <c r="CN42" i="15"/>
  <c r="BX36" i="15"/>
  <c r="AW144" i="15"/>
  <c r="CC52" i="15"/>
  <c r="CI74" i="15"/>
  <c r="BY62" i="15"/>
  <c r="CP144" i="15"/>
  <c r="CG136" i="15"/>
  <c r="BA114" i="15"/>
  <c r="AI102" i="15"/>
  <c r="CQ52" i="15"/>
  <c r="AG73" i="15"/>
  <c r="CI107" i="15"/>
  <c r="CI25" i="15"/>
  <c r="BS79" i="15"/>
  <c r="CC76" i="15"/>
  <c r="BX79" i="15"/>
  <c r="BN66" i="15"/>
  <c r="BI71" i="15"/>
  <c r="CX67" i="15"/>
  <c r="AL28" i="15"/>
  <c r="BF12" i="15"/>
  <c r="BX122" i="15"/>
  <c r="CL118" i="15"/>
  <c r="CM66" i="15"/>
  <c r="CZ83" i="15"/>
  <c r="BY21" i="15"/>
  <c r="BP117" i="15"/>
  <c r="BK55" i="15"/>
  <c r="BY61" i="15"/>
  <c r="AZ67" i="15"/>
  <c r="BO84" i="15"/>
  <c r="CD118" i="15"/>
  <c r="CM46" i="15"/>
  <c r="CX74" i="15"/>
  <c r="AG139" i="15"/>
  <c r="CP94" i="15"/>
  <c r="DB14" i="15"/>
  <c r="CB62" i="15"/>
  <c r="BB87" i="15"/>
  <c r="CI87" i="15"/>
  <c r="AH30" i="15"/>
  <c r="DA22" i="15"/>
  <c r="BD61" i="15"/>
  <c r="CU63" i="15"/>
  <c r="AI56" i="15"/>
  <c r="U38" i="15"/>
  <c r="AR145" i="15"/>
  <c r="BE36" i="15"/>
  <c r="BX42" i="15"/>
  <c r="DB73" i="15"/>
  <c r="CH110" i="15"/>
  <c r="BJ110" i="15"/>
  <c r="CL21" i="15"/>
  <c r="AC99" i="15"/>
  <c r="AM83" i="15"/>
  <c r="DC124" i="15"/>
  <c r="AT62" i="15"/>
  <c r="K76" i="15"/>
  <c r="AH49" i="15"/>
  <c r="L135" i="15"/>
  <c r="CE36" i="15"/>
  <c r="BS46" i="15"/>
  <c r="BW126" i="15"/>
  <c r="AX45" i="15"/>
  <c r="CO68" i="15"/>
  <c r="BT107" i="15"/>
  <c r="BE107" i="15"/>
  <c r="BW122" i="15"/>
  <c r="CZ42" i="15"/>
  <c r="DA23" i="15"/>
  <c r="DC23" i="15"/>
  <c r="AN84" i="15"/>
  <c r="CH102" i="15"/>
  <c r="BG74" i="15"/>
  <c r="CB79" i="15"/>
  <c r="BZ83" i="15"/>
  <c r="BE113" i="15"/>
  <c r="AW143" i="15"/>
  <c r="CV84" i="15"/>
  <c r="AM40" i="15"/>
  <c r="CB139" i="15"/>
  <c r="N23" i="15"/>
  <c r="DC13" i="15"/>
  <c r="AG140" i="15"/>
  <c r="DA40" i="15"/>
  <c r="CA88" i="15"/>
  <c r="BS18" i="15"/>
  <c r="AT108" i="15"/>
  <c r="CM139" i="15"/>
  <c r="BI60" i="15"/>
  <c r="CR144" i="15"/>
  <c r="AN48" i="15"/>
  <c r="CO43" i="15"/>
  <c r="M18" i="15"/>
  <c r="O82" i="15"/>
  <c r="AI52" i="15"/>
  <c r="K60" i="15"/>
  <c r="AU109" i="15"/>
  <c r="BO75" i="15"/>
  <c r="BD15" i="15"/>
  <c r="CR118" i="15"/>
  <c r="AP38" i="15"/>
  <c r="BN14" i="15"/>
  <c r="BX16" i="15"/>
  <c r="BY141" i="15"/>
  <c r="K75" i="15"/>
  <c r="AF26" i="15"/>
  <c r="Y81" i="15"/>
  <c r="S14" i="15"/>
  <c r="T67" i="15"/>
  <c r="BG120" i="15"/>
  <c r="BD54" i="15"/>
  <c r="Y102" i="15"/>
  <c r="BI35" i="15"/>
  <c r="BM82" i="15"/>
  <c r="AM25" i="15"/>
  <c r="CW134" i="15"/>
  <c r="CC25" i="15"/>
  <c r="AZ95" i="15"/>
  <c r="CI121" i="15"/>
  <c r="AK109" i="15"/>
  <c r="CM76" i="15"/>
  <c r="BV87" i="15"/>
  <c r="R108" i="15"/>
  <c r="CE47" i="15"/>
  <c r="AW26" i="15"/>
  <c r="CI29" i="15"/>
  <c r="CX88" i="15"/>
  <c r="AE55" i="15"/>
  <c r="CS144" i="15"/>
  <c r="AK30" i="15"/>
  <c r="BM31" i="15"/>
  <c r="CX32" i="15"/>
  <c r="U23" i="15"/>
  <c r="R136" i="15"/>
  <c r="BT43" i="15"/>
  <c r="AU140" i="15"/>
  <c r="BL119" i="15"/>
  <c r="BE81" i="15"/>
  <c r="CT140" i="15"/>
  <c r="CO126" i="15"/>
  <c r="CS105" i="15"/>
  <c r="BD33" i="15"/>
  <c r="AI144" i="15"/>
  <c r="AV19" i="15"/>
  <c r="BF43" i="15"/>
  <c r="AL120" i="15"/>
  <c r="BF41" i="15"/>
  <c r="V99" i="15"/>
  <c r="CD26" i="15"/>
  <c r="BH63" i="15"/>
  <c r="U119" i="15"/>
  <c r="BG63" i="15"/>
  <c r="CR13" i="15"/>
  <c r="AM36" i="15"/>
  <c r="CJ91" i="15"/>
  <c r="U143" i="15"/>
  <c r="AW102" i="15"/>
  <c r="AT135" i="15"/>
  <c r="AU99" i="15"/>
  <c r="AL46" i="15"/>
  <c r="BI113" i="15"/>
  <c r="BA32" i="15"/>
  <c r="AS144" i="15"/>
  <c r="BV85" i="15"/>
  <c r="BS141" i="15"/>
  <c r="BC12" i="15"/>
  <c r="V145" i="15"/>
  <c r="DC94" i="15"/>
  <c r="R38" i="15"/>
  <c r="AR82" i="15"/>
  <c r="BA29" i="15"/>
  <c r="CP108" i="15"/>
  <c r="CV27" i="15"/>
  <c r="R121" i="15"/>
  <c r="AU89" i="15"/>
  <c r="CU44" i="15"/>
  <c r="DB32" i="15"/>
  <c r="CT36" i="15"/>
  <c r="BQ38" i="15"/>
  <c r="CW48" i="15"/>
  <c r="BD109" i="15"/>
  <c r="AK140" i="15"/>
  <c r="CD101" i="15"/>
  <c r="CD102" i="15"/>
  <c r="CX40" i="15"/>
  <c r="CW43" i="15"/>
  <c r="AK81" i="15"/>
  <c r="BT97" i="15"/>
  <c r="CN14" i="15"/>
  <c r="BI135" i="15"/>
  <c r="CG44" i="15"/>
  <c r="BC48" i="15"/>
  <c r="BV70" i="15"/>
  <c r="U137" i="15"/>
  <c r="CM25" i="15"/>
  <c r="CJ68" i="15"/>
  <c r="AF132" i="15"/>
  <c r="CP132" i="15"/>
  <c r="CW42" i="15"/>
  <c r="BL63" i="15"/>
  <c r="CK15" i="15"/>
  <c r="Y138" i="15"/>
  <c r="CV122" i="15"/>
  <c r="CS82" i="15"/>
  <c r="CW12" i="15"/>
  <c r="AL100" i="15"/>
  <c r="AT18" i="15"/>
  <c r="BK136" i="15"/>
  <c r="K141" i="15"/>
  <c r="CL86" i="15"/>
  <c r="T83" i="15"/>
  <c r="BG97" i="15"/>
  <c r="CK19" i="15"/>
  <c r="BO42" i="15"/>
  <c r="CD99" i="15"/>
  <c r="AK113" i="15"/>
  <c r="BY97" i="15"/>
  <c r="U54" i="15"/>
  <c r="BJ140" i="15"/>
  <c r="J76" i="15"/>
  <c r="BB143" i="15"/>
  <c r="AH72" i="15"/>
  <c r="S117" i="15"/>
  <c r="CK70" i="15"/>
  <c r="BK126" i="15"/>
  <c r="DA68" i="15"/>
  <c r="AK57" i="15"/>
  <c r="Z31" i="15"/>
  <c r="AJ80" i="15"/>
  <c r="BL25" i="15"/>
  <c r="CY76" i="15"/>
  <c r="CI108" i="15"/>
  <c r="H27" i="15"/>
  <c r="AD91" i="15"/>
  <c r="CK118" i="15"/>
  <c r="AB44" i="15"/>
  <c r="X100" i="15"/>
  <c r="AA125" i="15"/>
  <c r="CC45" i="15"/>
  <c r="AS140" i="15"/>
  <c r="AU36" i="15"/>
  <c r="AE141" i="15"/>
  <c r="N76" i="15"/>
  <c r="V49" i="15"/>
  <c r="BM99" i="15"/>
  <c r="AO13" i="15"/>
  <c r="BR137" i="15"/>
  <c r="BZ30" i="15"/>
  <c r="BP40" i="15"/>
  <c r="U136" i="15"/>
  <c r="CT105" i="15"/>
  <c r="CV33" i="15"/>
  <c r="BK93" i="15"/>
  <c r="CD89" i="15"/>
  <c r="U53" i="15"/>
  <c r="CR23" i="15"/>
  <c r="Z48" i="15"/>
  <c r="CX26" i="15"/>
  <c r="BY14" i="15"/>
  <c r="H21" i="15"/>
  <c r="DB62" i="15"/>
  <c r="Z25" i="15"/>
  <c r="CC43" i="15"/>
  <c r="CI60" i="15"/>
  <c r="CR108" i="15"/>
  <c r="AG99" i="15"/>
  <c r="AY78" i="15"/>
  <c r="AH108" i="15"/>
  <c r="R125" i="15"/>
  <c r="BH14" i="15"/>
  <c r="P99" i="15"/>
  <c r="BV114" i="15"/>
  <c r="BA99" i="15"/>
  <c r="BR14" i="15"/>
  <c r="BG56" i="15"/>
  <c r="BZ106" i="15"/>
  <c r="CH47" i="15"/>
  <c r="AN124" i="15"/>
  <c r="AA139" i="15"/>
  <c r="U138" i="15"/>
  <c r="BU42" i="15"/>
  <c r="CC119" i="15"/>
  <c r="AP132" i="15"/>
  <c r="AS72" i="15"/>
  <c r="AC117" i="15"/>
  <c r="CR43" i="15"/>
  <c r="AF35" i="15"/>
  <c r="CV87" i="15"/>
  <c r="AT114" i="15"/>
  <c r="BB84" i="15"/>
  <c r="CN21" i="15"/>
  <c r="BL31" i="15"/>
  <c r="CP44" i="15"/>
  <c r="U56" i="15"/>
  <c r="BY145" i="15"/>
  <c r="CV108" i="15"/>
  <c r="CV36" i="15"/>
  <c r="BS82" i="15"/>
  <c r="CG75" i="15"/>
  <c r="CW65" i="15"/>
  <c r="CF36" i="15"/>
  <c r="U49" i="15"/>
  <c r="BG67" i="15"/>
  <c r="BD137" i="15"/>
  <c r="CO86" i="15"/>
  <c r="BS32" i="15"/>
  <c r="CU69" i="15"/>
  <c r="AL76" i="15"/>
  <c r="CN57" i="15"/>
  <c r="CY79" i="15"/>
  <c r="CW121" i="15"/>
  <c r="AT109" i="15"/>
  <c r="CG42" i="15"/>
  <c r="Q36" i="15"/>
  <c r="AE27" i="15"/>
  <c r="CO144" i="15"/>
  <c r="H76" i="15"/>
  <c r="Q100" i="15"/>
  <c r="AZ96" i="15"/>
  <c r="CE109" i="15"/>
  <c r="CK33" i="15"/>
  <c r="BB30" i="15"/>
  <c r="CU109" i="15"/>
  <c r="AT99" i="15"/>
  <c r="Y97" i="15"/>
  <c r="BG72" i="15"/>
  <c r="BO33" i="15"/>
  <c r="BC135" i="15"/>
  <c r="V22" i="15"/>
  <c r="W124" i="15"/>
  <c r="AN144" i="15"/>
  <c r="CN110" i="15"/>
  <c r="CZ46" i="15"/>
  <c r="BN40" i="15"/>
  <c r="BE95" i="15"/>
  <c r="CA83" i="15"/>
  <c r="BF136" i="15"/>
  <c r="AA55" i="15"/>
  <c r="CM41" i="15"/>
  <c r="BW71" i="15"/>
  <c r="BZ63" i="15"/>
  <c r="BS144" i="15"/>
  <c r="BL28" i="15"/>
  <c r="AM14" i="15"/>
  <c r="BX84" i="15"/>
  <c r="BM32" i="15"/>
  <c r="AD94" i="15"/>
  <c r="CD33" i="15"/>
  <c r="BU57" i="15"/>
  <c r="BN126" i="15"/>
  <c r="DC113" i="15"/>
  <c r="CH135" i="15"/>
  <c r="CM62" i="15"/>
  <c r="BG47" i="15"/>
  <c r="N17" i="15"/>
  <c r="CU46" i="15"/>
  <c r="CL38" i="15"/>
  <c r="BQ25" i="15"/>
  <c r="CM58" i="15"/>
  <c r="K17" i="15"/>
  <c r="CJ102" i="15"/>
  <c r="DB61" i="15"/>
  <c r="AT92" i="15"/>
  <c r="AH75" i="15"/>
  <c r="CV18" i="15"/>
  <c r="BD112" i="15"/>
  <c r="CQ45" i="15"/>
  <c r="CZ66" i="15"/>
  <c r="AL67" i="15"/>
  <c r="BC106" i="15"/>
  <c r="CM114" i="15"/>
  <c r="AR18" i="15"/>
  <c r="CM101" i="15"/>
  <c r="BR99" i="15"/>
  <c r="AN119" i="15"/>
  <c r="H43" i="15"/>
  <c r="AE28" i="15"/>
  <c r="BS57" i="15"/>
  <c r="CK39" i="15"/>
  <c r="CF141" i="15"/>
  <c r="CQ19" i="15"/>
  <c r="BC28" i="15"/>
  <c r="CJ124" i="15"/>
  <c r="DB23" i="15"/>
  <c r="AX139" i="15"/>
  <c r="BX132" i="15"/>
  <c r="T138" i="15"/>
  <c r="CM38" i="15"/>
  <c r="BL73" i="15"/>
  <c r="AV136" i="15"/>
  <c r="CW112" i="15"/>
  <c r="CM95" i="15"/>
  <c r="BA145" i="15"/>
  <c r="K67" i="15"/>
  <c r="CJ52" i="15"/>
  <c r="M141" i="15"/>
  <c r="CK23" i="15"/>
  <c r="CB125" i="15"/>
  <c r="BO17" i="15"/>
  <c r="BH89" i="15"/>
  <c r="CH85" i="15"/>
  <c r="BJ74" i="15"/>
  <c r="BF86" i="15"/>
  <c r="CI63" i="15"/>
  <c r="CG110" i="15"/>
  <c r="BW15" i="15"/>
  <c r="V40" i="15"/>
  <c r="CS17" i="15"/>
  <c r="AS13" i="15"/>
  <c r="BY44" i="15"/>
  <c r="CT28" i="15"/>
  <c r="CO39" i="15"/>
  <c r="BS30" i="15"/>
  <c r="AL145" i="15"/>
  <c r="CJ112" i="15"/>
  <c r="X102" i="15"/>
  <c r="BT39" i="15"/>
  <c r="BZ80" i="15"/>
  <c r="AQ75" i="15"/>
  <c r="CM118" i="15"/>
  <c r="BK15" i="15"/>
  <c r="BE134" i="15"/>
  <c r="BS27" i="15"/>
  <c r="BC107" i="15"/>
  <c r="CN60" i="15"/>
  <c r="CM43" i="15"/>
  <c r="CK105" i="15"/>
  <c r="DC57" i="15"/>
  <c r="CN52" i="15"/>
  <c r="CW33" i="15"/>
  <c r="AA59" i="15"/>
  <c r="BP140" i="15"/>
  <c r="BH47" i="15"/>
  <c r="H126" i="15"/>
  <c r="CZ19" i="15"/>
  <c r="CY44" i="15"/>
  <c r="Y13" i="15"/>
  <c r="BV61" i="15"/>
  <c r="CF114" i="15"/>
  <c r="BU144" i="15"/>
  <c r="Y140" i="15"/>
  <c r="X136" i="15"/>
  <c r="BJ134" i="15"/>
  <c r="AP39" i="15"/>
  <c r="DA14" i="15"/>
  <c r="Q47" i="15"/>
  <c r="BK26" i="15"/>
  <c r="AG101" i="15"/>
  <c r="CW20" i="15"/>
  <c r="AJ120" i="15"/>
  <c r="CD78" i="15"/>
  <c r="AH109" i="15"/>
  <c r="BJ83" i="15"/>
  <c r="AE62" i="15"/>
  <c r="R31" i="15"/>
  <c r="CR32" i="15"/>
  <c r="CI69" i="15"/>
  <c r="BH117" i="15"/>
  <c r="CK117" i="15"/>
  <c r="CE45" i="15"/>
  <c r="AU60" i="15"/>
  <c r="CU99" i="15"/>
  <c r="AT69" i="15"/>
  <c r="AF143" i="15"/>
  <c r="BX134" i="15"/>
  <c r="BK57" i="15"/>
  <c r="AU68" i="15"/>
  <c r="BN73" i="15"/>
  <c r="CG108" i="15"/>
  <c r="DA114" i="15"/>
  <c r="BO35" i="15"/>
  <c r="BV45" i="15"/>
  <c r="Z139" i="15"/>
  <c r="AN114" i="15"/>
  <c r="BL81" i="15"/>
  <c r="BC144" i="15"/>
  <c r="AN132" i="15"/>
  <c r="BI49" i="15"/>
  <c r="CU57" i="15"/>
  <c r="BW98" i="15"/>
  <c r="CQ40" i="15"/>
  <c r="AP69" i="15"/>
  <c r="AU13" i="15"/>
  <c r="AW17" i="15"/>
  <c r="BT89" i="15"/>
  <c r="CB118" i="15"/>
  <c r="BU109" i="15"/>
  <c r="BK28" i="15"/>
  <c r="DB125" i="15"/>
  <c r="CH54" i="15"/>
  <c r="BV134" i="15"/>
  <c r="AQ48" i="15"/>
  <c r="BB56" i="15"/>
  <c r="H63" i="15"/>
  <c r="CR139" i="15"/>
  <c r="CO84" i="15"/>
  <c r="BE38" i="15"/>
  <c r="CS139" i="15"/>
  <c r="BN134" i="15"/>
  <c r="K38" i="15"/>
  <c r="CL59" i="15"/>
  <c r="CH32" i="15"/>
  <c r="CU40" i="15"/>
  <c r="BW20" i="15"/>
  <c r="BA117" i="15"/>
  <c r="BR53" i="15"/>
  <c r="CX42" i="15"/>
  <c r="CF18" i="15"/>
  <c r="CX41" i="15"/>
  <c r="BI25" i="15"/>
  <c r="CB48" i="15"/>
  <c r="CL106" i="15"/>
  <c r="CU29" i="15"/>
  <c r="AY127" i="15"/>
  <c r="AH114" i="15"/>
  <c r="AC36" i="15"/>
  <c r="AU30" i="15"/>
  <c r="BJ20" i="15"/>
  <c r="K65" i="15"/>
  <c r="CV95" i="15"/>
  <c r="AW132" i="15"/>
  <c r="R15" i="15"/>
  <c r="BE136" i="15"/>
  <c r="CO14" i="15"/>
  <c r="BP73" i="15"/>
  <c r="CL81" i="15"/>
  <c r="CL23" i="15"/>
  <c r="Q110" i="15"/>
  <c r="BE78" i="15"/>
  <c r="CM84" i="15"/>
  <c r="V66" i="15"/>
  <c r="CH42" i="15"/>
  <c r="AN34" i="15"/>
  <c r="CZ68" i="15"/>
  <c r="O44" i="15"/>
  <c r="AX140" i="15"/>
  <c r="AM96" i="15"/>
  <c r="BR105" i="15"/>
  <c r="CU48" i="15"/>
  <c r="CG43" i="15"/>
  <c r="AZ134" i="15"/>
  <c r="I69" i="15"/>
  <c r="J74" i="15"/>
  <c r="CQ89" i="15"/>
  <c r="CL114" i="15"/>
  <c r="AT72" i="15"/>
  <c r="CN137" i="15"/>
  <c r="BM80" i="15"/>
  <c r="CS72" i="15"/>
  <c r="BA139" i="15"/>
  <c r="BG79" i="15"/>
  <c r="AE76" i="15"/>
  <c r="CM13" i="15"/>
  <c r="AJ143" i="15"/>
  <c r="P106" i="15"/>
  <c r="AI30" i="15"/>
  <c r="CF95" i="15"/>
  <c r="BL117" i="15"/>
  <c r="CA92" i="15"/>
  <c r="X145" i="15"/>
  <c r="CO122" i="15"/>
  <c r="CF145" i="15"/>
  <c r="CO145" i="15"/>
  <c r="AU121" i="15"/>
  <c r="CT96" i="15"/>
  <c r="CR136" i="15"/>
  <c r="BQ137" i="15"/>
  <c r="CA67" i="15"/>
  <c r="DC144" i="15"/>
  <c r="DA31" i="15"/>
  <c r="CT22" i="15"/>
  <c r="BV98" i="15"/>
  <c r="Y96" i="15"/>
  <c r="CY28" i="15"/>
  <c r="R102" i="15"/>
  <c r="AS105" i="15"/>
  <c r="DC36" i="15"/>
  <c r="BQ60" i="15"/>
  <c r="BO73" i="15"/>
  <c r="AX71" i="15"/>
  <c r="K47" i="15"/>
  <c r="CT91" i="15"/>
  <c r="O121" i="15"/>
  <c r="BD79" i="15"/>
  <c r="AN95" i="15"/>
  <c r="CE106" i="15"/>
  <c r="CP97" i="15"/>
  <c r="BU31" i="15"/>
  <c r="CJ41" i="15"/>
  <c r="CS36" i="15"/>
  <c r="CA126" i="15"/>
  <c r="BD31" i="15"/>
  <c r="BS122" i="15"/>
  <c r="AT16" i="15"/>
  <c r="BH106" i="15"/>
  <c r="BG23" i="15"/>
  <c r="W18" i="15"/>
  <c r="CV112" i="15"/>
  <c r="BO79" i="15"/>
  <c r="CL112" i="15"/>
  <c r="DB91" i="15"/>
  <c r="T125" i="15"/>
  <c r="CR27" i="15"/>
  <c r="BC145" i="15"/>
  <c r="AZ53" i="15"/>
  <c r="CM57" i="15"/>
  <c r="CQ125" i="15"/>
  <c r="BC70" i="15"/>
  <c r="DA55" i="15"/>
  <c r="CQ49" i="15"/>
  <c r="AE25" i="15"/>
  <c r="AW73" i="15"/>
  <c r="CJ47" i="15"/>
  <c r="BU89" i="15"/>
  <c r="BS59" i="15"/>
  <c r="AP23" i="15"/>
  <c r="AX86" i="15"/>
  <c r="CZ36" i="15"/>
  <c r="W33" i="15"/>
  <c r="BR119" i="15"/>
  <c r="AZ14" i="15"/>
  <c r="BB19" i="15"/>
  <c r="BW113" i="15"/>
  <c r="CS38" i="15"/>
  <c r="BZ31" i="15"/>
  <c r="CJ143" i="15"/>
  <c r="AO73" i="15"/>
  <c r="AR100" i="15"/>
  <c r="BN23" i="15"/>
  <c r="BM69" i="15"/>
  <c r="AZ139" i="15"/>
  <c r="CM21" i="15"/>
  <c r="CX138" i="15"/>
  <c r="AD102" i="15"/>
  <c r="BM91" i="15"/>
  <c r="CF98" i="15"/>
  <c r="AV63" i="15"/>
  <c r="CQ145" i="15"/>
  <c r="BX60" i="15"/>
  <c r="DB118" i="15"/>
  <c r="DB96" i="15"/>
  <c r="Q19" i="15"/>
  <c r="BA86" i="15"/>
  <c r="BI127" i="15"/>
  <c r="Q79" i="15"/>
  <c r="BA16" i="15"/>
  <c r="CY55" i="15"/>
  <c r="BK86" i="15"/>
  <c r="CI109" i="15"/>
  <c r="CJ70" i="15"/>
  <c r="AP46" i="15"/>
  <c r="BF45" i="15"/>
  <c r="BH139" i="15"/>
  <c r="S126" i="15"/>
  <c r="BT79" i="15"/>
  <c r="BW118" i="15"/>
  <c r="AS109" i="15"/>
  <c r="CJ53" i="15"/>
  <c r="AG91" i="15"/>
  <c r="AJ63" i="15"/>
  <c r="BV100" i="15"/>
  <c r="BN108" i="15"/>
  <c r="BO43" i="15"/>
  <c r="BA138" i="15"/>
  <c r="BA70" i="15"/>
  <c r="CI118" i="15"/>
  <c r="DB18" i="15"/>
  <c r="CK41" i="15"/>
  <c r="BK25" i="15"/>
  <c r="BG22" i="15"/>
  <c r="BF19" i="15"/>
  <c r="BU143" i="15"/>
  <c r="DA140" i="15"/>
  <c r="I93" i="15"/>
  <c r="DB69" i="15"/>
  <c r="CC141" i="15"/>
  <c r="CN28" i="15"/>
  <c r="BO44" i="15"/>
  <c r="CF121" i="15"/>
  <c r="BT135" i="15"/>
  <c r="BF61" i="15"/>
  <c r="BR58" i="15"/>
  <c r="CQ118" i="15"/>
  <c r="X35" i="15"/>
  <c r="BQ22" i="15"/>
  <c r="CT125" i="15"/>
  <c r="DA93" i="15"/>
  <c r="R12" i="15"/>
  <c r="AI39" i="15"/>
  <c r="CH35" i="15"/>
  <c r="CS143" i="15"/>
  <c r="AT86" i="15"/>
  <c r="BF56" i="15"/>
  <c r="DA21" i="15"/>
  <c r="AK58" i="15"/>
  <c r="CN47" i="15"/>
  <c r="CM126" i="15"/>
  <c r="AL82" i="15"/>
  <c r="BL12" i="15"/>
  <c r="BS138" i="15"/>
  <c r="AW120" i="15"/>
  <c r="CI96" i="15"/>
  <c r="O88" i="15"/>
  <c r="CS48" i="15"/>
  <c r="CN56" i="15"/>
  <c r="BL48" i="15"/>
  <c r="BS101" i="15"/>
  <c r="CD112" i="15"/>
  <c r="CA138" i="15"/>
  <c r="BJ136" i="15"/>
  <c r="CQ21" i="15"/>
  <c r="BB110" i="15"/>
  <c r="CW93" i="15"/>
  <c r="CS132" i="15"/>
  <c r="AO56" i="15"/>
  <c r="CZ48" i="15"/>
  <c r="CK100" i="15"/>
  <c r="CR87" i="15"/>
  <c r="BX113" i="15"/>
  <c r="CN127" i="15"/>
  <c r="CQ119" i="15"/>
  <c r="BA112" i="15"/>
  <c r="BN140" i="15"/>
  <c r="CC40" i="15"/>
  <c r="CH21" i="15"/>
  <c r="O95" i="15"/>
  <c r="R70" i="15"/>
  <c r="AR120" i="15"/>
  <c r="AT42" i="15"/>
  <c r="AO84" i="15"/>
  <c r="CR41" i="15"/>
  <c r="BS107" i="15"/>
  <c r="CF143" i="15"/>
  <c r="BN43" i="15"/>
  <c r="CW25" i="15"/>
  <c r="AO99" i="15"/>
  <c r="AK85" i="15"/>
  <c r="P132" i="15"/>
  <c r="H92" i="15"/>
  <c r="AX91" i="15"/>
  <c r="CK102" i="15"/>
  <c r="Y39" i="15"/>
  <c r="BW45" i="15"/>
  <c r="DA78" i="15"/>
  <c r="BZ38" i="15"/>
  <c r="BH80" i="15"/>
  <c r="CE75" i="15"/>
  <c r="BV102" i="15"/>
  <c r="AR113" i="15"/>
  <c r="X21" i="15"/>
  <c r="M136" i="15"/>
  <c r="AV91" i="15"/>
  <c r="DC109" i="15"/>
  <c r="BR62" i="15"/>
  <c r="W25" i="15"/>
  <c r="BM38" i="15"/>
  <c r="CU75" i="15"/>
  <c r="AG58" i="15"/>
  <c r="AC25" i="15"/>
  <c r="BJ70" i="15"/>
  <c r="CZ53" i="15"/>
  <c r="BL66" i="15"/>
  <c r="AS93" i="15"/>
  <c r="BS61" i="15"/>
  <c r="AW140" i="15"/>
  <c r="AW66" i="15"/>
  <c r="CP14" i="15"/>
  <c r="CM30" i="15"/>
  <c r="CY31" i="15"/>
  <c r="BK145" i="15"/>
  <c r="CY135" i="15"/>
  <c r="CQ109" i="15"/>
  <c r="CR135" i="15"/>
  <c r="CA118" i="15"/>
  <c r="AO44" i="15"/>
  <c r="CL101" i="15"/>
  <c r="DA99" i="15"/>
  <c r="CC124" i="15"/>
  <c r="CP36" i="15"/>
  <c r="CM106" i="15"/>
  <c r="AL73" i="15"/>
  <c r="BQ54" i="15"/>
  <c r="CG63" i="15"/>
  <c r="AK78" i="15"/>
  <c r="N28" i="15"/>
  <c r="U108" i="15"/>
  <c r="BI118" i="15"/>
  <c r="BC83" i="15"/>
  <c r="AI139" i="15"/>
  <c r="AB136" i="15"/>
  <c r="BU43" i="15"/>
  <c r="BF42" i="15"/>
  <c r="BX58" i="15"/>
  <c r="CF52" i="15"/>
  <c r="AH144" i="15"/>
  <c r="P109" i="15"/>
  <c r="CC117" i="15"/>
  <c r="BN107" i="15"/>
  <c r="X83" i="15"/>
  <c r="AX143" i="15"/>
  <c r="AU22" i="15"/>
  <c r="DC137" i="15"/>
  <c r="AF121" i="15"/>
  <c r="I49" i="15"/>
  <c r="O34" i="15"/>
  <c r="BB43" i="15"/>
  <c r="CX44" i="15"/>
  <c r="N38" i="15"/>
  <c r="BV19" i="15"/>
  <c r="BH99" i="15"/>
  <c r="CB145" i="15"/>
  <c r="CK112" i="15"/>
  <c r="AR23" i="15"/>
  <c r="BQ82" i="15"/>
  <c r="S83" i="15"/>
  <c r="BY122" i="15"/>
  <c r="T143" i="15"/>
  <c r="CJ108" i="15"/>
  <c r="CY100" i="15"/>
  <c r="CF47" i="15"/>
  <c r="CU95" i="15"/>
  <c r="BZ29" i="15"/>
  <c r="AZ137" i="15"/>
  <c r="BL59" i="15"/>
  <c r="CE74" i="15"/>
  <c r="CL92" i="15"/>
  <c r="BT95" i="15"/>
  <c r="BJ25" i="15"/>
  <c r="O49" i="15"/>
  <c r="K101" i="15"/>
  <c r="CB28" i="15"/>
  <c r="BM42" i="15"/>
  <c r="BQ47" i="15"/>
  <c r="BQ40" i="15"/>
  <c r="BX96" i="15"/>
  <c r="CS63" i="15"/>
  <c r="CS118" i="15"/>
  <c r="CW135" i="15"/>
  <c r="BM138" i="15"/>
  <c r="BW95" i="15"/>
  <c r="CS76" i="15"/>
  <c r="CB117" i="15"/>
  <c r="P117" i="15"/>
  <c r="CW76" i="15"/>
  <c r="BK58" i="15"/>
  <c r="BK97" i="15"/>
  <c r="BV92" i="15"/>
  <c r="H19" i="15"/>
  <c r="Q114" i="15"/>
  <c r="CT56" i="15"/>
  <c r="L138" i="15"/>
  <c r="CP118" i="15"/>
  <c r="CR82" i="15"/>
  <c r="AZ19" i="15"/>
  <c r="Y30" i="15"/>
  <c r="AH78" i="15"/>
  <c r="DB107" i="15"/>
  <c r="AS36" i="15"/>
  <c r="CF16" i="15"/>
  <c r="BQ126" i="15"/>
  <c r="CE58" i="15"/>
  <c r="CB81" i="15"/>
  <c r="CQ62" i="15"/>
  <c r="CY48" i="15"/>
  <c r="CS54" i="15"/>
  <c r="T73" i="15"/>
  <c r="CD140" i="15"/>
  <c r="CG34" i="15"/>
  <c r="CC135" i="15"/>
  <c r="CZ88" i="15"/>
  <c r="O71" i="15"/>
  <c r="BC25" i="15"/>
  <c r="CI12" i="15"/>
  <c r="BD28" i="15"/>
  <c r="O61" i="15"/>
  <c r="J35" i="15"/>
  <c r="AB114" i="15"/>
  <c r="AE70" i="15"/>
  <c r="BZ40" i="15"/>
  <c r="CE112" i="15"/>
  <c r="M119" i="15"/>
  <c r="BK95" i="15"/>
  <c r="J87" i="15"/>
  <c r="AK63" i="15"/>
  <c r="AH118" i="15"/>
  <c r="U45" i="15"/>
  <c r="CD74" i="15"/>
  <c r="AT98" i="15"/>
  <c r="AY137" i="15"/>
  <c r="BY135" i="15"/>
  <c r="CI67" i="15"/>
  <c r="DA85" i="15"/>
  <c r="AQ119" i="15"/>
  <c r="CB66" i="15"/>
  <c r="BF132" i="15"/>
  <c r="AI112" i="15"/>
  <c r="CE69" i="15"/>
  <c r="CU100" i="15"/>
  <c r="CS122" i="15"/>
  <c r="BT42" i="15"/>
  <c r="AH53" i="15"/>
  <c r="BL30" i="15"/>
  <c r="BC134" i="15"/>
  <c r="CZ138" i="15"/>
  <c r="AG22" i="15"/>
  <c r="CP119" i="15"/>
  <c r="CA73" i="15"/>
  <c r="CJ19" i="15"/>
  <c r="AZ105" i="15"/>
  <c r="L41" i="15"/>
  <c r="CT101" i="15"/>
  <c r="AR66" i="15"/>
  <c r="I124" i="15"/>
  <c r="BT83" i="15"/>
  <c r="BD80" i="15"/>
  <c r="CT114" i="15"/>
  <c r="BG33" i="15"/>
  <c r="R45" i="15"/>
  <c r="AI49" i="15"/>
  <c r="CD137" i="15"/>
  <c r="AF89" i="15"/>
  <c r="AY49" i="15"/>
  <c r="AN82" i="15"/>
  <c r="BB69" i="15"/>
  <c r="CB12" i="15"/>
  <c r="AV143" i="15"/>
  <c r="CB84" i="15"/>
  <c r="CI52" i="15"/>
  <c r="K46" i="15"/>
  <c r="BB15" i="15"/>
  <c r="AN18" i="15"/>
  <c r="DC108" i="15"/>
  <c r="I83" i="15"/>
  <c r="BT35" i="15"/>
  <c r="P140" i="15"/>
  <c r="BO49" i="15"/>
  <c r="BD36" i="15"/>
  <c r="BN16" i="15"/>
  <c r="BY81" i="15"/>
  <c r="CY36" i="15"/>
  <c r="CZ144" i="15"/>
  <c r="CB36" i="15"/>
  <c r="BE85" i="15"/>
  <c r="CS84" i="15"/>
  <c r="L139" i="15"/>
  <c r="DA124" i="15"/>
  <c r="AB70" i="15"/>
  <c r="AJ136" i="15"/>
  <c r="DB108" i="15"/>
  <c r="CN45" i="15"/>
  <c r="CB105" i="15"/>
  <c r="CC48" i="15"/>
  <c r="AY126" i="15"/>
  <c r="T23" i="15"/>
  <c r="AM68" i="15"/>
  <c r="BG52" i="15"/>
  <c r="CB27" i="15"/>
  <c r="DB78" i="15"/>
  <c r="AU41" i="15"/>
  <c r="CS135" i="15"/>
  <c r="CO78" i="15"/>
  <c r="BL141" i="15"/>
  <c r="CI14" i="15"/>
  <c r="CC22" i="15"/>
  <c r="CP42" i="15"/>
  <c r="AZ65" i="15"/>
  <c r="CK97" i="15"/>
  <c r="DA96" i="15"/>
  <c r="CF63" i="15"/>
  <c r="CK57" i="15"/>
  <c r="CU92" i="15"/>
  <c r="BU118" i="15"/>
  <c r="CM122" i="15"/>
  <c r="Z76" i="15"/>
  <c r="AJ132" i="15"/>
  <c r="CE80" i="15"/>
  <c r="CQ25" i="15"/>
  <c r="AM134" i="15"/>
  <c r="BJ18" i="15"/>
  <c r="CN143" i="15"/>
  <c r="CA62" i="15"/>
  <c r="CR85" i="15"/>
  <c r="R89" i="15"/>
  <c r="BA136" i="15"/>
  <c r="AA145" i="15"/>
  <c r="CE144" i="15"/>
  <c r="AW38" i="15"/>
  <c r="CU91" i="15"/>
  <c r="N70" i="15"/>
  <c r="CF102" i="15"/>
  <c r="T110" i="15"/>
  <c r="CR119" i="15"/>
  <c r="N36" i="15"/>
  <c r="T36" i="15"/>
  <c r="DC136" i="15"/>
  <c r="CE34" i="15"/>
  <c r="AR69" i="15"/>
  <c r="BX44" i="15"/>
  <c r="CK38" i="15"/>
  <c r="AX84" i="15"/>
  <c r="BA88" i="15"/>
  <c r="P118" i="15"/>
  <c r="BK66" i="15"/>
  <c r="AK13" i="15"/>
  <c r="DA63" i="15"/>
  <c r="CF85" i="15"/>
  <c r="BP60" i="15"/>
  <c r="AN22" i="15"/>
  <c r="AN80" i="15"/>
  <c r="BQ89" i="15"/>
  <c r="CW141" i="15"/>
  <c r="BG70" i="15"/>
  <c r="BV76" i="15"/>
  <c r="BG61" i="15"/>
  <c r="CI54" i="15"/>
  <c r="BX73" i="15"/>
  <c r="AW84" i="15"/>
  <c r="BL70" i="15"/>
  <c r="DB55" i="15"/>
  <c r="CF78" i="15"/>
  <c r="V110" i="15"/>
  <c r="BG30" i="15"/>
  <c r="CH53" i="15"/>
  <c r="CI16" i="15"/>
  <c r="AG59" i="15"/>
  <c r="BE21" i="15"/>
  <c r="AO86" i="15"/>
  <c r="CL52" i="15"/>
  <c r="BW59" i="15"/>
  <c r="AH48" i="15"/>
  <c r="CZ47" i="15"/>
  <c r="CQ22" i="15"/>
  <c r="BA85" i="15"/>
  <c r="AY84" i="15"/>
  <c r="BD106" i="15"/>
  <c r="Z54" i="15"/>
  <c r="CB108" i="15"/>
  <c r="CD39" i="15"/>
  <c r="AH107" i="15"/>
  <c r="CH80" i="15"/>
  <c r="AW39" i="15"/>
  <c r="AD118" i="15"/>
  <c r="CP85" i="15"/>
  <c r="CG119" i="15"/>
  <c r="AL113" i="15"/>
  <c r="CU121" i="15"/>
  <c r="AZ143" i="15"/>
  <c r="BK132" i="15"/>
  <c r="BC82" i="15"/>
  <c r="CD97" i="15"/>
  <c r="BX97" i="15"/>
  <c r="CL85" i="15"/>
  <c r="CJ101" i="15"/>
  <c r="CK109" i="15"/>
  <c r="Z141" i="15"/>
  <c r="CT107" i="15"/>
  <c r="BY79" i="15"/>
  <c r="BO45" i="15"/>
  <c r="AZ31" i="15"/>
  <c r="AP134" i="15"/>
  <c r="AC56" i="15"/>
  <c r="CA57" i="15"/>
  <c r="BM134" i="15"/>
  <c r="BU134" i="15"/>
  <c r="CG102" i="15"/>
  <c r="AR48" i="15"/>
  <c r="BL102" i="15"/>
  <c r="CP68" i="15"/>
  <c r="BL127" i="15"/>
  <c r="CG88" i="15"/>
  <c r="CE17" i="15"/>
  <c r="BK107" i="15"/>
  <c r="CY29" i="15"/>
  <c r="CX95" i="15"/>
  <c r="BS22" i="15"/>
  <c r="BM145" i="15"/>
  <c r="AC76" i="15"/>
  <c r="Z41" i="15"/>
  <c r="BK39" i="15"/>
  <c r="CA58" i="15"/>
  <c r="CP15" i="15"/>
  <c r="CT72" i="15"/>
  <c r="CC101" i="15"/>
  <c r="BE109" i="15"/>
  <c r="CD23" i="15"/>
  <c r="AA53" i="15"/>
  <c r="CA19" i="15"/>
  <c r="CS67" i="15"/>
  <c r="BR55" i="15"/>
  <c r="AW23" i="15"/>
  <c r="AW138" i="15"/>
  <c r="CT112" i="15"/>
  <c r="W36" i="15"/>
  <c r="M138" i="15"/>
  <c r="CI132" i="15"/>
  <c r="CA99" i="15"/>
  <c r="BU65" i="15"/>
  <c r="AV23" i="15"/>
  <c r="CJ79" i="15"/>
  <c r="AT17" i="15"/>
  <c r="AE80" i="15"/>
  <c r="V83" i="15"/>
  <c r="N105" i="15"/>
  <c r="CZ59" i="15"/>
  <c r="AK137" i="15"/>
  <c r="W54" i="15"/>
  <c r="AA110" i="15"/>
  <c r="BQ134" i="15"/>
  <c r="CR12" i="15"/>
  <c r="BK143" i="15"/>
  <c r="S140" i="15"/>
  <c r="BN36" i="15"/>
  <c r="CY63" i="15"/>
  <c r="AE74" i="15"/>
  <c r="CU89" i="15"/>
  <c r="BI79" i="15"/>
  <c r="AT113" i="15"/>
  <c r="AF36" i="15"/>
  <c r="P30" i="15"/>
  <c r="BU66" i="15"/>
  <c r="AS23" i="15"/>
  <c r="CC49" i="15"/>
  <c r="BI63" i="15"/>
  <c r="CW14" i="15"/>
  <c r="BM14" i="15"/>
  <c r="AH69" i="15"/>
  <c r="CS85" i="15"/>
  <c r="BN65" i="15"/>
  <c r="CI99" i="15"/>
  <c r="CE100" i="15"/>
  <c r="O74" i="15"/>
  <c r="AH100" i="15"/>
  <c r="CL44" i="15"/>
  <c r="Q132" i="15"/>
  <c r="CS137" i="15"/>
  <c r="CM67" i="15"/>
  <c r="BY137" i="15"/>
  <c r="BG91" i="15"/>
  <c r="CS43" i="15"/>
  <c r="L23" i="15"/>
  <c r="BX38" i="15"/>
  <c r="BR35" i="15"/>
  <c r="H137" i="15"/>
  <c r="BB145" i="15"/>
  <c r="AM55" i="15"/>
  <c r="CJ36" i="15"/>
  <c r="CY17" i="15"/>
  <c r="CA89" i="15"/>
  <c r="BO144" i="15"/>
  <c r="BR84" i="15"/>
  <c r="CR125" i="15"/>
  <c r="BO70" i="15"/>
  <c r="AQ134" i="15"/>
  <c r="Z145" i="15"/>
  <c r="AJ109" i="15"/>
  <c r="BH137" i="15"/>
  <c r="CR95" i="15"/>
  <c r="CY67" i="15"/>
  <c r="AZ126" i="15"/>
  <c r="AL136" i="15"/>
  <c r="DB15" i="15"/>
  <c r="DB139" i="15"/>
  <c r="CA134" i="15"/>
  <c r="AH99" i="15"/>
  <c r="BU127" i="15"/>
  <c r="R109" i="15"/>
  <c r="CV110" i="15"/>
  <c r="AA138" i="15"/>
  <c r="BI73" i="15"/>
  <c r="CB18" i="15"/>
  <c r="BH46" i="15"/>
  <c r="BS45" i="15"/>
  <c r="Q140" i="15"/>
  <c r="BK13" i="15"/>
  <c r="CQ26" i="15"/>
  <c r="DB40" i="15"/>
  <c r="CA63" i="15"/>
  <c r="CA87" i="15"/>
  <c r="CP63" i="15"/>
  <c r="AQ141" i="15"/>
  <c r="N39" i="15"/>
  <c r="W26" i="15"/>
  <c r="CO69" i="15"/>
  <c r="BA140" i="15"/>
  <c r="N75" i="15"/>
  <c r="BV120" i="15"/>
  <c r="O32" i="15"/>
  <c r="CD136" i="15"/>
  <c r="W76" i="15"/>
  <c r="CC73" i="15"/>
  <c r="I23" i="15"/>
  <c r="W81" i="15"/>
  <c r="CS49" i="15"/>
  <c r="DB52" i="15"/>
  <c r="CV121" i="15"/>
  <c r="BW110" i="15"/>
  <c r="CY119" i="15"/>
  <c r="H48" i="15"/>
  <c r="CR35" i="15"/>
  <c r="AP145" i="15"/>
  <c r="BJ105" i="15"/>
  <c r="CZ124" i="15"/>
  <c r="CJ40" i="15"/>
  <c r="CO63" i="15"/>
  <c r="CV45" i="15"/>
  <c r="Z32" i="15"/>
  <c r="AN105" i="15"/>
  <c r="BW58" i="15"/>
  <c r="BG117" i="15"/>
  <c r="CR18" i="15"/>
  <c r="CA52" i="15"/>
  <c r="CY38" i="15"/>
  <c r="AX35" i="15"/>
  <c r="Q76" i="15"/>
  <c r="CT53" i="15"/>
  <c r="K21" i="15"/>
  <c r="CH65" i="15"/>
  <c r="DA30" i="15"/>
  <c r="BT105" i="15"/>
  <c r="DB83" i="15"/>
  <c r="CG93" i="15"/>
  <c r="CG79" i="15"/>
  <c r="CZ56" i="15"/>
  <c r="AS132" i="15"/>
  <c r="BM95" i="15"/>
  <c r="AN94" i="15"/>
  <c r="K113" i="15"/>
  <c r="BW23" i="15"/>
  <c r="CJ26" i="15"/>
  <c r="Y56" i="15"/>
  <c r="CV107" i="15"/>
  <c r="BK54" i="15"/>
  <c r="DC16" i="15"/>
  <c r="CK58" i="15"/>
  <c r="AD95" i="15"/>
  <c r="AK102" i="15"/>
  <c r="BN135" i="15"/>
  <c r="BH57" i="15"/>
  <c r="BJ143" i="15"/>
  <c r="CE132" i="15"/>
  <c r="BF57" i="15"/>
  <c r="CN13" i="15"/>
  <c r="CZ55" i="15"/>
  <c r="BE41" i="15"/>
  <c r="CK52" i="15"/>
  <c r="BT118" i="15"/>
  <c r="CQ74" i="15"/>
  <c r="CZ108" i="15"/>
  <c r="CB98" i="15"/>
  <c r="AF139" i="15"/>
  <c r="AX33" i="15"/>
  <c r="DB44" i="15"/>
  <c r="CL117" i="15"/>
  <c r="BR76" i="15"/>
  <c r="CY46" i="15"/>
  <c r="CL89" i="15"/>
  <c r="BL112" i="15"/>
  <c r="BS124" i="15"/>
  <c r="BV75" i="15"/>
  <c r="CP78" i="15"/>
  <c r="BU124" i="15"/>
  <c r="BG141" i="15"/>
  <c r="CO93" i="15"/>
  <c r="AS145" i="15"/>
  <c r="R69" i="15"/>
  <c r="BJ19" i="15"/>
  <c r="J32" i="15"/>
  <c r="J91" i="15"/>
  <c r="AM15" i="15"/>
  <c r="CX93" i="15"/>
  <c r="CP95" i="15"/>
  <c r="DC88" i="15"/>
  <c r="CE16" i="15"/>
  <c r="BD92" i="15"/>
  <c r="BP93" i="15"/>
  <c r="CY43" i="15"/>
  <c r="DB75" i="15"/>
  <c r="BM44" i="15"/>
  <c r="CU102" i="15"/>
  <c r="CJ118" i="15"/>
  <c r="M114" i="15"/>
  <c r="AY82" i="15"/>
  <c r="AG106" i="15"/>
  <c r="CZ72" i="15"/>
  <c r="CQ27" i="15"/>
  <c r="BE93" i="15"/>
  <c r="CD100" i="15"/>
  <c r="CI101" i="15"/>
  <c r="CN132" i="15"/>
  <c r="CX119" i="15"/>
  <c r="CV144" i="15"/>
  <c r="BO25" i="15"/>
  <c r="I141" i="15"/>
  <c r="CO71" i="15"/>
  <c r="BX107" i="15"/>
  <c r="BI145" i="15"/>
  <c r="AU48" i="15"/>
  <c r="BT33" i="15"/>
  <c r="AW91" i="15"/>
  <c r="BZ140" i="15"/>
  <c r="AN113" i="15"/>
  <c r="BW132" i="15"/>
  <c r="BO80" i="15"/>
  <c r="AQ23" i="15"/>
  <c r="BH84" i="15"/>
  <c r="CQ122" i="15"/>
  <c r="BL114" i="15"/>
  <c r="BY89" i="15"/>
  <c r="CT16" i="15"/>
  <c r="CI61" i="15"/>
  <c r="CF126" i="15"/>
  <c r="CI19" i="15"/>
  <c r="AL54" i="15"/>
  <c r="AZ72" i="15"/>
  <c r="CP57" i="15"/>
  <c r="BE22" i="15"/>
  <c r="CH18" i="15"/>
  <c r="BH109" i="15"/>
  <c r="BF70" i="15"/>
  <c r="CB60" i="15"/>
  <c r="AD85" i="15"/>
  <c r="CC139" i="15"/>
  <c r="AH20" i="15"/>
  <c r="CM91" i="15"/>
  <c r="BX144" i="15"/>
  <c r="V105" i="15"/>
  <c r="AH59" i="15"/>
  <c r="AS80" i="15"/>
  <c r="AB59" i="15"/>
  <c r="CD80" i="15"/>
  <c r="CN31" i="15"/>
  <c r="BV34" i="15"/>
  <c r="W105" i="15"/>
  <c r="CG138" i="15"/>
  <c r="CV124" i="15"/>
  <c r="CO75" i="15"/>
  <c r="CO82" i="15"/>
  <c r="H117" i="15"/>
  <c r="CK78" i="15"/>
  <c r="CG18" i="15"/>
  <c r="X112" i="15"/>
  <c r="DA54" i="15"/>
  <c r="N124" i="15"/>
  <c r="BC49" i="15"/>
  <c r="BH38" i="15"/>
  <c r="AW145" i="15"/>
  <c r="AO87" i="15"/>
  <c r="CU70" i="15"/>
  <c r="BD20" i="15"/>
  <c r="BB79" i="15"/>
  <c r="DA113" i="15"/>
  <c r="I22" i="15"/>
  <c r="BX143" i="15"/>
  <c r="S30" i="15"/>
  <c r="CM110" i="15"/>
  <c r="CI42" i="15"/>
  <c r="BS135" i="15"/>
  <c r="CG68" i="15"/>
  <c r="BI108" i="15"/>
  <c r="BQ86" i="15"/>
  <c r="AV85" i="15"/>
  <c r="AR89" i="15"/>
  <c r="DB127" i="15"/>
  <c r="CW82" i="15"/>
  <c r="DB120" i="15"/>
  <c r="CP53" i="15"/>
  <c r="BJ53" i="15"/>
  <c r="AX126" i="15"/>
  <c r="CF105" i="15"/>
  <c r="L26" i="15"/>
  <c r="AJ112" i="15"/>
  <c r="BX100" i="15"/>
  <c r="CH86" i="15"/>
  <c r="BY31" i="15"/>
  <c r="BD102" i="15"/>
  <c r="BM35" i="15"/>
  <c r="L93" i="15"/>
  <c r="BZ81" i="15"/>
  <c r="DB58" i="15"/>
  <c r="BY23" i="15"/>
  <c r="CZ38" i="15"/>
  <c r="AZ79" i="15"/>
  <c r="CK94" i="15"/>
  <c r="CV102" i="15"/>
  <c r="BH67" i="15"/>
  <c r="BZ32" i="15"/>
  <c r="CV118" i="15"/>
  <c r="AB102" i="15"/>
  <c r="CV101" i="15"/>
  <c r="AP47" i="15"/>
  <c r="BP134" i="15"/>
  <c r="CD86" i="15"/>
  <c r="CN109" i="15"/>
  <c r="CJ49" i="15"/>
  <c r="BN28" i="15"/>
  <c r="BA137" i="15"/>
  <c r="AL40" i="15"/>
  <c r="AI29" i="15"/>
  <c r="BY114" i="15"/>
  <c r="DC63" i="15"/>
  <c r="AP40" i="15"/>
  <c r="CX112" i="15"/>
  <c r="BU13" i="15"/>
  <c r="BJ30" i="15"/>
  <c r="Y25" i="15"/>
  <c r="BW46" i="15"/>
  <c r="AM38" i="15"/>
  <c r="CO124" i="15"/>
  <c r="CU78" i="15"/>
  <c r="CU96" i="15"/>
  <c r="AF76" i="15"/>
  <c r="BH39" i="15"/>
  <c r="BG55" i="15"/>
  <c r="CN126" i="15"/>
  <c r="AJ25" i="15"/>
  <c r="S143" i="15"/>
  <c r="K127" i="15"/>
  <c r="CN106" i="15"/>
  <c r="CP114" i="15"/>
  <c r="CU97" i="15"/>
  <c r="CZ85" i="15"/>
  <c r="AR84" i="15"/>
  <c r="AI92" i="15"/>
  <c r="BW12" i="15"/>
  <c r="AM72" i="15"/>
  <c r="AU35" i="15"/>
  <c r="CK18" i="15"/>
  <c r="CU135" i="15"/>
  <c r="AM76" i="15"/>
  <c r="BT88" i="15"/>
  <c r="CO91" i="15"/>
  <c r="K49" i="15"/>
  <c r="AR126" i="15"/>
  <c r="CH117" i="15"/>
  <c r="AG70" i="15"/>
  <c r="CT136" i="15"/>
  <c r="S49" i="15"/>
  <c r="AQ31" i="15"/>
  <c r="P89" i="15"/>
  <c r="CS53" i="15"/>
  <c r="BA108" i="15"/>
  <c r="AZ27" i="15"/>
  <c r="S102" i="15"/>
  <c r="CV127" i="15"/>
  <c r="AV56" i="15"/>
  <c r="BZ14" i="15"/>
  <c r="BD59" i="15"/>
  <c r="BH48" i="15"/>
  <c r="CB42" i="15"/>
  <c r="CU33" i="15"/>
  <c r="CI82" i="15"/>
  <c r="CG112" i="15"/>
  <c r="CH43" i="15"/>
  <c r="CL141" i="15"/>
  <c r="N16" i="15"/>
  <c r="CK59" i="15"/>
  <c r="AD100" i="15"/>
  <c r="BL143" i="15"/>
  <c r="DB43" i="15"/>
  <c r="BF143" i="15"/>
  <c r="BJ61" i="15"/>
  <c r="CI28" i="15"/>
  <c r="AK23" i="15"/>
  <c r="CP29" i="15"/>
  <c r="CG17" i="15"/>
  <c r="CX38" i="15"/>
  <c r="BC13" i="15"/>
  <c r="CU41" i="15"/>
  <c r="BC36" i="15"/>
  <c r="BZ43" i="15"/>
  <c r="CG73" i="15"/>
  <c r="BE33" i="15"/>
  <c r="BP114" i="15"/>
  <c r="CV56" i="15"/>
  <c r="AK33" i="15"/>
  <c r="J109" i="15"/>
  <c r="BS15" i="15"/>
  <c r="AM124" i="15"/>
  <c r="AD145" i="15"/>
  <c r="CP76" i="15"/>
  <c r="L125" i="15"/>
  <c r="BX108" i="15"/>
  <c r="CF125" i="15"/>
  <c r="BA132" i="15"/>
  <c r="BE144" i="15"/>
  <c r="AQ44" i="15"/>
  <c r="BY95" i="15"/>
  <c r="CN63" i="15"/>
  <c r="CQ88" i="15"/>
  <c r="BP125" i="15"/>
  <c r="AO145" i="15"/>
  <c r="DA41" i="15"/>
  <c r="CS46" i="15"/>
  <c r="CF134" i="15"/>
  <c r="CY102" i="15"/>
  <c r="H140" i="15"/>
  <c r="AK60" i="15"/>
  <c r="CU71" i="15"/>
  <c r="BX46" i="15"/>
  <c r="CN92" i="15"/>
  <c r="CS35" i="15"/>
  <c r="CO139" i="15"/>
  <c r="AP65" i="15"/>
  <c r="CP23" i="15"/>
  <c r="BN63" i="15"/>
  <c r="M49" i="15"/>
  <c r="CS20" i="15"/>
  <c r="BK49" i="15"/>
  <c r="CJ15" i="15"/>
  <c r="BD143" i="15"/>
  <c r="CS127" i="15"/>
  <c r="BV83" i="15"/>
  <c r="CV53" i="15"/>
  <c r="T49" i="15"/>
  <c r="AZ30" i="15"/>
  <c r="BP53" i="15"/>
  <c r="T144" i="15"/>
  <c r="CX45" i="15"/>
  <c r="AO23" i="15"/>
  <c r="AH143" i="15"/>
  <c r="V143" i="15"/>
  <c r="CV78" i="15"/>
  <c r="O76" i="15"/>
  <c r="CC97" i="15"/>
  <c r="CX13" i="15"/>
  <c r="DC70" i="15"/>
  <c r="BL58" i="15"/>
  <c r="BV17" i="15"/>
  <c r="CN117" i="15"/>
  <c r="CT14" i="15"/>
  <c r="CC17" i="15"/>
  <c r="S145" i="15"/>
  <c r="BX136" i="15"/>
  <c r="BR102" i="15"/>
  <c r="BH75" i="15"/>
  <c r="Z49" i="15"/>
  <c r="CK81" i="15"/>
  <c r="BP32" i="15"/>
  <c r="CF69" i="15"/>
  <c r="CL68" i="15"/>
  <c r="BS109" i="15"/>
  <c r="AK96" i="15"/>
  <c r="J145" i="15"/>
  <c r="CV13" i="15"/>
  <c r="BB41" i="15"/>
  <c r="CY118" i="15"/>
  <c r="CM36" i="15"/>
  <c r="CS120" i="15"/>
  <c r="CB69" i="15"/>
  <c r="CF53" i="15"/>
  <c r="CC137" i="15"/>
  <c r="BE102" i="15"/>
  <c r="AE132" i="15"/>
  <c r="CU20" i="15"/>
  <c r="CE23" i="15"/>
  <c r="Z96" i="15"/>
  <c r="CO138" i="15"/>
  <c r="CX34" i="15"/>
  <c r="Y141" i="15"/>
  <c r="AH60" i="15"/>
  <c r="CP138" i="15"/>
  <c r="AB140" i="15"/>
  <c r="CJ71" i="15"/>
  <c r="CO74" i="15"/>
  <c r="CM69" i="15"/>
  <c r="BG138" i="15"/>
  <c r="H80" i="15"/>
  <c r="CF34" i="15"/>
  <c r="O140" i="15"/>
  <c r="BD69" i="15"/>
  <c r="BD94" i="15"/>
  <c r="BF91" i="15"/>
  <c r="BC54" i="15"/>
  <c r="CM100" i="15"/>
  <c r="AP125" i="15"/>
  <c r="BN113" i="15"/>
  <c r="CU101" i="15"/>
  <c r="BO13" i="15"/>
  <c r="BF144" i="15"/>
  <c r="AD139" i="15"/>
  <c r="AV31" i="15"/>
  <c r="CS59" i="15"/>
  <c r="BR95" i="15"/>
  <c r="BZ61" i="15"/>
  <c r="BR125" i="15"/>
  <c r="CY95" i="15"/>
  <c r="L19" i="15"/>
  <c r="AL27" i="15"/>
  <c r="BT55" i="15"/>
  <c r="BR85" i="15"/>
  <c r="CV137" i="15"/>
  <c r="BP30" i="15"/>
  <c r="BQ122" i="15"/>
  <c r="BT91" i="15"/>
  <c r="BW70" i="15"/>
  <c r="N63" i="15"/>
  <c r="CG40" i="15"/>
  <c r="AN58" i="15"/>
  <c r="BM141" i="15"/>
  <c r="AU114" i="15"/>
  <c r="AI23" i="15"/>
  <c r="AC49" i="15"/>
  <c r="X36" i="15"/>
  <c r="BG12" i="15"/>
  <c r="AM78" i="15"/>
  <c r="CK56" i="15"/>
  <c r="AW41" i="15"/>
  <c r="CH95" i="15"/>
  <c r="CN79" i="15"/>
  <c r="CQ94" i="15"/>
  <c r="BO86" i="15"/>
  <c r="AM23" i="15"/>
  <c r="BC99" i="15"/>
  <c r="CE70" i="15"/>
  <c r="CT68" i="15"/>
  <c r="CX114" i="15"/>
  <c r="CV47" i="15"/>
  <c r="BP78" i="15"/>
  <c r="BP72" i="15"/>
  <c r="CP59" i="15"/>
  <c r="AA43" i="15"/>
  <c r="I34" i="15"/>
  <c r="BD58" i="15"/>
  <c r="AG48" i="15"/>
  <c r="DA33" i="15"/>
  <c r="CD84" i="15"/>
  <c r="CZ127" i="15"/>
  <c r="W49" i="15"/>
  <c r="DC52" i="15"/>
  <c r="DB141" i="15"/>
  <c r="BJ85" i="15"/>
  <c r="DA132" i="15"/>
  <c r="CA43" i="15"/>
  <c r="CB120" i="15"/>
  <c r="CR86" i="15"/>
  <c r="BD138" i="15"/>
  <c r="CW81" i="15"/>
  <c r="CZ34" i="15"/>
  <c r="DA62" i="15"/>
  <c r="CK141" i="15"/>
  <c r="BA83" i="15"/>
  <c r="AM30" i="15"/>
  <c r="CQ47" i="15"/>
  <c r="CT127" i="15"/>
  <c r="CI112" i="15"/>
  <c r="CN95" i="15"/>
  <c r="BZ145" i="15"/>
  <c r="CH143" i="15"/>
  <c r="AP117" i="15"/>
  <c r="CR20" i="15"/>
  <c r="CY74" i="15"/>
  <c r="BN56" i="15"/>
  <c r="M140" i="15"/>
  <c r="AE36" i="15"/>
  <c r="BM89" i="15"/>
  <c r="BX53" i="15"/>
  <c r="CC63" i="15"/>
  <c r="BF13" i="15"/>
  <c r="BK87" i="15"/>
  <c r="BP44" i="15"/>
  <c r="CV83" i="15"/>
  <c r="BQ13" i="15"/>
  <c r="AB35" i="15"/>
  <c r="DC27" i="15"/>
  <c r="AD36" i="15"/>
  <c r="CW21" i="15"/>
  <c r="BM52" i="15"/>
  <c r="DC59" i="15"/>
  <c r="CG23" i="15"/>
  <c r="CO19" i="15"/>
  <c r="H114" i="15"/>
  <c r="CT117" i="15"/>
  <c r="AT45" i="15"/>
  <c r="CG32" i="15"/>
  <c r="CL120" i="15"/>
  <c r="BI66" i="15"/>
  <c r="DB30" i="15"/>
  <c r="AA89" i="15"/>
  <c r="CL15" i="15"/>
  <c r="DA75" i="15"/>
  <c r="CZ100" i="15"/>
  <c r="CB44" i="15"/>
  <c r="Z17" i="15"/>
  <c r="BH86" i="15"/>
  <c r="CV44" i="15"/>
  <c r="AS25" i="15"/>
  <c r="AP66" i="15"/>
  <c r="BR79" i="15"/>
  <c r="CQ95" i="15"/>
  <c r="AO89" i="15"/>
  <c r="CB112" i="15"/>
  <c r="S89" i="15"/>
  <c r="AU143" i="15"/>
  <c r="CO54" i="15"/>
  <c r="CS58" i="15"/>
  <c r="CX110" i="15"/>
  <c r="CA98" i="15"/>
  <c r="CK65" i="15"/>
  <c r="BE88" i="15"/>
  <c r="BP145" i="15"/>
  <c r="DB17" i="15"/>
  <c r="DC28" i="15"/>
  <c r="BS88" i="15"/>
  <c r="N48" i="15"/>
  <c r="Z57" i="15"/>
  <c r="CZ29" i="15"/>
  <c r="AN143" i="15"/>
  <c r="CZ97" i="15"/>
  <c r="BW66" i="15"/>
  <c r="BG93" i="15"/>
  <c r="BF145" i="15"/>
  <c r="AZ136" i="15"/>
  <c r="CG26" i="15"/>
  <c r="CK47" i="15"/>
  <c r="BA76" i="15"/>
  <c r="BF84" i="15"/>
  <c r="BG86" i="15"/>
  <c r="O69" i="15"/>
  <c r="CO36" i="15"/>
  <c r="BV105" i="15"/>
  <c r="CQ113" i="15"/>
  <c r="CW92" i="15"/>
  <c r="BI62" i="15"/>
  <c r="AX132" i="15"/>
  <c r="Z80" i="15"/>
  <c r="BX65" i="15"/>
  <c r="K57" i="15"/>
  <c r="AO39" i="15"/>
  <c r="W20" i="15"/>
  <c r="BW35" i="15"/>
  <c r="AP21" i="15"/>
  <c r="CW17" i="15"/>
  <c r="BM143" i="15"/>
  <c r="BG108" i="15"/>
  <c r="S71" i="15"/>
  <c r="AQ126" i="15"/>
  <c r="DB113" i="15"/>
  <c r="CY13" i="15"/>
  <c r="CW13" i="15"/>
  <c r="AO119" i="15"/>
  <c r="BW137" i="15"/>
  <c r="AR21" i="15"/>
  <c r="BU59" i="15"/>
  <c r="CP81" i="15"/>
  <c r="CI48" i="15"/>
  <c r="AS117" i="15"/>
  <c r="X63" i="15"/>
  <c r="CC38" i="15"/>
  <c r="BL139" i="15"/>
  <c r="R126" i="15"/>
  <c r="BX71" i="15"/>
  <c r="AW19" i="15"/>
  <c r="CK82" i="15"/>
  <c r="BN42" i="15"/>
  <c r="BQ63" i="15"/>
  <c r="BD89" i="15"/>
  <c r="CO112" i="15"/>
  <c r="AA136" i="15"/>
  <c r="CJ127" i="15"/>
  <c r="BG102" i="15"/>
  <c r="BX145" i="15"/>
  <c r="CK20" i="15"/>
  <c r="I98" i="15"/>
  <c r="CD79" i="15"/>
  <c r="CN134" i="15"/>
  <c r="CQ67" i="15"/>
  <c r="BV88" i="15"/>
  <c r="BI92" i="15"/>
  <c r="CN107" i="15"/>
  <c r="CA135" i="15"/>
  <c r="CR60" i="15"/>
  <c r="CU81" i="15"/>
  <c r="CB134" i="15"/>
  <c r="AT81" i="15"/>
  <c r="CX145" i="15"/>
  <c r="CX15" i="15"/>
  <c r="BY67" i="15"/>
  <c r="AB98" i="15"/>
  <c r="BH121" i="15"/>
  <c r="CY80" i="15"/>
  <c r="DC48" i="15"/>
  <c r="AP68" i="15"/>
  <c r="CE145" i="15"/>
  <c r="BC66" i="15"/>
  <c r="Z35" i="15"/>
  <c r="BK99" i="15"/>
  <c r="BF36" i="15"/>
  <c r="CT48" i="15"/>
  <c r="CM32" i="15"/>
  <c r="P110" i="15"/>
  <c r="DB93" i="15"/>
  <c r="BZ141" i="15"/>
  <c r="AO132" i="15"/>
  <c r="CK45" i="15"/>
  <c r="CI93" i="15"/>
  <c r="CM138" i="15"/>
  <c r="CF89" i="15"/>
  <c r="AV94" i="15"/>
  <c r="CN139" i="15"/>
  <c r="CU16" i="15"/>
  <c r="AX134" i="15"/>
  <c r="CS121" i="15"/>
  <c r="W137" i="15"/>
  <c r="Q143" i="15"/>
  <c r="BO66" i="15"/>
  <c r="CQ46" i="15"/>
  <c r="BV137" i="15"/>
  <c r="CQ100" i="15"/>
  <c r="BA94" i="15"/>
  <c r="CV71" i="15"/>
  <c r="CV67" i="15"/>
  <c r="AT136" i="15"/>
  <c r="CT134" i="15"/>
  <c r="CW122" i="15"/>
  <c r="BM20" i="15"/>
  <c r="BO141" i="15"/>
  <c r="CP32" i="15"/>
  <c r="BE67" i="15"/>
  <c r="BS35" i="15"/>
  <c r="N134" i="15"/>
  <c r="CG121" i="15"/>
  <c r="CB61" i="15"/>
  <c r="AQ136" i="15"/>
  <c r="BS97" i="15"/>
  <c r="M139" i="15"/>
  <c r="BZ134" i="15"/>
  <c r="CY27" i="15"/>
  <c r="AK46" i="15"/>
  <c r="CG143" i="15"/>
  <c r="CX96" i="15"/>
  <c r="BY49" i="15"/>
  <c r="CM49" i="15"/>
  <c r="CC109" i="15"/>
  <c r="DA19" i="15"/>
  <c r="CG145" i="15"/>
  <c r="CN18" i="15"/>
  <c r="CA34" i="15"/>
  <c r="BM96" i="15"/>
  <c r="AZ74" i="15"/>
  <c r="DA144" i="15"/>
  <c r="AX34" i="15"/>
  <c r="BL52" i="15"/>
  <c r="CY41" i="15"/>
  <c r="BF15" i="15"/>
  <c r="CN73" i="15"/>
  <c r="O79" i="15"/>
  <c r="BG25" i="15"/>
  <c r="CL19" i="15"/>
  <c r="AR141" i="15"/>
  <c r="CU139" i="15"/>
  <c r="CL94" i="15"/>
  <c r="BC63" i="15"/>
  <c r="CW49" i="15"/>
  <c r="BY112" i="15"/>
  <c r="CQ108" i="15"/>
  <c r="DA143" i="15"/>
  <c r="AU71" i="15"/>
  <c r="BT71" i="15"/>
  <c r="DC101" i="15"/>
  <c r="CA80" i="15"/>
  <c r="BQ23" i="15"/>
  <c r="AN52" i="15"/>
  <c r="AC139" i="15"/>
  <c r="BI15" i="15"/>
  <c r="AP124" i="15"/>
  <c r="BZ120" i="15"/>
  <c r="AO58" i="15"/>
  <c r="CC27" i="15"/>
  <c r="H75" i="15"/>
  <c r="BH81" i="15"/>
  <c r="CE114" i="15"/>
  <c r="S62" i="15"/>
  <c r="CX102" i="15"/>
  <c r="AN45" i="15"/>
  <c r="W89" i="15"/>
  <c r="AP35" i="15"/>
  <c r="BG127" i="15"/>
  <c r="DB86" i="15"/>
  <c r="CN49" i="15"/>
  <c r="BR71" i="15"/>
  <c r="CB70" i="15"/>
  <c r="BA45" i="15"/>
  <c r="AQ72" i="15"/>
  <c r="DA56" i="15"/>
  <c r="BO126" i="15"/>
  <c r="CC100" i="15"/>
  <c r="BV93" i="15"/>
  <c r="CA97" i="15"/>
  <c r="DB66" i="15"/>
  <c r="CH56" i="15"/>
  <c r="CS70" i="15"/>
  <c r="BE60" i="15"/>
  <c r="H145" i="15"/>
  <c r="Y145" i="15"/>
  <c r="CH88" i="15"/>
  <c r="BP137" i="15"/>
  <c r="CG80" i="15"/>
  <c r="CE76" i="15"/>
  <c r="BZ85" i="15"/>
  <c r="BC62" i="15"/>
  <c r="AI76" i="15"/>
  <c r="CH60" i="15"/>
  <c r="CI65" i="15"/>
  <c r="BN15" i="15"/>
  <c r="W141" i="15"/>
  <c r="CI141" i="15"/>
  <c r="H68" i="15"/>
  <c r="CP39" i="15"/>
  <c r="DB39" i="15"/>
  <c r="DA53" i="15"/>
  <c r="CF139" i="15"/>
  <c r="BY134" i="15"/>
  <c r="BA68" i="15"/>
  <c r="AA46" i="15"/>
  <c r="BY140" i="15"/>
  <c r="AH137" i="15"/>
  <c r="DB72" i="15"/>
  <c r="BB119" i="15"/>
  <c r="BK141" i="15"/>
  <c r="J110" i="15"/>
  <c r="CW58" i="15"/>
  <c r="CA120" i="15"/>
  <c r="AS112" i="15"/>
  <c r="CG134" i="15"/>
  <c r="CH94" i="15"/>
  <c r="CA27" i="15"/>
  <c r="BR63" i="15"/>
  <c r="BF140" i="15"/>
  <c r="BQ78" i="15"/>
  <c r="CA141" i="15"/>
  <c r="BG26" i="15"/>
  <c r="CQ14" i="15"/>
  <c r="BT144" i="15"/>
  <c r="AT23" i="15"/>
  <c r="CJ100" i="15"/>
  <c r="CA15" i="15"/>
  <c r="X76" i="15"/>
  <c r="BW88" i="15"/>
  <c r="CO62" i="15"/>
  <c r="AG138" i="15"/>
  <c r="CG12" i="15"/>
  <c r="BN55" i="15"/>
  <c r="X143" i="15"/>
  <c r="K12" i="15"/>
  <c r="AT140" i="15"/>
  <c r="BY40" i="15"/>
  <c r="AO63" i="15"/>
  <c r="CS97" i="15"/>
  <c r="CG39" i="15"/>
  <c r="BQ141" i="15"/>
  <c r="CW139" i="15"/>
  <c r="I102" i="15"/>
  <c r="BV141" i="15"/>
  <c r="CM83" i="15"/>
  <c r="CJ126" i="15"/>
  <c r="AV135" i="15"/>
  <c r="CV68" i="15"/>
  <c r="BJ113" i="15"/>
  <c r="BK121" i="15"/>
  <c r="CY89" i="15"/>
  <c r="BO101" i="15"/>
  <c r="CW40" i="15"/>
  <c r="CU22" i="15"/>
  <c r="CX23" i="15"/>
  <c r="BQ135" i="15"/>
  <c r="BU29" i="15"/>
  <c r="U132" i="15"/>
  <c r="BQ100" i="15"/>
  <c r="O96" i="15"/>
  <c r="BQ65" i="15"/>
  <c r="CY72" i="15"/>
  <c r="CR16" i="15"/>
  <c r="AX137" i="15"/>
  <c r="I136" i="15"/>
  <c r="BW39" i="15"/>
  <c r="CW23" i="15"/>
  <c r="AO109" i="15"/>
  <c r="R120" i="15"/>
  <c r="CT83" i="15"/>
  <c r="BA106" i="15"/>
  <c r="CR92" i="15"/>
  <c r="CS126" i="15"/>
  <c r="CL139" i="15"/>
  <c r="CM135" i="15"/>
  <c r="CX56" i="15"/>
  <c r="BX69" i="15"/>
  <c r="BM94" i="15"/>
  <c r="BR81" i="15"/>
  <c r="BU136" i="15"/>
  <c r="DC139" i="15"/>
  <c r="CO58" i="15"/>
  <c r="AH55" i="15"/>
  <c r="AY63" i="15"/>
  <c r="Q141" i="15"/>
  <c r="AM108" i="15"/>
  <c r="I48" i="15"/>
  <c r="BO67" i="15"/>
  <c r="AL112" i="15"/>
  <c r="CF76" i="15"/>
  <c r="CI59" i="15"/>
  <c r="BZ67" i="15"/>
  <c r="CM88" i="15"/>
  <c r="AR49" i="15"/>
  <c r="AN137" i="15"/>
  <c r="N86" i="15"/>
  <c r="CW119" i="15"/>
  <c r="AM32" i="15"/>
  <c r="BP106" i="15"/>
  <c r="BH94" i="15"/>
  <c r="BT48" i="15"/>
  <c r="W44" i="15"/>
  <c r="BY92" i="15"/>
  <c r="AW36" i="15"/>
  <c r="BO121" i="15"/>
  <c r="CS66" i="15"/>
  <c r="BZ127" i="15"/>
  <c r="AK122" i="15"/>
  <c r="I113" i="15"/>
  <c r="CA35" i="15"/>
  <c r="AF49" i="15"/>
  <c r="M99" i="15"/>
  <c r="AV14" i="15"/>
  <c r="BA105" i="15"/>
  <c r="CE110" i="15"/>
  <c r="CK144" i="15"/>
  <c r="BS71" i="15"/>
  <c r="BE132" i="15"/>
  <c r="CO92" i="15"/>
  <c r="BE117" i="15"/>
  <c r="BT134" i="15"/>
  <c r="CC114" i="15"/>
  <c r="J122" i="15"/>
  <c r="P144" i="15"/>
  <c r="AM28" i="15"/>
  <c r="AS69" i="15"/>
  <c r="BM101" i="15"/>
  <c r="BK22" i="15"/>
  <c r="CM102" i="15"/>
  <c r="CJ109" i="15"/>
  <c r="AY76" i="15"/>
  <c r="DA137" i="15"/>
  <c r="CR31" i="15"/>
  <c r="CV143" i="15"/>
  <c r="I143" i="15"/>
  <c r="BY91" i="15"/>
  <c r="BS139" i="15"/>
  <c r="BK80" i="15"/>
  <c r="CS29" i="15"/>
  <c r="BC65" i="15"/>
  <c r="CZ125" i="15"/>
  <c r="CH107" i="15"/>
  <c r="BT112" i="15"/>
  <c r="CX20" i="15"/>
  <c r="CO46" i="15"/>
  <c r="AF101" i="15"/>
  <c r="CL93" i="15"/>
  <c r="AA63" i="15"/>
  <c r="CZ114" i="15"/>
  <c r="BO12" i="15"/>
  <c r="BC23" i="15"/>
  <c r="AV76" i="15"/>
  <c r="L126" i="15"/>
  <c r="O63" i="15"/>
  <c r="AT89" i="15"/>
  <c r="BW102" i="15"/>
  <c r="BB14" i="15"/>
  <c r="BP34" i="15"/>
  <c r="CZ102" i="15"/>
  <c r="AK14" i="15"/>
  <c r="CK42" i="15"/>
  <c r="CU84" i="15"/>
  <c r="AN15" i="15"/>
  <c r="CL96" i="15"/>
  <c r="BA141" i="15"/>
  <c r="N42" i="15"/>
  <c r="W136" i="15"/>
  <c r="AD47" i="15"/>
  <c r="BW138" i="15"/>
  <c r="CF30" i="15"/>
  <c r="BE39" i="15"/>
  <c r="AR16" i="15"/>
  <c r="CV69" i="15"/>
  <c r="BX30" i="15"/>
  <c r="BZ102" i="15"/>
  <c r="BO109" i="15"/>
  <c r="BC27" i="15"/>
  <c r="T136" i="15"/>
  <c r="AK105" i="15"/>
  <c r="I137" i="15"/>
  <c r="BW53" i="15"/>
  <c r="AI141" i="15"/>
  <c r="AV141" i="15"/>
  <c r="BI97" i="15"/>
  <c r="W112" i="15"/>
  <c r="CY127" i="15"/>
  <c r="CN89" i="15"/>
  <c r="BL33" i="15"/>
  <c r="BN31" i="15"/>
  <c r="CW47" i="15"/>
  <c r="BI36" i="15"/>
  <c r="J106" i="15"/>
  <c r="BA124" i="15"/>
  <c r="BB101" i="15"/>
  <c r="AW18" i="15"/>
  <c r="DA121" i="15"/>
  <c r="BH100" i="15"/>
  <c r="BZ88" i="15"/>
  <c r="CP117" i="15"/>
  <c r="CH91" i="15"/>
  <c r="BY73" i="15"/>
  <c r="CD72" i="15"/>
  <c r="J89" i="15"/>
  <c r="CR25" i="15"/>
  <c r="CE117" i="15"/>
  <c r="CK143" i="15"/>
  <c r="AU45" i="15"/>
  <c r="N114" i="15"/>
  <c r="BQ34" i="15"/>
  <c r="DC110" i="15"/>
  <c r="I78" i="15"/>
  <c r="BJ23" i="15"/>
  <c r="BC108" i="15"/>
  <c r="AB26" i="15"/>
  <c r="BS26" i="15"/>
  <c r="AJ49" i="15"/>
  <c r="CS112" i="15"/>
  <c r="CV134" i="15"/>
  <c r="CG69" i="15"/>
  <c r="BE35" i="15"/>
  <c r="M143" i="15"/>
  <c r="BY52" i="15"/>
  <c r="AL119" i="15"/>
  <c r="CX139" i="15"/>
  <c r="BQ45" i="15"/>
  <c r="CV12" i="15"/>
  <c r="J96" i="15"/>
  <c r="BV112" i="15"/>
  <c r="K29" i="15"/>
  <c r="CO121" i="15"/>
  <c r="CZ70" i="15"/>
  <c r="DA35" i="15"/>
  <c r="AQ105" i="15"/>
  <c r="AU100" i="15"/>
  <c r="BS145" i="15"/>
  <c r="O65" i="15"/>
  <c r="AG89" i="15"/>
  <c r="BQ127" i="15"/>
  <c r="CB141" i="15"/>
  <c r="CW31" i="15"/>
  <c r="CG28" i="15"/>
  <c r="T102" i="15"/>
  <c r="BN137" i="15"/>
  <c r="CN41" i="15"/>
  <c r="BD56" i="15"/>
  <c r="M63" i="15"/>
  <c r="AC102" i="15"/>
  <c r="O124" i="15"/>
  <c r="N138" i="15"/>
  <c r="CS44" i="15"/>
  <c r="O83" i="15"/>
  <c r="BZ137" i="15"/>
  <c r="CI143" i="15"/>
  <c r="AS134" i="15"/>
  <c r="AR134" i="15"/>
  <c r="DA95" i="15"/>
  <c r="CH79" i="15"/>
  <c r="AW40" i="15"/>
  <c r="M132" i="15"/>
  <c r="CH57" i="15"/>
  <c r="CW113" i="15"/>
  <c r="CL54" i="15"/>
  <c r="BT101" i="15"/>
  <c r="AK36" i="15"/>
  <c r="AJ114" i="15"/>
  <c r="CA108" i="15"/>
  <c r="V94" i="15"/>
  <c r="CY35" i="15"/>
  <c r="CC108" i="15"/>
  <c r="BI114" i="15"/>
  <c r="AU138" i="15"/>
  <c r="L94" i="15"/>
  <c r="BW101" i="15"/>
  <c r="BU15" i="15"/>
  <c r="CL34" i="15"/>
  <c r="BE135" i="15"/>
  <c r="CL72" i="15"/>
  <c r="BS12" i="15"/>
  <c r="BU99" i="15"/>
  <c r="CU144" i="15"/>
  <c r="BX28" i="15"/>
  <c r="CV30" i="15"/>
  <c r="CK22" i="15"/>
  <c r="BR117" i="15"/>
  <c r="CV22" i="15"/>
  <c r="BB102" i="15"/>
  <c r="BQ110" i="15"/>
  <c r="CM60" i="15"/>
  <c r="CU117" i="15"/>
  <c r="CN105" i="15"/>
  <c r="BQ52" i="15"/>
  <c r="CU114" i="15"/>
  <c r="BQ16" i="15"/>
  <c r="BU79" i="15"/>
  <c r="BO19" i="15"/>
  <c r="CX71" i="15"/>
  <c r="BE110" i="15"/>
  <c r="N144" i="15"/>
  <c r="BM57" i="15"/>
  <c r="U87" i="15"/>
  <c r="DB98" i="15"/>
  <c r="AD92" i="15"/>
  <c r="U144" i="15"/>
  <c r="CK83" i="15"/>
  <c r="BS56" i="15"/>
  <c r="P76" i="15"/>
  <c r="CB101" i="15"/>
  <c r="AB23" i="15"/>
  <c r="DB53" i="15"/>
  <c r="CU27" i="15"/>
  <c r="CL113" i="15"/>
  <c r="BU40" i="15"/>
  <c r="AU134" i="15"/>
  <c r="CK137" i="15"/>
  <c r="AR136" i="15"/>
  <c r="CR106" i="15"/>
  <c r="AW122" i="15"/>
  <c r="CR126" i="15"/>
  <c r="BM137" i="15"/>
  <c r="BP119" i="15"/>
  <c r="BC29" i="15"/>
  <c r="BF125" i="15"/>
  <c r="J100" i="15"/>
  <c r="N137" i="15"/>
  <c r="BZ62" i="15"/>
  <c r="CK60" i="15"/>
  <c r="DB112" i="15"/>
  <c r="BR108" i="15"/>
  <c r="CB91" i="15"/>
  <c r="CW75" i="15"/>
  <c r="AU94" i="15"/>
  <c r="AN89" i="15"/>
  <c r="CO143" i="15"/>
  <c r="CO87" i="15"/>
  <c r="AT145" i="15"/>
  <c r="BR145" i="15"/>
  <c r="CB74" i="15"/>
  <c r="CM119" i="15"/>
  <c r="DA106" i="15"/>
  <c r="BZ35" i="15"/>
  <c r="DB71" i="15"/>
  <c r="CW114" i="15"/>
  <c r="BJ145" i="15"/>
  <c r="CS26" i="15"/>
  <c r="CX122" i="15"/>
  <c r="BS74" i="15"/>
  <c r="CF109" i="15"/>
  <c r="CE72" i="15"/>
  <c r="BJ16" i="15"/>
  <c r="CC47" i="15"/>
  <c r="CR52" i="15"/>
  <c r="BX110" i="15"/>
  <c r="L121" i="15"/>
  <c r="CD106" i="15"/>
  <c r="BS69" i="15"/>
  <c r="AJ140" i="15"/>
  <c r="CH22" i="15"/>
  <c r="AO113" i="15"/>
  <c r="Z144" i="15"/>
  <c r="BP138" i="15"/>
  <c r="CC58" i="15"/>
  <c r="CR45" i="15"/>
  <c r="DC132" i="15"/>
  <c r="BK92" i="15"/>
  <c r="CI117" i="15"/>
  <c r="BA95" i="15"/>
  <c r="L134" i="15"/>
  <c r="AJ145" i="15"/>
  <c r="BK17" i="15"/>
  <c r="BU83" i="15"/>
  <c r="BO15" i="15"/>
  <c r="BT40" i="15"/>
  <c r="Z40" i="15"/>
  <c r="CU26" i="15"/>
  <c r="BO110" i="15"/>
  <c r="CU80" i="15"/>
  <c r="CX141" i="15"/>
  <c r="AP137" i="15"/>
  <c r="CZ71" i="15"/>
  <c r="CA30" i="15"/>
  <c r="BV35" i="15"/>
  <c r="CN99" i="15"/>
  <c r="AC137" i="15"/>
  <c r="CJ107" i="15"/>
  <c r="AI83" i="15"/>
  <c r="BB126" i="15"/>
  <c r="BR52" i="15"/>
  <c r="BU49" i="15"/>
  <c r="AC132" i="15"/>
  <c r="I121" i="15"/>
  <c r="CA46" i="15"/>
  <c r="CT110" i="15"/>
  <c r="BK41" i="15"/>
  <c r="X141" i="15"/>
  <c r="BH105" i="15"/>
  <c r="CB19" i="15"/>
  <c r="CY14" i="15"/>
  <c r="CN140" i="15"/>
  <c r="CG27" i="15"/>
  <c r="CR21" i="15"/>
  <c r="CB71" i="15"/>
  <c r="BM56" i="15"/>
  <c r="BW91" i="15"/>
  <c r="CK126" i="15"/>
  <c r="CD109" i="15"/>
  <c r="AS54" i="15"/>
  <c r="AN145" i="15"/>
  <c r="CK31" i="15"/>
  <c r="AR110" i="15"/>
  <c r="CX106" i="15"/>
  <c r="BS75" i="15"/>
  <c r="AC95" i="15"/>
  <c r="BT44" i="15"/>
  <c r="DA118" i="15"/>
  <c r="N89" i="15"/>
  <c r="BF60" i="15"/>
  <c r="CG98" i="15"/>
  <c r="CM31" i="15"/>
  <c r="AN108" i="15"/>
  <c r="CG85" i="15"/>
  <c r="CX143" i="15"/>
  <c r="BK73" i="15"/>
  <c r="DB13" i="15"/>
  <c r="AV43" i="15"/>
  <c r="CS19" i="15"/>
  <c r="CC86" i="15"/>
  <c r="M134" i="15"/>
  <c r="AZ59" i="15"/>
  <c r="BP84" i="15"/>
  <c r="CU140" i="15"/>
  <c r="CW18" i="15"/>
  <c r="CM97" i="15"/>
  <c r="BM21" i="15"/>
  <c r="AN65" i="15"/>
  <c r="CY141" i="15"/>
  <c r="BJ60" i="15"/>
  <c r="CZ21" i="15"/>
  <c r="CC12" i="15"/>
  <c r="DC135" i="15"/>
  <c r="BY125" i="15"/>
  <c r="CH59" i="15"/>
  <c r="BR73" i="15"/>
  <c r="CV65" i="15"/>
  <c r="BS126" i="15"/>
  <c r="DA86" i="15"/>
  <c r="CS95" i="15"/>
  <c r="BV99" i="15"/>
  <c r="BL108" i="15"/>
  <c r="BU145" i="15"/>
  <c r="CA31" i="15"/>
  <c r="CV109" i="15"/>
  <c r="AY121" i="15"/>
  <c r="DB60" i="15"/>
  <c r="BQ71" i="15"/>
  <c r="CB121" i="15"/>
  <c r="DA91" i="15"/>
  <c r="H49" i="15"/>
  <c r="CT132" i="15"/>
  <c r="CY110" i="15"/>
  <c r="BG95" i="15"/>
  <c r="O62" i="15"/>
  <c r="BK119" i="15"/>
  <c r="X62" i="15"/>
  <c r="X106" i="15"/>
  <c r="BD26" i="15"/>
  <c r="CN76" i="15"/>
  <c r="CV41" i="15"/>
  <c r="L89" i="15"/>
  <c r="CX92" i="15"/>
  <c r="CJ75" i="15"/>
  <c r="AH101" i="15"/>
  <c r="BS28" i="15"/>
  <c r="AV60" i="15"/>
  <c r="CZ33" i="15"/>
  <c r="CS94" i="15"/>
  <c r="Z23" i="15"/>
  <c r="BH87" i="15"/>
  <c r="BZ114" i="15"/>
  <c r="M84" i="15"/>
  <c r="CL134" i="15"/>
  <c r="AP92" i="15"/>
  <c r="CY78" i="15"/>
  <c r="N141" i="15"/>
  <c r="AA93" i="15"/>
  <c r="DC67" i="15"/>
  <c r="CD93" i="15"/>
  <c r="AX23" i="15"/>
  <c r="BY106" i="15"/>
  <c r="CK79" i="15"/>
  <c r="CI102" i="15"/>
  <c r="BT62" i="15"/>
  <c r="CJ76" i="15"/>
  <c r="BY17" i="15"/>
  <c r="AS139" i="15"/>
  <c r="BX139" i="15"/>
  <c r="DC56" i="15"/>
  <c r="CW140" i="15"/>
  <c r="DB136" i="15"/>
  <c r="CP30" i="15"/>
  <c r="CT19" i="15"/>
  <c r="P143" i="15"/>
  <c r="BW96" i="15"/>
  <c r="AU102" i="15"/>
  <c r="CH141" i="15"/>
  <c r="BF38" i="15"/>
  <c r="DA66" i="15"/>
  <c r="AT22" i="15"/>
  <c r="CI94" i="15"/>
  <c r="BI19" i="15"/>
  <c r="BS94" i="15"/>
  <c r="Z34" i="15"/>
  <c r="CE135" i="15"/>
  <c r="BY15" i="15"/>
  <c r="CG62" i="15"/>
  <c r="AM63" i="15"/>
  <c r="CS33" i="15"/>
  <c r="CD70" i="15"/>
  <c r="BR136" i="15"/>
  <c r="BL29" i="15"/>
  <c r="BM85" i="15"/>
  <c r="CN93" i="15"/>
  <c r="CH122" i="15"/>
  <c r="CO102" i="15"/>
  <c r="CV61" i="15"/>
  <c r="AU124" i="15"/>
  <c r="DC32" i="15"/>
  <c r="CN54" i="15"/>
  <c r="CN33" i="15"/>
  <c r="AP97" i="15"/>
  <c r="CB132" i="15"/>
  <c r="BN94" i="15"/>
  <c r="CW95" i="15"/>
  <c r="CX132" i="15"/>
  <c r="BS38" i="15"/>
  <c r="CS14" i="15"/>
  <c r="AZ18" i="15"/>
  <c r="CG25" i="15"/>
  <c r="CY21" i="15"/>
  <c r="BD145" i="15"/>
  <c r="CA38" i="15"/>
  <c r="BT63" i="15"/>
  <c r="DA71" i="15"/>
  <c r="AG47" i="15"/>
  <c r="AG109" i="15"/>
  <c r="CT86" i="15"/>
  <c r="BZ99" i="15"/>
  <c r="CS93" i="15"/>
  <c r="BA72" i="15"/>
  <c r="BQ113" i="15"/>
  <c r="CS79" i="15"/>
  <c r="Z36" i="15"/>
  <c r="CK55" i="15"/>
  <c r="CX57" i="15"/>
  <c r="AR144" i="15"/>
  <c r="CV32" i="15"/>
  <c r="CJ119" i="15"/>
  <c r="CS71" i="15"/>
  <c r="AE144" i="15"/>
  <c r="BV14" i="15"/>
  <c r="CZ61" i="15"/>
  <c r="CM144" i="15"/>
  <c r="CH106" i="15"/>
  <c r="K63" i="15"/>
  <c r="BJ119" i="15"/>
  <c r="X88" i="15"/>
  <c r="AW60" i="15"/>
  <c r="BE27" i="15"/>
  <c r="BC31" i="15"/>
  <c r="AU76" i="15"/>
  <c r="BH68" i="15"/>
  <c r="BB86" i="15"/>
  <c r="L140" i="15"/>
  <c r="AV119" i="15"/>
  <c r="BR43" i="15"/>
  <c r="BI48" i="15"/>
  <c r="AX114" i="15"/>
  <c r="CG120" i="15"/>
  <c r="BV12" i="15"/>
  <c r="CG61" i="15"/>
  <c r="CO66" i="15"/>
  <c r="BO135" i="15"/>
  <c r="BI137" i="15"/>
  <c r="BW55" i="15"/>
  <c r="BP48" i="15"/>
  <c r="Z22" i="15"/>
  <c r="CU31" i="15"/>
  <c r="CE30" i="15"/>
  <c r="J23" i="15"/>
  <c r="CE125" i="15"/>
  <c r="CE136" i="15"/>
  <c r="AI88" i="15"/>
  <c r="BH76" i="15"/>
  <c r="CG107" i="15"/>
  <c r="V136" i="15"/>
  <c r="BD110" i="15"/>
  <c r="BA93" i="15"/>
  <c r="CB16" i="15"/>
  <c r="DB85" i="15"/>
  <c r="BX48" i="15"/>
  <c r="CP73" i="15"/>
  <c r="CQ112" i="15"/>
  <c r="AB94" i="15"/>
  <c r="CI137" i="15"/>
  <c r="CH29" i="15"/>
  <c r="BG132" i="15"/>
  <c r="AS126" i="15"/>
  <c r="AR38" i="15"/>
  <c r="BP47" i="15"/>
  <c r="CL12" i="15"/>
  <c r="AU136" i="15"/>
  <c r="AI132" i="15"/>
  <c r="BE79" i="15"/>
  <c r="BM36" i="15"/>
  <c r="AS16" i="15"/>
  <c r="DA110" i="15"/>
  <c r="Q102" i="15"/>
  <c r="BN49" i="15"/>
  <c r="CF14" i="15"/>
  <c r="CW57" i="15"/>
  <c r="BD135" i="15"/>
  <c r="CV28" i="15"/>
  <c r="BC53" i="15"/>
  <c r="CY121" i="15"/>
  <c r="BR15" i="15"/>
  <c r="CX66" i="15"/>
  <c r="CL137" i="15"/>
  <c r="AY144" i="15"/>
  <c r="BT81" i="15"/>
  <c r="CU126" i="15"/>
  <c r="CA17" i="15"/>
  <c r="CH44" i="15"/>
  <c r="BI31" i="15"/>
  <c r="CL79" i="15"/>
  <c r="CR62" i="15"/>
  <c r="DC100" i="15"/>
  <c r="O72" i="15"/>
  <c r="AR109" i="15"/>
  <c r="BK53" i="15"/>
  <c r="BT120" i="15"/>
  <c r="BZ132" i="15"/>
  <c r="BP112" i="15"/>
  <c r="BZ125" i="15"/>
  <c r="L48" i="15"/>
  <c r="CI36" i="15"/>
  <c r="CT34" i="15"/>
  <c r="T76" i="15"/>
  <c r="BC122" i="15"/>
  <c r="BR33" i="15"/>
  <c r="CN65" i="15"/>
  <c r="AW71" i="15"/>
  <c r="CC57" i="15"/>
  <c r="CZ65" i="15"/>
  <c r="CW30" i="15"/>
  <c r="DC134" i="15"/>
  <c r="CJ114" i="15"/>
  <c r="AR19" i="15"/>
  <c r="AU70" i="15"/>
  <c r="BW54" i="15"/>
  <c r="AM81" i="15"/>
  <c r="DC30" i="15"/>
  <c r="AP101" i="15"/>
  <c r="CR63" i="15"/>
  <c r="BB31" i="15"/>
  <c r="DB36" i="15"/>
  <c r="CM22" i="15"/>
  <c r="J36" i="15"/>
  <c r="L40" i="15"/>
  <c r="BB137" i="15"/>
  <c r="DB94" i="15"/>
  <c r="BS40" i="15"/>
  <c r="BU23" i="15"/>
  <c r="BU14" i="15"/>
  <c r="R139" i="15"/>
  <c r="CA145" i="15"/>
  <c r="CR22" i="15"/>
  <c r="CZ52" i="15"/>
  <c r="AZ132" i="15"/>
  <c r="CR75" i="15"/>
  <c r="Z55" i="15"/>
  <c r="U36" i="15"/>
  <c r="CB75" i="15"/>
  <c r="CV139" i="15"/>
  <c r="BF35" i="15"/>
  <c r="CC46" i="15"/>
  <c r="CL145" i="15"/>
  <c r="BC127" i="15"/>
  <c r="CY105" i="15"/>
  <c r="CI72" i="15"/>
  <c r="DA76" i="15"/>
  <c r="CB52" i="15"/>
  <c r="CC23" i="15"/>
  <c r="AQ132" i="15"/>
  <c r="CW86" i="15"/>
  <c r="CF20" i="15"/>
  <c r="CV19" i="15"/>
  <c r="CZ43" i="15"/>
  <c r="BI141" i="15"/>
  <c r="AX99" i="15"/>
  <c r="BG113" i="15"/>
  <c r="CS52" i="15"/>
  <c r="AG145" i="15"/>
  <c r="CE89" i="15"/>
  <c r="BQ49" i="15"/>
  <c r="AY67" i="15"/>
  <c r="CK124" i="15"/>
  <c r="BL60" i="15"/>
  <c r="CF82" i="15"/>
  <c r="DB48" i="15"/>
  <c r="DB95" i="15"/>
  <c r="CF99" i="15"/>
  <c r="CQ99" i="15"/>
  <c r="BU95" i="15"/>
  <c r="CD48" i="15"/>
  <c r="N140" i="15"/>
  <c r="CN22" i="15"/>
  <c r="BH35" i="15"/>
  <c r="BH13" i="15"/>
  <c r="AZ145" i="15"/>
  <c r="CV60" i="15"/>
  <c r="BK18" i="15"/>
  <c r="BJ107" i="15"/>
  <c r="BN76" i="15"/>
  <c r="DC76" i="15"/>
  <c r="BS62" i="15"/>
  <c r="CN58" i="15"/>
  <c r="BG122" i="15"/>
  <c r="AR125" i="15"/>
  <c r="CG122" i="15"/>
  <c r="CH26" i="15"/>
  <c r="DA72" i="15"/>
  <c r="CP93" i="15"/>
  <c r="DB122" i="15"/>
  <c r="BS42" i="15"/>
  <c r="DB138" i="15"/>
  <c r="H139" i="15"/>
  <c r="BW34" i="15"/>
  <c r="Z137" i="15"/>
  <c r="BD136" i="15"/>
  <c r="BK30" i="15"/>
  <c r="CM85" i="15"/>
  <c r="CJ117" i="15"/>
  <c r="BX59" i="15"/>
  <c r="CG36" i="15"/>
  <c r="BZ21" i="15"/>
  <c r="DB25" i="15"/>
  <c r="CW79" i="15"/>
  <c r="AT137" i="15"/>
  <c r="S36" i="15"/>
  <c r="AY102" i="15"/>
  <c r="AA35" i="15"/>
  <c r="BM83" i="15"/>
  <c r="CG29" i="15"/>
  <c r="BX105" i="15"/>
  <c r="AB141" i="15"/>
  <c r="CC21" i="15"/>
  <c r="BF101" i="15"/>
  <c r="CZ22" i="15"/>
  <c r="CV132" i="15"/>
  <c r="U139" i="15"/>
  <c r="CO52" i="15"/>
  <c r="AO108" i="15"/>
  <c r="BV42" i="15"/>
  <c r="CX80" i="15"/>
  <c r="K144" i="15"/>
  <c r="AU34" i="15"/>
  <c r="CN113" i="15"/>
  <c r="CS124" i="15"/>
  <c r="AL144" i="15"/>
  <c r="CY23" i="15"/>
  <c r="BX40" i="15"/>
  <c r="CC65" i="15"/>
  <c r="CP106" i="15"/>
  <c r="M102" i="15"/>
  <c r="CI58" i="15"/>
  <c r="CM42" i="15"/>
  <c r="CS68" i="15"/>
  <c r="DA92" i="15"/>
  <c r="CZ99" i="15"/>
  <c r="CT82" i="15"/>
  <c r="AS78" i="15"/>
  <c r="CX107" i="15"/>
  <c r="CI122" i="15"/>
  <c r="DA70" i="15"/>
  <c r="AK143" i="15"/>
  <c r="J135" i="15"/>
  <c r="Y124" i="15"/>
  <c r="CF84" i="15"/>
  <c r="CX28" i="15"/>
  <c r="CP52" i="15"/>
  <c r="AV78" i="15"/>
  <c r="P52" i="15"/>
  <c r="CB87" i="15"/>
  <c r="AW81" i="15"/>
  <c r="CZ107" i="15"/>
  <c r="U145" i="15"/>
  <c r="BV110" i="15"/>
  <c r="AS137" i="15"/>
  <c r="DC31" i="15"/>
  <c r="P25" i="15"/>
  <c r="CK68" i="15"/>
  <c r="BR132" i="15"/>
  <c r="BZ39" i="15"/>
  <c r="DC29" i="15"/>
  <c r="BD30" i="15"/>
  <c r="BI98" i="15"/>
  <c r="BN136" i="15"/>
  <c r="BZ135" i="15"/>
  <c r="BB29" i="15"/>
  <c r="AM144" i="15"/>
  <c r="AS41" i="15"/>
  <c r="CQ44" i="15"/>
  <c r="BY58" i="15"/>
  <c r="DA125" i="15"/>
  <c r="AT80" i="15"/>
  <c r="BR45" i="15"/>
  <c r="L44" i="15"/>
  <c r="BT75" i="15"/>
  <c r="BZ66" i="15"/>
  <c r="U86" i="15"/>
  <c r="N12" i="15"/>
  <c r="T84" i="15"/>
  <c r="CV136" i="15"/>
  <c r="AE71" i="15"/>
  <c r="CT144" i="15"/>
  <c r="BL106" i="15"/>
  <c r="CM79" i="15"/>
  <c r="BV78" i="15"/>
  <c r="BW72" i="15"/>
  <c r="BP141" i="15"/>
  <c r="BK120" i="15"/>
  <c r="BZ68" i="15"/>
  <c r="AN63" i="15"/>
  <c r="AC89" i="15"/>
  <c r="BA39" i="15"/>
  <c r="AU28" i="15"/>
  <c r="CR39" i="15"/>
  <c r="BJ55" i="15"/>
  <c r="BC17" i="15"/>
  <c r="Q137" i="15"/>
  <c r="CA112" i="15"/>
  <c r="CD20" i="15"/>
  <c r="CQ28" i="15"/>
  <c r="Q136" i="15"/>
  <c r="R144" i="15"/>
  <c r="CI100" i="15"/>
  <c r="CO108" i="15"/>
  <c r="BZ138" i="15"/>
  <c r="BW140" i="15"/>
  <c r="CY117" i="15"/>
  <c r="CA119" i="15"/>
  <c r="DC33" i="15"/>
  <c r="T141" i="15"/>
  <c r="BX66" i="15"/>
  <c r="CP46" i="15"/>
  <c r="AP29" i="15"/>
  <c r="I134" i="15"/>
  <c r="R112" i="15"/>
  <c r="CO41" i="15"/>
  <c r="AE75" i="15"/>
  <c r="BX26" i="15"/>
  <c r="BU91" i="15"/>
  <c r="CB122" i="15"/>
  <c r="CY108" i="15"/>
  <c r="BO60" i="15"/>
  <c r="AM41" i="15"/>
  <c r="BV21" i="15"/>
  <c r="W143" i="15"/>
  <c r="BD132" i="15"/>
  <c r="CB49" i="15"/>
  <c r="DA12" i="15"/>
  <c r="BU93" i="15"/>
  <c r="CP89" i="15"/>
  <c r="AY135" i="15"/>
  <c r="BY20" i="15"/>
  <c r="CD62" i="15"/>
  <c r="AH39" i="15"/>
  <c r="CC89" i="15"/>
  <c r="AE143" i="15"/>
  <c r="CF88" i="15"/>
  <c r="CH13" i="15"/>
  <c r="CN20" i="15"/>
  <c r="BI74" i="15"/>
  <c r="R138" i="15"/>
  <c r="CD43" i="15"/>
  <c r="CJ136" i="15"/>
  <c r="BT124" i="15"/>
  <c r="DC61" i="15"/>
  <c r="AM17" i="15"/>
  <c r="Y137" i="15"/>
  <c r="CU141" i="15"/>
  <c r="AP32" i="15"/>
  <c r="BG59" i="15"/>
  <c r="BW127" i="15"/>
  <c r="T81" i="15"/>
  <c r="CP120" i="15"/>
  <c r="AA78" i="15"/>
  <c r="CQ143" i="15"/>
  <c r="CZ121" i="15"/>
  <c r="CH15" i="15"/>
  <c r="BX31" i="15"/>
  <c r="BS110" i="15"/>
  <c r="BZ76" i="15"/>
  <c r="AD127" i="15"/>
  <c r="AZ100" i="15"/>
  <c r="AW65" i="15"/>
  <c r="CT113" i="15"/>
  <c r="U15" i="15"/>
  <c r="CC67" i="15"/>
  <c r="BV57" i="15"/>
  <c r="CP49" i="15"/>
  <c r="CW100" i="15"/>
  <c r="BC126" i="15"/>
  <c r="BX49" i="15"/>
  <c r="AS98" i="15"/>
  <c r="BI82" i="15"/>
  <c r="BF88" i="15"/>
  <c r="CE67" i="15"/>
  <c r="CO80" i="15"/>
  <c r="DA16" i="15"/>
  <c r="CY109" i="15"/>
  <c r="CP100" i="15"/>
  <c r="CO42" i="15"/>
  <c r="Z138" i="15"/>
  <c r="CM14" i="15"/>
  <c r="CI113" i="15"/>
  <c r="CI110" i="15"/>
  <c r="CQ55" i="15"/>
  <c r="AQ93" i="15"/>
  <c r="CP107" i="15"/>
  <c r="DA109" i="15"/>
  <c r="BM30" i="15"/>
  <c r="CP25" i="15"/>
  <c r="AM119" i="15"/>
  <c r="CU53" i="15"/>
  <c r="AW89" i="15"/>
  <c r="BC52" i="15"/>
  <c r="DA25" i="15"/>
  <c r="AT144" i="15"/>
  <c r="AM98" i="15"/>
  <c r="V144" i="15"/>
  <c r="BQ19" i="15"/>
  <c r="CH82" i="15"/>
  <c r="CQ93" i="15"/>
  <c r="DB89" i="15"/>
  <c r="CQ13" i="15"/>
  <c r="CH121" i="15"/>
  <c r="BE118" i="15"/>
  <c r="CK80" i="15"/>
  <c r="BD127" i="15"/>
  <c r="AZ63" i="15"/>
  <c r="CD83" i="15"/>
  <c r="CE126" i="15"/>
  <c r="AS31" i="15"/>
  <c r="CC72" i="15"/>
  <c r="BB44" i="15"/>
  <c r="CJ138" i="15"/>
  <c r="DB84" i="15"/>
  <c r="AB56" i="15"/>
  <c r="CO22" i="15"/>
  <c r="AC126" i="15"/>
  <c r="CN122" i="15"/>
  <c r="BE98" i="15"/>
  <c r="AO144" i="15"/>
  <c r="AQ22" i="15"/>
  <c r="P53" i="15"/>
  <c r="AA126" i="15"/>
  <c r="AW22" i="15"/>
  <c r="BX23" i="15"/>
  <c r="BM65" i="15"/>
  <c r="BP136" i="15"/>
  <c r="V23" i="15"/>
  <c r="BY107" i="15"/>
  <c r="DB34" i="15"/>
  <c r="CF119" i="15"/>
  <c r="BN58" i="15"/>
  <c r="U76" i="15"/>
  <c r="BZ117" i="15"/>
  <c r="H138" i="15"/>
  <c r="CT109" i="15"/>
  <c r="CI92" i="15"/>
  <c r="AH80" i="15"/>
  <c r="M19" i="15"/>
  <c r="DB102" i="15"/>
  <c r="CT81" i="15"/>
  <c r="P42" i="15"/>
  <c r="W91" i="15"/>
  <c r="BO114" i="15"/>
  <c r="BT138" i="15"/>
  <c r="AO139" i="15"/>
  <c r="CG139" i="15"/>
  <c r="AC21" i="15"/>
  <c r="AP57" i="15"/>
  <c r="AM12" i="15"/>
  <c r="BP45" i="15"/>
  <c r="BZ113" i="15"/>
  <c r="CM75" i="15"/>
  <c r="BV44" i="15"/>
  <c r="CQ43" i="15"/>
  <c r="CF100" i="15"/>
  <c r="BL122" i="15"/>
  <c r="BA15" i="15"/>
  <c r="AW118" i="15"/>
  <c r="Z132" i="15"/>
  <c r="AH89" i="15"/>
  <c r="AX12" i="15"/>
  <c r="CQ126" i="15"/>
  <c r="AZ20" i="15"/>
  <c r="M85" i="15"/>
  <c r="CM27" i="15"/>
  <c r="R145" i="15"/>
  <c r="BR126" i="15"/>
  <c r="CU65" i="15"/>
  <c r="I76" i="15"/>
  <c r="CW28" i="15"/>
  <c r="AT63" i="15"/>
  <c r="BA36" i="15"/>
  <c r="CU132" i="15"/>
  <c r="DC118" i="15"/>
  <c r="CH69" i="15"/>
  <c r="BG96" i="15"/>
  <c r="DA29" i="15"/>
  <c r="CI32" i="15"/>
  <c r="AU38" i="15"/>
  <c r="CM124" i="15"/>
  <c r="CL135" i="15"/>
  <c r="CE31" i="15"/>
  <c r="CB143" i="15"/>
  <c r="BK83" i="15"/>
  <c r="P145" i="15"/>
  <c r="BW89" i="15"/>
  <c r="CW52" i="15"/>
  <c r="AW134" i="15"/>
  <c r="CV89" i="15"/>
  <c r="CJ13" i="15"/>
  <c r="CV79" i="15"/>
  <c r="CI49" i="15"/>
  <c r="AK101" i="15"/>
  <c r="V89" i="15"/>
  <c r="CW88" i="15"/>
  <c r="BT102" i="15"/>
  <c r="CY75" i="15"/>
  <c r="CV119" i="15"/>
  <c r="BX119" i="15"/>
  <c r="BT76" i="15"/>
  <c r="BU112" i="15"/>
  <c r="BX35" i="15"/>
  <c r="DC93" i="15"/>
  <c r="P102" i="15"/>
  <c r="AQ89" i="15"/>
  <c r="AN136" i="15"/>
  <c r="AB49" i="15"/>
  <c r="CA110" i="15"/>
  <c r="CQ32" i="15"/>
  <c r="BO145" i="15"/>
  <c r="AO36" i="15"/>
  <c r="CU13" i="15"/>
  <c r="BC59" i="15"/>
  <c r="BY113" i="15"/>
  <c r="CF91" i="15"/>
  <c r="CT63" i="15"/>
  <c r="CF29" i="15"/>
  <c r="DB126" i="15"/>
  <c r="CP47" i="15"/>
  <c r="CP56" i="15"/>
  <c r="DA27" i="15"/>
  <c r="BH74" i="15"/>
  <c r="DB140" i="15"/>
  <c r="BZ69" i="15"/>
  <c r="CE88" i="15"/>
  <c r="CP20" i="15"/>
  <c r="CJ132" i="15"/>
  <c r="BD141" i="15"/>
  <c r="BB73" i="15"/>
  <c r="CX97" i="15"/>
  <c r="AL25" i="15"/>
  <c r="BN21" i="15"/>
  <c r="CD53" i="15"/>
  <c r="CX63" i="15"/>
  <c r="Z81" i="15"/>
  <c r="BA66" i="15"/>
  <c r="CZ82" i="15"/>
  <c r="CB21" i="15"/>
  <c r="AG12" i="15"/>
  <c r="CB41" i="15"/>
  <c r="BG68" i="15"/>
  <c r="BD13" i="15"/>
  <c r="AK145" i="15"/>
  <c r="AK82" i="15"/>
  <c r="CG46" i="15"/>
  <c r="BQ26" i="15"/>
  <c r="BS58" i="15"/>
  <c r="CK135" i="15"/>
  <c r="BH20" i="15"/>
  <c r="AT102" i="15"/>
  <c r="CS30" i="15"/>
  <c r="AZ124" i="15"/>
  <c r="AU23" i="15"/>
  <c r="AJ74" i="15"/>
  <c r="BB136" i="15"/>
  <c r="CG49" i="15"/>
  <c r="BI99" i="15"/>
  <c r="CE29" i="15"/>
  <c r="BQ67" i="15"/>
  <c r="CD98" i="15"/>
  <c r="N102" i="15"/>
  <c r="DC14" i="15"/>
  <c r="BJ17" i="15"/>
  <c r="BD122" i="15"/>
  <c r="CP71" i="15"/>
  <c r="CT88" i="15"/>
  <c r="DA120" i="15"/>
  <c r="P81" i="15"/>
  <c r="AO69" i="15"/>
  <c r="BM29" i="15"/>
  <c r="AV36" i="15"/>
  <c r="CW91" i="15"/>
  <c r="BD29" i="15"/>
  <c r="CG140" i="15"/>
  <c r="AX14" i="15"/>
  <c r="BA80" i="15"/>
  <c r="BB140" i="15"/>
  <c r="CW67" i="15"/>
  <c r="U63" i="15"/>
  <c r="CG87" i="15"/>
  <c r="V76" i="15"/>
  <c r="AR138" i="15"/>
  <c r="DA49" i="15"/>
  <c r="CR122" i="15"/>
  <c r="AR94" i="15"/>
  <c r="CM18" i="15"/>
  <c r="BN34" i="15"/>
  <c r="CW117" i="15"/>
  <c r="BQ143" i="15"/>
  <c r="BX92" i="15"/>
  <c r="CI97" i="15"/>
  <c r="CS88" i="15"/>
  <c r="BX138" i="15"/>
  <c r="CL82" i="15"/>
  <c r="AW109" i="15"/>
  <c r="CR105" i="15"/>
  <c r="BR47" i="15"/>
  <c r="CY20" i="15"/>
  <c r="AL134" i="15"/>
  <c r="CM56" i="15"/>
  <c r="CS110" i="15"/>
  <c r="BC141" i="15"/>
  <c r="AK72" i="15"/>
  <c r="AY96" i="15"/>
  <c r="BF67" i="15"/>
  <c r="BO41" i="15"/>
  <c r="BD93" i="15"/>
  <c r="CK28" i="15"/>
  <c r="CU21" i="15"/>
  <c r="BA110" i="15"/>
  <c r="CE22" i="15"/>
  <c r="BY55" i="15"/>
  <c r="CH45" i="15"/>
  <c r="CA47" i="15"/>
  <c r="CO23" i="15"/>
  <c r="AL33" i="15"/>
  <c r="BU92" i="15"/>
  <c r="BP62" i="15"/>
  <c r="BG118" i="15"/>
  <c r="CU94" i="15"/>
  <c r="BS121" i="15"/>
  <c r="BK23" i="15"/>
  <c r="CF96" i="15"/>
  <c r="CZ30" i="15"/>
  <c r="AY29" i="15"/>
  <c r="CF56" i="15"/>
  <c r="CE42" i="15"/>
  <c r="CL71" i="15"/>
  <c r="BV139" i="15"/>
  <c r="Y68" i="15"/>
  <c r="CS140" i="15"/>
  <c r="Z83" i="15"/>
  <c r="AZ114" i="15"/>
  <c r="BQ41" i="15"/>
  <c r="CO53" i="15"/>
  <c r="BX14" i="15"/>
  <c r="AM132" i="15"/>
  <c r="CL53" i="15"/>
  <c r="CR34" i="15"/>
  <c r="X140" i="15"/>
  <c r="BV140" i="15"/>
  <c r="CL95" i="15"/>
  <c r="BY132" i="15"/>
  <c r="BF47" i="15"/>
  <c r="CX113" i="15"/>
  <c r="AP75" i="15"/>
  <c r="Z97" i="15"/>
  <c r="Y32" i="15"/>
  <c r="CX58" i="15"/>
  <c r="CY71" i="15"/>
  <c r="CM71" i="15"/>
  <c r="CQ79" i="15"/>
  <c r="BY76" i="15"/>
  <c r="BZ65" i="15"/>
  <c r="BE106" i="15"/>
  <c r="CH39" i="15"/>
  <c r="BT41" i="15"/>
  <c r="BR67" i="15"/>
  <c r="BH59" i="15"/>
  <c r="CP21" i="15"/>
  <c r="CY134" i="15"/>
  <c r="N74" i="15"/>
  <c r="BF106" i="15"/>
  <c r="AT87" i="15"/>
  <c r="BI29" i="15"/>
  <c r="AJ14" i="15"/>
  <c r="BF76" i="15"/>
  <c r="CM143" i="15"/>
  <c r="CF117" i="15"/>
  <c r="BY105" i="15"/>
  <c r="BI122" i="15"/>
  <c r="BN84" i="15"/>
  <c r="CZ62" i="15"/>
  <c r="BK78" i="15"/>
  <c r="CI106" i="15"/>
  <c r="BX74" i="15"/>
  <c r="O143" i="15"/>
  <c r="BM27" i="15"/>
  <c r="AC71" i="15"/>
  <c r="BU121" i="15"/>
  <c r="BP33" i="15"/>
  <c r="CR30" i="15"/>
  <c r="DB124" i="15"/>
  <c r="BO89" i="15"/>
  <c r="N136" i="15"/>
  <c r="AL141" i="15"/>
  <c r="CF57" i="15"/>
  <c r="CZ28" i="15"/>
  <c r="AO35" i="15"/>
  <c r="BD21" i="15"/>
  <c r="BU67" i="15"/>
  <c r="CM137" i="15"/>
  <c r="BQ91" i="15"/>
  <c r="CH38" i="15"/>
  <c r="AU55" i="15"/>
  <c r="BR30" i="15"/>
  <c r="CT41" i="15"/>
  <c r="AK45" i="15"/>
  <c r="CH20" i="15"/>
  <c r="N143" i="15"/>
  <c r="CC54" i="15"/>
  <c r="BN39" i="15"/>
  <c r="CT99" i="15"/>
  <c r="CG132" i="15"/>
  <c r="BC140" i="15"/>
  <c r="BB27" i="15"/>
  <c r="BB92" i="15"/>
  <c r="AO138" i="15"/>
  <c r="AK141" i="15"/>
  <c r="BI23" i="15"/>
  <c r="CJ54" i="15"/>
  <c r="AI89" i="15"/>
  <c r="AT125" i="15"/>
  <c r="CF65" i="15"/>
  <c r="BN92" i="15"/>
  <c r="S65" i="15"/>
  <c r="CP83" i="15"/>
  <c r="CN46" i="15"/>
  <c r="BR16" i="15"/>
  <c r="DC39" i="15"/>
  <c r="CP134" i="15"/>
  <c r="CH98" i="15"/>
  <c r="J134" i="15"/>
  <c r="AW106" i="15"/>
  <c r="DC41" i="15"/>
  <c r="CD88" i="15"/>
  <c r="DB110" i="15"/>
  <c r="BO102" i="15"/>
  <c r="L102" i="15"/>
  <c r="CU110" i="15"/>
  <c r="CD30" i="15"/>
  <c r="BJ72" i="15"/>
  <c r="CF59" i="15"/>
  <c r="BM74" i="15"/>
  <c r="BU61" i="15"/>
  <c r="AS45" i="15"/>
  <c r="CT76" i="15"/>
  <c r="AW137" i="15"/>
  <c r="CJ63" i="15"/>
  <c r="CD66" i="15"/>
  <c r="BD45" i="15"/>
  <c r="BP39" i="15"/>
  <c r="AV73" i="15"/>
  <c r="BV40" i="15"/>
  <c r="BY54" i="15"/>
  <c r="CM78" i="15"/>
  <c r="CZ106" i="15"/>
  <c r="CQ75" i="15"/>
  <c r="CQ17" i="15"/>
  <c r="CC79" i="15"/>
  <c r="CQ31" i="15"/>
  <c r="BT19" i="15"/>
  <c r="BF75" i="15"/>
  <c r="AH140" i="15"/>
  <c r="BQ17" i="15"/>
  <c r="CE20" i="15"/>
  <c r="AZ35" i="15"/>
  <c r="AJ76" i="15"/>
  <c r="AN140" i="15"/>
  <c r="CW66" i="15"/>
  <c r="CL27" i="15"/>
  <c r="AX19" i="15"/>
  <c r="CZ112" i="15"/>
  <c r="BU86" i="15"/>
  <c r="T80" i="15"/>
  <c r="CT85" i="15"/>
  <c r="AA117" i="15"/>
  <c r="AF136" i="15"/>
  <c r="CY106" i="15"/>
  <c r="CC59" i="15"/>
  <c r="AV138" i="15"/>
  <c r="CE81" i="15"/>
  <c r="AV33" i="15"/>
  <c r="BH23" i="15"/>
  <c r="AP140" i="15"/>
  <c r="CN36" i="15"/>
  <c r="CN101" i="15"/>
  <c r="CK26" i="15"/>
  <c r="DC19" i="15"/>
  <c r="P34" i="15"/>
  <c r="CS55" i="15"/>
  <c r="BL61" i="15"/>
  <c r="CQ33" i="15"/>
  <c r="DC81" i="15"/>
  <c r="AQ145" i="15"/>
  <c r="CL132" i="15"/>
  <c r="AP82" i="15"/>
  <c r="CQ60" i="15"/>
  <c r="AT117" i="15"/>
  <c r="CK27" i="15"/>
  <c r="BR114" i="15"/>
  <c r="AV108" i="15"/>
  <c r="DA119" i="15"/>
  <c r="CL88" i="15"/>
  <c r="BF99" i="15"/>
  <c r="AE138" i="15"/>
  <c r="CT126" i="15"/>
  <c r="AC145" i="15"/>
  <c r="CQ34" i="15"/>
  <c r="BY63" i="15"/>
  <c r="AR132" i="15"/>
  <c r="AV55" i="15"/>
  <c r="BY139" i="15"/>
  <c r="AY18" i="15"/>
  <c r="DB49" i="15"/>
  <c r="AB138" i="15"/>
  <c r="CR81" i="15"/>
  <c r="BS70" i="15"/>
  <c r="AF138" i="15"/>
  <c r="DC22" i="15"/>
  <c r="CF73" i="15"/>
  <c r="CF86" i="15"/>
  <c r="CW132" i="15"/>
  <c r="T27" i="15"/>
  <c r="BJ141" i="15"/>
  <c r="AZ16" i="15"/>
  <c r="CL25" i="15"/>
  <c r="CS78" i="15"/>
  <c r="BK63" i="15"/>
  <c r="AI143" i="15"/>
  <c r="AV89" i="15"/>
  <c r="BQ101" i="15"/>
  <c r="CQ80" i="15"/>
  <c r="AJ70" i="15"/>
  <c r="AS73" i="15"/>
  <c r="BU22" i="15"/>
  <c r="CX54" i="15"/>
  <c r="L141" i="15"/>
  <c r="AM100" i="15"/>
  <c r="BH17" i="15"/>
  <c r="Q138" i="15"/>
  <c r="CT100" i="15"/>
  <c r="BP20" i="15"/>
  <c r="CC18" i="15"/>
  <c r="J34" i="15"/>
  <c r="CO73" i="15"/>
  <c r="AF145" i="15"/>
  <c r="CN86" i="15"/>
  <c r="K136" i="15"/>
  <c r="BZ118" i="15"/>
  <c r="CI70" i="15"/>
  <c r="BB58" i="15"/>
  <c r="AF44" i="15"/>
  <c r="CZ17" i="15"/>
  <c r="BF63" i="15"/>
  <c r="BN25" i="15"/>
  <c r="L127" i="15"/>
  <c r="P29" i="15"/>
  <c r="BS33" i="15"/>
  <c r="CL119" i="15"/>
  <c r="AS101" i="15"/>
  <c r="BZ16" i="15"/>
  <c r="CP88" i="15"/>
  <c r="CR132" i="15"/>
  <c r="AT88" i="15"/>
  <c r="CZ78" i="15"/>
  <c r="BC76" i="15"/>
  <c r="AX54" i="15"/>
  <c r="CV138" i="15"/>
  <c r="AD106" i="15"/>
  <c r="CY132" i="15"/>
  <c r="AZ71" i="15"/>
  <c r="CB22" i="15"/>
  <c r="CU55" i="15"/>
  <c r="BX137" i="15"/>
  <c r="AB69" i="15"/>
  <c r="BZ98" i="15"/>
  <c r="AV28" i="15"/>
  <c r="CY19" i="15"/>
  <c r="BP69" i="15"/>
  <c r="AH98" i="15"/>
  <c r="BR143" i="15"/>
  <c r="CV92" i="15"/>
  <c r="BM124" i="15"/>
  <c r="CK32" i="15"/>
  <c r="U140" i="15"/>
  <c r="CW105" i="15"/>
  <c r="AD143" i="15"/>
  <c r="BG106" i="15"/>
  <c r="BW40" i="15"/>
  <c r="AV101" i="15"/>
  <c r="BY143" i="15"/>
  <c r="BM28" i="15"/>
  <c r="CX79" i="15"/>
  <c r="DC141" i="15"/>
  <c r="CN136" i="15"/>
  <c r="X57" i="15"/>
  <c r="I135" i="15"/>
  <c r="BG65" i="15"/>
  <c r="CA144" i="15"/>
  <c r="CN83" i="15"/>
  <c r="P49" i="15"/>
  <c r="BZ25" i="15"/>
  <c r="I145" i="15"/>
  <c r="I17" i="15"/>
  <c r="CT49" i="15"/>
  <c r="AR74" i="15"/>
  <c r="CD69" i="15"/>
  <c r="AF144" i="15"/>
  <c r="DB117" i="15"/>
  <c r="L36" i="15"/>
  <c r="CF87" i="15"/>
  <c r="BD19" i="15"/>
  <c r="O122" i="15"/>
  <c r="DC96" i="15"/>
  <c r="BB135" i="15"/>
  <c r="AZ141" i="15"/>
  <c r="BP132" i="15"/>
  <c r="AT122" i="15"/>
  <c r="CY18" i="15"/>
  <c r="AZ62" i="15"/>
  <c r="Y48" i="15"/>
  <c r="BD140" i="15"/>
  <c r="CZ13" i="15"/>
  <c r="BN72" i="15"/>
  <c r="CY58" i="15"/>
  <c r="CD105" i="15"/>
  <c r="BQ145" i="15"/>
  <c r="N26" i="15"/>
  <c r="BD14" i="15"/>
  <c r="CJ137" i="15"/>
  <c r="CV94" i="15"/>
  <c r="P36" i="15"/>
  <c r="CX91" i="15"/>
  <c r="BE141" i="15"/>
  <c r="CD44" i="15"/>
  <c r="BP102" i="15"/>
  <c r="BM49" i="15"/>
  <c r="CL48" i="15"/>
  <c r="BM76" i="15"/>
  <c r="CZ41" i="15"/>
  <c r="DC145" i="15"/>
  <c r="I144" i="15"/>
  <c r="BW119" i="15"/>
  <c r="BK31" i="15"/>
  <c r="CD46" i="15"/>
  <c r="BO18" i="15"/>
  <c r="CQ82" i="15"/>
  <c r="BQ66" i="15"/>
  <c r="BZ97" i="15"/>
  <c r="DC47" i="15"/>
  <c r="BM125" i="15"/>
  <c r="BD120" i="15"/>
  <c r="AP52" i="15"/>
  <c r="BT141" i="15"/>
  <c r="CB34" i="15"/>
  <c r="CK67" i="15"/>
  <c r="DA43" i="15"/>
  <c r="CK12" i="15"/>
  <c r="Z63" i="15"/>
  <c r="BQ118" i="15"/>
  <c r="BV68" i="15"/>
  <c r="CJ134" i="15"/>
  <c r="BP15" i="15"/>
  <c r="CE92" i="15"/>
  <c r="CL16" i="15"/>
  <c r="CF106" i="15"/>
  <c r="BG145" i="15"/>
  <c r="BU28" i="15"/>
  <c r="AL102" i="15"/>
  <c r="BF17" i="15"/>
  <c r="AZ85" i="15"/>
  <c r="O139" i="15"/>
  <c r="BL144" i="15"/>
  <c r="AF122" i="15"/>
  <c r="BX85" i="15"/>
  <c r="CN114" i="15"/>
  <c r="BZ46" i="15"/>
  <c r="CI62" i="15"/>
  <c r="CU54" i="15"/>
  <c r="CI120" i="15"/>
  <c r="DB87" i="15"/>
  <c r="DC75" i="15"/>
  <c r="DA139" i="15"/>
  <c r="CJ92" i="15"/>
  <c r="AX135" i="15"/>
  <c r="K68" i="15"/>
  <c r="BP127" i="15"/>
  <c r="BR31" i="15"/>
  <c r="AY53" i="15"/>
  <c r="BW41" i="15"/>
  <c r="R132" i="15"/>
  <c r="AE108" i="15"/>
  <c r="CK125" i="15"/>
  <c r="CF62" i="15"/>
  <c r="DB67" i="15"/>
  <c r="BY25" i="15"/>
  <c r="BO26" i="15"/>
  <c r="AQ63" i="15"/>
  <c r="CR109" i="15"/>
  <c r="AX87" i="15"/>
  <c r="L145" i="15"/>
  <c r="CK91" i="15"/>
  <c r="AJ45" i="15"/>
  <c r="AP28" i="15"/>
  <c r="BM55" i="15"/>
  <c r="BQ109" i="15"/>
  <c r="BX114" i="15"/>
  <c r="CL144" i="15"/>
  <c r="CE84" i="15"/>
  <c r="CW144" i="15"/>
  <c r="DC80" i="15"/>
  <c r="CM47" i="15"/>
  <c r="CL102" i="15"/>
  <c r="BR88" i="15"/>
  <c r="CF61" i="15"/>
  <c r="BL15" i="15"/>
  <c r="AO122" i="15"/>
  <c r="CV86" i="15"/>
  <c r="BN47" i="15"/>
  <c r="CT145" i="15"/>
  <c r="BT73" i="15"/>
  <c r="CA49" i="15"/>
  <c r="BG107" i="15"/>
  <c r="BX117" i="15"/>
  <c r="AJ102" i="15"/>
  <c r="CL45" i="15"/>
  <c r="CZ134" i="15"/>
  <c r="AO76" i="15"/>
  <c r="DC82" i="15"/>
  <c r="CP17" i="15"/>
  <c r="BV15" i="15"/>
  <c r="CA25" i="15"/>
  <c r="BE73" i="15"/>
  <c r="AY138" i="15"/>
  <c r="DB56" i="15"/>
  <c r="AY44" i="15"/>
  <c r="CV105" i="15"/>
  <c r="BC102" i="15"/>
  <c r="CI135" i="15"/>
  <c r="AY97" i="15"/>
  <c r="BK102" i="15"/>
  <c r="CV62" i="15"/>
  <c r="CA26" i="15"/>
  <c r="CA137" i="15"/>
  <c r="CA44" i="15"/>
  <c r="AL105" i="15"/>
  <c r="BL14" i="15"/>
  <c r="AS58" i="15"/>
  <c r="CF122" i="15"/>
  <c r="AF87" i="15"/>
  <c r="BA109" i="15"/>
  <c r="BA97" i="15"/>
  <c r="J137" i="15"/>
  <c r="AA127" i="15"/>
  <c r="BN45" i="15"/>
  <c r="CK145" i="15"/>
  <c r="AA121" i="15"/>
  <c r="CI84" i="15"/>
  <c r="CN112" i="15"/>
  <c r="CG83" i="15"/>
  <c r="BD62" i="15"/>
  <c r="CF46" i="15"/>
  <c r="CD143" i="15"/>
  <c r="BP76" i="15"/>
  <c r="K89" i="15"/>
  <c r="BJ49" i="15"/>
  <c r="CY83" i="15"/>
  <c r="CL61" i="15"/>
  <c r="CU73" i="15"/>
  <c r="CO140" i="15"/>
  <c r="AF94" i="15"/>
  <c r="CH62" i="15"/>
  <c r="CL18" i="15"/>
  <c r="AC69" i="15"/>
  <c r="BT52" i="15"/>
  <c r="CY93" i="15"/>
  <c r="CC132" i="15"/>
  <c r="BU122" i="15"/>
  <c r="CN17" i="15"/>
  <c r="BU20" i="15"/>
  <c r="BF27" i="15"/>
  <c r="CC87" i="15"/>
  <c r="AT36" i="15"/>
  <c r="CS75" i="15"/>
  <c r="CX98" i="15"/>
  <c r="BV94" i="15"/>
  <c r="L132" i="15"/>
  <c r="BD67" i="15"/>
  <c r="BB118" i="15"/>
  <c r="BZ60" i="15"/>
  <c r="CL62" i="15"/>
  <c r="AY68" i="15"/>
  <c r="BJ138" i="15"/>
  <c r="DA32" i="15"/>
  <c r="CH31" i="15"/>
  <c r="U91" i="15"/>
  <c r="AM33" i="15"/>
  <c r="CD71" i="15"/>
  <c r="BG84" i="15"/>
  <c r="BR57" i="15"/>
  <c r="CU15" i="15"/>
  <c r="AO85" i="15"/>
  <c r="CE68" i="15"/>
  <c r="BK36" i="15"/>
  <c r="CD61" i="15"/>
  <c r="AC108" i="15"/>
  <c r="AR14" i="15"/>
  <c r="BZ26" i="15"/>
  <c r="L96" i="15"/>
  <c r="CH145" i="15"/>
  <c r="CO96" i="15"/>
  <c r="DB54" i="15"/>
  <c r="BH140" i="15"/>
  <c r="BL17" i="15"/>
  <c r="DA58" i="15"/>
  <c r="BV144" i="15"/>
  <c r="BE59" i="15"/>
  <c r="CJ43" i="15"/>
  <c r="BI136" i="15"/>
  <c r="BO61" i="15"/>
  <c r="AT12" i="15"/>
  <c r="CO141" i="15"/>
  <c r="AL56" i="15"/>
  <c r="BP52" i="15"/>
  <c r="Q145" i="15"/>
  <c r="CT70" i="15"/>
  <c r="CS31" i="15"/>
  <c r="BI76" i="15"/>
  <c r="CY32" i="15"/>
  <c r="CD73" i="15"/>
  <c r="BD17" i="15"/>
  <c r="CG135" i="15"/>
  <c r="BS113" i="15"/>
  <c r="CM132" i="15"/>
  <c r="CX27" i="15"/>
  <c r="AL93" i="15"/>
  <c r="CI27" i="15"/>
  <c r="CL127" i="15"/>
  <c r="BW92" i="15"/>
  <c r="DA97" i="15"/>
  <c r="CT57" i="15"/>
  <c r="BQ46" i="15"/>
  <c r="AM145" i="15"/>
  <c r="AT112" i="15"/>
  <c r="CY112" i="15"/>
  <c r="BQ132" i="15"/>
  <c r="CD56" i="15"/>
  <c r="BS41" i="15"/>
  <c r="CJ61" i="15"/>
  <c r="DC69" i="15"/>
  <c r="BD108" i="15"/>
  <c r="BT85" i="15"/>
  <c r="BN144" i="15"/>
  <c r="AO140" i="15"/>
  <c r="BN68" i="15"/>
  <c r="CM105" i="15"/>
  <c r="AA102" i="15"/>
  <c r="AZ29" i="15"/>
  <c r="AS17" i="15"/>
  <c r="CD54" i="15"/>
  <c r="H141" i="15"/>
  <c r="AL132" i="15"/>
  <c r="CW45" i="15"/>
  <c r="N135" i="15"/>
  <c r="CM93" i="15"/>
  <c r="AI145" i="15"/>
  <c r="CI140" i="15"/>
  <c r="AD23" i="15"/>
  <c r="BC137" i="15"/>
  <c r="BC89" i="15"/>
  <c r="BX83" i="15"/>
  <c r="CP127" i="15"/>
  <c r="CY57" i="15"/>
  <c r="CU112" i="15"/>
  <c r="AV139" i="15"/>
  <c r="CH52" i="15"/>
  <c r="BD114" i="15"/>
  <c r="CH93" i="15"/>
  <c r="BU138" i="15"/>
  <c r="CI79" i="15"/>
  <c r="AX66" i="15"/>
  <c r="CL13" i="15"/>
  <c r="CR46" i="15"/>
  <c r="CD68" i="15"/>
  <c r="M23" i="15"/>
  <c r="V63" i="15"/>
  <c r="CB55" i="15"/>
  <c r="BJ36" i="15"/>
  <c r="CT59" i="15"/>
  <c r="BK74" i="15"/>
  <c r="CD95" i="15"/>
  <c r="CJ14" i="15"/>
  <c r="BU21" i="15"/>
  <c r="BU47" i="15"/>
  <c r="AD109" i="15"/>
  <c r="AH52" i="15"/>
  <c r="CW102" i="15"/>
  <c r="CU34" i="15"/>
  <c r="CI47" i="15"/>
  <c r="V121" i="15"/>
  <c r="P35" i="15"/>
  <c r="CT120" i="15"/>
  <c r="CO125" i="15"/>
  <c r="AH145" i="15"/>
  <c r="AS57" i="15"/>
  <c r="AW78" i="15"/>
  <c r="BX89" i="15"/>
  <c r="DA17" i="15"/>
  <c r="I118" i="15"/>
  <c r="BE127" i="15"/>
  <c r="BQ42" i="15"/>
  <c r="AU54" i="15"/>
  <c r="P65" i="15"/>
  <c r="CZ49" i="15"/>
  <c r="CC120" i="15"/>
  <c r="BI83" i="15"/>
  <c r="CB58" i="15"/>
  <c r="DC65" i="15"/>
  <c r="CX52" i="15"/>
  <c r="BC39" i="15"/>
  <c r="CW60" i="15"/>
  <c r="AE73" i="15"/>
  <c r="BO82" i="15"/>
  <c r="CW80" i="15"/>
  <c r="AV38" i="15"/>
  <c r="BL86" i="15"/>
  <c r="BM13" i="15"/>
  <c r="P63" i="15"/>
  <c r="CH61" i="15"/>
  <c r="CP141" i="15"/>
  <c r="U120" i="15"/>
  <c r="S137" i="15"/>
  <c r="BQ88" i="15"/>
  <c r="CT118" i="15"/>
  <c r="BP71" i="15"/>
  <c r="BU12" i="15"/>
  <c r="CM136" i="15"/>
  <c r="AI100" i="15"/>
  <c r="CY16" i="15"/>
  <c r="CA75" i="15"/>
  <c r="Q124" i="15"/>
  <c r="BZ22" i="15"/>
  <c r="BD98" i="15"/>
  <c r="CK107" i="15"/>
  <c r="X49" i="15"/>
  <c r="CM109" i="15"/>
  <c r="BO139" i="15"/>
  <c r="M135" i="15"/>
  <c r="Q63" i="15"/>
  <c r="CT84" i="15"/>
  <c r="CR112" i="15"/>
  <c r="CJ93" i="15"/>
  <c r="CP31" i="15"/>
  <c r="CA140" i="15"/>
  <c r="CJ96" i="15"/>
  <c r="BN46" i="15"/>
  <c r="J49" i="15"/>
  <c r="BF137" i="15"/>
  <c r="CG78" i="15"/>
  <c r="CD59" i="15"/>
  <c r="CG117" i="15"/>
  <c r="T25" i="15"/>
  <c r="W132" i="15"/>
  <c r="CW108" i="15"/>
  <c r="P138" i="15"/>
  <c r="CA95" i="15"/>
  <c r="CC32" i="15"/>
  <c r="AF141" i="15"/>
  <c r="BP105" i="15"/>
  <c r="BA118" i="15"/>
  <c r="AM87" i="15"/>
  <c r="BV55" i="15"/>
  <c r="BS76" i="15"/>
  <c r="BQ28" i="15"/>
  <c r="CD134" i="15"/>
  <c r="CQ114" i="15"/>
  <c r="J16" i="15"/>
  <c r="CH84" i="15"/>
  <c r="CX22" i="15"/>
  <c r="CZ26" i="15"/>
  <c r="CD40" i="15"/>
  <c r="CP110" i="15"/>
  <c r="CZ117" i="15"/>
  <c r="BK71" i="15"/>
  <c r="AK132" i="15"/>
  <c r="BY68" i="15"/>
  <c r="CK132" i="15"/>
  <c r="CR29" i="15"/>
  <c r="BU58" i="15"/>
  <c r="BX33" i="15"/>
  <c r="AS38" i="15"/>
  <c r="BR122" i="15"/>
  <c r="CE141" i="15"/>
  <c r="CD58" i="15"/>
  <c r="CF108" i="15"/>
  <c r="CQ141" i="15"/>
  <c r="CV16" i="15"/>
  <c r="CG84" i="15"/>
  <c r="V41" i="15"/>
  <c r="CH49" i="15"/>
  <c r="BO85" i="15"/>
  <c r="BC74" i="15"/>
  <c r="CV99" i="15"/>
  <c r="CO60" i="15"/>
  <c r="CX100" i="15"/>
  <c r="BH25" i="15"/>
  <c r="AT68" i="15"/>
  <c r="BA100" i="15"/>
  <c r="T47" i="15"/>
  <c r="BM87" i="15"/>
  <c r="DA117" i="15"/>
  <c r="Q26" i="15"/>
  <c r="CC144" i="15"/>
  <c r="CQ70" i="15"/>
  <c r="CP18" i="15"/>
  <c r="CL125" i="15"/>
  <c r="CB95" i="15"/>
  <c r="BJ82" i="15"/>
  <c r="CA78" i="15"/>
  <c r="CK36" i="15"/>
  <c r="CT141" i="15"/>
  <c r="AL21" i="15"/>
  <c r="BT26" i="15"/>
  <c r="BJ109" i="15"/>
  <c r="CW62" i="15"/>
  <c r="CR89" i="15"/>
  <c r="BK27" i="15"/>
  <c r="BE92" i="15"/>
  <c r="BB59" i="15"/>
  <c r="AW61" i="15"/>
  <c r="CX31" i="15"/>
  <c r="DA15" i="15"/>
  <c r="BN143" i="15"/>
  <c r="BX120" i="15"/>
  <c r="J47" i="15"/>
  <c r="CM35" i="15"/>
  <c r="CM40" i="15"/>
  <c r="AA36" i="15"/>
  <c r="BI85" i="15"/>
  <c r="CL99" i="15"/>
  <c r="BT60" i="15"/>
  <c r="CN135" i="15"/>
  <c r="BU135" i="15"/>
  <c r="CH96" i="15"/>
  <c r="L136" i="15"/>
  <c r="CK16" i="15"/>
  <c r="BG126" i="15"/>
  <c r="CU87" i="15"/>
  <c r="BH85" i="15"/>
  <c r="BC84" i="15"/>
  <c r="CI76" i="15"/>
  <c r="BV101" i="15"/>
  <c r="BX45" i="15"/>
  <c r="W12" i="15"/>
  <c r="CD120" i="15"/>
  <c r="CJ57" i="15"/>
  <c r="CO97" i="15"/>
  <c r="AR44" i="15"/>
  <c r="K98" i="15"/>
  <c r="BH29" i="15"/>
  <c r="CR28" i="15"/>
  <c r="CN81" i="15"/>
  <c r="BX34" i="15"/>
  <c r="BU44" i="15"/>
  <c r="BS48" i="15"/>
  <c r="AN41" i="15"/>
  <c r="CA114" i="15"/>
  <c r="CF140" i="15"/>
  <c r="BK59" i="15"/>
  <c r="CI15" i="15"/>
  <c r="BR107" i="15"/>
  <c r="BD34" i="15"/>
  <c r="CF92" i="15"/>
  <c r="BR56" i="15"/>
  <c r="CE14" i="15"/>
  <c r="BZ143" i="15"/>
  <c r="AP86" i="15"/>
  <c r="BM53" i="15"/>
  <c r="AV137" i="15"/>
  <c r="AU32" i="15"/>
  <c r="AY56" i="15"/>
  <c r="BA47" i="15"/>
  <c r="AJ36" i="15"/>
  <c r="CN141" i="15"/>
  <c r="BN117" i="15"/>
  <c r="CX144" i="15"/>
  <c r="V68" i="15"/>
  <c r="CC53" i="15"/>
  <c r="BE83" i="15"/>
  <c r="AM135" i="15"/>
  <c r="AS121" i="15"/>
  <c r="BP118" i="15"/>
  <c r="BJ89" i="15"/>
  <c r="AA140" i="15"/>
  <c r="CO99" i="15"/>
  <c r="CK98" i="15"/>
  <c r="CJ120" i="15"/>
  <c r="CG21" i="15"/>
  <c r="CU68" i="15"/>
  <c r="CH72" i="15"/>
  <c r="CA122" i="15"/>
  <c r="BY109" i="15"/>
  <c r="AU18" i="15"/>
  <c r="BK112" i="15"/>
  <c r="CT54" i="15"/>
  <c r="BD53" i="15"/>
  <c r="Z14" i="15"/>
  <c r="BO74" i="15"/>
  <c r="CA139" i="15"/>
  <c r="CT74" i="15"/>
  <c r="CV75" i="15"/>
  <c r="K132" i="15"/>
  <c r="Y53" i="15"/>
  <c r="V14" i="15"/>
  <c r="AU82" i="15"/>
  <c r="DB100" i="15"/>
  <c r="AR114" i="15"/>
  <c r="AM105" i="15"/>
  <c r="AY141" i="15"/>
  <c r="CM125" i="15"/>
  <c r="AO49" i="15"/>
  <c r="CQ41" i="15"/>
  <c r="CK21" i="15"/>
  <c r="BT99" i="15"/>
  <c r="BR18" i="15"/>
  <c r="AY132" i="15"/>
  <c r="P112" i="15"/>
  <c r="AI109" i="15"/>
  <c r="CG144" i="15"/>
  <c r="CH28" i="15"/>
  <c r="CG106" i="15"/>
  <c r="CT32" i="15"/>
  <c r="AQ135" i="15"/>
  <c r="BP96" i="15"/>
  <c r="AB13" i="15"/>
  <c r="DB106" i="15"/>
  <c r="CZ86" i="15"/>
  <c r="AH58" i="15"/>
  <c r="CA132" i="15"/>
  <c r="AZ102" i="15"/>
  <c r="BU45" i="15"/>
  <c r="CF31" i="15"/>
  <c r="L137" i="15"/>
  <c r="BV56" i="15"/>
  <c r="L85" i="15"/>
  <c r="BX99" i="15"/>
  <c r="AK134" i="15"/>
  <c r="CT98" i="15"/>
  <c r="AG57" i="15"/>
  <c r="AP67" i="15"/>
  <c r="BJ75" i="15"/>
  <c r="BW114" i="15"/>
  <c r="AY145" i="15"/>
  <c r="AP135" i="15"/>
  <c r="CV20" i="15"/>
  <c r="H136" i="15"/>
  <c r="BF22" i="15"/>
  <c r="AD98" i="15"/>
  <c r="O137" i="15"/>
  <c r="AB144" i="15"/>
  <c r="BN87" i="15"/>
  <c r="AY143" i="15"/>
  <c r="CP54" i="15"/>
  <c r="CT13" i="15"/>
  <c r="CQ23" i="15"/>
  <c r="BH41" i="15"/>
  <c r="CK72" i="15"/>
  <c r="BL105" i="15"/>
  <c r="CO109" i="15"/>
  <c r="CC31" i="15"/>
  <c r="CQ35" i="15"/>
  <c r="M145" i="15"/>
  <c r="V140" i="15"/>
  <c r="BM54" i="15"/>
  <c r="CT121" i="15"/>
  <c r="CZ140" i="15"/>
  <c r="BW78" i="15"/>
  <c r="BN89" i="15"/>
  <c r="CW71" i="15"/>
  <c r="BW26" i="15"/>
  <c r="CC138" i="15"/>
  <c r="CX25" i="15"/>
  <c r="CH70" i="15"/>
  <c r="CG82" i="15"/>
  <c r="CC143" i="15"/>
  <c r="CA65" i="15"/>
  <c r="CY68" i="15"/>
  <c r="CT62" i="15"/>
  <c r="AB22" i="15"/>
  <c r="AR137" i="15"/>
  <c r="CY107" i="15"/>
  <c r="CO49" i="15"/>
  <c r="AJ23" i="15"/>
  <c r="AG23" i="15"/>
  <c r="CN124" i="15"/>
  <c r="BB138" i="15"/>
  <c r="CB126" i="15"/>
  <c r="BQ20" i="15"/>
  <c r="AZ144" i="15"/>
  <c r="CO79" i="15"/>
  <c r="CO67" i="15"/>
  <c r="S136" i="15"/>
  <c r="BE58" i="15"/>
  <c r="BR13" i="15"/>
  <c r="DC120" i="15"/>
  <c r="CS89" i="15"/>
  <c r="CW126" i="15"/>
  <c r="AK144" i="15"/>
  <c r="CR17" i="15"/>
  <c r="CH68" i="15"/>
  <c r="BY59" i="15"/>
  <c r="BH56" i="15"/>
  <c r="CR80" i="15"/>
  <c r="AX144" i="15"/>
  <c r="CH139" i="15"/>
  <c r="V102" i="15"/>
  <c r="AS141" i="15"/>
  <c r="DC54" i="15"/>
  <c r="BB63" i="15"/>
  <c r="CY86" i="15"/>
  <c r="M137" i="15"/>
  <c r="AV132" i="15"/>
  <c r="BT46" i="15"/>
  <c r="BE137" i="15"/>
  <c r="AX101" i="15"/>
  <c r="S63" i="15"/>
  <c r="M75" i="15"/>
  <c r="BV48" i="15"/>
  <c r="BW108" i="15"/>
  <c r="CO135" i="15"/>
  <c r="CZ74" i="15"/>
  <c r="BN112" i="15"/>
  <c r="CM45" i="15"/>
  <c r="BZ136" i="15"/>
  <c r="CQ38" i="15"/>
  <c r="CC74" i="15"/>
  <c r="CZ89" i="15"/>
  <c r="BE143" i="15"/>
  <c r="BH113" i="15"/>
  <c r="CN68" i="15"/>
  <c r="V35" i="15"/>
  <c r="CB32" i="15"/>
  <c r="CK101" i="15"/>
  <c r="CM86" i="15"/>
  <c r="AP121" i="15"/>
  <c r="CO89" i="15"/>
  <c r="AF23" i="15"/>
  <c r="CW83" i="15"/>
  <c r="AL140" i="15"/>
  <c r="BI139" i="15"/>
  <c r="BS140" i="15"/>
  <c r="BW14" i="15"/>
  <c r="BO36" i="15"/>
  <c r="AQ25" i="15"/>
  <c r="CN78" i="15"/>
  <c r="BN57" i="15"/>
  <c r="CN35" i="15"/>
  <c r="BB121" i="15"/>
  <c r="CI119" i="15"/>
  <c r="BN60" i="15"/>
  <c r="BX101" i="15"/>
  <c r="AV102" i="15"/>
  <c r="BG19" i="15"/>
  <c r="X14" i="15"/>
  <c r="CE79" i="15"/>
  <c r="CA12" i="15"/>
  <c r="H36" i="15"/>
  <c r="CS32" i="15"/>
  <c r="BF100" i="15"/>
  <c r="BE47" i="15"/>
  <c r="CV81" i="15"/>
  <c r="CR65" i="15"/>
  <c r="K134" i="15"/>
  <c r="AT84" i="15"/>
  <c r="CU49" i="15"/>
  <c r="CC99" i="15"/>
  <c r="BX21" i="15"/>
  <c r="BI132" i="15"/>
  <c r="O102" i="15"/>
  <c r="CQ63" i="15"/>
  <c r="AT126" i="15"/>
  <c r="T139" i="15"/>
  <c r="K27" i="15"/>
  <c r="BL94" i="15"/>
  <c r="AN76" i="15"/>
  <c r="AZ138" i="15"/>
  <c r="CN19" i="15"/>
  <c r="CE124" i="15"/>
  <c r="CB38" i="15"/>
  <c r="BE84" i="15"/>
  <c r="CO56" i="15"/>
  <c r="CU106" i="15"/>
  <c r="BW120" i="15"/>
  <c r="CQ12" i="15"/>
  <c r="CN87" i="15"/>
  <c r="CS145" i="15"/>
  <c r="BS108" i="15"/>
  <c r="S29" i="15"/>
  <c r="CK120" i="15"/>
  <c r="BN114" i="15"/>
  <c r="CD13" i="15"/>
  <c r="AZ109" i="15"/>
  <c r="CO137" i="15"/>
  <c r="BR144" i="15"/>
  <c r="AT29" i="15"/>
  <c r="CK75" i="15"/>
  <c r="CE134" i="15"/>
  <c r="AO91" i="15"/>
  <c r="CX35" i="15"/>
  <c r="CH36" i="15"/>
  <c r="AL52" i="15"/>
  <c r="CS119" i="15"/>
  <c r="CE49" i="15"/>
  <c r="CO59" i="15"/>
  <c r="CG97" i="15"/>
  <c r="DA69" i="15"/>
  <c r="M89" i="15"/>
  <c r="AB91" i="15"/>
  <c r="CQ127" i="15"/>
  <c r="CL41" i="15"/>
  <c r="CR134" i="15"/>
  <c r="CN125" i="15"/>
  <c r="AT119" i="15"/>
  <c r="CZ126" i="15"/>
  <c r="BJ52" i="15"/>
  <c r="CE28" i="15"/>
  <c r="CQ87" i="15"/>
  <c r="CA39" i="15"/>
  <c r="CP66" i="15"/>
  <c r="W63" i="15"/>
  <c r="CJ22" i="15"/>
  <c r="CM34" i="15"/>
  <c r="BT23" i="15"/>
  <c r="AT49" i="15"/>
  <c r="T117" i="15"/>
  <c r="BT82" i="15"/>
  <c r="BW60" i="15"/>
  <c r="L22" i="15"/>
  <c r="CZ98" i="15"/>
  <c r="DB135" i="15"/>
  <c r="BW28" i="15"/>
  <c r="CW110" i="15"/>
  <c r="BH58" i="15"/>
  <c r="CI31" i="15"/>
  <c r="BE101" i="15"/>
  <c r="CI45" i="15"/>
  <c r="Y46" i="15"/>
  <c r="AP30" i="15"/>
  <c r="CN43" i="15"/>
  <c r="BP126" i="15"/>
  <c r="CG60" i="15"/>
  <c r="CV35" i="15"/>
  <c r="CJ99" i="15"/>
  <c r="U102" i="15"/>
  <c r="BL46" i="15"/>
  <c r="CU108" i="15"/>
  <c r="BE71" i="15"/>
  <c r="AV93" i="15"/>
  <c r="CL69" i="15"/>
  <c r="DC119" i="15"/>
  <c r="CB20" i="15"/>
  <c r="CG91" i="15"/>
  <c r="CN16" i="15"/>
  <c r="AG144" i="15"/>
  <c r="BO99" i="15"/>
  <c r="BP18" i="15"/>
  <c r="BV38" i="15"/>
  <c r="CC106" i="15"/>
  <c r="CQ136" i="15"/>
  <c r="AQ137" i="15"/>
  <c r="CT40" i="15"/>
  <c r="CR59" i="15"/>
  <c r="CP60" i="15"/>
  <c r="BX19" i="15"/>
  <c r="BQ32" i="15"/>
  <c r="CC107" i="15"/>
  <c r="CD122" i="15"/>
  <c r="AF20" i="15"/>
  <c r="CQ61" i="15"/>
  <c r="BS118" i="15"/>
  <c r="BW27" i="15"/>
  <c r="CJ56" i="15"/>
  <c r="BO23" i="15"/>
  <c r="AT13" i="15"/>
  <c r="CV39" i="15"/>
  <c r="CX134" i="15"/>
  <c r="CO48" i="15"/>
  <c r="CS91" i="15"/>
  <c r="DB29" i="15"/>
  <c r="BR60" i="15"/>
  <c r="BS114" i="15"/>
  <c r="CZ80" i="15"/>
  <c r="AM92" i="15"/>
  <c r="AX65" i="15"/>
  <c r="AX113" i="15"/>
  <c r="CT21" i="15"/>
  <c r="BM102" i="15"/>
  <c r="CQ101" i="15"/>
  <c r="CG66" i="15"/>
  <c r="BK89" i="15"/>
  <c r="J66" i="15"/>
  <c r="CJ140" i="15"/>
  <c r="S144" i="15"/>
  <c r="BO132" i="15"/>
  <c r="CT52" i="15"/>
  <c r="AV110" i="15"/>
  <c r="AO137" i="15"/>
  <c r="CF110" i="15"/>
  <c r="AM18" i="15"/>
  <c r="CY140" i="15"/>
  <c r="AN32" i="15"/>
  <c r="CA48" i="15"/>
  <c r="CB113" i="15"/>
  <c r="BA28" i="15"/>
  <c r="Q32" i="15"/>
  <c r="BI117" i="15"/>
  <c r="U41" i="15"/>
  <c r="CM55" i="15"/>
  <c r="AB63" i="15"/>
  <c r="AX30" i="15"/>
  <c r="CM15" i="15"/>
  <c r="BV32" i="15"/>
  <c r="BF72" i="15"/>
  <c r="CE113" i="15"/>
  <c r="BY74" i="15"/>
  <c r="CH34" i="15"/>
  <c r="AL127" i="15"/>
  <c r="J140" i="15"/>
  <c r="CY52" i="15"/>
  <c r="BN18" i="15"/>
  <c r="AT141" i="15"/>
  <c r="CT18" i="15"/>
  <c r="BO134" i="15"/>
  <c r="CR141" i="15"/>
  <c r="CT73" i="15"/>
  <c r="BP54" i="15"/>
  <c r="AT60" i="15"/>
  <c r="CM70" i="15"/>
  <c r="CJ18" i="15"/>
  <c r="W45" i="15"/>
  <c r="AV48" i="15"/>
  <c r="CR44" i="15"/>
  <c r="BY87" i="15"/>
  <c r="AQ62" i="15"/>
  <c r="V43" i="15"/>
  <c r="CM81" i="15"/>
  <c r="BB13" i="15"/>
  <c r="BY48" i="15"/>
  <c r="DC26" i="15"/>
  <c r="BK122" i="15"/>
  <c r="Q144" i="15"/>
  <c r="CK44" i="15"/>
  <c r="CS69" i="15"/>
  <c r="BC86" i="15"/>
  <c r="AC53" i="15"/>
  <c r="BY18" i="15"/>
  <c r="BF49" i="15"/>
  <c r="DB143" i="15"/>
  <c r="AP141" i="15"/>
  <c r="CY62" i="15"/>
  <c r="CE43" i="15"/>
  <c r="DC42" i="15"/>
  <c r="CB89" i="15"/>
  <c r="CK13" i="15"/>
  <c r="Z102" i="15"/>
  <c r="AM73" i="15"/>
  <c r="CU18" i="15"/>
  <c r="R140" i="15"/>
  <c r="BL41" i="15"/>
  <c r="CI26" i="15"/>
  <c r="BB23" i="15"/>
  <c r="AG41" i="15"/>
  <c r="CL46" i="15"/>
  <c r="CQ71" i="15"/>
  <c r="AM114" i="15"/>
  <c r="AM71" i="15"/>
  <c r="CI136" i="15"/>
  <c r="DC117" i="15"/>
  <c r="BM136" i="15"/>
  <c r="BD121" i="15"/>
  <c r="CG13" i="15"/>
  <c r="BL79" i="15"/>
  <c r="AG132" i="15"/>
  <c r="AX81" i="15"/>
  <c r="CU43" i="15"/>
  <c r="CI85" i="15"/>
  <c r="BT68" i="15"/>
  <c r="DC73" i="15"/>
  <c r="W34" i="15"/>
  <c r="CH78" i="15"/>
  <c r="AN26" i="15"/>
  <c r="AB79" i="15"/>
  <c r="BT32" i="15"/>
  <c r="CC14" i="15"/>
  <c r="AM120" i="15"/>
  <c r="BX12" i="15"/>
  <c r="BO118" i="15"/>
  <c r="AZ23" i="15"/>
  <c r="CZ139" i="15"/>
  <c r="CR36" i="15"/>
  <c r="BQ96" i="15"/>
  <c r="BM121" i="15"/>
  <c r="BN127" i="15"/>
  <c r="CD132" i="15"/>
  <c r="CX61" i="15"/>
  <c r="CD119" i="15"/>
  <c r="BJ33" i="15"/>
  <c r="BH132" i="15"/>
  <c r="BT58" i="15"/>
  <c r="BE124" i="15"/>
  <c r="CW127" i="15"/>
  <c r="CQ81" i="15"/>
  <c r="BN35" i="15"/>
  <c r="AE139" i="15"/>
  <c r="CQ92" i="15"/>
  <c r="AZ81" i="15"/>
  <c r="CA70" i="15"/>
  <c r="BC30" i="15"/>
  <c r="O141" i="15"/>
  <c r="BN17" i="15"/>
  <c r="BY99" i="15"/>
  <c r="CE97" i="15"/>
  <c r="AM136" i="15"/>
  <c r="CK61" i="15"/>
  <c r="BW13" i="15"/>
  <c r="CN145" i="15"/>
  <c r="CR76" i="15"/>
  <c r="BG140" i="15"/>
  <c r="CZ67" i="15"/>
  <c r="AM140" i="15"/>
  <c r="CH138" i="15"/>
  <c r="P23" i="15"/>
  <c r="BY144" i="15"/>
  <c r="DB121" i="15"/>
  <c r="BN48" i="15"/>
  <c r="S138" i="15"/>
  <c r="BX125" i="15"/>
  <c r="BU18" i="15"/>
  <c r="AZ33" i="15"/>
  <c r="AZ52" i="15"/>
  <c r="CQ18" i="15"/>
  <c r="BX102" i="15"/>
  <c r="CU88" i="15"/>
  <c r="AR58" i="15"/>
  <c r="BY84" i="15"/>
  <c r="CH73" i="15"/>
  <c r="AZ89" i="15"/>
  <c r="AX63" i="15"/>
  <c r="BF93" i="15"/>
  <c r="CZ136" i="15"/>
  <c r="CO83" i="15"/>
  <c r="CZ113" i="15"/>
  <c r="BY19" i="15"/>
  <c r="CD91" i="15"/>
  <c r="CQ69" i="15"/>
  <c r="BZ48" i="15"/>
  <c r="AQ58" i="15"/>
  <c r="CU143" i="15"/>
  <c r="CN96" i="15"/>
  <c r="AY66" i="15"/>
  <c r="BY65" i="15"/>
  <c r="CD16" i="15"/>
  <c r="CU93" i="15"/>
  <c r="AU137" i="15"/>
  <c r="CL84" i="15"/>
  <c r="CL35" i="15"/>
  <c r="AN73" i="15"/>
  <c r="CX117" i="15"/>
  <c r="CM52" i="15"/>
  <c r="CB110" i="15"/>
  <c r="BQ144" i="15"/>
  <c r="CM61" i="15"/>
  <c r="CR47" i="15"/>
  <c r="BS89" i="15"/>
  <c r="CW87" i="15"/>
  <c r="CL110" i="15"/>
  <c r="CA55" i="15"/>
  <c r="BH49" i="15"/>
  <c r="DB99" i="15"/>
  <c r="L144" i="15"/>
  <c r="CI89" i="15"/>
  <c r="AT110" i="15"/>
  <c r="H143" i="15"/>
  <c r="CP55" i="15"/>
  <c r="CX68" i="15"/>
  <c r="N100" i="15"/>
  <c r="CH48" i="15"/>
  <c r="CN70" i="15"/>
  <c r="AX125" i="15"/>
  <c r="CY136" i="15"/>
  <c r="AY46" i="15"/>
  <c r="CN88" i="15"/>
  <c r="BK32" i="15"/>
  <c r="BO31" i="15"/>
  <c r="BK135" i="15"/>
  <c r="CA106" i="15"/>
  <c r="CW106" i="15"/>
  <c r="CO72" i="15"/>
  <c r="BX118" i="15"/>
  <c r="R79" i="15"/>
  <c r="AG49" i="15"/>
  <c r="CP40" i="15"/>
  <c r="CN48" i="15"/>
  <c r="S132" i="15"/>
  <c r="CI44" i="15"/>
  <c r="AD55" i="15"/>
  <c r="S76" i="15"/>
  <c r="BG42" i="15"/>
  <c r="CL20" i="15"/>
  <c r="AS91" i="15"/>
  <c r="U110" i="15"/>
  <c r="BC44" i="15"/>
  <c r="J144" i="15"/>
  <c r="CC96" i="15"/>
  <c r="BM144" i="15"/>
  <c r="CI91" i="15"/>
  <c r="CZ44" i="15"/>
  <c r="BD27" i="15"/>
  <c r="BY53" i="15"/>
  <c r="CP98" i="15"/>
  <c r="CP91" i="15"/>
  <c r="CZ18" i="15"/>
  <c r="BB17" i="15"/>
  <c r="CH58" i="15"/>
  <c r="BO93" i="15"/>
  <c r="O81" i="15"/>
  <c r="AC136" i="15"/>
  <c r="BU60" i="15"/>
  <c r="BB89" i="15"/>
  <c r="CE86" i="15"/>
  <c r="BG92" i="15"/>
  <c r="CY125" i="15"/>
  <c r="BA26" i="15"/>
  <c r="CG54" i="15"/>
  <c r="AW124" i="15"/>
  <c r="BG143" i="15"/>
  <c r="CA100" i="15"/>
  <c r="BJ122" i="15"/>
  <c r="CV23" i="15"/>
  <c r="CU60" i="15"/>
  <c r="CL39" i="15"/>
  <c r="BV121" i="15"/>
  <c r="CO32" i="15"/>
  <c r="CB63" i="15"/>
  <c r="BS78" i="15"/>
  <c r="AX107" i="15"/>
  <c r="CS57" i="15"/>
  <c r="BY110" i="15"/>
  <c r="CU145" i="15"/>
  <c r="BT78" i="15"/>
  <c r="BT136" i="15"/>
  <c r="CU76" i="15"/>
  <c r="CV48" i="15"/>
  <c r="CB26" i="15"/>
  <c r="CU85" i="15"/>
  <c r="CA41" i="15"/>
  <c r="AY109" i="15"/>
  <c r="CQ139" i="15"/>
  <c r="U79" i="15"/>
  <c r="AP63" i="15"/>
  <c r="L49" i="15"/>
  <c r="CU32" i="15"/>
  <c r="BW121" i="15"/>
  <c r="BU80" i="15"/>
  <c r="CY138" i="15"/>
  <c r="CY54" i="15"/>
  <c r="CR72" i="15"/>
  <c r="CK89" i="15"/>
  <c r="U105" i="15"/>
  <c r="R63" i="15"/>
  <c r="BC139" i="15"/>
  <c r="BC91" i="15"/>
  <c r="BO46" i="15"/>
  <c r="CD32" i="15"/>
  <c r="CH136" i="15"/>
  <c r="J46" i="15"/>
  <c r="BI61" i="15"/>
  <c r="BB75" i="15"/>
  <c r="AG96" i="15"/>
  <c r="CT46" i="15"/>
  <c r="AQ57" i="15"/>
  <c r="BH102" i="15"/>
  <c r="DA60" i="15"/>
  <c r="CZ60" i="15"/>
  <c r="AV39" i="15"/>
  <c r="BM18" i="15"/>
  <c r="AE45" i="15"/>
  <c r="CQ83" i="15"/>
  <c r="CE35" i="15"/>
  <c r="CE62" i="15"/>
  <c r="CR74" i="15"/>
  <c r="DB81" i="15"/>
  <c r="J70" i="15"/>
  <c r="CT137" i="15"/>
  <c r="DB70" i="15"/>
  <c r="BF53" i="15"/>
  <c r="CM134" i="15"/>
  <c r="CY91" i="15"/>
  <c r="CP109" i="15"/>
  <c r="AN102" i="15"/>
  <c r="CX84" i="15"/>
  <c r="BY86" i="15"/>
  <c r="CL76" i="15"/>
  <c r="BO55" i="15"/>
  <c r="BK138" i="15"/>
  <c r="AZ57" i="15"/>
  <c r="CW143" i="15"/>
  <c r="CR40" i="15"/>
  <c r="CR91" i="15"/>
  <c r="BL138" i="15"/>
  <c r="BS29" i="15"/>
  <c r="CQ56" i="15"/>
  <c r="CT35" i="15"/>
  <c r="CJ122" i="15"/>
  <c r="BE72" i="15"/>
  <c r="BX88" i="15"/>
  <c r="BF66" i="15"/>
  <c r="Q49" i="15"/>
  <c r="CS22" i="15"/>
  <c r="AS79" i="15"/>
  <c r="CA23" i="15"/>
  <c r="BO81" i="15"/>
  <c r="CV15" i="15"/>
  <c r="CT93" i="15"/>
  <c r="CY12" i="15"/>
  <c r="BJ65" i="15"/>
  <c r="BY70" i="15"/>
  <c r="CC30" i="15"/>
  <c r="BS125" i="15"/>
  <c r="BK46" i="15"/>
  <c r="CF74" i="15"/>
  <c r="CB99" i="15"/>
  <c r="CE137" i="15"/>
  <c r="CK136" i="15"/>
  <c r="BI39" i="15"/>
  <c r="BW141" i="15"/>
  <c r="DA122" i="15"/>
  <c r="BH36" i="15"/>
  <c r="CJ80" i="15"/>
  <c r="BK91" i="15"/>
  <c r="AK117" i="15"/>
  <c r="CQ72" i="15"/>
  <c r="CT23" i="15"/>
  <c r="H96" i="15"/>
  <c r="BT54" i="15"/>
  <c r="BT12" i="15"/>
  <c r="CV145" i="15"/>
  <c r="AI137" i="15"/>
  <c r="CE105" i="15"/>
  <c r="BX29" i="15"/>
  <c r="BR44" i="15"/>
  <c r="CB23" i="15"/>
  <c r="AL125" i="15"/>
  <c r="X12" i="15"/>
  <c r="CQ59" i="15"/>
  <c r="CV93" i="15"/>
  <c r="CC26" i="15"/>
  <c r="BN119" i="15"/>
  <c r="CM92" i="15"/>
  <c r="CV46" i="15"/>
  <c r="CC94" i="15"/>
  <c r="AJ144" i="15"/>
  <c r="CY60" i="15"/>
  <c r="AY27" i="15"/>
  <c r="BM12" i="15"/>
  <c r="CT12" i="15"/>
  <c r="CA16" i="15"/>
  <c r="BW107" i="15"/>
  <c r="BM45" i="15"/>
  <c r="CE85" i="15"/>
  <c r="BQ114" i="15"/>
  <c r="CD67" i="15"/>
  <c r="CV21" i="15"/>
  <c r="CA29" i="15"/>
  <c r="AB132" i="15"/>
  <c r="V36" i="15"/>
  <c r="CL83" i="15"/>
  <c r="I15" i="15"/>
  <c r="CR33" i="15"/>
  <c r="BL67" i="15"/>
  <c r="CS107" i="15"/>
  <c r="CR58" i="15"/>
  <c r="BA113" i="15"/>
  <c r="DA67" i="15"/>
  <c r="Y79" i="15"/>
  <c r="BG89" i="15"/>
  <c r="W23" i="15"/>
  <c r="CK29" i="15"/>
  <c r="CR117" i="15"/>
  <c r="AL137" i="15"/>
  <c r="AK89" i="15"/>
  <c r="BI143" i="15"/>
  <c r="AE23" i="15"/>
  <c r="T70" i="15"/>
  <c r="DA80" i="15"/>
  <c r="M144" i="15"/>
  <c r="BS136" i="15"/>
  <c r="BF59" i="15"/>
  <c r="BO137" i="15"/>
  <c r="DC83" i="15"/>
  <c r="CW94" i="15"/>
  <c r="CY33" i="15"/>
  <c r="AY65" i="15"/>
  <c r="CR71" i="15"/>
  <c r="CR99" i="15"/>
  <c r="CW39" i="15"/>
  <c r="X113" i="15"/>
  <c r="CD38" i="15"/>
  <c r="CE63" i="15"/>
  <c r="CL17" i="15"/>
  <c r="BN99" i="15"/>
  <c r="AY108" i="15"/>
  <c r="BG66" i="15"/>
  <c r="BQ70" i="15"/>
  <c r="AX145" i="15"/>
  <c r="CG53" i="15"/>
  <c r="BQ98" i="15"/>
  <c r="CV57" i="15"/>
  <c r="AE145" i="15"/>
  <c r="O145" i="15"/>
  <c r="BQ76" i="15"/>
  <c r="CU83" i="15"/>
  <c r="AU39" i="15"/>
  <c r="CD126" i="15"/>
  <c r="BD73" i="15"/>
  <c r="BP101" i="15"/>
  <c r="CG137" i="15"/>
  <c r="BT140" i="15"/>
  <c r="AP49" i="15"/>
  <c r="BL99" i="15"/>
  <c r="BW22" i="15"/>
  <c r="AP89" i="15"/>
  <c r="AF107" i="15"/>
  <c r="CK66" i="15"/>
  <c r="CF138" i="15"/>
  <c r="BN83" i="15"/>
  <c r="CJ38" i="15"/>
  <c r="BU30" i="15"/>
  <c r="AR41" i="15"/>
  <c r="CR53" i="15"/>
  <c r="CP140" i="15"/>
  <c r="CK30" i="15"/>
  <c r="BZ17" i="15"/>
  <c r="AT32" i="15"/>
  <c r="H23" i="15"/>
  <c r="AP139" i="15"/>
  <c r="CI127" i="15"/>
  <c r="CY120" i="15"/>
  <c r="AX75" i="15"/>
  <c r="J105" i="15"/>
  <c r="DB21" i="15"/>
  <c r="BJ21" i="15"/>
  <c r="V141" i="15"/>
  <c r="BA79" i="15"/>
  <c r="I80" i="15"/>
  <c r="BX17" i="15"/>
  <c r="CR15" i="15"/>
  <c r="DB20" i="15"/>
  <c r="M36" i="15"/>
  <c r="CR55" i="15"/>
  <c r="AK49" i="15"/>
  <c r="CC134" i="15"/>
  <c r="X89" i="15"/>
  <c r="CE60" i="15"/>
  <c r="O127" i="15"/>
  <c r="BB78" i="15"/>
  <c r="CL75" i="15"/>
  <c r="AI44" i="15"/>
  <c r="BH27" i="15"/>
  <c r="BB40" i="15"/>
  <c r="BC93" i="15"/>
  <c r="BI33" i="15"/>
  <c r="BH134" i="15"/>
  <c r="CR140" i="15"/>
  <c r="CX83" i="15"/>
  <c r="O136" i="15"/>
  <c r="BJ79" i="15"/>
  <c r="AY112" i="15"/>
  <c r="AN110" i="15"/>
  <c r="BH143" i="15"/>
  <c r="CK74" i="15"/>
  <c r="P72" i="15"/>
  <c r="CK84" i="15"/>
  <c r="CO127" i="15"/>
  <c r="X23" i="15"/>
  <c r="BU107" i="15"/>
  <c r="CL138" i="15"/>
  <c r="CK88" i="15"/>
  <c r="AX26" i="15"/>
  <c r="BA49" i="15"/>
  <c r="O35" i="15"/>
  <c r="CO47" i="15"/>
  <c r="BK45" i="15"/>
  <c r="DC40" i="15"/>
  <c r="CP28" i="15"/>
  <c r="BB65" i="15"/>
  <c r="T145" i="15"/>
  <c r="BZ27" i="15"/>
  <c r="BO119" i="15"/>
  <c r="AT65" i="15"/>
  <c r="BR29" i="15"/>
  <c r="BA143" i="15"/>
  <c r="CX126" i="15"/>
  <c r="BW42" i="15"/>
  <c r="CZ76" i="15"/>
  <c r="BD23" i="15"/>
  <c r="DB119" i="15"/>
  <c r="BM16" i="15"/>
  <c r="CF124" i="15"/>
  <c r="CG95" i="15"/>
  <c r="CV85" i="15"/>
  <c r="CH124" i="15"/>
  <c r="AL89" i="15"/>
  <c r="CH67" i="15"/>
  <c r="CB45" i="15"/>
  <c r="CA20" i="15"/>
  <c r="DB80" i="15"/>
  <c r="CO44" i="15"/>
  <c r="DB57" i="15"/>
  <c r="BP17" i="15"/>
  <c r="DC53" i="15"/>
  <c r="CZ122" i="15"/>
  <c r="CB86" i="15"/>
  <c r="CO55" i="15"/>
  <c r="BD139" i="15"/>
  <c r="BQ136" i="15"/>
  <c r="CP72" i="15"/>
  <c r="BR21" i="15"/>
  <c r="AI36" i="15"/>
  <c r="S139" i="15"/>
  <c r="CL122" i="15"/>
  <c r="AM49" i="15"/>
  <c r="BQ75" i="15"/>
  <c r="BY43" i="15"/>
  <c r="W100" i="15"/>
  <c r="BK137" i="15"/>
  <c r="BR139" i="15"/>
  <c r="CC13" i="15"/>
  <c r="CX121" i="15"/>
  <c r="BB76" i="15"/>
  <c r="BW63" i="15"/>
  <c r="AQ52" i="15"/>
  <c r="CW109" i="15"/>
  <c r="BZ82" i="15"/>
  <c r="CL107" i="15"/>
  <c r="CH144" i="15"/>
  <c r="BI20" i="15"/>
  <c r="BG40" i="15"/>
  <c r="V97" i="15"/>
  <c r="AS135" i="15"/>
  <c r="CB30" i="15"/>
  <c r="AM16" i="15"/>
  <c r="CS99" i="15"/>
  <c r="BL137" i="15"/>
  <c r="BH83" i="15"/>
  <c r="CB144" i="15"/>
  <c r="DA26" i="15"/>
  <c r="CX86" i="15"/>
  <c r="BK139" i="15"/>
  <c r="CP12" i="15"/>
  <c r="H34" i="15"/>
  <c r="BG100" i="15"/>
  <c r="CT71" i="15"/>
  <c r="N97" i="15"/>
  <c r="BD117" i="15"/>
  <c r="CO13" i="15"/>
  <c r="CH81" i="15"/>
  <c r="AL88" i="15"/>
  <c r="Q83" i="15"/>
  <c r="CT95" i="15"/>
  <c r="CW138" i="15"/>
  <c r="AF99" i="15"/>
  <c r="CH97" i="15"/>
  <c r="BM75" i="15"/>
  <c r="BI134" i="15"/>
  <c r="CB39" i="15"/>
  <c r="CZ119" i="15"/>
  <c r="BD76" i="15"/>
  <c r="BS117" i="15"/>
  <c r="BC67" i="15"/>
  <c r="BE108" i="15"/>
  <c r="J22" i="15"/>
  <c r="BS116" i="15" l="1"/>
  <c r="BD116" i="15"/>
  <c r="G34" i="15"/>
  <c r="F34" i="15"/>
  <c r="CP11" i="15"/>
  <c r="AQ51" i="15"/>
  <c r="BR8" i="15"/>
  <c r="CH123" i="15"/>
  <c r="CF123" i="15"/>
  <c r="BD148" i="15"/>
  <c r="BA142" i="15"/>
  <c r="BA133" i="15" s="1"/>
  <c r="AT64" i="15"/>
  <c r="BB64" i="15"/>
  <c r="X148" i="15"/>
  <c r="BH142" i="15"/>
  <c r="BH133" i="15" s="1"/>
  <c r="AY111" i="15"/>
  <c r="BB77" i="15"/>
  <c r="BJ8" i="15"/>
  <c r="DB8" i="15"/>
  <c r="J104" i="15"/>
  <c r="G23" i="15"/>
  <c r="H148" i="15"/>
  <c r="F23" i="15"/>
  <c r="CJ37" i="15"/>
  <c r="CD37" i="15"/>
  <c r="AY64" i="15"/>
  <c r="AE148" i="15"/>
  <c r="BI142" i="15"/>
  <c r="BI133" i="15" s="1"/>
  <c r="CR116" i="15"/>
  <c r="W148" i="15"/>
  <c r="CV8" i="15"/>
  <c r="CT11" i="15"/>
  <c r="BM11" i="15"/>
  <c r="X11" i="15"/>
  <c r="CB148" i="15"/>
  <c r="CE104" i="15"/>
  <c r="BT11" i="15"/>
  <c r="F96" i="15"/>
  <c r="G96" i="15"/>
  <c r="CT148" i="15"/>
  <c r="AK116" i="15"/>
  <c r="BK90" i="15"/>
  <c r="BJ64" i="15"/>
  <c r="CY11" i="15"/>
  <c r="CA148" i="15"/>
  <c r="CR90" i="15"/>
  <c r="CW142" i="15"/>
  <c r="CW133" i="15" s="1"/>
  <c r="CY90" i="15"/>
  <c r="BC90" i="15"/>
  <c r="U104" i="15"/>
  <c r="BT77" i="15"/>
  <c r="BS77" i="15"/>
  <c r="CV148" i="15"/>
  <c r="BG142" i="15"/>
  <c r="BG133" i="15" s="1"/>
  <c r="AW123" i="15"/>
  <c r="CP90" i="15"/>
  <c r="CI90" i="15"/>
  <c r="AS90" i="15"/>
  <c r="G143" i="15"/>
  <c r="H142" i="15"/>
  <c r="H133" i="15" s="1"/>
  <c r="F143" i="15"/>
  <c r="CM51" i="15"/>
  <c r="CX116" i="15"/>
  <c r="BY64" i="15"/>
  <c r="CU142" i="15"/>
  <c r="CU133" i="15" s="1"/>
  <c r="CD90" i="15"/>
  <c r="AZ51" i="15"/>
  <c r="P148" i="15"/>
  <c r="BE123" i="15"/>
  <c r="AZ148" i="15"/>
  <c r="BX11" i="15"/>
  <c r="CH77" i="15"/>
  <c r="DC116" i="15"/>
  <c r="BB148" i="15"/>
  <c r="DB142" i="15"/>
  <c r="DB133" i="15" s="1"/>
  <c r="CY51" i="15"/>
  <c r="BI116" i="15"/>
  <c r="CT51" i="15"/>
  <c r="CT8" i="15"/>
  <c r="AX64" i="15"/>
  <c r="CS90" i="15"/>
  <c r="BO148" i="15"/>
  <c r="BV37" i="15"/>
  <c r="CG90" i="15"/>
  <c r="T116" i="15"/>
  <c r="BT148" i="15"/>
  <c r="BJ51" i="15"/>
  <c r="AB90" i="15"/>
  <c r="AL51" i="15"/>
  <c r="AO90" i="15"/>
  <c r="CQ11" i="15"/>
  <c r="CB37" i="15"/>
  <c r="CE123" i="15"/>
  <c r="BX8" i="15"/>
  <c r="CR64" i="15"/>
  <c r="G36" i="15"/>
  <c r="F36" i="15"/>
  <c r="CA11" i="15"/>
  <c r="CN77" i="15"/>
  <c r="AQ24" i="15"/>
  <c r="AF148" i="15"/>
  <c r="BE142" i="15"/>
  <c r="BE133" i="15" s="1"/>
  <c r="CQ37" i="15"/>
  <c r="BN111" i="15"/>
  <c r="CN123" i="15"/>
  <c r="AG148" i="15"/>
  <c r="AJ148" i="15"/>
  <c r="CA64" i="15"/>
  <c r="CC142" i="15"/>
  <c r="CC133" i="15" s="1"/>
  <c r="CX24" i="15"/>
  <c r="BW77" i="15"/>
  <c r="BL104" i="15"/>
  <c r="CQ148" i="15"/>
  <c r="AY142" i="15"/>
  <c r="AY133" i="15" s="1"/>
  <c r="F136" i="15"/>
  <c r="G136" i="15"/>
  <c r="P111" i="15"/>
  <c r="CK8" i="15"/>
  <c r="AM104" i="15"/>
  <c r="BK111" i="15"/>
  <c r="CG8" i="15"/>
  <c r="BN116" i="15"/>
  <c r="BZ142" i="15"/>
  <c r="BZ133" i="15" s="1"/>
  <c r="W11" i="15"/>
  <c r="BN142" i="15"/>
  <c r="BN133" i="15" s="1"/>
  <c r="AL8" i="15"/>
  <c r="CA77" i="15"/>
  <c r="DA116" i="15"/>
  <c r="BH24" i="15"/>
  <c r="AS37" i="15"/>
  <c r="CZ116" i="15"/>
  <c r="BP104" i="15"/>
  <c r="T24" i="15"/>
  <c r="CG116" i="15"/>
  <c r="CG77" i="15"/>
  <c r="CR111" i="15"/>
  <c r="Q123" i="15"/>
  <c r="BU11" i="15"/>
  <c r="AV37" i="15"/>
  <c r="CX51" i="15"/>
  <c r="DC64" i="15"/>
  <c r="P64" i="15"/>
  <c r="AW77" i="15"/>
  <c r="AH51" i="15"/>
  <c r="BU8" i="15"/>
  <c r="M148" i="15"/>
  <c r="CH51" i="15"/>
  <c r="CU111" i="15"/>
  <c r="AD148" i="15"/>
  <c r="F141" i="15"/>
  <c r="G141" i="15"/>
  <c r="CM104" i="15"/>
  <c r="CY111" i="15"/>
  <c r="AT111" i="15"/>
  <c r="BP51" i="15"/>
  <c r="AT11" i="15"/>
  <c r="U90" i="15"/>
  <c r="BT51" i="15"/>
  <c r="CD142" i="15"/>
  <c r="CD133" i="15" s="1"/>
  <c r="CN111" i="15"/>
  <c r="AL104" i="15"/>
  <c r="CV104" i="15"/>
  <c r="CA24" i="15"/>
  <c r="BX116" i="15"/>
  <c r="CK90" i="15"/>
  <c r="BY24" i="15"/>
  <c r="CK11" i="15"/>
  <c r="AP51" i="15"/>
  <c r="CX90" i="15"/>
  <c r="CD104" i="15"/>
  <c r="DB116" i="15"/>
  <c r="BZ24" i="15"/>
  <c r="BG64" i="15"/>
  <c r="BY142" i="15"/>
  <c r="BY133" i="15" s="1"/>
  <c r="AD142" i="15"/>
  <c r="CW104" i="15"/>
  <c r="BM123" i="15"/>
  <c r="BR142" i="15"/>
  <c r="BR133" i="15" s="1"/>
  <c r="CZ77" i="15"/>
  <c r="BN24" i="15"/>
  <c r="AI142" i="15"/>
  <c r="CS77" i="15"/>
  <c r="CL24" i="15"/>
  <c r="AT116" i="15"/>
  <c r="BH148" i="15"/>
  <c r="AA116" i="15"/>
  <c r="CZ111" i="15"/>
  <c r="CM77" i="15"/>
  <c r="S64" i="15"/>
  <c r="CF64" i="15"/>
  <c r="BI148" i="15"/>
  <c r="N142" i="15"/>
  <c r="N133" i="15" s="1"/>
  <c r="CH37" i="15"/>
  <c r="BQ90" i="15"/>
  <c r="BD8" i="15"/>
  <c r="DB123" i="15"/>
  <c r="O142" i="15"/>
  <c r="BK77" i="15"/>
  <c r="BY104" i="15"/>
  <c r="CF116" i="15"/>
  <c r="CM142" i="15"/>
  <c r="CM133" i="15" s="1"/>
  <c r="CP8" i="15"/>
  <c r="BZ64" i="15"/>
  <c r="BK148" i="15"/>
  <c r="CO148" i="15"/>
  <c r="CU8" i="15"/>
  <c r="CR104" i="15"/>
  <c r="BQ142" i="15"/>
  <c r="BQ133" i="15" s="1"/>
  <c r="CW116" i="15"/>
  <c r="CW90" i="15"/>
  <c r="AU148" i="15"/>
  <c r="AZ123" i="15"/>
  <c r="AG11" i="15"/>
  <c r="CB8" i="15"/>
  <c r="BN8" i="15"/>
  <c r="AL24" i="15"/>
  <c r="CF90" i="15"/>
  <c r="BU111" i="15"/>
  <c r="CW51" i="15"/>
  <c r="CB142" i="15"/>
  <c r="CB133" i="15" s="1"/>
  <c r="CM123" i="15"/>
  <c r="AU37" i="15"/>
  <c r="CU64" i="15"/>
  <c r="AX11" i="15"/>
  <c r="AM11" i="15"/>
  <c r="AC8" i="15"/>
  <c r="W90" i="15"/>
  <c r="F138" i="15"/>
  <c r="G138" i="15"/>
  <c r="BZ116" i="15"/>
  <c r="V148" i="15"/>
  <c r="BM64" i="15"/>
  <c r="BX148" i="15"/>
  <c r="DA24" i="15"/>
  <c r="BC51" i="15"/>
  <c r="CP24" i="15"/>
  <c r="AW64" i="15"/>
  <c r="CQ142" i="15"/>
  <c r="CQ133" i="15" s="1"/>
  <c r="AA77" i="15"/>
  <c r="BT123" i="15"/>
  <c r="AE142" i="15"/>
  <c r="DA11" i="15"/>
  <c r="W142" i="15"/>
  <c r="BV8" i="15"/>
  <c r="BU90" i="15"/>
  <c r="R111" i="15"/>
  <c r="CY116" i="15"/>
  <c r="CA111" i="15"/>
  <c r="BV77" i="15"/>
  <c r="N11" i="15"/>
  <c r="P24" i="15"/>
  <c r="AV77" i="15"/>
  <c r="CP51" i="15"/>
  <c r="Y123" i="15"/>
  <c r="AK142" i="15"/>
  <c r="AK133" i="15" s="1"/>
  <c r="AS77" i="15"/>
  <c r="CC64" i="15"/>
  <c r="CY148" i="15"/>
  <c r="CS123" i="15"/>
  <c r="CO51" i="15"/>
  <c r="CC8" i="15"/>
  <c r="BX104" i="15"/>
  <c r="DB24" i="15"/>
  <c r="BZ8" i="15"/>
  <c r="CJ116" i="15"/>
  <c r="G139" i="15"/>
  <c r="F139" i="15"/>
  <c r="CK123" i="15"/>
  <c r="CS51" i="15"/>
  <c r="CC148" i="15"/>
  <c r="CB51" i="15"/>
  <c r="CY104" i="15"/>
  <c r="CZ51" i="15"/>
  <c r="BU148" i="15"/>
  <c r="CZ64" i="15"/>
  <c r="CN64" i="15"/>
  <c r="BP111" i="15"/>
  <c r="CL11" i="15"/>
  <c r="AR37" i="15"/>
  <c r="CQ111" i="15"/>
  <c r="J148" i="15"/>
  <c r="BV11" i="15"/>
  <c r="CA37" i="15"/>
  <c r="CY8" i="15"/>
  <c r="CG24" i="15"/>
  <c r="BS37" i="15"/>
  <c r="AU123" i="15"/>
  <c r="BF37" i="15"/>
  <c r="P142" i="15"/>
  <c r="AX148" i="15"/>
  <c r="CY77" i="15"/>
  <c r="Z148" i="15"/>
  <c r="F49" i="15"/>
  <c r="G49" i="15"/>
  <c r="DA90" i="15"/>
  <c r="CV64" i="15"/>
  <c r="CC11" i="15"/>
  <c r="CZ8" i="15"/>
  <c r="AN64" i="15"/>
  <c r="BM8" i="15"/>
  <c r="CX142" i="15"/>
  <c r="CX133" i="15" s="1"/>
  <c r="BW90" i="15"/>
  <c r="CR8" i="15"/>
  <c r="BH104" i="15"/>
  <c r="BR51" i="15"/>
  <c r="CI116" i="15"/>
  <c r="CR51" i="15"/>
  <c r="CO142" i="15"/>
  <c r="CO133" i="15" s="1"/>
  <c r="CB90" i="15"/>
  <c r="DB111" i="15"/>
  <c r="AB148" i="15"/>
  <c r="BQ51" i="15"/>
  <c r="CN104" i="15"/>
  <c r="CU116" i="15"/>
  <c r="BR116" i="15"/>
  <c r="BS11" i="15"/>
  <c r="CI142" i="15"/>
  <c r="CI133" i="15" s="1"/>
  <c r="O123" i="15"/>
  <c r="O64" i="15"/>
  <c r="AQ104" i="15"/>
  <c r="BV111" i="15"/>
  <c r="CV11" i="15"/>
  <c r="BY51" i="15"/>
  <c r="M142" i="15"/>
  <c r="M133" i="15" s="1"/>
  <c r="CS111" i="15"/>
  <c r="BJ148" i="15"/>
  <c r="I77" i="15"/>
  <c r="CK142" i="15"/>
  <c r="CK133" i="15" s="1"/>
  <c r="CE116" i="15"/>
  <c r="CR24" i="15"/>
  <c r="CH90" i="15"/>
  <c r="CP116" i="15"/>
  <c r="BA123" i="15"/>
  <c r="W111" i="15"/>
  <c r="AK104" i="15"/>
  <c r="BC148" i="15"/>
  <c r="BO11" i="15"/>
  <c r="BT111" i="15"/>
  <c r="BC64" i="15"/>
  <c r="BY90" i="15"/>
  <c r="I142" i="15"/>
  <c r="I133" i="15" s="1"/>
  <c r="CV142" i="15"/>
  <c r="CV133" i="15" s="1"/>
  <c r="BE116" i="15"/>
  <c r="BA104" i="15"/>
  <c r="AL111" i="15"/>
  <c r="CW148" i="15"/>
  <c r="BQ64" i="15"/>
  <c r="CX148" i="15"/>
  <c r="K11" i="15"/>
  <c r="X142" i="15"/>
  <c r="CG11" i="15"/>
  <c r="AT148" i="15"/>
  <c r="BQ77" i="15"/>
  <c r="AS111" i="15"/>
  <c r="F68" i="15"/>
  <c r="G68" i="15"/>
  <c r="CI64" i="15"/>
  <c r="G145" i="15"/>
  <c r="F145" i="15"/>
  <c r="F75" i="15"/>
  <c r="G75" i="15"/>
  <c r="AP123" i="15"/>
  <c r="AN51" i="15"/>
  <c r="BQ148" i="15"/>
  <c r="DA142" i="15"/>
  <c r="DA133" i="15" s="1"/>
  <c r="BY111" i="15"/>
  <c r="BG24" i="15"/>
  <c r="BL51" i="15"/>
  <c r="CG142" i="15"/>
  <c r="CG133" i="15" s="1"/>
  <c r="Q142" i="15"/>
  <c r="CO111" i="15"/>
  <c r="CC37" i="15"/>
  <c r="AS116" i="15"/>
  <c r="AR8" i="15"/>
  <c r="BM142" i="15"/>
  <c r="BM133" i="15" s="1"/>
  <c r="AP8" i="15"/>
  <c r="BX64" i="15"/>
  <c r="BV104" i="15"/>
  <c r="AN142" i="15"/>
  <c r="AN133" i="15" s="1"/>
  <c r="CK64" i="15"/>
  <c r="AU142" i="15"/>
  <c r="AU133" i="15" s="1"/>
  <c r="CB111" i="15"/>
  <c r="AS24" i="15"/>
  <c r="CT116" i="15"/>
  <c r="G114" i="15"/>
  <c r="F114" i="15"/>
  <c r="CG148" i="15"/>
  <c r="BM51" i="15"/>
  <c r="CW8" i="15"/>
  <c r="AP116" i="15"/>
  <c r="CH142" i="15"/>
  <c r="CH133" i="15" s="1"/>
  <c r="CI111" i="15"/>
  <c r="DC51" i="15"/>
  <c r="BP77" i="15"/>
  <c r="AM148" i="15"/>
  <c r="AM77" i="15"/>
  <c r="BG11" i="15"/>
  <c r="AI148" i="15"/>
  <c r="BT90" i="15"/>
  <c r="BF90" i="15"/>
  <c r="G80" i="15"/>
  <c r="F80" i="15"/>
  <c r="CE148" i="15"/>
  <c r="CN116" i="15"/>
  <c r="CV77" i="15"/>
  <c r="V142" i="15"/>
  <c r="AH142" i="15"/>
  <c r="AO148" i="15"/>
  <c r="BD142" i="15"/>
  <c r="BD133" i="15" s="1"/>
  <c r="CP148" i="15"/>
  <c r="AP64" i="15"/>
  <c r="G140" i="15"/>
  <c r="F140" i="15"/>
  <c r="AM123" i="15"/>
  <c r="CX37" i="15"/>
  <c r="AK148" i="15"/>
  <c r="BF142" i="15"/>
  <c r="BF133" i="15" s="1"/>
  <c r="BL142" i="15"/>
  <c r="BL133" i="15" s="1"/>
  <c r="CG111" i="15"/>
  <c r="CH116" i="15"/>
  <c r="CO90" i="15"/>
  <c r="BW11" i="15"/>
  <c r="S142" i="15"/>
  <c r="AJ24" i="15"/>
  <c r="CU77" i="15"/>
  <c r="CO123" i="15"/>
  <c r="AM37" i="15"/>
  <c r="Y24" i="15"/>
  <c r="CX111" i="15"/>
  <c r="CZ37" i="15"/>
  <c r="BY148" i="15"/>
  <c r="AJ111" i="15"/>
  <c r="CF104" i="15"/>
  <c r="BX142" i="15"/>
  <c r="BX133" i="15" s="1"/>
  <c r="BH37" i="15"/>
  <c r="N123" i="15"/>
  <c r="X111" i="15"/>
  <c r="CK77" i="15"/>
  <c r="H116" i="15"/>
  <c r="G117" i="15"/>
  <c r="F117" i="15"/>
  <c r="CV123" i="15"/>
  <c r="W104" i="15"/>
  <c r="V104" i="15"/>
  <c r="CM90" i="15"/>
  <c r="AQ148" i="15"/>
  <c r="AW90" i="15"/>
  <c r="BO24" i="15"/>
  <c r="J90" i="15"/>
  <c r="BU123" i="15"/>
  <c r="CP77" i="15"/>
  <c r="BS123" i="15"/>
  <c r="BL111" i="15"/>
  <c r="CL116" i="15"/>
  <c r="CK51" i="15"/>
  <c r="BJ142" i="15"/>
  <c r="BJ133" i="15" s="1"/>
  <c r="BW148" i="15"/>
  <c r="BT104" i="15"/>
  <c r="BT103" i="15" s="1"/>
  <c r="CH64" i="15"/>
  <c r="K8" i="15"/>
  <c r="CY37" i="15"/>
  <c r="CA51" i="15"/>
  <c r="BG116" i="15"/>
  <c r="AN104" i="15"/>
  <c r="CZ123" i="15"/>
  <c r="BJ104" i="15"/>
  <c r="F48" i="15"/>
  <c r="G48" i="15"/>
  <c r="DB51" i="15"/>
  <c r="I148" i="15"/>
  <c r="F137" i="15"/>
  <c r="G137" i="15"/>
  <c r="BX37" i="15"/>
  <c r="L148" i="15"/>
  <c r="BG90" i="15"/>
  <c r="BN64" i="15"/>
  <c r="AS148" i="15"/>
  <c r="BK142" i="15"/>
  <c r="BK133" i="15" s="1"/>
  <c r="CR11" i="15"/>
  <c r="N104" i="15"/>
  <c r="AV148" i="15"/>
  <c r="BU64" i="15"/>
  <c r="CT111" i="15"/>
  <c r="AW148" i="15"/>
  <c r="CD148" i="15"/>
  <c r="AZ142" i="15"/>
  <c r="AZ133" i="15" s="1"/>
  <c r="CL51" i="15"/>
  <c r="BE8" i="15"/>
  <c r="CF77" i="15"/>
  <c r="CK37" i="15"/>
  <c r="CU90" i="15"/>
  <c r="AW37" i="15"/>
  <c r="CN142" i="15"/>
  <c r="CN133" i="15" s="1"/>
  <c r="CQ24" i="15"/>
  <c r="AZ64" i="15"/>
  <c r="CO77" i="15"/>
  <c r="DB77" i="15"/>
  <c r="BG51" i="15"/>
  <c r="T148" i="15"/>
  <c r="CB104" i="15"/>
  <c r="DA123" i="15"/>
  <c r="CI51" i="15"/>
  <c r="AV142" i="15"/>
  <c r="AV133" i="15" s="1"/>
  <c r="CB11" i="15"/>
  <c r="I123" i="15"/>
  <c r="AZ104" i="15"/>
  <c r="AI111" i="15"/>
  <c r="CE111" i="15"/>
  <c r="CI11" i="15"/>
  <c r="BC24" i="15"/>
  <c r="AH77" i="15"/>
  <c r="F19" i="15"/>
  <c r="G19" i="15"/>
  <c r="P116" i="15"/>
  <c r="CB116" i="15"/>
  <c r="BJ24" i="15"/>
  <c r="T142" i="15"/>
  <c r="AR148" i="15"/>
  <c r="CK111" i="15"/>
  <c r="N37" i="15"/>
  <c r="AX142" i="15"/>
  <c r="AX133" i="15" s="1"/>
  <c r="CC116" i="15"/>
  <c r="CF51" i="15"/>
  <c r="CF50" i="15" s="1"/>
  <c r="AK77" i="15"/>
  <c r="CC123" i="15"/>
  <c r="AC24" i="15"/>
  <c r="BM37" i="15"/>
  <c r="W24" i="15"/>
  <c r="AV90" i="15"/>
  <c r="X8" i="15"/>
  <c r="BZ37" i="15"/>
  <c r="DA77" i="15"/>
  <c r="AX90" i="15"/>
  <c r="F92" i="15"/>
  <c r="G92" i="15"/>
  <c r="CW24" i="15"/>
  <c r="CF142" i="15"/>
  <c r="CF133" i="15" s="1"/>
  <c r="CH8" i="15"/>
  <c r="BA111" i="15"/>
  <c r="CQ8" i="15"/>
  <c r="CD111" i="15"/>
  <c r="BL11" i="15"/>
  <c r="DA8" i="15"/>
  <c r="CS142" i="15"/>
  <c r="CS133" i="15" s="1"/>
  <c r="R11" i="15"/>
  <c r="BU142" i="15"/>
  <c r="BU133" i="15" s="1"/>
  <c r="BK24" i="15"/>
  <c r="AG90" i="15"/>
  <c r="BM90" i="15"/>
  <c r="CM8" i="15"/>
  <c r="BN148" i="15"/>
  <c r="CJ142" i="15"/>
  <c r="CJ133" i="15" s="1"/>
  <c r="CS37" i="15"/>
  <c r="AP148" i="15"/>
  <c r="AE24" i="15"/>
  <c r="DB90" i="15"/>
  <c r="CL111" i="15"/>
  <c r="CV111" i="15"/>
  <c r="CV103" i="15" s="1"/>
  <c r="BG148" i="15"/>
  <c r="CT90" i="15"/>
  <c r="AS104" i="15"/>
  <c r="BL116" i="15"/>
  <c r="AJ142" i="15"/>
  <c r="BR104" i="15"/>
  <c r="BE77" i="15"/>
  <c r="CL148" i="15"/>
  <c r="K64" i="15"/>
  <c r="BI24" i="15"/>
  <c r="BA116" i="15"/>
  <c r="K37" i="15"/>
  <c r="BE37" i="15"/>
  <c r="F63" i="15"/>
  <c r="G63" i="15"/>
  <c r="AF142" i="15"/>
  <c r="CK116" i="15"/>
  <c r="BH116" i="15"/>
  <c r="CD77" i="15"/>
  <c r="G126" i="15"/>
  <c r="F126" i="15"/>
  <c r="CN51" i="15"/>
  <c r="CK104" i="15"/>
  <c r="CJ111" i="15"/>
  <c r="CK148" i="15"/>
  <c r="CJ51" i="15"/>
  <c r="CW111" i="15"/>
  <c r="CM37" i="15"/>
  <c r="DB148" i="15"/>
  <c r="CJ123" i="15"/>
  <c r="G43" i="15"/>
  <c r="F43" i="15"/>
  <c r="BD111" i="15"/>
  <c r="BQ24" i="15"/>
  <c r="CL37" i="15"/>
  <c r="W123" i="15"/>
  <c r="G76" i="15"/>
  <c r="F76" i="15"/>
  <c r="CW64" i="15"/>
  <c r="CN8" i="15"/>
  <c r="AC116" i="15"/>
  <c r="AN123" i="15"/>
  <c r="AY77" i="15"/>
  <c r="Z24" i="15"/>
  <c r="H8" i="15"/>
  <c r="F21" i="15"/>
  <c r="G21" i="15"/>
  <c r="CR148" i="15"/>
  <c r="CT104" i="15"/>
  <c r="AD90" i="15"/>
  <c r="G27" i="15"/>
  <c r="F27" i="15"/>
  <c r="BL24" i="15"/>
  <c r="S116" i="15"/>
  <c r="BB142" i="15"/>
  <c r="BB133" i="15" s="1"/>
  <c r="CW11" i="15"/>
  <c r="CM24" i="15"/>
  <c r="BQ37" i="15"/>
  <c r="R37" i="15"/>
  <c r="BC11" i="15"/>
  <c r="U142" i="15"/>
  <c r="CJ90" i="15"/>
  <c r="CS104" i="15"/>
  <c r="U148" i="15"/>
  <c r="CC24" i="15"/>
  <c r="AM24" i="15"/>
  <c r="AP37" i="15"/>
  <c r="AI51" i="15"/>
  <c r="N148" i="15"/>
  <c r="AW142" i="15"/>
  <c r="AW133" i="15" s="1"/>
  <c r="DC148" i="15"/>
  <c r="DA148" i="15"/>
  <c r="DC123" i="15"/>
  <c r="DC115" i="15" s="1"/>
  <c r="CL8" i="15"/>
  <c r="U37" i="15"/>
  <c r="BP116" i="15"/>
  <c r="BY8" i="15"/>
  <c r="BF11" i="15"/>
  <c r="CI24" i="15"/>
  <c r="CQ51" i="15"/>
  <c r="CC51" i="15"/>
  <c r="CT24" i="15"/>
  <c r="BZ148" i="15"/>
  <c r="CL142" i="15"/>
  <c r="CL133" i="15" s="1"/>
  <c r="CD8" i="15"/>
  <c r="O24" i="15"/>
  <c r="AF90" i="15"/>
  <c r="CV24" i="15"/>
  <c r="AC11" i="15"/>
  <c r="BK37" i="15"/>
  <c r="CN24" i="15"/>
  <c r="BL148" i="15"/>
  <c r="T90" i="15"/>
  <c r="BH77" i="15"/>
  <c r="AB142" i="15"/>
  <c r="BH51" i="15"/>
  <c r="CS148" i="15"/>
  <c r="BY123" i="15"/>
  <c r="H111" i="15"/>
  <c r="G112" i="15"/>
  <c r="F112" i="15"/>
  <c r="G28" i="15"/>
  <c r="F28" i="15"/>
  <c r="BG37" i="15"/>
  <c r="K77" i="15"/>
  <c r="BH11" i="15"/>
  <c r="CE51" i="15"/>
  <c r="AD24" i="15"/>
  <c r="CE11" i="15"/>
  <c r="BF51" i="15"/>
  <c r="BM24" i="15"/>
  <c r="CS11" i="15"/>
  <c r="BP8" i="15"/>
  <c r="AC142" i="15"/>
  <c r="CR123" i="15"/>
  <c r="L8" i="15"/>
  <c r="CX123" i="15"/>
  <c r="CT142" i="15"/>
  <c r="CT133" i="15" s="1"/>
  <c r="F32" i="15"/>
  <c r="G32" i="15"/>
  <c r="CB77" i="15"/>
  <c r="CD116" i="15"/>
  <c r="L37" i="15"/>
  <c r="BI51" i="15"/>
  <c r="CT64" i="15"/>
  <c r="BV116" i="15"/>
  <c r="CU123" i="15"/>
  <c r="AI11" i="15"/>
  <c r="AX111" i="15"/>
  <c r="AZ77" i="15"/>
  <c r="AY8" i="15"/>
  <c r="F66" i="15"/>
  <c r="G66" i="15"/>
  <c r="P90" i="15"/>
  <c r="BW104" i="15"/>
  <c r="BB8" i="15"/>
  <c r="DC37" i="15"/>
  <c r="DC142" i="15"/>
  <c r="DC133" i="15" s="1"/>
  <c r="K148" i="15"/>
  <c r="O148" i="15"/>
  <c r="BD104" i="15"/>
  <c r="BD103" i="15" s="1"/>
  <c r="AO142" i="15"/>
  <c r="AO133" i="15" s="1"/>
  <c r="CO37" i="15"/>
  <c r="BS90" i="15"/>
  <c r="CM111" i="15"/>
  <c r="CM103" i="15" s="1"/>
  <c r="AC148" i="15"/>
  <c r="BG8" i="15"/>
  <c r="BO123" i="15"/>
  <c r="AY148" i="15"/>
  <c r="BA148" i="15"/>
  <c r="BZ111" i="15"/>
  <c r="AL148" i="15"/>
  <c r="CO11" i="15"/>
  <c r="BA11" i="15"/>
  <c r="BF8" i="15"/>
  <c r="BQ123" i="15"/>
  <c r="M8" i="15"/>
  <c r="BV51" i="15"/>
  <c r="CZ148" i="15"/>
  <c r="BO116" i="15"/>
  <c r="BO115" i="15" s="1"/>
  <c r="BI123" i="15"/>
  <c r="AU51" i="15"/>
  <c r="CD24" i="15"/>
  <c r="CQ90" i="15"/>
  <c r="CL90" i="15"/>
  <c r="AV8" i="15"/>
  <c r="CO24" i="15"/>
  <c r="DC90" i="15"/>
  <c r="BF64" i="15"/>
  <c r="AK64" i="15"/>
  <c r="CI148" i="15"/>
  <c r="BV142" i="15"/>
  <c r="BV133" i="15" s="1"/>
  <c r="CZ142" i="15"/>
  <c r="CZ133" i="15" s="1"/>
  <c r="CV37" i="15"/>
  <c r="BG104" i="15"/>
  <c r="Z142" i="15"/>
  <c r="BT37" i="15"/>
  <c r="CX11" i="15"/>
  <c r="CJ77" i="15"/>
  <c r="L64" i="15"/>
  <c r="AO24" i="15"/>
  <c r="BR11" i="15"/>
  <c r="BN90" i="15"/>
  <c r="CZ24" i="15"/>
  <c r="S148" i="15"/>
  <c r="V123" i="15"/>
  <c r="Y148" i="15"/>
  <c r="BE51" i="15"/>
  <c r="BY77" i="15"/>
  <c r="DA111" i="15"/>
  <c r="AR123" i="15"/>
  <c r="CE77" i="15"/>
  <c r="G46" i="15"/>
  <c r="F46" i="15"/>
  <c r="BX111" i="15"/>
  <c r="BE148" i="15"/>
  <c r="CT77" i="15"/>
  <c r="DB104" i="15"/>
  <c r="CT37" i="15"/>
  <c r="CH24" i="15"/>
  <c r="Y142" i="15"/>
  <c r="CX77" i="15"/>
  <c r="BI111" i="15"/>
  <c r="CN90" i="15"/>
  <c r="CH104" i="15"/>
  <c r="L77" i="15"/>
  <c r="AM64" i="15"/>
  <c r="CA142" i="15"/>
  <c r="CA133" i="15" s="1"/>
  <c r="CO8" i="15"/>
  <c r="CC90" i="15"/>
  <c r="CM11" i="15"/>
  <c r="AB11" i="15"/>
  <c r="F18" i="15"/>
  <c r="G18" i="15"/>
  <c r="CL77" i="15"/>
  <c r="R116" i="15"/>
  <c r="AV123" i="15"/>
  <c r="CF11" i="15"/>
  <c r="BI11" i="15"/>
  <c r="CU104" i="15"/>
  <c r="M77" i="15"/>
  <c r="AN11" i="15"/>
  <c r="CK24" i="15"/>
  <c r="BW142" i="15"/>
  <c r="BW133" i="15" s="1"/>
  <c r="CJ148" i="15"/>
  <c r="BT24" i="15"/>
  <c r="BJ11" i="15"/>
  <c r="BA90" i="15"/>
  <c r="AD37" i="15"/>
  <c r="AG77" i="15"/>
  <c r="CQ123" i="15"/>
  <c r="Z116" i="15"/>
  <c r="AN148" i="15"/>
  <c r="AR116" i="15"/>
  <c r="X77" i="15"/>
  <c r="AW116" i="15"/>
  <c r="AW115" i="15" s="1"/>
  <c r="F122" i="15"/>
  <c r="G122" i="15"/>
  <c r="BS148" i="15"/>
  <c r="CA8" i="15"/>
  <c r="AR104" i="15"/>
  <c r="CX104" i="15"/>
  <c r="F102" i="15"/>
  <c r="G102" i="15"/>
  <c r="DA37" i="15"/>
  <c r="BR77" i="15"/>
  <c r="AT142" i="15"/>
  <c r="AT133" i="15" s="1"/>
  <c r="CP37" i="15"/>
  <c r="CP10" i="15" s="1"/>
  <c r="BB111" i="15"/>
  <c r="AT104" i="15"/>
  <c r="CY123" i="15"/>
  <c r="AF8" i="15"/>
  <c r="CP104" i="15"/>
  <c r="BX77" i="15"/>
  <c r="BT116" i="15"/>
  <c r="AE77" i="15"/>
  <c r="AH148" i="15"/>
  <c r="BN11" i="15"/>
  <c r="AO104" i="15"/>
  <c r="K142" i="15"/>
  <c r="K133" i="15" s="1"/>
  <c r="BO77" i="15"/>
  <c r="CE142" i="15"/>
  <c r="CE133" i="15" s="1"/>
  <c r="AU11" i="15"/>
  <c r="BM111" i="15"/>
  <c r="CM64" i="15"/>
  <c r="AG142" i="15"/>
  <c r="BE90" i="15"/>
  <c r="BH111" i="15"/>
  <c r="BC8" i="15"/>
  <c r="BV148" i="15"/>
  <c r="CI77" i="15"/>
  <c r="CI50" i="15" s="1"/>
  <c r="BR90" i="15"/>
  <c r="CQ104" i="15"/>
  <c r="DB11" i="15"/>
  <c r="AD116" i="15"/>
  <c r="CW77" i="15"/>
  <c r="F105" i="15"/>
  <c r="H104" i="15"/>
  <c r="G105" i="15"/>
  <c r="BP37" i="15"/>
  <c r="BZ77" i="15"/>
  <c r="AC111" i="15"/>
  <c r="AA148" i="15"/>
  <c r="BC37" i="15"/>
  <c r="BC10" i="15" s="1"/>
  <c r="Z90" i="15"/>
  <c r="AZ90" i="15"/>
  <c r="BS8" i="15"/>
  <c r="CT123" i="15"/>
  <c r="AE51" i="15"/>
  <c r="AC64" i="15"/>
  <c r="U11" i="15"/>
  <c r="CM116" i="15"/>
  <c r="BY116" i="15"/>
  <c r="BD64" i="15"/>
  <c r="BF116" i="15"/>
  <c r="R90" i="15"/>
  <c r="CU11" i="15"/>
  <c r="CO64" i="15"/>
  <c r="CO50" i="15" s="1"/>
  <c r="AM142" i="15"/>
  <c r="AM133" i="15" s="1"/>
  <c r="AP142" i="15"/>
  <c r="AP133" i="15" s="1"/>
  <c r="F15" i="15"/>
  <c r="G15" i="15"/>
  <c r="F89" i="15"/>
  <c r="G89" i="15"/>
  <c r="F73" i="15"/>
  <c r="G73" i="15"/>
  <c r="BX123" i="15"/>
  <c r="BC116" i="15"/>
  <c r="CR37" i="15"/>
  <c r="W8" i="15"/>
  <c r="BL77" i="15"/>
  <c r="G144" i="15"/>
  <c r="F144" i="15"/>
  <c r="CY64" i="15"/>
  <c r="Q11" i="15"/>
  <c r="CM148" i="15"/>
  <c r="CS8" i="15"/>
  <c r="Q77" i="15"/>
  <c r="BJ111" i="15"/>
  <c r="CS24" i="15"/>
  <c r="AU8" i="15"/>
  <c r="BJ37" i="15"/>
  <c r="AH90" i="15"/>
  <c r="CZ90" i="15"/>
  <c r="CJ8" i="15"/>
  <c r="F67" i="15"/>
  <c r="G67" i="15"/>
  <c r="G42" i="15"/>
  <c r="F42" i="15"/>
  <c r="BD90" i="15"/>
  <c r="BK116" i="15"/>
  <c r="BA77" i="15"/>
  <c r="BB123" i="15"/>
  <c r="BV123" i="15"/>
  <c r="AH11" i="15"/>
  <c r="AY90" i="15"/>
  <c r="CV90" i="15"/>
  <c r="BJ116" i="15"/>
  <c r="CR142" i="15"/>
  <c r="CR133" i="15" s="1"/>
  <c r="CI8" i="15"/>
  <c r="R148" i="15"/>
  <c r="U77" i="15"/>
  <c r="BP123" i="15"/>
  <c r="CY142" i="15"/>
  <c r="CY133" i="15" s="1"/>
  <c r="J8" i="15"/>
  <c r="J116" i="15"/>
  <c r="R77" i="15"/>
  <c r="U116" i="15"/>
  <c r="R64" i="15"/>
  <c r="AE104" i="15"/>
  <c r="BO51" i="15"/>
  <c r="BD77" i="15"/>
  <c r="CJ104" i="15"/>
  <c r="AL142" i="15"/>
  <c r="AL133" i="15" s="1"/>
  <c r="BV24" i="15"/>
  <c r="S123" i="15"/>
  <c r="X116" i="15"/>
  <c r="CA104" i="15"/>
  <c r="CA103" i="15" s="1"/>
  <c r="T104" i="15"/>
  <c r="BF148" i="15"/>
  <c r="BL90" i="15"/>
  <c r="AA142" i="15"/>
  <c r="CZ104" i="15"/>
  <c r="CG51" i="15"/>
  <c r="AO37" i="15"/>
  <c r="BQ8" i="15"/>
  <c r="CL64" i="15"/>
  <c r="Q148" i="15"/>
  <c r="AL116" i="15"/>
  <c r="BU77" i="15"/>
  <c r="DC104" i="15"/>
  <c r="CH11" i="15"/>
  <c r="CU148" i="15"/>
  <c r="CF37" i="15"/>
  <c r="AP90" i="15"/>
  <c r="BL64" i="15"/>
  <c r="J142" i="15"/>
  <c r="J133" i="15" s="1"/>
  <c r="BS24" i="15"/>
  <c r="M104" i="15"/>
  <c r="G33" i="15"/>
  <c r="F33" i="15"/>
  <c r="BA37" i="15"/>
  <c r="CF148" i="15"/>
  <c r="CS116" i="15"/>
  <c r="N111" i="15"/>
  <c r="BA8" i="15"/>
  <c r="CW123" i="15"/>
  <c r="BH123" i="15"/>
  <c r="CE24" i="15"/>
  <c r="CO116" i="15"/>
  <c r="M111" i="15"/>
  <c r="CP142" i="15"/>
  <c r="CP133" i="15" s="1"/>
  <c r="BT8" i="15"/>
  <c r="CI37" i="15"/>
  <c r="AV64" i="15"/>
  <c r="BR111" i="15"/>
  <c r="R142" i="15"/>
  <c r="F132" i="15"/>
  <c r="G132" i="15"/>
  <c r="AI123" i="15"/>
  <c r="G20" i="15"/>
  <c r="F20" i="15"/>
  <c r="AH64" i="15"/>
  <c r="AP104" i="15"/>
  <c r="N24" i="15"/>
  <c r="U8" i="15"/>
  <c r="Z11" i="15"/>
  <c r="CV51" i="15"/>
  <c r="AA24" i="15"/>
  <c r="CL123" i="15"/>
  <c r="AS64" i="15"/>
  <c r="CA116" i="15"/>
  <c r="BN37" i="15"/>
  <c r="BA64" i="15"/>
  <c r="CX8" i="15"/>
  <c r="BD11" i="15"/>
  <c r="AR24" i="15"/>
  <c r="K116" i="15"/>
  <c r="CD64" i="15"/>
  <c r="DC111" i="15"/>
  <c r="BL37" i="15"/>
  <c r="CG37" i="15"/>
  <c r="DC11" i="15"/>
  <c r="CG64" i="15"/>
  <c r="CP123" i="15"/>
  <c r="CE64" i="15"/>
  <c r="BR148" i="15"/>
  <c r="CD51" i="15"/>
  <c r="I111" i="15"/>
  <c r="K90" i="15"/>
  <c r="M90" i="15"/>
  <c r="AY11" i="15"/>
  <c r="P11" i="15"/>
  <c r="G44" i="15"/>
  <c r="F44" i="15"/>
  <c r="BW116" i="15"/>
  <c r="R123" i="15"/>
  <c r="CU37" i="15"/>
  <c r="CG104" i="15"/>
  <c r="AU24" i="15"/>
  <c r="CG123" i="15"/>
  <c r="CG115" i="15" s="1"/>
  <c r="N8" i="15"/>
  <c r="M116" i="15"/>
  <c r="CB123" i="15"/>
  <c r="CU24" i="15"/>
  <c r="AV104" i="15"/>
  <c r="AH123" i="15"/>
  <c r="BF111" i="15"/>
  <c r="BB104" i="15"/>
  <c r="CB64" i="15"/>
  <c r="DC77" i="15"/>
  <c r="DA51" i="15"/>
  <c r="AV116" i="15"/>
  <c r="F47" i="15"/>
  <c r="G47" i="15"/>
  <c r="BR24" i="15"/>
  <c r="AJ104" i="15"/>
  <c r="CA123" i="15"/>
  <c r="AN24" i="15"/>
  <c r="F94" i="15"/>
  <c r="G94" i="15"/>
  <c r="X37" i="15"/>
  <c r="S8" i="15"/>
  <c r="AR142" i="15"/>
  <c r="AR133" i="15" s="1"/>
  <c r="AG123" i="15"/>
  <c r="AW8" i="15"/>
  <c r="Q104" i="15"/>
  <c r="T123" i="15"/>
  <c r="CF111" i="15"/>
  <c r="CF103" i="15" s="1"/>
  <c r="AO123" i="15"/>
  <c r="W51" i="15"/>
  <c r="F109" i="15"/>
  <c r="G109" i="15"/>
  <c r="BU104" i="15"/>
  <c r="AQ142" i="15"/>
  <c r="AQ133" i="15" s="1"/>
  <c r="CQ64" i="15"/>
  <c r="BP64" i="15"/>
  <c r="AW11" i="15"/>
  <c r="AA11" i="15"/>
  <c r="CE8" i="15"/>
  <c r="BB24" i="15"/>
  <c r="AI104" i="15"/>
  <c r="AJ90" i="15"/>
  <c r="F107" i="15"/>
  <c r="G107" i="15"/>
  <c r="BN104" i="15"/>
  <c r="CV116" i="15"/>
  <c r="AU104" i="15"/>
  <c r="AY116" i="15"/>
  <c r="AJ51" i="15"/>
  <c r="DC24" i="15"/>
  <c r="AW104" i="15"/>
  <c r="BV64" i="15"/>
  <c r="L142" i="15"/>
  <c r="L133" i="15" s="1"/>
  <c r="AE37" i="15"/>
  <c r="BN51" i="15"/>
  <c r="BH90" i="15"/>
  <c r="AI8" i="15"/>
  <c r="AQ37" i="15"/>
  <c r="DC8" i="15"/>
  <c r="CR77" i="15"/>
  <c r="G41" i="15"/>
  <c r="F41" i="15"/>
  <c r="AG37" i="15"/>
  <c r="BW37" i="15"/>
  <c r="X64" i="15"/>
  <c r="F118" i="15"/>
  <c r="G118" i="15"/>
  <c r="BJ123" i="15"/>
  <c r="BK51" i="15"/>
  <c r="S77" i="15"/>
  <c r="CC77" i="15"/>
  <c r="BX90" i="15"/>
  <c r="CI104" i="15"/>
  <c r="CI103" i="15" s="1"/>
  <c r="V116" i="15"/>
  <c r="I116" i="15"/>
  <c r="I115" i="15" s="1"/>
  <c r="N90" i="15"/>
  <c r="BN77" i="15"/>
  <c r="BS104" i="15"/>
  <c r="Q64" i="15"/>
  <c r="AQ90" i="15"/>
  <c r="Q37" i="15"/>
  <c r="T11" i="15"/>
  <c r="G82" i="15"/>
  <c r="F82" i="15"/>
  <c r="AF64" i="15"/>
  <c r="DB37" i="15"/>
  <c r="Z77" i="15"/>
  <c r="W116" i="15"/>
  <c r="W115" i="15" s="1"/>
  <c r="J77" i="15"/>
  <c r="CW37" i="15"/>
  <c r="AX24" i="15"/>
  <c r="F14" i="15"/>
  <c r="G14" i="15"/>
  <c r="CU51" i="15"/>
  <c r="CC104" i="15"/>
  <c r="J64" i="15"/>
  <c r="CN11" i="15"/>
  <c r="BY11" i="15"/>
  <c r="Z8" i="15"/>
  <c r="G84" i="15"/>
  <c r="F84" i="15"/>
  <c r="AB111" i="15"/>
  <c r="AR11" i="15"/>
  <c r="AX123" i="15"/>
  <c r="AM90" i="15"/>
  <c r="BM148" i="15"/>
  <c r="P77" i="15"/>
  <c r="CS64" i="15"/>
  <c r="CS50" i="15" s="1"/>
  <c r="BV90" i="15"/>
  <c r="AT77" i="15"/>
  <c r="AL123" i="15"/>
  <c r="AW24" i="15"/>
  <c r="F72" i="15"/>
  <c r="G72" i="15"/>
  <c r="F119" i="15"/>
  <c r="G119" i="15"/>
  <c r="G12" i="15"/>
  <c r="H11" i="15"/>
  <c r="F12" i="15"/>
  <c r="F83" i="15"/>
  <c r="G83" i="15"/>
  <c r="Z51" i="15"/>
  <c r="T64" i="15"/>
  <c r="M11" i="15"/>
  <c r="AS11" i="15"/>
  <c r="O104" i="15"/>
  <c r="AU77" i="15"/>
  <c r="AW111" i="15"/>
  <c r="CX64" i="15"/>
  <c r="AF51" i="15"/>
  <c r="CZ11" i="15"/>
  <c r="CH148" i="15"/>
  <c r="BZ51" i="15"/>
  <c r="BZ50" i="15" s="1"/>
  <c r="AO64" i="15"/>
  <c r="BW111" i="15"/>
  <c r="BK123" i="15"/>
  <c r="BK115" i="15" s="1"/>
  <c r="BM77" i="15"/>
  <c r="Q8" i="15"/>
  <c r="J11" i="15"/>
  <c r="BZ123" i="15"/>
  <c r="BP24" i="15"/>
  <c r="Q24" i="15"/>
  <c r="O77" i="15"/>
  <c r="P123" i="15"/>
  <c r="AU116" i="15"/>
  <c r="AH8" i="15"/>
  <c r="BP90" i="15"/>
  <c r="CI123" i="15"/>
  <c r="CI115" i="15" s="1"/>
  <c r="BP142" i="15"/>
  <c r="BP133" i="15" s="1"/>
  <c r="CP64" i="15"/>
  <c r="BB11" i="15"/>
  <c r="BO104" i="15"/>
  <c r="BI37" i="15"/>
  <c r="AH116" i="15"/>
  <c r="CE90" i="15"/>
  <c r="AN90" i="15"/>
  <c r="BR64" i="15"/>
  <c r="M64" i="15"/>
  <c r="CD123" i="15"/>
  <c r="AR77" i="15"/>
  <c r="BM116" i="15"/>
  <c r="U111" i="15"/>
  <c r="CN37" i="15"/>
  <c r="CP111" i="15"/>
  <c r="CF24" i="15"/>
  <c r="AW51" i="15"/>
  <c r="BE24" i="15"/>
  <c r="AR90" i="15"/>
  <c r="G62" i="15"/>
  <c r="F62" i="15"/>
  <c r="AN37" i="15"/>
  <c r="AV24" i="15"/>
  <c r="AV10" i="15" s="1"/>
  <c r="BG77" i="15"/>
  <c r="AL90" i="15"/>
  <c r="BA51" i="15"/>
  <c r="BQ111" i="15"/>
  <c r="AJ8" i="15"/>
  <c r="V64" i="15"/>
  <c r="BG123" i="15"/>
  <c r="BU24" i="15"/>
  <c r="AU111" i="15"/>
  <c r="BJ77" i="15"/>
  <c r="DA104" i="15"/>
  <c r="AD123" i="15"/>
  <c r="AD115" i="15" s="1"/>
  <c r="L104" i="15"/>
  <c r="BS111" i="15"/>
  <c r="AR64" i="15"/>
  <c r="BK8" i="15"/>
  <c r="AJ64" i="15"/>
  <c r="AP24" i="15"/>
  <c r="AJ11" i="15"/>
  <c r="BT64" i="15"/>
  <c r="BT50" i="15" s="1"/>
  <c r="BI77" i="15"/>
  <c r="BU51" i="15"/>
  <c r="BH8" i="15"/>
  <c r="AE64" i="15"/>
  <c r="AE111" i="15"/>
  <c r="BZ104" i="15"/>
  <c r="AA111" i="15"/>
  <c r="AJ37" i="15"/>
  <c r="AU90" i="15"/>
  <c r="AA37" i="15"/>
  <c r="S11" i="15"/>
  <c r="AU64" i="15"/>
  <c r="DB64" i="15"/>
  <c r="AX116" i="15"/>
  <c r="BO90" i="15"/>
  <c r="AS51" i="15"/>
  <c r="AS50" i="15" s="1"/>
  <c r="BS142" i="15"/>
  <c r="BS133" i="15" s="1"/>
  <c r="BI64" i="15"/>
  <c r="AY51" i="15"/>
  <c r="BC123" i="15"/>
  <c r="Y8" i="15"/>
  <c r="F31" i="15"/>
  <c r="G31" i="15"/>
  <c r="AK11" i="15"/>
  <c r="K111" i="15"/>
  <c r="S24" i="15"/>
  <c r="BK64" i="15"/>
  <c r="AK111" i="15"/>
  <c r="AS142" i="15"/>
  <c r="AS133" i="15" s="1"/>
  <c r="AQ64" i="15"/>
  <c r="AR111" i="15"/>
  <c r="AQ116" i="15"/>
  <c r="G87" i="15"/>
  <c r="F87" i="15"/>
  <c r="I90" i="15"/>
  <c r="BO142" i="15"/>
  <c r="BO133" i="15" s="1"/>
  <c r="O11" i="15"/>
  <c r="BI8" i="15"/>
  <c r="AQ11" i="15"/>
  <c r="BR123" i="15"/>
  <c r="BR115" i="15" s="1"/>
  <c r="CQ77" i="15"/>
  <c r="AM116" i="15"/>
  <c r="BD51" i="15"/>
  <c r="AQ8" i="15"/>
  <c r="BU116" i="15"/>
  <c r="BX51" i="15"/>
  <c r="AQ77" i="15"/>
  <c r="T37" i="15"/>
  <c r="T10" i="15" s="1"/>
  <c r="T8" i="15"/>
  <c r="AJ77" i="15"/>
  <c r="BO8" i="15"/>
  <c r="AK123" i="15"/>
  <c r="AK115" i="15" s="1"/>
  <c r="BT142" i="15"/>
  <c r="BT133" i="15" s="1"/>
  <c r="AF104" i="15"/>
  <c r="F79" i="15"/>
  <c r="G79" i="15"/>
  <c r="R104" i="15"/>
  <c r="R103" i="15" s="1"/>
  <c r="F95" i="15"/>
  <c r="G95" i="15"/>
  <c r="I37" i="15"/>
  <c r="Y111" i="15"/>
  <c r="AO8" i="15"/>
  <c r="AD111" i="15"/>
  <c r="P104" i="15"/>
  <c r="BZ90" i="15"/>
  <c r="BP148" i="15"/>
  <c r="DA64" i="15"/>
  <c r="BS64" i="15"/>
  <c r="AK24" i="15"/>
  <c r="AL77" i="15"/>
  <c r="S37" i="15"/>
  <c r="R24" i="15"/>
  <c r="R10" i="15" s="1"/>
  <c r="V8" i="15"/>
  <c r="G97" i="15"/>
  <c r="F97" i="15"/>
  <c r="AB8" i="15"/>
  <c r="BW24" i="15"/>
  <c r="AA123" i="15"/>
  <c r="CF8" i="15"/>
  <c r="BO37" i="15"/>
  <c r="AA51" i="15"/>
  <c r="BO111" i="15"/>
  <c r="AK90" i="15"/>
  <c r="AI64" i="15"/>
  <c r="BW64" i="15"/>
  <c r="AE8" i="15"/>
  <c r="M24" i="15"/>
  <c r="Z37" i="15"/>
  <c r="BH64" i="15"/>
  <c r="G85" i="15"/>
  <c r="F85" i="15"/>
  <c r="F17" i="15"/>
  <c r="G17" i="15"/>
  <c r="Y37" i="15"/>
  <c r="AC123" i="15"/>
  <c r="CE37" i="15"/>
  <c r="BW51" i="15"/>
  <c r="AO111" i="15"/>
  <c r="AO103" i="15" s="1"/>
  <c r="Z64" i="15"/>
  <c r="AF77" i="15"/>
  <c r="X90" i="15"/>
  <c r="O37" i="15"/>
  <c r="Q116" i="15"/>
  <c r="AI77" i="15"/>
  <c r="U24" i="15"/>
  <c r="BE64" i="15"/>
  <c r="BL123" i="15"/>
  <c r="F74" i="15"/>
  <c r="G74" i="15"/>
  <c r="BQ11" i="15"/>
  <c r="AX8" i="15"/>
  <c r="Y11" i="15"/>
  <c r="L90" i="15"/>
  <c r="CC111" i="15"/>
  <c r="T111" i="15"/>
  <c r="N64" i="15"/>
  <c r="AA90" i="15"/>
  <c r="X123" i="15"/>
  <c r="AY123" i="15"/>
  <c r="BZ11" i="15"/>
  <c r="BF104" i="15"/>
  <c r="AT123" i="15"/>
  <c r="AT115" i="15" s="1"/>
  <c r="P8" i="15"/>
  <c r="BL8" i="15"/>
  <c r="W64" i="15"/>
  <c r="G38" i="15"/>
  <c r="F38" i="15"/>
  <c r="H37" i="15"/>
  <c r="AF111" i="15"/>
  <c r="CN148" i="15"/>
  <c r="BB51" i="15"/>
  <c r="BB50" i="15" s="1"/>
  <c r="AO116" i="15"/>
  <c r="F61" i="15"/>
  <c r="G61" i="15"/>
  <c r="CJ11" i="15"/>
  <c r="V77" i="15"/>
  <c r="K104" i="15"/>
  <c r="BK11" i="15"/>
  <c r="BI90" i="15"/>
  <c r="BY37" i="15"/>
  <c r="R8" i="15"/>
  <c r="AG116" i="15"/>
  <c r="AF24" i="15"/>
  <c r="BC77" i="15"/>
  <c r="BC50" i="15" s="1"/>
  <c r="G120" i="15"/>
  <c r="F120" i="15"/>
  <c r="Z104" i="15"/>
  <c r="BD24" i="15"/>
  <c r="O116" i="15"/>
  <c r="O115" i="15" s="1"/>
  <c r="BD37" i="15"/>
  <c r="H123" i="15"/>
  <c r="F124" i="15"/>
  <c r="G124" i="15"/>
  <c r="J123" i="15"/>
  <c r="AI90" i="15"/>
  <c r="AZ11" i="15"/>
  <c r="Y116" i="15"/>
  <c r="Y115" i="15" s="1"/>
  <c r="AD77" i="15"/>
  <c r="W77" i="15"/>
  <c r="L111" i="15"/>
  <c r="AK37" i="15"/>
  <c r="AD8" i="15"/>
  <c r="BE111" i="15"/>
  <c r="BP11" i="15"/>
  <c r="AG24" i="15"/>
  <c r="AK51" i="15"/>
  <c r="BO64" i="15"/>
  <c r="F106" i="15"/>
  <c r="G106" i="15"/>
  <c r="AC90" i="15"/>
  <c r="G86" i="15"/>
  <c r="F86" i="15"/>
  <c r="Y51" i="15"/>
  <c r="AO11" i="15"/>
  <c r="AX77" i="15"/>
  <c r="CD11" i="15"/>
  <c r="AI37" i="15"/>
  <c r="S104" i="15"/>
  <c r="AB51" i="15"/>
  <c r="G91" i="15"/>
  <c r="F91" i="15"/>
  <c r="H90" i="15"/>
  <c r="AB37" i="15"/>
  <c r="AA8" i="15"/>
  <c r="AL11" i="15"/>
  <c r="CQ116" i="15"/>
  <c r="CQ115" i="15" s="1"/>
  <c r="BW123" i="15"/>
  <c r="AH111" i="15"/>
  <c r="AT51" i="15"/>
  <c r="AC77" i="15"/>
  <c r="AS8" i="15"/>
  <c r="AT24" i="15"/>
  <c r="AF11" i="15"/>
  <c r="BF123" i="15"/>
  <c r="BF115" i="15" s="1"/>
  <c r="AO77" i="15"/>
  <c r="AQ123" i="15"/>
  <c r="BU37" i="15"/>
  <c r="S90" i="15"/>
  <c r="K123" i="15"/>
  <c r="T77" i="15"/>
  <c r="F100" i="15"/>
  <c r="G100" i="15"/>
  <c r="F127" i="15"/>
  <c r="G127" i="15"/>
  <c r="CB24" i="15"/>
  <c r="BB90" i="15"/>
  <c r="AE90" i="15"/>
  <c r="AF123" i="15"/>
  <c r="BF77" i="15"/>
  <c r="CH111" i="15"/>
  <c r="AE116" i="15"/>
  <c r="F101" i="15"/>
  <c r="G101" i="15"/>
  <c r="AI116" i="15"/>
  <c r="F39" i="15"/>
  <c r="G39" i="15"/>
  <c r="AF37" i="15"/>
  <c r="AM8" i="15"/>
  <c r="V51" i="15"/>
  <c r="F125" i="15"/>
  <c r="G125" i="15"/>
  <c r="F121" i="15"/>
  <c r="G121" i="15"/>
  <c r="BE104" i="15"/>
  <c r="AJ116" i="15"/>
  <c r="G35" i="15"/>
  <c r="F35" i="15"/>
  <c r="AN77" i="15"/>
  <c r="CY24" i="15"/>
  <c r="CY10" i="15" s="1"/>
  <c r="AZ111" i="15"/>
  <c r="AZ103" i="15" s="1"/>
  <c r="F45" i="15"/>
  <c r="G45" i="15"/>
  <c r="BS51" i="15"/>
  <c r="BC104" i="15"/>
  <c r="L11" i="15"/>
  <c r="AN8" i="15"/>
  <c r="AC104" i="15"/>
  <c r="AC103" i="15" s="1"/>
  <c r="BK104" i="15"/>
  <c r="AI24" i="15"/>
  <c r="F99" i="15"/>
  <c r="G99" i="15"/>
  <c r="BI104" i="15"/>
  <c r="BI103" i="15" s="1"/>
  <c r="AH37" i="15"/>
  <c r="AX37" i="15"/>
  <c r="CJ64" i="15"/>
  <c r="H64" i="15"/>
  <c r="F65" i="15"/>
  <c r="G65" i="15"/>
  <c r="AN116" i="15"/>
  <c r="AN115" i="15" s="1"/>
  <c r="AC37" i="15"/>
  <c r="AM51" i="15"/>
  <c r="Y90" i="15"/>
  <c r="J24" i="15"/>
  <c r="AB123" i="15"/>
  <c r="F113" i="15"/>
  <c r="G113" i="15"/>
  <c r="AD104" i="15"/>
  <c r="J37" i="15"/>
  <c r="F16" i="15"/>
  <c r="G16" i="15"/>
  <c r="AG104" i="15"/>
  <c r="BG111" i="15"/>
  <c r="BG103" i="15" s="1"/>
  <c r="F93" i="15"/>
  <c r="G93" i="15"/>
  <c r="I11" i="15"/>
  <c r="AB77" i="15"/>
  <c r="AZ37" i="15"/>
  <c r="AZ24" i="15"/>
  <c r="BA24" i="15"/>
  <c r="G13" i="15"/>
  <c r="F13" i="15"/>
  <c r="L116" i="15"/>
  <c r="W37" i="15"/>
  <c r="M123" i="15"/>
  <c r="CA90" i="15"/>
  <c r="AJ123" i="15"/>
  <c r="BM104" i="15"/>
  <c r="BM103" i="15" s="1"/>
  <c r="AB104" i="15"/>
  <c r="AB103" i="15" s="1"/>
  <c r="O90" i="15"/>
  <c r="F71" i="15"/>
  <c r="G71" i="15"/>
  <c r="AL37" i="15"/>
  <c r="AG111" i="15"/>
  <c r="BE11" i="15"/>
  <c r="BQ116" i="15"/>
  <c r="M37" i="15"/>
  <c r="AF116" i="15"/>
  <c r="F26" i="15"/>
  <c r="G26" i="15"/>
  <c r="AA64" i="15"/>
  <c r="AV111" i="15"/>
  <c r="N116" i="15"/>
  <c r="X104" i="15"/>
  <c r="BW8" i="15"/>
  <c r="AK8" i="15"/>
  <c r="AY104" i="15"/>
  <c r="AY103" i="15" s="1"/>
  <c r="AA104" i="15"/>
  <c r="AX104" i="15"/>
  <c r="S111" i="15"/>
  <c r="AB24" i="15"/>
  <c r="Q111" i="15"/>
  <c r="AP11" i="15"/>
  <c r="AP10" i="15" s="1"/>
  <c r="CO104" i="15"/>
  <c r="G29" i="15"/>
  <c r="F29" i="15"/>
  <c r="BX24" i="15"/>
  <c r="AX51" i="15"/>
  <c r="Z111" i="15"/>
  <c r="F25" i="15"/>
  <c r="H24" i="15"/>
  <c r="G25" i="15"/>
  <c r="AZ8" i="15"/>
  <c r="G22" i="15"/>
  <c r="F22" i="15"/>
  <c r="I104" i="15"/>
  <c r="V11" i="15"/>
  <c r="AR51" i="15"/>
  <c r="U64" i="15"/>
  <c r="F108" i="15"/>
  <c r="G108" i="15"/>
  <c r="O111" i="15"/>
  <c r="G40" i="15"/>
  <c r="F40" i="15"/>
  <c r="X24" i="15"/>
  <c r="G81" i="15"/>
  <c r="F81" i="15"/>
  <c r="AH104" i="15"/>
  <c r="BN123" i="15"/>
  <c r="BN115" i="15" s="1"/>
  <c r="V37" i="15"/>
  <c r="CJ24" i="15"/>
  <c r="AE123" i="15"/>
  <c r="BC142" i="15"/>
  <c r="BC133" i="15" s="1"/>
  <c r="AB116" i="15"/>
  <c r="I24" i="15"/>
  <c r="BD123" i="15"/>
  <c r="BD115" i="15" s="1"/>
  <c r="AS123" i="15"/>
  <c r="AS115" i="15" s="1"/>
  <c r="CL104" i="15"/>
  <c r="CL103" i="15" s="1"/>
  <c r="AD51" i="15"/>
  <c r="G110" i="15"/>
  <c r="F110" i="15"/>
  <c r="N77" i="15"/>
  <c r="F88" i="15"/>
  <c r="G88" i="15"/>
  <c r="L24" i="15"/>
  <c r="AP111" i="15"/>
  <c r="AG51" i="15"/>
  <c r="P37" i="15"/>
  <c r="O8" i="15"/>
  <c r="AC51" i="15"/>
  <c r="AC50" i="15" s="1"/>
  <c r="Y64" i="15"/>
  <c r="J111" i="15"/>
  <c r="F69" i="15"/>
  <c r="G69" i="15"/>
  <c r="G57" i="15"/>
  <c r="F57" i="15"/>
  <c r="AV51" i="15"/>
  <c r="U123" i="15"/>
  <c r="V111" i="15"/>
  <c r="Y77" i="15"/>
  <c r="AD64" i="15"/>
  <c r="BF24" i="15"/>
  <c r="AN111" i="15"/>
  <c r="K24" i="15"/>
  <c r="BR37" i="15"/>
  <c r="AE11" i="15"/>
  <c r="AT37" i="15"/>
  <c r="AQ111" i="15"/>
  <c r="AT8" i="15"/>
  <c r="V90" i="15"/>
  <c r="F60" i="15"/>
  <c r="G60" i="15"/>
  <c r="AG64" i="15"/>
  <c r="AL64" i="15"/>
  <c r="AL50" i="15" s="1"/>
  <c r="AD11" i="15"/>
  <c r="AH24" i="15"/>
  <c r="AG8" i="15"/>
  <c r="I64" i="15"/>
  <c r="G70" i="15"/>
  <c r="F70" i="15"/>
  <c r="BC111" i="15"/>
  <c r="AY24" i="15"/>
  <c r="BJ90" i="15"/>
  <c r="AM111" i="15"/>
  <c r="AM103" i="15" s="1"/>
  <c r="V24" i="15"/>
  <c r="BB37" i="15"/>
  <c r="X51" i="15"/>
  <c r="AZ116" i="15"/>
  <c r="H77" i="15"/>
  <c r="F78" i="15"/>
  <c r="G78" i="15"/>
  <c r="L123" i="15"/>
  <c r="AY37" i="15"/>
  <c r="AB64" i="15"/>
  <c r="AV11" i="15"/>
  <c r="Z123" i="15"/>
  <c r="I8" i="15"/>
  <c r="AP77" i="15"/>
  <c r="G30" i="15"/>
  <c r="F30" i="15"/>
  <c r="AO51" i="15"/>
  <c r="AT90" i="15"/>
  <c r="BB116" i="15"/>
  <c r="Q90" i="15"/>
  <c r="Y104" i="15"/>
  <c r="BQ104" i="15"/>
  <c r="F98" i="15"/>
  <c r="G98" i="15"/>
  <c r="S103" i="15"/>
  <c r="BG10" i="15"/>
  <c r="DA115" i="15"/>
  <c r="BX103" i="15"/>
  <c r="CD103" i="15"/>
  <c r="CK10" i="15"/>
  <c r="CN103" i="15"/>
  <c r="AA28" i="36"/>
  <c r="Z29" i="36"/>
  <c r="BE103" i="15" l="1"/>
  <c r="CX103" i="15"/>
  <c r="CB50" i="15"/>
  <c r="CP50" i="15"/>
  <c r="CP9" i="15" s="1"/>
  <c r="CW10" i="15"/>
  <c r="X103" i="15"/>
  <c r="H103" i="15"/>
  <c r="AA10" i="15"/>
  <c r="AH10" i="15"/>
  <c r="Q103" i="15"/>
  <c r="DB50" i="15"/>
  <c r="CW103" i="15"/>
  <c r="AF50" i="15"/>
  <c r="M115" i="15"/>
  <c r="X115" i="15"/>
  <c r="AP115" i="15"/>
  <c r="AB10" i="15"/>
  <c r="L103" i="15"/>
  <c r="BW10" i="15"/>
  <c r="BF50" i="15"/>
  <c r="CL50" i="15"/>
  <c r="CX10" i="15"/>
  <c r="DC103" i="15"/>
  <c r="V10" i="15"/>
  <c r="CD10" i="15"/>
  <c r="BO103" i="15"/>
  <c r="BZ115" i="15"/>
  <c r="S10" i="15"/>
  <c r="BD50" i="15"/>
  <c r="AA115" i="15"/>
  <c r="AM115" i="15"/>
  <c r="U103" i="15"/>
  <c r="BX115" i="15"/>
  <c r="CR50" i="15"/>
  <c r="CQ10" i="15"/>
  <c r="BG50" i="15"/>
  <c r="BG9" i="15" s="1"/>
  <c r="AU10" i="15"/>
  <c r="AL115" i="15"/>
  <c r="CC50" i="15"/>
  <c r="BU10" i="15"/>
  <c r="BU115" i="15"/>
  <c r="BN103" i="15"/>
  <c r="AO115" i="15"/>
  <c r="Y103" i="15"/>
  <c r="BC103" i="15"/>
  <c r="BE10" i="15"/>
  <c r="CP115" i="15"/>
  <c r="CJ103" i="15"/>
  <c r="BI115" i="15"/>
  <c r="CC10" i="15"/>
  <c r="CK115" i="15"/>
  <c r="BY10" i="15"/>
  <c r="BC115" i="15"/>
  <c r="AX50" i="15"/>
  <c r="H115" i="15"/>
  <c r="Q115" i="15"/>
  <c r="AY50" i="15"/>
  <c r="BN50" i="15"/>
  <c r="CA115" i="15"/>
  <c r="CM115" i="15"/>
  <c r="CU103" i="15"/>
  <c r="CS115" i="15"/>
  <c r="BG115" i="15"/>
  <c r="AK10" i="15"/>
  <c r="CD50" i="15"/>
  <c r="CU50" i="15"/>
  <c r="CR115" i="15"/>
  <c r="AP103" i="15"/>
  <c r="BU103" i="15"/>
  <c r="CO115" i="15"/>
  <c r="DB103" i="15"/>
  <c r="CH115" i="15"/>
  <c r="AJ10" i="15"/>
  <c r="AX115" i="15"/>
  <c r="BY115" i="15"/>
  <c r="DA10" i="15"/>
  <c r="F77" i="15"/>
  <c r="BA50" i="15"/>
  <c r="BB10" i="15"/>
  <c r="BB9" i="15" s="1"/>
  <c r="J10" i="15"/>
  <c r="AR10" i="15"/>
  <c r="CS10" i="15"/>
  <c r="CS9" i="15" s="1"/>
  <c r="BP115" i="15"/>
  <c r="F37" i="15"/>
  <c r="T103" i="15"/>
  <c r="AR103" i="15"/>
  <c r="BB115" i="15"/>
  <c r="AT10" i="15"/>
  <c r="CC103" i="15"/>
  <c r="AQ50" i="15"/>
  <c r="BZ103" i="15"/>
  <c r="O103" i="15"/>
  <c r="AH115" i="15"/>
  <c r="CZ103" i="15"/>
  <c r="Q10" i="15"/>
  <c r="CS103" i="15"/>
  <c r="AD50" i="15"/>
  <c r="G24" i="15"/>
  <c r="AD103" i="15"/>
  <c r="CH10" i="15"/>
  <c r="CI10" i="15"/>
  <c r="CI9" i="15" s="1"/>
  <c r="CI7" i="15" s="1"/>
  <c r="AV115" i="15"/>
  <c r="BQ115" i="15"/>
  <c r="G123" i="15"/>
  <c r="CF10" i="15"/>
  <c r="CF9" i="15" s="1"/>
  <c r="L115" i="15"/>
  <c r="F123" i="15"/>
  <c r="AQ115" i="15"/>
  <c r="CP103" i="15"/>
  <c r="AW103" i="15"/>
  <c r="G116" i="15"/>
  <c r="BB103" i="15"/>
  <c r="R115" i="15"/>
  <c r="CK50" i="15"/>
  <c r="CK9" i="15" s="1"/>
  <c r="W103" i="15"/>
  <c r="AE50" i="15"/>
  <c r="CL115" i="15"/>
  <c r="BD10" i="15"/>
  <c r="F116" i="15"/>
  <c r="F115" i="15" s="1"/>
  <c r="AE10" i="15"/>
  <c r="W50" i="15"/>
  <c r="U10" i="15"/>
  <c r="AS103" i="15"/>
  <c r="BC9" i="15"/>
  <c r="AO50" i="15"/>
  <c r="AD10" i="15"/>
  <c r="I10" i="15"/>
  <c r="O10" i="15"/>
  <c r="AU103" i="15"/>
  <c r="J115" i="15"/>
  <c r="BH10" i="15"/>
  <c r="CT10" i="15"/>
  <c r="CU10" i="15"/>
  <c r="AF115" i="15"/>
  <c r="AF10" i="15"/>
  <c r="BQ103" i="15"/>
  <c r="AB50" i="15"/>
  <c r="AB9" i="15" s="1"/>
  <c r="AY10" i="15"/>
  <c r="G90" i="15"/>
  <c r="U115" i="15"/>
  <c r="AB115" i="15"/>
  <c r="F24" i="15"/>
  <c r="AA103" i="15"/>
  <c r="AG103" i="15"/>
  <c r="AJ115" i="15"/>
  <c r="F90" i="15"/>
  <c r="AT50" i="15"/>
  <c r="AI10" i="15"/>
  <c r="AG10" i="15"/>
  <c r="G8" i="15"/>
  <c r="AF103" i="15"/>
  <c r="AA50" i="15"/>
  <c r="AJ50" i="15"/>
  <c r="BI10" i="15"/>
  <c r="BP10" i="15"/>
  <c r="BK50" i="15"/>
  <c r="X10" i="15"/>
  <c r="BN10" i="15"/>
  <c r="AR115" i="15"/>
  <c r="AU50" i="15"/>
  <c r="BV115" i="15"/>
  <c r="BF10" i="15"/>
  <c r="S115" i="15"/>
  <c r="BH115" i="15"/>
  <c r="BR103" i="15"/>
  <c r="CB10" i="15"/>
  <c r="N103" i="15"/>
  <c r="V103" i="15"/>
  <c r="CT115" i="15"/>
  <c r="BQ50" i="15"/>
  <c r="BT115" i="15"/>
  <c r="AL10" i="15"/>
  <c r="AL9" i="15" s="1"/>
  <c r="AP50" i="15"/>
  <c r="AP9" i="15" s="1"/>
  <c r="AH50" i="15"/>
  <c r="BP103" i="15"/>
  <c r="CE103" i="15"/>
  <c r="CJ10" i="15"/>
  <c r="CE10" i="15"/>
  <c r="CT50" i="15"/>
  <c r="F111" i="15"/>
  <c r="BL10" i="15"/>
  <c r="AC115" i="15"/>
  <c r="CB115" i="15"/>
  <c r="CR10" i="15"/>
  <c r="F8" i="15"/>
  <c r="AS10" i="15"/>
  <c r="AS9" i="15" s="1"/>
  <c r="F142" i="15"/>
  <c r="AK103" i="15"/>
  <c r="BY50" i="15"/>
  <c r="AN50" i="15"/>
  <c r="BP50" i="15"/>
  <c r="CZ115" i="15"/>
  <c r="BV10" i="15"/>
  <c r="CG50" i="15"/>
  <c r="Z115" i="15"/>
  <c r="BI50" i="15"/>
  <c r="G111" i="15"/>
  <c r="BL115" i="15"/>
  <c r="P115" i="15"/>
  <c r="BJ103" i="15"/>
  <c r="CV115" i="15"/>
  <c r="CV10" i="15"/>
  <c r="N10" i="15"/>
  <c r="F148" i="15"/>
  <c r="BW103" i="15"/>
  <c r="DC50" i="15"/>
  <c r="AL103" i="15"/>
  <c r="BV103" i="15"/>
  <c r="CZ50" i="15"/>
  <c r="BE115" i="15"/>
  <c r="BO50" i="15"/>
  <c r="Y50" i="15"/>
  <c r="BH50" i="15"/>
  <c r="AI103" i="15"/>
  <c r="AK50" i="15"/>
  <c r="BV50" i="15"/>
  <c r="CD115" i="15"/>
  <c r="CJ50" i="15"/>
  <c r="Y10" i="15"/>
  <c r="BL50" i="15"/>
  <c r="AQ103" i="15"/>
  <c r="AX10" i="15"/>
  <c r="CM50" i="15"/>
  <c r="CX50" i="15"/>
  <c r="G64" i="15"/>
  <c r="CA10" i="15"/>
  <c r="K115" i="15"/>
  <c r="DB10" i="15"/>
  <c r="DB9" i="15" s="1"/>
  <c r="BA10" i="15"/>
  <c r="BO10" i="15"/>
  <c r="BM50" i="15"/>
  <c r="BS10" i="15"/>
  <c r="BZ10" i="15"/>
  <c r="BZ9" i="15" s="1"/>
  <c r="W10" i="15"/>
  <c r="BL103" i="15"/>
  <c r="CY50" i="15"/>
  <c r="CY9" i="15" s="1"/>
  <c r="F104" i="15"/>
  <c r="AZ10" i="15"/>
  <c r="AY115" i="15"/>
  <c r="CO10" i="15"/>
  <c r="CO9" i="15" s="1"/>
  <c r="AZ50" i="15"/>
  <c r="CW50" i="15"/>
  <c r="CL10" i="15"/>
  <c r="BJ50" i="15"/>
  <c r="CX115" i="15"/>
  <c r="G37" i="15"/>
  <c r="BX10" i="15"/>
  <c r="AO10" i="15"/>
  <c r="BK10" i="15"/>
  <c r="BM10" i="15"/>
  <c r="BS50" i="15"/>
  <c r="AE103" i="15"/>
  <c r="BJ115" i="15"/>
  <c r="G77" i="15"/>
  <c r="BR10" i="15"/>
  <c r="F64" i="15"/>
  <c r="N115" i="15"/>
  <c r="P103" i="15"/>
  <c r="M10" i="15"/>
  <c r="AJ103" i="15"/>
  <c r="CH103" i="15"/>
  <c r="CT103" i="15"/>
  <c r="CY115" i="15"/>
  <c r="BY103" i="15"/>
  <c r="AV50" i="15"/>
  <c r="AV9" i="15" s="1"/>
  <c r="G142" i="15"/>
  <c r="BS103" i="15"/>
  <c r="AM10" i="15"/>
  <c r="AR50" i="15"/>
  <c r="CB103" i="15"/>
  <c r="BA103" i="15"/>
  <c r="H10" i="15"/>
  <c r="G11" i="15"/>
  <c r="AZ115" i="15"/>
  <c r="J103" i="15"/>
  <c r="AH103" i="15"/>
  <c r="I103" i="15"/>
  <c r="CO103" i="15"/>
  <c r="AV103" i="15"/>
  <c r="Z103" i="15"/>
  <c r="DA103" i="15"/>
  <c r="AN10" i="15"/>
  <c r="CV50" i="15"/>
  <c r="CC115" i="15"/>
  <c r="CA50" i="15"/>
  <c r="G104" i="15"/>
  <c r="DC10" i="15"/>
  <c r="K103" i="15"/>
  <c r="BM115" i="15"/>
  <c r="CN115" i="15"/>
  <c r="CY103" i="15"/>
  <c r="CF115" i="15"/>
  <c r="X50" i="15"/>
  <c r="AN103" i="15"/>
  <c r="BQ10" i="15"/>
  <c r="BU50" i="15"/>
  <c r="Z50" i="15"/>
  <c r="V115" i="15"/>
  <c r="Z10" i="15"/>
  <c r="BJ10" i="15"/>
  <c r="CE50" i="15"/>
  <c r="CK103" i="15"/>
  <c r="BA115" i="15"/>
  <c r="CE115" i="15"/>
  <c r="BR50" i="15"/>
  <c r="CW115" i="15"/>
  <c r="AE115" i="15"/>
  <c r="BW115" i="15"/>
  <c r="BF103" i="15"/>
  <c r="BW50" i="15"/>
  <c r="CN10" i="15"/>
  <c r="AT103" i="15"/>
  <c r="CN50" i="15"/>
  <c r="BH103" i="15"/>
  <c r="CQ103" i="15"/>
  <c r="CG10" i="15"/>
  <c r="CR103" i="15"/>
  <c r="DB115" i="15"/>
  <c r="P10" i="15"/>
  <c r="AM50" i="15"/>
  <c r="CZ10" i="15"/>
  <c r="CQ50" i="15"/>
  <c r="DA50" i="15"/>
  <c r="BE50" i="15"/>
  <c r="AI50" i="15"/>
  <c r="G148" i="15"/>
  <c r="CU115" i="15"/>
  <c r="F11" i="15"/>
  <c r="L10" i="15"/>
  <c r="AU115" i="15"/>
  <c r="AW10" i="15"/>
  <c r="CH50" i="15"/>
  <c r="AG50" i="15"/>
  <c r="AX103" i="15"/>
  <c r="AC10" i="15"/>
  <c r="AC9" i="15" s="1"/>
  <c r="BK103" i="15"/>
  <c r="AI115" i="15"/>
  <c r="AG115" i="15"/>
  <c r="BX50" i="15"/>
  <c r="V50" i="15"/>
  <c r="AW50" i="15"/>
  <c r="AQ10" i="15"/>
  <c r="AQ9" i="15" s="1"/>
  <c r="CG103" i="15"/>
  <c r="M103" i="15"/>
  <c r="CM10" i="15"/>
  <c r="K10" i="15"/>
  <c r="CJ115" i="15"/>
  <c r="T115" i="15"/>
  <c r="BT10" i="15"/>
  <c r="BT9" i="15" s="1"/>
  <c r="BS115" i="15"/>
  <c r="AB28" i="36"/>
  <c r="AA29" i="36"/>
  <c r="AX9" i="15" l="1"/>
  <c r="CB9" i="15"/>
  <c r="CW9" i="15"/>
  <c r="CW7" i="15" s="1"/>
  <c r="AA9" i="15"/>
  <c r="AA7" i="15" s="1"/>
  <c r="CD9" i="15"/>
  <c r="CD7" i="15" s="1"/>
  <c r="AU9" i="15"/>
  <c r="AU7" i="15" s="1"/>
  <c r="AH9" i="15"/>
  <c r="AH7" i="15" s="1"/>
  <c r="AF9" i="15"/>
  <c r="AF7" i="15" s="1"/>
  <c r="CX9" i="15"/>
  <c r="CX7" i="15" s="1"/>
  <c r="BH9" i="15"/>
  <c r="BH7" i="15" s="1"/>
  <c r="BG7" i="15"/>
  <c r="BT7" i="15"/>
  <c r="BD9" i="15"/>
  <c r="BD7" i="15" s="1"/>
  <c r="CH9" i="15"/>
  <c r="CH7" i="15" s="1"/>
  <c r="BU9" i="15"/>
  <c r="BU7" i="15" s="1"/>
  <c r="CC9" i="15"/>
  <c r="CC7" i="15" s="1"/>
  <c r="V9" i="15"/>
  <c r="V7" i="15" s="1"/>
  <c r="BF9" i="15"/>
  <c r="BF7" i="15" s="1"/>
  <c r="CR9" i="15"/>
  <c r="CR7" i="15" s="1"/>
  <c r="AI9" i="15"/>
  <c r="CL9" i="15"/>
  <c r="CL7" i="15" s="1"/>
  <c r="AT9" i="15"/>
  <c r="AT7" i="15" s="1"/>
  <c r="AR9" i="15"/>
  <c r="AR7" i="15" s="1"/>
  <c r="BE9" i="15"/>
  <c r="BE7" i="15" s="1"/>
  <c r="DA9" i="15"/>
  <c r="DA7" i="15" s="1"/>
  <c r="AY9" i="15"/>
  <c r="AY7" i="15" s="1"/>
  <c r="BZ7" i="15"/>
  <c r="AP7" i="15"/>
  <c r="CQ9" i="15"/>
  <c r="CQ7" i="15" s="1"/>
  <c r="BW9" i="15"/>
  <c r="BW7" i="15" s="1"/>
  <c r="AE9" i="15"/>
  <c r="AE7" i="15" s="1"/>
  <c r="BC7" i="15"/>
  <c r="BY9" i="15"/>
  <c r="BY7" i="15" s="1"/>
  <c r="CJ9" i="15"/>
  <c r="CJ7" i="15" s="1"/>
  <c r="AO9" i="15"/>
  <c r="AO7" i="15" s="1"/>
  <c r="AK9" i="15"/>
  <c r="AK7" i="15" s="1"/>
  <c r="X9" i="15"/>
  <c r="X7" i="15" s="1"/>
  <c r="CA9" i="15"/>
  <c r="CA7" i="15" s="1"/>
  <c r="CU9" i="15"/>
  <c r="CU7" i="15" s="1"/>
  <c r="CP7" i="15"/>
  <c r="CT9" i="15"/>
  <c r="CT7" i="15" s="1"/>
  <c r="CF7" i="15"/>
  <c r="CS7" i="15"/>
  <c r="AI7" i="15"/>
  <c r="CE9" i="15"/>
  <c r="CE7" i="15" s="1"/>
  <c r="BP9" i="15"/>
  <c r="BP7" i="15" s="1"/>
  <c r="F10" i="15"/>
  <c r="BN9" i="15"/>
  <c r="BN7" i="15" s="1"/>
  <c r="G115" i="15"/>
  <c r="CG9" i="15"/>
  <c r="CG7" i="15" s="1"/>
  <c r="BV9" i="15"/>
  <c r="BV7" i="15" s="1"/>
  <c r="AV7" i="15"/>
  <c r="AD9" i="15"/>
  <c r="AD7" i="15" s="1"/>
  <c r="BA9" i="15"/>
  <c r="BA7" i="15" s="1"/>
  <c r="Y9" i="15"/>
  <c r="Y7" i="15" s="1"/>
  <c r="BI9" i="15"/>
  <c r="BI7" i="15" s="1"/>
  <c r="AL7" i="15"/>
  <c r="AB7" i="15"/>
  <c r="W9" i="15"/>
  <c r="W7" i="15" s="1"/>
  <c r="AN9" i="15"/>
  <c r="AN7" i="15" s="1"/>
  <c r="CB7" i="15"/>
  <c r="CO7" i="15"/>
  <c r="BB7" i="15"/>
  <c r="AJ9" i="15"/>
  <c r="AJ7" i="15" s="1"/>
  <c r="F103" i="15"/>
  <c r="DC9" i="15"/>
  <c r="DC7" i="15" s="1"/>
  <c r="CY7" i="15"/>
  <c r="BO9" i="15"/>
  <c r="BO7" i="15" s="1"/>
  <c r="AQ7" i="15"/>
  <c r="BQ9" i="15"/>
  <c r="BQ7" i="15" s="1"/>
  <c r="CV9" i="15"/>
  <c r="CV7" i="15" s="1"/>
  <c r="AS7" i="15"/>
  <c r="BM9" i="15"/>
  <c r="BM7" i="15" s="1"/>
  <c r="AC7" i="15"/>
  <c r="BK9" i="15"/>
  <c r="BK7" i="15" s="1"/>
  <c r="BL9" i="15"/>
  <c r="BL7" i="15" s="1"/>
  <c r="CN9" i="15"/>
  <c r="CN7" i="15" s="1"/>
  <c r="BS9" i="15"/>
  <c r="BS7" i="15" s="1"/>
  <c r="BJ9" i="15"/>
  <c r="BJ7" i="15" s="1"/>
  <c r="CZ9" i="15"/>
  <c r="CZ7" i="15" s="1"/>
  <c r="AW9" i="15"/>
  <c r="AW7" i="15" s="1"/>
  <c r="CM9" i="15"/>
  <c r="CM7" i="15" s="1"/>
  <c r="AG9" i="15"/>
  <c r="AG7" i="15" s="1"/>
  <c r="AM9" i="15"/>
  <c r="AM7" i="15" s="1"/>
  <c r="G103" i="15"/>
  <c r="G10" i="15"/>
  <c r="AZ9" i="15"/>
  <c r="AZ7" i="15" s="1"/>
  <c r="AX7" i="15"/>
  <c r="CK7" i="15"/>
  <c r="Z9" i="15"/>
  <c r="Z7" i="15" s="1"/>
  <c r="BX9" i="15"/>
  <c r="BX7" i="15" s="1"/>
  <c r="BR9" i="15"/>
  <c r="BR7" i="15" s="1"/>
  <c r="DB7" i="15"/>
  <c r="AC28" i="36"/>
  <c r="AB29" i="36"/>
  <c r="AD28" i="36" l="1"/>
  <c r="AC29" i="36"/>
  <c r="AE28" i="36" l="1"/>
  <c r="AE29" i="36" s="1"/>
  <c r="AD29" i="36"/>
  <c r="B17" i="36" l="1"/>
  <c r="B24" i="36"/>
  <c r="J19" i="36"/>
  <c r="K20" i="36" l="1"/>
  <c r="L20" i="36" s="1"/>
  <c r="M20" i="36" s="1"/>
  <c r="N20" i="36" s="1"/>
  <c r="O20" i="36" s="1"/>
  <c r="P20" i="36" s="1"/>
  <c r="Q20" i="36" s="1"/>
  <c r="R20" i="36" s="1"/>
  <c r="S20" i="36" s="1"/>
  <c r="T20" i="36" s="1"/>
  <c r="U20" i="36" s="1"/>
  <c r="V20" i="36" s="1"/>
  <c r="W20" i="36" s="1"/>
  <c r="X20" i="36" s="1"/>
  <c r="Y20" i="36" s="1"/>
  <c r="Z20" i="36" s="1"/>
  <c r="AA20" i="36" s="1"/>
  <c r="AB20" i="36" s="1"/>
  <c r="AC20" i="36" s="1"/>
  <c r="AD20" i="36" s="1"/>
  <c r="AE20" i="36" s="1"/>
  <c r="K21" i="36" l="1"/>
  <c r="L21" i="36" s="1"/>
  <c r="M21" i="36" s="1"/>
  <c r="N21" i="36" s="1"/>
  <c r="O21" i="36" s="1"/>
  <c r="P21" i="36" s="1"/>
  <c r="Q21" i="36" s="1"/>
  <c r="R21" i="36" s="1"/>
  <c r="S21" i="36" s="1"/>
  <c r="T21" i="36" s="1"/>
  <c r="U21" i="36" s="1"/>
  <c r="V21" i="36" s="1"/>
  <c r="W21" i="36" s="1"/>
  <c r="X21" i="36" s="1"/>
  <c r="Y21" i="36" s="1"/>
  <c r="Z21" i="36" s="1"/>
  <c r="AA21" i="36" s="1"/>
  <c r="AB21" i="36" s="1"/>
  <c r="AC21" i="36" s="1"/>
  <c r="AD21" i="36" s="1"/>
  <c r="AE21" i="36" s="1"/>
  <c r="E18" i="36" l="1"/>
  <c r="F18" i="36"/>
  <c r="G18" i="36"/>
  <c r="H18" i="36"/>
  <c r="I18" i="36"/>
  <c r="K18" i="36"/>
  <c r="L18" i="36"/>
  <c r="Q18" i="36"/>
  <c r="R18" i="36"/>
  <c r="S18" i="36"/>
  <c r="T18" i="36"/>
  <c r="U18" i="36"/>
  <c r="V18" i="36"/>
  <c r="W18" i="36"/>
  <c r="X18" i="36"/>
  <c r="Y18" i="36"/>
  <c r="Z18" i="36"/>
  <c r="AA18" i="36"/>
  <c r="AB18" i="36"/>
  <c r="AC18" i="36"/>
  <c r="AD18" i="36"/>
  <c r="D18" i="36"/>
  <c r="I32" i="28"/>
  <c r="I31" i="28"/>
  <c r="C32" i="28"/>
  <c r="B32" i="28"/>
  <c r="I32" i="27"/>
  <c r="I31" i="27"/>
  <c r="C32" i="27"/>
  <c r="C31" i="27"/>
  <c r="L29" i="25"/>
  <c r="L28" i="25"/>
  <c r="B29" i="25"/>
  <c r="C29" i="25" s="1"/>
  <c r="L32" i="25"/>
  <c r="G14" i="24"/>
  <c r="F14" i="24"/>
  <c r="F18" i="24"/>
  <c r="F17" i="24"/>
  <c r="G13" i="24"/>
  <c r="G24" i="24"/>
  <c r="F25" i="24"/>
  <c r="F24" i="24"/>
  <c r="B33" i="25"/>
  <c r="C33" i="25" s="1"/>
  <c r="B32" i="25"/>
  <c r="C32" i="25" s="1"/>
  <c r="E24" i="24"/>
  <c r="G25" i="24"/>
  <c r="E25" i="24"/>
  <c r="A25" i="24"/>
  <c r="A24" i="24"/>
  <c r="I31" i="26"/>
  <c r="I27" i="26" s="1"/>
  <c r="I11" i="26"/>
  <c r="I5" i="26" s="1"/>
  <c r="I6" i="26" s="1"/>
  <c r="I3" i="26"/>
  <c r="I4" i="26" s="1"/>
  <c r="I28" i="26"/>
  <c r="C28" i="26"/>
  <c r="I32" i="26"/>
  <c r="C32" i="26"/>
  <c r="L5" i="33"/>
  <c r="L6" i="33"/>
  <c r="L4" i="33"/>
  <c r="L3" i="33"/>
  <c r="H6" i="27"/>
  <c r="I6" i="27"/>
  <c r="G6" i="27"/>
  <c r="G4" i="27"/>
  <c r="N78" i="4"/>
  <c r="O78" i="4"/>
  <c r="Q58" i="4"/>
  <c r="R58" i="4"/>
  <c r="S58" i="4"/>
  <c r="T58" i="4"/>
  <c r="Q30" i="35"/>
  <c r="P18" i="36" s="1"/>
  <c r="P30" i="35"/>
  <c r="O18" i="36" s="1"/>
  <c r="O30" i="35"/>
  <c r="N18" i="36" s="1"/>
  <c r="N30" i="35"/>
  <c r="M18" i="36" s="1"/>
  <c r="K30" i="35"/>
  <c r="J18" i="36" s="1"/>
  <c r="K22" i="36" s="1"/>
  <c r="L22" i="36" s="1"/>
  <c r="M22" i="36" s="1"/>
  <c r="B30" i="35"/>
  <c r="B18" i="36" s="1"/>
  <c r="O57" i="4"/>
  <c r="P57" i="4"/>
  <c r="Q57" i="4"/>
  <c r="J57" i="4"/>
  <c r="K57" i="4"/>
  <c r="L57" i="4"/>
  <c r="M57" i="4"/>
  <c r="N57" i="4"/>
  <c r="I57" i="4"/>
  <c r="B30" i="25"/>
  <c r="C30" i="25" s="1"/>
  <c r="B28" i="25"/>
  <c r="C28" i="25" s="1"/>
  <c r="B27" i="25"/>
  <c r="C27" i="25" s="1"/>
  <c r="B27" i="24"/>
  <c r="C27" i="24" s="1"/>
  <c r="B31" i="24"/>
  <c r="C31" i="24" s="1"/>
  <c r="C31" i="26"/>
  <c r="C31" i="28"/>
  <c r="C26" i="29"/>
  <c r="C31" i="30"/>
  <c r="C31" i="31"/>
  <c r="C31" i="32"/>
  <c r="C31" i="33"/>
  <c r="C31" i="34"/>
  <c r="C27" i="26"/>
  <c r="C27" i="27"/>
  <c r="C27" i="28"/>
  <c r="C22" i="29"/>
  <c r="C27" i="30"/>
  <c r="C27" i="31"/>
  <c r="C27" i="32"/>
  <c r="C27" i="33"/>
  <c r="C27" i="34"/>
  <c r="C7" i="32"/>
  <c r="B7" i="32"/>
  <c r="L52" i="4"/>
  <c r="M52" i="4"/>
  <c r="J78" i="4"/>
  <c r="K78" i="4"/>
  <c r="L78" i="4"/>
  <c r="M78" i="4"/>
  <c r="I78" i="4"/>
  <c r="Q58" i="15"/>
  <c r="L52" i="15"/>
  <c r="N22" i="36" l="1"/>
  <c r="O22" i="36" s="1"/>
  <c r="P22" i="36" s="1"/>
  <c r="Q22" i="36" s="1"/>
  <c r="R22" i="36" s="1"/>
  <c r="S22" i="36" s="1"/>
  <c r="T22" i="36" s="1"/>
  <c r="U22" i="36" s="1"/>
  <c r="V22" i="36" s="1"/>
  <c r="W22" i="36" s="1"/>
  <c r="X22" i="36" s="1"/>
  <c r="Y22" i="36" s="1"/>
  <c r="Z22" i="36" s="1"/>
  <c r="AA22" i="36" s="1"/>
  <c r="AB22" i="36" s="1"/>
  <c r="AC22" i="36" s="1"/>
  <c r="AD22" i="36" s="1"/>
  <c r="AE22" i="36" s="1"/>
  <c r="AE23" i="36" s="1"/>
  <c r="AE24" i="36" s="1"/>
  <c r="AJ135" i="4" s="1"/>
  <c r="C30" i="35"/>
  <c r="O135" i="4"/>
  <c r="D25" i="24"/>
  <c r="L7" i="33"/>
  <c r="P58" i="4" s="1"/>
  <c r="P58" i="15"/>
  <c r="AJ135" i="15"/>
  <c r="O135" i="15"/>
  <c r="K23" i="36" l="1"/>
  <c r="K24" i="36" s="1"/>
  <c r="P135" i="4" s="1"/>
  <c r="C16" i="4"/>
  <c r="C15" i="4"/>
  <c r="C14" i="4"/>
  <c r="C13" i="4"/>
  <c r="C12" i="4"/>
  <c r="U59" i="4"/>
  <c r="O53" i="4"/>
  <c r="D3" i="35"/>
  <c r="Q4" i="35"/>
  <c r="P4" i="35"/>
  <c r="O4" i="35"/>
  <c r="N4" i="35"/>
  <c r="M4" i="35"/>
  <c r="L4" i="35"/>
  <c r="K4" i="35"/>
  <c r="J4" i="35"/>
  <c r="B4" i="35"/>
  <c r="B3" i="35"/>
  <c r="B2" i="35"/>
  <c r="I4" i="34"/>
  <c r="D4" i="34" s="1"/>
  <c r="I3" i="34"/>
  <c r="B4" i="34"/>
  <c r="D3" i="34"/>
  <c r="B3" i="34"/>
  <c r="B2" i="34"/>
  <c r="B5" i="34" s="1"/>
  <c r="B6" i="34" s="1"/>
  <c r="K4" i="33"/>
  <c r="J4" i="33"/>
  <c r="I4" i="33"/>
  <c r="H4" i="33"/>
  <c r="G4" i="33"/>
  <c r="K3" i="33"/>
  <c r="J3" i="33"/>
  <c r="I3" i="33"/>
  <c r="H3" i="33"/>
  <c r="G3" i="33"/>
  <c r="B4" i="33"/>
  <c r="B3" i="33"/>
  <c r="B2" i="33"/>
  <c r="B5" i="33" s="1"/>
  <c r="B6" i="33" s="1"/>
  <c r="G3" i="32"/>
  <c r="H3" i="32"/>
  <c r="I3" i="32"/>
  <c r="I2" i="32"/>
  <c r="D2" i="32" s="1"/>
  <c r="D3" i="32" s="1"/>
  <c r="D4" i="32" s="1"/>
  <c r="H2" i="32"/>
  <c r="G2" i="32"/>
  <c r="F2" i="32"/>
  <c r="O3" i="32"/>
  <c r="O4" i="32" s="1"/>
  <c r="N3" i="32"/>
  <c r="N4" i="32" s="1"/>
  <c r="M3" i="32"/>
  <c r="M4" i="32" s="1"/>
  <c r="L3" i="32"/>
  <c r="L4" i="32" s="1"/>
  <c r="K4" i="32"/>
  <c r="J4" i="32"/>
  <c r="I4" i="32"/>
  <c r="H4" i="32"/>
  <c r="G4" i="32"/>
  <c r="F3" i="32"/>
  <c r="F4" i="32" s="1"/>
  <c r="E3" i="32"/>
  <c r="E4" i="32" s="1"/>
  <c r="B2" i="32"/>
  <c r="B3" i="32" s="1"/>
  <c r="C78" i="4" s="1"/>
  <c r="B5" i="31"/>
  <c r="B4" i="31"/>
  <c r="B3" i="31"/>
  <c r="B7" i="31" s="1"/>
  <c r="B2" i="31"/>
  <c r="B6" i="31" s="1"/>
  <c r="B8" i="31" s="1"/>
  <c r="D2" i="30"/>
  <c r="E3" i="30"/>
  <c r="E4" i="30" s="1"/>
  <c r="F3" i="30"/>
  <c r="F4" i="30" s="1"/>
  <c r="G3" i="30"/>
  <c r="H3" i="30"/>
  <c r="I3" i="30"/>
  <c r="J3" i="30"/>
  <c r="K3" i="30"/>
  <c r="L3" i="30"/>
  <c r="M3" i="30"/>
  <c r="N3" i="30"/>
  <c r="O3" i="30"/>
  <c r="D3" i="30"/>
  <c r="G4" i="30"/>
  <c r="H4" i="30"/>
  <c r="I4" i="30"/>
  <c r="J4" i="30"/>
  <c r="K4" i="30"/>
  <c r="L4" i="30"/>
  <c r="M4" i="30"/>
  <c r="N4" i="30"/>
  <c r="O4" i="30"/>
  <c r="K2" i="30"/>
  <c r="J2" i="30"/>
  <c r="I2" i="30"/>
  <c r="H2" i="30"/>
  <c r="G2" i="30"/>
  <c r="B2" i="30"/>
  <c r="B3" i="30" s="1"/>
  <c r="H5" i="29"/>
  <c r="I5" i="29" s="1"/>
  <c r="H3" i="29"/>
  <c r="I3" i="29" s="1"/>
  <c r="I4" i="29" s="1"/>
  <c r="B6" i="29"/>
  <c r="B5" i="29"/>
  <c r="B4" i="29"/>
  <c r="B3" i="29"/>
  <c r="B8" i="29" s="1"/>
  <c r="B2" i="29"/>
  <c r="B7" i="29" s="1"/>
  <c r="B9" i="29" s="1"/>
  <c r="I6" i="28"/>
  <c r="I5" i="28"/>
  <c r="H5" i="28"/>
  <c r="H6" i="28" s="1"/>
  <c r="H4" i="28"/>
  <c r="I4" i="28"/>
  <c r="G4" i="28"/>
  <c r="I3" i="28"/>
  <c r="H3" i="28"/>
  <c r="G3" i="28"/>
  <c r="H3" i="26"/>
  <c r="G6" i="28"/>
  <c r="F6" i="28"/>
  <c r="B6" i="28"/>
  <c r="B5" i="28"/>
  <c r="B4" i="28"/>
  <c r="F4" i="28"/>
  <c r="B3" i="28"/>
  <c r="B2" i="28"/>
  <c r="B7" i="28" s="1"/>
  <c r="B8" i="28" s="1"/>
  <c r="G5" i="27"/>
  <c r="G3" i="27"/>
  <c r="D3" i="27"/>
  <c r="H5" i="27"/>
  <c r="H3" i="27"/>
  <c r="D5" i="27"/>
  <c r="I14" i="27"/>
  <c r="H4" i="27"/>
  <c r="I4" i="27"/>
  <c r="I3" i="27"/>
  <c r="C14" i="27"/>
  <c r="I13" i="27"/>
  <c r="D13" i="27"/>
  <c r="C13" i="27"/>
  <c r="I12" i="27"/>
  <c r="D12" i="27" s="1"/>
  <c r="C12" i="27"/>
  <c r="B12" i="27"/>
  <c r="B13" i="27" s="1"/>
  <c r="B14" i="27" s="1"/>
  <c r="B6" i="27"/>
  <c r="B5" i="27"/>
  <c r="B4" i="27"/>
  <c r="B3" i="27"/>
  <c r="B8" i="27" s="1"/>
  <c r="B2" i="27"/>
  <c r="B7" i="27" s="1"/>
  <c r="B9" i="27" s="1"/>
  <c r="I12" i="26"/>
  <c r="F4" i="26"/>
  <c r="H5" i="26"/>
  <c r="H6" i="26" s="1"/>
  <c r="H4" i="26"/>
  <c r="G4" i="26"/>
  <c r="C12" i="26"/>
  <c r="C11" i="26"/>
  <c r="B11" i="26"/>
  <c r="B6" i="26"/>
  <c r="F6" i="26"/>
  <c r="B5" i="26"/>
  <c r="B4" i="26"/>
  <c r="B3" i="26"/>
  <c r="B2" i="26"/>
  <c r="B7" i="26" s="1"/>
  <c r="B8" i="26" s="1"/>
  <c r="O53" i="15"/>
  <c r="U59" i="15"/>
  <c r="P135" i="15"/>
  <c r="B5" i="35" l="1"/>
  <c r="B6" i="35" s="1"/>
  <c r="C59" i="4"/>
  <c r="D4" i="35"/>
  <c r="U51" i="15"/>
  <c r="U50" i="15" s="1"/>
  <c r="U9" i="15" s="1"/>
  <c r="U7" i="15" s="1"/>
  <c r="I6" i="29"/>
  <c r="J5" i="29"/>
  <c r="J6" i="29" s="1"/>
  <c r="H4" i="29"/>
  <c r="H6" i="29"/>
  <c r="L23" i="36"/>
  <c r="L24" i="36" s="1"/>
  <c r="Q135" i="4" s="1"/>
  <c r="C57" i="4"/>
  <c r="C54" i="4"/>
  <c r="C56" i="4"/>
  <c r="F5" i="34"/>
  <c r="G5" i="34"/>
  <c r="H5" i="34"/>
  <c r="I5" i="34"/>
  <c r="J5" i="34"/>
  <c r="K5" i="34"/>
  <c r="D5" i="34"/>
  <c r="D6" i="34"/>
  <c r="F6" i="34"/>
  <c r="I6" i="34"/>
  <c r="J6" i="34"/>
  <c r="K6" i="34"/>
  <c r="E5" i="34"/>
  <c r="E6" i="34"/>
  <c r="G6" i="34"/>
  <c r="H6" i="34"/>
  <c r="D3" i="33"/>
  <c r="D4" i="33"/>
  <c r="D3" i="31"/>
  <c r="D3" i="29"/>
  <c r="D4" i="29"/>
  <c r="D5" i="28"/>
  <c r="D6" i="28"/>
  <c r="D4" i="28"/>
  <c r="D3" i="28"/>
  <c r="D4" i="27"/>
  <c r="D14" i="27"/>
  <c r="D15" i="27" s="1"/>
  <c r="Q135" i="15"/>
  <c r="D6" i="35" l="1"/>
  <c r="Q5" i="35"/>
  <c r="Q6" i="35"/>
  <c r="D5" i="35"/>
  <c r="L6" i="35"/>
  <c r="O6" i="35"/>
  <c r="F5" i="35"/>
  <c r="M6" i="35"/>
  <c r="L5" i="35"/>
  <c r="P6" i="35"/>
  <c r="M5" i="35"/>
  <c r="N6" i="35"/>
  <c r="N5" i="35"/>
  <c r="O5" i="35"/>
  <c r="P5" i="35"/>
  <c r="M23" i="36"/>
  <c r="M24" i="36" s="1"/>
  <c r="R135" i="4" s="1"/>
  <c r="H5" i="33"/>
  <c r="J5" i="35"/>
  <c r="K5" i="35"/>
  <c r="H5" i="35"/>
  <c r="G5" i="35"/>
  <c r="I5" i="35"/>
  <c r="J6" i="35"/>
  <c r="I6" i="35"/>
  <c r="H6" i="35"/>
  <c r="G6" i="35"/>
  <c r="F6" i="35"/>
  <c r="E6" i="35"/>
  <c r="E5" i="35"/>
  <c r="K6" i="35"/>
  <c r="K7" i="34"/>
  <c r="I7" i="34"/>
  <c r="J7" i="34"/>
  <c r="F7" i="34"/>
  <c r="H7" i="34"/>
  <c r="G7" i="34"/>
  <c r="E7" i="34"/>
  <c r="D7" i="34"/>
  <c r="F7" i="31"/>
  <c r="H7" i="31"/>
  <c r="K8" i="31"/>
  <c r="I7" i="31"/>
  <c r="J7" i="31"/>
  <c r="K7" i="31"/>
  <c r="G5" i="33"/>
  <c r="K6" i="33"/>
  <c r="I5" i="33"/>
  <c r="F5" i="33"/>
  <c r="E5" i="33"/>
  <c r="J6" i="33"/>
  <c r="H6" i="33"/>
  <c r="D6" i="33"/>
  <c r="E6" i="33"/>
  <c r="F6" i="33"/>
  <c r="G6" i="33"/>
  <c r="D5" i="33"/>
  <c r="I6" i="33"/>
  <c r="K5" i="33"/>
  <c r="J5" i="33"/>
  <c r="D4" i="31"/>
  <c r="E7" i="31" s="1"/>
  <c r="D5" i="31"/>
  <c r="K6" i="31" s="1"/>
  <c r="D6" i="29"/>
  <c r="D5" i="29"/>
  <c r="F7" i="28"/>
  <c r="G7" i="28"/>
  <c r="I7" i="28"/>
  <c r="G8" i="28"/>
  <c r="J7" i="28"/>
  <c r="J8" i="28"/>
  <c r="H8" i="28"/>
  <c r="F8" i="28"/>
  <c r="D8" i="28"/>
  <c r="E7" i="28"/>
  <c r="D7" i="28"/>
  <c r="I8" i="28"/>
  <c r="E8" i="28"/>
  <c r="H7" i="28"/>
  <c r="D12" i="26"/>
  <c r="D11" i="26"/>
  <c r="D13" i="26" s="1"/>
  <c r="R135" i="15"/>
  <c r="Q7" i="35" l="1"/>
  <c r="T59" i="4" s="1"/>
  <c r="O7" i="35"/>
  <c r="R59" i="4" s="1"/>
  <c r="F7" i="35"/>
  <c r="I59" i="4" s="1"/>
  <c r="L7" i="35"/>
  <c r="O59" i="4" s="1"/>
  <c r="N7" i="35"/>
  <c r="Q59" i="4" s="1"/>
  <c r="P7" i="35"/>
  <c r="S59" i="4" s="1"/>
  <c r="M7" i="35"/>
  <c r="P59" i="4" s="1"/>
  <c r="N23" i="36"/>
  <c r="N24" i="36" s="1"/>
  <c r="S135" i="4" s="1"/>
  <c r="H7" i="33"/>
  <c r="D7" i="35"/>
  <c r="E7" i="35"/>
  <c r="H59" i="4" s="1"/>
  <c r="K7" i="35"/>
  <c r="N59" i="4" s="1"/>
  <c r="G7" i="35"/>
  <c r="J59" i="4" s="1"/>
  <c r="H7" i="35"/>
  <c r="K59" i="4" s="1"/>
  <c r="I7" i="35"/>
  <c r="L59" i="4" s="1"/>
  <c r="J7" i="35"/>
  <c r="M59" i="4" s="1"/>
  <c r="G7" i="33"/>
  <c r="G7" i="31"/>
  <c r="D7" i="31"/>
  <c r="K9" i="31"/>
  <c r="E7" i="33"/>
  <c r="D7" i="33"/>
  <c r="F7" i="33"/>
  <c r="I7" i="33"/>
  <c r="K7" i="33"/>
  <c r="J7" i="33"/>
  <c r="G6" i="31"/>
  <c r="J8" i="31"/>
  <c r="I8" i="31"/>
  <c r="G8" i="31"/>
  <c r="E8" i="31"/>
  <c r="D8" i="31"/>
  <c r="F6" i="31"/>
  <c r="E6" i="31"/>
  <c r="D6" i="31"/>
  <c r="H8" i="31"/>
  <c r="F8" i="31"/>
  <c r="J6" i="31"/>
  <c r="I6" i="31"/>
  <c r="H6" i="31"/>
  <c r="E9" i="29"/>
  <c r="E8" i="29"/>
  <c r="E7" i="29"/>
  <c r="D9" i="29"/>
  <c r="D8" i="29"/>
  <c r="D7" i="29"/>
  <c r="F9" i="28"/>
  <c r="G9" i="28"/>
  <c r="H9" i="28"/>
  <c r="D9" i="28"/>
  <c r="E9" i="28"/>
  <c r="J9" i="28"/>
  <c r="I9" i="28"/>
  <c r="D6" i="27"/>
  <c r="G8" i="27" s="1"/>
  <c r="H59" i="15"/>
  <c r="O59" i="15"/>
  <c r="N59" i="15"/>
  <c r="J59" i="15"/>
  <c r="M59" i="15"/>
  <c r="S59" i="15"/>
  <c r="L59" i="15"/>
  <c r="I59" i="15"/>
  <c r="K59" i="15"/>
  <c r="S135" i="15"/>
  <c r="P59" i="15"/>
  <c r="R59" i="15"/>
  <c r="T59" i="15"/>
  <c r="Q59" i="15"/>
  <c r="T51" i="15" l="1"/>
  <c r="T50" i="15" s="1"/>
  <c r="T9" i="15" s="1"/>
  <c r="T7" i="15" s="1"/>
  <c r="R51" i="15"/>
  <c r="R50" i="15" s="1"/>
  <c r="R9" i="15" s="1"/>
  <c r="S51" i="15"/>
  <c r="S50" i="15" s="1"/>
  <c r="S9" i="15" s="1"/>
  <c r="Q51" i="15"/>
  <c r="Q50" i="15" s="1"/>
  <c r="Q9" i="15" s="1"/>
  <c r="P51" i="15"/>
  <c r="P50" i="15" s="1"/>
  <c r="P9" i="15" s="1"/>
  <c r="F59" i="15"/>
  <c r="G59" i="15"/>
  <c r="O23" i="36"/>
  <c r="O24" i="36" s="1"/>
  <c r="T135" i="4" s="1"/>
  <c r="O58" i="4"/>
  <c r="D9" i="31"/>
  <c r="H9" i="31"/>
  <c r="L58" i="4" s="1"/>
  <c r="G9" i="31"/>
  <c r="K58" i="4" s="1"/>
  <c r="J9" i="31"/>
  <c r="N58" i="4" s="1"/>
  <c r="F9" i="31"/>
  <c r="J58" i="4" s="1"/>
  <c r="E9" i="31"/>
  <c r="I58" i="4" s="1"/>
  <c r="I9" i="31"/>
  <c r="M58" i="4" s="1"/>
  <c r="D10" i="29"/>
  <c r="E10" i="29"/>
  <c r="D5" i="26"/>
  <c r="G6" i="26"/>
  <c r="D6" i="26" s="1"/>
  <c r="L58" i="15"/>
  <c r="O58" i="15"/>
  <c r="M58" i="15"/>
  <c r="J58" i="15"/>
  <c r="T135" i="15"/>
  <c r="I58" i="15"/>
  <c r="N58" i="15"/>
  <c r="K58" i="15"/>
  <c r="F58" i="15" l="1"/>
  <c r="G58" i="15"/>
  <c r="O51" i="15"/>
  <c r="O50" i="15" s="1"/>
  <c r="P7" i="15"/>
  <c r="S7" i="15"/>
  <c r="R7" i="15"/>
  <c r="Q7" i="15"/>
  <c r="P23" i="36"/>
  <c r="P24" i="36" s="1"/>
  <c r="U135" i="4" s="1"/>
  <c r="I56" i="4"/>
  <c r="M56" i="4"/>
  <c r="L56" i="4"/>
  <c r="J56" i="4"/>
  <c r="K56" i="4"/>
  <c r="H56" i="4"/>
  <c r="H7" i="27"/>
  <c r="J56" i="15"/>
  <c r="H56" i="15"/>
  <c r="U135" i="15"/>
  <c r="L56" i="15"/>
  <c r="K56" i="15"/>
  <c r="M56" i="15"/>
  <c r="I56" i="15"/>
  <c r="F56" i="15" l="1"/>
  <c r="H51" i="15"/>
  <c r="G56" i="15"/>
  <c r="O9" i="15"/>
  <c r="Q23" i="36"/>
  <c r="Q24" i="36" s="1"/>
  <c r="V135" i="4" s="1"/>
  <c r="D4" i="30"/>
  <c r="H8" i="27"/>
  <c r="E8" i="27"/>
  <c r="D8" i="27"/>
  <c r="J9" i="27"/>
  <c r="E7" i="27"/>
  <c r="H9" i="27"/>
  <c r="E9" i="27"/>
  <c r="D9" i="27"/>
  <c r="I8" i="27"/>
  <c r="F8" i="27"/>
  <c r="F9" i="27"/>
  <c r="J7" i="27"/>
  <c r="D7" i="27"/>
  <c r="I9" i="27"/>
  <c r="G9" i="27"/>
  <c r="J8" i="27"/>
  <c r="I7" i="27"/>
  <c r="F7" i="27"/>
  <c r="G7" i="27"/>
  <c r="D4" i="26"/>
  <c r="D3" i="26"/>
  <c r="V135" i="15"/>
  <c r="O7" i="15" l="1"/>
  <c r="H50" i="15"/>
  <c r="R23" i="36"/>
  <c r="R24" i="36" s="1"/>
  <c r="W135" i="4" s="1"/>
  <c r="D10" i="27"/>
  <c r="G10" i="27"/>
  <c r="K55" i="4" s="1"/>
  <c r="F10" i="27"/>
  <c r="J55" i="4" s="1"/>
  <c r="I10" i="27"/>
  <c r="M55" i="4" s="1"/>
  <c r="H10" i="27"/>
  <c r="L55" i="4" s="1"/>
  <c r="E10" i="27"/>
  <c r="I55" i="4" s="1"/>
  <c r="J10" i="27"/>
  <c r="N55" i="4" s="1"/>
  <c r="J7" i="26"/>
  <c r="E7" i="26"/>
  <c r="J8" i="26"/>
  <c r="D7" i="26"/>
  <c r="I8" i="26"/>
  <c r="H8" i="26"/>
  <c r="G8" i="26"/>
  <c r="F8" i="26"/>
  <c r="E8" i="26"/>
  <c r="D8" i="26"/>
  <c r="I7" i="26"/>
  <c r="F7" i="26"/>
  <c r="G7" i="26"/>
  <c r="H7" i="26"/>
  <c r="W135" i="15"/>
  <c r="J55" i="15"/>
  <c r="L55" i="15"/>
  <c r="K55" i="15"/>
  <c r="N55" i="15"/>
  <c r="M55" i="15"/>
  <c r="I55" i="15"/>
  <c r="F55" i="15" l="1"/>
  <c r="G55" i="15"/>
  <c r="H9" i="15"/>
  <c r="S23" i="36"/>
  <c r="S24" i="36" s="1"/>
  <c r="X135" i="4" s="1"/>
  <c r="I9" i="26"/>
  <c r="F9" i="26"/>
  <c r="G9" i="26"/>
  <c r="H9" i="26"/>
  <c r="D9" i="26"/>
  <c r="E9" i="26"/>
  <c r="J9" i="26"/>
  <c r="X135" i="15"/>
  <c r="H7" i="15" l="1"/>
  <c r="T23" i="36"/>
  <c r="T24" i="36" s="1"/>
  <c r="Y135" i="4" s="1"/>
  <c r="N54" i="4"/>
  <c r="L54" i="4"/>
  <c r="K54" i="4"/>
  <c r="J54" i="4"/>
  <c r="M54" i="4"/>
  <c r="I54" i="4"/>
  <c r="D16" i="25"/>
  <c r="H15" i="25"/>
  <c r="J54" i="15"/>
  <c r="K54" i="15"/>
  <c r="I54" i="15"/>
  <c r="M54" i="15"/>
  <c r="L54" i="15"/>
  <c r="N54" i="15"/>
  <c r="Y135" i="15"/>
  <c r="F54" i="15" l="1"/>
  <c r="G54" i="15"/>
  <c r="U23" i="36"/>
  <c r="U24" i="36" s="1"/>
  <c r="Z135" i="4" s="1"/>
  <c r="I15" i="25"/>
  <c r="H17" i="25"/>
  <c r="H5" i="25"/>
  <c r="H6" i="25" s="1"/>
  <c r="D15" i="25"/>
  <c r="Z135" i="15"/>
  <c r="V23" i="36" l="1"/>
  <c r="V24" i="36" s="1"/>
  <c r="AA135" i="4" s="1"/>
  <c r="I5" i="25"/>
  <c r="I6" i="25" s="1"/>
  <c r="I17" i="25"/>
  <c r="J17" i="25"/>
  <c r="C17" i="25"/>
  <c r="C14" i="25"/>
  <c r="C16" i="25"/>
  <c r="C15" i="25"/>
  <c r="C13" i="25"/>
  <c r="C12" i="25"/>
  <c r="B15" i="25"/>
  <c r="B16" i="25" s="1"/>
  <c r="B17" i="25" s="1"/>
  <c r="I13" i="25"/>
  <c r="D13" i="25" s="1"/>
  <c r="I12" i="25"/>
  <c r="B12" i="25"/>
  <c r="B13" i="25" s="1"/>
  <c r="B14" i="25" s="1"/>
  <c r="F5" i="25"/>
  <c r="F3" i="25"/>
  <c r="F4" i="25" s="1"/>
  <c r="B6" i="25"/>
  <c r="B5" i="25"/>
  <c r="B4" i="25"/>
  <c r="B3" i="25"/>
  <c r="B8" i="25" s="1"/>
  <c r="B2" i="25"/>
  <c r="D20" i="24"/>
  <c r="B20" i="24"/>
  <c r="D18" i="24"/>
  <c r="D19" i="24"/>
  <c r="B18" i="24"/>
  <c r="D16" i="24"/>
  <c r="D17" i="24"/>
  <c r="B16" i="24"/>
  <c r="D14" i="24"/>
  <c r="D15" i="24"/>
  <c r="B14" i="24"/>
  <c r="D9" i="24"/>
  <c r="D11" i="24"/>
  <c r="D12" i="24"/>
  <c r="B10" i="24"/>
  <c r="B11" i="24"/>
  <c r="B12" i="24"/>
  <c r="D8" i="24"/>
  <c r="B8" i="24"/>
  <c r="D5" i="24"/>
  <c r="D6" i="24"/>
  <c r="D7" i="24"/>
  <c r="B6" i="24"/>
  <c r="C4" i="24"/>
  <c r="D4" i="24"/>
  <c r="D3" i="24"/>
  <c r="C3" i="24"/>
  <c r="B4" i="24"/>
  <c r="B3" i="24"/>
  <c r="B5" i="24"/>
  <c r="B7" i="24"/>
  <c r="B9" i="24"/>
  <c r="B13" i="24"/>
  <c r="B24" i="24" s="1"/>
  <c r="B15" i="24"/>
  <c r="B17" i="24"/>
  <c r="B25" i="24" s="1"/>
  <c r="B19" i="24"/>
  <c r="B2" i="24"/>
  <c r="B21" i="24" s="1"/>
  <c r="AA135" i="15"/>
  <c r="W23" i="36" l="1"/>
  <c r="W24" i="36" s="1"/>
  <c r="AB135" i="4" s="1"/>
  <c r="F6" i="25"/>
  <c r="G5" i="25"/>
  <c r="I3" i="25"/>
  <c r="B7" i="25"/>
  <c r="B9" i="25" s="1"/>
  <c r="C53" i="4"/>
  <c r="I14" i="25"/>
  <c r="D14" i="25" s="1"/>
  <c r="I4" i="25"/>
  <c r="D5" i="25"/>
  <c r="D17" i="25"/>
  <c r="B22" i="24"/>
  <c r="C52" i="4"/>
  <c r="D12" i="25"/>
  <c r="D10" i="24"/>
  <c r="AB135" i="15"/>
  <c r="X23" i="36" l="1"/>
  <c r="X24" i="36" s="1"/>
  <c r="AC135" i="4" s="1"/>
  <c r="G6" i="25"/>
  <c r="D6" i="25" s="1"/>
  <c r="G3" i="25"/>
  <c r="D18" i="25"/>
  <c r="AC135" i="15"/>
  <c r="Y23" i="36" l="1"/>
  <c r="Y24" i="36" s="1"/>
  <c r="AD135" i="4" s="1"/>
  <c r="G4" i="25"/>
  <c r="H3" i="25"/>
  <c r="D3" i="25"/>
  <c r="H4" i="25"/>
  <c r="D4" i="25" s="1"/>
  <c r="D9" i="25" s="1"/>
  <c r="H7" i="25"/>
  <c r="I7" i="25"/>
  <c r="G8" i="25"/>
  <c r="H9" i="25"/>
  <c r="F8" i="25"/>
  <c r="E8" i="25"/>
  <c r="J7" i="25"/>
  <c r="H8" i="25"/>
  <c r="J8" i="25"/>
  <c r="I9" i="25"/>
  <c r="E9" i="25"/>
  <c r="F7" i="25"/>
  <c r="D8" i="25"/>
  <c r="E7" i="25"/>
  <c r="F9" i="25"/>
  <c r="J9" i="25"/>
  <c r="D7" i="25"/>
  <c r="G7" i="25"/>
  <c r="AD135" i="15"/>
  <c r="Z23" i="36" l="1"/>
  <c r="Z24" i="36" s="1"/>
  <c r="AE135" i="4" s="1"/>
  <c r="G9" i="25"/>
  <c r="G10" i="25" s="1"/>
  <c r="K53" i="4" s="1"/>
  <c r="I8" i="25"/>
  <c r="I10" i="25" s="1"/>
  <c r="M53" i="4" s="1"/>
  <c r="D10" i="25"/>
  <c r="H10" i="25"/>
  <c r="L53" i="4" s="1"/>
  <c r="E10" i="25"/>
  <c r="I53" i="4" s="1"/>
  <c r="F10" i="25"/>
  <c r="J53" i="4" s="1"/>
  <c r="J10" i="25"/>
  <c r="N53" i="4" s="1"/>
  <c r="I16" i="23"/>
  <c r="I12" i="23"/>
  <c r="I7" i="23"/>
  <c r="M53" i="15"/>
  <c r="L53" i="15"/>
  <c r="N53" i="15"/>
  <c r="AE135" i="15"/>
  <c r="J53" i="15"/>
  <c r="K53" i="15"/>
  <c r="I53" i="15"/>
  <c r="N51" i="15" l="1"/>
  <c r="N50" i="15" s="1"/>
  <c r="F53" i="15"/>
  <c r="G53" i="15"/>
  <c r="L51" i="15"/>
  <c r="L50" i="15" s="1"/>
  <c r="M51" i="15"/>
  <c r="M50" i="15" s="1"/>
  <c r="AA23" i="36"/>
  <c r="AA24" i="36" s="1"/>
  <c r="AF135" i="4" s="1"/>
  <c r="I13" i="22"/>
  <c r="I14" i="22"/>
  <c r="I6" i="22"/>
  <c r="I7" i="22" s="1"/>
  <c r="I5" i="22"/>
  <c r="AL111"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AL111" i="7"/>
  <c r="AK111" i="7"/>
  <c r="AJ111" i="7"/>
  <c r="AI111" i="7"/>
  <c r="AH111" i="7"/>
  <c r="AG111" i="7"/>
  <c r="AF111" i="7"/>
  <c r="AE111" i="7"/>
  <c r="AD111" i="7"/>
  <c r="AC111" i="7"/>
  <c r="AB111" i="7"/>
  <c r="AA111" i="7"/>
  <c r="Z111" i="7"/>
  <c r="Y111" i="7"/>
  <c r="X111" i="7"/>
  <c r="W111" i="7"/>
  <c r="V111" i="7"/>
  <c r="U111" i="7"/>
  <c r="T111" i="7"/>
  <c r="S111" i="7"/>
  <c r="R111" i="7"/>
  <c r="Q111" i="7"/>
  <c r="P111" i="7"/>
  <c r="O111" i="7"/>
  <c r="N111" i="7"/>
  <c r="M111" i="7"/>
  <c r="L111" i="7"/>
  <c r="K111" i="7"/>
  <c r="J111" i="7"/>
  <c r="I111" i="7"/>
  <c r="H111" i="7"/>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DC111" i="5"/>
  <c r="DB111" i="5"/>
  <c r="DA111" i="5"/>
  <c r="CZ111" i="5"/>
  <c r="CY111" i="5"/>
  <c r="CX111" i="5"/>
  <c r="CW111" i="5"/>
  <c r="CV111" i="5"/>
  <c r="CU111" i="5"/>
  <c r="CT111" i="5"/>
  <c r="CS111" i="5"/>
  <c r="CR111" i="5"/>
  <c r="CQ111" i="5"/>
  <c r="CP111" i="5"/>
  <c r="CO111" i="5"/>
  <c r="CN111" i="5"/>
  <c r="CM111" i="5"/>
  <c r="CL111" i="5"/>
  <c r="CK111" i="5"/>
  <c r="CJ111" i="5"/>
  <c r="CI111" i="5"/>
  <c r="CH111" i="5"/>
  <c r="CG111" i="5"/>
  <c r="CF111" i="5"/>
  <c r="CE111" i="5"/>
  <c r="CD111" i="5"/>
  <c r="CC111" i="5"/>
  <c r="CB111" i="5"/>
  <c r="CA111" i="5"/>
  <c r="BZ111" i="5"/>
  <c r="BY111" i="5"/>
  <c r="BX111" i="5"/>
  <c r="BW111" i="5"/>
  <c r="BV111" i="5"/>
  <c r="BU111" i="5"/>
  <c r="BT111" i="5"/>
  <c r="BS111" i="5"/>
  <c r="BR111" i="5"/>
  <c r="BQ111" i="5"/>
  <c r="BP111" i="5"/>
  <c r="BO111" i="5"/>
  <c r="BN111" i="5"/>
  <c r="BM111" i="5"/>
  <c r="BL111" i="5"/>
  <c r="BK111" i="5"/>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H111" i="4"/>
  <c r="D126" i="5"/>
  <c r="D125" i="5"/>
  <c r="D124" i="5"/>
  <c r="F124" i="5"/>
  <c r="F125" i="5"/>
  <c r="C369" i="21"/>
  <c r="C359" i="21"/>
  <c r="C349" i="21"/>
  <c r="E344" i="21"/>
  <c r="D344" i="21"/>
  <c r="B337" i="21"/>
  <c r="B336" i="21"/>
  <c r="B335" i="21"/>
  <c r="B333" i="21"/>
  <c r="B328" i="21"/>
  <c r="B322" i="21"/>
  <c r="B317" i="21"/>
  <c r="B316" i="21"/>
  <c r="B315" i="21"/>
  <c r="B313" i="21"/>
  <c r="B308" i="21"/>
  <c r="B305" i="21"/>
  <c r="E304" i="21"/>
  <c r="D304" i="21"/>
  <c r="B298" i="21"/>
  <c r="B297" i="21"/>
  <c r="B296" i="21"/>
  <c r="B294" i="21"/>
  <c r="B288" i="21"/>
  <c r="B277" i="21"/>
  <c r="E276" i="21"/>
  <c r="D276" i="21"/>
  <c r="B271" i="21"/>
  <c r="B270" i="21"/>
  <c r="B269" i="21"/>
  <c r="B267" i="21"/>
  <c r="B262" i="21"/>
  <c r="B259" i="21"/>
  <c r="E258" i="21"/>
  <c r="D258" i="21"/>
  <c r="B246" i="21"/>
  <c r="AC237" i="21"/>
  <c r="AB237" i="21"/>
  <c r="AA237" i="21"/>
  <c r="Z237" i="21"/>
  <c r="Y237" i="21"/>
  <c r="X237" i="21"/>
  <c r="W237" i="21"/>
  <c r="V237" i="21"/>
  <c r="U237" i="21"/>
  <c r="T237" i="21"/>
  <c r="S237" i="21"/>
  <c r="R237" i="21"/>
  <c r="Q237" i="21"/>
  <c r="P237" i="21"/>
  <c r="O237" i="21"/>
  <c r="N237" i="21"/>
  <c r="M237" i="21"/>
  <c r="L237" i="21"/>
  <c r="K237" i="21"/>
  <c r="J237" i="21"/>
  <c r="I237" i="21"/>
  <c r="H237" i="21"/>
  <c r="G237" i="21"/>
  <c r="F237" i="21"/>
  <c r="E237" i="21"/>
  <c r="E235" i="21"/>
  <c r="D235" i="21"/>
  <c r="B230" i="21"/>
  <c r="B229" i="21"/>
  <c r="D224" i="21"/>
  <c r="C223" i="21"/>
  <c r="E221" i="21"/>
  <c r="D221" i="21"/>
  <c r="B207" i="21"/>
  <c r="AC194" i="21"/>
  <c r="AB194" i="21"/>
  <c r="AA194" i="21"/>
  <c r="Z194" i="21"/>
  <c r="Y194" i="21"/>
  <c r="X194" i="21"/>
  <c r="W194" i="21"/>
  <c r="V194" i="21"/>
  <c r="U194" i="21"/>
  <c r="T194" i="21"/>
  <c r="S194" i="21"/>
  <c r="R194" i="21"/>
  <c r="Q194" i="21"/>
  <c r="P194" i="21"/>
  <c r="O194" i="21"/>
  <c r="N194" i="21"/>
  <c r="M194" i="21"/>
  <c r="L194" i="21"/>
  <c r="K194" i="21"/>
  <c r="J194" i="21"/>
  <c r="I194" i="21"/>
  <c r="H194" i="21"/>
  <c r="G194" i="21"/>
  <c r="F194" i="21"/>
  <c r="E194" i="21"/>
  <c r="E187" i="21"/>
  <c r="D187" i="21"/>
  <c r="C172" i="21"/>
  <c r="E165" i="21"/>
  <c r="D165" i="21"/>
  <c r="B154" i="21"/>
  <c r="D151" i="21"/>
  <c r="B151" i="21"/>
  <c r="D148" i="21"/>
  <c r="B148" i="21"/>
  <c r="D147" i="21"/>
  <c r="B147" i="21"/>
  <c r="D146" i="21"/>
  <c r="D154" i="21" s="1"/>
  <c r="B146" i="21"/>
  <c r="B142" i="21"/>
  <c r="D139" i="21"/>
  <c r="B139" i="21"/>
  <c r="D136" i="21"/>
  <c r="D135" i="21"/>
  <c r="B135" i="21"/>
  <c r="D134" i="21"/>
  <c r="D142" i="21" s="1"/>
  <c r="B134" i="21"/>
  <c r="D133" i="21"/>
  <c r="B133" i="21"/>
  <c r="E129" i="21"/>
  <c r="D129" i="21"/>
  <c r="C123" i="21"/>
  <c r="D118" i="21"/>
  <c r="C117" i="21"/>
  <c r="H106" i="21"/>
  <c r="D106" i="21"/>
  <c r="C105" i="21"/>
  <c r="C97" i="21"/>
  <c r="D92" i="21"/>
  <c r="E91" i="21"/>
  <c r="E136" i="21" s="1"/>
  <c r="B91" i="21"/>
  <c r="B136" i="21" s="1"/>
  <c r="F90" i="21"/>
  <c r="E90" i="21"/>
  <c r="D90" i="21"/>
  <c r="E89" i="21"/>
  <c r="D89" i="21"/>
  <c r="E85" i="21"/>
  <c r="D85" i="21"/>
  <c r="E84" i="21"/>
  <c r="D84" i="21"/>
  <c r="H80" i="21"/>
  <c r="H178" i="21" s="1"/>
  <c r="E80" i="21"/>
  <c r="D80" i="21"/>
  <c r="D115" i="21" s="1"/>
  <c r="G79" i="21"/>
  <c r="G91" i="21" s="1"/>
  <c r="F79" i="21"/>
  <c r="E79" i="21"/>
  <c r="D79" i="21"/>
  <c r="D96" i="21" s="1"/>
  <c r="H78" i="21"/>
  <c r="H222" i="21" s="1"/>
  <c r="H224" i="21" s="1"/>
  <c r="G78" i="21"/>
  <c r="G222" i="21" s="1"/>
  <c r="G224" i="21" s="1"/>
  <c r="E78" i="21"/>
  <c r="E222" i="21" s="1"/>
  <c r="D78" i="21"/>
  <c r="D83" i="21" s="1"/>
  <c r="F74" i="21"/>
  <c r="E74" i="21"/>
  <c r="D74" i="21"/>
  <c r="H73" i="21"/>
  <c r="H98" i="21" s="1"/>
  <c r="G73" i="21"/>
  <c r="E73" i="21"/>
  <c r="D73" i="21"/>
  <c r="B73" i="21"/>
  <c r="H70" i="21"/>
  <c r="H90" i="21" s="1"/>
  <c r="G70" i="21"/>
  <c r="G85" i="21" s="1"/>
  <c r="G357" i="21" s="1"/>
  <c r="F70" i="21"/>
  <c r="F85" i="21" s="1"/>
  <c r="F357" i="21" s="1"/>
  <c r="H69" i="21"/>
  <c r="H89" i="21" s="1"/>
  <c r="G69" i="21"/>
  <c r="G89" i="21" s="1"/>
  <c r="F69" i="21"/>
  <c r="E69" i="21"/>
  <c r="E128" i="21" s="1"/>
  <c r="D69" i="21"/>
  <c r="C61" i="21"/>
  <c r="C65" i="21" s="1"/>
  <c r="C55" i="21"/>
  <c r="C50" i="21"/>
  <c r="C45" i="21"/>
  <c r="C42" i="21"/>
  <c r="C41" i="21"/>
  <c r="C36" i="21"/>
  <c r="F35" i="21"/>
  <c r="E35" i="21"/>
  <c r="C35" i="21" s="1"/>
  <c r="D35" i="21"/>
  <c r="G32" i="21"/>
  <c r="F32" i="21"/>
  <c r="E32" i="21"/>
  <c r="D32" i="21"/>
  <c r="C32" i="21"/>
  <c r="E347" i="21" s="1"/>
  <c r="H31" i="21"/>
  <c r="C27" i="21"/>
  <c r="G22" i="21"/>
  <c r="F22" i="21"/>
  <c r="E22" i="21"/>
  <c r="D22" i="21"/>
  <c r="C22" i="21"/>
  <c r="H22" i="21" s="1"/>
  <c r="H21" i="21"/>
  <c r="C17" i="21"/>
  <c r="DG122" i="16"/>
  <c r="DG124" i="16"/>
  <c r="DG118" i="16"/>
  <c r="DG125" i="16"/>
  <c r="AF135" i="15"/>
  <c r="DG119" i="16"/>
  <c r="DG121" i="16"/>
  <c r="DG117" i="16"/>
  <c r="DG120" i="16"/>
  <c r="DG126" i="16"/>
  <c r="N9" i="15" l="1"/>
  <c r="M9" i="15"/>
  <c r="L9" i="15"/>
  <c r="AB23" i="36"/>
  <c r="AB24" i="36" s="1"/>
  <c r="AG135" i="4" s="1"/>
  <c r="H133" i="21"/>
  <c r="G358" i="21"/>
  <c r="G361" i="21"/>
  <c r="G363" i="21" s="1"/>
  <c r="G136" i="21"/>
  <c r="G92" i="21"/>
  <c r="D166" i="21"/>
  <c r="H75" i="21"/>
  <c r="G75" i="21"/>
  <c r="F75" i="21"/>
  <c r="E75" i="21"/>
  <c r="D75" i="21"/>
  <c r="B75" i="21"/>
  <c r="F361" i="21"/>
  <c r="F363" i="21" s="1"/>
  <c r="F358" i="21"/>
  <c r="F322" i="21"/>
  <c r="F305" i="21"/>
  <c r="F277" i="21"/>
  <c r="F259" i="21"/>
  <c r="E104" i="21"/>
  <c r="E103" i="21"/>
  <c r="E107" i="21" s="1"/>
  <c r="F91" i="21"/>
  <c r="F95" i="21" s="1"/>
  <c r="G95" i="21"/>
  <c r="G96" i="21"/>
  <c r="G370" i="21"/>
  <c r="G360" i="21"/>
  <c r="G106" i="21"/>
  <c r="G98" i="21"/>
  <c r="G124" i="21"/>
  <c r="D343" i="21"/>
  <c r="D303" i="21"/>
  <c r="D257" i="21"/>
  <c r="D275" i="21"/>
  <c r="D220" i="21"/>
  <c r="D186" i="21"/>
  <c r="D234" i="21"/>
  <c r="D164" i="21"/>
  <c r="D128" i="21"/>
  <c r="E357" i="21"/>
  <c r="G90" i="21"/>
  <c r="D103" i="21"/>
  <c r="H128" i="21"/>
  <c r="F129" i="21"/>
  <c r="H187" i="21"/>
  <c r="E351" i="21"/>
  <c r="E348" i="21"/>
  <c r="E343" i="21"/>
  <c r="E275" i="21"/>
  <c r="E303" i="21"/>
  <c r="E220" i="21"/>
  <c r="E164" i="21"/>
  <c r="E257" i="21"/>
  <c r="E234" i="21"/>
  <c r="E186" i="21"/>
  <c r="G74" i="21"/>
  <c r="H360" i="21"/>
  <c r="H370" i="21"/>
  <c r="H124" i="21"/>
  <c r="H118" i="21"/>
  <c r="F343" i="21"/>
  <c r="F303" i="21"/>
  <c r="F275" i="21"/>
  <c r="F257" i="21"/>
  <c r="F220" i="21"/>
  <c r="F164" i="21"/>
  <c r="F186" i="21"/>
  <c r="F234" i="21"/>
  <c r="F89" i="21"/>
  <c r="F128" i="21"/>
  <c r="F344" i="21"/>
  <c r="F304" i="21"/>
  <c r="F276" i="21"/>
  <c r="F258" i="21"/>
  <c r="F187" i="21"/>
  <c r="F235" i="21"/>
  <c r="F80" i="21"/>
  <c r="F221" i="21"/>
  <c r="F165" i="21"/>
  <c r="H74" i="21"/>
  <c r="E83" i="21"/>
  <c r="F84" i="21"/>
  <c r="F347" i="21" s="1"/>
  <c r="D119" i="21"/>
  <c r="H230" i="21"/>
  <c r="H229" i="21"/>
  <c r="H32" i="21"/>
  <c r="G343" i="21"/>
  <c r="G275" i="21"/>
  <c r="G303" i="21"/>
  <c r="G186" i="21"/>
  <c r="G234" i="21"/>
  <c r="G257" i="21"/>
  <c r="G128" i="21"/>
  <c r="G220" i="21"/>
  <c r="G164" i="21"/>
  <c r="G344" i="21"/>
  <c r="G304" i="21"/>
  <c r="G258" i="21"/>
  <c r="G276" i="21"/>
  <c r="G187" i="21"/>
  <c r="G235" i="21"/>
  <c r="G221" i="21"/>
  <c r="G165" i="21"/>
  <c r="G129" i="21"/>
  <c r="D98" i="21"/>
  <c r="D116" i="21"/>
  <c r="I74" i="21"/>
  <c r="G84" i="21"/>
  <c r="G347" i="21" s="1"/>
  <c r="H200" i="21"/>
  <c r="H225" i="21"/>
  <c r="H226" i="21" s="1"/>
  <c r="H173" i="21"/>
  <c r="H174" i="21" s="1"/>
  <c r="H236" i="21"/>
  <c r="H238" i="21" s="1"/>
  <c r="H195" i="21"/>
  <c r="H115" i="21"/>
  <c r="H119" i="21" s="1"/>
  <c r="E92" i="21"/>
  <c r="F367" i="21"/>
  <c r="E367" i="21"/>
  <c r="H367" i="21"/>
  <c r="G367" i="21"/>
  <c r="H343" i="21"/>
  <c r="H303" i="21"/>
  <c r="H275" i="21"/>
  <c r="H257" i="21"/>
  <c r="H186" i="21"/>
  <c r="H234" i="21"/>
  <c r="H220" i="21"/>
  <c r="H164" i="21"/>
  <c r="H344" i="21"/>
  <c r="H304" i="21"/>
  <c r="H258" i="21"/>
  <c r="H276" i="21"/>
  <c r="H235" i="21"/>
  <c r="H221" i="21"/>
  <c r="H85" i="21"/>
  <c r="H357" i="21" s="1"/>
  <c r="H79" i="21"/>
  <c r="H165" i="21"/>
  <c r="H129" i="21"/>
  <c r="E224" i="21"/>
  <c r="E173" i="21"/>
  <c r="E236" i="21"/>
  <c r="E195" i="21"/>
  <c r="E178" i="21"/>
  <c r="E200" i="21"/>
  <c r="E115" i="21"/>
  <c r="E119" i="21" s="1"/>
  <c r="E225" i="21"/>
  <c r="G83" i="21"/>
  <c r="H84" i="21"/>
  <c r="H347" i="21" s="1"/>
  <c r="D95" i="21"/>
  <c r="H116" i="21"/>
  <c r="H120" i="21" s="1"/>
  <c r="G118" i="21"/>
  <c r="G229" i="21"/>
  <c r="G230" i="21"/>
  <c r="G322" i="21"/>
  <c r="G305" i="21"/>
  <c r="G259" i="21"/>
  <c r="G277" i="21"/>
  <c r="E360" i="21"/>
  <c r="E370" i="21"/>
  <c r="E124" i="21"/>
  <c r="E118" i="21"/>
  <c r="E116" i="21"/>
  <c r="I69" i="21"/>
  <c r="I70" i="21"/>
  <c r="I75" i="21" s="1"/>
  <c r="F73" i="21"/>
  <c r="B74" i="21"/>
  <c r="F78" i="21"/>
  <c r="E322" i="21"/>
  <c r="E305" i="21"/>
  <c r="E259" i="21"/>
  <c r="E277" i="21"/>
  <c r="F281" i="21" s="1"/>
  <c r="G80" i="21"/>
  <c r="H83" i="21"/>
  <c r="E95" i="21"/>
  <c r="E96" i="21"/>
  <c r="E98" i="21"/>
  <c r="D104" i="21"/>
  <c r="E106" i="21"/>
  <c r="C194" i="21"/>
  <c r="C237" i="21"/>
  <c r="AG135" i="15"/>
  <c r="L7" i="15" l="1"/>
  <c r="M7" i="15"/>
  <c r="N7" i="15"/>
  <c r="AD23" i="36"/>
  <c r="AD24" i="36" s="1"/>
  <c r="AI135" i="4" s="1"/>
  <c r="AC23" i="36"/>
  <c r="AC24" i="36" s="1"/>
  <c r="AH135" i="4" s="1"/>
  <c r="E120" i="21"/>
  <c r="F99" i="21"/>
  <c r="G348" i="21"/>
  <c r="G351" i="21"/>
  <c r="H348" i="21"/>
  <c r="H351" i="21"/>
  <c r="I350" i="21"/>
  <c r="F348" i="21"/>
  <c r="F351" i="21"/>
  <c r="E201" i="21"/>
  <c r="E207" i="21"/>
  <c r="D107" i="21"/>
  <c r="F96" i="21"/>
  <c r="G195" i="21"/>
  <c r="G196" i="21" s="1"/>
  <c r="G178" i="21"/>
  <c r="G200" i="21"/>
  <c r="G225" i="21"/>
  <c r="G236" i="21"/>
  <c r="G238" i="21" s="1"/>
  <c r="G253" i="21" s="1"/>
  <c r="G173" i="21"/>
  <c r="G174" i="21" s="1"/>
  <c r="G115" i="21"/>
  <c r="G119" i="21" s="1"/>
  <c r="G323" i="21"/>
  <c r="G333" i="21"/>
  <c r="G148" i="21" s="1"/>
  <c r="H322" i="21"/>
  <c r="H325" i="21" s="1" a="1"/>
  <c r="H325" i="21" s="1"/>
  <c r="H277" i="21"/>
  <c r="H281" i="21" s="1"/>
  <c r="H305" i="21"/>
  <c r="H259" i="21"/>
  <c r="H96" i="21"/>
  <c r="H91" i="21"/>
  <c r="H95" i="21"/>
  <c r="D120" i="21"/>
  <c r="G103" i="21"/>
  <c r="G107" i="21" s="1"/>
  <c r="H251" i="21"/>
  <c r="H350" i="21"/>
  <c r="E179" i="21"/>
  <c r="E133" i="21"/>
  <c r="D108" i="21"/>
  <c r="E294" i="21"/>
  <c r="F282" i="21" a="1"/>
  <c r="F282" i="21" s="1"/>
  <c r="F283" i="21" s="1"/>
  <c r="F284" i="21" s="1"/>
  <c r="G282" i="21" a="1"/>
  <c r="G282" i="21" s="1"/>
  <c r="E282" i="21" a="1"/>
  <c r="E282" i="21" s="1"/>
  <c r="E278" i="21"/>
  <c r="E241" i="21" a="1"/>
  <c r="E241" i="21" s="1"/>
  <c r="H241" i="21" a="1"/>
  <c r="G241" i="21" a="1"/>
  <c r="G241" i="21" s="1"/>
  <c r="F241" i="21" a="1"/>
  <c r="F241" i="21" s="1"/>
  <c r="F360" i="21"/>
  <c r="F370" i="21"/>
  <c r="F118" i="21"/>
  <c r="F116" i="21"/>
  <c r="F106" i="21"/>
  <c r="F98" i="21"/>
  <c r="F124" i="21"/>
  <c r="F104" i="21"/>
  <c r="F108" i="21" s="1"/>
  <c r="E196" i="21"/>
  <c r="H358" i="21"/>
  <c r="H362" i="21" s="1"/>
  <c r="H364" i="21" s="1"/>
  <c r="H361" i="21"/>
  <c r="H363" i="21" s="1"/>
  <c r="E358" i="21"/>
  <c r="E361" i="21"/>
  <c r="G281" i="21"/>
  <c r="F350" i="21"/>
  <c r="H240" i="21"/>
  <c r="H244" i="21"/>
  <c r="F103" i="21"/>
  <c r="F107" i="21" s="1"/>
  <c r="G313" i="21"/>
  <c r="G306" i="21"/>
  <c r="G371" i="21"/>
  <c r="G373" i="21" s="1"/>
  <c r="G368" i="21"/>
  <c r="G372" i="21" s="1"/>
  <c r="G374" i="21" s="1"/>
  <c r="E371" i="21"/>
  <c r="E368" i="21"/>
  <c r="H253" i="21"/>
  <c r="E313" i="21"/>
  <c r="E306" i="21"/>
  <c r="I343" i="21"/>
  <c r="I303" i="21"/>
  <c r="I257" i="21"/>
  <c r="I275" i="21"/>
  <c r="I186" i="21"/>
  <c r="I234" i="21"/>
  <c r="I220" i="21"/>
  <c r="I164" i="21"/>
  <c r="I128" i="21"/>
  <c r="I89" i="21"/>
  <c r="J69" i="21"/>
  <c r="E174" i="21"/>
  <c r="H368" i="21"/>
  <c r="H372" i="21" s="1"/>
  <c r="H374" i="21" s="1"/>
  <c r="H371" i="21"/>
  <c r="H373" i="21" s="1"/>
  <c r="H196" i="21"/>
  <c r="F278" i="21"/>
  <c r="F294" i="21"/>
  <c r="F147" i="21" s="1"/>
  <c r="G362" i="21"/>
  <c r="G364" i="21" s="1"/>
  <c r="F92" i="21"/>
  <c r="F136" i="21"/>
  <c r="E108" i="21"/>
  <c r="I304" i="21"/>
  <c r="I344" i="21"/>
  <c r="I258" i="21"/>
  <c r="I221" i="21"/>
  <c r="I165" i="21"/>
  <c r="I276" i="21"/>
  <c r="I129" i="21"/>
  <c r="I187" i="21"/>
  <c r="I84" i="21"/>
  <c r="I347" i="21" s="1"/>
  <c r="I85" i="21"/>
  <c r="I357" i="21" s="1"/>
  <c r="I80" i="21"/>
  <c r="I90" i="21"/>
  <c r="I73" i="21"/>
  <c r="J70" i="21"/>
  <c r="I79" i="21"/>
  <c r="I78" i="21"/>
  <c r="I235" i="21"/>
  <c r="E238" i="21"/>
  <c r="G104" i="21"/>
  <c r="G108" i="21" s="1"/>
  <c r="F267" i="21"/>
  <c r="F260" i="21"/>
  <c r="E112" i="21"/>
  <c r="E168" i="21" s="1"/>
  <c r="E169" i="21" s="1"/>
  <c r="E100" i="21"/>
  <c r="E188" i="21" s="1"/>
  <c r="E189" i="21" s="1"/>
  <c r="E166" i="21"/>
  <c r="E167" i="21" s="1"/>
  <c r="E333" i="21"/>
  <c r="F324" i="21" a="1"/>
  <c r="F324" i="21" s="1"/>
  <c r="E324" i="21" a="1"/>
  <c r="E324" i="21" s="1"/>
  <c r="F325" i="21" a="1"/>
  <c r="F325" i="21" s="1"/>
  <c r="G324" i="21" a="1"/>
  <c r="G324" i="21" s="1"/>
  <c r="G325" i="21" a="1"/>
  <c r="G325" i="21" s="1"/>
  <c r="E323" i="21"/>
  <c r="E325" i="21" a="1"/>
  <c r="E325" i="21" s="1"/>
  <c r="G116" i="21"/>
  <c r="G120" i="21" s="1"/>
  <c r="G112" i="21"/>
  <c r="G166" i="21"/>
  <c r="G167" i="21" s="1"/>
  <c r="G100" i="21"/>
  <c r="G188" i="21" s="1"/>
  <c r="G189" i="21" s="1"/>
  <c r="H103" i="21"/>
  <c r="H107" i="21" s="1"/>
  <c r="E281" i="21"/>
  <c r="F313" i="21"/>
  <c r="F306" i="21"/>
  <c r="E350" i="21"/>
  <c r="E352" i="21" s="1"/>
  <c r="E251" i="21"/>
  <c r="D100" i="21"/>
  <c r="G267" i="21"/>
  <c r="G260" i="21"/>
  <c r="F371" i="21"/>
  <c r="F373" i="21" s="1"/>
  <c r="F368" i="21"/>
  <c r="F372" i="21" s="1"/>
  <c r="F374" i="21" s="1"/>
  <c r="H104" i="21"/>
  <c r="H108" i="21" s="1"/>
  <c r="D167" i="21"/>
  <c r="H207" i="21"/>
  <c r="H201" i="21"/>
  <c r="E377" i="21"/>
  <c r="E353" i="21"/>
  <c r="E260" i="21"/>
  <c r="E267" i="21"/>
  <c r="E190" i="21"/>
  <c r="E191" i="21" s="1"/>
  <c r="D99" i="21"/>
  <c r="D111" i="21"/>
  <c r="E111" i="21"/>
  <c r="E99" i="21"/>
  <c r="F222" i="21"/>
  <c r="F83" i="21"/>
  <c r="G294" i="21"/>
  <c r="G147" i="21" s="1"/>
  <c r="G278" i="21"/>
  <c r="E244" i="21"/>
  <c r="E240" i="21"/>
  <c r="E229" i="21"/>
  <c r="E226" i="21"/>
  <c r="E230" i="21"/>
  <c r="F236" i="21"/>
  <c r="F238" i="21" s="1"/>
  <c r="F251" i="21" s="1"/>
  <c r="F195" i="21"/>
  <c r="F196" i="21" s="1"/>
  <c r="F178" i="21"/>
  <c r="F200" i="21"/>
  <c r="F225" i="21"/>
  <c r="F173" i="21"/>
  <c r="F174" i="21" s="1"/>
  <c r="F115" i="21"/>
  <c r="F119" i="21" s="1"/>
  <c r="G111" i="21"/>
  <c r="G99" i="21"/>
  <c r="F323" i="21"/>
  <c r="F333" i="21"/>
  <c r="F148" i="21" s="1"/>
  <c r="G350" i="21"/>
  <c r="D112" i="21"/>
  <c r="H179" i="21"/>
  <c r="F362" i="21"/>
  <c r="F364" i="21" s="1"/>
  <c r="AH135" i="15"/>
  <c r="AI135" i="15"/>
  <c r="G135" i="15" l="1"/>
  <c r="F135" i="15"/>
  <c r="F134" i="15" s="1"/>
  <c r="F133" i="15" s="1"/>
  <c r="H324" i="21" a="1"/>
  <c r="H324" i="21" s="1"/>
  <c r="H241" i="21"/>
  <c r="H242" i="21" s="1"/>
  <c r="H249" i="21" s="1"/>
  <c r="G283" i="21"/>
  <c r="G284" i="21" s="1"/>
  <c r="F120" i="21"/>
  <c r="F326" i="21"/>
  <c r="E354" i="21"/>
  <c r="I222" i="21"/>
  <c r="I224" i="21" s="1"/>
  <c r="I83" i="21"/>
  <c r="E372" i="21"/>
  <c r="D168" i="21"/>
  <c r="F224" i="21"/>
  <c r="D188" i="21"/>
  <c r="D190" i="21"/>
  <c r="F265" i="21"/>
  <c r="F261" i="21"/>
  <c r="F266" i="21" s="1"/>
  <c r="I322" i="21"/>
  <c r="I305" i="21"/>
  <c r="I277" i="21"/>
  <c r="I281" i="21" s="1"/>
  <c r="I259" i="21"/>
  <c r="I91" i="21"/>
  <c r="I95" i="21"/>
  <c r="I96" i="21"/>
  <c r="H313" i="21"/>
  <c r="H306" i="21"/>
  <c r="G240" i="21"/>
  <c r="G242" i="21" s="1"/>
  <c r="G244" i="21"/>
  <c r="G226" i="21"/>
  <c r="E208" i="21"/>
  <c r="E134" i="21"/>
  <c r="H208" i="21"/>
  <c r="H135" i="21" s="1"/>
  <c r="H134" i="21"/>
  <c r="J343" i="21"/>
  <c r="J303" i="21"/>
  <c r="J257" i="21"/>
  <c r="J275" i="21"/>
  <c r="J234" i="21"/>
  <c r="J220" i="21"/>
  <c r="J164" i="21"/>
  <c r="J186" i="21"/>
  <c r="J128" i="21"/>
  <c r="J89" i="21"/>
  <c r="K69" i="21"/>
  <c r="E279" i="21"/>
  <c r="H267" i="21"/>
  <c r="H260" i="21"/>
  <c r="E326" i="21"/>
  <c r="J344" i="21"/>
  <c r="J304" i="21"/>
  <c r="J258" i="21"/>
  <c r="J276" i="21"/>
  <c r="J221" i="21"/>
  <c r="J187" i="21"/>
  <c r="J84" i="21"/>
  <c r="J347" i="21" s="1"/>
  <c r="J165" i="21"/>
  <c r="J129" i="21"/>
  <c r="J235" i="21"/>
  <c r="J85" i="21"/>
  <c r="J357" i="21" s="1"/>
  <c r="J74" i="21"/>
  <c r="J90" i="21"/>
  <c r="J79" i="21"/>
  <c r="J78" i="21"/>
  <c r="J73" i="21"/>
  <c r="K70" i="21"/>
  <c r="J80" i="21"/>
  <c r="J75" i="21"/>
  <c r="E373" i="21"/>
  <c r="G190" i="21"/>
  <c r="G191" i="21" s="1"/>
  <c r="H294" i="21"/>
  <c r="H147" i="21" s="1"/>
  <c r="H278" i="21"/>
  <c r="G201" i="21"/>
  <c r="G207" i="21"/>
  <c r="H353" i="21"/>
  <c r="H380" i="21" s="1"/>
  <c r="H377" i="21"/>
  <c r="E147" i="21"/>
  <c r="F244" i="21"/>
  <c r="F245" i="21" s="1"/>
  <c r="F246" i="21" s="1"/>
  <c r="F240" i="21"/>
  <c r="F242" i="21" s="1"/>
  <c r="F249" i="21" s="1"/>
  <c r="E242" i="21"/>
  <c r="E249" i="21" s="1"/>
  <c r="E265" i="21"/>
  <c r="E261" i="21"/>
  <c r="G168" i="21"/>
  <c r="G169" i="21" s="1"/>
  <c r="I370" i="21"/>
  <c r="I360" i="21"/>
  <c r="I116" i="21"/>
  <c r="I106" i="21"/>
  <c r="I124" i="21"/>
  <c r="I118" i="21"/>
  <c r="I98" i="21"/>
  <c r="I104" i="21"/>
  <c r="I108" i="21" s="1"/>
  <c r="E363" i="21"/>
  <c r="H333" i="21"/>
  <c r="H148" i="21" s="1"/>
  <c r="H323" i="21"/>
  <c r="H326" i="21" s="1"/>
  <c r="G179" i="21"/>
  <c r="G133" i="21"/>
  <c r="H352" i="21"/>
  <c r="E148" i="21"/>
  <c r="E311" i="21"/>
  <c r="E307" i="21"/>
  <c r="E362" i="21"/>
  <c r="G377" i="21"/>
  <c r="G353" i="21"/>
  <c r="G380" i="21" s="1"/>
  <c r="G249" i="21"/>
  <c r="F311" i="21"/>
  <c r="F307" i="21"/>
  <c r="F312" i="21" s="1"/>
  <c r="E253" i="21"/>
  <c r="I200" i="21"/>
  <c r="I225" i="21"/>
  <c r="I236" i="21"/>
  <c r="I238" i="21" s="1"/>
  <c r="I173" i="21"/>
  <c r="I174" i="21" s="1"/>
  <c r="I195" i="21"/>
  <c r="I196" i="21" s="1"/>
  <c r="I115" i="21"/>
  <c r="I119" i="21" s="1"/>
  <c r="I178" i="21"/>
  <c r="I103" i="21"/>
  <c r="I107" i="21" s="1"/>
  <c r="I367" i="21"/>
  <c r="H111" i="21"/>
  <c r="H99" i="21"/>
  <c r="G326" i="21"/>
  <c r="F166" i="21"/>
  <c r="F100" i="21"/>
  <c r="F188" i="21" s="1"/>
  <c r="F189" i="21" s="1"/>
  <c r="F112" i="21"/>
  <c r="F168" i="21" s="1"/>
  <c r="F169" i="21" s="1"/>
  <c r="F377" i="21"/>
  <c r="F353" i="21"/>
  <c r="F380" i="21" s="1"/>
  <c r="G352" i="21"/>
  <c r="F201" i="21"/>
  <c r="F207" i="21"/>
  <c r="F331" i="21"/>
  <c r="F327" i="21"/>
  <c r="F332" i="21" s="1"/>
  <c r="G279" i="21"/>
  <c r="I358" i="21"/>
  <c r="I362" i="21" s="1"/>
  <c r="I364" i="21" s="1"/>
  <c r="I361" i="21"/>
  <c r="I363" i="21" s="1"/>
  <c r="H282" i="21" a="1"/>
  <c r="H282" i="21" s="1"/>
  <c r="H136" i="21"/>
  <c r="H92" i="21"/>
  <c r="F352" i="21"/>
  <c r="F111" i="21"/>
  <c r="G251" i="21"/>
  <c r="F133" i="21"/>
  <c r="F179" i="21"/>
  <c r="E380" i="21"/>
  <c r="F253" i="21"/>
  <c r="G261" i="21"/>
  <c r="G266" i="21" s="1"/>
  <c r="G265" i="21"/>
  <c r="E283" i="21"/>
  <c r="E286" i="21" s="1"/>
  <c r="I351" i="21"/>
  <c r="I348" i="21"/>
  <c r="F286" i="21"/>
  <c r="F292" i="21"/>
  <c r="F279" i="21"/>
  <c r="G311" i="21"/>
  <c r="G307" i="21"/>
  <c r="G312" i="21" s="1"/>
  <c r="H166" i="21"/>
  <c r="H167" i="21" s="1"/>
  <c r="H112" i="21"/>
  <c r="H168" i="21" s="1"/>
  <c r="H169" i="21" s="1"/>
  <c r="H100" i="21"/>
  <c r="H146" i="21" l="1"/>
  <c r="H252" i="21"/>
  <c r="H254" i="21"/>
  <c r="G245" i="21"/>
  <c r="G246" i="21" s="1"/>
  <c r="G292" i="21"/>
  <c r="G286" i="21"/>
  <c r="F146" i="21"/>
  <c r="F254" i="21"/>
  <c r="F252" i="21"/>
  <c r="J350" i="21"/>
  <c r="I352" i="21"/>
  <c r="F190" i="21"/>
  <c r="F191" i="21" s="1"/>
  <c r="E364" i="21"/>
  <c r="E381" i="21" s="1"/>
  <c r="H279" i="21"/>
  <c r="J225" i="21"/>
  <c r="J173" i="21"/>
  <c r="J174" i="21" s="1"/>
  <c r="J236" i="21"/>
  <c r="J195" i="21"/>
  <c r="J196" i="21" s="1"/>
  <c r="J178" i="21"/>
  <c r="J115" i="21"/>
  <c r="J119" i="21" s="1"/>
  <c r="J200" i="21"/>
  <c r="J103" i="21"/>
  <c r="J367" i="21"/>
  <c r="I166" i="21"/>
  <c r="I167" i="21" s="1"/>
  <c r="I100" i="21"/>
  <c r="I188" i="21" s="1"/>
  <c r="I189" i="21" s="1"/>
  <c r="I112" i="21"/>
  <c r="I251" i="21"/>
  <c r="I253" i="21"/>
  <c r="G146" i="21"/>
  <c r="G254" i="21"/>
  <c r="G252" i="21"/>
  <c r="H378" i="21"/>
  <c r="H379" i="21" s="1"/>
  <c r="H354" i="21"/>
  <c r="H381" i="21" s="1"/>
  <c r="K344" i="21"/>
  <c r="K276" i="21"/>
  <c r="K221" i="21"/>
  <c r="K165" i="21"/>
  <c r="K258" i="21"/>
  <c r="K235" i="21"/>
  <c r="K304" i="21"/>
  <c r="K187" i="21"/>
  <c r="K85" i="21"/>
  <c r="K357" i="21" s="1"/>
  <c r="K90" i="21"/>
  <c r="K84" i="21"/>
  <c r="K347" i="21" s="1"/>
  <c r="K79" i="21"/>
  <c r="K78" i="21"/>
  <c r="K73" i="21"/>
  <c r="L70" i="21"/>
  <c r="K129" i="21"/>
  <c r="K80" i="21"/>
  <c r="K75" i="21"/>
  <c r="K74" i="21"/>
  <c r="H311" i="21"/>
  <c r="H307" i="21"/>
  <c r="H312" i="21" s="1"/>
  <c r="I99" i="21"/>
  <c r="I111" i="21"/>
  <c r="D169" i="21"/>
  <c r="E378" i="21"/>
  <c r="F378" i="21"/>
  <c r="F379" i="21" s="1"/>
  <c r="F354" i="21"/>
  <c r="F381" i="21" s="1"/>
  <c r="F167" i="21"/>
  <c r="I244" i="21"/>
  <c r="I240" i="21"/>
  <c r="H283" i="21"/>
  <c r="H286" i="21" s="1"/>
  <c r="E312" i="21"/>
  <c r="E266" i="21"/>
  <c r="J360" i="21"/>
  <c r="J370" i="21"/>
  <c r="J116" i="21"/>
  <c r="J124" i="21"/>
  <c r="J118" i="21"/>
  <c r="J98" i="21"/>
  <c r="J106" i="21"/>
  <c r="J104" i="21"/>
  <c r="J108" i="21" s="1"/>
  <c r="E327" i="21"/>
  <c r="E331" i="21"/>
  <c r="E292" i="21"/>
  <c r="I136" i="21"/>
  <c r="I92" i="21"/>
  <c r="D191" i="21"/>
  <c r="H188" i="21"/>
  <c r="H189" i="21" s="1"/>
  <c r="H190" i="21"/>
  <c r="H191" i="21" s="1"/>
  <c r="E245" i="21"/>
  <c r="F208" i="21"/>
  <c r="F135" i="21" s="1"/>
  <c r="F134" i="21"/>
  <c r="G327" i="21"/>
  <c r="G332" i="21" s="1"/>
  <c r="G331" i="21"/>
  <c r="I368" i="21"/>
  <c r="I371" i="21"/>
  <c r="I207" i="21"/>
  <c r="I201" i="21"/>
  <c r="J222" i="21"/>
  <c r="J83" i="21"/>
  <c r="J348" i="21"/>
  <c r="J352" i="21" s="1"/>
  <c r="J351" i="21"/>
  <c r="I267" i="21"/>
  <c r="I260" i="21"/>
  <c r="D189" i="21"/>
  <c r="E374" i="21"/>
  <c r="E284" i="21"/>
  <c r="E293" i="21" s="1"/>
  <c r="H331" i="21"/>
  <c r="H327" i="21"/>
  <c r="H332" i="21" s="1"/>
  <c r="J95" i="21"/>
  <c r="J96" i="21"/>
  <c r="J305" i="21"/>
  <c r="J259" i="21"/>
  <c r="J322" i="21"/>
  <c r="J324" i="21" s="1" a="1"/>
  <c r="J324" i="21" s="1"/>
  <c r="J277" i="21"/>
  <c r="J91" i="21"/>
  <c r="I294" i="21"/>
  <c r="I147" i="21" s="1"/>
  <c r="I278" i="21"/>
  <c r="J241" i="21" a="1"/>
  <c r="J241" i="21" s="1"/>
  <c r="I282" i="21" a="1"/>
  <c r="I282" i="21" s="1"/>
  <c r="I283" i="21" s="1"/>
  <c r="I241" i="21" a="1"/>
  <c r="I241" i="21" s="1"/>
  <c r="J361" i="21"/>
  <c r="J363" i="21" s="1"/>
  <c r="J358" i="21"/>
  <c r="I353" i="21"/>
  <c r="I377" i="21"/>
  <c r="F287" i="21"/>
  <c r="F293" i="21"/>
  <c r="G287" i="21"/>
  <c r="G293" i="21"/>
  <c r="G354" i="21"/>
  <c r="G381" i="21" s="1"/>
  <c r="G378" i="21"/>
  <c r="G379" i="21" s="1"/>
  <c r="I133" i="21"/>
  <c r="I179" i="21"/>
  <c r="I120" i="21"/>
  <c r="E135" i="21"/>
  <c r="I313" i="21"/>
  <c r="I306" i="21"/>
  <c r="I226" i="21"/>
  <c r="I230" i="21"/>
  <c r="I229" i="21"/>
  <c r="H261" i="21"/>
  <c r="H266" i="21" s="1"/>
  <c r="H265" i="21"/>
  <c r="E146" i="21"/>
  <c r="E254" i="21"/>
  <c r="E252" i="21"/>
  <c r="G208" i="21"/>
  <c r="G135" i="21" s="1"/>
  <c r="G134" i="21"/>
  <c r="K343" i="21"/>
  <c r="K303" i="21"/>
  <c r="K257" i="21"/>
  <c r="K220" i="21"/>
  <c r="K164" i="21"/>
  <c r="K186" i="21"/>
  <c r="K275" i="21"/>
  <c r="K128" i="21"/>
  <c r="K234" i="21"/>
  <c r="K89" i="21"/>
  <c r="L69" i="21"/>
  <c r="I323" i="21"/>
  <c r="I333" i="21"/>
  <c r="I148" i="21" s="1"/>
  <c r="I325" i="21" a="1"/>
  <c r="I325" i="21" s="1"/>
  <c r="I324" i="21" a="1"/>
  <c r="I324" i="21" s="1"/>
  <c r="J325" i="21" a="1"/>
  <c r="J325" i="21" s="1"/>
  <c r="F229" i="21"/>
  <c r="F226" i="21"/>
  <c r="F230" i="21"/>
  <c r="H292" i="21" l="1"/>
  <c r="I284" i="21"/>
  <c r="E382" i="21"/>
  <c r="E139" i="21"/>
  <c r="E151" i="21"/>
  <c r="E154" i="21" s="1"/>
  <c r="I326" i="21"/>
  <c r="J362" i="21"/>
  <c r="J166" i="21"/>
  <c r="J112" i="21"/>
  <c r="J100" i="21"/>
  <c r="J188" i="21" s="1"/>
  <c r="J189" i="21" s="1"/>
  <c r="I261" i="21"/>
  <c r="I265" i="21"/>
  <c r="I372" i="21"/>
  <c r="J281" i="21"/>
  <c r="I242" i="21"/>
  <c r="L344" i="21"/>
  <c r="L304" i="21"/>
  <c r="L276" i="21"/>
  <c r="L258" i="21"/>
  <c r="L221" i="21"/>
  <c r="L165" i="21"/>
  <c r="L187" i="21"/>
  <c r="L235" i="21"/>
  <c r="L90" i="21"/>
  <c r="L129" i="21"/>
  <c r="L79" i="21"/>
  <c r="L78" i="21"/>
  <c r="L73" i="21"/>
  <c r="L85" i="21"/>
  <c r="L357" i="21" s="1"/>
  <c r="L74" i="21"/>
  <c r="L80" i="21"/>
  <c r="L84" i="21"/>
  <c r="L347" i="21" s="1"/>
  <c r="M70" i="21"/>
  <c r="L75" i="21"/>
  <c r="J368" i="21"/>
  <c r="J372" i="21" s="1"/>
  <c r="J374" i="21" s="1"/>
  <c r="J371" i="21"/>
  <c r="J373" i="21" s="1"/>
  <c r="J244" i="21"/>
  <c r="J240" i="21"/>
  <c r="I378" i="21"/>
  <c r="I379" i="21" s="1"/>
  <c r="I354" i="21"/>
  <c r="J111" i="21"/>
  <c r="J99" i="21"/>
  <c r="I245" i="21"/>
  <c r="I246" i="21" s="1"/>
  <c r="K360" i="21"/>
  <c r="K370" i="21"/>
  <c r="K118" i="21"/>
  <c r="K116" i="21"/>
  <c r="K120" i="21" s="1"/>
  <c r="K98" i="21"/>
  <c r="K124" i="21"/>
  <c r="K106" i="21"/>
  <c r="J107" i="21"/>
  <c r="L343" i="21"/>
  <c r="L303" i="21"/>
  <c r="L257" i="21"/>
  <c r="L275" i="21"/>
  <c r="L220" i="21"/>
  <c r="L186" i="21"/>
  <c r="L128" i="21"/>
  <c r="L234" i="21"/>
  <c r="L89" i="21"/>
  <c r="L164" i="21"/>
  <c r="M69" i="21"/>
  <c r="I190" i="21"/>
  <c r="E287" i="21"/>
  <c r="K222" i="21"/>
  <c r="K224" i="21" s="1"/>
  <c r="K83" i="21"/>
  <c r="J207" i="21"/>
  <c r="J201" i="21"/>
  <c r="I307" i="21"/>
  <c r="I311" i="21"/>
  <c r="H382" i="21"/>
  <c r="H151" i="21"/>
  <c r="H154" i="21" s="1"/>
  <c r="H139" i="21"/>
  <c r="H142" i="21" s="1"/>
  <c r="J136" i="21"/>
  <c r="J92" i="21"/>
  <c r="K322" i="21"/>
  <c r="K305" i="21"/>
  <c r="K277" i="21"/>
  <c r="K282" i="21" s="1" a="1"/>
  <c r="K282" i="21" s="1"/>
  <c r="K259" i="21"/>
  <c r="K95" i="21"/>
  <c r="K91" i="21"/>
  <c r="K104" i="21" s="1"/>
  <c r="K96" i="21"/>
  <c r="F382" i="21"/>
  <c r="F151" i="21"/>
  <c r="F139" i="21"/>
  <c r="F142" i="21" s="1"/>
  <c r="K351" i="21"/>
  <c r="K348" i="21"/>
  <c r="J179" i="21"/>
  <c r="J133" i="21"/>
  <c r="J294" i="21"/>
  <c r="J278" i="21"/>
  <c r="J282" i="21" a="1"/>
  <c r="J282" i="21" s="1"/>
  <c r="J353" i="21"/>
  <c r="J323" i="21"/>
  <c r="J326" i="21" s="1"/>
  <c r="J333" i="21"/>
  <c r="J148" i="21" s="1"/>
  <c r="J354" i="21"/>
  <c r="I208" i="21"/>
  <c r="I134" i="21"/>
  <c r="E246" i="21"/>
  <c r="K350" i="21"/>
  <c r="G154" i="21"/>
  <c r="I168" i="21"/>
  <c r="I286" i="21"/>
  <c r="I292" i="21"/>
  <c r="I279" i="21"/>
  <c r="J260" i="21"/>
  <c r="J267" i="21"/>
  <c r="J120" i="21"/>
  <c r="J190" i="21" s="1"/>
  <c r="J191" i="21" s="1"/>
  <c r="K225" i="21"/>
  <c r="K173" i="21"/>
  <c r="K236" i="21"/>
  <c r="K238" i="21" s="1"/>
  <c r="K195" i="21"/>
  <c r="K178" i="21"/>
  <c r="K200" i="21"/>
  <c r="K115" i="21"/>
  <c r="K119" i="21" s="1"/>
  <c r="K367" i="21"/>
  <c r="K103" i="21"/>
  <c r="K107" i="21" s="1"/>
  <c r="K358" i="21"/>
  <c r="K362" i="21" s="1"/>
  <c r="K364" i="21" s="1"/>
  <c r="K361" i="21"/>
  <c r="J238" i="21"/>
  <c r="F154" i="21"/>
  <c r="G142" i="21"/>
  <c r="G382" i="21"/>
  <c r="G139" i="21"/>
  <c r="G151" i="21"/>
  <c r="J313" i="21"/>
  <c r="J306" i="21"/>
  <c r="J224" i="21"/>
  <c r="I373" i="21"/>
  <c r="I380" i="21" s="1"/>
  <c r="E332" i="21"/>
  <c r="H284" i="21"/>
  <c r="H293" i="21" s="1"/>
  <c r="H245" i="21"/>
  <c r="H246" i="21" s="1"/>
  <c r="E379" i="21"/>
  <c r="H287" i="21" l="1"/>
  <c r="K108" i="21"/>
  <c r="I287" i="21"/>
  <c r="I293" i="21"/>
  <c r="I169" i="21"/>
  <c r="K100" i="21"/>
  <c r="K166" i="21"/>
  <c r="K167" i="21" s="1"/>
  <c r="K112" i="21"/>
  <c r="K168" i="21" s="1"/>
  <c r="K169" i="21" s="1"/>
  <c r="J311" i="21"/>
  <c r="J307" i="21"/>
  <c r="J312" i="21" s="1"/>
  <c r="K363" i="21"/>
  <c r="J261" i="21"/>
  <c r="J266" i="21" s="1"/>
  <c r="J265" i="21"/>
  <c r="J331" i="21"/>
  <c r="J327" i="21"/>
  <c r="J332" i="21" s="1"/>
  <c r="J377" i="21"/>
  <c r="J279" i="21"/>
  <c r="K253" i="21"/>
  <c r="I312" i="21"/>
  <c r="L361" i="21"/>
  <c r="L363" i="21" s="1"/>
  <c r="L358" i="21"/>
  <c r="L362" i="21" s="1"/>
  <c r="L364" i="21" s="1"/>
  <c r="J283" i="21"/>
  <c r="J292" i="21" s="1"/>
  <c r="J167" i="21"/>
  <c r="J147" i="21"/>
  <c r="L360" i="21"/>
  <c r="L370" i="21"/>
  <c r="L106" i="21"/>
  <c r="L98" i="21"/>
  <c r="L124" i="21"/>
  <c r="L116" i="21"/>
  <c r="L118" i="21"/>
  <c r="K244" i="21"/>
  <c r="K240" i="21"/>
  <c r="K368" i="21"/>
  <c r="K372" i="21" s="1"/>
  <c r="K374" i="21" s="1"/>
  <c r="K371" i="21"/>
  <c r="K373" i="21" s="1"/>
  <c r="K111" i="21"/>
  <c r="K99" i="21"/>
  <c r="L350" i="21"/>
  <c r="L251" i="21"/>
  <c r="L305" i="21"/>
  <c r="L277" i="21"/>
  <c r="L322" i="21"/>
  <c r="L259" i="21"/>
  <c r="L91" i="21"/>
  <c r="L96" i="21"/>
  <c r="L95" i="21"/>
  <c r="I374" i="21"/>
  <c r="K251" i="21"/>
  <c r="I135" i="21"/>
  <c r="K260" i="21"/>
  <c r="K267" i="21"/>
  <c r="K230" i="21"/>
  <c r="K229" i="21"/>
  <c r="K226" i="21"/>
  <c r="I381" i="21"/>
  <c r="M344" i="21"/>
  <c r="M276" i="21"/>
  <c r="M304" i="21"/>
  <c r="M187" i="21"/>
  <c r="M258" i="21"/>
  <c r="M235" i="21"/>
  <c r="M129" i="21"/>
  <c r="M221" i="21"/>
  <c r="M165" i="21"/>
  <c r="M90" i="21"/>
  <c r="M79" i="21"/>
  <c r="M78" i="21"/>
  <c r="M73" i="21"/>
  <c r="M74" i="21"/>
  <c r="M80" i="21"/>
  <c r="N70" i="21"/>
  <c r="M84" i="21"/>
  <c r="M347" i="21" s="1"/>
  <c r="M85" i="21"/>
  <c r="M357" i="21" s="1"/>
  <c r="M75" i="21"/>
  <c r="J364" i="21"/>
  <c r="J208" i="21"/>
  <c r="J135" i="21" s="1"/>
  <c r="J134" i="21"/>
  <c r="L83" i="21"/>
  <c r="L222" i="21"/>
  <c r="E142" i="21"/>
  <c r="K207" i="21"/>
  <c r="K201" i="21"/>
  <c r="J381" i="21"/>
  <c r="K294" i="21"/>
  <c r="K147" i="21" s="1"/>
  <c r="K278" i="21"/>
  <c r="K241" i="21" a="1"/>
  <c r="K241" i="21" s="1"/>
  <c r="M343" i="21"/>
  <c r="M275" i="21"/>
  <c r="M303" i="21"/>
  <c r="M220" i="21"/>
  <c r="M164" i="21"/>
  <c r="M257" i="21"/>
  <c r="M234" i="21"/>
  <c r="M186" i="21"/>
  <c r="M89" i="21"/>
  <c r="N69" i="21"/>
  <c r="M128" i="21"/>
  <c r="L348" i="21"/>
  <c r="L351" i="21"/>
  <c r="I266" i="21"/>
  <c r="J226" i="21"/>
  <c r="J230" i="21"/>
  <c r="J229" i="21"/>
  <c r="K179" i="21"/>
  <c r="K133" i="21"/>
  <c r="J378" i="21"/>
  <c r="K352" i="21"/>
  <c r="K313" i="21"/>
  <c r="K306" i="21"/>
  <c r="K281" i="21"/>
  <c r="K283" i="21" s="1"/>
  <c r="K284" i="21" s="1"/>
  <c r="L225" i="21"/>
  <c r="L173" i="21"/>
  <c r="L174" i="21" s="1"/>
  <c r="L236" i="21"/>
  <c r="L238" i="21" s="1"/>
  <c r="L195" i="21"/>
  <c r="L196" i="21" s="1"/>
  <c r="L178" i="21"/>
  <c r="L200" i="21"/>
  <c r="L115" i="21"/>
  <c r="L119" i="21" s="1"/>
  <c r="L367" i="21"/>
  <c r="L103" i="21"/>
  <c r="L107" i="21" s="1"/>
  <c r="I327" i="21"/>
  <c r="I331" i="21"/>
  <c r="K174" i="21"/>
  <c r="K136" i="21"/>
  <c r="K92" i="21"/>
  <c r="J253" i="21"/>
  <c r="J251" i="21"/>
  <c r="K196" i="21"/>
  <c r="J380" i="21"/>
  <c r="K353" i="21"/>
  <c r="K333" i="21"/>
  <c r="K148" i="21" s="1"/>
  <c r="K323" i="21"/>
  <c r="L324" i="21" a="1"/>
  <c r="L324" i="21" s="1"/>
  <c r="K325" i="21" a="1"/>
  <c r="K325" i="21" s="1"/>
  <c r="K324" i="21" a="1"/>
  <c r="K324" i="21" s="1"/>
  <c r="L325" i="21" a="1"/>
  <c r="L325" i="21" s="1"/>
  <c r="I191" i="21"/>
  <c r="J242" i="21"/>
  <c r="J249" i="21" s="1"/>
  <c r="L253" i="21"/>
  <c r="I249" i="21"/>
  <c r="J168" i="21"/>
  <c r="J169" i="21" s="1"/>
  <c r="J245" i="21" l="1"/>
  <c r="J286" i="21"/>
  <c r="J146" i="21"/>
  <c r="J254" i="21"/>
  <c r="J252" i="21"/>
  <c r="K208" i="21"/>
  <c r="K134" i="21"/>
  <c r="M351" i="21"/>
  <c r="M348" i="21"/>
  <c r="L166" i="21"/>
  <c r="L167" i="21" s="1"/>
  <c r="L112" i="21"/>
  <c r="L100" i="21"/>
  <c r="L188" i="21" s="1"/>
  <c r="L189" i="21" s="1"/>
  <c r="L120" i="21"/>
  <c r="K188" i="21"/>
  <c r="K326" i="21"/>
  <c r="N344" i="21"/>
  <c r="N304" i="21"/>
  <c r="N276" i="21"/>
  <c r="N258" i="21"/>
  <c r="N187" i="21"/>
  <c r="N235" i="21"/>
  <c r="N221" i="21"/>
  <c r="N165" i="21"/>
  <c r="N80" i="21"/>
  <c r="N79" i="21"/>
  <c r="N78" i="21"/>
  <c r="N73" i="21"/>
  <c r="O70" i="21"/>
  <c r="N129" i="21"/>
  <c r="N84" i="21"/>
  <c r="N347" i="21" s="1"/>
  <c r="N74" i="21"/>
  <c r="N85" i="21"/>
  <c r="N357" i="21" s="1"/>
  <c r="N90" i="21"/>
  <c r="N75" i="21"/>
  <c r="I382" i="21"/>
  <c r="I151" i="21"/>
  <c r="I139" i="21"/>
  <c r="L136" i="21"/>
  <c r="L92" i="21"/>
  <c r="K190" i="21"/>
  <c r="L99" i="21"/>
  <c r="L111" i="21"/>
  <c r="J379" i="21"/>
  <c r="M173" i="21"/>
  <c r="M174" i="21" s="1"/>
  <c r="M236" i="21"/>
  <c r="M238" i="21" s="1"/>
  <c r="M195" i="21"/>
  <c r="M178" i="21"/>
  <c r="M115" i="21"/>
  <c r="M119" i="21" s="1"/>
  <c r="M225" i="21"/>
  <c r="M200" i="21"/>
  <c r="M367" i="21"/>
  <c r="L260" i="21"/>
  <c r="L267" i="21"/>
  <c r="K261" i="21"/>
  <c r="K265" i="21"/>
  <c r="I146" i="21"/>
  <c r="I252" i="21"/>
  <c r="I254" i="21"/>
  <c r="K378" i="21"/>
  <c r="K379" i="21" s="1"/>
  <c r="K354" i="21"/>
  <c r="L201" i="21"/>
  <c r="L207" i="21"/>
  <c r="K279" i="21"/>
  <c r="K286" i="21"/>
  <c r="K292" i="21"/>
  <c r="M253" i="21"/>
  <c r="L323" i="21"/>
  <c r="L326" i="21" s="1"/>
  <c r="L333" i="21"/>
  <c r="L148" i="21" s="1"/>
  <c r="K242" i="21"/>
  <c r="J284" i="21"/>
  <c r="K311" i="21"/>
  <c r="K307" i="21"/>
  <c r="J246" i="21"/>
  <c r="N343" i="21"/>
  <c r="N303" i="21"/>
  <c r="N275" i="21"/>
  <c r="N257" i="21"/>
  <c r="N220" i="21"/>
  <c r="N164" i="21"/>
  <c r="N186" i="21"/>
  <c r="N234" i="21"/>
  <c r="N89" i="21"/>
  <c r="N128" i="21"/>
  <c r="O69" i="21"/>
  <c r="K380" i="21"/>
  <c r="L179" i="21"/>
  <c r="L133" i="21"/>
  <c r="M360" i="21"/>
  <c r="M370" i="21"/>
  <c r="M124" i="21"/>
  <c r="M118" i="21"/>
  <c r="M116" i="21"/>
  <c r="M120" i="21" s="1"/>
  <c r="M98" i="21"/>
  <c r="M106" i="21"/>
  <c r="L294" i="21"/>
  <c r="L147" i="21" s="1"/>
  <c r="L278" i="21"/>
  <c r="L282" i="21" a="1"/>
  <c r="L282" i="21" s="1"/>
  <c r="L241" i="21" a="1"/>
  <c r="L241" i="21" s="1"/>
  <c r="K245" i="21"/>
  <c r="K246" i="21" s="1"/>
  <c r="I332" i="21"/>
  <c r="K377" i="21"/>
  <c r="L353" i="21"/>
  <c r="J382" i="21"/>
  <c r="J151" i="21"/>
  <c r="J139" i="21"/>
  <c r="J142" i="21" s="1"/>
  <c r="M222" i="21"/>
  <c r="M224" i="21" s="1"/>
  <c r="M83" i="21"/>
  <c r="L313" i="21"/>
  <c r="L306" i="21"/>
  <c r="L281" i="21"/>
  <c r="M358" i="21"/>
  <c r="M361" i="21"/>
  <c r="L244" i="21"/>
  <c r="L240" i="21"/>
  <c r="L368" i="21"/>
  <c r="L372" i="21" s="1"/>
  <c r="L374" i="21" s="1"/>
  <c r="L371" i="21"/>
  <c r="L373" i="21" s="1"/>
  <c r="L352" i="21"/>
  <c r="L224" i="21"/>
  <c r="M350" i="21"/>
  <c r="M251" i="21"/>
  <c r="M322" i="21"/>
  <c r="M305" i="21"/>
  <c r="M259" i="21"/>
  <c r="M277" i="21"/>
  <c r="M91" i="21"/>
  <c r="M96" i="21"/>
  <c r="M95" i="21"/>
  <c r="L104" i="21"/>
  <c r="L108" i="21" s="1"/>
  <c r="L190" i="21" s="1"/>
  <c r="L191" i="21" s="1"/>
  <c r="L283" i="21" l="1"/>
  <c r="L284" i="21" s="1"/>
  <c r="M179" i="21"/>
  <c r="M133" i="21"/>
  <c r="N350" i="21"/>
  <c r="N222" i="21"/>
  <c r="N83" i="21"/>
  <c r="K189" i="21"/>
  <c r="M136" i="21"/>
  <c r="M92" i="21"/>
  <c r="M229" i="21"/>
  <c r="M226" i="21"/>
  <c r="M230" i="21"/>
  <c r="L230" i="21"/>
  <c r="L229" i="21"/>
  <c r="L226" i="21"/>
  <c r="L134" i="21"/>
  <c r="L208" i="21"/>
  <c r="L135" i="21" s="1"/>
  <c r="M196" i="21"/>
  <c r="N322" i="21"/>
  <c r="N324" i="21" s="1" a="1"/>
  <c r="N324" i="21" s="1"/>
  <c r="N305" i="21"/>
  <c r="N277" i="21"/>
  <c r="N259" i="21"/>
  <c r="N96" i="21"/>
  <c r="N95" i="21"/>
  <c r="N91" i="21"/>
  <c r="J287" i="21"/>
  <c r="M352" i="21"/>
  <c r="N360" i="21"/>
  <c r="N370" i="21"/>
  <c r="N118" i="21"/>
  <c r="N116" i="21"/>
  <c r="N106" i="21"/>
  <c r="N98" i="21"/>
  <c r="N124" i="21"/>
  <c r="K249" i="21"/>
  <c r="L331" i="21"/>
  <c r="L327" i="21"/>
  <c r="L332" i="21" s="1"/>
  <c r="I154" i="21"/>
  <c r="L265" i="21"/>
  <c r="L261" i="21"/>
  <c r="L266" i="21" s="1"/>
  <c r="N361" i="21"/>
  <c r="N363" i="21" s="1"/>
  <c r="N358" i="21"/>
  <c r="N362" i="21" s="1"/>
  <c r="N364" i="21" s="1"/>
  <c r="N236" i="21"/>
  <c r="N238" i="21" s="1"/>
  <c r="N195" i="21"/>
  <c r="N196" i="21" s="1"/>
  <c r="N178" i="21"/>
  <c r="N200" i="21"/>
  <c r="N173" i="21"/>
  <c r="N174" i="21" s="1"/>
  <c r="N225" i="21"/>
  <c r="N115" i="21"/>
  <c r="N119" i="21" s="1"/>
  <c r="N367" i="21"/>
  <c r="J293" i="21"/>
  <c r="M353" i="21"/>
  <c r="K287" i="21"/>
  <c r="K293" i="21"/>
  <c r="M260" i="21"/>
  <c r="M267" i="21"/>
  <c r="M333" i="21"/>
  <c r="M148" i="21" s="1"/>
  <c r="M323" i="21"/>
  <c r="N325" i="21" a="1"/>
  <c r="N325" i="21" s="1"/>
  <c r="M324" i="21" a="1"/>
  <c r="M324" i="21" s="1"/>
  <c r="M325" i="21" a="1"/>
  <c r="M325" i="21" s="1"/>
  <c r="L311" i="21"/>
  <c r="L307" i="21"/>
  <c r="L312" i="21" s="1"/>
  <c r="L279" i="21"/>
  <c r="L286" i="21"/>
  <c r="M190" i="21"/>
  <c r="M191" i="21" s="1"/>
  <c r="K312" i="21"/>
  <c r="M103" i="21"/>
  <c r="M107" i="21" s="1"/>
  <c r="M313" i="21"/>
  <c r="M306" i="21"/>
  <c r="L242" i="21"/>
  <c r="L249" i="21" s="1"/>
  <c r="L245" i="21"/>
  <c r="L378" i="21"/>
  <c r="L379" i="21" s="1"/>
  <c r="L354" i="21"/>
  <c r="L381" i="21" s="1"/>
  <c r="M282" i="21" a="1"/>
  <c r="M282" i="21" s="1"/>
  <c r="K266" i="21"/>
  <c r="M371" i="21"/>
  <c r="M368" i="21"/>
  <c r="M372" i="21" s="1"/>
  <c r="M374" i="21" s="1"/>
  <c r="K191" i="21"/>
  <c r="N348" i="21"/>
  <c r="N351" i="21"/>
  <c r="L168" i="21"/>
  <c r="M99" i="21"/>
  <c r="M363" i="21"/>
  <c r="L380" i="21"/>
  <c r="M104" i="21"/>
  <c r="M108" i="21" s="1"/>
  <c r="O343" i="21"/>
  <c r="O275" i="21"/>
  <c r="O303" i="21"/>
  <c r="O257" i="21"/>
  <c r="O186" i="21"/>
  <c r="O234" i="21"/>
  <c r="O220" i="21"/>
  <c r="O128" i="21"/>
  <c r="O164" i="21"/>
  <c r="P69" i="21"/>
  <c r="O89" i="21"/>
  <c r="K381" i="21"/>
  <c r="M201" i="21"/>
  <c r="M207" i="21"/>
  <c r="I142" i="21"/>
  <c r="K135" i="21"/>
  <c r="J154" i="21"/>
  <c r="M294" i="21"/>
  <c r="M278" i="21"/>
  <c r="M241" i="21" a="1"/>
  <c r="M241" i="21" s="1"/>
  <c r="N241" i="21" a="1"/>
  <c r="N241" i="21" s="1"/>
  <c r="M166" i="21"/>
  <c r="M167" i="21" s="1"/>
  <c r="M100" i="21"/>
  <c r="M362" i="21"/>
  <c r="L377" i="21"/>
  <c r="M281" i="21"/>
  <c r="M244" i="21"/>
  <c r="M240" i="21"/>
  <c r="O304" i="21"/>
  <c r="O258" i="21"/>
  <c r="O344" i="21"/>
  <c r="O187" i="21"/>
  <c r="O235" i="21"/>
  <c r="O221" i="21"/>
  <c r="O165" i="21"/>
  <c r="O129" i="21"/>
  <c r="O276" i="21"/>
  <c r="O80" i="21"/>
  <c r="P70" i="21"/>
  <c r="O73" i="21"/>
  <c r="O78" i="21"/>
  <c r="O84" i="21"/>
  <c r="O347" i="21" s="1"/>
  <c r="O79" i="21"/>
  <c r="O85" i="21"/>
  <c r="O357" i="21" s="1"/>
  <c r="O90" i="21"/>
  <c r="O74" i="21"/>
  <c r="O75" i="21"/>
  <c r="K327" i="21"/>
  <c r="K331" i="21"/>
  <c r="L292" i="21" l="1"/>
  <c r="O358" i="21"/>
  <c r="O361" i="21"/>
  <c r="N371" i="21"/>
  <c r="N373" i="21" s="1"/>
  <c r="N368" i="21"/>
  <c r="N372" i="21" s="1"/>
  <c r="N92" i="21"/>
  <c r="N136" i="21"/>
  <c r="L169" i="21"/>
  <c r="O348" i="21"/>
  <c r="O352" i="21" s="1"/>
  <c r="O351" i="21"/>
  <c r="M242" i="21"/>
  <c r="M249" i="21" s="1"/>
  <c r="N103" i="21"/>
  <c r="N107" i="21" s="1"/>
  <c r="N99" i="21"/>
  <c r="N111" i="21"/>
  <c r="M265" i="21"/>
  <c r="M261" i="21"/>
  <c r="O222" i="21"/>
  <c r="O224" i="21" s="1"/>
  <c r="O83" i="21"/>
  <c r="P303" i="21"/>
  <c r="P343" i="21"/>
  <c r="P275" i="21"/>
  <c r="P257" i="21"/>
  <c r="P186" i="21"/>
  <c r="P234" i="21"/>
  <c r="P164" i="21"/>
  <c r="Q69" i="21"/>
  <c r="P128" i="21"/>
  <c r="P220" i="21"/>
  <c r="P89" i="21"/>
  <c r="N377" i="21"/>
  <c r="N353" i="21"/>
  <c r="L246" i="21"/>
  <c r="N253" i="21"/>
  <c r="K146" i="21"/>
  <c r="K254" i="21"/>
  <c r="K252" i="21"/>
  <c r="N120" i="21"/>
  <c r="N166" i="21"/>
  <c r="N167" i="21" s="1"/>
  <c r="N100" i="21"/>
  <c r="N188" i="21" s="1"/>
  <c r="N189" i="21" s="1"/>
  <c r="K332" i="21"/>
  <c r="O370" i="21"/>
  <c r="O360" i="21"/>
  <c r="O116" i="21"/>
  <c r="O106" i="21"/>
  <c r="O98" i="21"/>
  <c r="O124" i="21"/>
  <c r="O118" i="21"/>
  <c r="N352" i="21"/>
  <c r="L287" i="21"/>
  <c r="L293" i="21"/>
  <c r="M326" i="21"/>
  <c r="N244" i="21"/>
  <c r="N240" i="21"/>
  <c r="N242" i="21" s="1"/>
  <c r="N249" i="21" s="1"/>
  <c r="N267" i="21"/>
  <c r="N260" i="21"/>
  <c r="M373" i="21"/>
  <c r="P344" i="21"/>
  <c r="P304" i="21"/>
  <c r="P258" i="21"/>
  <c r="P276" i="21"/>
  <c r="P235" i="21"/>
  <c r="P221" i="21"/>
  <c r="P85" i="21"/>
  <c r="P357" i="21" s="1"/>
  <c r="P79" i="21"/>
  <c r="P187" i="21"/>
  <c r="P129" i="21"/>
  <c r="P80" i="21"/>
  <c r="Q70" i="21"/>
  <c r="P73" i="21"/>
  <c r="P84" i="21"/>
  <c r="P347" i="21" s="1"/>
  <c r="P165" i="21"/>
  <c r="P90" i="21"/>
  <c r="P78" i="21"/>
  <c r="P75" i="21"/>
  <c r="P74" i="21"/>
  <c r="M364" i="21"/>
  <c r="L146" i="21"/>
  <c r="L252" i="21"/>
  <c r="L254" i="21"/>
  <c r="N278" i="21"/>
  <c r="N294" i="21"/>
  <c r="N147" i="21" s="1"/>
  <c r="N224" i="21"/>
  <c r="O305" i="21"/>
  <c r="O322" i="21"/>
  <c r="O259" i="21"/>
  <c r="O277" i="21"/>
  <c r="O95" i="21"/>
  <c r="O96" i="21"/>
  <c r="O91" i="21"/>
  <c r="L382" i="21"/>
  <c r="L151" i="21"/>
  <c r="L139" i="21"/>
  <c r="L142" i="21" s="1"/>
  <c r="O350" i="21"/>
  <c r="O251" i="21"/>
  <c r="O195" i="21"/>
  <c r="O196" i="21" s="1"/>
  <c r="O178" i="21"/>
  <c r="O200" i="21"/>
  <c r="O225" i="21"/>
  <c r="O173" i="21"/>
  <c r="O174" i="21" s="1"/>
  <c r="O115" i="21"/>
  <c r="O119" i="21" s="1"/>
  <c r="O236" i="21"/>
  <c r="O238" i="21" s="1"/>
  <c r="O367" i="21"/>
  <c r="O103" i="21"/>
  <c r="O107" i="21" s="1"/>
  <c r="M283" i="21"/>
  <c r="M286" i="21" s="1"/>
  <c r="M188" i="21"/>
  <c r="M279" i="21"/>
  <c r="M208" i="21"/>
  <c r="M134" i="21"/>
  <c r="M111" i="21"/>
  <c r="M380" i="21"/>
  <c r="N201" i="21"/>
  <c r="N207" i="21"/>
  <c r="N281" i="21"/>
  <c r="N313" i="21"/>
  <c r="N306" i="21"/>
  <c r="N251" i="21"/>
  <c r="N282" i="21" a="1"/>
  <c r="N282" i="21" s="1"/>
  <c r="K382" i="21"/>
  <c r="K151" i="21"/>
  <c r="K139" i="21"/>
  <c r="O253" i="21"/>
  <c r="M112" i="21"/>
  <c r="M147" i="21"/>
  <c r="M311" i="21"/>
  <c r="M307" i="21"/>
  <c r="M377" i="21"/>
  <c r="N179" i="21"/>
  <c r="N133" i="21"/>
  <c r="N104" i="21"/>
  <c r="N108" i="21" s="1"/>
  <c r="M378" i="21"/>
  <c r="M354" i="21"/>
  <c r="N333" i="21"/>
  <c r="N148" i="21" s="1"/>
  <c r="N323" i="21"/>
  <c r="N326" i="21" s="1"/>
  <c r="M292" i="21" l="1"/>
  <c r="N283" i="21"/>
  <c r="N284" i="21" s="1"/>
  <c r="N146" i="21"/>
  <c r="N252" i="21"/>
  <c r="N254" i="21"/>
  <c r="O244" i="21"/>
  <c r="O240" i="21"/>
  <c r="O242" i="21" s="1"/>
  <c r="O249" i="21" s="1"/>
  <c r="O313" i="21"/>
  <c r="O306" i="21"/>
  <c r="N286" i="21"/>
  <c r="N279" i="21"/>
  <c r="P200" i="21"/>
  <c r="P225" i="21"/>
  <c r="P173" i="21"/>
  <c r="P174" i="21" s="1"/>
  <c r="P195" i="21"/>
  <c r="P196" i="21" s="1"/>
  <c r="P178" i="21"/>
  <c r="P115" i="21"/>
  <c r="P119" i="21" s="1"/>
  <c r="P236" i="21"/>
  <c r="P238" i="21" s="1"/>
  <c r="P253" i="21" s="1"/>
  <c r="P103" i="21"/>
  <c r="P107" i="21" s="1"/>
  <c r="P367" i="21"/>
  <c r="M266" i="21"/>
  <c r="O377" i="21"/>
  <c r="O353" i="21"/>
  <c r="O380" i="21" s="1"/>
  <c r="M379" i="21"/>
  <c r="O201" i="21"/>
  <c r="O207" i="21"/>
  <c r="P350" i="21"/>
  <c r="P251" i="21"/>
  <c r="O354" i="21"/>
  <c r="O323" i="21"/>
  <c r="O333" i="21"/>
  <c r="O148" i="21" s="1"/>
  <c r="O325" i="21" a="1"/>
  <c r="O325" i="21" s="1"/>
  <c r="O324" i="21" a="1"/>
  <c r="O324" i="21" s="1"/>
  <c r="M168" i="21"/>
  <c r="M189" i="21"/>
  <c r="N307" i="21"/>
  <c r="N312" i="21" s="1"/>
  <c r="N311" i="21"/>
  <c r="M284" i="21"/>
  <c r="O179" i="21"/>
  <c r="O133" i="21"/>
  <c r="O136" i="21"/>
  <c r="O92" i="21"/>
  <c r="N229" i="21"/>
  <c r="N226" i="21"/>
  <c r="N230" i="21"/>
  <c r="P222" i="21"/>
  <c r="P224" i="21" s="1"/>
  <c r="P83" i="21"/>
  <c r="K154" i="21"/>
  <c r="N374" i="21"/>
  <c r="N265" i="21"/>
  <c r="N261" i="21"/>
  <c r="N266" i="21" s="1"/>
  <c r="O166" i="21"/>
  <c r="O167" i="21" s="1"/>
  <c r="O100" i="21"/>
  <c r="O188" i="21" s="1"/>
  <c r="O189" i="21" s="1"/>
  <c r="P322" i="21"/>
  <c r="P305" i="21"/>
  <c r="P259" i="21"/>
  <c r="P96" i="21"/>
  <c r="P277" i="21"/>
  <c r="P91" i="21"/>
  <c r="P95" i="21"/>
  <c r="N354" i="21"/>
  <c r="N378" i="21"/>
  <c r="N379" i="21" s="1"/>
  <c r="O120" i="21"/>
  <c r="N112" i="21"/>
  <c r="N168" i="21" s="1"/>
  <c r="N169" i="21" s="1"/>
  <c r="Q303" i="21"/>
  <c r="Q343" i="21"/>
  <c r="Q257" i="21"/>
  <c r="Q186" i="21"/>
  <c r="Q234" i="21"/>
  <c r="Q220" i="21"/>
  <c r="Q164" i="21"/>
  <c r="Q275" i="21"/>
  <c r="Q128" i="21"/>
  <c r="R69" i="21"/>
  <c r="Q89" i="21"/>
  <c r="Q304" i="21"/>
  <c r="Q344" i="21"/>
  <c r="Q258" i="21"/>
  <c r="Q221" i="21"/>
  <c r="Q165" i="21"/>
  <c r="Q276" i="21"/>
  <c r="Q187" i="21"/>
  <c r="Q129" i="21"/>
  <c r="Q235" i="21"/>
  <c r="Q80" i="21"/>
  <c r="Q84" i="21"/>
  <c r="Q347" i="21" s="1"/>
  <c r="Q73" i="21"/>
  <c r="R70" i="21"/>
  <c r="Q85" i="21"/>
  <c r="Q357" i="21" s="1"/>
  <c r="Q90" i="21"/>
  <c r="Q79" i="21"/>
  <c r="Q78" i="21"/>
  <c r="Q75" i="21"/>
  <c r="Q74" i="21"/>
  <c r="M135" i="21"/>
  <c r="L154" i="21"/>
  <c r="P358" i="21"/>
  <c r="P362" i="21" s="1"/>
  <c r="P364" i="21" s="1"/>
  <c r="P361" i="21"/>
  <c r="P363" i="21" s="1"/>
  <c r="N245" i="21"/>
  <c r="N246" i="21" s="1"/>
  <c r="M245" i="21"/>
  <c r="N190" i="21"/>
  <c r="M146" i="21"/>
  <c r="M254" i="21"/>
  <c r="M252" i="21"/>
  <c r="P348" i="21"/>
  <c r="P352" i="21" s="1"/>
  <c r="P351" i="21"/>
  <c r="M327" i="21"/>
  <c r="M331" i="21"/>
  <c r="O104" i="21"/>
  <c r="O108" i="21" s="1"/>
  <c r="O363" i="21"/>
  <c r="N327" i="21"/>
  <c r="N332" i="21" s="1"/>
  <c r="N331" i="21"/>
  <c r="O371" i="21"/>
  <c r="O373" i="21" s="1"/>
  <c r="O368" i="21"/>
  <c r="O372" i="21" s="1"/>
  <c r="O374" i="21" s="1"/>
  <c r="O111" i="21"/>
  <c r="O99" i="21"/>
  <c r="M312" i="21"/>
  <c r="K142" i="21"/>
  <c r="O294" i="21"/>
  <c r="O147" i="21" s="1"/>
  <c r="O278" i="21"/>
  <c r="O241" i="21" a="1"/>
  <c r="O241" i="21" s="1"/>
  <c r="O282" i="21" a="1"/>
  <c r="O282" i="21" s="1"/>
  <c r="M381" i="21"/>
  <c r="N208" i="21"/>
  <c r="N135" i="21" s="1"/>
  <c r="N134" i="21"/>
  <c r="M287" i="21"/>
  <c r="M293" i="21"/>
  <c r="O267" i="21"/>
  <c r="O260" i="21"/>
  <c r="P360" i="21"/>
  <c r="P370" i="21"/>
  <c r="P124" i="21"/>
  <c r="P118" i="21"/>
  <c r="P98" i="21"/>
  <c r="P116" i="21"/>
  <c r="P120" i="21" s="1"/>
  <c r="P106" i="21"/>
  <c r="P281" i="21"/>
  <c r="P104" i="21"/>
  <c r="O281" i="21"/>
  <c r="O283" i="21" s="1"/>
  <c r="O284" i="21" s="1"/>
  <c r="N380" i="21"/>
  <c r="O229" i="21"/>
  <c r="O226" i="21"/>
  <c r="O230" i="21"/>
  <c r="O362" i="21"/>
  <c r="O245" i="21" l="1"/>
  <c r="O246" i="21" s="1"/>
  <c r="N292" i="21"/>
  <c r="O146" i="21"/>
  <c r="O252" i="21"/>
  <c r="O254" i="21"/>
  <c r="P111" i="21"/>
  <c r="P99" i="21"/>
  <c r="N287" i="21"/>
  <c r="N293" i="21"/>
  <c r="P333" i="21"/>
  <c r="P148" i="21" s="1"/>
  <c r="P323" i="21"/>
  <c r="P324" i="21" a="1"/>
  <c r="P324" i="21" s="1"/>
  <c r="Q358" i="21"/>
  <c r="Q361" i="21"/>
  <c r="Q363" i="21" s="1"/>
  <c r="R343" i="21"/>
  <c r="R303" i="21"/>
  <c r="R257" i="21"/>
  <c r="R275" i="21"/>
  <c r="R234" i="21"/>
  <c r="R220" i="21"/>
  <c r="R164" i="21"/>
  <c r="R128" i="21"/>
  <c r="R186" i="21"/>
  <c r="R89" i="21"/>
  <c r="S69" i="21"/>
  <c r="P136" i="21"/>
  <c r="P92" i="21"/>
  <c r="O112" i="21"/>
  <c r="O168" i="21" s="1"/>
  <c r="O169" i="21" s="1"/>
  <c r="M169" i="21"/>
  <c r="O208" i="21"/>
  <c r="O135" i="21" s="1"/>
  <c r="O134" i="21"/>
  <c r="P179" i="21"/>
  <c r="P133" i="21"/>
  <c r="O364" i="21"/>
  <c r="Q222" i="21"/>
  <c r="Q224" i="21" s="1"/>
  <c r="Q83" i="21"/>
  <c r="P190" i="21"/>
  <c r="P191" i="21" s="1"/>
  <c r="O286" i="21"/>
  <c r="O292" i="21"/>
  <c r="O279" i="21"/>
  <c r="R344" i="21"/>
  <c r="R304" i="21"/>
  <c r="R258" i="21"/>
  <c r="R276" i="21"/>
  <c r="R221" i="21"/>
  <c r="R187" i="21"/>
  <c r="R84" i="21"/>
  <c r="R347" i="21" s="1"/>
  <c r="R129" i="21"/>
  <c r="R235" i="21"/>
  <c r="R165" i="21"/>
  <c r="S70" i="21"/>
  <c r="R74" i="21"/>
  <c r="R85" i="21"/>
  <c r="R357" i="21" s="1"/>
  <c r="R90" i="21"/>
  <c r="R78" i="21"/>
  <c r="R73" i="21"/>
  <c r="R79" i="21"/>
  <c r="R80" i="21"/>
  <c r="R75" i="21"/>
  <c r="P278" i="21"/>
  <c r="P294" i="21"/>
  <c r="P147" i="21" s="1"/>
  <c r="P282" i="21" a="1"/>
  <c r="P282" i="21" s="1"/>
  <c r="P283" i="21" s="1"/>
  <c r="P284" i="21" s="1"/>
  <c r="P241" i="21" a="1"/>
  <c r="P241" i="21" s="1"/>
  <c r="P226" i="21"/>
  <c r="P230" i="21"/>
  <c r="P229" i="21"/>
  <c r="O326" i="21"/>
  <c r="P353" i="21"/>
  <c r="Q322" i="21"/>
  <c r="Q305" i="21"/>
  <c r="Q277" i="21"/>
  <c r="Q259" i="21"/>
  <c r="Q91" i="21"/>
  <c r="Q95" i="21"/>
  <c r="Q96" i="21"/>
  <c r="Q370" i="21"/>
  <c r="Q360" i="21"/>
  <c r="Q116" i="21"/>
  <c r="Q106" i="21"/>
  <c r="Q98" i="21"/>
  <c r="Q124" i="21"/>
  <c r="Q118" i="21"/>
  <c r="P166" i="21"/>
  <c r="P167" i="21" s="1"/>
  <c r="P112" i="21"/>
  <c r="P168" i="21" s="1"/>
  <c r="P169" i="21" s="1"/>
  <c r="P100" i="21"/>
  <c r="P188" i="21" s="1"/>
  <c r="P325" i="21" a="1"/>
  <c r="P325" i="21" s="1"/>
  <c r="O378" i="21"/>
  <c r="O379" i="21" s="1"/>
  <c r="P378" i="21"/>
  <c r="P379" i="21" s="1"/>
  <c r="P354" i="21"/>
  <c r="P108" i="21"/>
  <c r="M382" i="21"/>
  <c r="M139" i="21"/>
  <c r="M151" i="21"/>
  <c r="M154" i="21" s="1"/>
  <c r="N191" i="21"/>
  <c r="Q351" i="21"/>
  <c r="Q348" i="21"/>
  <c r="P267" i="21"/>
  <c r="P260" i="21"/>
  <c r="O381" i="21"/>
  <c r="O190" i="21"/>
  <c r="O191" i="21" s="1"/>
  <c r="P244" i="21"/>
  <c r="P240" i="21"/>
  <c r="O307" i="21"/>
  <c r="O311" i="21"/>
  <c r="N381" i="21"/>
  <c r="O261" i="21"/>
  <c r="O266" i="21" s="1"/>
  <c r="O265" i="21"/>
  <c r="M332" i="21"/>
  <c r="M246" i="21"/>
  <c r="Q350" i="21"/>
  <c r="Q200" i="21"/>
  <c r="Q225" i="21"/>
  <c r="Q236" i="21"/>
  <c r="Q238" i="21" s="1"/>
  <c r="Q195" i="21"/>
  <c r="Q196" i="21" s="1"/>
  <c r="Q178" i="21"/>
  <c r="Q115" i="21"/>
  <c r="Q119" i="21" s="1"/>
  <c r="Q173" i="21"/>
  <c r="Q174" i="21" s="1"/>
  <c r="Q367" i="21"/>
  <c r="P313" i="21"/>
  <c r="P306" i="21"/>
  <c r="P368" i="21"/>
  <c r="P372" i="21" s="1"/>
  <c r="P374" i="21" s="1"/>
  <c r="P371" i="21"/>
  <c r="P373" i="21" s="1"/>
  <c r="P207" i="21"/>
  <c r="P201" i="21"/>
  <c r="P242" i="21" l="1"/>
  <c r="P249" i="21" s="1"/>
  <c r="O382" i="21"/>
  <c r="O139" i="21"/>
  <c r="O151" i="21"/>
  <c r="Q133" i="21"/>
  <c r="Q179" i="21"/>
  <c r="Q136" i="21"/>
  <c r="Q92" i="21"/>
  <c r="Q267" i="21"/>
  <c r="Q260" i="21"/>
  <c r="R322" i="21"/>
  <c r="R305" i="21"/>
  <c r="R277" i="21"/>
  <c r="R281" i="21" s="1"/>
  <c r="R259" i="21"/>
  <c r="R95" i="21"/>
  <c r="R91" i="21"/>
  <c r="R96" i="21"/>
  <c r="Q226" i="21"/>
  <c r="Q230" i="21"/>
  <c r="Q229" i="21"/>
  <c r="Q362" i="21"/>
  <c r="P146" i="21"/>
  <c r="P254" i="21"/>
  <c r="P252" i="21"/>
  <c r="R350" i="21"/>
  <c r="R225" i="21"/>
  <c r="R173" i="21"/>
  <c r="R174" i="21" s="1"/>
  <c r="R236" i="21"/>
  <c r="R238" i="21" s="1"/>
  <c r="R195" i="21"/>
  <c r="R196" i="21" s="1"/>
  <c r="R178" i="21"/>
  <c r="R115" i="21"/>
  <c r="R119" i="21" s="1"/>
  <c r="R200" i="21"/>
  <c r="R367" i="21"/>
  <c r="P307" i="21"/>
  <c r="P312" i="21" s="1"/>
  <c r="P311" i="21"/>
  <c r="O312" i="21"/>
  <c r="Q352" i="21"/>
  <c r="M142" i="21"/>
  <c r="P189" i="21"/>
  <c r="Q294" i="21"/>
  <c r="Q147" i="21" s="1"/>
  <c r="Q278" i="21"/>
  <c r="Q282" i="21" a="1"/>
  <c r="Q282" i="21" s="1"/>
  <c r="Q241" i="21" a="1"/>
  <c r="Q241" i="21" s="1"/>
  <c r="R370" i="21"/>
  <c r="R360" i="21"/>
  <c r="R116" i="21"/>
  <c r="R124" i="21"/>
  <c r="R118" i="21"/>
  <c r="R106" i="21"/>
  <c r="R98" i="21"/>
  <c r="Q99" i="21"/>
  <c r="Q240" i="21"/>
  <c r="Q244" i="21"/>
  <c r="Q245" i="21" s="1"/>
  <c r="Q246" i="21" s="1"/>
  <c r="Q353" i="21"/>
  <c r="Q380" i="21" s="1"/>
  <c r="Q377" i="21"/>
  <c r="Q120" i="21"/>
  <c r="Q306" i="21"/>
  <c r="Q313" i="21"/>
  <c r="R222" i="21"/>
  <c r="R224" i="21" s="1"/>
  <c r="R83" i="21"/>
  <c r="R348" i="21"/>
  <c r="R352" i="21" s="1"/>
  <c r="R351" i="21"/>
  <c r="Q207" i="21"/>
  <c r="Q201" i="21"/>
  <c r="Q253" i="21"/>
  <c r="Q323" i="21"/>
  <c r="Q333" i="21"/>
  <c r="Q148" i="21" s="1"/>
  <c r="Q324" i="21" a="1"/>
  <c r="Q324" i="21" s="1"/>
  <c r="Q325" i="21" a="1"/>
  <c r="Q325" i="21" s="1"/>
  <c r="O287" i="21"/>
  <c r="O293" i="21"/>
  <c r="P326" i="21"/>
  <c r="O327" i="21"/>
  <c r="O331" i="21"/>
  <c r="P261" i="21"/>
  <c r="P266" i="21" s="1"/>
  <c r="P265" i="21"/>
  <c r="Q368" i="21"/>
  <c r="Q372" i="21" s="1"/>
  <c r="Q374" i="21" s="1"/>
  <c r="Q371" i="21"/>
  <c r="Q373" i="21" s="1"/>
  <c r="Q251" i="21"/>
  <c r="Q104" i="21"/>
  <c r="Q108" i="21" s="1"/>
  <c r="P380" i="21"/>
  <c r="R361" i="21"/>
  <c r="R363" i="21" s="1"/>
  <c r="R358" i="21"/>
  <c r="R362" i="21" s="1"/>
  <c r="R364" i="21" s="1"/>
  <c r="S303" i="21"/>
  <c r="S343" i="21"/>
  <c r="S257" i="21"/>
  <c r="S220" i="21"/>
  <c r="S164" i="21"/>
  <c r="S275" i="21"/>
  <c r="S128" i="21"/>
  <c r="S234" i="21"/>
  <c r="S186" i="21"/>
  <c r="S89" i="21"/>
  <c r="T69" i="21"/>
  <c r="S304" i="21"/>
  <c r="S276" i="21"/>
  <c r="S344" i="21"/>
  <c r="S221" i="21"/>
  <c r="S165" i="21"/>
  <c r="S258" i="21"/>
  <c r="S235" i="21"/>
  <c r="S187" i="21"/>
  <c r="S84" i="21"/>
  <c r="S347" i="21" s="1"/>
  <c r="S85" i="21"/>
  <c r="S357" i="21" s="1"/>
  <c r="S129" i="21"/>
  <c r="S90" i="21"/>
  <c r="T70" i="21"/>
  <c r="S78" i="21"/>
  <c r="S73" i="21"/>
  <c r="S79" i="21"/>
  <c r="S80" i="21"/>
  <c r="S74" i="21"/>
  <c r="S75" i="21"/>
  <c r="N382" i="21"/>
  <c r="N151" i="21"/>
  <c r="N154" i="21" s="1"/>
  <c r="N139" i="21"/>
  <c r="N142" i="21" s="1"/>
  <c r="P245" i="21"/>
  <c r="P208" i="21"/>
  <c r="P135" i="21" s="1"/>
  <c r="P134" i="21"/>
  <c r="Q103" i="21"/>
  <c r="Q107" i="21" s="1"/>
  <c r="P381" i="21"/>
  <c r="Q281" i="21"/>
  <c r="Q283" i="21" s="1"/>
  <c r="Q284" i="21" s="1"/>
  <c r="Q166" i="21"/>
  <c r="Q167" i="21" s="1"/>
  <c r="Q100" i="21"/>
  <c r="Q188" i="21" s="1"/>
  <c r="Q189" i="21" s="1"/>
  <c r="Q112" i="21"/>
  <c r="P377" i="21"/>
  <c r="P286" i="21"/>
  <c r="P292" i="21"/>
  <c r="P279" i="21"/>
  <c r="R253" i="21"/>
  <c r="O142" i="21"/>
  <c r="O154" i="21"/>
  <c r="Q168" i="21" l="1"/>
  <c r="Q169" i="21" s="1"/>
  <c r="Q242" i="21"/>
  <c r="Q249" i="21" s="1"/>
  <c r="Q254" i="21" s="1"/>
  <c r="S222" i="21"/>
  <c r="S224" i="21" s="1"/>
  <c r="S83" i="21"/>
  <c r="R179" i="21"/>
  <c r="R133" i="21"/>
  <c r="Q146" i="21"/>
  <c r="Q252" i="21"/>
  <c r="R260" i="21"/>
  <c r="R267" i="21"/>
  <c r="R136" i="21"/>
  <c r="R92" i="21"/>
  <c r="R111" i="21"/>
  <c r="R99" i="21"/>
  <c r="P293" i="21"/>
  <c r="P287" i="21"/>
  <c r="P382" i="21"/>
  <c r="P151" i="21"/>
  <c r="P154" i="21" s="1"/>
  <c r="P139" i="21"/>
  <c r="S350" i="21"/>
  <c r="S251" i="21"/>
  <c r="Q326" i="21"/>
  <c r="R226" i="21"/>
  <c r="R230" i="21"/>
  <c r="R229" i="21"/>
  <c r="Q111" i="21"/>
  <c r="R120" i="21"/>
  <c r="R190" i="21" s="1"/>
  <c r="R191" i="21" s="1"/>
  <c r="Q364" i="21"/>
  <c r="R294" i="21"/>
  <c r="R147" i="21" s="1"/>
  <c r="R278" i="21"/>
  <c r="R282" i="21" a="1"/>
  <c r="R282" i="21" s="1"/>
  <c r="R283" i="21" s="1"/>
  <c r="R284" i="21" s="1"/>
  <c r="R241" i="21" a="1"/>
  <c r="R241" i="21" s="1"/>
  <c r="R353" i="21"/>
  <c r="S253" i="21"/>
  <c r="S358" i="21"/>
  <c r="S361" i="21"/>
  <c r="S363" i="21" s="1"/>
  <c r="O332" i="21"/>
  <c r="R103" i="21"/>
  <c r="R107" i="21" s="1"/>
  <c r="R244" i="21"/>
  <c r="R240" i="21"/>
  <c r="R306" i="21"/>
  <c r="R313" i="21"/>
  <c r="Q286" i="21"/>
  <c r="Q292" i="21"/>
  <c r="Q279" i="21"/>
  <c r="R354" i="21"/>
  <c r="R381" i="21" s="1"/>
  <c r="S225" i="21"/>
  <c r="S173" i="21"/>
  <c r="S174" i="21" s="1"/>
  <c r="S236" i="21"/>
  <c r="S238" i="21" s="1"/>
  <c r="S178" i="21"/>
  <c r="S200" i="21"/>
  <c r="S195" i="21"/>
  <c r="S196" i="21" s="1"/>
  <c r="S115" i="21"/>
  <c r="S367" i="21"/>
  <c r="P331" i="21"/>
  <c r="P327" i="21"/>
  <c r="P332" i="21" s="1"/>
  <c r="Q307" i="21"/>
  <c r="Q312" i="21" s="1"/>
  <c r="Q311" i="21"/>
  <c r="R368" i="21"/>
  <c r="R372" i="21" s="1"/>
  <c r="R374" i="21" s="1"/>
  <c r="R371" i="21"/>
  <c r="R373" i="21" s="1"/>
  <c r="R251" i="21"/>
  <c r="R333" i="21"/>
  <c r="R148" i="21" s="1"/>
  <c r="R323" i="21"/>
  <c r="R324" i="21" a="1"/>
  <c r="R324" i="21" s="1"/>
  <c r="R325" i="21" a="1"/>
  <c r="R325" i="21" s="1"/>
  <c r="T344" i="21"/>
  <c r="T304" i="21"/>
  <c r="T276" i="21"/>
  <c r="T258" i="21"/>
  <c r="T221" i="21"/>
  <c r="T165" i="21"/>
  <c r="T187" i="21"/>
  <c r="T235" i="21"/>
  <c r="T90" i="21"/>
  <c r="T129" i="21"/>
  <c r="T85" i="21"/>
  <c r="T357" i="21" s="1"/>
  <c r="T84" i="21"/>
  <c r="T347" i="21" s="1"/>
  <c r="T78" i="21"/>
  <c r="T73" i="21"/>
  <c r="T79" i="21"/>
  <c r="T74" i="21"/>
  <c r="T80" i="21"/>
  <c r="U70" i="21"/>
  <c r="T75" i="21"/>
  <c r="P142" i="21"/>
  <c r="S351" i="21"/>
  <c r="S348" i="21"/>
  <c r="S322" i="21"/>
  <c r="S305" i="21"/>
  <c r="S277" i="21"/>
  <c r="S259" i="21"/>
  <c r="S95" i="21"/>
  <c r="S91" i="21"/>
  <c r="S96" i="21"/>
  <c r="T343" i="21"/>
  <c r="T303" i="21"/>
  <c r="T257" i="21"/>
  <c r="T275" i="21"/>
  <c r="T220" i="21"/>
  <c r="T186" i="21"/>
  <c r="T164" i="21"/>
  <c r="T128" i="21"/>
  <c r="T234" i="21"/>
  <c r="T89" i="21"/>
  <c r="U69" i="21"/>
  <c r="Q134" i="21"/>
  <c r="Q208" i="21"/>
  <c r="Q135" i="21" s="1"/>
  <c r="R104" i="21"/>
  <c r="R108" i="21" s="1"/>
  <c r="Q378" i="21"/>
  <c r="Q379" i="21" s="1"/>
  <c r="Q354" i="21"/>
  <c r="R207" i="21"/>
  <c r="R201" i="21"/>
  <c r="Q261" i="21"/>
  <c r="Q266" i="21" s="1"/>
  <c r="Q265" i="21"/>
  <c r="P246" i="21"/>
  <c r="S360" i="21"/>
  <c r="S370" i="21"/>
  <c r="C370" i="21" s="1"/>
  <c r="S118" i="21"/>
  <c r="C118" i="21" s="1"/>
  <c r="S106" i="21"/>
  <c r="C106" i="21" s="1"/>
  <c r="S124" i="21"/>
  <c r="S116" i="21"/>
  <c r="S98" i="21"/>
  <c r="C98" i="21" s="1"/>
  <c r="S281" i="21"/>
  <c r="S104" i="21"/>
  <c r="Q190" i="21"/>
  <c r="Q191" i="21" s="1"/>
  <c r="R166" i="21"/>
  <c r="R167" i="21" s="1"/>
  <c r="R100" i="21"/>
  <c r="R188" i="21" s="1"/>
  <c r="R189" i="21" s="1"/>
  <c r="R242" i="21" l="1"/>
  <c r="R249" i="21" s="1"/>
  <c r="R146" i="21" s="1"/>
  <c r="R245" i="21"/>
  <c r="R246" i="21" s="1"/>
  <c r="R254" i="21"/>
  <c r="T348" i="21"/>
  <c r="T351" i="21"/>
  <c r="S99" i="21"/>
  <c r="C99" i="21" s="1"/>
  <c r="S260" i="21"/>
  <c r="S267" i="21"/>
  <c r="S119" i="21"/>
  <c r="C119" i="21" s="1"/>
  <c r="C115" i="21"/>
  <c r="R378" i="21"/>
  <c r="R379" i="21" s="1"/>
  <c r="R380" i="21"/>
  <c r="S244" i="21"/>
  <c r="S240" i="21"/>
  <c r="S368" i="21"/>
  <c r="S371" i="21"/>
  <c r="C367" i="21"/>
  <c r="U344" i="21"/>
  <c r="U276" i="21"/>
  <c r="U304" i="21"/>
  <c r="U258" i="21"/>
  <c r="U187" i="21"/>
  <c r="U235" i="21"/>
  <c r="U129" i="21"/>
  <c r="U165" i="21"/>
  <c r="U84" i="21"/>
  <c r="U347" i="21" s="1"/>
  <c r="U90" i="21"/>
  <c r="U78" i="21"/>
  <c r="U73" i="21"/>
  <c r="U221" i="21"/>
  <c r="U79" i="21"/>
  <c r="U80" i="21"/>
  <c r="V70" i="21"/>
  <c r="U74" i="21"/>
  <c r="U85" i="21"/>
  <c r="U357" i="21" s="1"/>
  <c r="U75" i="21"/>
  <c r="S120" i="21"/>
  <c r="C120" i="21" s="1"/>
  <c r="C116" i="21"/>
  <c r="S294" i="21"/>
  <c r="S147" i="21" s="1"/>
  <c r="S278" i="21"/>
  <c r="S241" i="21" a="1"/>
  <c r="S241" i="21" s="1"/>
  <c r="S282" i="21" a="1"/>
  <c r="S282" i="21" s="1"/>
  <c r="S283" i="21" s="1"/>
  <c r="S284" i="21" s="1"/>
  <c r="T225" i="21"/>
  <c r="T173" i="21"/>
  <c r="T174" i="21" s="1"/>
  <c r="T236" i="21"/>
  <c r="T238" i="21" s="1"/>
  <c r="T195" i="21"/>
  <c r="T196" i="21" s="1"/>
  <c r="T178" i="21"/>
  <c r="T200" i="21"/>
  <c r="T115" i="21"/>
  <c r="T119" i="21" s="1"/>
  <c r="T367" i="21"/>
  <c r="Q287" i="21"/>
  <c r="Q293" i="21"/>
  <c r="R377" i="21"/>
  <c r="S108" i="21"/>
  <c r="C108" i="21" s="1"/>
  <c r="C104" i="21"/>
  <c r="U343" i="21"/>
  <c r="U303" i="21"/>
  <c r="U275" i="21"/>
  <c r="U257" i="21"/>
  <c r="U220" i="21"/>
  <c r="U164" i="21"/>
  <c r="U234" i="21"/>
  <c r="U186" i="21"/>
  <c r="U89" i="21"/>
  <c r="U128" i="21"/>
  <c r="V69" i="21"/>
  <c r="S313" i="21"/>
  <c r="S306" i="21"/>
  <c r="T253" i="21"/>
  <c r="S201" i="21"/>
  <c r="S207" i="21"/>
  <c r="S136" i="21"/>
  <c r="S92" i="21"/>
  <c r="R112" i="21"/>
  <c r="R168" i="21" s="1"/>
  <c r="R169" i="21" s="1"/>
  <c r="T322" i="21"/>
  <c r="T305" i="21"/>
  <c r="T277" i="21"/>
  <c r="T281" i="21" s="1"/>
  <c r="T259" i="21"/>
  <c r="T91" i="21"/>
  <c r="T96" i="21"/>
  <c r="T95" i="21"/>
  <c r="S179" i="21"/>
  <c r="S133" i="21"/>
  <c r="R261" i="21"/>
  <c r="R266" i="21" s="1"/>
  <c r="R265" i="21"/>
  <c r="S103" i="21"/>
  <c r="S111" i="21" s="1"/>
  <c r="C111" i="21" s="1"/>
  <c r="T350" i="21"/>
  <c r="T251" i="21"/>
  <c r="R382" i="21"/>
  <c r="R139" i="21"/>
  <c r="R151" i="21"/>
  <c r="S333" i="21"/>
  <c r="S148" i="21" s="1"/>
  <c r="S323" i="21"/>
  <c r="S324" i="21" a="1"/>
  <c r="S324" i="21" s="1"/>
  <c r="S325" i="21" a="1"/>
  <c r="S325" i="21" s="1"/>
  <c r="R134" i="21"/>
  <c r="R208" i="21"/>
  <c r="R135" i="21" s="1"/>
  <c r="S352" i="21"/>
  <c r="T360" i="21"/>
  <c r="T370" i="21"/>
  <c r="T106" i="21"/>
  <c r="T98" i="21"/>
  <c r="T124" i="21"/>
  <c r="T116" i="21"/>
  <c r="T118" i="21"/>
  <c r="T104" i="21"/>
  <c r="R326" i="21"/>
  <c r="R292" i="21"/>
  <c r="R279" i="21"/>
  <c r="R286" i="21"/>
  <c r="T361" i="21"/>
  <c r="T363" i="21" s="1"/>
  <c r="T358" i="21"/>
  <c r="T362" i="21" s="1"/>
  <c r="T364" i="21" s="1"/>
  <c r="Q381" i="21"/>
  <c r="S166" i="21"/>
  <c r="S167" i="21" s="1"/>
  <c r="S100" i="21"/>
  <c r="S112" i="21"/>
  <c r="S377" i="21"/>
  <c r="C377" i="21" s="1"/>
  <c r="S353" i="21"/>
  <c r="T222" i="21"/>
  <c r="T224" i="21" s="1"/>
  <c r="T83" i="21"/>
  <c r="R311" i="21"/>
  <c r="R307" i="21"/>
  <c r="R312" i="21" s="1"/>
  <c r="S362" i="21"/>
  <c r="S364" i="21" s="1"/>
  <c r="Q327" i="21"/>
  <c r="Q332" i="21" s="1"/>
  <c r="Q331" i="21"/>
  <c r="S230" i="21"/>
  <c r="C230" i="21" s="1"/>
  <c r="S229" i="21"/>
  <c r="C229" i="21" s="1"/>
  <c r="S226" i="21"/>
  <c r="S190" i="21" l="1"/>
  <c r="S191" i="21" s="1"/>
  <c r="R252" i="21"/>
  <c r="T120" i="21"/>
  <c r="T136" i="21"/>
  <c r="T92" i="21"/>
  <c r="S242" i="21"/>
  <c r="S249" i="21" s="1"/>
  <c r="S208" i="21"/>
  <c r="S135" i="21" s="1"/>
  <c r="S134" i="21"/>
  <c r="S245" i="21"/>
  <c r="S246" i="21" s="1"/>
  <c r="S372" i="21"/>
  <c r="C368" i="21"/>
  <c r="S326" i="21"/>
  <c r="S107" i="21"/>
  <c r="C107" i="21" s="1"/>
  <c r="C103" i="21"/>
  <c r="T260" i="21"/>
  <c r="T267" i="21"/>
  <c r="U360" i="21"/>
  <c r="U370" i="21"/>
  <c r="U124" i="21"/>
  <c r="U118" i="21"/>
  <c r="U116" i="21"/>
  <c r="U106" i="21"/>
  <c r="U98" i="21"/>
  <c r="U104" i="21"/>
  <c r="U108" i="21" s="1"/>
  <c r="R331" i="21"/>
  <c r="R327" i="21"/>
  <c r="R332" i="21" s="1"/>
  <c r="T294" i="21"/>
  <c r="T147" i="21" s="1"/>
  <c r="T278" i="21"/>
  <c r="T241" i="21" a="1"/>
  <c r="T241" i="21" s="1"/>
  <c r="T282" i="21" a="1"/>
  <c r="T282" i="21" s="1"/>
  <c r="T283" i="21" s="1"/>
  <c r="T284" i="21" s="1"/>
  <c r="T368" i="21"/>
  <c r="T372" i="21" s="1"/>
  <c r="T374" i="21" s="1"/>
  <c r="T371" i="21"/>
  <c r="T373" i="21" s="1"/>
  <c r="T244" i="21"/>
  <c r="T240" i="21"/>
  <c r="U350" i="21"/>
  <c r="U222" i="21"/>
  <c r="U224" i="21" s="1"/>
  <c r="U83" i="21"/>
  <c r="T353" i="21"/>
  <c r="T380" i="21" s="1"/>
  <c r="S261" i="21"/>
  <c r="S266" i="21" s="1"/>
  <c r="S265" i="21"/>
  <c r="Q382" i="21"/>
  <c r="Q151" i="21"/>
  <c r="Q154" i="21" s="1"/>
  <c r="Q139" i="21"/>
  <c r="Q142" i="21" s="1"/>
  <c r="T108" i="21"/>
  <c r="T306" i="21"/>
  <c r="T313" i="21"/>
  <c r="T103" i="21"/>
  <c r="T107" i="21" s="1"/>
  <c r="U361" i="21"/>
  <c r="U363" i="21" s="1"/>
  <c r="U358" i="21"/>
  <c r="T352" i="21"/>
  <c r="U322" i="21"/>
  <c r="U305" i="21"/>
  <c r="U277" i="21"/>
  <c r="U281" i="21" s="1"/>
  <c r="U259" i="21"/>
  <c r="U91" i="21"/>
  <c r="U96" i="21"/>
  <c r="U95" i="21"/>
  <c r="S354" i="21"/>
  <c r="U253" i="21"/>
  <c r="U351" i="21"/>
  <c r="U348" i="21"/>
  <c r="U352" i="21" s="1"/>
  <c r="R293" i="21"/>
  <c r="R287" i="21"/>
  <c r="V343" i="21"/>
  <c r="V303" i="21"/>
  <c r="V275" i="21"/>
  <c r="V257" i="21"/>
  <c r="V220" i="21"/>
  <c r="V164" i="21"/>
  <c r="V186" i="21"/>
  <c r="V234" i="21"/>
  <c r="V89" i="21"/>
  <c r="V128" i="21"/>
  <c r="W69" i="21"/>
  <c r="S168" i="21"/>
  <c r="S169" i="21" s="1"/>
  <c r="C112" i="21"/>
  <c r="S188" i="21"/>
  <c r="S189" i="21" s="1"/>
  <c r="C100" i="21"/>
  <c r="C297" i="21"/>
  <c r="C270" i="21"/>
  <c r="T230" i="21"/>
  <c r="T229" i="21"/>
  <c r="T226" i="21"/>
  <c r="S311" i="21"/>
  <c r="S307" i="21"/>
  <c r="S312" i="21" s="1"/>
  <c r="T201" i="21"/>
  <c r="T207" i="21"/>
  <c r="S279" i="21"/>
  <c r="S286" i="21"/>
  <c r="S292" i="21"/>
  <c r="V344" i="21"/>
  <c r="V304" i="21"/>
  <c r="V276" i="21"/>
  <c r="V258" i="21"/>
  <c r="V187" i="21"/>
  <c r="V235" i="21"/>
  <c r="V80" i="21"/>
  <c r="V165" i="21"/>
  <c r="V221" i="21"/>
  <c r="V90" i="21"/>
  <c r="V78" i="21"/>
  <c r="V73" i="21"/>
  <c r="V129" i="21"/>
  <c r="V79" i="21"/>
  <c r="W70" i="21"/>
  <c r="V74" i="21"/>
  <c r="V84" i="21"/>
  <c r="V347" i="21" s="1"/>
  <c r="V85" i="21"/>
  <c r="V357" i="21" s="1"/>
  <c r="V75" i="21"/>
  <c r="T166" i="21"/>
  <c r="T167" i="21" s="1"/>
  <c r="T112" i="21"/>
  <c r="T168" i="21" s="1"/>
  <c r="T169" i="21" s="1"/>
  <c r="T100" i="21"/>
  <c r="T188" i="21" s="1"/>
  <c r="T189" i="21" s="1"/>
  <c r="T323" i="21"/>
  <c r="T333" i="21"/>
  <c r="T148" i="21" s="1"/>
  <c r="T325" i="21" a="1"/>
  <c r="T325" i="21" s="1"/>
  <c r="T324" i="21" a="1"/>
  <c r="T324" i="21" s="1"/>
  <c r="C336" i="21"/>
  <c r="C316" i="21"/>
  <c r="R142" i="21"/>
  <c r="T99" i="21"/>
  <c r="T111" i="21"/>
  <c r="T179" i="21"/>
  <c r="T133" i="21"/>
  <c r="U173" i="21"/>
  <c r="U174" i="21" s="1"/>
  <c r="U236" i="21"/>
  <c r="U238" i="21" s="1"/>
  <c r="U195" i="21"/>
  <c r="U196" i="21" s="1"/>
  <c r="U178" i="21"/>
  <c r="U115" i="21"/>
  <c r="U119" i="21" s="1"/>
  <c r="U225" i="21"/>
  <c r="U200" i="21"/>
  <c r="U367" i="21"/>
  <c r="U103" i="21"/>
  <c r="U107" i="21" s="1"/>
  <c r="S373" i="21"/>
  <c r="C373" i="21" s="1"/>
  <c r="C371" i="21"/>
  <c r="R154" i="21"/>
  <c r="T326" i="21" l="1"/>
  <c r="T245" i="21"/>
  <c r="T246" i="21" s="1"/>
  <c r="U179" i="21"/>
  <c r="U133" i="21"/>
  <c r="W344" i="21"/>
  <c r="W304" i="21"/>
  <c r="W258" i="21"/>
  <c r="W187" i="21"/>
  <c r="W235" i="21"/>
  <c r="W276" i="21"/>
  <c r="W221" i="21"/>
  <c r="W165" i="21"/>
  <c r="W129" i="21"/>
  <c r="W79" i="21"/>
  <c r="X70" i="21"/>
  <c r="W80" i="21"/>
  <c r="W90" i="21"/>
  <c r="W84" i="21"/>
  <c r="W347" i="21" s="1"/>
  <c r="W85" i="21"/>
  <c r="W357" i="21" s="1"/>
  <c r="W78" i="21"/>
  <c r="W73" i="21"/>
  <c r="W75" i="21"/>
  <c r="W74" i="21"/>
  <c r="V236" i="21"/>
  <c r="V238" i="21" s="1"/>
  <c r="V195" i="21"/>
  <c r="V196" i="21" s="1"/>
  <c r="V178" i="21"/>
  <c r="V200" i="21"/>
  <c r="V225" i="21"/>
  <c r="V173" i="21"/>
  <c r="V174" i="21" s="1"/>
  <c r="V115" i="21"/>
  <c r="V119" i="21" s="1"/>
  <c r="V367" i="21"/>
  <c r="U333" i="21"/>
  <c r="U148" i="21" s="1"/>
  <c r="U323" i="21"/>
  <c r="U324" i="21" a="1"/>
  <c r="U324" i="21" s="1"/>
  <c r="U325" i="21" a="1"/>
  <c r="U325" i="21" s="1"/>
  <c r="V348" i="21"/>
  <c r="V351" i="21"/>
  <c r="S374" i="21"/>
  <c r="C374" i="21" s="1"/>
  <c r="C372" i="21"/>
  <c r="S380" i="21"/>
  <c r="C380" i="21" s="1"/>
  <c r="V322" i="21"/>
  <c r="V305" i="21"/>
  <c r="V277" i="21"/>
  <c r="V259" i="21"/>
  <c r="V91" i="21"/>
  <c r="V103" i="21" s="1"/>
  <c r="V107" i="21" s="1"/>
  <c r="V96" i="21"/>
  <c r="V95" i="21"/>
  <c r="S287" i="21"/>
  <c r="S293" i="21"/>
  <c r="S378" i="21"/>
  <c r="T190" i="21"/>
  <c r="T191" i="21" s="1"/>
  <c r="U229" i="21"/>
  <c r="U226" i="21"/>
  <c r="U230" i="21"/>
  <c r="T265" i="21"/>
  <c r="T261" i="21"/>
  <c r="T266" i="21" s="1"/>
  <c r="U294" i="21"/>
  <c r="U147" i="21" s="1"/>
  <c r="U278" i="21"/>
  <c r="U282" i="21" a="1"/>
  <c r="U282" i="21" s="1"/>
  <c r="U283" i="21" s="1"/>
  <c r="U284" i="21" s="1"/>
  <c r="U241" i="21" a="1"/>
  <c r="U241" i="21" s="1"/>
  <c r="T208" i="21"/>
  <c r="T135" i="21" s="1"/>
  <c r="T134" i="21"/>
  <c r="U111" i="21"/>
  <c r="U99" i="21"/>
  <c r="T378" i="21"/>
  <c r="T379" i="21" s="1"/>
  <c r="T354" i="21"/>
  <c r="T381" i="21" s="1"/>
  <c r="S146" i="21"/>
  <c r="S254" i="21"/>
  <c r="S252" i="21"/>
  <c r="V253" i="21"/>
  <c r="V360" i="21"/>
  <c r="V370" i="21"/>
  <c r="V118" i="21"/>
  <c r="V116" i="21"/>
  <c r="V120" i="21" s="1"/>
  <c r="V106" i="21"/>
  <c r="V98" i="21"/>
  <c r="V124" i="21"/>
  <c r="V281" i="21"/>
  <c r="U112" i="21"/>
  <c r="U100" i="21"/>
  <c r="U188" i="21" s="1"/>
  <c r="U189" i="21" s="1"/>
  <c r="U166" i="21"/>
  <c r="U167" i="21" s="1"/>
  <c r="U362" i="21"/>
  <c r="U364" i="21" s="1"/>
  <c r="U251" i="21"/>
  <c r="T279" i="21"/>
  <c r="T292" i="21"/>
  <c r="T286" i="21"/>
  <c r="U120" i="21"/>
  <c r="T331" i="21"/>
  <c r="T327" i="21"/>
  <c r="T332" i="21" s="1"/>
  <c r="T311" i="21"/>
  <c r="T307" i="21"/>
  <c r="T312" i="21" s="1"/>
  <c r="U371" i="21"/>
  <c r="U373" i="21" s="1"/>
  <c r="U368" i="21"/>
  <c r="U372" i="21" s="1"/>
  <c r="U374" i="21" s="1"/>
  <c r="V350" i="21"/>
  <c r="V222" i="21"/>
  <c r="V224" i="21" s="1"/>
  <c r="V83" i="21"/>
  <c r="U378" i="21"/>
  <c r="U379" i="21" s="1"/>
  <c r="U354" i="21"/>
  <c r="U136" i="21"/>
  <c r="U92" i="21"/>
  <c r="S327" i="21"/>
  <c r="S332" i="21" s="1"/>
  <c r="S331" i="21"/>
  <c r="U244" i="21"/>
  <c r="U240" i="21"/>
  <c r="W343" i="21"/>
  <c r="W303" i="21"/>
  <c r="W275" i="21"/>
  <c r="W257" i="21"/>
  <c r="W186" i="21"/>
  <c r="W234" i="21"/>
  <c r="W128" i="21"/>
  <c r="W164" i="21"/>
  <c r="W220" i="21"/>
  <c r="W89" i="21"/>
  <c r="X69" i="21"/>
  <c r="U313" i="21"/>
  <c r="U306" i="21"/>
  <c r="T377" i="21"/>
  <c r="U201" i="21"/>
  <c r="U207" i="21"/>
  <c r="V361" i="21"/>
  <c r="V363" i="21" s="1"/>
  <c r="V358" i="21"/>
  <c r="U377" i="21"/>
  <c r="U353" i="21"/>
  <c r="U380" i="21" s="1"/>
  <c r="U260" i="21"/>
  <c r="U267" i="21"/>
  <c r="T242" i="21"/>
  <c r="T249" i="21" s="1"/>
  <c r="U190" i="21"/>
  <c r="U191" i="21" s="1"/>
  <c r="U208" i="21" l="1"/>
  <c r="U135" i="21" s="1"/>
  <c r="U134" i="21"/>
  <c r="W195" i="21"/>
  <c r="W196" i="21" s="1"/>
  <c r="W178" i="21"/>
  <c r="W200" i="21"/>
  <c r="W225" i="21"/>
  <c r="W236" i="21"/>
  <c r="W238" i="21" s="1"/>
  <c r="W173" i="21"/>
  <c r="W174" i="21" s="1"/>
  <c r="W115" i="21"/>
  <c r="W119" i="21" s="1"/>
  <c r="W367" i="21"/>
  <c r="V229" i="21"/>
  <c r="V226" i="21"/>
  <c r="V230" i="21"/>
  <c r="U286" i="21"/>
  <c r="U292" i="21"/>
  <c r="U279" i="21"/>
  <c r="S379" i="21"/>
  <c r="C379" i="21" s="1"/>
  <c r="C378" i="21"/>
  <c r="V267" i="21"/>
  <c r="V260" i="21"/>
  <c r="V352" i="21"/>
  <c r="W253" i="21"/>
  <c r="X344" i="21"/>
  <c r="X304" i="21"/>
  <c r="X258" i="21"/>
  <c r="X276" i="21"/>
  <c r="X235" i="21"/>
  <c r="X221" i="21"/>
  <c r="X85" i="21"/>
  <c r="X357" i="21" s="1"/>
  <c r="X79" i="21"/>
  <c r="X187" i="21"/>
  <c r="X165" i="21"/>
  <c r="X129" i="21"/>
  <c r="Y70" i="21"/>
  <c r="X80" i="21"/>
  <c r="X84" i="21"/>
  <c r="X347" i="21" s="1"/>
  <c r="X73" i="21"/>
  <c r="X78" i="21"/>
  <c r="X90" i="21"/>
  <c r="X75" i="21"/>
  <c r="X74" i="21"/>
  <c r="V166" i="21"/>
  <c r="V167" i="21" s="1"/>
  <c r="V100" i="21"/>
  <c r="V188" i="21" s="1"/>
  <c r="V189" i="21" s="1"/>
  <c r="T146" i="21"/>
  <c r="T154" i="21" s="1"/>
  <c r="T252" i="21"/>
  <c r="T254" i="21"/>
  <c r="U245" i="21"/>
  <c r="U246" i="21" s="1"/>
  <c r="V251" i="21"/>
  <c r="V278" i="21"/>
  <c r="V294" i="21"/>
  <c r="V147" i="21" s="1"/>
  <c r="V241" i="21" a="1"/>
  <c r="V241" i="21" s="1"/>
  <c r="V282" i="21" a="1"/>
  <c r="V282" i="21" s="1"/>
  <c r="W350" i="21"/>
  <c r="W322" i="21"/>
  <c r="W305" i="21"/>
  <c r="W259" i="21"/>
  <c r="W277" i="21"/>
  <c r="W281" i="21" s="1"/>
  <c r="W96" i="21"/>
  <c r="W95" i="21"/>
  <c r="W91" i="21"/>
  <c r="S381" i="21"/>
  <c r="V136" i="21"/>
  <c r="V92" i="21"/>
  <c r="U265" i="21"/>
  <c r="U261" i="21"/>
  <c r="U266" i="21" s="1"/>
  <c r="U311" i="21"/>
  <c r="U307" i="21"/>
  <c r="U312" i="21" s="1"/>
  <c r="U168" i="21"/>
  <c r="U169" i="21" s="1"/>
  <c r="V313" i="21"/>
  <c r="V306" i="21"/>
  <c r="W370" i="21"/>
  <c r="W360" i="21"/>
  <c r="W116" i="21"/>
  <c r="W106" i="21"/>
  <c r="W98" i="21"/>
  <c r="W124" i="21"/>
  <c r="W118" i="21"/>
  <c r="W104" i="21"/>
  <c r="W108" i="21" s="1"/>
  <c r="V283" i="21"/>
  <c r="V284" i="21" s="1"/>
  <c r="T382" i="21"/>
  <c r="T151" i="21"/>
  <c r="T139" i="21"/>
  <c r="T142" i="21" s="1"/>
  <c r="V323" i="21"/>
  <c r="V333" i="21"/>
  <c r="V148" i="21" s="1"/>
  <c r="V324" i="21" a="1"/>
  <c r="V324" i="21" s="1"/>
  <c r="V325" i="21" a="1"/>
  <c r="V325" i="21" s="1"/>
  <c r="V244" i="21"/>
  <c r="V240" i="21"/>
  <c r="W222" i="21"/>
  <c r="W224" i="21" s="1"/>
  <c r="W83" i="21"/>
  <c r="U242" i="21"/>
  <c r="U249" i="21" s="1"/>
  <c r="V353" i="21"/>
  <c r="V380" i="21" s="1"/>
  <c r="V104" i="21"/>
  <c r="V108" i="21" s="1"/>
  <c r="V190" i="21" s="1"/>
  <c r="V191" i="21" s="1"/>
  <c r="U326" i="21"/>
  <c r="V201" i="21"/>
  <c r="V207" i="21"/>
  <c r="W358" i="21"/>
  <c r="W361" i="21"/>
  <c r="W363" i="21" s="1"/>
  <c r="V371" i="21"/>
  <c r="V373" i="21" s="1"/>
  <c r="V368" i="21"/>
  <c r="V372" i="21" s="1"/>
  <c r="V374" i="21" s="1"/>
  <c r="X343" i="21"/>
  <c r="X303" i="21"/>
  <c r="X275" i="21"/>
  <c r="X257" i="21"/>
  <c r="X186" i="21"/>
  <c r="X234" i="21"/>
  <c r="X164" i="21"/>
  <c r="X220" i="21"/>
  <c r="Y69" i="21"/>
  <c r="X128" i="21"/>
  <c r="X89" i="21"/>
  <c r="V362" i="21"/>
  <c r="V364" i="21" s="1"/>
  <c r="U381" i="21"/>
  <c r="T287" i="21"/>
  <c r="T293" i="21"/>
  <c r="V99" i="21"/>
  <c r="V111" i="21"/>
  <c r="V179" i="21"/>
  <c r="V133" i="21"/>
  <c r="W348" i="21"/>
  <c r="W352" i="21" s="1"/>
  <c r="W351" i="21"/>
  <c r="W267" i="21" l="1"/>
  <c r="W260" i="21"/>
  <c r="X360" i="21"/>
  <c r="X370" i="21"/>
  <c r="X124" i="21"/>
  <c r="X118" i="21"/>
  <c r="X98" i="21"/>
  <c r="X116" i="21"/>
  <c r="X106" i="21"/>
  <c r="X358" i="21"/>
  <c r="X362" i="21" s="1"/>
  <c r="X364" i="21" s="1"/>
  <c r="X361" i="21"/>
  <c r="X363" i="21" s="1"/>
  <c r="V112" i="21"/>
  <c r="V168" i="21" s="1"/>
  <c r="V169" i="21" s="1"/>
  <c r="W240" i="21"/>
  <c r="W244" i="21"/>
  <c r="V245" i="21"/>
  <c r="V246" i="21" s="1"/>
  <c r="Y343" i="21"/>
  <c r="Y303" i="21"/>
  <c r="Y257" i="21"/>
  <c r="Y186" i="21"/>
  <c r="Y234" i="21"/>
  <c r="Y275" i="21"/>
  <c r="Y220" i="21"/>
  <c r="Y164" i="21"/>
  <c r="Y128" i="21"/>
  <c r="Z69" i="21"/>
  <c r="Y89" i="21"/>
  <c r="V311" i="21"/>
  <c r="V307" i="21"/>
  <c r="V312" i="21" s="1"/>
  <c r="V377" i="21"/>
  <c r="W323" i="21"/>
  <c r="W333" i="21"/>
  <c r="W148" i="21" s="1"/>
  <c r="W324" i="21" a="1"/>
  <c r="W324" i="21" s="1"/>
  <c r="W325" i="21" a="1"/>
  <c r="W325" i="21" s="1"/>
  <c r="X200" i="21"/>
  <c r="X225" i="21"/>
  <c r="X173" i="21"/>
  <c r="X174" i="21" s="1"/>
  <c r="X178" i="21"/>
  <c r="X236" i="21"/>
  <c r="X238" i="21" s="1"/>
  <c r="X115" i="21"/>
  <c r="X119" i="21" s="1"/>
  <c r="X195" i="21"/>
  <c r="X196" i="21" s="1"/>
  <c r="X367" i="21"/>
  <c r="V265" i="21"/>
  <c r="V261" i="21"/>
  <c r="V266" i="21" s="1"/>
  <c r="W201" i="21"/>
  <c r="W207" i="21"/>
  <c r="V286" i="21"/>
  <c r="V292" i="21"/>
  <c r="V279" i="21"/>
  <c r="S382" i="21"/>
  <c r="C382" i="21" s="1"/>
  <c r="S151" i="21"/>
  <c r="S154" i="21" s="1"/>
  <c r="S139" i="21"/>
  <c r="S142" i="21" s="1"/>
  <c r="C381" i="21"/>
  <c r="W251" i="21"/>
  <c r="Y304" i="21"/>
  <c r="Y344" i="21"/>
  <c r="Y258" i="21"/>
  <c r="Y276" i="21"/>
  <c r="Y221" i="21"/>
  <c r="Y165" i="21"/>
  <c r="Y187" i="21"/>
  <c r="Y235" i="21"/>
  <c r="Y129" i="21"/>
  <c r="Y80" i="21"/>
  <c r="Y84" i="21"/>
  <c r="Y347" i="21" s="1"/>
  <c r="Z70" i="21"/>
  <c r="Y85" i="21"/>
  <c r="Y357" i="21" s="1"/>
  <c r="Y73" i="21"/>
  <c r="Y79" i="21"/>
  <c r="Y90" i="21"/>
  <c r="Y78" i="21"/>
  <c r="Y74" i="21"/>
  <c r="Y75" i="21"/>
  <c r="W179" i="21"/>
  <c r="W133" i="21"/>
  <c r="X222" i="21"/>
  <c r="X224" i="21" s="1"/>
  <c r="X83" i="21"/>
  <c r="W313" i="21"/>
  <c r="W306" i="21"/>
  <c r="V378" i="21"/>
  <c r="V379" i="21" s="1"/>
  <c r="V354" i="21"/>
  <c r="V381" i="21" s="1"/>
  <c r="W354" i="21"/>
  <c r="W378" i="21"/>
  <c r="W379" i="21" s="1"/>
  <c r="W92" i="21"/>
  <c r="W136" i="21"/>
  <c r="X253" i="21"/>
  <c r="W371" i="21"/>
  <c r="W373" i="21" s="1"/>
  <c r="W368" i="21"/>
  <c r="W372" i="21" s="1"/>
  <c r="W374" i="21" s="1"/>
  <c r="X277" i="21"/>
  <c r="X322" i="21"/>
  <c r="X305" i="21"/>
  <c r="X259" i="21"/>
  <c r="X96" i="21"/>
  <c r="X95" i="21"/>
  <c r="X91" i="21"/>
  <c r="X104" i="21" s="1"/>
  <c r="X108" i="21" s="1"/>
  <c r="V326" i="21"/>
  <c r="U382" i="21"/>
  <c r="U139" i="21"/>
  <c r="U142" i="21" s="1"/>
  <c r="U151" i="21"/>
  <c r="V208" i="21"/>
  <c r="V135" i="21" s="1"/>
  <c r="V134" i="21"/>
  <c r="W229" i="21"/>
  <c r="W226" i="21"/>
  <c r="W230" i="21"/>
  <c r="W99" i="21"/>
  <c r="X350" i="21"/>
  <c r="X251" i="21"/>
  <c r="W103" i="21"/>
  <c r="W107" i="21" s="1"/>
  <c r="U327" i="21"/>
  <c r="U332" i="21" s="1"/>
  <c r="U331" i="21"/>
  <c r="W294" i="21"/>
  <c r="W147" i="21" s="1"/>
  <c r="W278" i="21"/>
  <c r="W241" i="21" a="1"/>
  <c r="W241" i="21" s="1"/>
  <c r="W282" i="21" a="1"/>
  <c r="W282" i="21" s="1"/>
  <c r="W283" i="21" s="1"/>
  <c r="W284" i="21" s="1"/>
  <c r="X348" i="21"/>
  <c r="X352" i="21" s="1"/>
  <c r="X351" i="21"/>
  <c r="W353" i="21"/>
  <c r="U146" i="21"/>
  <c r="U154" i="21" s="1"/>
  <c r="U252" i="21"/>
  <c r="U254" i="21"/>
  <c r="W362" i="21"/>
  <c r="W364" i="21" s="1"/>
  <c r="V242" i="21"/>
  <c r="V249" i="21" s="1"/>
  <c r="W120" i="21"/>
  <c r="W166" i="21"/>
  <c r="W167" i="21" s="1"/>
  <c r="W112" i="21"/>
  <c r="W100" i="21"/>
  <c r="W188" i="21" s="1"/>
  <c r="W189" i="21" s="1"/>
  <c r="U287" i="21"/>
  <c r="U293" i="21"/>
  <c r="Y358" i="21" l="1"/>
  <c r="Y361" i="21"/>
  <c r="Y363" i="21" s="1"/>
  <c r="W168" i="21"/>
  <c r="W169" i="21" s="1"/>
  <c r="W380" i="21"/>
  <c r="W111" i="21"/>
  <c r="X294" i="21"/>
  <c r="X147" i="21" s="1"/>
  <c r="X278" i="21"/>
  <c r="X282" i="21" a="1"/>
  <c r="X282" i="21" s="1"/>
  <c r="X241" i="21" a="1"/>
  <c r="X241" i="21" s="1"/>
  <c r="W381" i="21"/>
  <c r="Z344" i="21"/>
  <c r="Z304" i="21"/>
  <c r="Z258" i="21"/>
  <c r="Z276" i="21"/>
  <c r="Z221" i="21"/>
  <c r="Z187" i="21"/>
  <c r="Z84" i="21"/>
  <c r="Z347" i="21" s="1"/>
  <c r="Z78" i="21"/>
  <c r="Z235" i="21"/>
  <c r="Z165" i="21"/>
  <c r="Z129" i="21"/>
  <c r="Z74" i="21"/>
  <c r="Z80" i="21"/>
  <c r="Z85" i="21"/>
  <c r="Z357" i="21" s="1"/>
  <c r="Z79" i="21"/>
  <c r="Z90" i="21"/>
  <c r="Z73" i="21"/>
  <c r="AA70" i="21"/>
  <c r="Z75" i="21"/>
  <c r="X244" i="21"/>
  <c r="X240" i="21"/>
  <c r="X242" i="21" s="1"/>
  <c r="X249" i="21" s="1"/>
  <c r="W377" i="21"/>
  <c r="V331" i="21"/>
  <c r="V327" i="21"/>
  <c r="V332" i="21" s="1"/>
  <c r="V382" i="21"/>
  <c r="V139" i="21"/>
  <c r="V151" i="21"/>
  <c r="Y350" i="21"/>
  <c r="Y251" i="21"/>
  <c r="Y351" i="21"/>
  <c r="Y348" i="21"/>
  <c r="W190" i="21"/>
  <c r="W191" i="21" s="1"/>
  <c r="X368" i="21"/>
  <c r="X372" i="21" s="1"/>
  <c r="X374" i="21" s="1"/>
  <c r="X371" i="21"/>
  <c r="X373" i="21" s="1"/>
  <c r="X207" i="21"/>
  <c r="X201" i="21"/>
  <c r="X190" i="21"/>
  <c r="X191" i="21" s="1"/>
  <c r="X353" i="21"/>
  <c r="Y200" i="21"/>
  <c r="Y225" i="21"/>
  <c r="Y236" i="21"/>
  <c r="Y238" i="21" s="1"/>
  <c r="Y178" i="21"/>
  <c r="Y173" i="21"/>
  <c r="Y174" i="21" s="1"/>
  <c r="Y115" i="21"/>
  <c r="Y119" i="21" s="1"/>
  <c r="Y195" i="21"/>
  <c r="Y196" i="21" s="1"/>
  <c r="Y367" i="21"/>
  <c r="V287" i="21"/>
  <c r="V293" i="21"/>
  <c r="X103" i="21"/>
  <c r="X107" i="21" s="1"/>
  <c r="Z343" i="21"/>
  <c r="Z303" i="21"/>
  <c r="Z257" i="21"/>
  <c r="Z275" i="21"/>
  <c r="Z234" i="21"/>
  <c r="Z220" i="21"/>
  <c r="Z164" i="21"/>
  <c r="Z186" i="21"/>
  <c r="Z128" i="21"/>
  <c r="AA69" i="21"/>
  <c r="Z89" i="21"/>
  <c r="X378" i="21"/>
  <c r="X379" i="21" s="1"/>
  <c r="X354" i="21"/>
  <c r="X381" i="21" s="1"/>
  <c r="X99" i="21"/>
  <c r="W307" i="21"/>
  <c r="W312" i="21" s="1"/>
  <c r="W311" i="21"/>
  <c r="Y222" i="21"/>
  <c r="Y224" i="21" s="1"/>
  <c r="Y83" i="21"/>
  <c r="V146" i="21"/>
  <c r="V154" i="21" s="1"/>
  <c r="V254" i="21"/>
  <c r="V252" i="21"/>
  <c r="V142" i="21"/>
  <c r="X166" i="21"/>
  <c r="X167" i="21" s="1"/>
  <c r="X112" i="21"/>
  <c r="X100" i="21"/>
  <c r="X188" i="21" s="1"/>
  <c r="X189" i="21" s="1"/>
  <c r="X281" i="21"/>
  <c r="W261" i="21"/>
  <c r="W266" i="21" s="1"/>
  <c r="W265" i="21"/>
  <c r="X267" i="21"/>
  <c r="X260" i="21"/>
  <c r="Y322" i="21"/>
  <c r="Y305" i="21"/>
  <c r="Y277" i="21"/>
  <c r="Y281" i="21" s="1"/>
  <c r="Y259" i="21"/>
  <c r="Y91" i="21"/>
  <c r="Y95" i="21"/>
  <c r="Y96" i="21"/>
  <c r="W208" i="21"/>
  <c r="W135" i="21" s="1"/>
  <c r="W134" i="21"/>
  <c r="W326" i="21"/>
  <c r="W245" i="21"/>
  <c r="W246" i="21" s="1"/>
  <c r="X333" i="21"/>
  <c r="X148" i="21" s="1"/>
  <c r="X323" i="21"/>
  <c r="X324" i="21" a="1"/>
  <c r="X324" i="21" s="1"/>
  <c r="X325" i="21" a="1"/>
  <c r="X325" i="21" s="1"/>
  <c r="X136" i="21"/>
  <c r="X92" i="21"/>
  <c r="W286" i="21"/>
  <c r="W292" i="21"/>
  <c r="W279" i="21"/>
  <c r="X313" i="21"/>
  <c r="X306" i="21"/>
  <c r="X226" i="21"/>
  <c r="X230" i="21"/>
  <c r="X229" i="21"/>
  <c r="Y370" i="21"/>
  <c r="Y360" i="21"/>
  <c r="Y116" i="21"/>
  <c r="Y106" i="21"/>
  <c r="Y98" i="21"/>
  <c r="Y124" i="21"/>
  <c r="Y118" i="21"/>
  <c r="X179" i="21"/>
  <c r="X133" i="21"/>
  <c r="W242" i="21"/>
  <c r="W249" i="21" s="1"/>
  <c r="X120" i="21"/>
  <c r="X146" i="21" l="1"/>
  <c r="X252" i="21"/>
  <c r="X254" i="21"/>
  <c r="X261" i="21"/>
  <c r="X266" i="21" s="1"/>
  <c r="X265" i="21"/>
  <c r="Z225" i="21"/>
  <c r="Z173" i="21"/>
  <c r="Z174" i="21" s="1"/>
  <c r="Z236" i="21"/>
  <c r="Z238" i="21" s="1"/>
  <c r="Z195" i="21"/>
  <c r="Z196" i="21" s="1"/>
  <c r="Z178" i="21"/>
  <c r="Z200" i="21"/>
  <c r="Z115" i="21"/>
  <c r="Z119" i="21" s="1"/>
  <c r="Z367" i="21"/>
  <c r="X279" i="21"/>
  <c r="Y323" i="21"/>
  <c r="Y333" i="21"/>
  <c r="Y148" i="21" s="1"/>
  <c r="Y324" i="21" a="1"/>
  <c r="Y324" i="21" s="1"/>
  <c r="Y325" i="21" a="1"/>
  <c r="Y325" i="21" s="1"/>
  <c r="X111" i="21"/>
  <c r="Y244" i="21"/>
  <c r="Y240" i="21"/>
  <c r="X208" i="21"/>
  <c r="X135" i="21" s="1"/>
  <c r="X134" i="21"/>
  <c r="Z253" i="21"/>
  <c r="W146" i="21"/>
  <c r="W154" i="21" s="1"/>
  <c r="W252" i="21"/>
  <c r="W254" i="21"/>
  <c r="X326" i="21"/>
  <c r="Y99" i="21"/>
  <c r="X382" i="21"/>
  <c r="X139" i="21"/>
  <c r="X151" i="21"/>
  <c r="Y368" i="21"/>
  <c r="Y372" i="21" s="1"/>
  <c r="Y374" i="21" s="1"/>
  <c r="Y371" i="21"/>
  <c r="Y373" i="21" s="1"/>
  <c r="Y207" i="21"/>
  <c r="Y201" i="21"/>
  <c r="Z350" i="21"/>
  <c r="Z251" i="21"/>
  <c r="X311" i="21"/>
  <c r="X307" i="21"/>
  <c r="X312" i="21" s="1"/>
  <c r="Y120" i="21"/>
  <c r="Y136" i="21"/>
  <c r="Y92" i="21"/>
  <c r="Y103" i="21"/>
  <c r="Y107" i="21" s="1"/>
  <c r="AA344" i="21"/>
  <c r="AA304" i="21"/>
  <c r="AA276" i="21"/>
  <c r="AA258" i="21"/>
  <c r="AA221" i="21"/>
  <c r="AA165" i="21"/>
  <c r="AA235" i="21"/>
  <c r="AA129" i="21"/>
  <c r="AA84" i="21"/>
  <c r="AA347" i="21" s="1"/>
  <c r="AA80" i="21"/>
  <c r="AA85" i="21"/>
  <c r="AA357" i="21" s="1"/>
  <c r="AA90" i="21"/>
  <c r="AA73" i="21"/>
  <c r="AA187" i="21"/>
  <c r="AA78" i="21"/>
  <c r="AB70" i="21"/>
  <c r="AA79" i="21"/>
  <c r="AA74" i="21"/>
  <c r="AA75" i="21"/>
  <c r="Z361" i="21"/>
  <c r="Z363" i="21" s="1"/>
  <c r="Z358" i="21"/>
  <c r="Y166" i="21"/>
  <c r="Y167" i="21" s="1"/>
  <c r="Y100" i="21"/>
  <c r="Y188" i="21" s="1"/>
  <c r="Y189" i="21" s="1"/>
  <c r="Y267" i="21"/>
  <c r="Y260" i="21"/>
  <c r="X283" i="21"/>
  <c r="X284" i="21" s="1"/>
  <c r="Y253" i="21"/>
  <c r="Z370" i="21"/>
  <c r="Z360" i="21"/>
  <c r="Z116" i="21"/>
  <c r="Z124" i="21"/>
  <c r="Z118" i="21"/>
  <c r="Z98" i="21"/>
  <c r="Z106" i="21"/>
  <c r="Y133" i="21"/>
  <c r="Y179" i="21"/>
  <c r="W327" i="21"/>
  <c r="W332" i="21" s="1"/>
  <c r="W331" i="21"/>
  <c r="Y294" i="21"/>
  <c r="Y147" i="21" s="1"/>
  <c r="Y278" i="21"/>
  <c r="Y282" i="21" a="1"/>
  <c r="Y282" i="21" s="1"/>
  <c r="Y283" i="21" s="1"/>
  <c r="Y284" i="21" s="1"/>
  <c r="Y241" i="21" a="1"/>
  <c r="Y241" i="21" s="1"/>
  <c r="Y226" i="21"/>
  <c r="Y230" i="21"/>
  <c r="Y229" i="21"/>
  <c r="AA343" i="21"/>
  <c r="AA303" i="21"/>
  <c r="AA257" i="21"/>
  <c r="AA275" i="21"/>
  <c r="AA220" i="21"/>
  <c r="AA164" i="21"/>
  <c r="AA234" i="21"/>
  <c r="AA186" i="21"/>
  <c r="AA128" i="21"/>
  <c r="AA89" i="21"/>
  <c r="AB69" i="21"/>
  <c r="X380" i="21"/>
  <c r="Y352" i="21"/>
  <c r="Z222" i="21"/>
  <c r="Z224" i="21" s="1"/>
  <c r="Z83" i="21"/>
  <c r="W382" i="21"/>
  <c r="W139" i="21"/>
  <c r="W142" i="21" s="1"/>
  <c r="W151" i="21"/>
  <c r="W287" i="21"/>
  <c r="W293" i="21"/>
  <c r="Y104" i="21"/>
  <c r="Y108" i="21" s="1"/>
  <c r="Y313" i="21"/>
  <c r="Y306" i="21"/>
  <c r="X168" i="21"/>
  <c r="X169" i="21" s="1"/>
  <c r="X377" i="21"/>
  <c r="Y353" i="21"/>
  <c r="Y380" i="21" s="1"/>
  <c r="Y377" i="21"/>
  <c r="Z322" i="21"/>
  <c r="Z305" i="21"/>
  <c r="Z259" i="21"/>
  <c r="Z277" i="21"/>
  <c r="Z95" i="21"/>
  <c r="Z91" i="21"/>
  <c r="Z96" i="21"/>
  <c r="Z348" i="21"/>
  <c r="Z351" i="21"/>
  <c r="Y362" i="21"/>
  <c r="Y364" i="21" s="1"/>
  <c r="Y245" i="21" l="1"/>
  <c r="Y246" i="21" s="1"/>
  <c r="AA225" i="21"/>
  <c r="AA173" i="21"/>
  <c r="AA174" i="21" s="1"/>
  <c r="AA236" i="21"/>
  <c r="AA238" i="21" s="1"/>
  <c r="AA200" i="21"/>
  <c r="AA195" i="21"/>
  <c r="AA196" i="21" s="1"/>
  <c r="AA178" i="21"/>
  <c r="AA115" i="21"/>
  <c r="AA119" i="21" s="1"/>
  <c r="AA103" i="21"/>
  <c r="AA107" i="21" s="1"/>
  <c r="AA367" i="21"/>
  <c r="Z368" i="21"/>
  <c r="Z372" i="21" s="1"/>
  <c r="Z374" i="21" s="1"/>
  <c r="Z371" i="21"/>
  <c r="Z373" i="21" s="1"/>
  <c r="AA358" i="21"/>
  <c r="AA361" i="21"/>
  <c r="AA363" i="21" s="1"/>
  <c r="Z260" i="21"/>
  <c r="Z267" i="21"/>
  <c r="Z226" i="21"/>
  <c r="Z230" i="21"/>
  <c r="Z229" i="21"/>
  <c r="Y190" i="21"/>
  <c r="Y191" i="21" s="1"/>
  <c r="Y112" i="21"/>
  <c r="Y168" i="21" s="1"/>
  <c r="Y169" i="21" s="1"/>
  <c r="AA322" i="21"/>
  <c r="AA305" i="21"/>
  <c r="AA277" i="21"/>
  <c r="AA259" i="21"/>
  <c r="AA95" i="21"/>
  <c r="AA91" i="21"/>
  <c r="AA96" i="21"/>
  <c r="AA351" i="21"/>
  <c r="AA348" i="21"/>
  <c r="Z99" i="21"/>
  <c r="AA350" i="21"/>
  <c r="AA251" i="21"/>
  <c r="Z244" i="21"/>
  <c r="Z240" i="21"/>
  <c r="Y111" i="21"/>
  <c r="X245" i="21"/>
  <c r="X246" i="21" s="1"/>
  <c r="Z207" i="21"/>
  <c r="Z201" i="21"/>
  <c r="Z136" i="21"/>
  <c r="Z92" i="21"/>
  <c r="Z103" i="21"/>
  <c r="Z107" i="21" s="1"/>
  <c r="Z294" i="21"/>
  <c r="Z147" i="21" s="1"/>
  <c r="Z278" i="21"/>
  <c r="Z282" i="21" a="1"/>
  <c r="Z282" i="21" s="1"/>
  <c r="Z241" i="21" a="1"/>
  <c r="Z241" i="21" s="1"/>
  <c r="Y378" i="21"/>
  <c r="Y379" i="21" s="1"/>
  <c r="Y354" i="21"/>
  <c r="Y381" i="21" s="1"/>
  <c r="AB344" i="21"/>
  <c r="AB304" i="21"/>
  <c r="AB276" i="21"/>
  <c r="AB258" i="21"/>
  <c r="AB221" i="21"/>
  <c r="AB165" i="21"/>
  <c r="AB187" i="21"/>
  <c r="AB235" i="21"/>
  <c r="AB90" i="21"/>
  <c r="AB129" i="21"/>
  <c r="AB84" i="21"/>
  <c r="AB347" i="21" s="1"/>
  <c r="AB85" i="21"/>
  <c r="AB357" i="21" s="1"/>
  <c r="AB73" i="21"/>
  <c r="AB78" i="21"/>
  <c r="AB79" i="21"/>
  <c r="AC70" i="21"/>
  <c r="AB74" i="21"/>
  <c r="AB80" i="21"/>
  <c r="AB75" i="21"/>
  <c r="Z323" i="21"/>
  <c r="Z333" i="21"/>
  <c r="Z148" i="21" s="1"/>
  <c r="Z324" i="21" a="1"/>
  <c r="Z324" i="21" s="1"/>
  <c r="Z325" i="21" a="1"/>
  <c r="Z325" i="21" s="1"/>
  <c r="AA222" i="21"/>
  <c r="AA224" i="21" s="1"/>
  <c r="AA83" i="21"/>
  <c r="X142" i="21"/>
  <c r="Y326" i="21"/>
  <c r="Z179" i="21"/>
  <c r="Z133" i="21"/>
  <c r="AA253" i="21"/>
  <c r="Z313" i="21"/>
  <c r="Z306" i="21"/>
  <c r="Z120" i="21"/>
  <c r="Z190" i="21" s="1"/>
  <c r="Z191" i="21" s="1"/>
  <c r="Z377" i="21"/>
  <c r="Z353" i="21"/>
  <c r="Z380" i="21" s="1"/>
  <c r="Z352" i="21"/>
  <c r="AB343" i="21"/>
  <c r="AB303" i="21"/>
  <c r="AB257" i="21"/>
  <c r="AB275" i="21"/>
  <c r="AB220" i="21"/>
  <c r="AB186" i="21"/>
  <c r="AB234" i="21"/>
  <c r="AB128" i="21"/>
  <c r="AB164" i="21"/>
  <c r="AB89" i="21"/>
  <c r="AC69" i="21"/>
  <c r="Y286" i="21"/>
  <c r="Y292" i="21"/>
  <c r="Y279" i="21"/>
  <c r="Z362" i="21"/>
  <c r="Z364" i="21" s="1"/>
  <c r="Y208" i="21"/>
  <c r="Y135" i="21" s="1"/>
  <c r="Y134" i="21"/>
  <c r="X331" i="21"/>
  <c r="X327" i="21"/>
  <c r="X332" i="21" s="1"/>
  <c r="X293" i="21"/>
  <c r="X287" i="21"/>
  <c r="X286" i="21"/>
  <c r="Y261" i="21"/>
  <c r="Y266" i="21" s="1"/>
  <c r="Y265" i="21"/>
  <c r="Y307" i="21"/>
  <c r="Y312" i="21" s="1"/>
  <c r="Y311" i="21"/>
  <c r="Z281" i="21"/>
  <c r="Z166" i="21"/>
  <c r="Z167" i="21" s="1"/>
  <c r="Z112" i="21"/>
  <c r="Z168" i="21" s="1"/>
  <c r="Z169" i="21" s="1"/>
  <c r="Z100" i="21"/>
  <c r="Z188" i="21" s="1"/>
  <c r="Z189" i="21" s="1"/>
  <c r="Z104" i="21"/>
  <c r="Z108" i="21" s="1"/>
  <c r="AA360" i="21"/>
  <c r="AA370" i="21"/>
  <c r="AA118" i="21"/>
  <c r="AA124" i="21"/>
  <c r="AA98" i="21"/>
  <c r="AA116" i="21"/>
  <c r="AA106" i="21"/>
  <c r="AA104" i="21"/>
  <c r="AA108" i="21" s="1"/>
  <c r="Y242" i="21"/>
  <c r="Y249" i="21" s="1"/>
  <c r="X292" i="21"/>
  <c r="X154" i="21"/>
  <c r="AA120" i="21" l="1"/>
  <c r="AB83" i="21"/>
  <c r="AB222" i="21"/>
  <c r="AB224" i="21" s="1"/>
  <c r="Z208" i="21"/>
  <c r="Z135" i="21" s="1"/>
  <c r="Z134" i="21"/>
  <c r="AA294" i="21"/>
  <c r="AA147" i="21" s="1"/>
  <c r="AA278" i="21"/>
  <c r="AA282" i="21" a="1"/>
  <c r="AA282" i="21" s="1"/>
  <c r="AA241" i="21" a="1"/>
  <c r="AA241" i="21" s="1"/>
  <c r="Z111" i="21"/>
  <c r="AA313" i="21"/>
  <c r="AA306" i="21"/>
  <c r="AA281" i="21"/>
  <c r="Z326" i="21"/>
  <c r="AB361" i="21"/>
  <c r="AB363" i="21" s="1"/>
  <c r="AB358" i="21"/>
  <c r="AB362" i="21" s="1"/>
  <c r="AB364" i="21" s="1"/>
  <c r="Z279" i="21"/>
  <c r="AA352" i="21"/>
  <c r="AA333" i="21"/>
  <c r="AA148" i="21" s="1"/>
  <c r="AA323" i="21"/>
  <c r="AA324" i="21" a="1"/>
  <c r="AA324" i="21" s="1"/>
  <c r="AA325" i="21" a="1"/>
  <c r="AA325" i="21" s="1"/>
  <c r="Z261" i="21"/>
  <c r="Z266" i="21" s="1"/>
  <c r="Z265" i="21"/>
  <c r="AA179" i="21"/>
  <c r="AA133" i="21"/>
  <c r="Z378" i="21"/>
  <c r="Z379" i="21" s="1"/>
  <c r="Z354" i="21"/>
  <c r="Z381" i="21" s="1"/>
  <c r="AB360" i="21"/>
  <c r="AB370" i="21"/>
  <c r="AB106" i="21"/>
  <c r="AB98" i="21"/>
  <c r="AB124" i="21"/>
  <c r="AB116" i="21"/>
  <c r="AB118" i="21"/>
  <c r="AB281" i="21"/>
  <c r="Y287" i="21"/>
  <c r="Y293" i="21"/>
  <c r="Y327" i="21"/>
  <c r="Y332" i="21" s="1"/>
  <c r="Y331" i="21"/>
  <c r="AB350" i="21"/>
  <c r="AB348" i="21"/>
  <c r="AB352" i="21" s="1"/>
  <c r="AB351" i="21"/>
  <c r="Z242" i="21"/>
  <c r="Z249" i="21" s="1"/>
  <c r="AA353" i="21"/>
  <c r="AB225" i="21"/>
  <c r="AB173" i="21"/>
  <c r="AB174" i="21" s="1"/>
  <c r="AB236" i="21"/>
  <c r="AB238" i="21" s="1"/>
  <c r="AB251" i="21" s="1"/>
  <c r="AB195" i="21"/>
  <c r="AB196" i="21" s="1"/>
  <c r="AB178" i="21"/>
  <c r="AB200" i="21"/>
  <c r="AB115" i="21"/>
  <c r="AB119" i="21" s="1"/>
  <c r="AB367" i="21"/>
  <c r="Z311" i="21"/>
  <c r="Z307" i="21"/>
  <c r="Z312" i="21" s="1"/>
  <c r="AB253" i="21"/>
  <c r="AA136" i="21"/>
  <c r="AA92" i="21"/>
  <c r="AA100" i="21"/>
  <c r="AA188" i="21" s="1"/>
  <c r="AA189" i="21" s="1"/>
  <c r="AA166" i="21"/>
  <c r="AA167" i="21" s="1"/>
  <c r="AA112" i="21"/>
  <c r="AA168" i="21" s="1"/>
  <c r="AA169" i="21" s="1"/>
  <c r="AA362" i="21"/>
  <c r="AA364" i="21" s="1"/>
  <c r="AA207" i="21"/>
  <c r="AA201" i="21"/>
  <c r="Z283" i="21"/>
  <c r="Z284" i="21" s="1"/>
  <c r="AC303" i="21"/>
  <c r="AC343" i="21"/>
  <c r="AC275" i="21"/>
  <c r="AC220" i="21"/>
  <c r="AC164" i="21"/>
  <c r="AC234" i="21"/>
  <c r="AC257" i="21"/>
  <c r="AC186" i="21"/>
  <c r="AC128" i="21"/>
  <c r="AC89" i="21"/>
  <c r="AA230" i="21"/>
  <c r="AA229" i="21"/>
  <c r="AA226" i="21"/>
  <c r="AC344" i="21"/>
  <c r="AC304" i="21"/>
  <c r="AC276" i="21"/>
  <c r="AC187" i="21"/>
  <c r="AC235" i="21"/>
  <c r="AC129" i="21"/>
  <c r="AC165" i="21"/>
  <c r="AC258" i="21"/>
  <c r="AC221" i="21"/>
  <c r="AC85" i="21"/>
  <c r="AC357" i="21" s="1"/>
  <c r="AC73" i="21"/>
  <c r="AC90" i="21"/>
  <c r="AC78" i="21"/>
  <c r="AC79" i="21"/>
  <c r="AC80" i="21"/>
  <c r="AC74" i="21"/>
  <c r="AC84" i="21"/>
  <c r="AC347" i="21" s="1"/>
  <c r="AC75" i="21"/>
  <c r="Y382" i="21"/>
  <c r="Y151" i="21"/>
  <c r="Y139" i="21"/>
  <c r="Y142" i="21" s="1"/>
  <c r="AA111" i="21"/>
  <c r="AA99" i="21"/>
  <c r="Y146" i="21"/>
  <c r="Y254" i="21"/>
  <c r="Y252" i="21"/>
  <c r="AB305" i="21"/>
  <c r="AB322" i="21"/>
  <c r="AB277" i="21"/>
  <c r="AB259" i="21"/>
  <c r="AB91" i="21"/>
  <c r="AB96" i="21"/>
  <c r="AB95" i="21"/>
  <c r="AA260" i="21"/>
  <c r="AA267" i="21"/>
  <c r="AA368" i="21"/>
  <c r="AA372" i="21" s="1"/>
  <c r="AA374" i="21" s="1"/>
  <c r="AA371" i="21"/>
  <c r="AA373" i="21" s="1"/>
  <c r="AA244" i="21"/>
  <c r="AA240" i="21"/>
  <c r="Z292" i="21" l="1"/>
  <c r="AB120" i="21"/>
  <c r="AB136" i="21"/>
  <c r="AB92" i="21"/>
  <c r="Z382" i="21"/>
  <c r="Z139" i="21"/>
  <c r="Z151" i="21"/>
  <c r="AA279" i="21"/>
  <c r="AC322" i="21"/>
  <c r="AC305" i="21"/>
  <c r="AC277" i="21"/>
  <c r="AC281" i="21" s="1"/>
  <c r="AC259" i="21"/>
  <c r="AC91" i="21"/>
  <c r="AC96" i="21"/>
  <c r="AC95" i="21"/>
  <c r="AB323" i="21"/>
  <c r="AB333" i="21"/>
  <c r="AB148" i="21" s="1"/>
  <c r="AB325" i="21" a="1"/>
  <c r="AB325" i="21" s="1"/>
  <c r="AB324" i="21" a="1"/>
  <c r="AB324" i="21" s="1"/>
  <c r="AA326" i="21"/>
  <c r="Z331" i="21"/>
  <c r="Z327" i="21"/>
  <c r="Z332" i="21" s="1"/>
  <c r="AC173" i="21"/>
  <c r="AC236" i="21"/>
  <c r="AC195" i="21"/>
  <c r="AC178" i="21"/>
  <c r="AC115" i="21"/>
  <c r="AC119" i="21" s="1"/>
  <c r="AC200" i="21"/>
  <c r="AC225" i="21"/>
  <c r="AC367" i="21"/>
  <c r="AB353" i="21"/>
  <c r="AC222" i="21"/>
  <c r="AC83" i="21"/>
  <c r="AB306" i="21"/>
  <c r="AB313" i="21"/>
  <c r="AC360" i="21"/>
  <c r="C360" i="21" s="1"/>
  <c r="AC370" i="21"/>
  <c r="AC124" i="21"/>
  <c r="AC118" i="21"/>
  <c r="AC116" i="21"/>
  <c r="AC120" i="21" s="1"/>
  <c r="AC98" i="21"/>
  <c r="AC106" i="21"/>
  <c r="AC104" i="21"/>
  <c r="AC108" i="21" s="1"/>
  <c r="Z245" i="21"/>
  <c r="Z246" i="21" s="1"/>
  <c r="AB103" i="21"/>
  <c r="AB107" i="21" s="1"/>
  <c r="AB244" i="21"/>
  <c r="AB240" i="21"/>
  <c r="AA283" i="21"/>
  <c r="AA284" i="21" s="1"/>
  <c r="Z142" i="21"/>
  <c r="AA242" i="21"/>
  <c r="AA249" i="21" s="1"/>
  <c r="AB260" i="21"/>
  <c r="AB267" i="21"/>
  <c r="AB354" i="21"/>
  <c r="AB104" i="21"/>
  <c r="AB108" i="21" s="1"/>
  <c r="AA261" i="21"/>
  <c r="AA266" i="21" s="1"/>
  <c r="AA265" i="21"/>
  <c r="AC350" i="21"/>
  <c r="C350" i="21" s="1"/>
  <c r="AC361" i="21"/>
  <c r="AC358" i="21"/>
  <c r="C357" i="21"/>
  <c r="AA190" i="21"/>
  <c r="AA191" i="21" s="1"/>
  <c r="AB368" i="21"/>
  <c r="AB372" i="21" s="1"/>
  <c r="AB374" i="21" s="1"/>
  <c r="AB371" i="21"/>
  <c r="AB373" i="21" s="1"/>
  <c r="AA380" i="21"/>
  <c r="AA378" i="21"/>
  <c r="AA379" i="21" s="1"/>
  <c r="AA354" i="21"/>
  <c r="AA381" i="21" s="1"/>
  <c r="AA307" i="21"/>
  <c r="AA312" i="21" s="1"/>
  <c r="AA311" i="21"/>
  <c r="AB179" i="21"/>
  <c r="AB133" i="21"/>
  <c r="AB294" i="21"/>
  <c r="AB147" i="21" s="1"/>
  <c r="AB278" i="21"/>
  <c r="AB241" i="21" a="1"/>
  <c r="AB241" i="21" s="1"/>
  <c r="AB282" i="21" a="1"/>
  <c r="AB282" i="21" s="1"/>
  <c r="AB283" i="21" s="1"/>
  <c r="AB284" i="21" s="1"/>
  <c r="AB99" i="21"/>
  <c r="AB111" i="21"/>
  <c r="AA377" i="21"/>
  <c r="Z286" i="21"/>
  <c r="AB230" i="21"/>
  <c r="AB229" i="21"/>
  <c r="AB226" i="21"/>
  <c r="AC351" i="21"/>
  <c r="AC348" i="21"/>
  <c r="C347" i="21"/>
  <c r="AB166" i="21"/>
  <c r="AB167" i="21" s="1"/>
  <c r="AB112" i="21"/>
  <c r="AB168" i="21" s="1"/>
  <c r="AB169" i="21" s="1"/>
  <c r="AB100" i="21"/>
  <c r="AB188" i="21" s="1"/>
  <c r="AB189" i="21" s="1"/>
  <c r="Y154" i="21"/>
  <c r="AA208" i="21"/>
  <c r="AA135" i="21" s="1"/>
  <c r="AA134" i="21"/>
  <c r="AB201" i="21"/>
  <c r="AB207" i="21"/>
  <c r="Z146" i="21"/>
  <c r="Z254" i="21"/>
  <c r="Z252" i="21"/>
  <c r="Z293" i="21"/>
  <c r="Z287" i="21"/>
  <c r="AB242" i="21" l="1"/>
  <c r="AB249" i="21" s="1"/>
  <c r="AB146" i="21" s="1"/>
  <c r="AB254" i="21"/>
  <c r="AB311" i="21"/>
  <c r="AB307" i="21"/>
  <c r="AB312" i="21" s="1"/>
  <c r="AC201" i="21"/>
  <c r="C201" i="21" s="1"/>
  <c r="AC207" i="21"/>
  <c r="C200" i="21"/>
  <c r="AA327" i="21"/>
  <c r="AA332" i="21" s="1"/>
  <c r="AA331" i="21"/>
  <c r="AC260" i="21"/>
  <c r="AC267" i="21"/>
  <c r="C267" i="21" s="1"/>
  <c r="C269" i="21" s="1"/>
  <c r="C271" i="21" s="1"/>
  <c r="C272" i="21" s="1"/>
  <c r="C259" i="21"/>
  <c r="AC371" i="21"/>
  <c r="AC373" i="21" s="1"/>
  <c r="AC368" i="21"/>
  <c r="AC372" i="21" s="1"/>
  <c r="AC374" i="21" s="1"/>
  <c r="AC352" i="21"/>
  <c r="C348" i="21"/>
  <c r="AC294" i="21"/>
  <c r="AC278" i="21"/>
  <c r="AC282" i="21" a="1"/>
  <c r="AC282" i="21" s="1"/>
  <c r="C282" i="21" s="1"/>
  <c r="AC241" i="21" a="1"/>
  <c r="AC241" i="21" s="1"/>
  <c r="C241" i="21" s="1"/>
  <c r="C277" i="21"/>
  <c r="C296" i="21" s="1"/>
  <c r="C298" i="21" s="1"/>
  <c r="C299" i="21" s="1"/>
  <c r="C281" i="21"/>
  <c r="AC244" i="21"/>
  <c r="AC240" i="21"/>
  <c r="C225" i="21"/>
  <c r="AC313" i="21"/>
  <c r="C313" i="21" s="1"/>
  <c r="C315" i="21" s="1"/>
  <c r="C317" i="21" s="1"/>
  <c r="C318" i="21" s="1"/>
  <c r="AC306" i="21"/>
  <c r="C305" i="21"/>
  <c r="AB208" i="21"/>
  <c r="AB135" i="21" s="1"/>
  <c r="AB134" i="21"/>
  <c r="AA382" i="21"/>
  <c r="AA151" i="21"/>
  <c r="AA139" i="21"/>
  <c r="AA142" i="21" s="1"/>
  <c r="AC362" i="21"/>
  <c r="C358" i="21"/>
  <c r="AB381" i="21"/>
  <c r="AB245" i="21"/>
  <c r="AB246" i="21" s="1"/>
  <c r="AB380" i="21"/>
  <c r="AC196" i="21"/>
  <c r="C196" i="21" s="1"/>
  <c r="C195" i="21"/>
  <c r="AC333" i="21"/>
  <c r="AC323" i="21"/>
  <c r="C322" i="21"/>
  <c r="AC325" i="21" a="1"/>
  <c r="AC325" i="21" s="1"/>
  <c r="C325" i="21" s="1"/>
  <c r="AC324" i="21" a="1"/>
  <c r="AC324" i="21" s="1"/>
  <c r="C324" i="21" s="1"/>
  <c r="AA245" i="21"/>
  <c r="AA246" i="21" s="1"/>
  <c r="AA287" i="21"/>
  <c r="AA293" i="21"/>
  <c r="AC136" i="21"/>
  <c r="C136" i="21" s="1"/>
  <c r="AC92" i="21"/>
  <c r="C92" i="21" s="1"/>
  <c r="C91" i="21"/>
  <c r="AC224" i="21"/>
  <c r="C222" i="21"/>
  <c r="AC363" i="21"/>
  <c r="C363" i="21" s="1"/>
  <c r="C361" i="21"/>
  <c r="AB378" i="21"/>
  <c r="AB379" i="21" s="1"/>
  <c r="C124" i="21"/>
  <c r="AB377" i="21"/>
  <c r="AC238" i="21"/>
  <c r="C236" i="21"/>
  <c r="AB326" i="21"/>
  <c r="AA292" i="21"/>
  <c r="AB265" i="21"/>
  <c r="AB261" i="21"/>
  <c r="AB266" i="21" s="1"/>
  <c r="AC112" i="21"/>
  <c r="AC168" i="21" s="1"/>
  <c r="AC166" i="21"/>
  <c r="AC100" i="21"/>
  <c r="AC188" i="21" s="1"/>
  <c r="C96" i="21"/>
  <c r="AA146" i="21"/>
  <c r="AA154" i="21" s="1"/>
  <c r="AA252" i="21"/>
  <c r="AA254" i="21"/>
  <c r="AC377" i="21"/>
  <c r="AC353" i="21"/>
  <c r="C351" i="21"/>
  <c r="AC179" i="21"/>
  <c r="C179" i="21" s="1"/>
  <c r="AC133" i="21"/>
  <c r="C133" i="21" s="1"/>
  <c r="C178" i="21"/>
  <c r="Z154" i="21"/>
  <c r="AB279" i="21"/>
  <c r="AB292" i="21"/>
  <c r="AB286" i="21"/>
  <c r="AB190" i="21"/>
  <c r="AB191" i="21" s="1"/>
  <c r="AC103" i="21"/>
  <c r="AC107" i="21" s="1"/>
  <c r="AC174" i="21"/>
  <c r="C174" i="21" s="1"/>
  <c r="C173" i="21"/>
  <c r="AC99" i="21"/>
  <c r="C95" i="21"/>
  <c r="AA286" i="21"/>
  <c r="AB252" i="21" l="1"/>
  <c r="AC283" i="21"/>
  <c r="AC292" i="21" s="1"/>
  <c r="C292" i="21" s="1"/>
  <c r="AC189" i="21"/>
  <c r="C189" i="21" s="1"/>
  <c r="C198" i="21" s="1"/>
  <c r="D198" i="21" s="1"/>
  <c r="C188" i="21"/>
  <c r="AC229" i="21"/>
  <c r="AC226" i="21"/>
  <c r="C226" i="21" s="1"/>
  <c r="AC230" i="21"/>
  <c r="C224" i="21"/>
  <c r="AB382" i="21"/>
  <c r="AB151" i="21"/>
  <c r="AB154" i="21" s="1"/>
  <c r="AB139" i="21"/>
  <c r="AC167" i="21"/>
  <c r="C167" i="21" s="1"/>
  <c r="C176" i="21" s="1"/>
  <c r="C166" i="21"/>
  <c r="AC311" i="21"/>
  <c r="C311" i="21" s="1"/>
  <c r="AC307" i="21"/>
  <c r="C306" i="21"/>
  <c r="AC380" i="21"/>
  <c r="C353" i="21"/>
  <c r="AC169" i="21"/>
  <c r="C169" i="21" s="1"/>
  <c r="C181" i="21" s="1"/>
  <c r="D181" i="21" s="1"/>
  <c r="C168" i="21"/>
  <c r="AC326" i="21"/>
  <c r="C323" i="21"/>
  <c r="AC364" i="21"/>
  <c r="C364" i="21" s="1"/>
  <c r="C362" i="21"/>
  <c r="AB287" i="21"/>
  <c r="AB293" i="21"/>
  <c r="AC242" i="21"/>
  <c r="C242" i="21" s="1"/>
  <c r="C240" i="21"/>
  <c r="AC147" i="21"/>
  <c r="C147" i="21" s="1"/>
  <c r="C294" i="21"/>
  <c r="AC190" i="21"/>
  <c r="AC286" i="21"/>
  <c r="C286" i="21" s="1"/>
  <c r="AC279" i="21"/>
  <c r="C278" i="21"/>
  <c r="AC111" i="21"/>
  <c r="AC245" i="21"/>
  <c r="C244" i="21"/>
  <c r="AC284" i="21"/>
  <c r="C284" i="21" s="1"/>
  <c r="C283" i="21"/>
  <c r="AC208" i="21"/>
  <c r="AC134" i="21"/>
  <c r="C207" i="21"/>
  <c r="AC249" i="21"/>
  <c r="C238" i="21"/>
  <c r="AC253" i="21"/>
  <c r="C253" i="21" s="1"/>
  <c r="AC251" i="21"/>
  <c r="C251" i="21" s="1"/>
  <c r="AC148" i="21"/>
  <c r="C148" i="21" s="1"/>
  <c r="C333" i="21"/>
  <c r="C335" i="21" s="1"/>
  <c r="C337" i="21" s="1"/>
  <c r="C338" i="21" s="1"/>
  <c r="AC265" i="21"/>
  <c r="C265" i="21" s="1"/>
  <c r="AC261" i="21"/>
  <c r="C260" i="21"/>
  <c r="AB331" i="21"/>
  <c r="AB327" i="21"/>
  <c r="AB332" i="21" s="1"/>
  <c r="AB142" i="21"/>
  <c r="AC378" i="21"/>
  <c r="AC379" i="21" s="1"/>
  <c r="AC354" i="21"/>
  <c r="C352" i="21"/>
  <c r="D176" i="21" l="1"/>
  <c r="AC312" i="21"/>
  <c r="C312" i="21" s="1"/>
  <c r="C307" i="21"/>
  <c r="C309" i="21" s="1"/>
  <c r="D309" i="21" s="1"/>
  <c r="AC191" i="21"/>
  <c r="C191" i="21" s="1"/>
  <c r="C203" i="21" s="1"/>
  <c r="D203" i="21" s="1"/>
  <c r="C190" i="21"/>
  <c r="AC135" i="21"/>
  <c r="C135" i="21" s="1"/>
  <c r="C208" i="21"/>
  <c r="AC246" i="21"/>
  <c r="C246" i="21" s="1"/>
  <c r="C245" i="21"/>
  <c r="AC146" i="21"/>
  <c r="C249" i="21"/>
  <c r="AC252" i="21"/>
  <c r="C252" i="21" s="1"/>
  <c r="AC254" i="21"/>
  <c r="C254" i="21" s="1"/>
  <c r="AC266" i="21"/>
  <c r="C266" i="21" s="1"/>
  <c r="C261" i="21"/>
  <c r="C263" i="21" s="1"/>
  <c r="D263" i="21" s="1"/>
  <c r="AC327" i="21"/>
  <c r="AC331" i="21"/>
  <c r="C331" i="21" s="1"/>
  <c r="C326" i="21"/>
  <c r="C134" i="21"/>
  <c r="AC381" i="21"/>
  <c r="C354" i="21"/>
  <c r="AC287" i="21"/>
  <c r="C287" i="21" s="1"/>
  <c r="C289" i="21" s="1"/>
  <c r="D289" i="21" s="1"/>
  <c r="AC293" i="21"/>
  <c r="C293" i="21" s="1"/>
  <c r="C279" i="21"/>
  <c r="AC382" i="21" l="1"/>
  <c r="AC139" i="21"/>
  <c r="AC151" i="21"/>
  <c r="C151" i="21" s="1"/>
  <c r="AC154" i="21"/>
  <c r="C154" i="21" s="1"/>
  <c r="C146" i="21"/>
  <c r="AC332" i="21"/>
  <c r="C332" i="21" s="1"/>
  <c r="C327" i="21"/>
  <c r="C329" i="21" s="1"/>
  <c r="D329" i="21" s="1"/>
  <c r="C247" i="21"/>
  <c r="F125" i="21"/>
  <c r="F126" i="21" s="1"/>
  <c r="C125" i="21" l="1"/>
  <c r="C126" i="21" s="1"/>
  <c r="C139" i="21"/>
  <c r="AC142" i="21"/>
  <c r="C142" i="21" s="1"/>
  <c r="F7" i="19" l="1"/>
  <c r="G7" i="19" s="1"/>
  <c r="H7" i="19" s="1"/>
  <c r="I7" i="19" s="1"/>
  <c r="J7" i="19" s="1"/>
  <c r="K7" i="19" s="1"/>
  <c r="L7" i="19" s="1"/>
  <c r="M7" i="19" s="1"/>
  <c r="N7" i="19" s="1"/>
  <c r="O7" i="19" s="1"/>
  <c r="P7" i="19" s="1"/>
  <c r="Q7" i="19" s="1"/>
  <c r="R7" i="19" s="1"/>
  <c r="S7" i="19" s="1"/>
  <c r="T7" i="19" s="1"/>
  <c r="U7" i="19" s="1"/>
  <c r="V7" i="19" s="1"/>
  <c r="W7" i="19" s="1"/>
  <c r="X7" i="19" s="1"/>
  <c r="Y7" i="19" s="1"/>
  <c r="Z7" i="19" s="1"/>
  <c r="AA7" i="19" s="1"/>
  <c r="AB7" i="19" s="1"/>
  <c r="AC7" i="19" s="1"/>
  <c r="AD7" i="19" s="1"/>
  <c r="AE7" i="19" s="1"/>
  <c r="AF7" i="19" s="1"/>
  <c r="AG7" i="19" s="1"/>
  <c r="AH7" i="19" s="1"/>
  <c r="AI7" i="19" s="1"/>
  <c r="AJ7" i="19" s="1"/>
  <c r="AK7" i="19" s="1"/>
  <c r="AL7" i="19" s="1"/>
  <c r="AM7" i="19" s="1"/>
  <c r="AN7" i="19" s="1"/>
  <c r="AO7" i="19" s="1"/>
  <c r="AP7" i="19" s="1"/>
  <c r="AQ7" i="19" s="1"/>
  <c r="AR7" i="19" s="1"/>
  <c r="AS7" i="19" s="1"/>
  <c r="AT7" i="19" s="1"/>
  <c r="AU7" i="19" s="1"/>
  <c r="AV7" i="19" s="1"/>
  <c r="AW7" i="19" s="1"/>
  <c r="AX7" i="19" s="1"/>
  <c r="AY7" i="19" s="1"/>
  <c r="AZ7" i="19" s="1"/>
  <c r="BA7" i="19" s="1"/>
  <c r="BB7" i="19" s="1"/>
  <c r="BC7" i="19" s="1"/>
  <c r="BD7" i="19" s="1"/>
  <c r="BE7" i="19" s="1"/>
  <c r="BF7" i="19" s="1"/>
  <c r="BG7" i="19" s="1"/>
  <c r="BH7" i="19" s="1"/>
  <c r="BI7" i="19" s="1"/>
  <c r="BJ7" i="19" s="1"/>
  <c r="BK7" i="19" s="1"/>
  <c r="BL7" i="19" s="1"/>
  <c r="BM7" i="19" s="1"/>
  <c r="BN7" i="19" s="1"/>
  <c r="BO7" i="19" s="1"/>
  <c r="BP7" i="19" s="1"/>
  <c r="BQ7" i="19" s="1"/>
  <c r="BR7" i="19" s="1"/>
  <c r="BS7" i="19" s="1"/>
  <c r="BT7" i="19" s="1"/>
  <c r="BU7" i="19" s="1"/>
  <c r="BV7" i="19" s="1"/>
  <c r="BW7" i="19" s="1"/>
  <c r="BX7" i="19" s="1"/>
  <c r="BY7" i="19" s="1"/>
  <c r="BZ7" i="19" s="1"/>
  <c r="CA7" i="19" s="1"/>
  <c r="CB7" i="19" s="1"/>
  <c r="CC7" i="19" s="1"/>
  <c r="CD7" i="19" s="1"/>
  <c r="CE7" i="19" s="1"/>
  <c r="CF7" i="19" s="1"/>
  <c r="CG7" i="19" s="1"/>
  <c r="C132" i="8"/>
  <c r="C132" i="7"/>
  <c r="C132" i="6"/>
  <c r="C132" i="5"/>
  <c r="F159" i="16"/>
  <c r="F160" i="16"/>
  <c r="G163" i="16"/>
  <c r="J22" i="14"/>
  <c r="J23" i="14"/>
  <c r="J21" i="14"/>
  <c r="AP12" i="16"/>
  <c r="AL12" i="16"/>
  <c r="BT12" i="16"/>
  <c r="BP12" i="16"/>
  <c r="AD12" i="16"/>
  <c r="CE12" i="16"/>
  <c r="BU12" i="16"/>
  <c r="AC12" i="16"/>
  <c r="V12" i="16"/>
  <c r="DA12" i="16"/>
  <c r="BX12" i="16"/>
  <c r="R12" i="16"/>
  <c r="CH12" i="16"/>
  <c r="AJ12" i="16"/>
  <c r="CX12" i="16"/>
  <c r="H12" i="16"/>
  <c r="BL12" i="16"/>
  <c r="O12" i="16"/>
  <c r="CA12" i="16"/>
  <c r="CC12" i="16"/>
  <c r="BH12" i="16"/>
  <c r="BW12" i="16"/>
  <c r="CG12" i="16"/>
  <c r="AB12" i="16"/>
  <c r="BR12" i="16"/>
  <c r="BJ12" i="16"/>
  <c r="CD12" i="16"/>
  <c r="AO12" i="16"/>
  <c r="AV12" i="16"/>
  <c r="K12" i="16"/>
  <c r="BB12" i="16"/>
  <c r="CZ12" i="16"/>
  <c r="S12" i="16"/>
  <c r="BN12" i="16"/>
  <c r="CV12" i="16"/>
  <c r="BM12" i="16"/>
  <c r="BC12" i="16"/>
  <c r="CU12" i="16"/>
  <c r="I12" i="16"/>
  <c r="BY12" i="16"/>
  <c r="DC12" i="16"/>
  <c r="CL12" i="16"/>
  <c r="AX12" i="16"/>
  <c r="BK12" i="16"/>
  <c r="AH12" i="16"/>
  <c r="CS12" i="16"/>
  <c r="AQ12" i="16"/>
  <c r="AE12" i="16"/>
  <c r="BS12" i="16"/>
  <c r="AS12" i="16"/>
  <c r="AT12" i="16"/>
  <c r="J12" i="16"/>
  <c r="BG12" i="16"/>
  <c r="CB12" i="16"/>
  <c r="CW12" i="16"/>
  <c r="CJ12" i="16"/>
  <c r="AK12" i="16"/>
  <c r="CO12" i="16"/>
  <c r="AZ12" i="16"/>
  <c r="AM12" i="16"/>
  <c r="BQ12" i="16"/>
  <c r="CR12" i="16"/>
  <c r="BO12" i="16"/>
  <c r="BF12" i="16"/>
  <c r="Q12" i="16"/>
  <c r="CF12" i="16"/>
  <c r="AI12" i="16"/>
  <c r="CQ12" i="16"/>
  <c r="AA12" i="16"/>
  <c r="CY12" i="16"/>
  <c r="AG12" i="16"/>
  <c r="Z12" i="16"/>
  <c r="BI12" i="16"/>
  <c r="BD12" i="16"/>
  <c r="CI12" i="16"/>
  <c r="T12" i="16"/>
  <c r="L12" i="16"/>
  <c r="AY12" i="16"/>
  <c r="AF12" i="16"/>
  <c r="DB12" i="16"/>
  <c r="N12" i="16"/>
  <c r="AN12" i="16"/>
  <c r="AW12" i="16"/>
  <c r="Y12" i="16"/>
  <c r="U12" i="16"/>
  <c r="CK12" i="16"/>
  <c r="BA12" i="16"/>
  <c r="P12" i="16"/>
  <c r="CM12" i="16"/>
  <c r="W12" i="16"/>
  <c r="BV12" i="16"/>
  <c r="X12" i="16"/>
  <c r="M12" i="16"/>
  <c r="BE12" i="16"/>
  <c r="CP12" i="16"/>
  <c r="CT12" i="16"/>
  <c r="AR12" i="16"/>
  <c r="CN12" i="16"/>
  <c r="BZ12" i="16"/>
  <c r="AU12" i="16"/>
  <c r="G12" i="16" l="1"/>
  <c r="F12" i="16"/>
  <c r="DF145" i="8" l="1"/>
  <c r="DE145" i="8"/>
  <c r="DF144" i="8"/>
  <c r="DE144" i="8"/>
  <c r="DF143" i="8"/>
  <c r="DE143" i="8"/>
  <c r="DF141" i="8"/>
  <c r="DE141" i="8"/>
  <c r="DF140" i="8"/>
  <c r="DE140" i="8"/>
  <c r="DF139" i="8"/>
  <c r="DE139" i="8"/>
  <c r="DF138" i="8"/>
  <c r="DE138" i="8"/>
  <c r="DF137" i="8"/>
  <c r="DE137" i="8"/>
  <c r="DF136" i="8"/>
  <c r="DE136" i="8"/>
  <c r="DF135" i="8"/>
  <c r="DE135" i="8"/>
  <c r="DF132" i="8"/>
  <c r="DE132" i="8"/>
  <c r="DF127" i="8"/>
  <c r="DE127" i="8"/>
  <c r="DG126" i="8"/>
  <c r="DF126" i="8"/>
  <c r="DE126" i="8"/>
  <c r="DG125" i="8"/>
  <c r="DF125" i="8"/>
  <c r="DE125" i="8"/>
  <c r="DG124" i="8"/>
  <c r="DF124" i="8"/>
  <c r="DE124" i="8"/>
  <c r="DG122" i="8"/>
  <c r="DF122" i="8"/>
  <c r="DE122" i="8"/>
  <c r="DG121" i="8"/>
  <c r="DF121" i="8"/>
  <c r="DE121" i="8"/>
  <c r="DG120" i="8"/>
  <c r="DF120" i="8"/>
  <c r="DE120" i="8"/>
  <c r="DG119" i="8"/>
  <c r="DF119" i="8"/>
  <c r="DE119" i="8"/>
  <c r="DG118" i="8"/>
  <c r="DF118" i="8"/>
  <c r="DE118" i="8"/>
  <c r="DG117" i="8"/>
  <c r="DF117" i="8"/>
  <c r="DE117" i="8"/>
  <c r="DG114" i="8"/>
  <c r="DF114" i="8"/>
  <c r="DE114" i="8"/>
  <c r="DG113" i="8"/>
  <c r="DF113" i="8"/>
  <c r="DE113" i="8"/>
  <c r="DG112" i="8"/>
  <c r="DF112" i="8"/>
  <c r="DE112" i="8"/>
  <c r="DG111" i="8"/>
  <c r="DG110" i="8"/>
  <c r="DF110" i="8"/>
  <c r="DE110" i="8"/>
  <c r="DG109" i="8"/>
  <c r="DF109" i="8"/>
  <c r="DE109" i="8"/>
  <c r="DG108" i="8"/>
  <c r="DF108" i="8"/>
  <c r="DE108" i="8"/>
  <c r="DG107" i="8"/>
  <c r="DF107" i="8"/>
  <c r="DE107" i="8"/>
  <c r="DG106" i="8"/>
  <c r="DF106" i="8"/>
  <c r="DE106" i="8"/>
  <c r="DG105" i="8"/>
  <c r="DF105" i="8"/>
  <c r="DE105" i="8"/>
  <c r="DG102" i="8"/>
  <c r="DH102" i="8" s="1"/>
  <c r="DF102" i="8"/>
  <c r="DE102" i="8"/>
  <c r="DG101" i="8"/>
  <c r="DF101" i="8"/>
  <c r="DE101" i="8"/>
  <c r="DG100" i="8"/>
  <c r="DF100" i="8"/>
  <c r="DE100" i="8"/>
  <c r="DG99" i="8"/>
  <c r="DF99" i="8"/>
  <c r="DE99" i="8"/>
  <c r="DG98" i="8"/>
  <c r="DF98" i="8"/>
  <c r="DE98" i="8"/>
  <c r="DG97" i="8"/>
  <c r="DF97" i="8"/>
  <c r="DE97" i="8"/>
  <c r="DG96" i="8"/>
  <c r="DF96" i="8"/>
  <c r="DE96" i="8"/>
  <c r="DG95" i="8"/>
  <c r="DF95" i="8"/>
  <c r="DE95" i="8"/>
  <c r="DG94" i="8"/>
  <c r="DF94" i="8"/>
  <c r="DE94" i="8"/>
  <c r="DG93" i="8"/>
  <c r="DF93" i="8"/>
  <c r="DE93" i="8"/>
  <c r="DG92" i="8"/>
  <c r="DF92" i="8"/>
  <c r="DE92" i="8"/>
  <c r="DG91" i="8"/>
  <c r="DF91" i="8"/>
  <c r="DE91" i="8"/>
  <c r="DG89" i="8"/>
  <c r="DH89" i="8" s="1"/>
  <c r="DF89" i="8"/>
  <c r="DE89" i="8"/>
  <c r="DG88" i="8"/>
  <c r="DF88" i="8"/>
  <c r="DE88" i="8"/>
  <c r="DG87" i="8"/>
  <c r="DF87" i="8"/>
  <c r="DE87" i="8"/>
  <c r="DG86" i="8"/>
  <c r="DF86" i="8"/>
  <c r="DE86" i="8"/>
  <c r="DG85" i="8"/>
  <c r="DF85" i="8"/>
  <c r="DE85" i="8"/>
  <c r="DG84" i="8"/>
  <c r="DF84" i="8"/>
  <c r="DE84" i="8"/>
  <c r="DG83" i="8"/>
  <c r="DF83" i="8"/>
  <c r="DE83" i="8"/>
  <c r="DG82" i="8"/>
  <c r="DF82" i="8"/>
  <c r="DE82" i="8"/>
  <c r="DG81" i="8"/>
  <c r="DF81" i="8"/>
  <c r="DE81" i="8"/>
  <c r="DG80" i="8"/>
  <c r="DF80" i="8"/>
  <c r="DE80" i="8"/>
  <c r="DG79" i="8"/>
  <c r="DF79" i="8"/>
  <c r="DE79" i="8"/>
  <c r="DG78" i="8"/>
  <c r="DF78" i="8"/>
  <c r="DE78" i="8"/>
  <c r="DG76" i="8"/>
  <c r="DH76" i="8" s="1"/>
  <c r="DF76" i="8"/>
  <c r="DE76" i="8"/>
  <c r="DG75" i="8"/>
  <c r="DF75" i="8"/>
  <c r="DE75" i="8"/>
  <c r="DG74" i="8"/>
  <c r="DF74" i="8"/>
  <c r="DE74" i="8"/>
  <c r="DG73" i="8"/>
  <c r="DF73" i="8"/>
  <c r="DE73" i="8"/>
  <c r="DG72" i="8"/>
  <c r="DF72" i="8"/>
  <c r="DE72" i="8"/>
  <c r="DG71" i="8"/>
  <c r="DF71" i="8"/>
  <c r="DE71" i="8"/>
  <c r="DG70" i="8"/>
  <c r="DF70" i="8"/>
  <c r="DE70" i="8"/>
  <c r="DG69" i="8"/>
  <c r="DF69" i="8"/>
  <c r="DE69" i="8"/>
  <c r="DG68" i="8"/>
  <c r="DF68" i="8"/>
  <c r="DE68" i="8"/>
  <c r="DG67" i="8"/>
  <c r="DF67" i="8"/>
  <c r="DE67" i="8"/>
  <c r="DG66" i="8"/>
  <c r="DF66" i="8"/>
  <c r="DE66" i="8"/>
  <c r="DG65" i="8"/>
  <c r="DF65" i="8"/>
  <c r="DE65" i="8"/>
  <c r="DG63" i="8"/>
  <c r="DH63" i="8" s="1"/>
  <c r="DF63" i="8"/>
  <c r="DE63" i="8"/>
  <c r="DG62" i="8"/>
  <c r="DF62" i="8"/>
  <c r="DE62" i="8"/>
  <c r="DG61" i="8"/>
  <c r="DF61" i="8"/>
  <c r="DE61" i="8"/>
  <c r="DG60" i="8"/>
  <c r="DF60" i="8"/>
  <c r="DE60" i="8"/>
  <c r="DG59" i="8"/>
  <c r="DF59" i="8"/>
  <c r="DE59" i="8"/>
  <c r="DG58" i="8"/>
  <c r="DF58" i="8"/>
  <c r="DE58" i="8"/>
  <c r="DG57" i="8"/>
  <c r="DF57" i="8"/>
  <c r="DE57" i="8"/>
  <c r="DG56" i="8"/>
  <c r="DF56" i="8"/>
  <c r="DE56" i="8"/>
  <c r="DG55" i="8"/>
  <c r="DF55" i="8"/>
  <c r="DE55" i="8"/>
  <c r="DG54" i="8"/>
  <c r="DF54" i="8"/>
  <c r="DE54" i="8"/>
  <c r="DG53" i="8"/>
  <c r="DF53" i="8"/>
  <c r="DE53" i="8"/>
  <c r="DG52" i="8"/>
  <c r="DF52" i="8"/>
  <c r="DE52" i="8"/>
  <c r="DG49" i="8"/>
  <c r="DH49" i="8" s="1"/>
  <c r="DF49" i="8"/>
  <c r="DE49" i="8"/>
  <c r="DG48" i="8"/>
  <c r="DF48" i="8"/>
  <c r="DE48" i="8"/>
  <c r="DG47" i="8"/>
  <c r="DF47" i="8"/>
  <c r="DE47" i="8"/>
  <c r="DG46" i="8"/>
  <c r="DF46" i="8"/>
  <c r="DE46" i="8"/>
  <c r="DG45" i="8"/>
  <c r="DF45" i="8"/>
  <c r="DE45" i="8"/>
  <c r="DG44" i="8"/>
  <c r="DF44" i="8"/>
  <c r="DE44" i="8"/>
  <c r="DG43" i="8"/>
  <c r="DF43" i="8"/>
  <c r="DE43" i="8"/>
  <c r="DG42" i="8"/>
  <c r="DF42" i="8"/>
  <c r="DE42" i="8"/>
  <c r="DG41" i="8"/>
  <c r="DF41" i="8"/>
  <c r="DE41" i="8"/>
  <c r="DG40" i="8"/>
  <c r="DF40" i="8"/>
  <c r="DE40" i="8"/>
  <c r="DG39" i="8"/>
  <c r="DF39" i="8"/>
  <c r="DE39" i="8"/>
  <c r="DG38" i="8"/>
  <c r="DF38" i="8"/>
  <c r="DE38" i="8"/>
  <c r="DG36" i="8"/>
  <c r="DH36" i="8" s="1"/>
  <c r="DF36" i="8"/>
  <c r="DE36" i="8"/>
  <c r="DG35" i="8"/>
  <c r="DF35" i="8"/>
  <c r="DE35" i="8"/>
  <c r="DG34" i="8"/>
  <c r="DF34" i="8"/>
  <c r="DE34" i="8"/>
  <c r="DG33" i="8"/>
  <c r="DF33" i="8"/>
  <c r="DE33" i="8"/>
  <c r="DG32" i="8"/>
  <c r="DF32" i="8"/>
  <c r="DE32" i="8"/>
  <c r="DG31" i="8"/>
  <c r="DF31" i="8"/>
  <c r="DE31" i="8"/>
  <c r="DG30" i="8"/>
  <c r="DF30" i="8"/>
  <c r="DE30" i="8"/>
  <c r="DG29" i="8"/>
  <c r="DF29" i="8"/>
  <c r="DE29" i="8"/>
  <c r="DG28" i="8"/>
  <c r="DF28" i="8"/>
  <c r="DE28" i="8"/>
  <c r="DG27" i="8"/>
  <c r="DF27" i="8"/>
  <c r="DE27" i="8"/>
  <c r="DG26" i="8"/>
  <c r="DF26" i="8"/>
  <c r="DE26" i="8"/>
  <c r="DG25" i="8"/>
  <c r="DF25" i="8"/>
  <c r="DE25" i="8"/>
  <c r="DG23" i="8"/>
  <c r="DH23" i="8" s="1"/>
  <c r="DF23" i="8"/>
  <c r="DE23" i="8"/>
  <c r="DG22" i="8"/>
  <c r="DF22" i="8"/>
  <c r="DE22" i="8"/>
  <c r="DG21" i="8"/>
  <c r="DF21" i="8"/>
  <c r="DE21" i="8"/>
  <c r="DG20" i="8"/>
  <c r="DF20" i="8"/>
  <c r="DE20" i="8"/>
  <c r="DG19" i="8"/>
  <c r="DF19" i="8"/>
  <c r="DE19" i="8"/>
  <c r="DG18" i="8"/>
  <c r="DF18" i="8"/>
  <c r="DE18" i="8"/>
  <c r="DG17" i="8"/>
  <c r="DF17" i="8"/>
  <c r="DE17" i="8"/>
  <c r="DG16" i="8"/>
  <c r="DF16" i="8"/>
  <c r="DE16" i="8"/>
  <c r="DG15" i="8"/>
  <c r="DF15" i="8"/>
  <c r="DE15" i="8"/>
  <c r="DG14" i="8"/>
  <c r="DF14" i="8"/>
  <c r="DE14" i="8"/>
  <c r="DG13" i="8"/>
  <c r="DF13" i="8"/>
  <c r="DE13" i="8"/>
  <c r="DG12" i="8"/>
  <c r="DF12" i="8"/>
  <c r="DE12" i="8"/>
  <c r="DF145" i="7"/>
  <c r="DE145" i="7"/>
  <c r="DF144" i="7"/>
  <c r="DE144" i="7"/>
  <c r="DF143" i="7"/>
  <c r="DE143" i="7"/>
  <c r="DF141" i="7"/>
  <c r="DE141" i="7"/>
  <c r="DF140" i="7"/>
  <c r="DE140" i="7"/>
  <c r="DF139" i="7"/>
  <c r="DE139" i="7"/>
  <c r="DF138" i="7"/>
  <c r="DE138" i="7"/>
  <c r="DF137" i="7"/>
  <c r="DE137" i="7"/>
  <c r="DF136" i="7"/>
  <c r="DE136" i="7"/>
  <c r="DF135" i="7"/>
  <c r="DE135" i="7"/>
  <c r="DF132" i="7"/>
  <c r="DE132" i="7"/>
  <c r="DF127" i="7"/>
  <c r="DE127" i="7"/>
  <c r="DG126" i="7"/>
  <c r="DF126" i="7"/>
  <c r="DE126" i="7"/>
  <c r="DG125" i="7"/>
  <c r="DF125" i="7"/>
  <c r="DE125" i="7"/>
  <c r="DG124" i="7"/>
  <c r="DF124" i="7"/>
  <c r="DE124" i="7"/>
  <c r="DG122" i="7"/>
  <c r="DF122" i="7"/>
  <c r="DE122" i="7"/>
  <c r="DG121" i="7"/>
  <c r="DF121" i="7"/>
  <c r="DE121" i="7"/>
  <c r="DG120" i="7"/>
  <c r="DF120" i="7"/>
  <c r="DE120" i="7"/>
  <c r="DG119" i="7"/>
  <c r="DF119" i="7"/>
  <c r="DE119" i="7"/>
  <c r="DG118" i="7"/>
  <c r="DF118" i="7"/>
  <c r="DE118" i="7"/>
  <c r="DG117" i="7"/>
  <c r="DF117" i="7"/>
  <c r="DE117" i="7"/>
  <c r="DG114" i="7"/>
  <c r="DF114" i="7"/>
  <c r="DE114" i="7"/>
  <c r="DG113" i="7"/>
  <c r="DF113" i="7"/>
  <c r="DE113" i="7"/>
  <c r="DG112" i="7"/>
  <c r="DF112" i="7"/>
  <c r="DE112" i="7"/>
  <c r="DG111" i="7"/>
  <c r="DG110" i="7"/>
  <c r="DF110" i="7"/>
  <c r="DE110" i="7"/>
  <c r="DG109" i="7"/>
  <c r="DF109" i="7"/>
  <c r="DE109" i="7"/>
  <c r="DG108" i="7"/>
  <c r="DF108" i="7"/>
  <c r="DE108" i="7"/>
  <c r="DG107" i="7"/>
  <c r="DF107" i="7"/>
  <c r="DE107" i="7"/>
  <c r="DG106" i="7"/>
  <c r="DF106" i="7"/>
  <c r="DE106" i="7"/>
  <c r="DG105" i="7"/>
  <c r="DF105" i="7"/>
  <c r="DE105" i="7"/>
  <c r="DG102" i="7"/>
  <c r="DH102" i="7" s="1"/>
  <c r="DF102" i="7"/>
  <c r="DE102" i="7"/>
  <c r="DG101" i="7"/>
  <c r="DF101" i="7"/>
  <c r="DE101" i="7"/>
  <c r="DG100" i="7"/>
  <c r="DF100" i="7"/>
  <c r="DE100" i="7"/>
  <c r="DG99" i="7"/>
  <c r="DF99" i="7"/>
  <c r="DE99" i="7"/>
  <c r="DG98" i="7"/>
  <c r="DF98" i="7"/>
  <c r="DE98" i="7"/>
  <c r="DG97" i="7"/>
  <c r="DF97" i="7"/>
  <c r="DE97" i="7"/>
  <c r="DG96" i="7"/>
  <c r="DF96" i="7"/>
  <c r="DE96" i="7"/>
  <c r="DG95" i="7"/>
  <c r="DF95" i="7"/>
  <c r="DE95" i="7"/>
  <c r="DG94" i="7"/>
  <c r="DF94" i="7"/>
  <c r="DE94" i="7"/>
  <c r="DG93" i="7"/>
  <c r="DF93" i="7"/>
  <c r="DE93" i="7"/>
  <c r="DG92" i="7"/>
  <c r="DF92" i="7"/>
  <c r="DE92" i="7"/>
  <c r="DG91" i="7"/>
  <c r="DF91" i="7"/>
  <c r="DE91" i="7"/>
  <c r="DG89" i="7"/>
  <c r="DH89" i="7" s="1"/>
  <c r="DF89" i="7"/>
  <c r="DE89" i="7"/>
  <c r="DG88" i="7"/>
  <c r="DF88" i="7"/>
  <c r="DE88" i="7"/>
  <c r="DG87" i="7"/>
  <c r="DF87" i="7"/>
  <c r="DE87" i="7"/>
  <c r="DG86" i="7"/>
  <c r="DF86" i="7"/>
  <c r="DE86" i="7"/>
  <c r="DG85" i="7"/>
  <c r="DF85" i="7"/>
  <c r="DE85" i="7"/>
  <c r="DG84" i="7"/>
  <c r="DF84" i="7"/>
  <c r="DE84" i="7"/>
  <c r="DG83" i="7"/>
  <c r="DF83" i="7"/>
  <c r="DE83" i="7"/>
  <c r="DG82" i="7"/>
  <c r="DF82" i="7"/>
  <c r="DE82" i="7"/>
  <c r="DG81" i="7"/>
  <c r="DF81" i="7"/>
  <c r="DE81" i="7"/>
  <c r="DG80" i="7"/>
  <c r="DF80" i="7"/>
  <c r="DE80" i="7"/>
  <c r="DG79" i="7"/>
  <c r="DF79" i="7"/>
  <c r="DE79" i="7"/>
  <c r="DG78" i="7"/>
  <c r="DF78" i="7"/>
  <c r="DE78" i="7"/>
  <c r="DG76" i="7"/>
  <c r="DH76" i="7" s="1"/>
  <c r="DF76" i="7"/>
  <c r="DE76" i="7"/>
  <c r="DG75" i="7"/>
  <c r="DF75" i="7"/>
  <c r="DE75" i="7"/>
  <c r="DG74" i="7"/>
  <c r="DF74" i="7"/>
  <c r="DE74" i="7"/>
  <c r="DG73" i="7"/>
  <c r="DF73" i="7"/>
  <c r="DE73" i="7"/>
  <c r="DG72" i="7"/>
  <c r="DF72" i="7"/>
  <c r="DE72" i="7"/>
  <c r="DG71" i="7"/>
  <c r="DF71" i="7"/>
  <c r="DE71" i="7"/>
  <c r="DG70" i="7"/>
  <c r="DF70" i="7"/>
  <c r="DE70" i="7"/>
  <c r="DG69" i="7"/>
  <c r="DF69" i="7"/>
  <c r="DE69" i="7"/>
  <c r="DG68" i="7"/>
  <c r="DF68" i="7"/>
  <c r="DE68" i="7"/>
  <c r="DG67" i="7"/>
  <c r="DF67" i="7"/>
  <c r="DE67" i="7"/>
  <c r="DG66" i="7"/>
  <c r="DF66" i="7"/>
  <c r="DE66" i="7"/>
  <c r="DG65" i="7"/>
  <c r="DF65" i="7"/>
  <c r="DE65" i="7"/>
  <c r="DG63" i="7"/>
  <c r="DH63" i="7" s="1"/>
  <c r="DF63" i="7"/>
  <c r="DE63" i="7"/>
  <c r="DG62" i="7"/>
  <c r="DF62" i="7"/>
  <c r="DE62" i="7"/>
  <c r="DG61" i="7"/>
  <c r="DF61" i="7"/>
  <c r="DE61" i="7"/>
  <c r="DG60" i="7"/>
  <c r="DF60" i="7"/>
  <c r="DE60" i="7"/>
  <c r="DG59" i="7"/>
  <c r="DF59" i="7"/>
  <c r="DE59" i="7"/>
  <c r="DG58" i="7"/>
  <c r="DF58" i="7"/>
  <c r="DE58" i="7"/>
  <c r="DG57" i="7"/>
  <c r="DF57" i="7"/>
  <c r="DE57" i="7"/>
  <c r="DG56" i="7"/>
  <c r="DF56" i="7"/>
  <c r="DE56" i="7"/>
  <c r="DG55" i="7"/>
  <c r="DF55" i="7"/>
  <c r="DE55" i="7"/>
  <c r="DG54" i="7"/>
  <c r="DF54" i="7"/>
  <c r="DE54" i="7"/>
  <c r="DG53" i="7"/>
  <c r="DF53" i="7"/>
  <c r="DE53" i="7"/>
  <c r="DG52" i="7"/>
  <c r="DF52" i="7"/>
  <c r="DE52" i="7"/>
  <c r="DG49" i="7"/>
  <c r="DH49" i="7" s="1"/>
  <c r="DF49" i="7"/>
  <c r="DE49" i="7"/>
  <c r="DG48" i="7"/>
  <c r="DF48" i="7"/>
  <c r="DE48" i="7"/>
  <c r="DG47" i="7"/>
  <c r="DF47" i="7"/>
  <c r="DE47" i="7"/>
  <c r="DG46" i="7"/>
  <c r="DF46" i="7"/>
  <c r="DE46" i="7"/>
  <c r="DG45" i="7"/>
  <c r="DF45" i="7"/>
  <c r="DE45" i="7"/>
  <c r="DG44" i="7"/>
  <c r="DF44" i="7"/>
  <c r="DE44" i="7"/>
  <c r="DG43" i="7"/>
  <c r="DF43" i="7"/>
  <c r="DE43" i="7"/>
  <c r="DG42" i="7"/>
  <c r="DF42" i="7"/>
  <c r="DE42" i="7"/>
  <c r="DG41" i="7"/>
  <c r="DF41" i="7"/>
  <c r="DE41" i="7"/>
  <c r="DG40" i="7"/>
  <c r="DF40" i="7"/>
  <c r="DE40" i="7"/>
  <c r="DG39" i="7"/>
  <c r="DF39" i="7"/>
  <c r="DE39" i="7"/>
  <c r="DG38" i="7"/>
  <c r="DF38" i="7"/>
  <c r="DE38" i="7"/>
  <c r="DG36" i="7"/>
  <c r="DH36" i="7" s="1"/>
  <c r="DF36" i="7"/>
  <c r="DE36" i="7"/>
  <c r="DG35" i="7"/>
  <c r="DF35" i="7"/>
  <c r="DE35" i="7"/>
  <c r="DG34" i="7"/>
  <c r="DF34" i="7"/>
  <c r="DE34" i="7"/>
  <c r="DG33" i="7"/>
  <c r="DF33" i="7"/>
  <c r="DE33" i="7"/>
  <c r="DG32" i="7"/>
  <c r="DF32" i="7"/>
  <c r="DE32" i="7"/>
  <c r="DG31" i="7"/>
  <c r="DF31" i="7"/>
  <c r="DE31" i="7"/>
  <c r="DG30" i="7"/>
  <c r="DF30" i="7"/>
  <c r="DE30" i="7"/>
  <c r="DG29" i="7"/>
  <c r="DF29" i="7"/>
  <c r="DE29" i="7"/>
  <c r="DG28" i="7"/>
  <c r="DF28" i="7"/>
  <c r="DE28" i="7"/>
  <c r="DG27" i="7"/>
  <c r="DF27" i="7"/>
  <c r="DE27" i="7"/>
  <c r="DG26" i="7"/>
  <c r="DF26" i="7"/>
  <c r="DE26" i="7"/>
  <c r="DG25" i="7"/>
  <c r="DF25" i="7"/>
  <c r="DE25" i="7"/>
  <c r="DG23" i="7"/>
  <c r="DH23" i="7" s="1"/>
  <c r="DF23" i="7"/>
  <c r="DE23" i="7"/>
  <c r="DG22" i="7"/>
  <c r="DF22" i="7"/>
  <c r="DE22" i="7"/>
  <c r="DG21" i="7"/>
  <c r="DF21" i="7"/>
  <c r="DE21" i="7"/>
  <c r="DG20" i="7"/>
  <c r="DF20" i="7"/>
  <c r="DE20" i="7"/>
  <c r="DG19" i="7"/>
  <c r="DF19" i="7"/>
  <c r="DE19" i="7"/>
  <c r="DG18" i="7"/>
  <c r="DF18" i="7"/>
  <c r="DE18" i="7"/>
  <c r="DG17" i="7"/>
  <c r="DF17" i="7"/>
  <c r="DE17" i="7"/>
  <c r="DG16" i="7"/>
  <c r="DF16" i="7"/>
  <c r="DE16" i="7"/>
  <c r="DG15" i="7"/>
  <c r="DF15" i="7"/>
  <c r="DE15" i="7"/>
  <c r="DG14" i="7"/>
  <c r="DF14" i="7"/>
  <c r="DE14" i="7"/>
  <c r="DG13" i="7"/>
  <c r="DF13" i="7"/>
  <c r="DE13" i="7"/>
  <c r="DG12" i="7"/>
  <c r="DF12" i="7"/>
  <c r="DE12" i="7"/>
  <c r="DF145" i="6"/>
  <c r="DE145" i="6"/>
  <c r="DF144" i="6"/>
  <c r="DE144" i="6"/>
  <c r="DF143" i="6"/>
  <c r="DE143" i="6"/>
  <c r="DF141" i="6"/>
  <c r="DE141" i="6"/>
  <c r="DF140" i="6"/>
  <c r="DE140" i="6"/>
  <c r="DF139" i="6"/>
  <c r="DE139" i="6"/>
  <c r="DF138" i="6"/>
  <c r="DE138" i="6"/>
  <c r="DF137" i="6"/>
  <c r="DE137" i="6"/>
  <c r="DF136" i="6"/>
  <c r="DE136" i="6"/>
  <c r="DF135" i="6"/>
  <c r="DE135" i="6"/>
  <c r="DF132" i="6"/>
  <c r="DE132" i="6"/>
  <c r="DF127" i="6"/>
  <c r="DE127" i="6"/>
  <c r="DG126" i="6"/>
  <c r="DF126" i="6"/>
  <c r="DE126" i="6"/>
  <c r="DG125" i="6"/>
  <c r="DF125" i="6"/>
  <c r="DE125" i="6"/>
  <c r="DG124" i="6"/>
  <c r="DF124" i="6"/>
  <c r="DE124" i="6"/>
  <c r="DG122" i="6"/>
  <c r="DF122" i="6"/>
  <c r="DE122" i="6"/>
  <c r="DG121" i="6"/>
  <c r="DF121" i="6"/>
  <c r="DE121" i="6"/>
  <c r="DG120" i="6"/>
  <c r="DF120" i="6"/>
  <c r="DE120" i="6"/>
  <c r="DG119" i="6"/>
  <c r="DF119" i="6"/>
  <c r="DE119" i="6"/>
  <c r="DG118" i="6"/>
  <c r="DF118" i="6"/>
  <c r="DE118" i="6"/>
  <c r="DG117" i="6"/>
  <c r="DF117" i="6"/>
  <c r="DE117" i="6"/>
  <c r="DG114" i="6"/>
  <c r="DF114" i="6"/>
  <c r="DE114" i="6"/>
  <c r="DG113" i="6"/>
  <c r="DF113" i="6"/>
  <c r="DE113" i="6"/>
  <c r="DG112" i="6"/>
  <c r="DF112" i="6"/>
  <c r="DE112" i="6"/>
  <c r="DG111" i="6"/>
  <c r="DG110" i="6"/>
  <c r="DF110" i="6"/>
  <c r="DE110" i="6"/>
  <c r="DG109" i="6"/>
  <c r="DF109" i="6"/>
  <c r="DE109" i="6"/>
  <c r="DG108" i="6"/>
  <c r="DF108" i="6"/>
  <c r="DE108" i="6"/>
  <c r="DG107" i="6"/>
  <c r="DF107" i="6"/>
  <c r="DE107" i="6"/>
  <c r="DG106" i="6"/>
  <c r="DF106" i="6"/>
  <c r="DE106" i="6"/>
  <c r="DG105" i="6"/>
  <c r="DF105" i="6"/>
  <c r="DE105" i="6"/>
  <c r="DG102" i="6"/>
  <c r="DH102" i="6" s="1"/>
  <c r="DF102" i="6"/>
  <c r="DE102" i="6"/>
  <c r="DG101" i="6"/>
  <c r="DF101" i="6"/>
  <c r="DE101" i="6"/>
  <c r="DG100" i="6"/>
  <c r="DF100" i="6"/>
  <c r="DE100" i="6"/>
  <c r="DG99" i="6"/>
  <c r="DF99" i="6"/>
  <c r="DE99" i="6"/>
  <c r="DG98" i="6"/>
  <c r="DF98" i="6"/>
  <c r="DE98" i="6"/>
  <c r="DG97" i="6"/>
  <c r="DF97" i="6"/>
  <c r="DE97" i="6"/>
  <c r="DG96" i="6"/>
  <c r="DF96" i="6"/>
  <c r="DE96" i="6"/>
  <c r="DG95" i="6"/>
  <c r="DF95" i="6"/>
  <c r="DE95" i="6"/>
  <c r="DG94" i="6"/>
  <c r="DF94" i="6"/>
  <c r="DE94" i="6"/>
  <c r="DG93" i="6"/>
  <c r="DF93" i="6"/>
  <c r="DE93" i="6"/>
  <c r="DG92" i="6"/>
  <c r="DF92" i="6"/>
  <c r="DE92" i="6"/>
  <c r="DG91" i="6"/>
  <c r="DF91" i="6"/>
  <c r="DE91" i="6"/>
  <c r="DG89" i="6"/>
  <c r="DH89" i="6" s="1"/>
  <c r="DF89" i="6"/>
  <c r="DE89" i="6"/>
  <c r="DG88" i="6"/>
  <c r="DF88" i="6"/>
  <c r="DE88" i="6"/>
  <c r="DG87" i="6"/>
  <c r="DF87" i="6"/>
  <c r="DE87" i="6"/>
  <c r="DG86" i="6"/>
  <c r="DF86" i="6"/>
  <c r="DE86" i="6"/>
  <c r="DG85" i="6"/>
  <c r="DF85" i="6"/>
  <c r="DE85" i="6"/>
  <c r="DG84" i="6"/>
  <c r="DF84" i="6"/>
  <c r="DE84" i="6"/>
  <c r="DG83" i="6"/>
  <c r="DF83" i="6"/>
  <c r="DE83" i="6"/>
  <c r="DG82" i="6"/>
  <c r="DF82" i="6"/>
  <c r="DE82" i="6"/>
  <c r="DG81" i="6"/>
  <c r="DF81" i="6"/>
  <c r="DE81" i="6"/>
  <c r="DG80" i="6"/>
  <c r="DF80" i="6"/>
  <c r="DE80" i="6"/>
  <c r="DG79" i="6"/>
  <c r="DF79" i="6"/>
  <c r="DE79" i="6"/>
  <c r="DG78" i="6"/>
  <c r="DF78" i="6"/>
  <c r="DE78" i="6"/>
  <c r="DG76" i="6"/>
  <c r="DH76" i="6" s="1"/>
  <c r="DF76" i="6"/>
  <c r="DE76" i="6"/>
  <c r="DG75" i="6"/>
  <c r="DF75" i="6"/>
  <c r="DE75" i="6"/>
  <c r="DG74" i="6"/>
  <c r="DF74" i="6"/>
  <c r="DE74" i="6"/>
  <c r="DG73" i="6"/>
  <c r="DF73" i="6"/>
  <c r="DE73" i="6"/>
  <c r="DG72" i="6"/>
  <c r="DF72" i="6"/>
  <c r="DE72" i="6"/>
  <c r="DG71" i="6"/>
  <c r="DF71" i="6"/>
  <c r="DE71" i="6"/>
  <c r="DG70" i="6"/>
  <c r="DF70" i="6"/>
  <c r="DE70" i="6"/>
  <c r="DG69" i="6"/>
  <c r="DF69" i="6"/>
  <c r="DE69" i="6"/>
  <c r="DG68" i="6"/>
  <c r="DF68" i="6"/>
  <c r="DE68" i="6"/>
  <c r="DG67" i="6"/>
  <c r="DF67" i="6"/>
  <c r="DE67" i="6"/>
  <c r="DG66" i="6"/>
  <c r="DF66" i="6"/>
  <c r="DE66" i="6"/>
  <c r="DG65" i="6"/>
  <c r="DF65" i="6"/>
  <c r="DE65" i="6"/>
  <c r="DG63" i="6"/>
  <c r="DH63" i="6" s="1"/>
  <c r="DF63" i="6"/>
  <c r="DE63" i="6"/>
  <c r="DG62" i="6"/>
  <c r="DF62" i="6"/>
  <c r="DE62" i="6"/>
  <c r="DG61" i="6"/>
  <c r="DF61" i="6"/>
  <c r="DE61" i="6"/>
  <c r="DG60" i="6"/>
  <c r="DF60" i="6"/>
  <c r="DE60" i="6"/>
  <c r="DG59" i="6"/>
  <c r="DF59" i="6"/>
  <c r="DE59" i="6"/>
  <c r="DG58" i="6"/>
  <c r="DF58" i="6"/>
  <c r="DE58" i="6"/>
  <c r="DG57" i="6"/>
  <c r="DF57" i="6"/>
  <c r="DE57" i="6"/>
  <c r="DG56" i="6"/>
  <c r="DF56" i="6"/>
  <c r="DE56" i="6"/>
  <c r="DG55" i="6"/>
  <c r="DF55" i="6"/>
  <c r="DE55" i="6"/>
  <c r="DG54" i="6"/>
  <c r="DF54" i="6"/>
  <c r="DE54" i="6"/>
  <c r="DG53" i="6"/>
  <c r="DF53" i="6"/>
  <c r="DE53" i="6"/>
  <c r="DG52" i="6"/>
  <c r="DF52" i="6"/>
  <c r="DE52" i="6"/>
  <c r="DG49" i="6"/>
  <c r="DH49" i="6" s="1"/>
  <c r="DF49" i="6"/>
  <c r="DE49" i="6"/>
  <c r="DG48" i="6"/>
  <c r="DF48" i="6"/>
  <c r="DE48" i="6"/>
  <c r="DG47" i="6"/>
  <c r="DF47" i="6"/>
  <c r="DE47" i="6"/>
  <c r="DG46" i="6"/>
  <c r="DF46" i="6"/>
  <c r="DE46" i="6"/>
  <c r="DG45" i="6"/>
  <c r="DF45" i="6"/>
  <c r="DE45" i="6"/>
  <c r="DG44" i="6"/>
  <c r="DF44" i="6"/>
  <c r="DE44" i="6"/>
  <c r="DG43" i="6"/>
  <c r="DF43" i="6"/>
  <c r="DE43" i="6"/>
  <c r="DG42" i="6"/>
  <c r="DF42" i="6"/>
  <c r="DE42" i="6"/>
  <c r="DG41" i="6"/>
  <c r="DF41" i="6"/>
  <c r="DE41" i="6"/>
  <c r="DG40" i="6"/>
  <c r="DF40" i="6"/>
  <c r="DE40" i="6"/>
  <c r="DG39" i="6"/>
  <c r="DF39" i="6"/>
  <c r="DE39" i="6"/>
  <c r="DG38" i="6"/>
  <c r="DF38" i="6"/>
  <c r="DE38" i="6"/>
  <c r="DG36" i="6"/>
  <c r="DH36" i="6" s="1"/>
  <c r="DF36" i="6"/>
  <c r="DE36" i="6"/>
  <c r="DG35" i="6"/>
  <c r="DF35" i="6"/>
  <c r="DE35" i="6"/>
  <c r="DG34" i="6"/>
  <c r="DF34" i="6"/>
  <c r="DE34" i="6"/>
  <c r="DG33" i="6"/>
  <c r="DF33" i="6"/>
  <c r="DE33" i="6"/>
  <c r="DG32" i="6"/>
  <c r="DF32" i="6"/>
  <c r="DE32" i="6"/>
  <c r="DG31" i="6"/>
  <c r="DF31" i="6"/>
  <c r="DE31" i="6"/>
  <c r="DG30" i="6"/>
  <c r="DF30" i="6"/>
  <c r="DE30" i="6"/>
  <c r="DG29" i="6"/>
  <c r="DF29" i="6"/>
  <c r="DE29" i="6"/>
  <c r="DG28" i="6"/>
  <c r="DF28" i="6"/>
  <c r="DE28" i="6"/>
  <c r="DG27" i="6"/>
  <c r="DF27" i="6"/>
  <c r="DE27" i="6"/>
  <c r="DG26" i="6"/>
  <c r="DF26" i="6"/>
  <c r="DE26" i="6"/>
  <c r="DG25" i="6"/>
  <c r="DF25" i="6"/>
  <c r="DE25" i="6"/>
  <c r="DG23" i="6"/>
  <c r="DH23" i="6" s="1"/>
  <c r="DF23" i="6"/>
  <c r="DE23" i="6"/>
  <c r="DG22" i="6"/>
  <c r="DF22" i="6"/>
  <c r="DE22" i="6"/>
  <c r="DG21" i="6"/>
  <c r="DF21" i="6"/>
  <c r="DE21" i="6"/>
  <c r="DG20" i="6"/>
  <c r="DF20" i="6"/>
  <c r="DE20" i="6"/>
  <c r="DG19" i="6"/>
  <c r="DF19" i="6"/>
  <c r="DE19" i="6"/>
  <c r="DG18" i="6"/>
  <c r="DF18" i="6"/>
  <c r="DE18" i="6"/>
  <c r="DG17" i="6"/>
  <c r="DF17" i="6"/>
  <c r="DE17" i="6"/>
  <c r="DG16" i="6"/>
  <c r="DF16" i="6"/>
  <c r="DE16" i="6"/>
  <c r="DG15" i="6"/>
  <c r="DF15" i="6"/>
  <c r="DE15" i="6"/>
  <c r="DG14" i="6"/>
  <c r="DF14" i="6"/>
  <c r="DE14" i="6"/>
  <c r="DG13" i="6"/>
  <c r="DF13" i="6"/>
  <c r="DE13" i="6"/>
  <c r="DG12" i="6"/>
  <c r="DF12" i="6"/>
  <c r="DE12" i="6"/>
  <c r="DF145" i="5"/>
  <c r="DE145" i="5"/>
  <c r="DF144" i="5"/>
  <c r="DE144" i="5"/>
  <c r="DF143" i="5"/>
  <c r="DE143" i="5"/>
  <c r="DF141" i="5"/>
  <c r="DE141" i="5"/>
  <c r="DF140" i="5"/>
  <c r="DE140" i="5"/>
  <c r="DF139" i="5"/>
  <c r="DE139" i="5"/>
  <c r="DF138" i="5"/>
  <c r="DE138" i="5"/>
  <c r="DF137" i="5"/>
  <c r="DE137" i="5"/>
  <c r="DF136" i="5"/>
  <c r="DE136" i="5"/>
  <c r="DF135" i="5"/>
  <c r="DE135" i="5"/>
  <c r="DF132" i="5"/>
  <c r="DE132" i="5"/>
  <c r="DF127" i="5"/>
  <c r="DE127" i="5"/>
  <c r="DG126" i="5"/>
  <c r="DF126" i="5"/>
  <c r="DE126" i="5"/>
  <c r="DG125" i="5"/>
  <c r="DF125" i="5"/>
  <c r="DE125" i="5"/>
  <c r="DG124" i="5"/>
  <c r="DF124" i="5"/>
  <c r="DE124" i="5"/>
  <c r="DG122" i="5"/>
  <c r="DF122" i="5"/>
  <c r="DE122" i="5"/>
  <c r="DG121" i="5"/>
  <c r="DF121" i="5"/>
  <c r="DE121" i="5"/>
  <c r="DG120" i="5"/>
  <c r="DF120" i="5"/>
  <c r="DE120" i="5"/>
  <c r="DG119" i="5"/>
  <c r="DF119" i="5"/>
  <c r="DE119" i="5"/>
  <c r="DG118" i="5"/>
  <c r="DF118" i="5"/>
  <c r="DE118" i="5"/>
  <c r="DG117" i="5"/>
  <c r="DF117" i="5"/>
  <c r="DE117" i="5"/>
  <c r="DG114" i="5"/>
  <c r="DF114" i="5"/>
  <c r="DE114" i="5"/>
  <c r="DG113" i="5"/>
  <c r="DF113" i="5"/>
  <c r="DE113" i="5"/>
  <c r="DG112" i="5"/>
  <c r="DF112" i="5"/>
  <c r="DE112" i="5"/>
  <c r="DG111" i="5"/>
  <c r="DG110" i="5"/>
  <c r="DF110" i="5"/>
  <c r="DE110" i="5"/>
  <c r="DG109" i="5"/>
  <c r="DF109" i="5"/>
  <c r="DE109" i="5"/>
  <c r="DG108" i="5"/>
  <c r="DF108" i="5"/>
  <c r="DE108" i="5"/>
  <c r="DG107" i="5"/>
  <c r="DF107" i="5"/>
  <c r="DE107" i="5"/>
  <c r="DG106" i="5"/>
  <c r="DF106" i="5"/>
  <c r="DE106" i="5"/>
  <c r="DG105" i="5"/>
  <c r="DF105" i="5"/>
  <c r="DE105" i="5"/>
  <c r="DG102" i="5"/>
  <c r="DH102" i="5" s="1"/>
  <c r="DF102" i="5"/>
  <c r="DE102" i="5"/>
  <c r="DG101" i="5"/>
  <c r="DF101" i="5"/>
  <c r="DE101" i="5"/>
  <c r="DG100" i="5"/>
  <c r="DF100" i="5"/>
  <c r="DE100" i="5"/>
  <c r="DG99" i="5"/>
  <c r="DF99" i="5"/>
  <c r="DE99" i="5"/>
  <c r="DG98" i="5"/>
  <c r="DF98" i="5"/>
  <c r="DE98" i="5"/>
  <c r="DG97" i="5"/>
  <c r="DF97" i="5"/>
  <c r="DE97" i="5"/>
  <c r="DG96" i="5"/>
  <c r="DF96" i="5"/>
  <c r="DE96" i="5"/>
  <c r="DG95" i="5"/>
  <c r="DF95" i="5"/>
  <c r="DE95" i="5"/>
  <c r="DG94" i="5"/>
  <c r="DF94" i="5"/>
  <c r="DE94" i="5"/>
  <c r="DG93" i="5"/>
  <c r="DF93" i="5"/>
  <c r="DE93" i="5"/>
  <c r="DG92" i="5"/>
  <c r="DF92" i="5"/>
  <c r="DE92" i="5"/>
  <c r="DG91" i="5"/>
  <c r="DF91" i="5"/>
  <c r="DE91" i="5"/>
  <c r="DG89" i="5"/>
  <c r="DH89" i="5" s="1"/>
  <c r="DF89" i="5"/>
  <c r="DE89" i="5"/>
  <c r="DG88" i="5"/>
  <c r="DF88" i="5"/>
  <c r="DE88" i="5"/>
  <c r="DG87" i="5"/>
  <c r="DF87" i="5"/>
  <c r="DE87" i="5"/>
  <c r="DG86" i="5"/>
  <c r="DF86" i="5"/>
  <c r="DE86" i="5"/>
  <c r="DG85" i="5"/>
  <c r="DF85" i="5"/>
  <c r="DE85" i="5"/>
  <c r="DG84" i="5"/>
  <c r="DF84" i="5"/>
  <c r="DE84" i="5"/>
  <c r="DG83" i="5"/>
  <c r="DF83" i="5"/>
  <c r="DE83" i="5"/>
  <c r="DG82" i="5"/>
  <c r="DF82" i="5"/>
  <c r="DE82" i="5"/>
  <c r="DG81" i="5"/>
  <c r="DF81" i="5"/>
  <c r="DE81" i="5"/>
  <c r="DG80" i="5"/>
  <c r="DF80" i="5"/>
  <c r="DE80" i="5"/>
  <c r="DG79" i="5"/>
  <c r="DF79" i="5"/>
  <c r="DE79" i="5"/>
  <c r="DG78" i="5"/>
  <c r="DF78" i="5"/>
  <c r="DE78" i="5"/>
  <c r="DG76" i="5"/>
  <c r="DH76" i="5" s="1"/>
  <c r="DF76" i="5"/>
  <c r="DE76" i="5"/>
  <c r="DG75" i="5"/>
  <c r="DF75" i="5"/>
  <c r="DE75" i="5"/>
  <c r="DG74" i="5"/>
  <c r="DF74" i="5"/>
  <c r="DE74" i="5"/>
  <c r="DG73" i="5"/>
  <c r="DF73" i="5"/>
  <c r="DE73" i="5"/>
  <c r="DG72" i="5"/>
  <c r="DF72" i="5"/>
  <c r="DE72" i="5"/>
  <c r="DG71" i="5"/>
  <c r="DF71" i="5"/>
  <c r="DE71" i="5"/>
  <c r="DG70" i="5"/>
  <c r="DF70" i="5"/>
  <c r="DE70" i="5"/>
  <c r="DG69" i="5"/>
  <c r="DF69" i="5"/>
  <c r="DE69" i="5"/>
  <c r="DG68" i="5"/>
  <c r="DF68" i="5"/>
  <c r="DE68" i="5"/>
  <c r="DG67" i="5"/>
  <c r="DF67" i="5"/>
  <c r="DE67" i="5"/>
  <c r="DG66" i="5"/>
  <c r="DF66" i="5"/>
  <c r="DE66" i="5"/>
  <c r="DG65" i="5"/>
  <c r="DF65" i="5"/>
  <c r="DE65" i="5"/>
  <c r="DG63" i="5"/>
  <c r="DH63" i="5" s="1"/>
  <c r="DF63" i="5"/>
  <c r="DE63" i="5"/>
  <c r="DG62" i="5"/>
  <c r="DF62" i="5"/>
  <c r="DE62" i="5"/>
  <c r="DG61" i="5"/>
  <c r="DF61" i="5"/>
  <c r="DE61" i="5"/>
  <c r="DG60" i="5"/>
  <c r="DF60" i="5"/>
  <c r="DE60" i="5"/>
  <c r="DG59" i="5"/>
  <c r="DF59" i="5"/>
  <c r="DE59" i="5"/>
  <c r="DG58" i="5"/>
  <c r="DF58" i="5"/>
  <c r="DE58" i="5"/>
  <c r="DG57" i="5"/>
  <c r="DF57" i="5"/>
  <c r="DE57" i="5"/>
  <c r="DG56" i="5"/>
  <c r="DF56" i="5"/>
  <c r="DE56" i="5"/>
  <c r="DG55" i="5"/>
  <c r="DF55" i="5"/>
  <c r="DE55" i="5"/>
  <c r="DG54" i="5"/>
  <c r="DF54" i="5"/>
  <c r="DE54" i="5"/>
  <c r="DG53" i="5"/>
  <c r="DF53" i="5"/>
  <c r="DE53" i="5"/>
  <c r="DG52" i="5"/>
  <c r="DF52" i="5"/>
  <c r="DE52" i="5"/>
  <c r="DG49" i="5"/>
  <c r="DH49" i="5" s="1"/>
  <c r="DF49" i="5"/>
  <c r="DE49" i="5"/>
  <c r="DG48" i="5"/>
  <c r="DF48" i="5"/>
  <c r="DE48" i="5"/>
  <c r="DG47" i="5"/>
  <c r="DF47" i="5"/>
  <c r="DE47" i="5"/>
  <c r="DG46" i="5"/>
  <c r="DF46" i="5"/>
  <c r="DE46" i="5"/>
  <c r="DG45" i="5"/>
  <c r="DF45" i="5"/>
  <c r="DE45" i="5"/>
  <c r="DG44" i="5"/>
  <c r="DF44" i="5"/>
  <c r="DE44" i="5"/>
  <c r="DG43" i="5"/>
  <c r="DF43" i="5"/>
  <c r="DE43" i="5"/>
  <c r="DG42" i="5"/>
  <c r="DF42" i="5"/>
  <c r="DE42" i="5"/>
  <c r="DG41" i="5"/>
  <c r="DF41" i="5"/>
  <c r="DE41" i="5"/>
  <c r="DG40" i="5"/>
  <c r="DF40" i="5"/>
  <c r="DE40" i="5"/>
  <c r="DG39" i="5"/>
  <c r="DF39" i="5"/>
  <c r="DE39" i="5"/>
  <c r="DG38" i="5"/>
  <c r="DF38" i="5"/>
  <c r="DE38" i="5"/>
  <c r="DG36" i="5"/>
  <c r="DH36" i="5" s="1"/>
  <c r="DF36" i="5"/>
  <c r="DE36" i="5"/>
  <c r="DG35" i="5"/>
  <c r="DF35" i="5"/>
  <c r="DE35" i="5"/>
  <c r="DG34" i="5"/>
  <c r="DF34" i="5"/>
  <c r="DE34" i="5"/>
  <c r="DG33" i="5"/>
  <c r="DF33" i="5"/>
  <c r="DE33" i="5"/>
  <c r="DG32" i="5"/>
  <c r="DF32" i="5"/>
  <c r="DE32" i="5"/>
  <c r="DG31" i="5"/>
  <c r="DF31" i="5"/>
  <c r="DE31" i="5"/>
  <c r="DG30" i="5"/>
  <c r="DF30" i="5"/>
  <c r="DE30" i="5"/>
  <c r="DG29" i="5"/>
  <c r="DF29" i="5"/>
  <c r="DE29" i="5"/>
  <c r="DG28" i="5"/>
  <c r="DF28" i="5"/>
  <c r="DE28" i="5"/>
  <c r="DG27" i="5"/>
  <c r="DF27" i="5"/>
  <c r="DE27" i="5"/>
  <c r="DG26" i="5"/>
  <c r="DF26" i="5"/>
  <c r="DE26" i="5"/>
  <c r="DG25" i="5"/>
  <c r="DF25" i="5"/>
  <c r="DE25" i="5"/>
  <c r="DG23" i="5"/>
  <c r="DH23" i="5" s="1"/>
  <c r="DF23" i="5"/>
  <c r="DE23" i="5"/>
  <c r="DG22" i="5"/>
  <c r="DF22" i="5"/>
  <c r="DE22" i="5"/>
  <c r="DG21" i="5"/>
  <c r="DF21" i="5"/>
  <c r="DE21" i="5"/>
  <c r="DG20" i="5"/>
  <c r="DF20" i="5"/>
  <c r="DE20" i="5"/>
  <c r="DG19" i="5"/>
  <c r="DF19" i="5"/>
  <c r="DE19" i="5"/>
  <c r="DG18" i="5"/>
  <c r="DF18" i="5"/>
  <c r="DE18" i="5"/>
  <c r="DG17" i="5"/>
  <c r="DF17" i="5"/>
  <c r="DE17" i="5"/>
  <c r="DG16" i="5"/>
  <c r="DF16" i="5"/>
  <c r="DE16" i="5"/>
  <c r="DG15" i="5"/>
  <c r="DF15" i="5"/>
  <c r="DE15" i="5"/>
  <c r="DG14" i="5"/>
  <c r="DF14" i="5"/>
  <c r="DE14" i="5"/>
  <c r="DG13" i="5"/>
  <c r="DF13" i="5"/>
  <c r="DE13" i="5"/>
  <c r="DG12" i="5"/>
  <c r="DF12" i="5"/>
  <c r="DE12" i="5"/>
  <c r="G145" i="8"/>
  <c r="F145" i="8"/>
  <c r="G144" i="8"/>
  <c r="F144" i="8"/>
  <c r="G143" i="8"/>
  <c r="F143" i="8"/>
  <c r="DC142" i="8"/>
  <c r="DB142" i="8"/>
  <c r="DA142" i="8"/>
  <c r="CZ142" i="8"/>
  <c r="CY142" i="8"/>
  <c r="CX142" i="8"/>
  <c r="CW142" i="8"/>
  <c r="CV142" i="8"/>
  <c r="CU142" i="8"/>
  <c r="CT142" i="8"/>
  <c r="CS142" i="8"/>
  <c r="CR142" i="8"/>
  <c r="CQ142" i="8"/>
  <c r="CP142" i="8"/>
  <c r="CO142" i="8"/>
  <c r="CN142" i="8"/>
  <c r="CM142" i="8"/>
  <c r="CL142" i="8"/>
  <c r="CK142" i="8"/>
  <c r="CJ142" i="8"/>
  <c r="CI142" i="8"/>
  <c r="CH142" i="8"/>
  <c r="CG142" i="8"/>
  <c r="CF142" i="8"/>
  <c r="CE142" i="8"/>
  <c r="CD142" i="8"/>
  <c r="CC142" i="8"/>
  <c r="CB142" i="8"/>
  <c r="CA142" i="8"/>
  <c r="BZ142" i="8"/>
  <c r="BY142" i="8"/>
  <c r="BX142" i="8"/>
  <c r="BW142" i="8"/>
  <c r="BV142" i="8"/>
  <c r="BU142" i="8"/>
  <c r="BT142"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1" i="8"/>
  <c r="F141" i="8"/>
  <c r="G140" i="8"/>
  <c r="F140" i="8"/>
  <c r="G139" i="8"/>
  <c r="F139" i="8"/>
  <c r="G138" i="8"/>
  <c r="F138" i="8"/>
  <c r="G137" i="8"/>
  <c r="F137" i="8"/>
  <c r="G136" i="8"/>
  <c r="F136" i="8"/>
  <c r="G135" i="8"/>
  <c r="F135" i="8"/>
  <c r="DC134" i="8"/>
  <c r="DB134" i="8"/>
  <c r="DA134" i="8"/>
  <c r="CZ134" i="8"/>
  <c r="CY134" i="8"/>
  <c r="CX134" i="8"/>
  <c r="CW134" i="8"/>
  <c r="CV134" i="8"/>
  <c r="CU134" i="8"/>
  <c r="CT134" i="8"/>
  <c r="CS134" i="8"/>
  <c r="CR134" i="8"/>
  <c r="CQ134" i="8"/>
  <c r="CP134" i="8"/>
  <c r="CO134" i="8"/>
  <c r="CN134" i="8"/>
  <c r="CM134" i="8"/>
  <c r="CL134" i="8"/>
  <c r="CK134"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2" i="8"/>
  <c r="F132" i="8"/>
  <c r="G127" i="8"/>
  <c r="F127" i="8"/>
  <c r="G126" i="8"/>
  <c r="F126" i="8"/>
  <c r="G125" i="8"/>
  <c r="F125" i="8"/>
  <c r="G124" i="8"/>
  <c r="F124" i="8"/>
  <c r="DC123" i="8"/>
  <c r="DB123" i="8"/>
  <c r="DA123" i="8"/>
  <c r="CZ123" i="8"/>
  <c r="CY123" i="8"/>
  <c r="CX123" i="8"/>
  <c r="CW123" i="8"/>
  <c r="CV123" i="8"/>
  <c r="CU123" i="8"/>
  <c r="CT123" i="8"/>
  <c r="CS123" i="8"/>
  <c r="CR123" i="8"/>
  <c r="CQ123" i="8"/>
  <c r="CP123" i="8"/>
  <c r="CO123" i="8"/>
  <c r="CN123" i="8"/>
  <c r="CM123" i="8"/>
  <c r="CL123" i="8"/>
  <c r="CK123" i="8"/>
  <c r="CJ123" i="8"/>
  <c r="CI123" i="8"/>
  <c r="CH123" i="8"/>
  <c r="CG123" i="8"/>
  <c r="CF123" i="8"/>
  <c r="CE123"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BG123" i="8"/>
  <c r="BF123" i="8"/>
  <c r="BE123" i="8"/>
  <c r="BD123" i="8"/>
  <c r="BC123" i="8"/>
  <c r="BB123" i="8"/>
  <c r="BA123" i="8"/>
  <c r="AZ123" i="8"/>
  <c r="AY123" i="8"/>
  <c r="AX123" i="8"/>
  <c r="AW123" i="8"/>
  <c r="AV123" i="8"/>
  <c r="AU123" i="8"/>
  <c r="AT123" i="8"/>
  <c r="AS123" i="8"/>
  <c r="AR123" i="8"/>
  <c r="AQ123" i="8"/>
  <c r="AP123" i="8"/>
  <c r="AO123" i="8"/>
  <c r="AN123" i="8"/>
  <c r="AM123" i="8"/>
  <c r="AL123"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2" i="8"/>
  <c r="F122" i="8"/>
  <c r="G121" i="8"/>
  <c r="F121" i="8"/>
  <c r="G120" i="8"/>
  <c r="F120" i="8"/>
  <c r="G119" i="8"/>
  <c r="F119" i="8"/>
  <c r="G118" i="8"/>
  <c r="F118" i="8"/>
  <c r="G117" i="8"/>
  <c r="F117" i="8"/>
  <c r="DC116" i="8"/>
  <c r="DB116" i="8"/>
  <c r="DB115" i="8" s="1"/>
  <c r="DA116" i="8"/>
  <c r="DA115" i="8" s="1"/>
  <c r="CZ116" i="8"/>
  <c r="CY116" i="8"/>
  <c r="CY115" i="8" s="1"/>
  <c r="CX116" i="8"/>
  <c r="CX115" i="8" s="1"/>
  <c r="CW116" i="8"/>
  <c r="CV116" i="8"/>
  <c r="CU116" i="8"/>
  <c r="CU115" i="8" s="1"/>
  <c r="CT116" i="8"/>
  <c r="CS116" i="8"/>
  <c r="CS115" i="8" s="1"/>
  <c r="CR116" i="8"/>
  <c r="CQ116" i="8"/>
  <c r="CP116" i="8"/>
  <c r="CP115" i="8" s="1"/>
  <c r="CO116" i="8"/>
  <c r="CN116" i="8"/>
  <c r="CN115" i="8" s="1"/>
  <c r="CM116" i="8"/>
  <c r="CL116" i="8"/>
  <c r="CL115" i="8" s="1"/>
  <c r="CK116" i="8"/>
  <c r="CJ116" i="8"/>
  <c r="CI116" i="8"/>
  <c r="CI115" i="8" s="1"/>
  <c r="CH116" i="8"/>
  <c r="CG116" i="8"/>
  <c r="CG115" i="8" s="1"/>
  <c r="CF116" i="8"/>
  <c r="CE116" i="8"/>
  <c r="CD116" i="8"/>
  <c r="CD115" i="8" s="1"/>
  <c r="CC116" i="8"/>
  <c r="CC115" i="8" s="1"/>
  <c r="CB116" i="8"/>
  <c r="CA116" i="8"/>
  <c r="BZ116" i="8"/>
  <c r="BY116" i="8"/>
  <c r="BX116" i="8"/>
  <c r="BW116" i="8"/>
  <c r="BV116" i="8"/>
  <c r="BU116" i="8"/>
  <c r="BT116" i="8"/>
  <c r="BT115" i="8" s="1"/>
  <c r="BS116" i="8"/>
  <c r="BS115" i="8" s="1"/>
  <c r="BR116" i="8"/>
  <c r="BR115" i="8" s="1"/>
  <c r="BQ116" i="8"/>
  <c r="BQ115" i="8" s="1"/>
  <c r="BP116" i="8"/>
  <c r="BO116" i="8"/>
  <c r="BN116" i="8"/>
  <c r="BM116" i="8"/>
  <c r="BM115" i="8" s="1"/>
  <c r="BL116" i="8"/>
  <c r="BL115" i="8" s="1"/>
  <c r="BK116" i="8"/>
  <c r="BK115" i="8" s="1"/>
  <c r="BJ116" i="8"/>
  <c r="BJ115" i="8" s="1"/>
  <c r="BI116" i="8"/>
  <c r="BI115" i="8" s="1"/>
  <c r="BH116" i="8"/>
  <c r="BG116" i="8"/>
  <c r="BF116" i="8"/>
  <c r="BF115" i="8" s="1"/>
  <c r="BE116" i="8"/>
  <c r="BD116" i="8"/>
  <c r="BC116" i="8"/>
  <c r="BC115" i="8" s="1"/>
  <c r="BB116" i="8"/>
  <c r="BA116" i="8"/>
  <c r="BA115" i="8" s="1"/>
  <c r="AZ116" i="8"/>
  <c r="AY116" i="8"/>
  <c r="AX116" i="8"/>
  <c r="AX115" i="8" s="1"/>
  <c r="AW116" i="8"/>
  <c r="AW115" i="8" s="1"/>
  <c r="AV116" i="8"/>
  <c r="AU116" i="8"/>
  <c r="AU115" i="8" s="1"/>
  <c r="AT116" i="8"/>
  <c r="AS116" i="8"/>
  <c r="AR116" i="8"/>
  <c r="AQ116" i="8"/>
  <c r="AP116" i="8"/>
  <c r="AP115" i="8" s="1"/>
  <c r="AO116" i="8"/>
  <c r="AO115" i="8" s="1"/>
  <c r="AN116" i="8"/>
  <c r="AM116" i="8"/>
  <c r="AM115" i="8" s="1"/>
  <c r="AL116" i="8"/>
  <c r="AL115" i="8" s="1"/>
  <c r="AK116" i="8"/>
  <c r="AK115" i="8" s="1"/>
  <c r="AJ116" i="8"/>
  <c r="AJ115" i="8" s="1"/>
  <c r="AI116" i="8"/>
  <c r="AH116" i="8"/>
  <c r="AG116" i="8"/>
  <c r="AG115" i="8" s="1"/>
  <c r="AF116" i="8"/>
  <c r="AE116" i="8"/>
  <c r="AE115" i="8" s="1"/>
  <c r="AD116" i="8"/>
  <c r="AC116" i="8"/>
  <c r="AB116" i="8"/>
  <c r="AA116" i="8"/>
  <c r="Z116" i="8"/>
  <c r="Z115" i="8" s="1"/>
  <c r="Y116" i="8"/>
  <c r="Y115" i="8" s="1"/>
  <c r="X116" i="8"/>
  <c r="W116" i="8"/>
  <c r="V116" i="8"/>
  <c r="U116" i="8"/>
  <c r="U115" i="8" s="1"/>
  <c r="T116" i="8"/>
  <c r="T115" i="8" s="1"/>
  <c r="S116" i="8"/>
  <c r="R116" i="8"/>
  <c r="R115" i="8" s="1"/>
  <c r="Q116" i="8"/>
  <c r="Q115" i="8" s="1"/>
  <c r="P116" i="8"/>
  <c r="P115" i="8" s="1"/>
  <c r="O116" i="8"/>
  <c r="O115" i="8" s="1"/>
  <c r="N116" i="8"/>
  <c r="M116" i="8"/>
  <c r="L116" i="8"/>
  <c r="K116" i="8"/>
  <c r="J116" i="8"/>
  <c r="I116" i="8"/>
  <c r="I115" i="8" s="1"/>
  <c r="H116" i="8"/>
  <c r="G114" i="8"/>
  <c r="F114" i="8"/>
  <c r="G113" i="8"/>
  <c r="F113" i="8"/>
  <c r="G112" i="8"/>
  <c r="F112" i="8"/>
  <c r="DC111" i="8"/>
  <c r="DB111" i="8"/>
  <c r="DA111" i="8"/>
  <c r="CZ111" i="8"/>
  <c r="CY111" i="8"/>
  <c r="CX111" i="8"/>
  <c r="CW111" i="8"/>
  <c r="CV111" i="8"/>
  <c r="CU111" i="8"/>
  <c r="CT111" i="8"/>
  <c r="CS111" i="8"/>
  <c r="CR111" i="8"/>
  <c r="CQ111" i="8"/>
  <c r="CP111" i="8"/>
  <c r="CO111" i="8"/>
  <c r="CN111" i="8"/>
  <c r="CM111" i="8"/>
  <c r="CL111" i="8"/>
  <c r="CK111"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G110" i="8"/>
  <c r="F110" i="8"/>
  <c r="G109" i="8"/>
  <c r="F109" i="8"/>
  <c r="G108" i="8"/>
  <c r="F108" i="8"/>
  <c r="G107" i="8"/>
  <c r="F107" i="8"/>
  <c r="G106" i="8"/>
  <c r="F106" i="8"/>
  <c r="G105" i="8"/>
  <c r="F105" i="8"/>
  <c r="DC104" i="8"/>
  <c r="DB104" i="8"/>
  <c r="DA104" i="8"/>
  <c r="CZ104" i="8"/>
  <c r="CY104" i="8"/>
  <c r="CX104" i="8"/>
  <c r="CW104" i="8"/>
  <c r="CV104" i="8"/>
  <c r="CV103" i="8" s="1"/>
  <c r="CU104" i="8"/>
  <c r="CT104" i="8"/>
  <c r="CS104" i="8"/>
  <c r="CR104" i="8"/>
  <c r="CQ104" i="8"/>
  <c r="CP104" i="8"/>
  <c r="CP103" i="8" s="1"/>
  <c r="CO104" i="8"/>
  <c r="CN104" i="8"/>
  <c r="CM104" i="8"/>
  <c r="CL104" i="8"/>
  <c r="CK104" i="8"/>
  <c r="CJ104" i="8"/>
  <c r="CI104" i="8"/>
  <c r="CH104" i="8"/>
  <c r="CG104" i="8"/>
  <c r="CF104" i="8"/>
  <c r="CE104" i="8"/>
  <c r="CD104" i="8"/>
  <c r="CC104" i="8"/>
  <c r="CB104" i="8"/>
  <c r="CA104" i="8"/>
  <c r="BZ104" i="8"/>
  <c r="BZ103" i="8" s="1"/>
  <c r="BY104" i="8"/>
  <c r="BY103" i="8" s="1"/>
  <c r="BX104" i="8"/>
  <c r="BX103" i="8" s="1"/>
  <c r="BW104" i="8"/>
  <c r="BW103" i="8" s="1"/>
  <c r="BV104" i="8"/>
  <c r="BV103" i="8" s="1"/>
  <c r="BU104" i="8"/>
  <c r="BU103" i="8" s="1"/>
  <c r="BT104" i="8"/>
  <c r="BS104" i="8"/>
  <c r="BR104" i="8"/>
  <c r="BQ104" i="8"/>
  <c r="BP104" i="8"/>
  <c r="BO104" i="8"/>
  <c r="BN104" i="8"/>
  <c r="BM104" i="8"/>
  <c r="BL104" i="8"/>
  <c r="BK104" i="8"/>
  <c r="BJ104" i="8"/>
  <c r="BI104" i="8"/>
  <c r="BH104" i="8"/>
  <c r="BG104" i="8"/>
  <c r="BF104" i="8"/>
  <c r="BE104" i="8"/>
  <c r="BD104" i="8"/>
  <c r="BD103" i="8" s="1"/>
  <c r="BC104" i="8"/>
  <c r="BB104" i="8"/>
  <c r="BB103" i="8" s="1"/>
  <c r="BA104" i="8"/>
  <c r="BA103" i="8" s="1"/>
  <c r="AZ104" i="8"/>
  <c r="AZ103" i="8" s="1"/>
  <c r="AY104" i="8"/>
  <c r="AX104" i="8"/>
  <c r="AW104" i="8"/>
  <c r="AV104" i="8"/>
  <c r="AU104" i="8"/>
  <c r="AT104" i="8"/>
  <c r="AS104" i="8"/>
  <c r="AR104" i="8"/>
  <c r="AQ104" i="8"/>
  <c r="AP104" i="8"/>
  <c r="AO104" i="8"/>
  <c r="AN104" i="8"/>
  <c r="AM104" i="8"/>
  <c r="AL104" i="8"/>
  <c r="AL103" i="8" s="1"/>
  <c r="AK104" i="8"/>
  <c r="AK103" i="8" s="1"/>
  <c r="AJ104" i="8"/>
  <c r="AJ103" i="8" s="1"/>
  <c r="AI104" i="8"/>
  <c r="AH104" i="8"/>
  <c r="AH103" i="8" s="1"/>
  <c r="AG104" i="8"/>
  <c r="AF104" i="8"/>
  <c r="AE104" i="8"/>
  <c r="AD104" i="8"/>
  <c r="AD103" i="8" s="1"/>
  <c r="AC104" i="8"/>
  <c r="AC103" i="8" s="1"/>
  <c r="AB104" i="8"/>
  <c r="AB103" i="8" s="1"/>
  <c r="AA104" i="8"/>
  <c r="AA103" i="8" s="1"/>
  <c r="Z104" i="8"/>
  <c r="Y104" i="8"/>
  <c r="X104" i="8"/>
  <c r="X103" i="8" s="1"/>
  <c r="W104" i="8"/>
  <c r="W103" i="8" s="1"/>
  <c r="V104" i="8"/>
  <c r="V103" i="8" s="1"/>
  <c r="U104" i="8"/>
  <c r="U103" i="8" s="1"/>
  <c r="T104" i="8"/>
  <c r="T103" i="8" s="1"/>
  <c r="S104" i="8"/>
  <c r="R104" i="8"/>
  <c r="Q104" i="8"/>
  <c r="Q103" i="8" s="1"/>
  <c r="P104" i="8"/>
  <c r="O104" i="8"/>
  <c r="N104" i="8"/>
  <c r="N103" i="8" s="1"/>
  <c r="M104" i="8"/>
  <c r="M103" i="8" s="1"/>
  <c r="L104" i="8"/>
  <c r="L103" i="8" s="1"/>
  <c r="K104" i="8"/>
  <c r="K103" i="8" s="1"/>
  <c r="J104" i="8"/>
  <c r="J103" i="8" s="1"/>
  <c r="I104" i="8"/>
  <c r="I103" i="8" s="1"/>
  <c r="H104" i="8"/>
  <c r="H103" i="8" s="1"/>
  <c r="DB103" i="8"/>
  <c r="CC103" i="8"/>
  <c r="G102" i="8"/>
  <c r="F102" i="8"/>
  <c r="G101" i="8"/>
  <c r="F101" i="8"/>
  <c r="G100" i="8"/>
  <c r="F100" i="8"/>
  <c r="G99" i="8"/>
  <c r="F99" i="8"/>
  <c r="G98" i="8"/>
  <c r="F98" i="8"/>
  <c r="G97" i="8"/>
  <c r="F97" i="8"/>
  <c r="G96" i="8"/>
  <c r="F96" i="8"/>
  <c r="G95" i="8"/>
  <c r="F95" i="8"/>
  <c r="G94" i="8"/>
  <c r="F94" i="8"/>
  <c r="G93" i="8"/>
  <c r="F93" i="8"/>
  <c r="G92" i="8"/>
  <c r="F92" i="8"/>
  <c r="G91" i="8"/>
  <c r="F91" i="8"/>
  <c r="DC90" i="8"/>
  <c r="DB90" i="8"/>
  <c r="DA90" i="8"/>
  <c r="CZ90" i="8"/>
  <c r="CY90" i="8"/>
  <c r="CX90" i="8"/>
  <c r="CW90" i="8"/>
  <c r="CV90" i="8"/>
  <c r="CU90" i="8"/>
  <c r="CT90" i="8"/>
  <c r="CS90" i="8"/>
  <c r="CR90" i="8"/>
  <c r="CQ90" i="8"/>
  <c r="CP90" i="8"/>
  <c r="CO90" i="8"/>
  <c r="CN90" i="8"/>
  <c r="CM90" i="8"/>
  <c r="CL90" i="8"/>
  <c r="CK90" i="8"/>
  <c r="CJ90" i="8"/>
  <c r="CI90" i="8"/>
  <c r="CH90" i="8"/>
  <c r="CG90" i="8"/>
  <c r="CF90" i="8"/>
  <c r="CE90" i="8"/>
  <c r="CD90"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89" i="8"/>
  <c r="F89" i="8"/>
  <c r="G88" i="8"/>
  <c r="F88" i="8"/>
  <c r="G87" i="8"/>
  <c r="F87" i="8"/>
  <c r="G86" i="8"/>
  <c r="F86" i="8"/>
  <c r="G85" i="8"/>
  <c r="F85" i="8"/>
  <c r="G84" i="8"/>
  <c r="F84" i="8"/>
  <c r="G83" i="8"/>
  <c r="F83" i="8"/>
  <c r="G82" i="8"/>
  <c r="F82" i="8"/>
  <c r="G81" i="8"/>
  <c r="F81" i="8"/>
  <c r="G80" i="8"/>
  <c r="F80" i="8"/>
  <c r="G79" i="8"/>
  <c r="F79" i="8"/>
  <c r="G78" i="8"/>
  <c r="F78" i="8"/>
  <c r="DC77" i="8"/>
  <c r="DB77" i="8"/>
  <c r="DA77" i="8"/>
  <c r="CZ77" i="8"/>
  <c r="CY77" i="8"/>
  <c r="CX77" i="8"/>
  <c r="CW77" i="8"/>
  <c r="CV77" i="8"/>
  <c r="CU77" i="8"/>
  <c r="CT77" i="8"/>
  <c r="CS77" i="8"/>
  <c r="CR77" i="8"/>
  <c r="CQ77" i="8"/>
  <c r="CP77" i="8"/>
  <c r="CO77" i="8"/>
  <c r="CN77" i="8"/>
  <c r="CM77" i="8"/>
  <c r="CL77" i="8"/>
  <c r="CK77" i="8"/>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6" i="8"/>
  <c r="F76" i="8"/>
  <c r="G75" i="8"/>
  <c r="F75" i="8"/>
  <c r="G74" i="8"/>
  <c r="F74" i="8"/>
  <c r="G73" i="8"/>
  <c r="F73" i="8"/>
  <c r="G72" i="8"/>
  <c r="F72" i="8"/>
  <c r="G71" i="8"/>
  <c r="F71" i="8"/>
  <c r="G70" i="8"/>
  <c r="F70" i="8"/>
  <c r="G69" i="8"/>
  <c r="F69" i="8"/>
  <c r="G68" i="8"/>
  <c r="F68" i="8"/>
  <c r="G67" i="8"/>
  <c r="F67" i="8"/>
  <c r="G66" i="8"/>
  <c r="F66" i="8"/>
  <c r="G65" i="8"/>
  <c r="F65" i="8"/>
  <c r="DC64" i="8"/>
  <c r="DB64" i="8"/>
  <c r="DA64" i="8"/>
  <c r="CZ64" i="8"/>
  <c r="CY64" i="8"/>
  <c r="CX64" i="8"/>
  <c r="CW64" i="8"/>
  <c r="CV64" i="8"/>
  <c r="CU64" i="8"/>
  <c r="CT64" i="8"/>
  <c r="CS64" i="8"/>
  <c r="CR64" i="8"/>
  <c r="CQ64" i="8"/>
  <c r="CP64" i="8"/>
  <c r="CO64" i="8"/>
  <c r="CN64" i="8"/>
  <c r="CM64" i="8"/>
  <c r="CL64" i="8"/>
  <c r="CK64"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3" i="8"/>
  <c r="F63" i="8"/>
  <c r="G62" i="8"/>
  <c r="F62" i="8"/>
  <c r="G61" i="8"/>
  <c r="F61" i="8"/>
  <c r="G60" i="8"/>
  <c r="F60" i="8"/>
  <c r="G59" i="8"/>
  <c r="F59" i="8"/>
  <c r="G58" i="8"/>
  <c r="F58" i="8"/>
  <c r="G57" i="8"/>
  <c r="F57" i="8"/>
  <c r="G56" i="8"/>
  <c r="F56" i="8"/>
  <c r="G55" i="8"/>
  <c r="F55" i="8"/>
  <c r="G54" i="8"/>
  <c r="F54" i="8"/>
  <c r="G53" i="8"/>
  <c r="F53" i="8"/>
  <c r="G52" i="8"/>
  <c r="F52"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49" i="8"/>
  <c r="F49" i="8"/>
  <c r="G48" i="8"/>
  <c r="F48" i="8"/>
  <c r="G47" i="8"/>
  <c r="F47" i="8"/>
  <c r="G46" i="8"/>
  <c r="F46" i="8"/>
  <c r="G45" i="8"/>
  <c r="F45" i="8"/>
  <c r="G44" i="8"/>
  <c r="F44" i="8"/>
  <c r="G43" i="8"/>
  <c r="F43" i="8"/>
  <c r="G42" i="8"/>
  <c r="F42" i="8"/>
  <c r="G41" i="8"/>
  <c r="F41" i="8"/>
  <c r="G40" i="8"/>
  <c r="F40" i="8"/>
  <c r="G39" i="8"/>
  <c r="F39" i="8"/>
  <c r="G38" i="8"/>
  <c r="F38" i="8"/>
  <c r="DC37" i="8"/>
  <c r="DB37" i="8"/>
  <c r="DA37" i="8"/>
  <c r="CZ37" i="8"/>
  <c r="CY37" i="8"/>
  <c r="CX37" i="8"/>
  <c r="CW37" i="8"/>
  <c r="CV37" i="8"/>
  <c r="CU37" i="8"/>
  <c r="CT37" i="8"/>
  <c r="CS37" i="8"/>
  <c r="CR37" i="8"/>
  <c r="CQ37" i="8"/>
  <c r="CP37" i="8"/>
  <c r="CO37" i="8"/>
  <c r="CN37" i="8"/>
  <c r="CM37" i="8"/>
  <c r="CL37" i="8"/>
  <c r="CK37"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6" i="8"/>
  <c r="F36" i="8"/>
  <c r="G35" i="8"/>
  <c r="F35" i="8"/>
  <c r="G34" i="8"/>
  <c r="F34" i="8"/>
  <c r="G33" i="8"/>
  <c r="F33" i="8"/>
  <c r="G32" i="8"/>
  <c r="F32" i="8"/>
  <c r="G31" i="8"/>
  <c r="F31" i="8"/>
  <c r="G30" i="8"/>
  <c r="F30" i="8"/>
  <c r="G29" i="8"/>
  <c r="F29" i="8"/>
  <c r="G28" i="8"/>
  <c r="F28" i="8"/>
  <c r="G27" i="8"/>
  <c r="F27" i="8"/>
  <c r="G26" i="8"/>
  <c r="F26" i="8"/>
  <c r="G25" i="8"/>
  <c r="F25"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3" i="8"/>
  <c r="F23" i="8"/>
  <c r="G22" i="8"/>
  <c r="F22" i="8"/>
  <c r="G21" i="8"/>
  <c r="F21" i="8"/>
  <c r="G20" i="8"/>
  <c r="F20" i="8"/>
  <c r="G19" i="8"/>
  <c r="F19" i="8"/>
  <c r="G18" i="8"/>
  <c r="F18" i="8"/>
  <c r="G17" i="8"/>
  <c r="F17" i="8"/>
  <c r="G16" i="8"/>
  <c r="F16" i="8"/>
  <c r="G15" i="8"/>
  <c r="F15" i="8"/>
  <c r="G14" i="8"/>
  <c r="F14" i="8"/>
  <c r="G13" i="8"/>
  <c r="F13" i="8"/>
  <c r="G12" i="8"/>
  <c r="F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145" i="7"/>
  <c r="F145" i="7"/>
  <c r="G144" i="7"/>
  <c r="F144" i="7"/>
  <c r="G143" i="7"/>
  <c r="F143" i="7"/>
  <c r="DC142" i="7"/>
  <c r="DB142" i="7"/>
  <c r="DA142" i="7"/>
  <c r="CZ142" i="7"/>
  <c r="CY142" i="7"/>
  <c r="CX142" i="7"/>
  <c r="CW142" i="7"/>
  <c r="CV142" i="7"/>
  <c r="CU142" i="7"/>
  <c r="CT142" i="7"/>
  <c r="CS142" i="7"/>
  <c r="CR142" i="7"/>
  <c r="CQ142" i="7"/>
  <c r="CP142" i="7"/>
  <c r="CO142" i="7"/>
  <c r="CN142" i="7"/>
  <c r="CM142" i="7"/>
  <c r="CL142" i="7"/>
  <c r="CK142" i="7"/>
  <c r="CJ142" i="7"/>
  <c r="CI142" i="7"/>
  <c r="CH142" i="7"/>
  <c r="CG142" i="7"/>
  <c r="CF142" i="7"/>
  <c r="CE142" i="7"/>
  <c r="CD142" i="7"/>
  <c r="CC142" i="7"/>
  <c r="CB142" i="7"/>
  <c r="CA142" i="7"/>
  <c r="BZ142" i="7"/>
  <c r="BY142" i="7"/>
  <c r="BX142" i="7"/>
  <c r="BW142" i="7"/>
  <c r="BV142" i="7"/>
  <c r="BU142" i="7"/>
  <c r="BT142"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K142" i="7"/>
  <c r="J142" i="7"/>
  <c r="I142" i="7"/>
  <c r="H142" i="7"/>
  <c r="G141" i="7"/>
  <c r="F141" i="7"/>
  <c r="G140" i="7"/>
  <c r="F140" i="7"/>
  <c r="G139" i="7"/>
  <c r="F139" i="7"/>
  <c r="G138" i="7"/>
  <c r="F138" i="7"/>
  <c r="G137" i="7"/>
  <c r="F137" i="7"/>
  <c r="G136" i="7"/>
  <c r="F136" i="7"/>
  <c r="G135" i="7"/>
  <c r="F135" i="7"/>
  <c r="DC134" i="7"/>
  <c r="DB134" i="7"/>
  <c r="DA134" i="7"/>
  <c r="CZ134" i="7"/>
  <c r="CY134" i="7"/>
  <c r="CX134" i="7"/>
  <c r="CW134" i="7"/>
  <c r="CV134" i="7"/>
  <c r="CU134" i="7"/>
  <c r="CT134" i="7"/>
  <c r="CS134" i="7"/>
  <c r="CR134" i="7"/>
  <c r="CQ134" i="7"/>
  <c r="CP134" i="7"/>
  <c r="CO134" i="7"/>
  <c r="CN134" i="7"/>
  <c r="CM134" i="7"/>
  <c r="CL134" i="7"/>
  <c r="CK134" i="7"/>
  <c r="CJ134" i="7"/>
  <c r="CI134" i="7"/>
  <c r="CH134" i="7"/>
  <c r="CG134" i="7"/>
  <c r="CF134" i="7"/>
  <c r="CE134" i="7"/>
  <c r="CD134" i="7"/>
  <c r="CC134" i="7"/>
  <c r="CB134" i="7"/>
  <c r="CA134" i="7"/>
  <c r="BZ134" i="7"/>
  <c r="BY134" i="7"/>
  <c r="BX134" i="7"/>
  <c r="BW134" i="7"/>
  <c r="BV134" i="7"/>
  <c r="BU134" i="7"/>
  <c r="BT134" i="7"/>
  <c r="BS134" i="7"/>
  <c r="BR134" i="7"/>
  <c r="BQ134" i="7"/>
  <c r="BP134" i="7"/>
  <c r="BO134" i="7"/>
  <c r="BN134" i="7"/>
  <c r="BM134" i="7"/>
  <c r="BL134" i="7"/>
  <c r="BK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L134" i="7"/>
  <c r="K134" i="7"/>
  <c r="J134" i="7"/>
  <c r="I134" i="7"/>
  <c r="H134" i="7"/>
  <c r="G132" i="7"/>
  <c r="F132" i="7"/>
  <c r="G127" i="7"/>
  <c r="F127" i="7"/>
  <c r="G126" i="7"/>
  <c r="F126" i="7"/>
  <c r="G125" i="7"/>
  <c r="F125" i="7"/>
  <c r="G124" i="7"/>
  <c r="F124" i="7"/>
  <c r="DC123" i="7"/>
  <c r="DB123" i="7"/>
  <c r="DA123" i="7"/>
  <c r="CZ123" i="7"/>
  <c r="CY123" i="7"/>
  <c r="CX123" i="7"/>
  <c r="CW123" i="7"/>
  <c r="CV123" i="7"/>
  <c r="CU123" i="7"/>
  <c r="CT123" i="7"/>
  <c r="CS123" i="7"/>
  <c r="CR123" i="7"/>
  <c r="CQ123" i="7"/>
  <c r="CP123" i="7"/>
  <c r="CO123" i="7"/>
  <c r="CN123" i="7"/>
  <c r="CM123" i="7"/>
  <c r="CL123" i="7"/>
  <c r="CK123" i="7"/>
  <c r="CJ123" i="7"/>
  <c r="CI123" i="7"/>
  <c r="CH123" i="7"/>
  <c r="CG123" i="7"/>
  <c r="CF123" i="7"/>
  <c r="CE123"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Y123" i="7"/>
  <c r="X123" i="7"/>
  <c r="W123" i="7"/>
  <c r="V123" i="7"/>
  <c r="U123" i="7"/>
  <c r="T123" i="7"/>
  <c r="S123" i="7"/>
  <c r="R123" i="7"/>
  <c r="Q123" i="7"/>
  <c r="P123" i="7"/>
  <c r="O123" i="7"/>
  <c r="N123" i="7"/>
  <c r="M123" i="7"/>
  <c r="L123" i="7"/>
  <c r="K123" i="7"/>
  <c r="J123" i="7"/>
  <c r="I123" i="7"/>
  <c r="H123" i="7"/>
  <c r="G122" i="7"/>
  <c r="F122" i="7"/>
  <c r="G121" i="7"/>
  <c r="F121" i="7"/>
  <c r="G120" i="7"/>
  <c r="F120" i="7"/>
  <c r="G119" i="7"/>
  <c r="F119" i="7"/>
  <c r="G118" i="7"/>
  <c r="F118" i="7"/>
  <c r="G117" i="7"/>
  <c r="F117" i="7"/>
  <c r="DC116" i="7"/>
  <c r="DC115" i="7" s="1"/>
  <c r="DB116" i="7"/>
  <c r="DB115" i="7" s="1"/>
  <c r="DA116" i="7"/>
  <c r="DA115" i="7" s="1"/>
  <c r="CZ116" i="7"/>
  <c r="CZ115" i="7" s="1"/>
  <c r="CY116" i="7"/>
  <c r="CY115" i="7" s="1"/>
  <c r="CX116" i="7"/>
  <c r="CX115" i="7" s="1"/>
  <c r="CW116" i="7"/>
  <c r="CW115" i="7" s="1"/>
  <c r="CV116" i="7"/>
  <c r="CU116" i="7"/>
  <c r="CT116" i="7"/>
  <c r="CS116" i="7"/>
  <c r="CS115" i="7" s="1"/>
  <c r="CR116" i="7"/>
  <c r="CQ116" i="7"/>
  <c r="CQ115" i="7" s="1"/>
  <c r="CP116" i="7"/>
  <c r="CO116" i="7"/>
  <c r="CN116" i="7"/>
  <c r="CM116" i="7"/>
  <c r="CM115" i="7" s="1"/>
  <c r="CL116" i="7"/>
  <c r="CL115" i="7" s="1"/>
  <c r="CK116" i="7"/>
  <c r="CK115" i="7" s="1"/>
  <c r="CJ116" i="7"/>
  <c r="CJ115" i="7" s="1"/>
  <c r="CI116" i="7"/>
  <c r="CH116" i="7"/>
  <c r="CG116" i="7"/>
  <c r="CG115" i="7" s="1"/>
  <c r="CF116" i="7"/>
  <c r="CE116" i="7"/>
  <c r="CE115" i="7" s="1"/>
  <c r="CD116" i="7"/>
  <c r="CD115" i="7" s="1"/>
  <c r="CC116" i="7"/>
  <c r="CC115" i="7" s="1"/>
  <c r="CB116" i="7"/>
  <c r="CB115" i="7" s="1"/>
  <c r="CA116" i="7"/>
  <c r="CA115" i="7" s="1"/>
  <c r="BZ116" i="7"/>
  <c r="BZ115" i="7" s="1"/>
  <c r="BY116" i="7"/>
  <c r="BX116" i="7"/>
  <c r="BW116" i="7"/>
  <c r="BV116" i="7"/>
  <c r="BU116" i="7"/>
  <c r="BU115" i="7" s="1"/>
  <c r="BT116" i="7"/>
  <c r="BS116" i="7"/>
  <c r="BR116" i="7"/>
  <c r="BR115" i="7" s="1"/>
  <c r="BQ116" i="7"/>
  <c r="BQ115" i="7" s="1"/>
  <c r="BP116" i="7"/>
  <c r="BO116" i="7"/>
  <c r="BO115" i="7" s="1"/>
  <c r="BN116" i="7"/>
  <c r="BN115" i="7" s="1"/>
  <c r="BM116" i="7"/>
  <c r="BL116" i="7"/>
  <c r="BK116" i="7"/>
  <c r="BK115" i="7" s="1"/>
  <c r="BJ116" i="7"/>
  <c r="BJ115" i="7" s="1"/>
  <c r="BI116" i="7"/>
  <c r="BI115" i="7" s="1"/>
  <c r="BH116" i="7"/>
  <c r="BG116" i="7"/>
  <c r="BG115" i="7" s="1"/>
  <c r="BF116" i="7"/>
  <c r="BE116" i="7"/>
  <c r="BE115" i="7" s="1"/>
  <c r="BD116" i="7"/>
  <c r="BD115" i="7" s="1"/>
  <c r="BC116" i="7"/>
  <c r="BB116" i="7"/>
  <c r="BA116" i="7"/>
  <c r="BA115" i="7" s="1"/>
  <c r="AZ116" i="7"/>
  <c r="AY116" i="7"/>
  <c r="AY115" i="7" s="1"/>
  <c r="AX116" i="7"/>
  <c r="AW116" i="7"/>
  <c r="AV116" i="7"/>
  <c r="AV115" i="7" s="1"/>
  <c r="AU116" i="7"/>
  <c r="AU115" i="7" s="1"/>
  <c r="AT116" i="7"/>
  <c r="AT115" i="7" s="1"/>
  <c r="AS116" i="7"/>
  <c r="AS115" i="7" s="1"/>
  <c r="AR116" i="7"/>
  <c r="AR115" i="7" s="1"/>
  <c r="AQ116" i="7"/>
  <c r="AP116" i="7"/>
  <c r="AO116" i="7"/>
  <c r="AO115" i="7" s="1"/>
  <c r="AN116" i="7"/>
  <c r="AN115" i="7" s="1"/>
  <c r="AM116" i="7"/>
  <c r="AM115" i="7" s="1"/>
  <c r="AL116" i="7"/>
  <c r="AL115" i="7" s="1"/>
  <c r="AK116" i="7"/>
  <c r="AK115" i="7" s="1"/>
  <c r="AJ116" i="7"/>
  <c r="AI116" i="7"/>
  <c r="AI115" i="7" s="1"/>
  <c r="AH116" i="7"/>
  <c r="AH115" i="7" s="1"/>
  <c r="AG116" i="7"/>
  <c r="AF116" i="7"/>
  <c r="AE116" i="7"/>
  <c r="AE115" i="7" s="1"/>
  <c r="AD116" i="7"/>
  <c r="AC116" i="7"/>
  <c r="AC115" i="7" s="1"/>
  <c r="AB116" i="7"/>
  <c r="AA116" i="7"/>
  <c r="Z116" i="7"/>
  <c r="Z115" i="7" s="1"/>
  <c r="Y116" i="7"/>
  <c r="Y115" i="7" s="1"/>
  <c r="X116" i="7"/>
  <c r="X115" i="7" s="1"/>
  <c r="W116" i="7"/>
  <c r="W115" i="7" s="1"/>
  <c r="V116" i="7"/>
  <c r="V115" i="7" s="1"/>
  <c r="U116" i="7"/>
  <c r="T116" i="7"/>
  <c r="S116" i="7"/>
  <c r="S115" i="7" s="1"/>
  <c r="R116" i="7"/>
  <c r="R115" i="7" s="1"/>
  <c r="Q116" i="7"/>
  <c r="Q115" i="7" s="1"/>
  <c r="P116" i="7"/>
  <c r="P115" i="7" s="1"/>
  <c r="O116" i="7"/>
  <c r="O115" i="7" s="1"/>
  <c r="N116" i="7"/>
  <c r="N115" i="7" s="1"/>
  <c r="M116" i="7"/>
  <c r="M115" i="7" s="1"/>
  <c r="L116" i="7"/>
  <c r="K116" i="7"/>
  <c r="J116" i="7"/>
  <c r="I116" i="7"/>
  <c r="I115" i="7" s="1"/>
  <c r="H116" i="7"/>
  <c r="G114" i="7"/>
  <c r="F114" i="7"/>
  <c r="G113" i="7"/>
  <c r="F113" i="7"/>
  <c r="G112" i="7"/>
  <c r="F112" i="7"/>
  <c r="DC111" i="7"/>
  <c r="DB111" i="7"/>
  <c r="DA111" i="7"/>
  <c r="CZ111" i="7"/>
  <c r="CY111" i="7"/>
  <c r="CX111" i="7"/>
  <c r="CW111" i="7"/>
  <c r="CV111" i="7"/>
  <c r="CU111" i="7"/>
  <c r="CT111" i="7"/>
  <c r="CS111" i="7"/>
  <c r="CR111" i="7"/>
  <c r="CQ111" i="7"/>
  <c r="CP111" i="7"/>
  <c r="CO111" i="7"/>
  <c r="CN111" i="7"/>
  <c r="CM111" i="7"/>
  <c r="CL111" i="7"/>
  <c r="CK111" i="7"/>
  <c r="CJ111" i="7"/>
  <c r="CI111" i="7"/>
  <c r="CI103" i="7" s="1"/>
  <c r="CH111" i="7"/>
  <c r="CG111" i="7"/>
  <c r="CF111" i="7"/>
  <c r="CE111" i="7"/>
  <c r="CD111" i="7"/>
  <c r="CC111" i="7"/>
  <c r="CB111" i="7"/>
  <c r="CA111" i="7"/>
  <c r="BZ111" i="7"/>
  <c r="BY111" i="7"/>
  <c r="BX111" i="7"/>
  <c r="BW111" i="7"/>
  <c r="BV111" i="7"/>
  <c r="BU111" i="7"/>
  <c r="BT111" i="7"/>
  <c r="BS111" i="7"/>
  <c r="BR111" i="7"/>
  <c r="BQ111" i="7"/>
  <c r="BP111" i="7"/>
  <c r="BO111" i="7"/>
  <c r="BN111" i="7"/>
  <c r="BM111" i="7"/>
  <c r="BL111" i="7"/>
  <c r="BK111" i="7"/>
  <c r="BJ111" i="7"/>
  <c r="BI111" i="7"/>
  <c r="BH111" i="7"/>
  <c r="BG111" i="7"/>
  <c r="BF111" i="7"/>
  <c r="BE111" i="7"/>
  <c r="BD111" i="7"/>
  <c r="BC111" i="7"/>
  <c r="DF111" i="7" s="1"/>
  <c r="BB111" i="7"/>
  <c r="BA111" i="7"/>
  <c r="AZ111" i="7"/>
  <c r="AY111" i="7"/>
  <c r="AX111" i="7"/>
  <c r="AW111" i="7"/>
  <c r="AV111" i="7"/>
  <c r="AU111" i="7"/>
  <c r="AU103" i="7" s="1"/>
  <c r="AT111" i="7"/>
  <c r="AS111" i="7"/>
  <c r="AR111" i="7"/>
  <c r="AQ111" i="7"/>
  <c r="AP111" i="7"/>
  <c r="AO111" i="7"/>
  <c r="AN111" i="7"/>
  <c r="AM111" i="7"/>
  <c r="G110" i="7"/>
  <c r="F110" i="7"/>
  <c r="G109" i="7"/>
  <c r="F109" i="7"/>
  <c r="G108" i="7"/>
  <c r="F108" i="7"/>
  <c r="G107" i="7"/>
  <c r="F107" i="7"/>
  <c r="G106" i="7"/>
  <c r="F106" i="7"/>
  <c r="G105" i="7"/>
  <c r="F105" i="7"/>
  <c r="DC104" i="7"/>
  <c r="DB104" i="7"/>
  <c r="DA104" i="7"/>
  <c r="CZ104" i="7"/>
  <c r="CY104" i="7"/>
  <c r="CX104" i="7"/>
  <c r="CW104" i="7"/>
  <c r="CV104" i="7"/>
  <c r="CU104" i="7"/>
  <c r="CT104" i="7"/>
  <c r="CT103" i="7" s="1"/>
  <c r="CS104" i="7"/>
  <c r="CS103" i="7" s="1"/>
  <c r="CR104" i="7"/>
  <c r="CR103" i="7" s="1"/>
  <c r="CQ104" i="7"/>
  <c r="CP104" i="7"/>
  <c r="CO104" i="7"/>
  <c r="CO103" i="7" s="1"/>
  <c r="CN104" i="7"/>
  <c r="CM104" i="7"/>
  <c r="CL104" i="7"/>
  <c r="CK104" i="7"/>
  <c r="CJ104" i="7"/>
  <c r="CJ103" i="7" s="1"/>
  <c r="CI104" i="7"/>
  <c r="CH104" i="7"/>
  <c r="CG104" i="7"/>
  <c r="CF104" i="7"/>
  <c r="CE104" i="7"/>
  <c r="CD104" i="7"/>
  <c r="CC104" i="7"/>
  <c r="CB104" i="7"/>
  <c r="CA104" i="7"/>
  <c r="CA103" i="7" s="1"/>
  <c r="BZ104" i="7"/>
  <c r="BZ103" i="7" s="1"/>
  <c r="BY104" i="7"/>
  <c r="BY103" i="7" s="1"/>
  <c r="BX104" i="7"/>
  <c r="BX103" i="7" s="1"/>
  <c r="BW104" i="7"/>
  <c r="BW103" i="7" s="1"/>
  <c r="BV104" i="7"/>
  <c r="BU104" i="7"/>
  <c r="BU103" i="7" s="1"/>
  <c r="BT104" i="7"/>
  <c r="BT103" i="7" s="1"/>
  <c r="BS104" i="7"/>
  <c r="BR104" i="7"/>
  <c r="BQ104" i="7"/>
  <c r="BP104" i="7"/>
  <c r="BO104" i="7"/>
  <c r="BN104" i="7"/>
  <c r="BM104" i="7"/>
  <c r="BL104" i="7"/>
  <c r="BK104" i="7"/>
  <c r="BJ104" i="7"/>
  <c r="BJ103" i="7" s="1"/>
  <c r="BI104" i="7"/>
  <c r="BH104" i="7"/>
  <c r="BG104" i="7"/>
  <c r="BF104" i="7"/>
  <c r="BE104" i="7"/>
  <c r="BD104" i="7"/>
  <c r="BD103" i="7" s="1"/>
  <c r="BC104" i="7"/>
  <c r="BC103" i="7" s="1"/>
  <c r="BB104" i="7"/>
  <c r="BA104" i="7"/>
  <c r="BA103" i="7" s="1"/>
  <c r="AZ104" i="7"/>
  <c r="AZ103" i="7" s="1"/>
  <c r="AY104" i="7"/>
  <c r="AY103" i="7" s="1"/>
  <c r="AX104" i="7"/>
  <c r="AW104" i="7"/>
  <c r="AW103" i="7" s="1"/>
  <c r="AV104" i="7"/>
  <c r="AU104" i="7"/>
  <c r="AT104" i="7"/>
  <c r="AS104" i="7"/>
  <c r="AR104" i="7"/>
  <c r="AQ104" i="7"/>
  <c r="AP104" i="7"/>
  <c r="AO104" i="7"/>
  <c r="AN104" i="7"/>
  <c r="AM104" i="7"/>
  <c r="AL104" i="7"/>
  <c r="AK104" i="7"/>
  <c r="AJ104" i="7"/>
  <c r="AJ103" i="7" s="1"/>
  <c r="AI104" i="7"/>
  <c r="AI103" i="7" s="1"/>
  <c r="AH104" i="7"/>
  <c r="AG104" i="7"/>
  <c r="AG103" i="7" s="1"/>
  <c r="AF104" i="7"/>
  <c r="AF103" i="7" s="1"/>
  <c r="AE104" i="7"/>
  <c r="AE103" i="7" s="1"/>
  <c r="AD104" i="7"/>
  <c r="AC104" i="7"/>
  <c r="AC103" i="7" s="1"/>
  <c r="AB104" i="7"/>
  <c r="AB103" i="7" s="1"/>
  <c r="AA104" i="7"/>
  <c r="AA103" i="7" s="1"/>
  <c r="Z104" i="7"/>
  <c r="Y104" i="7"/>
  <c r="Y103" i="7" s="1"/>
  <c r="X104" i="7"/>
  <c r="X103" i="7" s="1"/>
  <c r="W104" i="7"/>
  <c r="V104" i="7"/>
  <c r="U104" i="7"/>
  <c r="T104" i="7"/>
  <c r="T103" i="7" s="1"/>
  <c r="S104" i="7"/>
  <c r="S103" i="7" s="1"/>
  <c r="R104" i="7"/>
  <c r="Q104" i="7"/>
  <c r="Q103" i="7" s="1"/>
  <c r="P104" i="7"/>
  <c r="P103" i="7" s="1"/>
  <c r="O104" i="7"/>
  <c r="N104" i="7"/>
  <c r="M104" i="7"/>
  <c r="L104" i="7"/>
  <c r="L103" i="7" s="1"/>
  <c r="K104" i="7"/>
  <c r="J104" i="7"/>
  <c r="I104" i="7"/>
  <c r="I103" i="7" s="1"/>
  <c r="H104" i="7"/>
  <c r="H103" i="7" s="1"/>
  <c r="CY103" i="7"/>
  <c r="CX103" i="7"/>
  <c r="CW103" i="7"/>
  <c r="BQ103" i="7"/>
  <c r="AT103" i="7"/>
  <c r="AK103" i="7"/>
  <c r="W103" i="7"/>
  <c r="V103" i="7"/>
  <c r="U103" i="7"/>
  <c r="O103" i="7"/>
  <c r="M103" i="7"/>
  <c r="G102" i="7"/>
  <c r="F102" i="7"/>
  <c r="G101" i="7"/>
  <c r="F101" i="7"/>
  <c r="G100" i="7"/>
  <c r="F100" i="7"/>
  <c r="G99" i="7"/>
  <c r="F99" i="7"/>
  <c r="G98" i="7"/>
  <c r="F98" i="7"/>
  <c r="G97" i="7"/>
  <c r="F97" i="7"/>
  <c r="G96" i="7"/>
  <c r="F96" i="7"/>
  <c r="G95" i="7"/>
  <c r="F95" i="7"/>
  <c r="G94" i="7"/>
  <c r="F94" i="7"/>
  <c r="G93" i="7"/>
  <c r="F93" i="7"/>
  <c r="G92" i="7"/>
  <c r="F92" i="7"/>
  <c r="G91" i="7"/>
  <c r="F91" i="7"/>
  <c r="DC90" i="7"/>
  <c r="DB90" i="7"/>
  <c r="DA90" i="7"/>
  <c r="CZ90" i="7"/>
  <c r="CY90" i="7"/>
  <c r="CX90" i="7"/>
  <c r="CW90" i="7"/>
  <c r="CV90" i="7"/>
  <c r="CU90" i="7"/>
  <c r="CT90" i="7"/>
  <c r="CS90" i="7"/>
  <c r="CR90" i="7"/>
  <c r="CQ90" i="7"/>
  <c r="CP90" i="7"/>
  <c r="CO90" i="7"/>
  <c r="CN90" i="7"/>
  <c r="CM90" i="7"/>
  <c r="CL90" i="7"/>
  <c r="CK90" i="7"/>
  <c r="CJ90" i="7"/>
  <c r="CI90" i="7"/>
  <c r="CH90" i="7"/>
  <c r="CG90" i="7"/>
  <c r="CF90" i="7"/>
  <c r="CE90" i="7"/>
  <c r="CD90"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89" i="7"/>
  <c r="F89" i="7"/>
  <c r="G88" i="7"/>
  <c r="F88" i="7"/>
  <c r="G87" i="7"/>
  <c r="F87" i="7"/>
  <c r="G86" i="7"/>
  <c r="F86" i="7"/>
  <c r="G85" i="7"/>
  <c r="F85" i="7"/>
  <c r="G84" i="7"/>
  <c r="F84" i="7"/>
  <c r="G83" i="7"/>
  <c r="F83" i="7"/>
  <c r="G82" i="7"/>
  <c r="F82" i="7"/>
  <c r="G81" i="7"/>
  <c r="F81" i="7"/>
  <c r="G80" i="7"/>
  <c r="F80" i="7"/>
  <c r="G79" i="7"/>
  <c r="F79" i="7"/>
  <c r="G78" i="7"/>
  <c r="F78" i="7"/>
  <c r="DC77" i="7"/>
  <c r="DB77" i="7"/>
  <c r="DA77" i="7"/>
  <c r="CZ77" i="7"/>
  <c r="CY77" i="7"/>
  <c r="CX77" i="7"/>
  <c r="CW77" i="7"/>
  <c r="CV77" i="7"/>
  <c r="CU77" i="7"/>
  <c r="CT77" i="7"/>
  <c r="CS77" i="7"/>
  <c r="CR77" i="7"/>
  <c r="CQ77" i="7"/>
  <c r="CP77" i="7"/>
  <c r="CO77" i="7"/>
  <c r="CN77" i="7"/>
  <c r="CM77" i="7"/>
  <c r="CL77" i="7"/>
  <c r="CK77" i="7"/>
  <c r="CJ77" i="7"/>
  <c r="CI77" i="7"/>
  <c r="CH77" i="7"/>
  <c r="CG77" i="7"/>
  <c r="CF77" i="7"/>
  <c r="CE77" i="7"/>
  <c r="CD77" i="7"/>
  <c r="CC77" i="7"/>
  <c r="CB77" i="7"/>
  <c r="CA77" i="7"/>
  <c r="BZ77" i="7"/>
  <c r="BY77" i="7"/>
  <c r="BX77" i="7"/>
  <c r="BW77" i="7"/>
  <c r="BV77" i="7"/>
  <c r="BU77" i="7"/>
  <c r="BT77" i="7"/>
  <c r="BS77" i="7"/>
  <c r="BR77" i="7"/>
  <c r="BQ77" i="7"/>
  <c r="BP77" i="7"/>
  <c r="BO77" i="7"/>
  <c r="BN77" i="7"/>
  <c r="BM77" i="7"/>
  <c r="BL77" i="7"/>
  <c r="BK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E77" i="7"/>
  <c r="AD77" i="7"/>
  <c r="AC77" i="7"/>
  <c r="AB77" i="7"/>
  <c r="AA77" i="7"/>
  <c r="Z77" i="7"/>
  <c r="Y77" i="7"/>
  <c r="X77" i="7"/>
  <c r="W77" i="7"/>
  <c r="V77" i="7"/>
  <c r="U77" i="7"/>
  <c r="T77" i="7"/>
  <c r="S77" i="7"/>
  <c r="R77" i="7"/>
  <c r="Q77" i="7"/>
  <c r="P77" i="7"/>
  <c r="O77" i="7"/>
  <c r="N77" i="7"/>
  <c r="M77" i="7"/>
  <c r="L77" i="7"/>
  <c r="K77" i="7"/>
  <c r="J77" i="7"/>
  <c r="I77" i="7"/>
  <c r="H77" i="7"/>
  <c r="G76" i="7"/>
  <c r="F76" i="7"/>
  <c r="G75" i="7"/>
  <c r="F75" i="7"/>
  <c r="G74" i="7"/>
  <c r="F74" i="7"/>
  <c r="G73" i="7"/>
  <c r="F73" i="7"/>
  <c r="G72" i="7"/>
  <c r="F72" i="7"/>
  <c r="G71" i="7"/>
  <c r="F71" i="7"/>
  <c r="G70" i="7"/>
  <c r="F70" i="7"/>
  <c r="G69" i="7"/>
  <c r="F69" i="7"/>
  <c r="G68" i="7"/>
  <c r="F68" i="7"/>
  <c r="G67" i="7"/>
  <c r="F67" i="7"/>
  <c r="G66" i="7"/>
  <c r="F66" i="7"/>
  <c r="G65" i="7"/>
  <c r="F65" i="7"/>
  <c r="DC64" i="7"/>
  <c r="DB64" i="7"/>
  <c r="DA64" i="7"/>
  <c r="CZ64" i="7"/>
  <c r="CY64" i="7"/>
  <c r="CX64" i="7"/>
  <c r="CW64" i="7"/>
  <c r="CV64" i="7"/>
  <c r="CU64" i="7"/>
  <c r="CT64" i="7"/>
  <c r="CS64" i="7"/>
  <c r="CR64" i="7"/>
  <c r="CR50" i="7" s="1"/>
  <c r="CQ64" i="7"/>
  <c r="CP64" i="7"/>
  <c r="CO64" i="7"/>
  <c r="CN64" i="7"/>
  <c r="CM64" i="7"/>
  <c r="CL64" i="7"/>
  <c r="CK64" i="7"/>
  <c r="CJ64" i="7"/>
  <c r="CI64" i="7"/>
  <c r="CH64" i="7"/>
  <c r="CG64" i="7"/>
  <c r="CF64" i="7"/>
  <c r="CE64"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Z64" i="7"/>
  <c r="AY64" i="7"/>
  <c r="AX64" i="7"/>
  <c r="AW64" i="7"/>
  <c r="AV64" i="7"/>
  <c r="AU64" i="7"/>
  <c r="AT64" i="7"/>
  <c r="AS64" i="7"/>
  <c r="AR64" i="7"/>
  <c r="AQ64" i="7"/>
  <c r="AP64" i="7"/>
  <c r="AO64" i="7"/>
  <c r="AN64" i="7"/>
  <c r="AM64" i="7"/>
  <c r="AL64" i="7"/>
  <c r="AK64" i="7"/>
  <c r="AJ64" i="7"/>
  <c r="AI64" i="7"/>
  <c r="AH64" i="7"/>
  <c r="AG64" i="7"/>
  <c r="AF64" i="7"/>
  <c r="AE64" i="7"/>
  <c r="AD64" i="7"/>
  <c r="AC64" i="7"/>
  <c r="AB64" i="7"/>
  <c r="AA64" i="7"/>
  <c r="Z64" i="7"/>
  <c r="Y64" i="7"/>
  <c r="X64" i="7"/>
  <c r="W64" i="7"/>
  <c r="V64" i="7"/>
  <c r="U64" i="7"/>
  <c r="T64" i="7"/>
  <c r="S64" i="7"/>
  <c r="R64" i="7"/>
  <c r="Q64" i="7"/>
  <c r="P64" i="7"/>
  <c r="O64" i="7"/>
  <c r="N64" i="7"/>
  <c r="M64" i="7"/>
  <c r="L64" i="7"/>
  <c r="K64" i="7"/>
  <c r="J64" i="7"/>
  <c r="I64" i="7"/>
  <c r="H64" i="7"/>
  <c r="G63" i="7"/>
  <c r="F63" i="7"/>
  <c r="G62" i="7"/>
  <c r="F62" i="7"/>
  <c r="G61" i="7"/>
  <c r="F61" i="7"/>
  <c r="G60" i="7"/>
  <c r="F60" i="7"/>
  <c r="G59" i="7"/>
  <c r="F59" i="7"/>
  <c r="G58" i="7"/>
  <c r="F58" i="7"/>
  <c r="G57" i="7"/>
  <c r="F57" i="7"/>
  <c r="G56" i="7"/>
  <c r="F56" i="7"/>
  <c r="G55" i="7"/>
  <c r="F55" i="7"/>
  <c r="G54" i="7"/>
  <c r="F54" i="7"/>
  <c r="G53" i="7"/>
  <c r="F53" i="7"/>
  <c r="G52" i="7"/>
  <c r="F52"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49" i="7"/>
  <c r="F49" i="7"/>
  <c r="G48" i="7"/>
  <c r="F48" i="7"/>
  <c r="G47" i="7"/>
  <c r="F47" i="7"/>
  <c r="G46" i="7"/>
  <c r="F46" i="7"/>
  <c r="G45" i="7"/>
  <c r="F45" i="7"/>
  <c r="G44" i="7"/>
  <c r="F44" i="7"/>
  <c r="G43" i="7"/>
  <c r="F43" i="7"/>
  <c r="G42" i="7"/>
  <c r="F42" i="7"/>
  <c r="G41" i="7"/>
  <c r="F41" i="7"/>
  <c r="G40" i="7"/>
  <c r="F40" i="7"/>
  <c r="G39" i="7"/>
  <c r="F39" i="7"/>
  <c r="G38" i="7"/>
  <c r="F38" i="7"/>
  <c r="DC37" i="7"/>
  <c r="DB37" i="7"/>
  <c r="DA37" i="7"/>
  <c r="CZ37" i="7"/>
  <c r="CY37" i="7"/>
  <c r="CX37" i="7"/>
  <c r="CW37" i="7"/>
  <c r="CV37" i="7"/>
  <c r="CU37" i="7"/>
  <c r="CT37" i="7"/>
  <c r="CS37" i="7"/>
  <c r="CR37" i="7"/>
  <c r="CQ37" i="7"/>
  <c r="CP37" i="7"/>
  <c r="CO37" i="7"/>
  <c r="CN37" i="7"/>
  <c r="CM37" i="7"/>
  <c r="CL37" i="7"/>
  <c r="CK37" i="7"/>
  <c r="CJ37" i="7"/>
  <c r="CI37" i="7"/>
  <c r="CH37" i="7"/>
  <c r="CG37" i="7"/>
  <c r="CF37" i="7"/>
  <c r="CE37" i="7"/>
  <c r="CD37" i="7"/>
  <c r="CC37" i="7"/>
  <c r="CB37" i="7"/>
  <c r="CA37" i="7"/>
  <c r="BZ37" i="7"/>
  <c r="BY37" i="7"/>
  <c r="BX37" i="7"/>
  <c r="BW37" i="7"/>
  <c r="BV37" i="7"/>
  <c r="BU37" i="7"/>
  <c r="BT37" i="7"/>
  <c r="BS37" i="7"/>
  <c r="BR37" i="7"/>
  <c r="BQ37" i="7"/>
  <c r="BP37" i="7"/>
  <c r="BO37" i="7"/>
  <c r="BN37" i="7"/>
  <c r="BM37" i="7"/>
  <c r="BL37" i="7"/>
  <c r="BK37" i="7"/>
  <c r="BJ37" i="7"/>
  <c r="BI37" i="7"/>
  <c r="BH37" i="7"/>
  <c r="BG37"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6" i="7"/>
  <c r="F36" i="7"/>
  <c r="G35" i="7"/>
  <c r="F35" i="7"/>
  <c r="G34" i="7"/>
  <c r="F34" i="7"/>
  <c r="G33" i="7"/>
  <c r="F33" i="7"/>
  <c r="G32" i="7"/>
  <c r="F32" i="7"/>
  <c r="G31" i="7"/>
  <c r="F31" i="7"/>
  <c r="G30" i="7"/>
  <c r="F30" i="7"/>
  <c r="G29" i="7"/>
  <c r="F29" i="7"/>
  <c r="G28" i="7"/>
  <c r="F28" i="7"/>
  <c r="G27" i="7"/>
  <c r="F27" i="7"/>
  <c r="G26" i="7"/>
  <c r="F26" i="7"/>
  <c r="G25" i="7"/>
  <c r="F25"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3" i="7"/>
  <c r="F23" i="7"/>
  <c r="G22" i="7"/>
  <c r="F22" i="7"/>
  <c r="G21" i="7"/>
  <c r="F21" i="7"/>
  <c r="G20" i="7"/>
  <c r="F20" i="7"/>
  <c r="G19" i="7"/>
  <c r="F19" i="7"/>
  <c r="G18" i="7"/>
  <c r="F18" i="7"/>
  <c r="G17" i="7"/>
  <c r="F17" i="7"/>
  <c r="G16" i="7"/>
  <c r="F16" i="7"/>
  <c r="G15" i="7"/>
  <c r="F15" i="7"/>
  <c r="G14" i="7"/>
  <c r="F14" i="7"/>
  <c r="G13" i="7"/>
  <c r="F13" i="7"/>
  <c r="G12" i="7"/>
  <c r="F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P10" i="7" s="1"/>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45" i="6"/>
  <c r="F145" i="6"/>
  <c r="G144" i="6"/>
  <c r="F144" i="6"/>
  <c r="G143" i="6"/>
  <c r="F143"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1" i="6"/>
  <c r="F141" i="6"/>
  <c r="G140" i="6"/>
  <c r="F140" i="6"/>
  <c r="G139" i="6"/>
  <c r="F139" i="6"/>
  <c r="G138" i="6"/>
  <c r="F138" i="6"/>
  <c r="G137" i="6"/>
  <c r="F137" i="6"/>
  <c r="G136" i="6"/>
  <c r="F136" i="6"/>
  <c r="G135" i="6"/>
  <c r="F135"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X133" i="6" s="1"/>
  <c r="BW134" i="6"/>
  <c r="BV134" i="6"/>
  <c r="BU134" i="6"/>
  <c r="BT134" i="6"/>
  <c r="BS134" i="6"/>
  <c r="BR134" i="6"/>
  <c r="BQ134" i="6"/>
  <c r="BP134" i="6"/>
  <c r="BO134" i="6"/>
  <c r="BN134" i="6"/>
  <c r="BM134" i="6"/>
  <c r="BL134" i="6"/>
  <c r="BK134" i="6"/>
  <c r="BJ134" i="6"/>
  <c r="BI134" i="6"/>
  <c r="BH134" i="6"/>
  <c r="BH133" i="6" s="1"/>
  <c r="BG134" i="6"/>
  <c r="BF134" i="6"/>
  <c r="BE134" i="6"/>
  <c r="BD134" i="6"/>
  <c r="BC134" i="6"/>
  <c r="BB134" i="6"/>
  <c r="BA134" i="6"/>
  <c r="BA133" i="6" s="1"/>
  <c r="AZ134" i="6"/>
  <c r="AY134" i="6"/>
  <c r="AX134" i="6"/>
  <c r="AW134" i="6"/>
  <c r="AV134" i="6"/>
  <c r="AU134" i="6"/>
  <c r="AT134" i="6"/>
  <c r="AS134" i="6"/>
  <c r="AR134" i="6"/>
  <c r="AR133" i="6" s="1"/>
  <c r="AQ134" i="6"/>
  <c r="AP134" i="6"/>
  <c r="AO134" i="6"/>
  <c r="AO133" i="6" s="1"/>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L133" i="6" s="1"/>
  <c r="K134" i="6"/>
  <c r="J134" i="6"/>
  <c r="I134" i="6"/>
  <c r="H134" i="6"/>
  <c r="G132" i="6"/>
  <c r="F132" i="6"/>
  <c r="G127" i="6"/>
  <c r="F127" i="6"/>
  <c r="G126" i="6"/>
  <c r="F126" i="6"/>
  <c r="G125" i="6"/>
  <c r="F125" i="6"/>
  <c r="G124" i="6"/>
  <c r="F124"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2" i="6"/>
  <c r="F122" i="6"/>
  <c r="G121" i="6"/>
  <c r="F121" i="6"/>
  <c r="G120" i="6"/>
  <c r="F120" i="6"/>
  <c r="G119" i="6"/>
  <c r="F119" i="6"/>
  <c r="G118" i="6"/>
  <c r="F118" i="6"/>
  <c r="G117" i="6"/>
  <c r="F117" i="6"/>
  <c r="DC116" i="6"/>
  <c r="DB116" i="6"/>
  <c r="DA116" i="6"/>
  <c r="DA115" i="6" s="1"/>
  <c r="CZ116" i="6"/>
  <c r="CZ115" i="6" s="1"/>
  <c r="CY116" i="6"/>
  <c r="CY115" i="6" s="1"/>
  <c r="CX116" i="6"/>
  <c r="CW116" i="6"/>
  <c r="CW115" i="6" s="1"/>
  <c r="CV116" i="6"/>
  <c r="CV115" i="6" s="1"/>
  <c r="CU116" i="6"/>
  <c r="CU115" i="6" s="1"/>
  <c r="CT116" i="6"/>
  <c r="CT115" i="6" s="1"/>
  <c r="CS116" i="6"/>
  <c r="CR116" i="6"/>
  <c r="CQ116" i="6"/>
  <c r="CQ115" i="6" s="1"/>
  <c r="CP116" i="6"/>
  <c r="CO116" i="6"/>
  <c r="CO115" i="6" s="1"/>
  <c r="CN116" i="6"/>
  <c r="CM116" i="6"/>
  <c r="CM115" i="6" s="1"/>
  <c r="CL116" i="6"/>
  <c r="CK116" i="6"/>
  <c r="CK115" i="6" s="1"/>
  <c r="CJ116" i="6"/>
  <c r="CJ115" i="6" s="1"/>
  <c r="CI116" i="6"/>
  <c r="CI115" i="6" s="1"/>
  <c r="CH116" i="6"/>
  <c r="CG116" i="6"/>
  <c r="CF116" i="6"/>
  <c r="CF115" i="6" s="1"/>
  <c r="CE116" i="6"/>
  <c r="CE115" i="6" s="1"/>
  <c r="CD116" i="6"/>
  <c r="CD115" i="6" s="1"/>
  <c r="CC116" i="6"/>
  <c r="CC115" i="6" s="1"/>
  <c r="CB116" i="6"/>
  <c r="CB115" i="6" s="1"/>
  <c r="CA116" i="6"/>
  <c r="CA115" i="6" s="1"/>
  <c r="BZ116" i="6"/>
  <c r="BY116" i="6"/>
  <c r="BY115" i="6" s="1"/>
  <c r="BX116" i="6"/>
  <c r="BX115" i="6" s="1"/>
  <c r="BW116" i="6"/>
  <c r="BV116" i="6"/>
  <c r="BU116" i="6"/>
  <c r="BU115" i="6" s="1"/>
  <c r="BT116" i="6"/>
  <c r="BS116" i="6"/>
  <c r="BS115" i="6" s="1"/>
  <c r="BR116" i="6"/>
  <c r="BQ116" i="6"/>
  <c r="BP116" i="6"/>
  <c r="BP115" i="6" s="1"/>
  <c r="BO116" i="6"/>
  <c r="BO115" i="6" s="1"/>
  <c r="BN116" i="6"/>
  <c r="BM116" i="6"/>
  <c r="BL116" i="6"/>
  <c r="BL115" i="6" s="1"/>
  <c r="BK116" i="6"/>
  <c r="BJ116" i="6"/>
  <c r="BI116" i="6"/>
  <c r="BI115" i="6" s="1"/>
  <c r="BH116" i="6"/>
  <c r="BH115" i="6" s="1"/>
  <c r="BG116" i="6"/>
  <c r="BG115" i="6" s="1"/>
  <c r="BF116" i="6"/>
  <c r="BE116" i="6"/>
  <c r="BD116" i="6"/>
  <c r="BD115" i="6" s="1"/>
  <c r="BC116" i="6"/>
  <c r="BC115" i="6" s="1"/>
  <c r="BB116" i="6"/>
  <c r="BB115" i="6" s="1"/>
  <c r="BA116" i="6"/>
  <c r="AZ116" i="6"/>
  <c r="AY116" i="6"/>
  <c r="AY115" i="6" s="1"/>
  <c r="AX116" i="6"/>
  <c r="AW116" i="6"/>
  <c r="AW115" i="6" s="1"/>
  <c r="AV116" i="6"/>
  <c r="AU116" i="6"/>
  <c r="AT116" i="6"/>
  <c r="AS116" i="6"/>
  <c r="AS115" i="6" s="1"/>
  <c r="AR116" i="6"/>
  <c r="AR115" i="6" s="1"/>
  <c r="AQ116" i="6"/>
  <c r="AQ115" i="6" s="1"/>
  <c r="AP116" i="6"/>
  <c r="AO116" i="6"/>
  <c r="AN116" i="6"/>
  <c r="AN115" i="6" s="1"/>
  <c r="AM116" i="6"/>
  <c r="AM115" i="6" s="1"/>
  <c r="AL116" i="6"/>
  <c r="AK116" i="6"/>
  <c r="AK115" i="6" s="1"/>
  <c r="AJ116" i="6"/>
  <c r="AJ115" i="6" s="1"/>
  <c r="AI116" i="6"/>
  <c r="AI115" i="6" s="1"/>
  <c r="AH116" i="6"/>
  <c r="AG116" i="6"/>
  <c r="AG115" i="6" s="1"/>
  <c r="AF116" i="6"/>
  <c r="AF115" i="6" s="1"/>
  <c r="AE116" i="6"/>
  <c r="AD116" i="6"/>
  <c r="AC116" i="6"/>
  <c r="AC115" i="6" s="1"/>
  <c r="AB116" i="6"/>
  <c r="AA116" i="6"/>
  <c r="Z116" i="6"/>
  <c r="Y116" i="6"/>
  <c r="X116" i="6"/>
  <c r="X115" i="6" s="1"/>
  <c r="W116" i="6"/>
  <c r="W115" i="6" s="1"/>
  <c r="V116" i="6"/>
  <c r="U116" i="6"/>
  <c r="U115" i="6" s="1"/>
  <c r="T116" i="6"/>
  <c r="T115" i="6" s="1"/>
  <c r="S116" i="6"/>
  <c r="R116" i="6"/>
  <c r="Q116" i="6"/>
  <c r="Q115" i="6" s="1"/>
  <c r="P116" i="6"/>
  <c r="P115" i="6" s="1"/>
  <c r="O116" i="6"/>
  <c r="O115" i="6" s="1"/>
  <c r="N116" i="6"/>
  <c r="N115" i="6" s="1"/>
  <c r="M116" i="6"/>
  <c r="M115" i="6" s="1"/>
  <c r="L116" i="6"/>
  <c r="L115" i="6" s="1"/>
  <c r="K116" i="6"/>
  <c r="K115" i="6" s="1"/>
  <c r="J116" i="6"/>
  <c r="J115" i="6" s="1"/>
  <c r="I116" i="6"/>
  <c r="H116" i="6"/>
  <c r="AA115" i="6"/>
  <c r="G114" i="6"/>
  <c r="F114" i="6"/>
  <c r="G113" i="6"/>
  <c r="F113" i="6"/>
  <c r="G112" i="6"/>
  <c r="F112" i="6"/>
  <c r="DC111" i="6"/>
  <c r="DB111" i="6"/>
  <c r="DA111" i="6"/>
  <c r="CZ111" i="6"/>
  <c r="CY111" i="6"/>
  <c r="CX111" i="6"/>
  <c r="CW111" i="6"/>
  <c r="CV111" i="6"/>
  <c r="CU111" i="6"/>
  <c r="CT111" i="6"/>
  <c r="CS111" i="6"/>
  <c r="CR111" i="6"/>
  <c r="CQ111" i="6"/>
  <c r="CP111" i="6"/>
  <c r="CO111" i="6"/>
  <c r="CN111" i="6"/>
  <c r="CM111" i="6"/>
  <c r="CL111" i="6"/>
  <c r="CK111" i="6"/>
  <c r="CJ111" i="6"/>
  <c r="CI111" i="6"/>
  <c r="CH111" i="6"/>
  <c r="CG111" i="6"/>
  <c r="CF111" i="6"/>
  <c r="CE111" i="6"/>
  <c r="CD111" i="6"/>
  <c r="CC111" i="6"/>
  <c r="CB111" i="6"/>
  <c r="CA111" i="6"/>
  <c r="BZ111" i="6"/>
  <c r="BY111" i="6"/>
  <c r="BX111" i="6"/>
  <c r="BW111" i="6"/>
  <c r="BV111" i="6"/>
  <c r="BU111" i="6"/>
  <c r="BT111" i="6"/>
  <c r="BS111" i="6"/>
  <c r="BR111" i="6"/>
  <c r="BQ111" i="6"/>
  <c r="BP111" i="6"/>
  <c r="BO111" i="6"/>
  <c r="BN111" i="6"/>
  <c r="BM111"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G110" i="6"/>
  <c r="F110" i="6"/>
  <c r="G109" i="6"/>
  <c r="F109" i="6"/>
  <c r="G108" i="6"/>
  <c r="F108" i="6"/>
  <c r="G107" i="6"/>
  <c r="F107" i="6"/>
  <c r="G106" i="6"/>
  <c r="F106" i="6"/>
  <c r="G105" i="6"/>
  <c r="F105" i="6"/>
  <c r="DC104" i="6"/>
  <c r="DB104" i="6"/>
  <c r="DA104" i="6"/>
  <c r="CZ104" i="6"/>
  <c r="CY104" i="6"/>
  <c r="CX104" i="6"/>
  <c r="CW104" i="6"/>
  <c r="CV104" i="6"/>
  <c r="CV103" i="6" s="1"/>
  <c r="CU104" i="6"/>
  <c r="CT104" i="6"/>
  <c r="CT103" i="6" s="1"/>
  <c r="CS104" i="6"/>
  <c r="CS103" i="6" s="1"/>
  <c r="CR104" i="6"/>
  <c r="CQ104" i="6"/>
  <c r="CP104" i="6"/>
  <c r="CP103" i="6" s="1"/>
  <c r="CO104" i="6"/>
  <c r="CN104" i="6"/>
  <c r="CM104" i="6"/>
  <c r="CL104" i="6"/>
  <c r="CK104" i="6"/>
  <c r="CJ104" i="6"/>
  <c r="CI104" i="6"/>
  <c r="CH104" i="6"/>
  <c r="CG104" i="6"/>
  <c r="CF104" i="6"/>
  <c r="CE104" i="6"/>
  <c r="CD104" i="6"/>
  <c r="CC104" i="6"/>
  <c r="CB104" i="6"/>
  <c r="CA104" i="6"/>
  <c r="BZ104" i="6"/>
  <c r="BZ103" i="6" s="1"/>
  <c r="BY104" i="6"/>
  <c r="BY103" i="6" s="1"/>
  <c r="BX104" i="6"/>
  <c r="BX103" i="6" s="1"/>
  <c r="BW104" i="6"/>
  <c r="BV104" i="6"/>
  <c r="BV103" i="6" s="1"/>
  <c r="BU104" i="6"/>
  <c r="BU103" i="6" s="1"/>
  <c r="BT104" i="6"/>
  <c r="BS104" i="6"/>
  <c r="BR104" i="6"/>
  <c r="BQ104" i="6"/>
  <c r="BP104" i="6"/>
  <c r="BO104" i="6"/>
  <c r="BN104" i="6"/>
  <c r="BM104" i="6"/>
  <c r="BL104" i="6"/>
  <c r="BK104" i="6"/>
  <c r="BJ104" i="6"/>
  <c r="BI104" i="6"/>
  <c r="BH104" i="6"/>
  <c r="BG104" i="6"/>
  <c r="BF104" i="6"/>
  <c r="BE104" i="6"/>
  <c r="BD104" i="6"/>
  <c r="BC104" i="6"/>
  <c r="BC103" i="6" s="1"/>
  <c r="BB104" i="6"/>
  <c r="BA104" i="6"/>
  <c r="BA103" i="6" s="1"/>
  <c r="AZ104" i="6"/>
  <c r="AZ103" i="6" s="1"/>
  <c r="AY104" i="6"/>
  <c r="AX104" i="6"/>
  <c r="AX103" i="6" s="1"/>
  <c r="AW104" i="6"/>
  <c r="AV104" i="6"/>
  <c r="AU104" i="6"/>
  <c r="AT104" i="6"/>
  <c r="AS104" i="6"/>
  <c r="AS103" i="6" s="1"/>
  <c r="AR104" i="6"/>
  <c r="AQ104" i="6"/>
  <c r="AP104" i="6"/>
  <c r="AO104" i="6"/>
  <c r="AN104" i="6"/>
  <c r="AM104" i="6"/>
  <c r="AL104" i="6"/>
  <c r="AL103" i="6" s="1"/>
  <c r="AK104" i="6"/>
  <c r="AK103" i="6" s="1"/>
  <c r="AJ104" i="6"/>
  <c r="AJ103" i="6" s="1"/>
  <c r="AI104" i="6"/>
  <c r="AH104" i="6"/>
  <c r="AG104" i="6"/>
  <c r="AF104" i="6"/>
  <c r="AE104" i="6"/>
  <c r="AE103" i="6" s="1"/>
  <c r="AD104" i="6"/>
  <c r="AD103" i="6" s="1"/>
  <c r="AC104" i="6"/>
  <c r="AC103" i="6" s="1"/>
  <c r="AB104" i="6"/>
  <c r="AB103" i="6" s="1"/>
  <c r="AA104" i="6"/>
  <c r="Z104" i="6"/>
  <c r="Y104" i="6"/>
  <c r="X104" i="6"/>
  <c r="W104" i="6"/>
  <c r="W103" i="6" s="1"/>
  <c r="V104" i="6"/>
  <c r="U104" i="6"/>
  <c r="U103" i="6" s="1"/>
  <c r="T104" i="6"/>
  <c r="T103" i="6" s="1"/>
  <c r="S104" i="6"/>
  <c r="R104" i="6"/>
  <c r="R103" i="6" s="1"/>
  <c r="Q104" i="6"/>
  <c r="P104" i="6"/>
  <c r="O104" i="6"/>
  <c r="O103" i="6" s="1"/>
  <c r="N104" i="6"/>
  <c r="N103" i="6" s="1"/>
  <c r="M104" i="6"/>
  <c r="M103" i="6" s="1"/>
  <c r="L104" i="6"/>
  <c r="L103" i="6" s="1"/>
  <c r="K104" i="6"/>
  <c r="J104" i="6"/>
  <c r="J103" i="6" s="1"/>
  <c r="I104" i="6"/>
  <c r="I103" i="6" s="1"/>
  <c r="H104" i="6"/>
  <c r="DB103" i="6"/>
  <c r="CL103" i="6"/>
  <c r="G102" i="6"/>
  <c r="F102" i="6"/>
  <c r="G101" i="6"/>
  <c r="F101" i="6"/>
  <c r="G100" i="6"/>
  <c r="F100" i="6"/>
  <c r="G99" i="6"/>
  <c r="F99" i="6"/>
  <c r="G98" i="6"/>
  <c r="F98" i="6"/>
  <c r="G97" i="6"/>
  <c r="F97" i="6"/>
  <c r="G96" i="6"/>
  <c r="F96" i="6"/>
  <c r="G95" i="6"/>
  <c r="F95" i="6"/>
  <c r="G94" i="6"/>
  <c r="F94" i="6"/>
  <c r="G93" i="6"/>
  <c r="F93" i="6"/>
  <c r="G92" i="6"/>
  <c r="F92" i="6"/>
  <c r="G91" i="6"/>
  <c r="F91" i="6"/>
  <c r="DC90" i="6"/>
  <c r="DB90" i="6"/>
  <c r="DA90" i="6"/>
  <c r="CZ90" i="6"/>
  <c r="CY90" i="6"/>
  <c r="CX90" i="6"/>
  <c r="CW90" i="6"/>
  <c r="CV90" i="6"/>
  <c r="CU90" i="6"/>
  <c r="CT90" i="6"/>
  <c r="CS90" i="6"/>
  <c r="CR90" i="6"/>
  <c r="CQ90" i="6"/>
  <c r="CP90" i="6"/>
  <c r="CO90" i="6"/>
  <c r="CN90" i="6"/>
  <c r="CM90" i="6"/>
  <c r="CL90" i="6"/>
  <c r="CK90" i="6"/>
  <c r="CJ90" i="6"/>
  <c r="CI90" i="6"/>
  <c r="CH90"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89" i="6"/>
  <c r="F89" i="6"/>
  <c r="G88" i="6"/>
  <c r="F88" i="6"/>
  <c r="G87" i="6"/>
  <c r="F87" i="6"/>
  <c r="G86" i="6"/>
  <c r="F86" i="6"/>
  <c r="G85" i="6"/>
  <c r="F85" i="6"/>
  <c r="G84" i="6"/>
  <c r="F84" i="6"/>
  <c r="G83" i="6"/>
  <c r="F83" i="6"/>
  <c r="G82" i="6"/>
  <c r="F82" i="6"/>
  <c r="G81" i="6"/>
  <c r="F81" i="6"/>
  <c r="G80" i="6"/>
  <c r="F80" i="6"/>
  <c r="G79" i="6"/>
  <c r="F79" i="6"/>
  <c r="G78" i="6"/>
  <c r="F78"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6" i="6"/>
  <c r="F76" i="6"/>
  <c r="G75" i="6"/>
  <c r="F75" i="6"/>
  <c r="G74" i="6"/>
  <c r="F74" i="6"/>
  <c r="G73" i="6"/>
  <c r="F73" i="6"/>
  <c r="G72" i="6"/>
  <c r="F72" i="6"/>
  <c r="G71" i="6"/>
  <c r="F71" i="6"/>
  <c r="G70" i="6"/>
  <c r="F70" i="6"/>
  <c r="G69" i="6"/>
  <c r="F69" i="6"/>
  <c r="G68" i="6"/>
  <c r="F68" i="6"/>
  <c r="G67" i="6"/>
  <c r="F67" i="6"/>
  <c r="G66" i="6"/>
  <c r="F66" i="6"/>
  <c r="G65" i="6"/>
  <c r="F65" i="6"/>
  <c r="DC64" i="6"/>
  <c r="DB64" i="6"/>
  <c r="DA64" i="6"/>
  <c r="CZ64" i="6"/>
  <c r="CY64" i="6"/>
  <c r="CX64" i="6"/>
  <c r="CW64" i="6"/>
  <c r="CV64" i="6"/>
  <c r="CU64" i="6"/>
  <c r="CT64" i="6"/>
  <c r="CS64" i="6"/>
  <c r="CR64" i="6"/>
  <c r="CQ64" i="6"/>
  <c r="CP64" i="6"/>
  <c r="CO64" i="6"/>
  <c r="CN64" i="6"/>
  <c r="CM64" i="6"/>
  <c r="CL64" i="6"/>
  <c r="CK64" i="6"/>
  <c r="CJ64" i="6"/>
  <c r="CI64" i="6"/>
  <c r="CH64" i="6"/>
  <c r="CG64" i="6"/>
  <c r="CF64" i="6"/>
  <c r="CE64"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3" i="6"/>
  <c r="F63" i="6"/>
  <c r="G62" i="6"/>
  <c r="F62" i="6"/>
  <c r="G61" i="6"/>
  <c r="F61" i="6"/>
  <c r="G60" i="6"/>
  <c r="F60" i="6"/>
  <c r="G59" i="6"/>
  <c r="F59" i="6"/>
  <c r="G58" i="6"/>
  <c r="F58" i="6"/>
  <c r="G57" i="6"/>
  <c r="F57" i="6"/>
  <c r="G56" i="6"/>
  <c r="F56" i="6"/>
  <c r="G55" i="6"/>
  <c r="F55" i="6"/>
  <c r="G54" i="6"/>
  <c r="F54" i="6"/>
  <c r="G53" i="6"/>
  <c r="F53" i="6"/>
  <c r="G52" i="6"/>
  <c r="F52" i="6"/>
  <c r="DC51" i="6"/>
  <c r="DB51" i="6"/>
  <c r="DA51" i="6"/>
  <c r="CZ51" i="6"/>
  <c r="CY51" i="6"/>
  <c r="CX51" i="6"/>
  <c r="CW51" i="6"/>
  <c r="CV51" i="6"/>
  <c r="CU51" i="6"/>
  <c r="CT51" i="6"/>
  <c r="CS51" i="6"/>
  <c r="CR51"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49" i="6"/>
  <c r="F49" i="6"/>
  <c r="G48" i="6"/>
  <c r="F48" i="6"/>
  <c r="G47" i="6"/>
  <c r="F47" i="6"/>
  <c r="G46" i="6"/>
  <c r="F46" i="6"/>
  <c r="G45" i="6"/>
  <c r="F45" i="6"/>
  <c r="G44" i="6"/>
  <c r="F44" i="6"/>
  <c r="G43" i="6"/>
  <c r="F43" i="6"/>
  <c r="G42" i="6"/>
  <c r="F42" i="6"/>
  <c r="G41" i="6"/>
  <c r="F41" i="6"/>
  <c r="G40" i="6"/>
  <c r="F40" i="6"/>
  <c r="G39" i="6"/>
  <c r="F39" i="6"/>
  <c r="G38" i="6"/>
  <c r="F38" i="6"/>
  <c r="DC37" i="6"/>
  <c r="DB37" i="6"/>
  <c r="DA37" i="6"/>
  <c r="CZ37" i="6"/>
  <c r="CY37" i="6"/>
  <c r="CX37" i="6"/>
  <c r="CW37" i="6"/>
  <c r="CV37" i="6"/>
  <c r="CU37" i="6"/>
  <c r="CT37" i="6"/>
  <c r="CS37" i="6"/>
  <c r="CR37" i="6"/>
  <c r="CQ37" i="6"/>
  <c r="CP37" i="6"/>
  <c r="CO37" i="6"/>
  <c r="CN37" i="6"/>
  <c r="CM37" i="6"/>
  <c r="CL37" i="6"/>
  <c r="CK37" i="6"/>
  <c r="CJ37" i="6"/>
  <c r="CI37" i="6"/>
  <c r="CH37" i="6"/>
  <c r="CG37" i="6"/>
  <c r="CF37" i="6"/>
  <c r="CE37" i="6"/>
  <c r="CD37" i="6"/>
  <c r="CC37" i="6"/>
  <c r="CB37" i="6"/>
  <c r="CA37" i="6"/>
  <c r="BZ37" i="6"/>
  <c r="BY37" i="6"/>
  <c r="BX37" i="6"/>
  <c r="BW37" i="6"/>
  <c r="BV37" i="6"/>
  <c r="BU37" i="6"/>
  <c r="BT37" i="6"/>
  <c r="BS37" i="6"/>
  <c r="BR37" i="6"/>
  <c r="BQ37" i="6"/>
  <c r="BP37" i="6"/>
  <c r="BO37" i="6"/>
  <c r="BN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6" i="6"/>
  <c r="F36" i="6"/>
  <c r="G35" i="6"/>
  <c r="F35" i="6"/>
  <c r="G34" i="6"/>
  <c r="F34" i="6"/>
  <c r="G33" i="6"/>
  <c r="F33" i="6"/>
  <c r="G32" i="6"/>
  <c r="F32" i="6"/>
  <c r="G31" i="6"/>
  <c r="F31" i="6"/>
  <c r="G30" i="6"/>
  <c r="F30" i="6"/>
  <c r="G29" i="6"/>
  <c r="F29" i="6"/>
  <c r="G28" i="6"/>
  <c r="F28" i="6"/>
  <c r="G27" i="6"/>
  <c r="F27" i="6"/>
  <c r="G26" i="6"/>
  <c r="F26" i="6"/>
  <c r="G25" i="6"/>
  <c r="F25" i="6"/>
  <c r="DC24" i="6"/>
  <c r="DB24" i="6"/>
  <c r="DA24" i="6"/>
  <c r="CZ24" i="6"/>
  <c r="CY24" i="6"/>
  <c r="CX24" i="6"/>
  <c r="CW24" i="6"/>
  <c r="CV24" i="6"/>
  <c r="CU24" i="6"/>
  <c r="CT24" i="6"/>
  <c r="CS24" i="6"/>
  <c r="CS10" i="6" s="1"/>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3" i="6"/>
  <c r="F23" i="6"/>
  <c r="G22" i="6"/>
  <c r="F22" i="6"/>
  <c r="G21" i="6"/>
  <c r="F21" i="6"/>
  <c r="G20" i="6"/>
  <c r="F20" i="6"/>
  <c r="G19" i="6"/>
  <c r="F19" i="6"/>
  <c r="G18" i="6"/>
  <c r="F18" i="6"/>
  <c r="G17" i="6"/>
  <c r="F17" i="6"/>
  <c r="G16" i="6"/>
  <c r="F16" i="6"/>
  <c r="G15" i="6"/>
  <c r="F15" i="6"/>
  <c r="G14" i="6"/>
  <c r="F14" i="6"/>
  <c r="G13" i="6"/>
  <c r="F13" i="6"/>
  <c r="G12" i="6"/>
  <c r="F12" i="6"/>
  <c r="DC11" i="6"/>
  <c r="DC10" i="6" s="1"/>
  <c r="DB11" i="6"/>
  <c r="DA11" i="6"/>
  <c r="CZ11" i="6"/>
  <c r="CY11" i="6"/>
  <c r="CX11" i="6"/>
  <c r="CW11" i="6"/>
  <c r="CV11" i="6"/>
  <c r="CU11" i="6"/>
  <c r="CT11" i="6"/>
  <c r="CS11" i="6"/>
  <c r="CR11" i="6"/>
  <c r="CQ11" i="6"/>
  <c r="CP11" i="6"/>
  <c r="CO11" i="6"/>
  <c r="CN11" i="6"/>
  <c r="CM11" i="6"/>
  <c r="CL11" i="6"/>
  <c r="CK11" i="6"/>
  <c r="CJ11" i="6"/>
  <c r="CI11" i="6"/>
  <c r="CH11" i="6"/>
  <c r="CG11" i="6"/>
  <c r="CG10" i="6" s="1"/>
  <c r="CF11" i="6"/>
  <c r="CE11" i="6"/>
  <c r="CD11" i="6"/>
  <c r="CC11" i="6"/>
  <c r="CB11" i="6"/>
  <c r="CA11" i="6"/>
  <c r="BZ11" i="6"/>
  <c r="BY11" i="6"/>
  <c r="BX11" i="6"/>
  <c r="BW11" i="6"/>
  <c r="BV11" i="6"/>
  <c r="BU11" i="6"/>
  <c r="BT11" i="6"/>
  <c r="BS11" i="6"/>
  <c r="BR11" i="6"/>
  <c r="BQ11" i="6"/>
  <c r="BQ10" i="6" s="1"/>
  <c r="BP11" i="6"/>
  <c r="BO11" i="6"/>
  <c r="BN11" i="6"/>
  <c r="BM11" i="6"/>
  <c r="BL11" i="6"/>
  <c r="BK11" i="6"/>
  <c r="BJ11" i="6"/>
  <c r="BI11" i="6"/>
  <c r="BH11" i="6"/>
  <c r="BG11" i="6"/>
  <c r="BF11" i="6"/>
  <c r="BE11" i="6"/>
  <c r="BD11" i="6"/>
  <c r="BC11" i="6"/>
  <c r="BB11" i="6"/>
  <c r="BA11" i="6"/>
  <c r="AZ11" i="6"/>
  <c r="AY11" i="6"/>
  <c r="AX11" i="6"/>
  <c r="AW11" i="6"/>
  <c r="AV11" i="6"/>
  <c r="AU11" i="6"/>
  <c r="AT11" i="6"/>
  <c r="AS11" i="6"/>
  <c r="AS10" i="6" s="1"/>
  <c r="AR11" i="6"/>
  <c r="AQ11" i="6"/>
  <c r="AP11" i="6"/>
  <c r="AO11" i="6"/>
  <c r="AN11" i="6"/>
  <c r="AM11" i="6"/>
  <c r="AL11" i="6"/>
  <c r="AK11" i="6"/>
  <c r="AJ11" i="6"/>
  <c r="AI11" i="6"/>
  <c r="AH11" i="6"/>
  <c r="AG11" i="6"/>
  <c r="AF11" i="6"/>
  <c r="AE11" i="6"/>
  <c r="AD11" i="6"/>
  <c r="AC11" i="6"/>
  <c r="AB11" i="6"/>
  <c r="AA11" i="6"/>
  <c r="Z11" i="6"/>
  <c r="Y11" i="6"/>
  <c r="X11" i="6"/>
  <c r="W11" i="6"/>
  <c r="V11" i="6"/>
  <c r="U11" i="6"/>
  <c r="U10" i="6" s="1"/>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145" i="5"/>
  <c r="F145" i="5"/>
  <c r="G144" i="5"/>
  <c r="F144" i="5"/>
  <c r="G143" i="5"/>
  <c r="F143" i="5"/>
  <c r="DC142" i="5"/>
  <c r="DB142" i="5"/>
  <c r="DA142" i="5"/>
  <c r="CZ142" i="5"/>
  <c r="CY142" i="5"/>
  <c r="CX142" i="5"/>
  <c r="CW142" i="5"/>
  <c r="CV142" i="5"/>
  <c r="CU142" i="5"/>
  <c r="CT142" i="5"/>
  <c r="CS142" i="5"/>
  <c r="CR142" i="5"/>
  <c r="CQ142" i="5"/>
  <c r="CP142" i="5"/>
  <c r="CO142" i="5"/>
  <c r="CN142" i="5"/>
  <c r="CM142" i="5"/>
  <c r="CL142" i="5"/>
  <c r="CK142" i="5"/>
  <c r="CJ142" i="5"/>
  <c r="CI142" i="5"/>
  <c r="CH142" i="5"/>
  <c r="CG142" i="5"/>
  <c r="CF142" i="5"/>
  <c r="CE142" i="5"/>
  <c r="CD142" i="5"/>
  <c r="CC142" i="5"/>
  <c r="CB142" i="5"/>
  <c r="CA142" i="5"/>
  <c r="BZ142" i="5"/>
  <c r="BY142" i="5"/>
  <c r="BX142" i="5"/>
  <c r="BW142" i="5"/>
  <c r="BV142" i="5"/>
  <c r="BU142" i="5"/>
  <c r="BT142" i="5"/>
  <c r="BS142" i="5"/>
  <c r="BR142" i="5"/>
  <c r="BQ142" i="5"/>
  <c r="BP142" i="5"/>
  <c r="BO142" i="5"/>
  <c r="BN142" i="5"/>
  <c r="BM142" i="5"/>
  <c r="BL142" i="5"/>
  <c r="BK142" i="5"/>
  <c r="BJ142" i="5"/>
  <c r="BI142" i="5"/>
  <c r="BH142" i="5"/>
  <c r="BG142" i="5"/>
  <c r="BF142" i="5"/>
  <c r="BE142" i="5"/>
  <c r="BD142" i="5"/>
  <c r="BC142" i="5"/>
  <c r="BB142" i="5"/>
  <c r="BA142" i="5"/>
  <c r="AZ142" i="5"/>
  <c r="AY142" i="5"/>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1" i="5"/>
  <c r="F141" i="5"/>
  <c r="G140" i="5"/>
  <c r="F140" i="5"/>
  <c r="G139" i="5"/>
  <c r="F139" i="5"/>
  <c r="G138" i="5"/>
  <c r="F138" i="5"/>
  <c r="G137" i="5"/>
  <c r="F137" i="5"/>
  <c r="G136" i="5"/>
  <c r="F136" i="5"/>
  <c r="G135" i="5"/>
  <c r="F135" i="5"/>
  <c r="DC134" i="5"/>
  <c r="DB134" i="5"/>
  <c r="DA134" i="5"/>
  <c r="CZ134" i="5"/>
  <c r="CY134" i="5"/>
  <c r="CX134" i="5"/>
  <c r="CW134" i="5"/>
  <c r="CW133" i="5" s="1"/>
  <c r="CV134" i="5"/>
  <c r="CU134" i="5"/>
  <c r="CT134" i="5"/>
  <c r="CS134" i="5"/>
  <c r="CR134" i="5"/>
  <c r="CQ134" i="5"/>
  <c r="CP134" i="5"/>
  <c r="CO134" i="5"/>
  <c r="CN134" i="5"/>
  <c r="CM134" i="5"/>
  <c r="CL134" i="5"/>
  <c r="CK134" i="5"/>
  <c r="CJ134" i="5"/>
  <c r="CI134" i="5"/>
  <c r="CH134" i="5"/>
  <c r="CG134" i="5"/>
  <c r="CF134" i="5"/>
  <c r="CE134" i="5"/>
  <c r="CD134" i="5"/>
  <c r="CC134" i="5"/>
  <c r="CB134" i="5"/>
  <c r="CA134" i="5"/>
  <c r="BZ134" i="5"/>
  <c r="BY134" i="5"/>
  <c r="BY133" i="5" s="1"/>
  <c r="BX134" i="5"/>
  <c r="BW134" i="5"/>
  <c r="BV134" i="5"/>
  <c r="BU134" i="5"/>
  <c r="BT134" i="5"/>
  <c r="BS134" i="5"/>
  <c r="BR134" i="5"/>
  <c r="BQ134" i="5"/>
  <c r="BP134" i="5"/>
  <c r="BO134" i="5"/>
  <c r="BN134" i="5"/>
  <c r="BM134" i="5"/>
  <c r="BL134" i="5"/>
  <c r="BK134" i="5"/>
  <c r="BJ134" i="5"/>
  <c r="BI134" i="5"/>
  <c r="BH134" i="5"/>
  <c r="BG134" i="5"/>
  <c r="BF134" i="5"/>
  <c r="BE134" i="5"/>
  <c r="BD134" i="5"/>
  <c r="BC134" i="5"/>
  <c r="BB134" i="5"/>
  <c r="BA134" i="5"/>
  <c r="AZ134" i="5"/>
  <c r="AY134" i="5"/>
  <c r="AX134" i="5"/>
  <c r="AW134" i="5"/>
  <c r="AV134" i="5"/>
  <c r="AU134" i="5"/>
  <c r="AT134" i="5"/>
  <c r="AS134" i="5"/>
  <c r="AR134" i="5"/>
  <c r="AQ134" i="5"/>
  <c r="AP134" i="5"/>
  <c r="AO134" i="5"/>
  <c r="AN134" i="5"/>
  <c r="AM134" i="5"/>
  <c r="AL134" i="5"/>
  <c r="AK134" i="5"/>
  <c r="AJ134" i="5"/>
  <c r="AI134" i="5"/>
  <c r="AH134"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2" i="5"/>
  <c r="F132" i="5"/>
  <c r="G127" i="5"/>
  <c r="F127" i="5"/>
  <c r="G126" i="5"/>
  <c r="F126" i="5"/>
  <c r="G125" i="5"/>
  <c r="G124" i="5"/>
  <c r="DC123" i="5"/>
  <c r="DB123" i="5"/>
  <c r="DA123" i="5"/>
  <c r="CZ123" i="5"/>
  <c r="CY123" i="5"/>
  <c r="CX123" i="5"/>
  <c r="CW123" i="5"/>
  <c r="CV123" i="5"/>
  <c r="CU123" i="5"/>
  <c r="CT123" i="5"/>
  <c r="CS123" i="5"/>
  <c r="CR123" i="5"/>
  <c r="CQ123" i="5"/>
  <c r="CP123" i="5"/>
  <c r="CO123" i="5"/>
  <c r="CN123" i="5"/>
  <c r="CM123" i="5"/>
  <c r="CL123" i="5"/>
  <c r="CK123" i="5"/>
  <c r="CJ123" i="5"/>
  <c r="CI123" i="5"/>
  <c r="CH123" i="5"/>
  <c r="CG123" i="5"/>
  <c r="CF123" i="5"/>
  <c r="CE123" i="5"/>
  <c r="CD123" i="5"/>
  <c r="CC123" i="5"/>
  <c r="CB123" i="5"/>
  <c r="CA123" i="5"/>
  <c r="BZ123" i="5"/>
  <c r="BY123" i="5"/>
  <c r="BX123" i="5"/>
  <c r="BW123" i="5"/>
  <c r="BV123" i="5"/>
  <c r="BU123" i="5"/>
  <c r="BT123" i="5"/>
  <c r="BS123" i="5"/>
  <c r="BR123" i="5"/>
  <c r="BQ123" i="5"/>
  <c r="BP123" i="5"/>
  <c r="BO123" i="5"/>
  <c r="BN123"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2" i="5"/>
  <c r="F122" i="5"/>
  <c r="G121" i="5"/>
  <c r="F121" i="5"/>
  <c r="G120" i="5"/>
  <c r="F120" i="5"/>
  <c r="G119" i="5"/>
  <c r="F119" i="5"/>
  <c r="G118" i="5"/>
  <c r="F118" i="5"/>
  <c r="G117" i="5"/>
  <c r="F117" i="5"/>
  <c r="DC116" i="5"/>
  <c r="DC115" i="5" s="1"/>
  <c r="DB116" i="5"/>
  <c r="DB115" i="5" s="1"/>
  <c r="DA116" i="5"/>
  <c r="DA115" i="5" s="1"/>
  <c r="CZ116" i="5"/>
  <c r="CY116" i="5"/>
  <c r="CX116" i="5"/>
  <c r="CW116" i="5"/>
  <c r="CW115" i="5" s="1"/>
  <c r="CV116" i="5"/>
  <c r="CV115" i="5" s="1"/>
  <c r="CU116" i="5"/>
  <c r="CT116" i="5"/>
  <c r="CS116" i="5"/>
  <c r="CS115" i="5" s="1"/>
  <c r="CR116" i="5"/>
  <c r="CQ116" i="5"/>
  <c r="CP116" i="5"/>
  <c r="CO116" i="5"/>
  <c r="CN116" i="5"/>
  <c r="CN115" i="5" s="1"/>
  <c r="CM116" i="5"/>
  <c r="CL116" i="5"/>
  <c r="CK116" i="5"/>
  <c r="CK115" i="5" s="1"/>
  <c r="CJ116" i="5"/>
  <c r="CJ115" i="5" s="1"/>
  <c r="CI116" i="5"/>
  <c r="CI115" i="5" s="1"/>
  <c r="CH116" i="5"/>
  <c r="CG116" i="5"/>
  <c r="CG115" i="5" s="1"/>
  <c r="CF116" i="5"/>
  <c r="CE116" i="5"/>
  <c r="CE115" i="5" s="1"/>
  <c r="CD116" i="5"/>
  <c r="CC116" i="5"/>
  <c r="CC115" i="5" s="1"/>
  <c r="CB116" i="5"/>
  <c r="CB115" i="5" s="1"/>
  <c r="CA116" i="5"/>
  <c r="CA115" i="5" s="1"/>
  <c r="BZ116" i="5"/>
  <c r="BY116" i="5"/>
  <c r="BY115" i="5" s="1"/>
  <c r="BX116" i="5"/>
  <c r="BX115" i="5" s="1"/>
  <c r="BW116" i="5"/>
  <c r="BW115" i="5" s="1"/>
  <c r="BV116" i="5"/>
  <c r="BU116" i="5"/>
  <c r="BT116" i="5"/>
  <c r="BT115" i="5" s="1"/>
  <c r="BS116" i="5"/>
  <c r="BR116" i="5"/>
  <c r="BQ116" i="5"/>
  <c r="BP116" i="5"/>
  <c r="BO116" i="5"/>
  <c r="BN116" i="5"/>
  <c r="BM116" i="5"/>
  <c r="BM115" i="5" s="1"/>
  <c r="BL116" i="5"/>
  <c r="BL115" i="5" s="1"/>
  <c r="BK116" i="5"/>
  <c r="BK115" i="5" s="1"/>
  <c r="BJ116" i="5"/>
  <c r="BI116" i="5"/>
  <c r="BH116" i="5"/>
  <c r="BH115" i="5" s="1"/>
  <c r="BG116" i="5"/>
  <c r="BG115" i="5" s="1"/>
  <c r="BF116" i="5"/>
  <c r="BE116" i="5"/>
  <c r="BE115" i="5" s="1"/>
  <c r="BD116" i="5"/>
  <c r="BD115" i="5" s="1"/>
  <c r="BC116" i="5"/>
  <c r="BC115" i="5" s="1"/>
  <c r="BB116" i="5"/>
  <c r="BA116" i="5"/>
  <c r="BA115" i="5" s="1"/>
  <c r="AZ116" i="5"/>
  <c r="AY116" i="5"/>
  <c r="AX116" i="5"/>
  <c r="AX115" i="5" s="1"/>
  <c r="AW116" i="5"/>
  <c r="AV116" i="5"/>
  <c r="AV115" i="5" s="1"/>
  <c r="AU116" i="5"/>
  <c r="AT116" i="5"/>
  <c r="AT115" i="5" s="1"/>
  <c r="AS116" i="5"/>
  <c r="AS115" i="5" s="1"/>
  <c r="AR116" i="5"/>
  <c r="AR115" i="5" s="1"/>
  <c r="AQ116" i="5"/>
  <c r="AQ115" i="5" s="1"/>
  <c r="AP116" i="5"/>
  <c r="AP115" i="5" s="1"/>
  <c r="AO116" i="5"/>
  <c r="AO115" i="5" s="1"/>
  <c r="AN116" i="5"/>
  <c r="AM116" i="5"/>
  <c r="AM115" i="5" s="1"/>
  <c r="AL116" i="5"/>
  <c r="AK116" i="5"/>
  <c r="AK115" i="5" s="1"/>
  <c r="AJ116" i="5"/>
  <c r="AJ115" i="5" s="1"/>
  <c r="AI116" i="5"/>
  <c r="AH116" i="5"/>
  <c r="AG116" i="5"/>
  <c r="AG115" i="5" s="1"/>
  <c r="AF116" i="5"/>
  <c r="AF115" i="5" s="1"/>
  <c r="AE116" i="5"/>
  <c r="AE115" i="5" s="1"/>
  <c r="AD116" i="5"/>
  <c r="AC116" i="5"/>
  <c r="AB116" i="5"/>
  <c r="AB115" i="5" s="1"/>
  <c r="AA116" i="5"/>
  <c r="Z116" i="5"/>
  <c r="Y116" i="5"/>
  <c r="X116" i="5"/>
  <c r="W116" i="5"/>
  <c r="W115" i="5" s="1"/>
  <c r="V116" i="5"/>
  <c r="U116" i="5"/>
  <c r="U115" i="5" s="1"/>
  <c r="T116" i="5"/>
  <c r="T115" i="5" s="1"/>
  <c r="S116" i="5"/>
  <c r="S115" i="5" s="1"/>
  <c r="R116" i="5"/>
  <c r="Q116" i="5"/>
  <c r="P116" i="5"/>
  <c r="P115" i="5" s="1"/>
  <c r="O116" i="5"/>
  <c r="N116" i="5"/>
  <c r="M116" i="5"/>
  <c r="M115" i="5" s="1"/>
  <c r="L116" i="5"/>
  <c r="L115" i="5" s="1"/>
  <c r="K116" i="5"/>
  <c r="K115" i="5" s="1"/>
  <c r="J116" i="5"/>
  <c r="J115" i="5" s="1"/>
  <c r="I116" i="5"/>
  <c r="H116" i="5"/>
  <c r="G114" i="5"/>
  <c r="F114" i="5"/>
  <c r="G113" i="5"/>
  <c r="F113" i="5"/>
  <c r="G112" i="5"/>
  <c r="F112" i="5"/>
  <c r="G110" i="5"/>
  <c r="F110" i="5"/>
  <c r="G109" i="5"/>
  <c r="F109" i="5"/>
  <c r="G108" i="5"/>
  <c r="F108" i="5"/>
  <c r="G107" i="5"/>
  <c r="F107" i="5"/>
  <c r="G106" i="5"/>
  <c r="F106" i="5"/>
  <c r="G105" i="5"/>
  <c r="F105" i="5"/>
  <c r="DC104" i="5"/>
  <c r="DC103" i="5" s="1"/>
  <c r="DB104" i="5"/>
  <c r="DB103" i="5" s="1"/>
  <c r="DA104" i="5"/>
  <c r="CZ104" i="5"/>
  <c r="CY104" i="5"/>
  <c r="CX104" i="5"/>
  <c r="CX103" i="5" s="1"/>
  <c r="CW104" i="5"/>
  <c r="CW103" i="5" s="1"/>
  <c r="CV104" i="5"/>
  <c r="CV103" i="5" s="1"/>
  <c r="CU104" i="5"/>
  <c r="CT104" i="5"/>
  <c r="CT103" i="5" s="1"/>
  <c r="CS104" i="5"/>
  <c r="CR104" i="5"/>
  <c r="CQ104" i="5"/>
  <c r="CQ103" i="5" s="1"/>
  <c r="CP104" i="5"/>
  <c r="CO104" i="5"/>
  <c r="CO103" i="5" s="1"/>
  <c r="CN104" i="5"/>
  <c r="CN103" i="5" s="1"/>
  <c r="CM104" i="5"/>
  <c r="CM103" i="5" s="1"/>
  <c r="CL104" i="5"/>
  <c r="CL103" i="5" s="1"/>
  <c r="CK104" i="5"/>
  <c r="CJ104" i="5"/>
  <c r="CJ103" i="5" s="1"/>
  <c r="CI104" i="5"/>
  <c r="CH104" i="5"/>
  <c r="CH103" i="5" s="1"/>
  <c r="CG104" i="5"/>
  <c r="CG103" i="5" s="1"/>
  <c r="CF104" i="5"/>
  <c r="CF103" i="5" s="1"/>
  <c r="CE104" i="5"/>
  <c r="CE103" i="5" s="1"/>
  <c r="CD104" i="5"/>
  <c r="CD103" i="5" s="1"/>
  <c r="CC104" i="5"/>
  <c r="CC103" i="5" s="1"/>
  <c r="CB104" i="5"/>
  <c r="CA104" i="5"/>
  <c r="CA103" i="5" s="1"/>
  <c r="BZ104" i="5"/>
  <c r="BZ103" i="5" s="1"/>
  <c r="BY104" i="5"/>
  <c r="BY103" i="5" s="1"/>
  <c r="BX104" i="5"/>
  <c r="BX103" i="5" s="1"/>
  <c r="BW104" i="5"/>
  <c r="BW103" i="5" s="1"/>
  <c r="BV104" i="5"/>
  <c r="BV103" i="5" s="1"/>
  <c r="BU104" i="5"/>
  <c r="BT104" i="5"/>
  <c r="BS104" i="5"/>
  <c r="BR104" i="5"/>
  <c r="BR103" i="5" s="1"/>
  <c r="BQ104" i="5"/>
  <c r="BQ103" i="5" s="1"/>
  <c r="BP104" i="5"/>
  <c r="BO104" i="5"/>
  <c r="BN104" i="5"/>
  <c r="BN103" i="5" s="1"/>
  <c r="BM104" i="5"/>
  <c r="BL104" i="5"/>
  <c r="BK104" i="5"/>
  <c r="BJ104" i="5"/>
  <c r="BJ103" i="5" s="1"/>
  <c r="BI104" i="5"/>
  <c r="BI103" i="5" s="1"/>
  <c r="BH104" i="5"/>
  <c r="BH103" i="5" s="1"/>
  <c r="BG104" i="5"/>
  <c r="BG103" i="5" s="1"/>
  <c r="BF104" i="5"/>
  <c r="BF103" i="5" s="1"/>
  <c r="BE104" i="5"/>
  <c r="BD104" i="5"/>
  <c r="BD103" i="5" s="1"/>
  <c r="BC104" i="5"/>
  <c r="BC103" i="5" s="1"/>
  <c r="BB104" i="5"/>
  <c r="BA104" i="5"/>
  <c r="BA103" i="5" s="1"/>
  <c r="AZ104" i="5"/>
  <c r="AZ103" i="5" s="1"/>
  <c r="AY104" i="5"/>
  <c r="AY103" i="5" s="1"/>
  <c r="AX104" i="5"/>
  <c r="AW104" i="5"/>
  <c r="AW103" i="5" s="1"/>
  <c r="AV104" i="5"/>
  <c r="AV103" i="5" s="1"/>
  <c r="AU104" i="5"/>
  <c r="AT104" i="5"/>
  <c r="AS104" i="5"/>
  <c r="AS103" i="5" s="1"/>
  <c r="AR104" i="5"/>
  <c r="AR103" i="5" s="1"/>
  <c r="AQ104" i="5"/>
  <c r="AQ103" i="5" s="1"/>
  <c r="AP104" i="5"/>
  <c r="AP103" i="5" s="1"/>
  <c r="AO104" i="5"/>
  <c r="AN104" i="5"/>
  <c r="AN103" i="5" s="1"/>
  <c r="AM104" i="5"/>
  <c r="AM103" i="5" s="1"/>
  <c r="AL104" i="5"/>
  <c r="AL103" i="5" s="1"/>
  <c r="AK104" i="5"/>
  <c r="AK103" i="5" s="1"/>
  <c r="AJ104" i="5"/>
  <c r="AJ103" i="5" s="1"/>
  <c r="AI104" i="5"/>
  <c r="AI103" i="5" s="1"/>
  <c r="AH104" i="5"/>
  <c r="AH103" i="5" s="1"/>
  <c r="AG104" i="5"/>
  <c r="AF104" i="5"/>
  <c r="AF103" i="5" s="1"/>
  <c r="AE104" i="5"/>
  <c r="AD104" i="5"/>
  <c r="AC104" i="5"/>
  <c r="AC103" i="5" s="1"/>
  <c r="AB104" i="5"/>
  <c r="AB103" i="5" s="1"/>
  <c r="AA104" i="5"/>
  <c r="AA103" i="5" s="1"/>
  <c r="Z104" i="5"/>
  <c r="Z103" i="5" s="1"/>
  <c r="Y104" i="5"/>
  <c r="Y103" i="5" s="1"/>
  <c r="X104" i="5"/>
  <c r="X103" i="5" s="1"/>
  <c r="W104" i="5"/>
  <c r="W103" i="5" s="1"/>
  <c r="V104" i="5"/>
  <c r="U104" i="5"/>
  <c r="U103" i="5" s="1"/>
  <c r="T104" i="5"/>
  <c r="T103" i="5" s="1"/>
  <c r="S104" i="5"/>
  <c r="S103" i="5" s="1"/>
  <c r="R104" i="5"/>
  <c r="R103" i="5" s="1"/>
  <c r="Q104" i="5"/>
  <c r="P104" i="5"/>
  <c r="P103" i="5" s="1"/>
  <c r="O104" i="5"/>
  <c r="N104" i="5"/>
  <c r="M104" i="5"/>
  <c r="M103" i="5" s="1"/>
  <c r="L104" i="5"/>
  <c r="L103" i="5" s="1"/>
  <c r="K104" i="5"/>
  <c r="K103" i="5" s="1"/>
  <c r="J104" i="5"/>
  <c r="J103" i="5" s="1"/>
  <c r="I104" i="5"/>
  <c r="I103" i="5" s="1"/>
  <c r="H104" i="5"/>
  <c r="H103" i="5" s="1"/>
  <c r="G102" i="5"/>
  <c r="F102" i="5"/>
  <c r="G101" i="5"/>
  <c r="F101" i="5"/>
  <c r="G100" i="5"/>
  <c r="F100" i="5"/>
  <c r="G99" i="5"/>
  <c r="F99" i="5"/>
  <c r="G98" i="5"/>
  <c r="F98" i="5"/>
  <c r="G97" i="5"/>
  <c r="F97" i="5"/>
  <c r="G96" i="5"/>
  <c r="F96" i="5"/>
  <c r="G95" i="5"/>
  <c r="F95" i="5"/>
  <c r="G94" i="5"/>
  <c r="F94" i="5"/>
  <c r="G93" i="5"/>
  <c r="F93" i="5"/>
  <c r="G92" i="5"/>
  <c r="F92" i="5"/>
  <c r="G91" i="5"/>
  <c r="F91" i="5"/>
  <c r="DC90" i="5"/>
  <c r="DB90" i="5"/>
  <c r="DA90" i="5"/>
  <c r="CZ90" i="5"/>
  <c r="CY90" i="5"/>
  <c r="CX90" i="5"/>
  <c r="CW90" i="5"/>
  <c r="CV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89" i="5"/>
  <c r="F89" i="5"/>
  <c r="G88" i="5"/>
  <c r="F88" i="5"/>
  <c r="G87" i="5"/>
  <c r="F87" i="5"/>
  <c r="G86" i="5"/>
  <c r="F86" i="5"/>
  <c r="G85" i="5"/>
  <c r="F85" i="5"/>
  <c r="G84" i="5"/>
  <c r="F84" i="5"/>
  <c r="G83" i="5"/>
  <c r="F83" i="5"/>
  <c r="G82" i="5"/>
  <c r="F82" i="5"/>
  <c r="G81" i="5"/>
  <c r="F81" i="5"/>
  <c r="G80" i="5"/>
  <c r="F80" i="5"/>
  <c r="G79" i="5"/>
  <c r="F79" i="5"/>
  <c r="G78" i="5"/>
  <c r="F78" i="5"/>
  <c r="DC77" i="5"/>
  <c r="DB77" i="5"/>
  <c r="DA77" i="5"/>
  <c r="CZ77" i="5"/>
  <c r="CY77" i="5"/>
  <c r="CX77" i="5"/>
  <c r="CW77" i="5"/>
  <c r="CV77" i="5"/>
  <c r="CU77" i="5"/>
  <c r="CT77" i="5"/>
  <c r="CS77" i="5"/>
  <c r="CR77" i="5"/>
  <c r="CQ77" i="5"/>
  <c r="CP77" i="5"/>
  <c r="CO77" i="5"/>
  <c r="CN77" i="5"/>
  <c r="CM77" i="5"/>
  <c r="CL77" i="5"/>
  <c r="CK77" i="5"/>
  <c r="CJ77" i="5"/>
  <c r="CI77" i="5"/>
  <c r="CH77" i="5"/>
  <c r="CG77" i="5"/>
  <c r="CF77" i="5"/>
  <c r="CE77" i="5"/>
  <c r="CD77" i="5"/>
  <c r="CC77" i="5"/>
  <c r="CB77" i="5"/>
  <c r="CA77" i="5"/>
  <c r="BZ77" i="5"/>
  <c r="BY77" i="5"/>
  <c r="BX77" i="5"/>
  <c r="BW77" i="5"/>
  <c r="BV77" i="5"/>
  <c r="BU77" i="5"/>
  <c r="BT77" i="5"/>
  <c r="BS77" i="5"/>
  <c r="BR77" i="5"/>
  <c r="BQ77" i="5"/>
  <c r="BP77"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6" i="5"/>
  <c r="F76" i="5"/>
  <c r="G75" i="5"/>
  <c r="F75" i="5"/>
  <c r="G74" i="5"/>
  <c r="F74" i="5"/>
  <c r="G73" i="5"/>
  <c r="F73" i="5"/>
  <c r="G72" i="5"/>
  <c r="F72" i="5"/>
  <c r="G71" i="5"/>
  <c r="F71" i="5"/>
  <c r="G70" i="5"/>
  <c r="F70" i="5"/>
  <c r="G69" i="5"/>
  <c r="F69" i="5"/>
  <c r="G68" i="5"/>
  <c r="F68" i="5"/>
  <c r="G67" i="5"/>
  <c r="F67" i="5"/>
  <c r="G66" i="5"/>
  <c r="F66" i="5"/>
  <c r="G65" i="5"/>
  <c r="F65" i="5"/>
  <c r="DC64" i="5"/>
  <c r="DB64" i="5"/>
  <c r="DA64" i="5"/>
  <c r="CZ64" i="5"/>
  <c r="CY64" i="5"/>
  <c r="CX64" i="5"/>
  <c r="CW64" i="5"/>
  <c r="CV64" i="5"/>
  <c r="CU64" i="5"/>
  <c r="CT64" i="5"/>
  <c r="CS64" i="5"/>
  <c r="CR64" i="5"/>
  <c r="CQ64" i="5"/>
  <c r="CP64" i="5"/>
  <c r="CO64" i="5"/>
  <c r="CN64" i="5"/>
  <c r="CM64" i="5"/>
  <c r="CL64" i="5"/>
  <c r="CK64" i="5"/>
  <c r="CJ64" i="5"/>
  <c r="CI64" i="5"/>
  <c r="CH64" i="5"/>
  <c r="CG64" i="5"/>
  <c r="CF64" i="5"/>
  <c r="CE64" i="5"/>
  <c r="CD64" i="5"/>
  <c r="CC64" i="5"/>
  <c r="CB64" i="5"/>
  <c r="CA64" i="5"/>
  <c r="BZ64" i="5"/>
  <c r="BY64" i="5"/>
  <c r="BX64" i="5"/>
  <c r="BW64" i="5"/>
  <c r="BV64" i="5"/>
  <c r="BU64" i="5"/>
  <c r="BT64" i="5"/>
  <c r="BS64" i="5"/>
  <c r="BR64" i="5"/>
  <c r="BQ64" i="5"/>
  <c r="BP64" i="5"/>
  <c r="BO64" i="5"/>
  <c r="BN64" i="5"/>
  <c r="BM64"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3" i="5"/>
  <c r="F63" i="5"/>
  <c r="G62" i="5"/>
  <c r="F62" i="5"/>
  <c r="G61" i="5"/>
  <c r="F61" i="5"/>
  <c r="G60" i="5"/>
  <c r="F60" i="5"/>
  <c r="G59" i="5"/>
  <c r="F59" i="5"/>
  <c r="G58" i="5"/>
  <c r="F58" i="5"/>
  <c r="G57" i="5"/>
  <c r="F57" i="5"/>
  <c r="G56" i="5"/>
  <c r="F56" i="5"/>
  <c r="G55" i="5"/>
  <c r="F55" i="5"/>
  <c r="G54" i="5"/>
  <c r="F54" i="5"/>
  <c r="G53" i="5"/>
  <c r="F53" i="5"/>
  <c r="G52" i="5"/>
  <c r="F52"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49" i="5"/>
  <c r="F49" i="5"/>
  <c r="G48" i="5"/>
  <c r="F48" i="5"/>
  <c r="G47" i="5"/>
  <c r="F47" i="5"/>
  <c r="G46" i="5"/>
  <c r="F46" i="5"/>
  <c r="G45" i="5"/>
  <c r="F45" i="5"/>
  <c r="G44" i="5"/>
  <c r="F44" i="5"/>
  <c r="G43" i="5"/>
  <c r="F43" i="5"/>
  <c r="G42" i="5"/>
  <c r="F42" i="5"/>
  <c r="G41" i="5"/>
  <c r="F41" i="5"/>
  <c r="G40" i="5"/>
  <c r="F40" i="5"/>
  <c r="G39" i="5"/>
  <c r="F39" i="5"/>
  <c r="G38" i="5"/>
  <c r="F38" i="5"/>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6" i="5"/>
  <c r="F36" i="5"/>
  <c r="G35" i="5"/>
  <c r="F35" i="5"/>
  <c r="G34" i="5"/>
  <c r="F34" i="5"/>
  <c r="G33" i="5"/>
  <c r="F33" i="5"/>
  <c r="G32" i="5"/>
  <c r="F32" i="5"/>
  <c r="G31" i="5"/>
  <c r="F31" i="5"/>
  <c r="G30" i="5"/>
  <c r="F30" i="5"/>
  <c r="G29" i="5"/>
  <c r="F29" i="5"/>
  <c r="G28" i="5"/>
  <c r="F28" i="5"/>
  <c r="G27" i="5"/>
  <c r="F27" i="5"/>
  <c r="G26" i="5"/>
  <c r="F26" i="5"/>
  <c r="G25" i="5"/>
  <c r="F25"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3" i="5"/>
  <c r="F23" i="5"/>
  <c r="G22" i="5"/>
  <c r="F22" i="5"/>
  <c r="G21" i="5"/>
  <c r="F21" i="5"/>
  <c r="G20" i="5"/>
  <c r="F20" i="5"/>
  <c r="G19" i="5"/>
  <c r="F19" i="5"/>
  <c r="G18" i="5"/>
  <c r="F18" i="5"/>
  <c r="G17" i="5"/>
  <c r="F17" i="5"/>
  <c r="G16" i="5"/>
  <c r="F16" i="5"/>
  <c r="G15" i="5"/>
  <c r="F15" i="5"/>
  <c r="G14" i="5"/>
  <c r="F14" i="5"/>
  <c r="G13" i="5"/>
  <c r="F13" i="5"/>
  <c r="G12" i="5"/>
  <c r="F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127" i="4"/>
  <c r="F127" i="4"/>
  <c r="H104" i="4"/>
  <c r="H11" i="4"/>
  <c r="E181" i="15"/>
  <c r="G111" i="5" l="1"/>
  <c r="G111" i="6"/>
  <c r="CX103" i="6"/>
  <c r="BE103" i="7"/>
  <c r="BL115" i="7"/>
  <c r="CH115" i="7"/>
  <c r="CB103" i="8"/>
  <c r="CX103" i="8"/>
  <c r="G111" i="8"/>
  <c r="AR115" i="8"/>
  <c r="BN115" i="8"/>
  <c r="AN115" i="5"/>
  <c r="CF115" i="5"/>
  <c r="CC103" i="6"/>
  <c r="S115" i="6"/>
  <c r="AO115" i="6"/>
  <c r="BK115" i="6"/>
  <c r="CG115" i="6"/>
  <c r="DC115" i="6"/>
  <c r="CB103" i="7"/>
  <c r="U115" i="7"/>
  <c r="BM115" i="7"/>
  <c r="CI115" i="7"/>
  <c r="W115" i="8"/>
  <c r="CK115" i="8"/>
  <c r="CU103" i="7"/>
  <c r="BE103" i="6"/>
  <c r="CV103" i="7"/>
  <c r="BE103" i="8"/>
  <c r="CZ103" i="8"/>
  <c r="AM103" i="6"/>
  <c r="BI103" i="8"/>
  <c r="BJ103" i="6"/>
  <c r="CE103" i="7"/>
  <c r="DA103" i="7"/>
  <c r="CF103" i="8"/>
  <c r="BK103" i="6"/>
  <c r="AN103" i="7"/>
  <c r="CF103" i="7"/>
  <c r="AP103" i="6"/>
  <c r="CH103" i="6"/>
  <c r="AO103" i="7"/>
  <c r="CG103" i="7"/>
  <c r="DC103" i="7"/>
  <c r="CH103" i="8"/>
  <c r="X115" i="5"/>
  <c r="BP115" i="5"/>
  <c r="BM103" i="6"/>
  <c r="CI103" i="6"/>
  <c r="Y115" i="6"/>
  <c r="AU115" i="6"/>
  <c r="BQ115" i="6"/>
  <c r="AP103" i="7"/>
  <c r="BL103" i="7"/>
  <c r="CH103" i="7"/>
  <c r="AW115" i="7"/>
  <c r="BS115" i="7"/>
  <c r="CO115" i="7"/>
  <c r="BM103" i="8"/>
  <c r="AC115" i="8"/>
  <c r="BU115" i="8"/>
  <c r="CQ115" i="8"/>
  <c r="CC131" i="7" a="1"/>
  <c r="CC131" i="7" s="1"/>
  <c r="Y115" i="5"/>
  <c r="AU115" i="5"/>
  <c r="BQ115" i="5"/>
  <c r="CM115" i="5"/>
  <c r="AR103" i="6"/>
  <c r="BN103" i="6"/>
  <c r="Z115" i="6"/>
  <c r="AV115" i="6"/>
  <c r="AQ103" i="7"/>
  <c r="BM103" i="7"/>
  <c r="BT115" i="7"/>
  <c r="CP115" i="7"/>
  <c r="AR103" i="8"/>
  <c r="AD115" i="8"/>
  <c r="AZ115" i="8"/>
  <c r="BV115" i="8"/>
  <c r="BI103" i="6"/>
  <c r="CZ103" i="7"/>
  <c r="AA115" i="5"/>
  <c r="AW115" i="5"/>
  <c r="CO115" i="5"/>
  <c r="BP103" i="6"/>
  <c r="AB115" i="6"/>
  <c r="AX115" i="6"/>
  <c r="BT115" i="6"/>
  <c r="CN133" i="6"/>
  <c r="AS103" i="7"/>
  <c r="BO103" i="7"/>
  <c r="CK103" i="7"/>
  <c r="H115" i="7"/>
  <c r="AD115" i="7"/>
  <c r="BV115" i="7"/>
  <c r="CR115" i="7"/>
  <c r="AT103" i="8"/>
  <c r="BP103" i="8"/>
  <c r="J115" i="8"/>
  <c r="BX115" i="8"/>
  <c r="CT115" i="8"/>
  <c r="CC103" i="7"/>
  <c r="CK103" i="6"/>
  <c r="AR103" i="7"/>
  <c r="AU103" i="6"/>
  <c r="BQ103" i="6"/>
  <c r="CM103" i="6"/>
  <c r="BP103" i="7"/>
  <c r="AU103" i="8"/>
  <c r="BQ103" i="8"/>
  <c r="CM103" i="8"/>
  <c r="DA103" i="6"/>
  <c r="BH103" i="7"/>
  <c r="CF103" i="6"/>
  <c r="CG103" i="8"/>
  <c r="AS103" i="8"/>
  <c r="BR103" i="6"/>
  <c r="CN103" i="6"/>
  <c r="H115" i="6"/>
  <c r="AZ115" i="6"/>
  <c r="BV115" i="6"/>
  <c r="CR115" i="6"/>
  <c r="AB133" i="6"/>
  <c r="CM103" i="7"/>
  <c r="AF115" i="7"/>
  <c r="BB115" i="7"/>
  <c r="CT115" i="7"/>
  <c r="BR103" i="8"/>
  <c r="CN103" i="8"/>
  <c r="AH115" i="8"/>
  <c r="BD115" i="8"/>
  <c r="CV115" i="8"/>
  <c r="CW103" i="6"/>
  <c r="CW103" i="8"/>
  <c r="BH103" i="6"/>
  <c r="BG103" i="7"/>
  <c r="BI103" i="7"/>
  <c r="AN103" i="8"/>
  <c r="CG103" i="6"/>
  <c r="CK103" i="8"/>
  <c r="AC115" i="5"/>
  <c r="AY115" i="5"/>
  <c r="BU115" i="5"/>
  <c r="H115" i="5"/>
  <c r="AZ115" i="5"/>
  <c r="BV115" i="5"/>
  <c r="CR115" i="5"/>
  <c r="BS103" i="6"/>
  <c r="CO103" i="6"/>
  <c r="I115" i="6"/>
  <c r="AE115" i="6"/>
  <c r="BA115" i="6"/>
  <c r="BW115" i="6"/>
  <c r="CS115" i="6"/>
  <c r="AV103" i="7"/>
  <c r="CN103" i="7"/>
  <c r="AG115" i="7"/>
  <c r="BC115" i="7"/>
  <c r="BY115" i="7"/>
  <c r="CO103" i="8"/>
  <c r="M115" i="8"/>
  <c r="BE115" i="8"/>
  <c r="CA115" i="8"/>
  <c r="CW115" i="8"/>
  <c r="AE50" i="7"/>
  <c r="CY50" i="7"/>
  <c r="CY30" i="13" s="1" a="1"/>
  <c r="CY30" i="13" s="1"/>
  <c r="CT10" i="6"/>
  <c r="BE50" i="6"/>
  <c r="AK10" i="6"/>
  <c r="BI10" i="6"/>
  <c r="CO10" i="6"/>
  <c r="AC10" i="6"/>
  <c r="BA10" i="6"/>
  <c r="BY10" i="6"/>
  <c r="CW10" i="6"/>
  <c r="DB10" i="6"/>
  <c r="G111" i="7"/>
  <c r="F111" i="8"/>
  <c r="F111" i="7"/>
  <c r="F111" i="5"/>
  <c r="F111" i="6"/>
  <c r="V10" i="6"/>
  <c r="AD10" i="6"/>
  <c r="AL10" i="6"/>
  <c r="AT10" i="6"/>
  <c r="BB10" i="6"/>
  <c r="BJ10" i="6"/>
  <c r="BR10" i="6"/>
  <c r="BZ10" i="6"/>
  <c r="CH10" i="6"/>
  <c r="CP10" i="6"/>
  <c r="CX10" i="6"/>
  <c r="AH10" i="6"/>
  <c r="AP10" i="6"/>
  <c r="AX10" i="6"/>
  <c r="BF10" i="6"/>
  <c r="BY10" i="7"/>
  <c r="X50" i="7"/>
  <c r="X30" i="13" s="1" a="1"/>
  <c r="X30" i="13" s="1"/>
  <c r="AF50" i="7"/>
  <c r="AF30" i="13" s="1" a="1"/>
  <c r="AF30" i="13" s="1"/>
  <c r="AN50" i="7"/>
  <c r="AN30" i="13" s="1" a="1"/>
  <c r="AN30" i="13" s="1"/>
  <c r="AV50" i="7"/>
  <c r="AV30" i="13" s="1" a="1"/>
  <c r="AV30" i="13" s="1"/>
  <c r="BD50" i="7"/>
  <c r="BD30" i="13" s="1" a="1"/>
  <c r="BD30" i="13" s="1"/>
  <c r="BL50" i="7"/>
  <c r="BT50" i="7"/>
  <c r="BT30" i="13" s="1" a="1"/>
  <c r="BT30" i="13" s="1"/>
  <c r="CB50" i="7"/>
  <c r="CJ50" i="7"/>
  <c r="CJ30" i="13" s="1" a="1"/>
  <c r="CJ30" i="13" s="1"/>
  <c r="CZ50" i="7"/>
  <c r="CZ30" i="13" s="1" a="1"/>
  <c r="CZ30" i="13" s="1"/>
  <c r="H130" i="7" a="1"/>
  <c r="H130" i="7" s="1"/>
  <c r="BE131" i="7" a="1"/>
  <c r="BE131" i="7" s="1"/>
  <c r="AG50" i="7"/>
  <c r="AG30" i="13" s="1" a="1"/>
  <c r="AG30" i="13" s="1"/>
  <c r="CK50" i="7"/>
  <c r="CK30" i="13" s="1" a="1"/>
  <c r="CK30" i="13" s="1"/>
  <c r="DA50" i="7"/>
  <c r="DA30" i="13" s="1" a="1"/>
  <c r="DA30" i="13" s="1"/>
  <c r="O133" i="6"/>
  <c r="W133" i="6"/>
  <c r="AE133" i="6"/>
  <c r="AM133" i="6"/>
  <c r="AU133" i="6"/>
  <c r="BC133" i="6"/>
  <c r="BK133" i="6"/>
  <c r="BS133" i="6"/>
  <c r="CA133" i="6"/>
  <c r="CI133" i="6"/>
  <c r="CQ133" i="6"/>
  <c r="CY133" i="6"/>
  <c r="CI10" i="7"/>
  <c r="R50" i="7"/>
  <c r="R30" i="13" s="1" a="1"/>
  <c r="R30" i="13" s="1"/>
  <c r="Z50" i="7"/>
  <c r="Z30" i="13" s="1" a="1"/>
  <c r="Z30" i="13" s="1"/>
  <c r="AH50" i="7"/>
  <c r="AH30" i="13" s="1" a="1"/>
  <c r="AH30" i="13" s="1"/>
  <c r="AP50" i="7"/>
  <c r="AP30" i="13" s="1" a="1"/>
  <c r="AP30" i="13" s="1"/>
  <c r="AX50" i="7"/>
  <c r="AX30" i="13" s="1" a="1"/>
  <c r="AX30" i="13" s="1"/>
  <c r="BF50" i="7"/>
  <c r="BF30" i="13" s="1" a="1"/>
  <c r="BF30" i="13" s="1"/>
  <c r="BN50" i="7"/>
  <c r="BN30" i="13" s="1" a="1"/>
  <c r="BN30" i="13" s="1"/>
  <c r="BV50" i="7"/>
  <c r="BV30" i="13" s="1" a="1"/>
  <c r="BV30" i="13" s="1"/>
  <c r="CD50" i="7"/>
  <c r="CL50" i="7"/>
  <c r="CL30" i="13" s="1" a="1"/>
  <c r="CL30" i="13" s="1"/>
  <c r="CT50" i="7"/>
  <c r="CT30" i="13" s="1" a="1"/>
  <c r="CT30" i="13" s="1"/>
  <c r="DF116" i="7"/>
  <c r="DF123" i="7"/>
  <c r="AD133" i="8"/>
  <c r="BR130" i="7"/>
  <c r="AE30" i="13" a="1"/>
  <c r="AE30" i="13" s="1"/>
  <c r="BK30" i="13" a="1"/>
  <c r="BK30" i="13" s="1"/>
  <c r="BG30" i="13" a="1"/>
  <c r="BG30" i="13" s="1"/>
  <c r="CD30" i="13" a="1"/>
  <c r="CD30" i="13" s="1"/>
  <c r="BL30" i="13" a="1"/>
  <c r="BL30" i="13" s="1"/>
  <c r="CR30" i="13" a="1"/>
  <c r="CR30" i="13" s="1"/>
  <c r="CU103" i="5"/>
  <c r="K115" i="7"/>
  <c r="CZ131" i="6" a="1"/>
  <c r="CZ131" i="6" s="1"/>
  <c r="CI10" i="6"/>
  <c r="AY10" i="6"/>
  <c r="T131" i="7" a="1"/>
  <c r="T131" i="7" s="1"/>
  <c r="AD103" i="7"/>
  <c r="AL103" i="7"/>
  <c r="BR103" i="7"/>
  <c r="AA131" i="7" a="1"/>
  <c r="AA131" i="7" s="1"/>
  <c r="AP115" i="7"/>
  <c r="AX115" i="7"/>
  <c r="BF115" i="7"/>
  <c r="W129" i="6"/>
  <c r="BN103" i="7"/>
  <c r="J115" i="7"/>
  <c r="AQ115" i="7"/>
  <c r="BW115" i="7"/>
  <c r="CU115" i="7"/>
  <c r="AB129" i="7"/>
  <c r="DF104" i="7"/>
  <c r="T115" i="7"/>
  <c r="BH115" i="7"/>
  <c r="BX115" i="7"/>
  <c r="CN129" i="7"/>
  <c r="CB131" i="7" a="1"/>
  <c r="CB131" i="7" s="1"/>
  <c r="W10" i="6"/>
  <c r="CA10" i="6"/>
  <c r="BG10" i="6"/>
  <c r="AX131" i="7" a="1"/>
  <c r="AX131" i="7" s="1"/>
  <c r="CJ131" i="7" a="1"/>
  <c r="CJ131" i="7" s="1"/>
  <c r="AA115" i="7"/>
  <c r="AZ115" i="7"/>
  <c r="BP115" i="7"/>
  <c r="CN115" i="7"/>
  <c r="AI131" i="8" a="1"/>
  <c r="AI131" i="8" s="1"/>
  <c r="AE10" i="6"/>
  <c r="BS10" i="6"/>
  <c r="AQ10" i="6"/>
  <c r="BO10" i="6"/>
  <c r="P130" i="7"/>
  <c r="X130" i="7"/>
  <c r="AF130" i="7"/>
  <c r="AN130" i="7"/>
  <c r="AV130" i="7"/>
  <c r="BD130" i="7"/>
  <c r="BL130" i="7"/>
  <c r="BT130" i="7"/>
  <c r="CJ130" i="7"/>
  <c r="CR130" i="7"/>
  <c r="CZ130" i="7"/>
  <c r="BH129" i="7"/>
  <c r="AK133" i="5"/>
  <c r="BA133" i="5"/>
  <c r="BI133" i="5"/>
  <c r="BQ133" i="5"/>
  <c r="CG133" i="5"/>
  <c r="CZ133" i="8"/>
  <c r="BP133" i="8"/>
  <c r="CV133" i="8"/>
  <c r="K103" i="7"/>
  <c r="J103" i="7"/>
  <c r="P50" i="7"/>
  <c r="P30" i="13" s="1" a="1"/>
  <c r="P30" i="13" s="1"/>
  <c r="I133" i="6"/>
  <c r="Q133" i="6"/>
  <c r="Y133" i="6"/>
  <c r="AG133" i="6"/>
  <c r="AW133" i="6"/>
  <c r="BE133" i="6"/>
  <c r="BM133" i="6"/>
  <c r="CC133" i="6"/>
  <c r="CK133" i="6"/>
  <c r="DA133" i="6"/>
  <c r="M133" i="6"/>
  <c r="U133" i="6"/>
  <c r="AC133" i="6"/>
  <c r="AK133" i="6"/>
  <c r="AS133" i="6"/>
  <c r="BI133" i="6"/>
  <c r="BQ133" i="6"/>
  <c r="BY133" i="6"/>
  <c r="CG133" i="6"/>
  <c r="CO133" i="6"/>
  <c r="CW133" i="6"/>
  <c r="F8" i="5"/>
  <c r="F8" i="7"/>
  <c r="F8" i="8"/>
  <c r="F8" i="6"/>
  <c r="H133" i="7"/>
  <c r="P133" i="7"/>
  <c r="X133" i="7"/>
  <c r="AF133" i="7"/>
  <c r="AN133" i="7"/>
  <c r="AV133" i="7"/>
  <c r="BD133" i="7"/>
  <c r="BL133" i="7"/>
  <c r="BT133" i="7"/>
  <c r="CB133" i="7"/>
  <c r="CJ133" i="7"/>
  <c r="CR133" i="7"/>
  <c r="CZ133" i="7"/>
  <c r="I133" i="7"/>
  <c r="Q133" i="7"/>
  <c r="Y133" i="7"/>
  <c r="AG133" i="7"/>
  <c r="AO133" i="7"/>
  <c r="AW133" i="7"/>
  <c r="BE133" i="7"/>
  <c r="BM133" i="7"/>
  <c r="BU133" i="7"/>
  <c r="CC133" i="7"/>
  <c r="CK133" i="7"/>
  <c r="CS133" i="7"/>
  <c r="DA133" i="7"/>
  <c r="P133" i="5"/>
  <c r="X133" i="5"/>
  <c r="AF133" i="5"/>
  <c r="AN133" i="5"/>
  <c r="AV133" i="5"/>
  <c r="BD133" i="5"/>
  <c r="BL133" i="5"/>
  <c r="BT133" i="5"/>
  <c r="CB133" i="5"/>
  <c r="CJ133" i="5"/>
  <c r="CR133" i="5"/>
  <c r="CZ133" i="5"/>
  <c r="Q133" i="5"/>
  <c r="AG133" i="5"/>
  <c r="AW133" i="5"/>
  <c r="BM133" i="5"/>
  <c r="CC133" i="5"/>
  <c r="CS133" i="5"/>
  <c r="L133" i="5"/>
  <c r="T133" i="5"/>
  <c r="AB133" i="5"/>
  <c r="AJ133" i="5"/>
  <c r="AR133" i="5"/>
  <c r="AZ133" i="5"/>
  <c r="BH133" i="5"/>
  <c r="BP133" i="5"/>
  <c r="BX133" i="5"/>
  <c r="CF133" i="5"/>
  <c r="CN133" i="5"/>
  <c r="CV133" i="5"/>
  <c r="M133" i="5"/>
  <c r="AC133" i="5"/>
  <c r="AS133" i="5"/>
  <c r="CO133" i="5"/>
  <c r="BO50" i="5"/>
  <c r="BO16" i="13" s="1" a="1"/>
  <c r="BO16" i="13" s="1"/>
  <c r="K115" i="8"/>
  <c r="AY115" i="8"/>
  <c r="BO115" i="8"/>
  <c r="DC115" i="8"/>
  <c r="BH115" i="8"/>
  <c r="AH131" i="8" a="1"/>
  <c r="AH131" i="8" s="1"/>
  <c r="Y103" i="8"/>
  <c r="AG103" i="8"/>
  <c r="AO103" i="8"/>
  <c r="AW103" i="8"/>
  <c r="CS103" i="8"/>
  <c r="DA103" i="8"/>
  <c r="AS115" i="8"/>
  <c r="BY115" i="8"/>
  <c r="AS133" i="8"/>
  <c r="BQ133" i="8"/>
  <c r="AH130" i="8"/>
  <c r="CQ103" i="8"/>
  <c r="AA115" i="8"/>
  <c r="AV103" i="8"/>
  <c r="BT103" i="8"/>
  <c r="Z103" i="8"/>
  <c r="AX103" i="8"/>
  <c r="BF103" i="8"/>
  <c r="CL103" i="8"/>
  <c r="CT103" i="8"/>
  <c r="DF116" i="8"/>
  <c r="N133" i="8"/>
  <c r="V133" i="8"/>
  <c r="AL133" i="8"/>
  <c r="AT133" i="8"/>
  <c r="BB133" i="8"/>
  <c r="BJ133" i="8"/>
  <c r="BR133" i="8"/>
  <c r="BZ133" i="8"/>
  <c r="CH133" i="8"/>
  <c r="CP133" i="8"/>
  <c r="CX133" i="8"/>
  <c r="BJ103" i="8"/>
  <c r="BL131" i="8" a="1"/>
  <c r="BL131" i="8" s="1"/>
  <c r="AQ115" i="8"/>
  <c r="BG115" i="8"/>
  <c r="CE115" i="8"/>
  <c r="P103" i="8"/>
  <c r="CR103" i="8"/>
  <c r="AB115" i="8"/>
  <c r="CF115" i="8"/>
  <c r="S103" i="8"/>
  <c r="AI103" i="8"/>
  <c r="AQ103" i="8"/>
  <c r="AY103" i="8"/>
  <c r="BG103" i="8"/>
  <c r="BO103" i="8"/>
  <c r="CE103" i="8"/>
  <c r="CU103" i="8"/>
  <c r="DC103" i="8"/>
  <c r="BK103" i="8"/>
  <c r="AF103" i="8"/>
  <c r="CJ103" i="8"/>
  <c r="BH103" i="8"/>
  <c r="AN133" i="8"/>
  <c r="AI133" i="8"/>
  <c r="AQ133" i="8"/>
  <c r="AY133" i="8"/>
  <c r="BG133" i="8"/>
  <c r="BO133" i="8"/>
  <c r="BW133" i="8"/>
  <c r="CE133" i="8"/>
  <c r="CM133" i="8"/>
  <c r="CU133" i="8"/>
  <c r="DC133" i="8"/>
  <c r="O133" i="8"/>
  <c r="W133" i="8"/>
  <c r="AE133" i="8"/>
  <c r="AM133" i="8"/>
  <c r="AU133" i="8"/>
  <c r="BC133" i="8"/>
  <c r="BK133" i="8"/>
  <c r="BS133" i="8"/>
  <c r="CA133" i="8"/>
  <c r="CI133" i="8"/>
  <c r="CQ133" i="8"/>
  <c r="CY133" i="8"/>
  <c r="H133" i="8"/>
  <c r="P133" i="8"/>
  <c r="X133" i="8"/>
  <c r="AF133" i="8"/>
  <c r="AV133" i="8"/>
  <c r="BD133" i="8"/>
  <c r="BL133" i="8"/>
  <c r="BT133" i="8"/>
  <c r="CB133" i="8"/>
  <c r="CJ133" i="8"/>
  <c r="CR133" i="8"/>
  <c r="L115" i="8"/>
  <c r="BP115" i="8"/>
  <c r="DF123" i="8"/>
  <c r="CO115" i="8"/>
  <c r="N115" i="8"/>
  <c r="AN115" i="8"/>
  <c r="CJ115" i="8"/>
  <c r="CZ115" i="8"/>
  <c r="BM131" i="8" a="1"/>
  <c r="BM131" i="8" s="1"/>
  <c r="CO131" i="8" a="1"/>
  <c r="CO131" i="8" s="1"/>
  <c r="BF131" i="8" a="1"/>
  <c r="BF131" i="8" s="1"/>
  <c r="H115" i="8"/>
  <c r="CJ131" i="8" a="1"/>
  <c r="CJ131" i="8" s="1"/>
  <c r="S115" i="8"/>
  <c r="AI115" i="8"/>
  <c r="BW115" i="8"/>
  <c r="CM115" i="8"/>
  <c r="CU131" i="8" a="1"/>
  <c r="CU131" i="8" s="1"/>
  <c r="AT115" i="8"/>
  <c r="AF115" i="8"/>
  <c r="AB131" i="8" a="1"/>
  <c r="AB131" i="8" s="1"/>
  <c r="DA131" i="8" a="1"/>
  <c r="DA131" i="8" s="1"/>
  <c r="V115" i="8"/>
  <c r="BB115" i="8"/>
  <c r="BZ115" i="8"/>
  <c r="CH115" i="8"/>
  <c r="X115" i="8"/>
  <c r="AV115" i="8"/>
  <c r="CB115" i="8"/>
  <c r="CR115" i="8"/>
  <c r="N130" i="8"/>
  <c r="DF111" i="8"/>
  <c r="M130" i="8"/>
  <c r="CR130" i="8"/>
  <c r="AC130" i="8"/>
  <c r="BA130" i="8"/>
  <c r="BY130" i="8"/>
  <c r="CO130" i="8"/>
  <c r="BJ130" i="8"/>
  <c r="AK130" i="8"/>
  <c r="BI130" i="8"/>
  <c r="CG130" i="8"/>
  <c r="CW130" i="8"/>
  <c r="AM130" i="8"/>
  <c r="U130" i="8"/>
  <c r="AS130" i="8"/>
  <c r="BQ130" i="8"/>
  <c r="CY103" i="8"/>
  <c r="DF104" i="8"/>
  <c r="BL103" i="8"/>
  <c r="AM103" i="8"/>
  <c r="BZ50" i="8"/>
  <c r="H50" i="7"/>
  <c r="H30" i="13" s="1" a="1"/>
  <c r="H30" i="13" s="1"/>
  <c r="DB50" i="7"/>
  <c r="DB30" i="13" s="1" a="1"/>
  <c r="DB30" i="13" s="1"/>
  <c r="L50" i="6"/>
  <c r="L23" i="13" s="1" a="1"/>
  <c r="L23" i="13" s="1"/>
  <c r="T10" i="6"/>
  <c r="AB10" i="6"/>
  <c r="AJ10" i="6"/>
  <c r="AR10" i="6"/>
  <c r="AZ10" i="6"/>
  <c r="BH10" i="6"/>
  <c r="BP10" i="6"/>
  <c r="BX10" i="6"/>
  <c r="CF10" i="6"/>
  <c r="CN10" i="6"/>
  <c r="CV10" i="6"/>
  <c r="X50" i="6"/>
  <c r="AV50" i="6"/>
  <c r="AV23" i="13" s="1" a="1"/>
  <c r="AV23" i="13" s="1"/>
  <c r="BD50" i="6"/>
  <c r="BD23" i="13" s="1" a="1"/>
  <c r="BD23" i="13" s="1"/>
  <c r="BT50" i="6"/>
  <c r="BT23" i="13" s="1" a="1"/>
  <c r="BT23" i="13" s="1"/>
  <c r="CB50" i="6"/>
  <c r="CB23" i="13" s="1" a="1"/>
  <c r="CB23" i="13" s="1"/>
  <c r="CJ50" i="6"/>
  <c r="CZ50" i="6"/>
  <c r="CZ23" i="13" s="1" a="1"/>
  <c r="CZ23" i="13" s="1"/>
  <c r="BX50" i="6"/>
  <c r="BX23" i="13" s="1" a="1"/>
  <c r="BX23" i="13" s="1"/>
  <c r="BS50" i="8"/>
  <c r="CA50" i="8"/>
  <c r="AF10" i="7"/>
  <c r="CB10" i="7"/>
  <c r="AB10" i="7"/>
  <c r="P10" i="7"/>
  <c r="BL10" i="7"/>
  <c r="CJ10" i="7"/>
  <c r="AY10" i="7"/>
  <c r="G37" i="7"/>
  <c r="J10" i="7"/>
  <c r="S10" i="7"/>
  <c r="AI10" i="7"/>
  <c r="BG10" i="7"/>
  <c r="BW10" i="7"/>
  <c r="CU10" i="7"/>
  <c r="S50" i="7"/>
  <c r="AI50" i="7"/>
  <c r="AI30" i="13" s="1" a="1"/>
  <c r="AI30" i="13" s="1"/>
  <c r="AY50" i="7"/>
  <c r="AY30" i="13" s="1" a="1"/>
  <c r="AY30" i="13" s="1"/>
  <c r="BO50" i="7"/>
  <c r="BO30" i="13" s="1" a="1"/>
  <c r="BO30" i="13" s="1"/>
  <c r="CM50" i="7"/>
  <c r="CM30" i="13" s="1" a="1"/>
  <c r="CM30" i="13" s="1"/>
  <c r="CN10" i="7"/>
  <c r="BY50" i="7"/>
  <c r="CW50" i="7"/>
  <c r="CW30" i="13" s="1" a="1"/>
  <c r="CW30" i="13" s="1"/>
  <c r="BE50" i="7"/>
  <c r="BE30" i="13" s="1" a="1"/>
  <c r="BE30" i="13" s="1"/>
  <c r="AA10" i="7"/>
  <c r="AQ10" i="7"/>
  <c r="BO10" i="7"/>
  <c r="CE10" i="7"/>
  <c r="CM10" i="7"/>
  <c r="DC10" i="7"/>
  <c r="AA50" i="7"/>
  <c r="AA30" i="13" s="1" a="1"/>
  <c r="AA30" i="13" s="1"/>
  <c r="AQ50" i="7"/>
  <c r="AQ30" i="13" s="1" a="1"/>
  <c r="AQ30" i="13" s="1"/>
  <c r="BG50" i="7"/>
  <c r="CE50" i="7"/>
  <c r="CE30" i="13" s="1" a="1"/>
  <c r="CE30" i="13" s="1"/>
  <c r="CU50" i="7"/>
  <c r="CU30" i="13" s="1" a="1"/>
  <c r="CU30" i="13" s="1"/>
  <c r="DC50" i="7"/>
  <c r="DC30" i="13" s="1" a="1"/>
  <c r="DC30" i="13" s="1"/>
  <c r="AX10" i="7"/>
  <c r="BV10" i="7"/>
  <c r="BV9" i="7" s="1"/>
  <c r="K10" i="6"/>
  <c r="O10" i="6"/>
  <c r="AN50" i="6"/>
  <c r="AN23" i="13" s="1" a="1"/>
  <c r="AN23" i="13" s="1"/>
  <c r="T50" i="6"/>
  <c r="T23" i="13" s="1" a="1"/>
  <c r="T23" i="13" s="1"/>
  <c r="CF50" i="6"/>
  <c r="CF23" i="13" s="1" a="1"/>
  <c r="CF23" i="13" s="1"/>
  <c r="CN50" i="6"/>
  <c r="CN23" i="13" s="1" a="1"/>
  <c r="CN23" i="13" s="1"/>
  <c r="AF50" i="6"/>
  <c r="AF23" i="13" s="1" a="1"/>
  <c r="AF23" i="13" s="1"/>
  <c r="AG10" i="6"/>
  <c r="CR50" i="6"/>
  <c r="CR23" i="13" s="1" a="1"/>
  <c r="CR23" i="13" s="1"/>
  <c r="V50" i="6"/>
  <c r="V23" i="13" s="1" a="1"/>
  <c r="V23" i="13" s="1"/>
  <c r="AL50" i="6"/>
  <c r="AL23" i="13" s="1" a="1"/>
  <c r="AL23" i="13" s="1"/>
  <c r="CX50" i="6"/>
  <c r="G77" i="6"/>
  <c r="AM129" i="6"/>
  <c r="CY129" i="6"/>
  <c r="CR103" i="6"/>
  <c r="CA103" i="6"/>
  <c r="CQ103" i="6"/>
  <c r="CY103" i="6"/>
  <c r="DF104" i="6"/>
  <c r="BT103" i="6"/>
  <c r="CB103" i="6"/>
  <c r="CJ103" i="6"/>
  <c r="CZ103" i="6"/>
  <c r="Q103" i="6"/>
  <c r="AH103" i="6"/>
  <c r="BF103" i="6"/>
  <c r="V103" i="6"/>
  <c r="AT103" i="6"/>
  <c r="BB103" i="6"/>
  <c r="Z103" i="6"/>
  <c r="CD103" i="6"/>
  <c r="AG130" i="6"/>
  <c r="BE130" i="6"/>
  <c r="CS130" i="6"/>
  <c r="I130" i="6"/>
  <c r="AO130" i="6"/>
  <c r="BM130" i="6"/>
  <c r="CK130" i="6"/>
  <c r="Y130" i="6"/>
  <c r="AW130" i="6"/>
  <c r="CC130" i="6"/>
  <c r="DA130" i="6"/>
  <c r="AO103" i="6"/>
  <c r="Q130" i="6"/>
  <c r="BU130" i="6"/>
  <c r="DF111" i="6"/>
  <c r="AD130" i="6"/>
  <c r="X23" i="13" a="1"/>
  <c r="X23" i="13" s="1"/>
  <c r="Y103" i="6"/>
  <c r="AW103" i="6"/>
  <c r="AG103" i="6"/>
  <c r="AT130" i="6"/>
  <c r="W130" i="6"/>
  <c r="O130" i="6"/>
  <c r="AE130" i="6"/>
  <c r="AM130" i="6"/>
  <c r="AU130" i="6"/>
  <c r="BC130" i="6"/>
  <c r="BK130" i="6"/>
  <c r="BS130" i="6"/>
  <c r="CA130" i="6"/>
  <c r="CQ130" i="6"/>
  <c r="CY130" i="6"/>
  <c r="BT130" i="6"/>
  <c r="CB130" i="6"/>
  <c r="CJ130" i="6"/>
  <c r="CR130" i="6"/>
  <c r="CZ130" i="6"/>
  <c r="H103" i="6"/>
  <c r="BL103" i="6"/>
  <c r="DF123" i="6"/>
  <c r="S131" i="6" a="1"/>
  <c r="S131" i="6" s="1"/>
  <c r="CN115" i="6"/>
  <c r="DF116" i="6"/>
  <c r="AT115" i="6"/>
  <c r="BZ115" i="6"/>
  <c r="AS131" i="6" a="1"/>
  <c r="AS131" i="6" s="1"/>
  <c r="BJ115" i="6"/>
  <c r="BE115" i="6"/>
  <c r="BM115" i="6"/>
  <c r="BI131" i="6" a="1"/>
  <c r="BI131" i="6" s="1"/>
  <c r="R115" i="6"/>
  <c r="AH115" i="6"/>
  <c r="AP115" i="6"/>
  <c r="BF115" i="6"/>
  <c r="BN115" i="6"/>
  <c r="CL115" i="6"/>
  <c r="DB115" i="6"/>
  <c r="CE131" i="6" a="1"/>
  <c r="CE131" i="6" s="1"/>
  <c r="CY131" i="6" a="1"/>
  <c r="CY131" i="6" s="1"/>
  <c r="O115" i="5"/>
  <c r="Q115" i="5"/>
  <c r="BS115" i="5"/>
  <c r="CY115" i="5"/>
  <c r="CZ115" i="5"/>
  <c r="CQ115" i="5"/>
  <c r="I115" i="5"/>
  <c r="DF123" i="5"/>
  <c r="BB131" i="5" a="1"/>
  <c r="BB131" i="5" s="1"/>
  <c r="BI115" i="5"/>
  <c r="N115" i="5"/>
  <c r="V115" i="5"/>
  <c r="AD115" i="5"/>
  <c r="AL115" i="5"/>
  <c r="BB115" i="5"/>
  <c r="BJ115" i="5"/>
  <c r="BR115" i="5"/>
  <c r="BZ115" i="5"/>
  <c r="CH115" i="5"/>
  <c r="CP115" i="5"/>
  <c r="CX115" i="5"/>
  <c r="BO115" i="5"/>
  <c r="CU115" i="5"/>
  <c r="AV131" i="5" a="1"/>
  <c r="AV131" i="5" s="1"/>
  <c r="AI115" i="5"/>
  <c r="R115" i="5"/>
  <c r="AH115" i="5"/>
  <c r="BF115" i="5"/>
  <c r="BN115" i="5"/>
  <c r="CD115" i="5"/>
  <c r="CT115" i="5"/>
  <c r="DF116" i="5"/>
  <c r="N103" i="5"/>
  <c r="CP103" i="5"/>
  <c r="O103" i="5"/>
  <c r="AE103" i="5"/>
  <c r="BS103" i="5"/>
  <c r="BO103" i="5"/>
  <c r="AU103" i="5"/>
  <c r="BK103" i="5"/>
  <c r="CI103" i="5"/>
  <c r="CY103" i="5"/>
  <c r="BT103" i="5"/>
  <c r="CB103" i="5"/>
  <c r="CZ103" i="5"/>
  <c r="AX103" i="5"/>
  <c r="AT103" i="5"/>
  <c r="V103" i="5"/>
  <c r="AD103" i="5"/>
  <c r="BB103" i="5"/>
  <c r="DF111" i="5"/>
  <c r="Z130" i="5"/>
  <c r="AH130" i="5"/>
  <c r="AP130" i="5"/>
  <c r="BF130" i="5"/>
  <c r="CD130" i="5"/>
  <c r="CL130" i="5"/>
  <c r="CT130" i="5"/>
  <c r="DB130" i="5"/>
  <c r="J130" i="5"/>
  <c r="BN130" i="5"/>
  <c r="BV130" i="5"/>
  <c r="R130" i="5"/>
  <c r="AX130" i="5"/>
  <c r="DF104" i="5"/>
  <c r="AV129" i="5"/>
  <c r="CZ129" i="5"/>
  <c r="AB10" i="5"/>
  <c r="AR10" i="5"/>
  <c r="AZ10" i="5"/>
  <c r="BH10" i="5"/>
  <c r="BX10" i="5"/>
  <c r="CF10" i="5"/>
  <c r="CN10" i="5"/>
  <c r="BU10" i="5"/>
  <c r="BQ50" i="8"/>
  <c r="Y50" i="8"/>
  <c r="AD50" i="8"/>
  <c r="BF50" i="8"/>
  <c r="N50" i="8"/>
  <c r="AE50" i="8"/>
  <c r="AV50" i="8"/>
  <c r="M50" i="7"/>
  <c r="M30" i="13" s="1" a="1"/>
  <c r="M30" i="13" s="1"/>
  <c r="G90" i="7"/>
  <c r="AJ10" i="7"/>
  <c r="AR10" i="7"/>
  <c r="AZ10" i="7"/>
  <c r="CV10" i="7"/>
  <c r="AS10" i="7"/>
  <c r="BA10" i="7"/>
  <c r="BQ10" i="7"/>
  <c r="CW10" i="7"/>
  <c r="T50" i="7"/>
  <c r="T30" i="13" s="1" a="1"/>
  <c r="T30" i="13" s="1"/>
  <c r="BP50" i="7"/>
  <c r="BP9" i="7" s="1"/>
  <c r="BP7" i="7" s="1"/>
  <c r="BX50" i="7"/>
  <c r="BX30" i="13" s="1" a="1"/>
  <c r="BX30" i="13" s="1"/>
  <c r="CN50" i="7"/>
  <c r="CN30" i="13" s="1" a="1"/>
  <c r="CN30" i="13" s="1"/>
  <c r="R10" i="7"/>
  <c r="R9" i="7" s="1"/>
  <c r="Z10" i="7"/>
  <c r="AH10" i="7"/>
  <c r="AP10" i="7"/>
  <c r="CD10" i="7"/>
  <c r="CL10" i="7"/>
  <c r="CT10" i="7"/>
  <c r="DB10" i="7"/>
  <c r="Y10" i="7"/>
  <c r="BU10" i="7"/>
  <c r="CS50" i="7"/>
  <c r="CS30" i="13" s="1" a="1"/>
  <c r="CS30" i="13" s="1"/>
  <c r="U50" i="7"/>
  <c r="U30" i="13" s="1" a="1"/>
  <c r="U30" i="13" s="1"/>
  <c r="BQ50" i="7"/>
  <c r="BQ30" i="13" s="1" a="1"/>
  <c r="BQ30" i="13" s="1"/>
  <c r="CO50" i="7"/>
  <c r="CO30" i="13" s="1" a="1"/>
  <c r="CO30" i="13" s="1"/>
  <c r="AM50" i="7"/>
  <c r="AM30" i="13" s="1" a="1"/>
  <c r="AM30" i="13" s="1"/>
  <c r="BS50" i="7"/>
  <c r="BS30" i="13" s="1" a="1"/>
  <c r="BS30" i="13" s="1"/>
  <c r="CI50" i="7"/>
  <c r="CI30" i="13" s="1" a="1"/>
  <c r="CI30" i="13" s="1"/>
  <c r="CQ50" i="7"/>
  <c r="CQ30" i="13" s="1" a="1"/>
  <c r="CQ30" i="13" s="1"/>
  <c r="AK10" i="7"/>
  <c r="BI10" i="7"/>
  <c r="DF8" i="7"/>
  <c r="DF64" i="7"/>
  <c r="DF90" i="7"/>
  <c r="DF37" i="7"/>
  <c r="G64" i="7"/>
  <c r="G8" i="7"/>
  <c r="M10" i="7"/>
  <c r="I10" i="7"/>
  <c r="Q10" i="7"/>
  <c r="DF77" i="7"/>
  <c r="K50" i="7"/>
  <c r="K30" i="13" s="1" a="1"/>
  <c r="K30" i="13" s="1"/>
  <c r="O50" i="7"/>
  <c r="O30" i="13" s="1" a="1"/>
  <c r="O30" i="13" s="1"/>
  <c r="G77" i="7"/>
  <c r="J50" i="7"/>
  <c r="J30" i="13" s="1" a="1"/>
  <c r="J30" i="13" s="1"/>
  <c r="O10" i="7"/>
  <c r="L50" i="7"/>
  <c r="L30" i="13" s="1" a="1"/>
  <c r="L30" i="13" s="1"/>
  <c r="T10" i="7"/>
  <c r="BH10" i="7"/>
  <c r="BX10" i="7"/>
  <c r="CF10" i="7"/>
  <c r="CR10" i="7"/>
  <c r="CR9" i="7" s="1"/>
  <c r="CR7" i="7" s="1"/>
  <c r="AB50" i="7"/>
  <c r="AB9" i="7" s="1"/>
  <c r="AZ50" i="7"/>
  <c r="BH50" i="7"/>
  <c r="BH30" i="13" s="1" a="1"/>
  <c r="BH30" i="13" s="1"/>
  <c r="CF50" i="7"/>
  <c r="CF30" i="13" s="1" a="1"/>
  <c r="CF30" i="13" s="1"/>
  <c r="BN10" i="7"/>
  <c r="BW50" i="7"/>
  <c r="BW30" i="13" s="1" a="1"/>
  <c r="BW30" i="13" s="1"/>
  <c r="AG10" i="7"/>
  <c r="AO10" i="7"/>
  <c r="BE10" i="7"/>
  <c r="BM10" i="7"/>
  <c r="CC10" i="7"/>
  <c r="CK10" i="7"/>
  <c r="CK9" i="7" s="1"/>
  <c r="CK7" i="7" s="1"/>
  <c r="CS10" i="7"/>
  <c r="DA10" i="7"/>
  <c r="DA9" i="7" s="1"/>
  <c r="DA7" i="7" s="1"/>
  <c r="AC50" i="7"/>
  <c r="AC30" i="13" s="1" a="1"/>
  <c r="AC30" i="13" s="1"/>
  <c r="AK50" i="7"/>
  <c r="AK30" i="13" s="1" a="1"/>
  <c r="AK30" i="13" s="1"/>
  <c r="BI50" i="7"/>
  <c r="BI30" i="13" s="1" a="1"/>
  <c r="BI30" i="13" s="1"/>
  <c r="CG50" i="7"/>
  <c r="CG30" i="13" s="1" a="1"/>
  <c r="CG30" i="13" s="1"/>
  <c r="BF10" i="7"/>
  <c r="BF9" i="7" s="1"/>
  <c r="W10" i="7"/>
  <c r="AE10" i="7"/>
  <c r="AE9" i="7" s="1"/>
  <c r="AE7" i="7" s="1"/>
  <c r="AM10" i="7"/>
  <c r="AU10" i="7"/>
  <c r="BC10" i="7"/>
  <c r="BK10" i="7"/>
  <c r="BS10" i="7"/>
  <c r="CA10" i="7"/>
  <c r="CQ10" i="7"/>
  <c r="CY10" i="7"/>
  <c r="W50" i="7"/>
  <c r="W30" i="13" s="1" a="1"/>
  <c r="W30" i="13" s="1"/>
  <c r="AU50" i="7"/>
  <c r="AU30" i="13" s="1" a="1"/>
  <c r="AU30" i="13" s="1"/>
  <c r="CA50" i="7"/>
  <c r="CA30" i="13" s="1" a="1"/>
  <c r="CA30" i="13" s="1"/>
  <c r="DF11" i="7"/>
  <c r="DF51" i="7"/>
  <c r="X10" i="7"/>
  <c r="BD10" i="7"/>
  <c r="BD9" i="7" s="1"/>
  <c r="BD7" i="7" s="1"/>
  <c r="BT10" i="7"/>
  <c r="BT9" i="7" s="1"/>
  <c r="BT7" i="7" s="1"/>
  <c r="Y50" i="7"/>
  <c r="Y30" i="13" s="1" a="1"/>
  <c r="Y30" i="13" s="1"/>
  <c r="AO50" i="7"/>
  <c r="AO30" i="13" s="1" a="1"/>
  <c r="AO30" i="13" s="1"/>
  <c r="AW50" i="7"/>
  <c r="AW30" i="13" s="1" a="1"/>
  <c r="AW30" i="13" s="1"/>
  <c r="BM50" i="7"/>
  <c r="BM30" i="13" s="1" a="1"/>
  <c r="BM30" i="13" s="1"/>
  <c r="DF11" i="6"/>
  <c r="N10" i="6"/>
  <c r="K50" i="6"/>
  <c r="K23" i="13" s="1" a="1"/>
  <c r="K23" i="13" s="1"/>
  <c r="X10" i="6"/>
  <c r="CB10" i="6"/>
  <c r="Y50" i="6"/>
  <c r="Y23" i="13" s="1" a="1"/>
  <c r="Y23" i="13" s="1"/>
  <c r="AG50" i="6"/>
  <c r="AG23" i="13" s="1" a="1"/>
  <c r="AG23" i="13" s="1"/>
  <c r="AO50" i="6"/>
  <c r="AW50" i="6"/>
  <c r="AW23" i="13" s="1" a="1"/>
  <c r="AW23" i="13" s="1"/>
  <c r="BM50" i="6"/>
  <c r="BU50" i="6"/>
  <c r="BU23" i="13" s="1" a="1"/>
  <c r="BU23" i="13" s="1"/>
  <c r="CC50" i="6"/>
  <c r="CC23" i="13" s="1" a="1"/>
  <c r="CC23" i="13" s="1"/>
  <c r="CK50" i="6"/>
  <c r="CK23" i="13" s="1" a="1"/>
  <c r="CK23" i="13" s="1"/>
  <c r="CS50" i="6"/>
  <c r="CS23" i="13" s="1" a="1"/>
  <c r="CS23" i="13" s="1"/>
  <c r="DA50" i="6"/>
  <c r="DA23" i="13" s="1" a="1"/>
  <c r="DA23" i="13" s="1"/>
  <c r="Y10" i="6"/>
  <c r="R50" i="6"/>
  <c r="R23" i="13" s="1" a="1"/>
  <c r="R23" i="13" s="1"/>
  <c r="Z50" i="6"/>
  <c r="Z23" i="13" s="1" a="1"/>
  <c r="Z23" i="13" s="1"/>
  <c r="AH50" i="6"/>
  <c r="AP50" i="6"/>
  <c r="AX50" i="6"/>
  <c r="BF50" i="6"/>
  <c r="BN50" i="6"/>
  <c r="BN23" i="13" s="1" a="1"/>
  <c r="BN23" i="13" s="1"/>
  <c r="BV50" i="6"/>
  <c r="BV23" i="13" s="1" a="1"/>
  <c r="BV23" i="13" s="1"/>
  <c r="CD50" i="6"/>
  <c r="CD23" i="13" s="1" a="1"/>
  <c r="CD23" i="13" s="1"/>
  <c r="CL50" i="6"/>
  <c r="CL23" i="13" s="1" a="1"/>
  <c r="CL23" i="13" s="1"/>
  <c r="CT50" i="6"/>
  <c r="DB50" i="6"/>
  <c r="DB23" i="13" s="1" a="1"/>
  <c r="DB23" i="13" s="1"/>
  <c r="CH50" i="6"/>
  <c r="CH23" i="13" s="1" a="1"/>
  <c r="CH23" i="13" s="1"/>
  <c r="CP50" i="6"/>
  <c r="AO23" i="13" a="1"/>
  <c r="AO23" i="13" s="1"/>
  <c r="BW50" i="6"/>
  <c r="BW23" i="13" s="1" a="1"/>
  <c r="BW23" i="13" s="1"/>
  <c r="CE50" i="6"/>
  <c r="CE23" i="13" s="1" a="1"/>
  <c r="CE23" i="13" s="1"/>
  <c r="AE50" i="6"/>
  <c r="AE9" i="6" s="1"/>
  <c r="CY50" i="6"/>
  <c r="CY23" i="13" s="1" a="1"/>
  <c r="CY23" i="13" s="1"/>
  <c r="DF8" i="6"/>
  <c r="BE23" i="13" a="1"/>
  <c r="BE23" i="13" s="1"/>
  <c r="BW10" i="6"/>
  <c r="CE10" i="6"/>
  <c r="CE9" i="6" s="1"/>
  <c r="CM10" i="6"/>
  <c r="CU10" i="6"/>
  <c r="DF64" i="6"/>
  <c r="N50" i="6"/>
  <c r="N23" i="13" s="1" a="1"/>
  <c r="N23" i="13" s="1"/>
  <c r="O50" i="6"/>
  <c r="G64" i="6"/>
  <c r="DF90" i="6"/>
  <c r="P50" i="6"/>
  <c r="P23" i="13" s="1" a="1"/>
  <c r="P23" i="13" s="1"/>
  <c r="P10" i="6"/>
  <c r="G8" i="6"/>
  <c r="G37" i="6"/>
  <c r="I50" i="6"/>
  <c r="I23" i="13" s="1" a="1"/>
  <c r="I23" i="13" s="1"/>
  <c r="Q50" i="6"/>
  <c r="Q23" i="13" s="1" a="1"/>
  <c r="Q23" i="13" s="1"/>
  <c r="Q10" i="6"/>
  <c r="J50" i="6"/>
  <c r="J23" i="13" s="1" a="1"/>
  <c r="J23" i="13" s="1"/>
  <c r="DF77" i="6"/>
  <c r="DF37" i="6"/>
  <c r="G90" i="6"/>
  <c r="DF24" i="6"/>
  <c r="AF10" i="6"/>
  <c r="BN10" i="6"/>
  <c r="BV10" i="6"/>
  <c r="BL10" i="6"/>
  <c r="BT10" i="6"/>
  <c r="CJ10" i="6"/>
  <c r="CJ23" i="13" a="1"/>
  <c r="CJ23" i="13" s="1"/>
  <c r="CZ10" i="6"/>
  <c r="CR10" i="6"/>
  <c r="AW10" i="6"/>
  <c r="BB50" i="6"/>
  <c r="AD50" i="6"/>
  <c r="AD23" i="13" s="1" a="1"/>
  <c r="AD23" i="13" s="1"/>
  <c r="BZ50" i="6"/>
  <c r="BZ23" i="13" s="1" a="1"/>
  <c r="BZ23" i="13" s="1"/>
  <c r="AO10" i="6"/>
  <c r="BM10" i="6"/>
  <c r="BU10" i="6"/>
  <c r="CC10" i="6"/>
  <c r="CK10" i="6"/>
  <c r="DA10" i="6"/>
  <c r="S50" i="6"/>
  <c r="S23" i="13" s="1" a="1"/>
  <c r="S23" i="13" s="1"/>
  <c r="BO50" i="6"/>
  <c r="BO23" i="13" s="1" a="1"/>
  <c r="BO23" i="13" s="1"/>
  <c r="W50" i="6"/>
  <c r="AM50" i="6"/>
  <c r="AM23" i="13" s="1" a="1"/>
  <c r="AM23" i="13" s="1"/>
  <c r="AU50" i="6"/>
  <c r="AU23" i="13" s="1" a="1"/>
  <c r="AU23" i="13" s="1"/>
  <c r="BC50" i="6"/>
  <c r="CA50" i="6"/>
  <c r="CI50" i="6"/>
  <c r="CQ50" i="6"/>
  <c r="CQ23" i="13" s="1" a="1"/>
  <c r="CQ23" i="13" s="1"/>
  <c r="CP23" i="13" a="1"/>
  <c r="CP23" i="13" s="1"/>
  <c r="R10" i="6"/>
  <c r="Z10" i="6"/>
  <c r="CD10" i="6"/>
  <c r="CL10" i="6"/>
  <c r="DF51" i="6"/>
  <c r="AB50" i="6"/>
  <c r="BP50" i="6"/>
  <c r="BL50" i="6"/>
  <c r="BL23" i="13" s="1" a="1"/>
  <c r="BL23" i="13" s="1"/>
  <c r="AN10" i="6"/>
  <c r="S10" i="6"/>
  <c r="AA10" i="6"/>
  <c r="AI10" i="6"/>
  <c r="AE23" i="13" a="1"/>
  <c r="AE23" i="13" s="1"/>
  <c r="AM10" i="6"/>
  <c r="AU10" i="6"/>
  <c r="BC10" i="6"/>
  <c r="BK10" i="6"/>
  <c r="CQ10" i="6"/>
  <c r="CY10" i="6"/>
  <c r="T10" i="5"/>
  <c r="M10" i="5"/>
  <c r="CG50" i="5"/>
  <c r="CG16" i="13" s="1" a="1"/>
  <c r="CG16" i="13" s="1"/>
  <c r="BO10" i="5"/>
  <c r="CR10" i="5"/>
  <c r="P50" i="8"/>
  <c r="AM50" i="8"/>
  <c r="CJ50" i="8"/>
  <c r="BE50" i="8"/>
  <c r="AI10" i="8"/>
  <c r="AQ10" i="8"/>
  <c r="AY10" i="8"/>
  <c r="CU10" i="8"/>
  <c r="DC10" i="8"/>
  <c r="Z50" i="8"/>
  <c r="O50" i="8"/>
  <c r="AB50" i="8"/>
  <c r="AJ50" i="8"/>
  <c r="BH50" i="8"/>
  <c r="BP50" i="8"/>
  <c r="CV50" i="8"/>
  <c r="BL10" i="8"/>
  <c r="BT10" i="8"/>
  <c r="AG50" i="8"/>
  <c r="AO50" i="8"/>
  <c r="AW50" i="8"/>
  <c r="BM50" i="8"/>
  <c r="BU50" i="8"/>
  <c r="CC50" i="8"/>
  <c r="CK50" i="8"/>
  <c r="CS50" i="8"/>
  <c r="DA50" i="8"/>
  <c r="U50" i="8"/>
  <c r="AC50" i="8"/>
  <c r="AK50" i="8"/>
  <c r="AS50" i="8"/>
  <c r="BA50" i="8"/>
  <c r="BI50" i="8"/>
  <c r="BY50" i="8"/>
  <c r="CG50" i="8"/>
  <c r="CO50" i="8"/>
  <c r="CW50" i="8"/>
  <c r="CK10" i="8"/>
  <c r="AH50" i="8"/>
  <c r="AP50" i="8"/>
  <c r="AX50" i="8"/>
  <c r="BN50" i="8"/>
  <c r="BV50" i="8"/>
  <c r="CD50" i="8"/>
  <c r="CL50" i="8"/>
  <c r="CT50" i="8"/>
  <c r="DB50" i="8"/>
  <c r="V50" i="8"/>
  <c r="AT50" i="8"/>
  <c r="BJ50" i="8"/>
  <c r="BR50" i="8"/>
  <c r="CX50" i="8"/>
  <c r="W50" i="8"/>
  <c r="BK50" i="8"/>
  <c r="CQ50" i="8"/>
  <c r="CY50" i="8"/>
  <c r="G51" i="8"/>
  <c r="Q50" i="8"/>
  <c r="M50" i="8"/>
  <c r="DF64" i="8"/>
  <c r="DF90" i="8"/>
  <c r="J50" i="8"/>
  <c r="R50" i="8"/>
  <c r="G77" i="8"/>
  <c r="G37" i="8"/>
  <c r="DF77" i="8"/>
  <c r="L50" i="8"/>
  <c r="AN50" i="8"/>
  <c r="CB50" i="8"/>
  <c r="AJ10" i="8"/>
  <c r="AR10" i="8"/>
  <c r="CV10" i="8"/>
  <c r="AR50" i="8"/>
  <c r="AZ50" i="8"/>
  <c r="BX50" i="8"/>
  <c r="X50" i="8"/>
  <c r="AF50" i="8"/>
  <c r="BL50" i="8"/>
  <c r="CR50" i="8"/>
  <c r="AK10" i="8"/>
  <c r="AS10" i="8"/>
  <c r="BA10" i="8"/>
  <c r="CW10" i="8"/>
  <c r="BT50" i="8"/>
  <c r="V10" i="8"/>
  <c r="AD10" i="8"/>
  <c r="AL10" i="8"/>
  <c r="AT10" i="8"/>
  <c r="BB10" i="8"/>
  <c r="BJ10" i="8"/>
  <c r="BR10" i="8"/>
  <c r="BZ10" i="8"/>
  <c r="CH10" i="8"/>
  <c r="CP10" i="8"/>
  <c r="CX10" i="8"/>
  <c r="AL50" i="8"/>
  <c r="BB50" i="8"/>
  <c r="CH50" i="8"/>
  <c r="CP50" i="8"/>
  <c r="AU50" i="8"/>
  <c r="BC50" i="8"/>
  <c r="CI50" i="8"/>
  <c r="I10" i="5"/>
  <c r="O10" i="5"/>
  <c r="AO10" i="5"/>
  <c r="I50" i="5"/>
  <c r="Q50" i="5"/>
  <c r="Q16" i="13" s="1" a="1"/>
  <c r="Q16" i="13" s="1"/>
  <c r="AZ50" i="5"/>
  <c r="AZ16" i="13" s="1" a="1"/>
  <c r="AZ16" i="13" s="1"/>
  <c r="CF50" i="5"/>
  <c r="Y50" i="5"/>
  <c r="Y16" i="13" s="1" a="1"/>
  <c r="Y16" i="13" s="1"/>
  <c r="AG50" i="5"/>
  <c r="AG16" i="13" s="1" a="1"/>
  <c r="AG16" i="13" s="1"/>
  <c r="AW50" i="5"/>
  <c r="AW16" i="13" s="1" a="1"/>
  <c r="AW16" i="13" s="1"/>
  <c r="BE50" i="5"/>
  <c r="BE16" i="13" s="1" a="1"/>
  <c r="BE16" i="13" s="1"/>
  <c r="BM50" i="5"/>
  <c r="BM16" i="13" s="1" a="1"/>
  <c r="BM16" i="13" s="1"/>
  <c r="CC50" i="5"/>
  <c r="CC16" i="13" s="1" a="1"/>
  <c r="CC16" i="13" s="1"/>
  <c r="CK50" i="5"/>
  <c r="CK16" i="13" s="1" a="1"/>
  <c r="CK16" i="13" s="1"/>
  <c r="CS50" i="5"/>
  <c r="CS16" i="13" s="1" a="1"/>
  <c r="CS16" i="13" s="1"/>
  <c r="DC50" i="5"/>
  <c r="DC16" i="13" s="1" a="1"/>
  <c r="DC16" i="13" s="1"/>
  <c r="AQ10" i="5"/>
  <c r="AY10" i="5"/>
  <c r="BW10" i="5"/>
  <c r="CE10" i="5"/>
  <c r="CU10" i="5"/>
  <c r="L50" i="5"/>
  <c r="L16" i="13" s="1" a="1"/>
  <c r="L16" i="13" s="1"/>
  <c r="P50" i="5"/>
  <c r="P16" i="13" s="1" a="1"/>
  <c r="P16" i="13" s="1"/>
  <c r="T50" i="5"/>
  <c r="AC10" i="5"/>
  <c r="AK10" i="5"/>
  <c r="AS10" i="5"/>
  <c r="BI10" i="5"/>
  <c r="BQ10" i="5"/>
  <c r="BY10" i="5"/>
  <c r="CO10" i="5"/>
  <c r="CW10" i="5"/>
  <c r="W50" i="5"/>
  <c r="W16" i="13" s="1" a="1"/>
  <c r="W16" i="13" s="1"/>
  <c r="AE50" i="5"/>
  <c r="AE16" i="13" s="1" a="1"/>
  <c r="AE16" i="13" s="1"/>
  <c r="AM50" i="5"/>
  <c r="AM16" i="13" s="1" a="1"/>
  <c r="AM16" i="13" s="1"/>
  <c r="AU50" i="5"/>
  <c r="AU16" i="13" s="1" a="1"/>
  <c r="AU16" i="13" s="1"/>
  <c r="BC50" i="5"/>
  <c r="BC16" i="13" s="1" a="1"/>
  <c r="BC16" i="13" s="1"/>
  <c r="BS50" i="5"/>
  <c r="BS16" i="13" s="1" a="1"/>
  <c r="BS16" i="13" s="1"/>
  <c r="CA50" i="5"/>
  <c r="CI50" i="5"/>
  <c r="CI16" i="13" s="1" a="1"/>
  <c r="CI16" i="13" s="1"/>
  <c r="CY50" i="5"/>
  <c r="CY16" i="13" s="1" a="1"/>
  <c r="CY16" i="13" s="1"/>
  <c r="AA50" i="5"/>
  <c r="AA16" i="13" s="1" a="1"/>
  <c r="AA16" i="13" s="1"/>
  <c r="AI50" i="5"/>
  <c r="AI16" i="13" s="1" a="1"/>
  <c r="AI16" i="13" s="1"/>
  <c r="AQ50" i="5"/>
  <c r="AQ16" i="13" s="1" a="1"/>
  <c r="AQ16" i="13" s="1"/>
  <c r="AY50" i="5"/>
  <c r="AY16" i="13" s="1" a="1"/>
  <c r="AY16" i="13" s="1"/>
  <c r="BG50" i="5"/>
  <c r="BG16" i="13" s="1" a="1"/>
  <c r="BG16" i="13" s="1"/>
  <c r="BW50" i="5"/>
  <c r="BW16" i="13" s="1" a="1"/>
  <c r="BW16" i="13" s="1"/>
  <c r="CE50" i="5"/>
  <c r="CE16" i="13" s="1" a="1"/>
  <c r="CE16" i="13" s="1"/>
  <c r="CM50" i="5"/>
  <c r="CM16" i="13" s="1" a="1"/>
  <c r="CM16" i="13" s="1"/>
  <c r="CU50" i="5"/>
  <c r="CU16" i="13" s="1" a="1"/>
  <c r="CU16" i="13" s="1"/>
  <c r="BA50" i="5"/>
  <c r="BA16" i="13" s="1" a="1"/>
  <c r="BA16" i="13" s="1"/>
  <c r="DC10" i="5"/>
  <c r="N10" i="5"/>
  <c r="G90" i="5"/>
  <c r="R50" i="5"/>
  <c r="R16" i="13" s="1" a="1"/>
  <c r="R16" i="13" s="1"/>
  <c r="J50" i="5"/>
  <c r="J16" i="13" s="1" a="1"/>
  <c r="J16" i="13" s="1"/>
  <c r="S10" i="5"/>
  <c r="V10" i="5"/>
  <c r="AD10" i="5"/>
  <c r="AL10" i="5"/>
  <c r="AT10" i="5"/>
  <c r="BB10" i="5"/>
  <c r="BJ10" i="5"/>
  <c r="BR10" i="5"/>
  <c r="BZ10" i="5"/>
  <c r="CH10" i="5"/>
  <c r="CP10" i="5"/>
  <c r="CX10" i="5"/>
  <c r="AE10" i="5"/>
  <c r="AU10" i="5"/>
  <c r="BK10" i="5"/>
  <c r="CA10" i="5"/>
  <c r="CQ10" i="5"/>
  <c r="AB50" i="5"/>
  <c r="AJ50" i="5"/>
  <c r="AJ16" i="13" s="1" a="1"/>
  <c r="AJ16" i="13" s="1"/>
  <c r="AR50" i="5"/>
  <c r="AR16" i="13" s="1" a="1"/>
  <c r="AR16" i="13" s="1"/>
  <c r="BH50" i="5"/>
  <c r="BP50" i="5"/>
  <c r="BP16" i="13" s="1" a="1"/>
  <c r="BP16" i="13" s="1"/>
  <c r="BX50" i="5"/>
  <c r="BX16" i="13" s="1" a="1"/>
  <c r="BX16" i="13" s="1"/>
  <c r="CN50" i="5"/>
  <c r="CV50" i="5"/>
  <c r="CV16" i="13" s="1" a="1"/>
  <c r="CV16" i="13" s="1"/>
  <c r="X50" i="5"/>
  <c r="X16" i="13" s="1" a="1"/>
  <c r="X16" i="13" s="1"/>
  <c r="AF50" i="5"/>
  <c r="AF16" i="13" s="1" a="1"/>
  <c r="AF16" i="13" s="1"/>
  <c r="AN50" i="5"/>
  <c r="AN16" i="13" s="1" a="1"/>
  <c r="AN16" i="13" s="1"/>
  <c r="AV50" i="5"/>
  <c r="AV16" i="13" s="1" a="1"/>
  <c r="AV16" i="13" s="1"/>
  <c r="BD50" i="5"/>
  <c r="BD16" i="13" s="1" a="1"/>
  <c r="BD16" i="13" s="1"/>
  <c r="BL50" i="5"/>
  <c r="BL16" i="13" s="1" a="1"/>
  <c r="BL16" i="13" s="1"/>
  <c r="BT50" i="5"/>
  <c r="CB50" i="5"/>
  <c r="CB16" i="13" s="1" a="1"/>
  <c r="CB16" i="13" s="1"/>
  <c r="CJ50" i="5"/>
  <c r="CJ16" i="13" s="1" a="1"/>
  <c r="CJ16" i="13" s="1"/>
  <c r="CR50" i="5"/>
  <c r="CR16" i="13" s="1" a="1"/>
  <c r="CR16" i="13" s="1"/>
  <c r="CZ50" i="5"/>
  <c r="CZ16" i="13" s="1" a="1"/>
  <c r="CZ16" i="13" s="1"/>
  <c r="U50" i="5"/>
  <c r="U16" i="13" s="1" a="1"/>
  <c r="U16" i="13" s="1"/>
  <c r="AC50" i="5"/>
  <c r="AC16" i="13" s="1" a="1"/>
  <c r="AC16" i="13" s="1"/>
  <c r="AK50" i="5"/>
  <c r="AS50" i="5"/>
  <c r="BI50" i="5"/>
  <c r="BI16" i="13" s="1" a="1"/>
  <c r="BI16" i="13" s="1"/>
  <c r="BQ50" i="5"/>
  <c r="BQ16" i="13" s="1" a="1"/>
  <c r="BQ16" i="13" s="1"/>
  <c r="BY50" i="5"/>
  <c r="BY16" i="13" s="1" a="1"/>
  <c r="BY16" i="13" s="1"/>
  <c r="CO50" i="5"/>
  <c r="CO16" i="13" s="1" a="1"/>
  <c r="CO16" i="13" s="1"/>
  <c r="CW50" i="5"/>
  <c r="CW16" i="13" s="1" a="1"/>
  <c r="CW16" i="13" s="1"/>
  <c r="V50" i="5"/>
  <c r="V16" i="13" s="1" a="1"/>
  <c r="V16" i="13" s="1"/>
  <c r="AD50" i="5"/>
  <c r="AD16" i="13" s="1" a="1"/>
  <c r="AD16" i="13" s="1"/>
  <c r="AL50" i="5"/>
  <c r="AL16" i="13" s="1" a="1"/>
  <c r="AL16" i="13" s="1"/>
  <c r="AT50" i="5"/>
  <c r="AT16" i="13" s="1" a="1"/>
  <c r="AT16" i="13" s="1"/>
  <c r="BB50" i="5"/>
  <c r="BB16" i="13" s="1" a="1"/>
  <c r="BB16" i="13" s="1"/>
  <c r="BJ50" i="5"/>
  <c r="BJ16" i="13" s="1" a="1"/>
  <c r="BJ16" i="13" s="1"/>
  <c r="BR50" i="5"/>
  <c r="BR16" i="13" s="1" a="1"/>
  <c r="BR16" i="13" s="1"/>
  <c r="BZ50" i="5"/>
  <c r="BZ16" i="13" s="1" a="1"/>
  <c r="BZ16" i="13" s="1"/>
  <c r="CH50" i="5"/>
  <c r="CH16" i="13" s="1" a="1"/>
  <c r="CH16" i="13" s="1"/>
  <c r="CP50" i="5"/>
  <c r="CP16" i="13" s="1" a="1"/>
  <c r="CP16" i="13" s="1"/>
  <c r="CX50" i="5"/>
  <c r="CX16" i="13" s="1" a="1"/>
  <c r="CX16" i="13" s="1"/>
  <c r="G37" i="5"/>
  <c r="S50" i="5"/>
  <c r="H10" i="5"/>
  <c r="P10" i="5"/>
  <c r="DF37" i="5"/>
  <c r="DF8" i="5"/>
  <c r="G77" i="5"/>
  <c r="G8" i="5"/>
  <c r="DF77" i="5"/>
  <c r="M50" i="5"/>
  <c r="M16" i="13" s="1" a="1"/>
  <c r="M16" i="13" s="1"/>
  <c r="DF90" i="5"/>
  <c r="R10" i="5"/>
  <c r="Q10" i="5"/>
  <c r="DA10" i="5"/>
  <c r="BK50" i="5"/>
  <c r="DF11" i="5"/>
  <c r="AJ10" i="5"/>
  <c r="BP10" i="5"/>
  <c r="CV10" i="5"/>
  <c r="AN10" i="5"/>
  <c r="AV10" i="5"/>
  <c r="BD10" i="5"/>
  <c r="BT10" i="5"/>
  <c r="CJ10" i="5"/>
  <c r="CQ50" i="5"/>
  <c r="BE10" i="5"/>
  <c r="CK10" i="5"/>
  <c r="CG10" i="5"/>
  <c r="AG10" i="5"/>
  <c r="BM10" i="5"/>
  <c r="CC10" i="5"/>
  <c r="CS10" i="5"/>
  <c r="AO50" i="5"/>
  <c r="CB10" i="5"/>
  <c r="CZ10" i="5"/>
  <c r="Y10" i="5"/>
  <c r="U10" i="5"/>
  <c r="BA10" i="5"/>
  <c r="AW10" i="5"/>
  <c r="BU50" i="5"/>
  <c r="DA50" i="5"/>
  <c r="DA16" i="13" s="1" a="1"/>
  <c r="DA16" i="13" s="1"/>
  <c r="AF10" i="5"/>
  <c r="Z10" i="5"/>
  <c r="AH10" i="5"/>
  <c r="AP10" i="5"/>
  <c r="AX10" i="5"/>
  <c r="BF10" i="5"/>
  <c r="BN10" i="5"/>
  <c r="BV10" i="5"/>
  <c r="CD10" i="5"/>
  <c r="CL10" i="5"/>
  <c r="CT10" i="5"/>
  <c r="DB10" i="5"/>
  <c r="Z50" i="5"/>
  <c r="Z16" i="13" s="1" a="1"/>
  <c r="Z16" i="13" s="1"/>
  <c r="AH50" i="5"/>
  <c r="AH16" i="13" s="1" a="1"/>
  <c r="AH16" i="13" s="1"/>
  <c r="AP50" i="5"/>
  <c r="AP16" i="13" s="1" a="1"/>
  <c r="AP16" i="13" s="1"/>
  <c r="AX50" i="5"/>
  <c r="AX16" i="13" s="1" a="1"/>
  <c r="AX16" i="13" s="1"/>
  <c r="BF50" i="5"/>
  <c r="BF16" i="13" s="1" a="1"/>
  <c r="BF16" i="13" s="1"/>
  <c r="BN50" i="5"/>
  <c r="BN16" i="13" s="1" a="1"/>
  <c r="BN16" i="13" s="1"/>
  <c r="BV50" i="5"/>
  <c r="BV16" i="13" s="1" a="1"/>
  <c r="BV16" i="13" s="1"/>
  <c r="CD50" i="5"/>
  <c r="CD16" i="13" s="1" a="1"/>
  <c r="CD16" i="13" s="1"/>
  <c r="CL50" i="5"/>
  <c r="CL16" i="13" s="1" a="1"/>
  <c r="CL16" i="13" s="1"/>
  <c r="CT50" i="5"/>
  <c r="CT16" i="13" s="1" a="1"/>
  <c r="CT16" i="13" s="1"/>
  <c r="DB50" i="5"/>
  <c r="DB16" i="13" s="1" a="1"/>
  <c r="DB16" i="13" s="1"/>
  <c r="DF64" i="5"/>
  <c r="X10" i="5"/>
  <c r="AI10" i="5"/>
  <c r="BL10" i="5"/>
  <c r="AA10" i="5"/>
  <c r="BG10" i="5"/>
  <c r="CM10" i="5"/>
  <c r="W10" i="5"/>
  <c r="AM10" i="5"/>
  <c r="BC10" i="5"/>
  <c r="BS10" i="5"/>
  <c r="CI10" i="5"/>
  <c r="CY10" i="5"/>
  <c r="DF51" i="5"/>
  <c r="DF51" i="8"/>
  <c r="G51" i="5"/>
  <c r="K50" i="5"/>
  <c r="K16" i="13" s="1" a="1"/>
  <c r="K16" i="13" s="1"/>
  <c r="K10" i="7"/>
  <c r="L10" i="7"/>
  <c r="G24" i="7"/>
  <c r="DF24" i="7"/>
  <c r="H10" i="6"/>
  <c r="M10" i="6"/>
  <c r="DF24" i="5"/>
  <c r="J10" i="5"/>
  <c r="K10" i="5"/>
  <c r="L10" i="5"/>
  <c r="G24" i="5"/>
  <c r="G11" i="7"/>
  <c r="H10" i="7"/>
  <c r="L10" i="6"/>
  <c r="J10" i="6"/>
  <c r="I10" i="6"/>
  <c r="K133" i="8"/>
  <c r="S133" i="8"/>
  <c r="AA133" i="8"/>
  <c r="U133" i="5"/>
  <c r="DF134" i="5"/>
  <c r="G64" i="5"/>
  <c r="N50" i="5"/>
  <c r="O50" i="5"/>
  <c r="O16" i="13" s="1" a="1"/>
  <c r="O16" i="13" s="1"/>
  <c r="G116" i="5"/>
  <c r="G123" i="7"/>
  <c r="G116" i="8"/>
  <c r="F123" i="6"/>
  <c r="G123" i="8"/>
  <c r="G123" i="5"/>
  <c r="G123" i="6"/>
  <c r="L133" i="8"/>
  <c r="AJ133" i="8"/>
  <c r="AZ133" i="8"/>
  <c r="CF133" i="8"/>
  <c r="AB133" i="8"/>
  <c r="AR133" i="8"/>
  <c r="BH133" i="8"/>
  <c r="CN133" i="8"/>
  <c r="DF134" i="8"/>
  <c r="T133" i="8"/>
  <c r="BX133" i="8"/>
  <c r="AS133" i="7"/>
  <c r="BQ133" i="7"/>
  <c r="K133" i="7"/>
  <c r="S133" i="7"/>
  <c r="AA133" i="7"/>
  <c r="AI133" i="7"/>
  <c r="AQ133" i="7"/>
  <c r="AY133" i="7"/>
  <c r="BG133" i="7"/>
  <c r="BO133" i="7"/>
  <c r="BW133" i="7"/>
  <c r="CE133" i="7"/>
  <c r="CM133" i="7"/>
  <c r="CU133" i="7"/>
  <c r="DC133" i="7"/>
  <c r="N133" i="7"/>
  <c r="V133" i="7"/>
  <c r="AD133" i="7"/>
  <c r="AL133" i="7"/>
  <c r="AT133" i="7"/>
  <c r="BB133" i="7"/>
  <c r="BJ133" i="7"/>
  <c r="BR133" i="7"/>
  <c r="BZ133" i="7"/>
  <c r="CH133" i="7"/>
  <c r="CP133" i="7"/>
  <c r="CX133" i="7"/>
  <c r="L133" i="7"/>
  <c r="T133" i="7"/>
  <c r="AB133" i="7"/>
  <c r="AJ133" i="7"/>
  <c r="AR133" i="7"/>
  <c r="AZ133" i="7"/>
  <c r="BH133" i="7"/>
  <c r="BP133" i="7"/>
  <c r="BX133" i="7"/>
  <c r="CF133" i="7"/>
  <c r="CN133" i="7"/>
  <c r="CV133" i="7"/>
  <c r="O133" i="7"/>
  <c r="W133" i="7"/>
  <c r="AE133" i="7"/>
  <c r="AM133" i="7"/>
  <c r="AU133" i="7"/>
  <c r="BC133" i="7"/>
  <c r="BK133" i="7"/>
  <c r="BS133" i="7"/>
  <c r="CA133" i="7"/>
  <c r="CI133" i="7"/>
  <c r="CQ133" i="7"/>
  <c r="CY133" i="7"/>
  <c r="N133" i="6"/>
  <c r="V133" i="6"/>
  <c r="AD133" i="6"/>
  <c r="AL133" i="6"/>
  <c r="AT133" i="6"/>
  <c r="BB133" i="6"/>
  <c r="BJ133" i="6"/>
  <c r="BR133" i="6"/>
  <c r="BZ133" i="6"/>
  <c r="CH133" i="6"/>
  <c r="CP133" i="6"/>
  <c r="CX133" i="6"/>
  <c r="BU133" i="6"/>
  <c r="CS133" i="6"/>
  <c r="DF134" i="6"/>
  <c r="DF142" i="6"/>
  <c r="G134" i="5"/>
  <c r="Y133" i="5"/>
  <c r="AO133" i="5"/>
  <c r="BU133" i="5"/>
  <c r="CK133" i="5"/>
  <c r="DA133" i="5"/>
  <c r="J133" i="5"/>
  <c r="R133" i="5"/>
  <c r="Z133" i="5"/>
  <c r="AH133" i="5"/>
  <c r="AP133" i="5"/>
  <c r="AX133" i="5"/>
  <c r="BF133" i="5"/>
  <c r="BN133" i="5"/>
  <c r="BV133" i="5"/>
  <c r="CD133" i="5"/>
  <c r="CL133" i="5"/>
  <c r="CT133" i="5"/>
  <c r="DB133" i="5"/>
  <c r="DF142" i="5"/>
  <c r="N133" i="5"/>
  <c r="V133" i="5"/>
  <c r="AD133" i="5"/>
  <c r="AL133" i="5"/>
  <c r="AT133" i="5"/>
  <c r="BB133" i="5"/>
  <c r="BJ133" i="5"/>
  <c r="BR133" i="5"/>
  <c r="BZ133" i="5"/>
  <c r="CH133" i="5"/>
  <c r="CP133" i="5"/>
  <c r="CX133" i="5"/>
  <c r="O133" i="5"/>
  <c r="AE133" i="5"/>
  <c r="AU133" i="5"/>
  <c r="BK133" i="5"/>
  <c r="CQ133" i="5"/>
  <c r="W133" i="5"/>
  <c r="AM133" i="5"/>
  <c r="BC133" i="5"/>
  <c r="BS133" i="5"/>
  <c r="CA133" i="5"/>
  <c r="CI133" i="5"/>
  <c r="CY133" i="5"/>
  <c r="BE133" i="5"/>
  <c r="F77" i="6"/>
  <c r="F11" i="5"/>
  <c r="F64" i="8"/>
  <c r="F104" i="6"/>
  <c r="F37" i="7"/>
  <c r="F90" i="8"/>
  <c r="F134" i="8"/>
  <c r="F24" i="7"/>
  <c r="F116" i="7"/>
  <c r="F77" i="8"/>
  <c r="F51" i="5"/>
  <c r="F77" i="5"/>
  <c r="F116" i="5"/>
  <c r="F24" i="6"/>
  <c r="F37" i="6"/>
  <c r="F64" i="6"/>
  <c r="F77" i="7"/>
  <c r="F104" i="5"/>
  <c r="F123" i="5"/>
  <c r="F142" i="5"/>
  <c r="F134" i="6"/>
  <c r="F11" i="7"/>
  <c r="F104" i="8"/>
  <c r="F104" i="7"/>
  <c r="F37" i="5"/>
  <c r="F134" i="5"/>
  <c r="F142" i="8"/>
  <c r="F123" i="7"/>
  <c r="F51" i="8"/>
  <c r="F116" i="6"/>
  <c r="F64" i="7"/>
  <c r="F134" i="7"/>
  <c r="F142" i="7"/>
  <c r="U133" i="8"/>
  <c r="I133" i="8"/>
  <c r="Q133" i="8"/>
  <c r="Y133" i="8"/>
  <c r="AG133" i="8"/>
  <c r="AO133" i="8"/>
  <c r="AW133" i="8"/>
  <c r="BE133" i="8"/>
  <c r="BM133" i="8"/>
  <c r="BU133" i="8"/>
  <c r="CC133" i="8"/>
  <c r="CK133" i="8"/>
  <c r="CS133" i="8"/>
  <c r="DA133" i="8"/>
  <c r="M133" i="8"/>
  <c r="AC133" i="8"/>
  <c r="AK133" i="8"/>
  <c r="BA133" i="8"/>
  <c r="BI133" i="8"/>
  <c r="BY133" i="8"/>
  <c r="CG133" i="8"/>
  <c r="CW133" i="8"/>
  <c r="DF142" i="8"/>
  <c r="CO133" i="8"/>
  <c r="DF142" i="7"/>
  <c r="M133" i="7"/>
  <c r="U133" i="7"/>
  <c r="AC133" i="7"/>
  <c r="AK133" i="7"/>
  <c r="BA133" i="7"/>
  <c r="BI133" i="7"/>
  <c r="BY133" i="7"/>
  <c r="CG133" i="7"/>
  <c r="CO133" i="7"/>
  <c r="CW133" i="7"/>
  <c r="DF134" i="7"/>
  <c r="G142" i="7"/>
  <c r="R133" i="6"/>
  <c r="Z133" i="6"/>
  <c r="AH133" i="6"/>
  <c r="AP133" i="6"/>
  <c r="AX133" i="6"/>
  <c r="BF133" i="6"/>
  <c r="BN133" i="6"/>
  <c r="BV133" i="6"/>
  <c r="CD133" i="6"/>
  <c r="CL133" i="6"/>
  <c r="CT133" i="6"/>
  <c r="DB133" i="6"/>
  <c r="K133" i="6"/>
  <c r="S133" i="6"/>
  <c r="AA133" i="6"/>
  <c r="AI133" i="6"/>
  <c r="AQ133" i="6"/>
  <c r="AY133" i="6"/>
  <c r="BG133" i="6"/>
  <c r="BO133" i="6"/>
  <c r="BW133" i="6"/>
  <c r="CE133" i="6"/>
  <c r="CM133" i="6"/>
  <c r="CU133" i="6"/>
  <c r="DC133" i="6"/>
  <c r="T133" i="6"/>
  <c r="AJ133" i="6"/>
  <c r="AZ133" i="6"/>
  <c r="BP133" i="6"/>
  <c r="CF133" i="6"/>
  <c r="CV133" i="6"/>
  <c r="F142" i="6"/>
  <c r="H133" i="6"/>
  <c r="P133" i="6"/>
  <c r="X133" i="6"/>
  <c r="AF133" i="6"/>
  <c r="AN133" i="6"/>
  <c r="AV133" i="6"/>
  <c r="BD133" i="6"/>
  <c r="BL133" i="6"/>
  <c r="BT133" i="6"/>
  <c r="CB133" i="6"/>
  <c r="CJ133" i="6"/>
  <c r="CR133" i="6"/>
  <c r="CZ133" i="6"/>
  <c r="I133" i="5"/>
  <c r="H133" i="5"/>
  <c r="S133" i="5"/>
  <c r="AA133" i="5"/>
  <c r="AI133" i="5"/>
  <c r="AQ133" i="5"/>
  <c r="AY133" i="5"/>
  <c r="BG133" i="5"/>
  <c r="BO133" i="5"/>
  <c r="BW133" i="5"/>
  <c r="CE133" i="5"/>
  <c r="CM133" i="5"/>
  <c r="CU133" i="5"/>
  <c r="DC133" i="5"/>
  <c r="I131" i="5" a="1"/>
  <c r="I131" i="5" s="1"/>
  <c r="P131" i="5" a="1"/>
  <c r="P131" i="5" s="1"/>
  <c r="CH131" i="5" a="1"/>
  <c r="CH131" i="5" s="1"/>
  <c r="CZ131" i="5" a="1"/>
  <c r="CZ131" i="5" s="1"/>
  <c r="AI131" i="5" a="1"/>
  <c r="AI131" i="5" s="1"/>
  <c r="CU131" i="5" a="1"/>
  <c r="CU131" i="5" s="1"/>
  <c r="DA131" i="5" a="1"/>
  <c r="DA131" i="5" s="1"/>
  <c r="BO131" i="5" a="1"/>
  <c r="BO131" i="5" s="1"/>
  <c r="BU131" i="5" a="1"/>
  <c r="BU131" i="5" s="1"/>
  <c r="CB131" i="5" a="1"/>
  <c r="CB131" i="5" s="1"/>
  <c r="V131" i="5" a="1"/>
  <c r="V131" i="5" s="1"/>
  <c r="AO131" i="5" a="1"/>
  <c r="AO131" i="5" s="1"/>
  <c r="CD131" i="8" a="1"/>
  <c r="CD131" i="8" s="1"/>
  <c r="K131" i="8" a="1"/>
  <c r="K131" i="8" s="1"/>
  <c r="BS131" i="8" a="1"/>
  <c r="BS131" i="8" s="1"/>
  <c r="L131" i="8" a="1"/>
  <c r="L131" i="8" s="1"/>
  <c r="BY131" i="8" a="1"/>
  <c r="BY131" i="8" s="1"/>
  <c r="AW131" i="8" a="1"/>
  <c r="AW131" i="8" s="1"/>
  <c r="T131" i="8" a="1"/>
  <c r="T131" i="8" s="1"/>
  <c r="AX131" i="8" a="1"/>
  <c r="AX131" i="8" s="1"/>
  <c r="CE131" i="8" a="1"/>
  <c r="CE131" i="8" s="1"/>
  <c r="CZ131" i="8" a="1"/>
  <c r="CZ131" i="8" s="1"/>
  <c r="AO131" i="8" a="1"/>
  <c r="AO131" i="8" s="1"/>
  <c r="DB131" i="8" a="1"/>
  <c r="DB131" i="8" s="1"/>
  <c r="AP131" i="8" a="1"/>
  <c r="AP131" i="8" s="1"/>
  <c r="S131" i="8" a="1"/>
  <c r="S131" i="8" s="1"/>
  <c r="AA131" i="8" a="1"/>
  <c r="AA131" i="8" s="1"/>
  <c r="BE131" i="8" a="1"/>
  <c r="BE131" i="8" s="1"/>
  <c r="AT131" i="6" a="1"/>
  <c r="AT131" i="6" s="1"/>
  <c r="CF131" i="6" a="1"/>
  <c r="CF131" i="6" s="1"/>
  <c r="Z131" i="6" a="1"/>
  <c r="Z131" i="6" s="1"/>
  <c r="AU131" i="6" a="1"/>
  <c r="AU131" i="6" s="1"/>
  <c r="BP131" i="6" a="1"/>
  <c r="BP131" i="6" s="1"/>
  <c r="CJ131" i="6" a="1"/>
  <c r="CJ131" i="6" s="1"/>
  <c r="Y131" i="6" a="1"/>
  <c r="Y131" i="6" s="1"/>
  <c r="BO131" i="6" a="1"/>
  <c r="BO131" i="6" s="1"/>
  <c r="AE131" i="6" a="1"/>
  <c r="AE131" i="6" s="1"/>
  <c r="BA131" i="6" a="1"/>
  <c r="BA131" i="6" s="1"/>
  <c r="BQ131" i="6" a="1"/>
  <c r="BQ131" i="6" s="1"/>
  <c r="CK131" i="6" a="1"/>
  <c r="CK131" i="6" s="1"/>
  <c r="BB131" i="6" a="1"/>
  <c r="BB131" i="6" s="1"/>
  <c r="L131" i="6" a="1"/>
  <c r="L131" i="6" s="1"/>
  <c r="AM131" i="6" a="1"/>
  <c r="AM131" i="6" s="1"/>
  <c r="BC131" i="6" a="1"/>
  <c r="BC131" i="6" s="1"/>
  <c r="BW131" i="6" a="1"/>
  <c r="BW131" i="6" s="1"/>
  <c r="CS131" i="6" a="1"/>
  <c r="CS131" i="6" s="1"/>
  <c r="K131" i="6" a="1"/>
  <c r="K131" i="6" s="1"/>
  <c r="CR131" i="6" a="1"/>
  <c r="CR131" i="6" s="1"/>
  <c r="Q131" i="6" a="1"/>
  <c r="Q131" i="6" s="1"/>
  <c r="AN131" i="6" a="1"/>
  <c r="AN131" i="6" s="1"/>
  <c r="BG131" i="6" a="1"/>
  <c r="BG131" i="6" s="1"/>
  <c r="BX131" i="6" a="1"/>
  <c r="BX131" i="6" s="1"/>
  <c r="CX131" i="6" a="1"/>
  <c r="CX131" i="6" s="1"/>
  <c r="AF131" i="6" a="1"/>
  <c r="AF131" i="6" s="1"/>
  <c r="BV131" i="6" a="1"/>
  <c r="BV131" i="6" s="1"/>
  <c r="DA131" i="6" a="1"/>
  <c r="DA131" i="6" s="1"/>
  <c r="R131" i="6" a="1"/>
  <c r="R131" i="6" s="1"/>
  <c r="AO131" i="6" a="1"/>
  <c r="AO131" i="6" s="1"/>
  <c r="BH131" i="6" a="1"/>
  <c r="BH131" i="6" s="1"/>
  <c r="CD131" i="6" a="1"/>
  <c r="CD131" i="6" s="1"/>
  <c r="BC130" i="5"/>
  <c r="AH131" i="7" a="1"/>
  <c r="AH131" i="7" s="1"/>
  <c r="BL131" i="7" a="1"/>
  <c r="BL131" i="7" s="1"/>
  <c r="CQ131" i="7" a="1"/>
  <c r="CQ131" i="7" s="1"/>
  <c r="AI131" i="7" a="1"/>
  <c r="AI131" i="7" s="1"/>
  <c r="BM131" i="7" a="1"/>
  <c r="BM131" i="7" s="1"/>
  <c r="CR131" i="7" a="1"/>
  <c r="CR131" i="7" s="1"/>
  <c r="AB131" i="7" a="1"/>
  <c r="AB131" i="7" s="1"/>
  <c r="CK131" i="7" a="1"/>
  <c r="CK131" i="7" s="1"/>
  <c r="K131" i="7" a="1"/>
  <c r="K131" i="7" s="1"/>
  <c r="AP131" i="7" a="1"/>
  <c r="AP131" i="7" s="1"/>
  <c r="BT131" i="7" a="1"/>
  <c r="BT131" i="7" s="1"/>
  <c r="CY131" i="7" a="1"/>
  <c r="CY131" i="7" s="1"/>
  <c r="BF131" i="7" a="1"/>
  <c r="BF131" i="7" s="1"/>
  <c r="L131" i="7" a="1"/>
  <c r="L131" i="7" s="1"/>
  <c r="AQ131" i="7" a="1"/>
  <c r="AQ131" i="7" s="1"/>
  <c r="BU131" i="7" a="1"/>
  <c r="BU131" i="7" s="1"/>
  <c r="CZ131" i="7" a="1"/>
  <c r="CZ131" i="7" s="1"/>
  <c r="S131" i="7" a="1"/>
  <c r="S131" i="7" s="1"/>
  <c r="AW131" i="7" a="1"/>
  <c r="AW131" i="7" s="1"/>
  <c r="CJ130" i="8"/>
  <c r="BO129" i="7"/>
  <c r="AQ129" i="7"/>
  <c r="CF129" i="7"/>
  <c r="BP129" i="7"/>
  <c r="CX129" i="6"/>
  <c r="BC129" i="6"/>
  <c r="BS129" i="6"/>
  <c r="CI129" i="6"/>
  <c r="CZ129" i="6"/>
  <c r="CJ129" i="5"/>
  <c r="BD129" i="5"/>
  <c r="BL129" i="5"/>
  <c r="H129" i="5" a="1"/>
  <c r="H129" i="5" s="1"/>
  <c r="CB129" i="5"/>
  <c r="X129" i="5"/>
  <c r="AF129" i="5"/>
  <c r="CR129" i="5"/>
  <c r="CX129" i="5"/>
  <c r="BT129" i="5"/>
  <c r="P129" i="5"/>
  <c r="AN129" i="5"/>
  <c r="AS129" i="8"/>
  <c r="CG129" i="8"/>
  <c r="BK10" i="8"/>
  <c r="Y10" i="8"/>
  <c r="BS10" i="8"/>
  <c r="DF24" i="8"/>
  <c r="DF8" i="8"/>
  <c r="DF11" i="8"/>
  <c r="P10" i="8"/>
  <c r="X10" i="8"/>
  <c r="AF10" i="8"/>
  <c r="AN10" i="8"/>
  <c r="AV10" i="8"/>
  <c r="BD10" i="8"/>
  <c r="CB10" i="8"/>
  <c r="CJ10" i="8"/>
  <c r="CR10" i="8"/>
  <c r="CZ10" i="8"/>
  <c r="DF37" i="8"/>
  <c r="BY129" i="8"/>
  <c r="F11" i="8"/>
  <c r="AG10" i="8"/>
  <c r="AO10" i="8"/>
  <c r="AW10" i="8"/>
  <c r="BE10" i="8"/>
  <c r="CS10" i="8"/>
  <c r="DA10" i="8"/>
  <c r="U129" i="8"/>
  <c r="AA10" i="8"/>
  <c r="CE10" i="8"/>
  <c r="CM10" i="8"/>
  <c r="S10" i="8"/>
  <c r="H10" i="8"/>
  <c r="T10" i="8"/>
  <c r="AB10" i="8"/>
  <c r="CF10" i="8"/>
  <c r="CN10" i="8"/>
  <c r="F37" i="8"/>
  <c r="AC129" i="8"/>
  <c r="CO129" i="8"/>
  <c r="G24" i="8"/>
  <c r="Q10" i="8"/>
  <c r="BM10" i="8"/>
  <c r="BU10" i="8"/>
  <c r="CC10" i="8"/>
  <c r="U10" i="8"/>
  <c r="AC10" i="8"/>
  <c r="CG10" i="8"/>
  <c r="CO10" i="8"/>
  <c r="AK129" i="8"/>
  <c r="CW129" i="8"/>
  <c r="CX129" i="8"/>
  <c r="G11" i="8"/>
  <c r="CR129" i="8"/>
  <c r="O10" i="8"/>
  <c r="W10" i="8"/>
  <c r="AE10" i="8"/>
  <c r="AM10" i="8"/>
  <c r="AU10" i="8"/>
  <c r="BC10" i="8"/>
  <c r="CA10" i="8"/>
  <c r="CI10" i="8"/>
  <c r="CQ10" i="8"/>
  <c r="CY10" i="8"/>
  <c r="K10" i="8"/>
  <c r="BG10" i="8"/>
  <c r="BO10" i="8"/>
  <c r="BW10" i="8"/>
  <c r="BA129" i="8"/>
  <c r="L10" i="8"/>
  <c r="AZ10" i="8"/>
  <c r="BH10" i="8"/>
  <c r="BP10" i="8"/>
  <c r="BX10" i="8"/>
  <c r="BI129" i="8"/>
  <c r="CV129" i="8"/>
  <c r="M10" i="8"/>
  <c r="BI10" i="8"/>
  <c r="BQ10" i="8"/>
  <c r="BY10" i="8"/>
  <c r="BQ129" i="8"/>
  <c r="M129" i="8"/>
  <c r="BR130" i="8"/>
  <c r="AD129" i="8"/>
  <c r="AT129" i="8"/>
  <c r="BR129" i="8"/>
  <c r="CH129" i="8"/>
  <c r="AL130" i="8"/>
  <c r="BK130" i="8"/>
  <c r="CQ130" i="8"/>
  <c r="AE129" i="8"/>
  <c r="AU129" i="8"/>
  <c r="CA129" i="8"/>
  <c r="M131" i="8" a="1"/>
  <c r="M131" i="8" s="1"/>
  <c r="AN130" i="8"/>
  <c r="AV129" i="8"/>
  <c r="I130" i="8"/>
  <c r="Q130" i="8"/>
  <c r="AG130" i="8"/>
  <c r="AO130" i="8"/>
  <c r="AW130" i="8"/>
  <c r="BM130" i="8"/>
  <c r="BU130" i="8"/>
  <c r="CC130" i="8"/>
  <c r="CK130" i="8"/>
  <c r="DA130" i="8"/>
  <c r="I129" i="8"/>
  <c r="Q129" i="8"/>
  <c r="Y129" i="8"/>
  <c r="AG129" i="8"/>
  <c r="AO129" i="8"/>
  <c r="AW129" i="8"/>
  <c r="BE129" i="8"/>
  <c r="BM129" i="8"/>
  <c r="BU129" i="8"/>
  <c r="CC129" i="8"/>
  <c r="CK129" i="8"/>
  <c r="CS129" i="8"/>
  <c r="DA129" i="8"/>
  <c r="X130" i="8"/>
  <c r="AU130" i="8"/>
  <c r="BZ130" i="8"/>
  <c r="H131" i="8" a="1"/>
  <c r="H131" i="8" s="1"/>
  <c r="O131" i="8" a="1"/>
  <c r="O131" i="8" s="1"/>
  <c r="W131" i="8" a="1"/>
  <c r="W131" i="8" s="1"/>
  <c r="AD131" i="8" a="1"/>
  <c r="AD131" i="8" s="1"/>
  <c r="AK131" i="8" a="1"/>
  <c r="AK131" i="8" s="1"/>
  <c r="AS131" i="8" a="1"/>
  <c r="AS131" i="8" s="1"/>
  <c r="BA131" i="8" a="1"/>
  <c r="BA131" i="8" s="1"/>
  <c r="BI131" i="8" a="1"/>
  <c r="BI131" i="8" s="1"/>
  <c r="BO131" i="8" a="1"/>
  <c r="BO131" i="8" s="1"/>
  <c r="BV131" i="8" a="1"/>
  <c r="BV131" i="8" s="1"/>
  <c r="CL131" i="8" a="1"/>
  <c r="CL131" i="8" s="1"/>
  <c r="CX131" i="8" a="1"/>
  <c r="CX131" i="8" s="1"/>
  <c r="V129" i="8"/>
  <c r="BJ129" i="8"/>
  <c r="CP129" i="8"/>
  <c r="CS130" i="8"/>
  <c r="CI130" i="8"/>
  <c r="O129" i="8"/>
  <c r="BC129" i="8"/>
  <c r="CQ129" i="8"/>
  <c r="BT130" i="8"/>
  <c r="AC131" i="8" a="1"/>
  <c r="AC131" i="8" s="1"/>
  <c r="AY131" i="8" a="1"/>
  <c r="AY131" i="8" s="1"/>
  <c r="BZ131" i="8" a="1"/>
  <c r="BZ131" i="8" s="1"/>
  <c r="DC131" i="8" a="1"/>
  <c r="DC131" i="8" s="1"/>
  <c r="CZ130" i="8"/>
  <c r="X129" i="8"/>
  <c r="BD129" i="8"/>
  <c r="CB129" i="8"/>
  <c r="W130" i="8"/>
  <c r="CX130" i="8"/>
  <c r="AZ131" i="8" a="1"/>
  <c r="AZ131" i="8" s="1"/>
  <c r="BU131" i="8" a="1"/>
  <c r="BU131" i="8" s="1"/>
  <c r="CW131" i="8" a="1"/>
  <c r="CW131" i="8" s="1"/>
  <c r="J130" i="8"/>
  <c r="Z130" i="8"/>
  <c r="AP130" i="8"/>
  <c r="AX130" i="8"/>
  <c r="CL130" i="8"/>
  <c r="DB130" i="8"/>
  <c r="J129" i="8"/>
  <c r="R129" i="8"/>
  <c r="Z129" i="8"/>
  <c r="AH129" i="8"/>
  <c r="AP129" i="8"/>
  <c r="AX129" i="8"/>
  <c r="BF129" i="8"/>
  <c r="BN129" i="8"/>
  <c r="BV129" i="8"/>
  <c r="CD129" i="8"/>
  <c r="CL129" i="8"/>
  <c r="CT129" i="8"/>
  <c r="DB129" i="8"/>
  <c r="Y130" i="8"/>
  <c r="AV130" i="8"/>
  <c r="CD130" i="8"/>
  <c r="I131" i="8" a="1"/>
  <c r="I131" i="8" s="1"/>
  <c r="P131" i="8" a="1"/>
  <c r="P131" i="8" s="1"/>
  <c r="X131" i="8" a="1"/>
  <c r="X131" i="8" s="1"/>
  <c r="AE131" i="8" a="1"/>
  <c r="AE131" i="8" s="1"/>
  <c r="AL131" i="8" a="1"/>
  <c r="AL131" i="8" s="1"/>
  <c r="AT131" i="8" a="1"/>
  <c r="AT131" i="8" s="1"/>
  <c r="BB131" i="8" a="1"/>
  <c r="BB131" i="8" s="1"/>
  <c r="BP131" i="8" a="1"/>
  <c r="BP131" i="8" s="1"/>
  <c r="BW131" i="8" a="1"/>
  <c r="BW131" i="8" s="1"/>
  <c r="CB131" i="8" a="1"/>
  <c r="CB131" i="8" s="1"/>
  <c r="CG131" i="8" a="1"/>
  <c r="CG131" i="8" s="1"/>
  <c r="CM131" i="8" a="1"/>
  <c r="CM131" i="8" s="1"/>
  <c r="CR131" i="8" a="1"/>
  <c r="CR131" i="8" s="1"/>
  <c r="CY131" i="8" a="1"/>
  <c r="CY131" i="8" s="1"/>
  <c r="CP130" i="8"/>
  <c r="AL129" i="8"/>
  <c r="BZ129" i="8"/>
  <c r="R130" i="8"/>
  <c r="BS130" i="8"/>
  <c r="H129" i="8" a="1"/>
  <c r="H129" i="8" s="1"/>
  <c r="AM129" i="8"/>
  <c r="BS129" i="8"/>
  <c r="CY129" i="8"/>
  <c r="V130" i="8"/>
  <c r="CT130" i="8"/>
  <c r="AJ131" i="8" a="1"/>
  <c r="AJ131" i="8" s="1"/>
  <c r="BG131" i="8" a="1"/>
  <c r="BG131" i="8" s="1"/>
  <c r="CK131" i="8" a="1"/>
  <c r="CK131" i="8" s="1"/>
  <c r="CP131" i="8" a="1"/>
  <c r="CP131" i="8" s="1"/>
  <c r="P130" i="8"/>
  <c r="BD130" i="8"/>
  <c r="P129" i="8"/>
  <c r="AN129" i="8"/>
  <c r="BT129" i="8"/>
  <c r="CJ129" i="8"/>
  <c r="CZ129" i="8"/>
  <c r="BV130" i="8"/>
  <c r="V131" i="8" a="1"/>
  <c r="V131" i="8" s="1"/>
  <c r="BH131" i="8" a="1"/>
  <c r="BH131" i="8" s="1"/>
  <c r="BN131" i="8" a="1"/>
  <c r="BN131" i="8" s="1"/>
  <c r="CF131" i="8" a="1"/>
  <c r="CF131" i="8" s="1"/>
  <c r="K130" i="8"/>
  <c r="S130" i="8"/>
  <c r="AA130" i="8"/>
  <c r="AI130" i="8"/>
  <c r="AQ130" i="8"/>
  <c r="AY130" i="8"/>
  <c r="BG130" i="8"/>
  <c r="BO130" i="8"/>
  <c r="BW130" i="8"/>
  <c r="CE130" i="8"/>
  <c r="CM130" i="8"/>
  <c r="CU130" i="8"/>
  <c r="DC130" i="8"/>
  <c r="K129" i="8"/>
  <c r="S129" i="8"/>
  <c r="AA129" i="8"/>
  <c r="AI129" i="8"/>
  <c r="AQ129" i="8"/>
  <c r="AY129" i="8"/>
  <c r="BG129" i="8"/>
  <c r="BO129" i="8"/>
  <c r="BW129" i="8"/>
  <c r="CE129" i="8"/>
  <c r="CM129" i="8"/>
  <c r="CU129" i="8"/>
  <c r="DC129" i="8"/>
  <c r="AD130" i="8"/>
  <c r="BE130" i="8"/>
  <c r="CH130" i="8"/>
  <c r="Q131" i="8" a="1"/>
  <c r="Q131" i="8" s="1"/>
  <c r="Y131" i="8" a="1"/>
  <c r="Y131" i="8" s="1"/>
  <c r="AF131" i="8" a="1"/>
  <c r="AF131" i="8" s="1"/>
  <c r="AM131" i="8" a="1"/>
  <c r="AM131" i="8" s="1"/>
  <c r="AU131" i="8" a="1"/>
  <c r="AU131" i="8" s="1"/>
  <c r="BC131" i="8" a="1"/>
  <c r="BC131" i="8" s="1"/>
  <c r="BJ131" i="8" a="1"/>
  <c r="BJ131" i="8" s="1"/>
  <c r="BQ131" i="8" a="1"/>
  <c r="BQ131" i="8" s="1"/>
  <c r="CH131" i="8" a="1"/>
  <c r="CH131" i="8" s="1"/>
  <c r="CS131" i="8" a="1"/>
  <c r="CS131" i="8" s="1"/>
  <c r="BB130" i="8"/>
  <c r="N129" i="8"/>
  <c r="BB129" i="8"/>
  <c r="BL130" i="8"/>
  <c r="O130" i="8"/>
  <c r="W129" i="8"/>
  <c r="BK129" i="8"/>
  <c r="CI129" i="8"/>
  <c r="U131" i="8" a="1"/>
  <c r="U131" i="8" s="1"/>
  <c r="AQ131" i="8" a="1"/>
  <c r="AQ131" i="8" s="1"/>
  <c r="BT131" i="8" a="1"/>
  <c r="BT131" i="8" s="1"/>
  <c r="CV131" i="8" a="1"/>
  <c r="CV131" i="8" s="1"/>
  <c r="CB130" i="8"/>
  <c r="AF129" i="8"/>
  <c r="BL129" i="8"/>
  <c r="AT130" i="8"/>
  <c r="N131" i="8" a="1"/>
  <c r="N131" i="8" s="1"/>
  <c r="AR131" i="8" a="1"/>
  <c r="AR131" i="8" s="1"/>
  <c r="CA131" i="8" a="1"/>
  <c r="CA131" i="8" s="1"/>
  <c r="CQ131" i="8" a="1"/>
  <c r="CQ131" i="8" s="1"/>
  <c r="L130" i="8"/>
  <c r="T130" i="8"/>
  <c r="AB130" i="8"/>
  <c r="AJ130" i="8"/>
  <c r="AR130" i="8"/>
  <c r="AZ130" i="8"/>
  <c r="BH130" i="8"/>
  <c r="BP130" i="8"/>
  <c r="BX130" i="8"/>
  <c r="CF130" i="8"/>
  <c r="CN130" i="8"/>
  <c r="CV130" i="8"/>
  <c r="L129" i="8"/>
  <c r="T129" i="8"/>
  <c r="AB129" i="8"/>
  <c r="AJ129" i="8"/>
  <c r="AR129" i="8"/>
  <c r="AZ129" i="8"/>
  <c r="BH129" i="8"/>
  <c r="BP129" i="8"/>
  <c r="BX129" i="8"/>
  <c r="CF129" i="8"/>
  <c r="CN129" i="8"/>
  <c r="H130" i="8" a="1"/>
  <c r="H130" i="8" s="1"/>
  <c r="AF130" i="8"/>
  <c r="BF130" i="8"/>
  <c r="J131" i="8" a="1"/>
  <c r="J131" i="8" s="1"/>
  <c r="R131" i="8" a="1"/>
  <c r="R131" i="8" s="1"/>
  <c r="Z131" i="8" a="1"/>
  <c r="Z131" i="8" s="1"/>
  <c r="AG131" i="8" a="1"/>
  <c r="AG131" i="8" s="1"/>
  <c r="AN131" i="8" a="1"/>
  <c r="AN131" i="8" s="1"/>
  <c r="AV131" i="8" a="1"/>
  <c r="AV131" i="8" s="1"/>
  <c r="BD131" i="8" a="1"/>
  <c r="BD131" i="8" s="1"/>
  <c r="BK131" i="8" a="1"/>
  <c r="BK131" i="8" s="1"/>
  <c r="BR131" i="8" a="1"/>
  <c r="BR131" i="8" s="1"/>
  <c r="BX131" i="8" a="1"/>
  <c r="BX131" i="8" s="1"/>
  <c r="CC131" i="8" a="1"/>
  <c r="CC131" i="8" s="1"/>
  <c r="CI131" i="8" a="1"/>
  <c r="CI131" i="8" s="1"/>
  <c r="CN131" i="8" a="1"/>
  <c r="CN131" i="8" s="1"/>
  <c r="CT131" i="8" a="1"/>
  <c r="CT131" i="8" s="1"/>
  <c r="AI129" i="7"/>
  <c r="CU129" i="7"/>
  <c r="AJ129" i="7"/>
  <c r="CV129" i="7"/>
  <c r="K129" i="7"/>
  <c r="BW129" i="7"/>
  <c r="DC129" i="7"/>
  <c r="L129" i="7"/>
  <c r="AY129" i="7"/>
  <c r="I130" i="7"/>
  <c r="CI130" i="7"/>
  <c r="Q130" i="7"/>
  <c r="Y130" i="7"/>
  <c r="AG130" i="7"/>
  <c r="AW130" i="7"/>
  <c r="BE130" i="7"/>
  <c r="BM130" i="7"/>
  <c r="BU130" i="7"/>
  <c r="CC130" i="7"/>
  <c r="CK130" i="7"/>
  <c r="T129" i="7"/>
  <c r="AZ129" i="7"/>
  <c r="CB130" i="7"/>
  <c r="CX131" i="7" a="1"/>
  <c r="CX131" i="7" s="1"/>
  <c r="CP131" i="7" a="1"/>
  <c r="CP131" i="7" s="1"/>
  <c r="CI131" i="7" a="1"/>
  <c r="CI131" i="7" s="1"/>
  <c r="CA131" i="7" a="1"/>
  <c r="CA131" i="7" s="1"/>
  <c r="BS131" i="7" a="1"/>
  <c r="BS131" i="7" s="1"/>
  <c r="BK131" i="7" a="1"/>
  <c r="BK131" i="7" s="1"/>
  <c r="BD131" i="7" a="1"/>
  <c r="BD131" i="7" s="1"/>
  <c r="AV131" i="7" a="1"/>
  <c r="AV131" i="7" s="1"/>
  <c r="AO131" i="7" a="1"/>
  <c r="AO131" i="7" s="1"/>
  <c r="AG131" i="7" a="1"/>
  <c r="AG131" i="7" s="1"/>
  <c r="Z131" i="7" a="1"/>
  <c r="Z131" i="7" s="1"/>
  <c r="R131" i="7" a="1"/>
  <c r="R131" i="7" s="1"/>
  <c r="J131" i="7" a="1"/>
  <c r="J131" i="7" s="1"/>
  <c r="CU131" i="7" a="1"/>
  <c r="CU131" i="7" s="1"/>
  <c r="CF131" i="7" a="1"/>
  <c r="CF131" i="7" s="1"/>
  <c r="BI131" i="7" a="1"/>
  <c r="BI131" i="7" s="1"/>
  <c r="AL131" i="7" a="1"/>
  <c r="AL131" i="7" s="1"/>
  <c r="O131" i="7" a="1"/>
  <c r="O131" i="7" s="1"/>
  <c r="CT131" i="7" a="1"/>
  <c r="CT131" i="7" s="1"/>
  <c r="CE131" i="7" a="1"/>
  <c r="CE131" i="7" s="1"/>
  <c r="BH131" i="7" a="1"/>
  <c r="BH131" i="7" s="1"/>
  <c r="V131" i="7" a="1"/>
  <c r="V131" i="7" s="1"/>
  <c r="CS131" i="7" a="1"/>
  <c r="CS131" i="7" s="1"/>
  <c r="CD131" i="7" a="1"/>
  <c r="CD131" i="7" s="1"/>
  <c r="BG131" i="7" a="1"/>
  <c r="BG131" i="7" s="1"/>
  <c r="AJ131" i="7" a="1"/>
  <c r="AJ131" i="7" s="1"/>
  <c r="M131" i="7" a="1"/>
  <c r="M131" i="7" s="1"/>
  <c r="CW131" i="7" a="1"/>
  <c r="CW131" i="7" s="1"/>
  <c r="CH131" i="7" a="1"/>
  <c r="CH131" i="7" s="1"/>
  <c r="BZ131" i="7" a="1"/>
  <c r="BZ131" i="7" s="1"/>
  <c r="BR131" i="7" a="1"/>
  <c r="BR131" i="7" s="1"/>
  <c r="BJ131" i="7" a="1"/>
  <c r="BJ131" i="7" s="1"/>
  <c r="BC131" i="7" a="1"/>
  <c r="BC131" i="7" s="1"/>
  <c r="AU131" i="7" a="1"/>
  <c r="AU131" i="7" s="1"/>
  <c r="AN131" i="7" a="1"/>
  <c r="AN131" i="7" s="1"/>
  <c r="AF131" i="7" a="1"/>
  <c r="AF131" i="7" s="1"/>
  <c r="Y131" i="7" a="1"/>
  <c r="Y131" i="7" s="1"/>
  <c r="Q131" i="7" a="1"/>
  <c r="Q131" i="7" s="1"/>
  <c r="I131" i="7" a="1"/>
  <c r="I131" i="7" s="1"/>
  <c r="CN131" i="7" a="1"/>
  <c r="CN131" i="7" s="1"/>
  <c r="BP131" i="7" a="1"/>
  <c r="BP131" i="7" s="1"/>
  <c r="AS131" i="7" a="1"/>
  <c r="AS131" i="7" s="1"/>
  <c r="W131" i="7" a="1"/>
  <c r="W131" i="7" s="1"/>
  <c r="DB131" i="7" a="1"/>
  <c r="DB131" i="7" s="1"/>
  <c r="BO131" i="7" a="1"/>
  <c r="BO131" i="7" s="1"/>
  <c r="AZ131" i="7" a="1"/>
  <c r="AZ131" i="7" s="1"/>
  <c r="N131" i="7" a="1"/>
  <c r="N131" i="7" s="1"/>
  <c r="CL131" i="7" a="1"/>
  <c r="CL131" i="7" s="1"/>
  <c r="BV131" i="7" a="1"/>
  <c r="BV131" i="7" s="1"/>
  <c r="AR131" i="7" a="1"/>
  <c r="AR131" i="7" s="1"/>
  <c r="U131" i="7" a="1"/>
  <c r="U131" i="7" s="1"/>
  <c r="CV131" i="7" a="1"/>
  <c r="CV131" i="7" s="1"/>
  <c r="CO131" i="7" a="1"/>
  <c r="CO131" i="7" s="1"/>
  <c r="CG131" i="7" a="1"/>
  <c r="CG131" i="7" s="1"/>
  <c r="BY131" i="7" a="1"/>
  <c r="BY131" i="7" s="1"/>
  <c r="BQ131" i="7" a="1"/>
  <c r="BQ131" i="7" s="1"/>
  <c r="BB131" i="7" a="1"/>
  <c r="BB131" i="7" s="1"/>
  <c r="AT131" i="7" a="1"/>
  <c r="AT131" i="7" s="1"/>
  <c r="AM131" i="7" a="1"/>
  <c r="AM131" i="7" s="1"/>
  <c r="AE131" i="7" a="1"/>
  <c r="AE131" i="7" s="1"/>
  <c r="X131" i="7" a="1"/>
  <c r="X131" i="7" s="1"/>
  <c r="P131" i="7" a="1"/>
  <c r="P131" i="7" s="1"/>
  <c r="H131" i="7" a="1"/>
  <c r="H131" i="7" s="1"/>
  <c r="DC131" i="7" a="1"/>
  <c r="DC131" i="7" s="1"/>
  <c r="BX131" i="7" a="1"/>
  <c r="BX131" i="7" s="1"/>
  <c r="BA131" i="7" a="1"/>
  <c r="BA131" i="7" s="1"/>
  <c r="AD131" i="7" a="1"/>
  <c r="AD131" i="7" s="1"/>
  <c r="CM131" i="7" a="1"/>
  <c r="CM131" i="7" s="1"/>
  <c r="BW131" i="7" a="1"/>
  <c r="BW131" i="7" s="1"/>
  <c r="AK131" i="7" a="1"/>
  <c r="AK131" i="7" s="1"/>
  <c r="DA131" i="7" a="1"/>
  <c r="DA131" i="7" s="1"/>
  <c r="BN131" i="7" a="1"/>
  <c r="BN131" i="7" s="1"/>
  <c r="AY131" i="7" a="1"/>
  <c r="AY131" i="7" s="1"/>
  <c r="AC131" i="7" a="1"/>
  <c r="AC131" i="7" s="1"/>
  <c r="CP129" i="7"/>
  <c r="BZ129" i="7"/>
  <c r="BB129" i="7"/>
  <c r="AD129" i="7"/>
  <c r="CO129" i="7"/>
  <c r="BQ129" i="7"/>
  <c r="AS129" i="7"/>
  <c r="AC129" i="7"/>
  <c r="M129" i="7"/>
  <c r="CX129" i="7"/>
  <c r="BR129" i="7"/>
  <c r="AT129" i="7"/>
  <c r="V129" i="7"/>
  <c r="CW129" i="7"/>
  <c r="BY129" i="7"/>
  <c r="BA129" i="7"/>
  <c r="U129" i="7"/>
  <c r="CH129" i="7"/>
  <c r="BJ129" i="7"/>
  <c r="AL129" i="7"/>
  <c r="N129" i="7"/>
  <c r="CG129" i="7"/>
  <c r="BI129" i="7"/>
  <c r="AK129" i="7"/>
  <c r="AR129" i="7"/>
  <c r="BX129" i="7"/>
  <c r="S129" i="7"/>
  <c r="CE129" i="7"/>
  <c r="DB129" i="7"/>
  <c r="R130" i="7"/>
  <c r="Z130" i="7"/>
  <c r="AH130" i="7"/>
  <c r="AA129" i="7"/>
  <c r="BG129" i="7"/>
  <c r="CM129" i="7"/>
  <c r="BJ130" i="7"/>
  <c r="CD130" i="7"/>
  <c r="CT130" i="7"/>
  <c r="K130" i="7"/>
  <c r="AI130" i="7"/>
  <c r="BG130" i="7"/>
  <c r="CM130" i="7"/>
  <c r="CS130" i="7"/>
  <c r="L130" i="7"/>
  <c r="AJ130" i="7"/>
  <c r="BX130" i="7"/>
  <c r="CN130" i="7"/>
  <c r="AM129" i="7"/>
  <c r="BC129" i="7"/>
  <c r="CI129" i="7"/>
  <c r="DA130" i="7"/>
  <c r="M130" i="7"/>
  <c r="U130" i="7"/>
  <c r="AC130" i="7"/>
  <c r="AK130" i="7"/>
  <c r="AS130" i="7"/>
  <c r="BA130" i="7"/>
  <c r="BI130" i="7"/>
  <c r="BQ130" i="7"/>
  <c r="BY130" i="7"/>
  <c r="CG130" i="7"/>
  <c r="CO130" i="7"/>
  <c r="CW130" i="7"/>
  <c r="H129" i="7" a="1"/>
  <c r="H129" i="7" s="1"/>
  <c r="P129" i="7"/>
  <c r="X129" i="7"/>
  <c r="AF129" i="7"/>
  <c r="AN129" i="7"/>
  <c r="AV129" i="7"/>
  <c r="BD129" i="7"/>
  <c r="BL129" i="7"/>
  <c r="BT129" i="7"/>
  <c r="CB129" i="7"/>
  <c r="CJ129" i="7"/>
  <c r="CR129" i="7"/>
  <c r="CZ129" i="7"/>
  <c r="AL130" i="7"/>
  <c r="AP130" i="7"/>
  <c r="BV130" i="7"/>
  <c r="DB130" i="7"/>
  <c r="S130" i="7"/>
  <c r="AQ130" i="7"/>
  <c r="BO130" i="7"/>
  <c r="CU130" i="7"/>
  <c r="T130" i="7"/>
  <c r="AR130" i="7"/>
  <c r="BP130" i="7"/>
  <c r="CV130" i="7"/>
  <c r="AE129" i="7"/>
  <c r="BK129" i="7"/>
  <c r="CA129" i="7"/>
  <c r="AE130" i="7"/>
  <c r="N130" i="7"/>
  <c r="V130" i="7"/>
  <c r="AT130" i="7"/>
  <c r="BZ130" i="7"/>
  <c r="CH130" i="7"/>
  <c r="CX130" i="7"/>
  <c r="I129" i="7"/>
  <c r="Q129" i="7"/>
  <c r="Y129" i="7"/>
  <c r="AG129" i="7"/>
  <c r="AO129" i="7"/>
  <c r="AW129" i="7"/>
  <c r="BE129" i="7"/>
  <c r="BM129" i="7"/>
  <c r="BU129" i="7"/>
  <c r="CC129" i="7"/>
  <c r="CK129" i="7"/>
  <c r="CS129" i="7"/>
  <c r="DA129" i="7"/>
  <c r="AO130" i="7"/>
  <c r="AX130" i="7"/>
  <c r="BF130" i="7"/>
  <c r="CL130" i="7"/>
  <c r="AA130" i="7"/>
  <c r="AY130" i="7"/>
  <c r="BW130" i="7"/>
  <c r="CE130" i="7"/>
  <c r="DC130" i="7"/>
  <c r="AD130" i="7"/>
  <c r="AB130" i="7"/>
  <c r="AZ130" i="7"/>
  <c r="BH130" i="7"/>
  <c r="CF130" i="7"/>
  <c r="O129" i="7"/>
  <c r="W129" i="7"/>
  <c r="AU129" i="7"/>
  <c r="BS129" i="7"/>
  <c r="CQ129" i="7"/>
  <c r="CY129" i="7"/>
  <c r="O130" i="7"/>
  <c r="W130" i="7"/>
  <c r="AU130" i="7"/>
  <c r="BC130" i="7"/>
  <c r="CA130" i="7"/>
  <c r="CY130" i="7"/>
  <c r="J129" i="7"/>
  <c r="R129" i="7"/>
  <c r="Z129" i="7"/>
  <c r="AH129" i="7"/>
  <c r="AP129" i="7"/>
  <c r="AX129" i="7"/>
  <c r="BF129" i="7"/>
  <c r="BN129" i="7"/>
  <c r="BV129" i="7"/>
  <c r="CD129" i="7"/>
  <c r="CL129" i="7"/>
  <c r="CT129" i="7"/>
  <c r="X129" i="6"/>
  <c r="BD129" i="6"/>
  <c r="CJ129" i="6"/>
  <c r="Y129" i="6"/>
  <c r="BE129" i="6"/>
  <c r="CK129" i="6"/>
  <c r="AD129" i="6"/>
  <c r="BJ129" i="6"/>
  <c r="CP129" i="6"/>
  <c r="CW129" i="6"/>
  <c r="O129" i="6"/>
  <c r="AU129" i="6"/>
  <c r="CA129" i="6"/>
  <c r="CQ129" i="6"/>
  <c r="AF129" i="6"/>
  <c r="BL129" i="6"/>
  <c r="CR129" i="6"/>
  <c r="Q129" i="6"/>
  <c r="AG129" i="6"/>
  <c r="AW129" i="6"/>
  <c r="BM129" i="6"/>
  <c r="CC129" i="6"/>
  <c r="CS129" i="6"/>
  <c r="BR130" i="6"/>
  <c r="T131" i="6" a="1"/>
  <c r="T131" i="6" s="1"/>
  <c r="AG131" i="6" a="1"/>
  <c r="AG131" i="6" s="1"/>
  <c r="AV131" i="6" a="1"/>
  <c r="AV131" i="6" s="1"/>
  <c r="BJ131" i="6" a="1"/>
  <c r="BJ131" i="6" s="1"/>
  <c r="CL131" i="6" a="1"/>
  <c r="CL131" i="6" s="1"/>
  <c r="V130" i="6"/>
  <c r="H130" i="6" a="1"/>
  <c r="H130" i="6" s="1"/>
  <c r="CI130" i="6"/>
  <c r="CH130" i="6"/>
  <c r="H129" i="6" a="1"/>
  <c r="H129" i="6" s="1"/>
  <c r="AN129" i="6"/>
  <c r="BT129" i="6"/>
  <c r="I129" i="6"/>
  <c r="AO129" i="6"/>
  <c r="BU129" i="6"/>
  <c r="DA129" i="6"/>
  <c r="N129" i="6"/>
  <c r="AT129" i="6"/>
  <c r="BZ129" i="6"/>
  <c r="AE129" i="6"/>
  <c r="BK129" i="6"/>
  <c r="P129" i="6"/>
  <c r="AV129" i="6"/>
  <c r="CB129" i="6"/>
  <c r="CW131" i="6" a="1"/>
  <c r="CW131" i="6" s="1"/>
  <c r="CP131" i="6" a="1"/>
  <c r="CP131" i="6" s="1"/>
  <c r="CI131" i="6" a="1"/>
  <c r="CI131" i="6" s="1"/>
  <c r="CB131" i="6" a="1"/>
  <c r="CB131" i="6" s="1"/>
  <c r="BU131" i="6" a="1"/>
  <c r="BU131" i="6" s="1"/>
  <c r="BM131" i="6" a="1"/>
  <c r="BM131" i="6" s="1"/>
  <c r="BF131" i="6" a="1"/>
  <c r="BF131" i="6" s="1"/>
  <c r="AZ131" i="6" a="1"/>
  <c r="AZ131" i="6" s="1"/>
  <c r="AK131" i="6" a="1"/>
  <c r="AK131" i="6" s="1"/>
  <c r="AD131" i="6" a="1"/>
  <c r="AD131" i="6" s="1"/>
  <c r="W131" i="6" a="1"/>
  <c r="W131" i="6" s="1"/>
  <c r="P131" i="6" a="1"/>
  <c r="P131" i="6" s="1"/>
  <c r="I131" i="6" a="1"/>
  <c r="I131" i="6" s="1"/>
  <c r="CU131" i="6" a="1"/>
  <c r="CU131" i="6" s="1"/>
  <c r="CN131" i="6" a="1"/>
  <c r="CN131" i="6" s="1"/>
  <c r="BZ131" i="6" a="1"/>
  <c r="BZ131" i="6" s="1"/>
  <c r="BL131" i="6" a="1"/>
  <c r="BL131" i="6" s="1"/>
  <c r="AQ131" i="6" a="1"/>
  <c r="AQ131" i="6" s="1"/>
  <c r="AB131" i="6" a="1"/>
  <c r="AB131" i="6" s="1"/>
  <c r="N131" i="6" a="1"/>
  <c r="N131" i="6" s="1"/>
  <c r="DB131" i="6" a="1"/>
  <c r="DB131" i="6" s="1"/>
  <c r="BY131" i="6" a="1"/>
  <c r="BY131" i="6" s="1"/>
  <c r="BK131" i="6" a="1"/>
  <c r="BK131" i="6" s="1"/>
  <c r="AW131" i="6" a="1"/>
  <c r="AW131" i="6" s="1"/>
  <c r="AH131" i="6" a="1"/>
  <c r="AH131" i="6" s="1"/>
  <c r="M131" i="6" a="1"/>
  <c r="M131" i="6" s="1"/>
  <c r="CV131" i="6" a="1"/>
  <c r="CV131" i="6" s="1"/>
  <c r="CO131" i="6" a="1"/>
  <c r="CO131" i="6" s="1"/>
  <c r="CH131" i="6" a="1"/>
  <c r="CH131" i="6" s="1"/>
  <c r="CA131" i="6" a="1"/>
  <c r="CA131" i="6" s="1"/>
  <c r="BT131" i="6" a="1"/>
  <c r="BT131" i="6" s="1"/>
  <c r="BE131" i="6" a="1"/>
  <c r="BE131" i="6" s="1"/>
  <c r="AY131" i="6" a="1"/>
  <c r="AY131" i="6" s="1"/>
  <c r="AR131" i="6" a="1"/>
  <c r="AR131" i="6" s="1"/>
  <c r="AJ131" i="6" a="1"/>
  <c r="AJ131" i="6" s="1"/>
  <c r="AC131" i="6" a="1"/>
  <c r="AC131" i="6" s="1"/>
  <c r="V131" i="6" a="1"/>
  <c r="V131" i="6" s="1"/>
  <c r="O131" i="6" a="1"/>
  <c r="O131" i="6" s="1"/>
  <c r="H131" i="6" a="1"/>
  <c r="H131" i="6" s="1"/>
  <c r="DC131" i="6" a="1"/>
  <c r="DC131" i="6" s="1"/>
  <c r="CG131" i="6" a="1"/>
  <c r="CG131" i="6" s="1"/>
  <c r="BS131" i="6" a="1"/>
  <c r="BS131" i="6" s="1"/>
  <c r="AX131" i="6" a="1"/>
  <c r="AX131" i="6" s="1"/>
  <c r="AI131" i="6" a="1"/>
  <c r="AI131" i="6" s="1"/>
  <c r="U131" i="6" a="1"/>
  <c r="U131" i="6" s="1"/>
  <c r="CT131" i="6" a="1"/>
  <c r="CT131" i="6" s="1"/>
  <c r="CM131" i="6" a="1"/>
  <c r="CM131" i="6" s="1"/>
  <c r="BR131" i="6" a="1"/>
  <c r="BR131" i="6" s="1"/>
  <c r="BD131" i="6" a="1"/>
  <c r="BD131" i="6" s="1"/>
  <c r="AP131" i="6" a="1"/>
  <c r="AP131" i="6" s="1"/>
  <c r="AA131" i="6" a="1"/>
  <c r="AA131" i="6" s="1"/>
  <c r="N130" i="6"/>
  <c r="AL130" i="6"/>
  <c r="BB130" i="6"/>
  <c r="BJ130" i="6"/>
  <c r="BZ130" i="6"/>
  <c r="CP130" i="6"/>
  <c r="CX130" i="6"/>
  <c r="V129" i="6"/>
  <c r="AL129" i="6"/>
  <c r="BB129" i="6"/>
  <c r="BR129" i="6"/>
  <c r="CH129" i="6"/>
  <c r="J131" i="6" a="1"/>
  <c r="J131" i="6" s="1"/>
  <c r="X131" i="6" a="1"/>
  <c r="X131" i="6" s="1"/>
  <c r="AL131" i="6" a="1"/>
  <c r="AL131" i="6" s="1"/>
  <c r="BN131" i="6" a="1"/>
  <c r="BN131" i="6" s="1"/>
  <c r="CC131" i="6" a="1"/>
  <c r="CC131" i="6" s="1"/>
  <c r="CQ131" i="6" a="1"/>
  <c r="CQ131" i="6" s="1"/>
  <c r="R130" i="6"/>
  <c r="AH130" i="6"/>
  <c r="AX130" i="6"/>
  <c r="BV130" i="6"/>
  <c r="CL130" i="6"/>
  <c r="CT130" i="6"/>
  <c r="R129" i="6"/>
  <c r="AH129" i="6"/>
  <c r="AX129" i="6"/>
  <c r="BN129" i="6"/>
  <c r="CD129" i="6"/>
  <c r="CT129" i="6"/>
  <c r="CM130" i="6"/>
  <c r="S129" i="6"/>
  <c r="AI129" i="6"/>
  <c r="AY129" i="6"/>
  <c r="BO129" i="6"/>
  <c r="CE129" i="6"/>
  <c r="CU129" i="6"/>
  <c r="L130" i="6"/>
  <c r="T130" i="6"/>
  <c r="AB130" i="6"/>
  <c r="AJ130" i="6"/>
  <c r="AR130" i="6"/>
  <c r="AZ130" i="6"/>
  <c r="BH130" i="6"/>
  <c r="BP130" i="6"/>
  <c r="BX130" i="6"/>
  <c r="CF130" i="6"/>
  <c r="CN130" i="6"/>
  <c r="CV130" i="6"/>
  <c r="L129" i="6"/>
  <c r="T129" i="6"/>
  <c r="AB129" i="6"/>
  <c r="AJ129" i="6"/>
  <c r="AR129" i="6"/>
  <c r="AZ129" i="6"/>
  <c r="BH129" i="6"/>
  <c r="BP129" i="6"/>
  <c r="BX129" i="6"/>
  <c r="CF129" i="6"/>
  <c r="CN129" i="6"/>
  <c r="CV129" i="6"/>
  <c r="J130" i="6"/>
  <c r="Z130" i="6"/>
  <c r="AP130" i="6"/>
  <c r="BF130" i="6"/>
  <c r="BN130" i="6"/>
  <c r="CD130" i="6"/>
  <c r="DB130" i="6"/>
  <c r="J129" i="6"/>
  <c r="Z129" i="6"/>
  <c r="AP129" i="6"/>
  <c r="BF129" i="6"/>
  <c r="BV129" i="6"/>
  <c r="CL129" i="6"/>
  <c r="DB129" i="6"/>
  <c r="AI130" i="6"/>
  <c r="K129" i="6"/>
  <c r="AA129" i="6"/>
  <c r="AQ129" i="6"/>
  <c r="BG129" i="6"/>
  <c r="BW129" i="6"/>
  <c r="CM129" i="6"/>
  <c r="DC129" i="6"/>
  <c r="M130" i="6"/>
  <c r="U130" i="6"/>
  <c r="AC130" i="6"/>
  <c r="AK130" i="6"/>
  <c r="AS130" i="6"/>
  <c r="BA130" i="6"/>
  <c r="BI130" i="6"/>
  <c r="BQ130" i="6"/>
  <c r="BY130" i="6"/>
  <c r="CG130" i="6"/>
  <c r="CO130" i="6"/>
  <c r="CW130" i="6"/>
  <c r="M129" i="6"/>
  <c r="U129" i="6"/>
  <c r="AC129" i="6"/>
  <c r="AK129" i="6"/>
  <c r="AS129" i="6"/>
  <c r="BA129" i="6"/>
  <c r="BI129" i="6"/>
  <c r="BQ129" i="6"/>
  <c r="BY129" i="6"/>
  <c r="CG129" i="6"/>
  <c r="CO129" i="6"/>
  <c r="AQ130" i="5"/>
  <c r="CU130" i="5"/>
  <c r="BI131" i="5" a="1"/>
  <c r="BI131" i="5" s="1"/>
  <c r="P130" i="5"/>
  <c r="X130" i="5"/>
  <c r="AN130" i="5"/>
  <c r="BD130" i="5"/>
  <c r="BT130" i="5"/>
  <c r="CJ130" i="5"/>
  <c r="I130" i="5"/>
  <c r="Q130" i="5"/>
  <c r="Y130" i="5"/>
  <c r="AG130" i="5"/>
  <c r="AO130" i="5"/>
  <c r="AW130" i="5"/>
  <c r="BE130" i="5"/>
  <c r="CC130" i="5"/>
  <c r="CK130" i="5"/>
  <c r="O129" i="5"/>
  <c r="W129" i="5"/>
  <c r="AE129" i="5"/>
  <c r="AM129" i="5"/>
  <c r="AU129" i="5"/>
  <c r="BC129" i="5"/>
  <c r="BK129" i="5"/>
  <c r="BS129" i="5"/>
  <c r="CA129" i="5"/>
  <c r="CI129" i="5"/>
  <c r="CQ129" i="5"/>
  <c r="CY129" i="5"/>
  <c r="O131" i="5" a="1"/>
  <c r="O131" i="5" s="1"/>
  <c r="U131" i="5" a="1"/>
  <c r="U131" i="5" s="1"/>
  <c r="AB131" i="5" a="1"/>
  <c r="AB131" i="5" s="1"/>
  <c r="AH131" i="5" a="1"/>
  <c r="AH131" i="5" s="1"/>
  <c r="AU131" i="5" a="1"/>
  <c r="AU131" i="5" s="1"/>
  <c r="BA131" i="5" a="1"/>
  <c r="BA131" i="5" s="1"/>
  <c r="BH131" i="5" a="1"/>
  <c r="BH131" i="5" s="1"/>
  <c r="BN131" i="5" a="1"/>
  <c r="BN131" i="5" s="1"/>
  <c r="CA131" i="5" a="1"/>
  <c r="CA131" i="5" s="1"/>
  <c r="CG131" i="5" a="1"/>
  <c r="CG131" i="5" s="1"/>
  <c r="CN131" i="5" a="1"/>
  <c r="CN131" i="5" s="1"/>
  <c r="CT131" i="5" a="1"/>
  <c r="CT131" i="5" s="1"/>
  <c r="K130" i="5"/>
  <c r="AB130" i="5"/>
  <c r="AJ130" i="5"/>
  <c r="AR130" i="5"/>
  <c r="AZ130" i="5"/>
  <c r="BH130" i="5"/>
  <c r="BX130" i="5"/>
  <c r="CF130" i="5"/>
  <c r="CN130" i="5"/>
  <c r="CV130" i="5"/>
  <c r="J129" i="5"/>
  <c r="R129" i="5"/>
  <c r="Z129" i="5"/>
  <c r="AH129" i="5"/>
  <c r="AP129" i="5"/>
  <c r="AX129" i="5"/>
  <c r="BF129" i="5"/>
  <c r="BN129" i="5"/>
  <c r="BV129" i="5"/>
  <c r="CD129" i="5"/>
  <c r="CL129" i="5"/>
  <c r="CT129" i="5"/>
  <c r="DB129" i="5"/>
  <c r="K131" i="5" a="1"/>
  <c r="K131" i="5" s="1"/>
  <c r="Q131" i="5" a="1"/>
  <c r="Q131" i="5" s="1"/>
  <c r="X131" i="5" a="1"/>
  <c r="X131" i="5" s="1"/>
  <c r="AD131" i="5" a="1"/>
  <c r="AD131" i="5" s="1"/>
  <c r="AQ131" i="5" a="1"/>
  <c r="AQ131" i="5" s="1"/>
  <c r="AW131" i="5" a="1"/>
  <c r="AW131" i="5" s="1"/>
  <c r="BD131" i="5" a="1"/>
  <c r="BD131" i="5" s="1"/>
  <c r="BJ131" i="5" a="1"/>
  <c r="BJ131" i="5" s="1"/>
  <c r="BW131" i="5" a="1"/>
  <c r="BW131" i="5" s="1"/>
  <c r="CC131" i="5" a="1"/>
  <c r="CC131" i="5" s="1"/>
  <c r="CJ131" i="5" a="1"/>
  <c r="CJ131" i="5" s="1"/>
  <c r="CP131" i="5" a="1"/>
  <c r="CP131" i="5" s="1"/>
  <c r="DC131" i="5" a="1"/>
  <c r="DC131" i="5" s="1"/>
  <c r="S130" i="5"/>
  <c r="AG129" i="5"/>
  <c r="U130" i="5"/>
  <c r="BQ130" i="5"/>
  <c r="CW130" i="5"/>
  <c r="AA129" i="5"/>
  <c r="AI129" i="5"/>
  <c r="AQ129" i="5"/>
  <c r="AY129" i="5"/>
  <c r="BG129" i="5"/>
  <c r="BO129" i="5"/>
  <c r="BW129" i="5"/>
  <c r="CE129" i="5"/>
  <c r="CM129" i="5"/>
  <c r="CU129" i="5"/>
  <c r="DC129" i="5"/>
  <c r="L131" i="5" a="1"/>
  <c r="L131" i="5" s="1"/>
  <c r="R131" i="5" a="1"/>
  <c r="R131" i="5" s="1"/>
  <c r="AE131" i="5" a="1"/>
  <c r="AE131" i="5" s="1"/>
  <c r="AK131" i="5" a="1"/>
  <c r="AK131" i="5" s="1"/>
  <c r="AR131" i="5" a="1"/>
  <c r="AR131" i="5" s="1"/>
  <c r="AX131" i="5" a="1"/>
  <c r="AX131" i="5" s="1"/>
  <c r="BK131" i="5" a="1"/>
  <c r="BK131" i="5" s="1"/>
  <c r="BQ131" i="5" a="1"/>
  <c r="BQ131" i="5" s="1"/>
  <c r="BX131" i="5" a="1"/>
  <c r="BX131" i="5" s="1"/>
  <c r="CD131" i="5" a="1"/>
  <c r="CD131" i="5" s="1"/>
  <c r="CQ131" i="5" a="1"/>
  <c r="CQ131" i="5" s="1"/>
  <c r="CW131" i="5" a="1"/>
  <c r="CW131" i="5" s="1"/>
  <c r="AA130" i="5"/>
  <c r="BG130" i="5"/>
  <c r="CE130" i="5"/>
  <c r="DC130" i="5"/>
  <c r="Q129" i="5"/>
  <c r="AW129" i="5"/>
  <c r="BM129" i="5"/>
  <c r="CC129" i="5"/>
  <c r="CS129" i="5"/>
  <c r="J131" i="5" a="1"/>
  <c r="J131" i="5" s="1"/>
  <c r="AC131" i="5" a="1"/>
  <c r="AC131" i="5" s="1"/>
  <c r="AP131" i="5" a="1"/>
  <c r="AP131" i="5" s="1"/>
  <c r="BP131" i="5" a="1"/>
  <c r="BP131" i="5" s="1"/>
  <c r="CI131" i="5" a="1"/>
  <c r="CI131" i="5" s="1"/>
  <c r="DB131" i="5" a="1"/>
  <c r="DB131" i="5" s="1"/>
  <c r="L130" i="5"/>
  <c r="M130" i="5"/>
  <c r="AK130" i="5"/>
  <c r="BA130" i="5"/>
  <c r="CG130" i="5"/>
  <c r="K129" i="5"/>
  <c r="N130" i="5"/>
  <c r="V130" i="5"/>
  <c r="AD130" i="5"/>
  <c r="AL130" i="5"/>
  <c r="AT130" i="5"/>
  <c r="BB130" i="5"/>
  <c r="BJ130" i="5"/>
  <c r="BR130" i="5"/>
  <c r="BZ130" i="5"/>
  <c r="CH130" i="5"/>
  <c r="CP130" i="5"/>
  <c r="CX130" i="5"/>
  <c r="L129" i="5"/>
  <c r="T129" i="5"/>
  <c r="AB129" i="5"/>
  <c r="AJ129" i="5"/>
  <c r="AR129" i="5"/>
  <c r="AZ129" i="5"/>
  <c r="BH129" i="5"/>
  <c r="BP129" i="5"/>
  <c r="BX129" i="5"/>
  <c r="CF129" i="5"/>
  <c r="CN129" i="5"/>
  <c r="CV129" i="5"/>
  <c r="H130" i="5" a="1"/>
  <c r="H130" i="5" s="1"/>
  <c r="S131" i="5" a="1"/>
  <c r="S131" i="5" s="1"/>
  <c r="Y131" i="5" a="1"/>
  <c r="Y131" i="5" s="1"/>
  <c r="AF131" i="5" a="1"/>
  <c r="AF131" i="5" s="1"/>
  <c r="AL131" i="5" a="1"/>
  <c r="AL131" i="5" s="1"/>
  <c r="AY131" i="5" a="1"/>
  <c r="AY131" i="5" s="1"/>
  <c r="BE131" i="5" a="1"/>
  <c r="BE131" i="5" s="1"/>
  <c r="BL131" i="5" a="1"/>
  <c r="BL131" i="5" s="1"/>
  <c r="BR131" i="5" a="1"/>
  <c r="BR131" i="5" s="1"/>
  <c r="CE131" i="5" a="1"/>
  <c r="CE131" i="5" s="1"/>
  <c r="CK131" i="5" a="1"/>
  <c r="CK131" i="5" s="1"/>
  <c r="CR131" i="5" a="1"/>
  <c r="CR131" i="5" s="1"/>
  <c r="CX131" i="5" a="1"/>
  <c r="CX131" i="5" s="1"/>
  <c r="AI130" i="5"/>
  <c r="AY130" i="5"/>
  <c r="BW130" i="5"/>
  <c r="CM130" i="5"/>
  <c r="I129" i="5"/>
  <c r="Y129" i="5"/>
  <c r="AO129" i="5"/>
  <c r="BE129" i="5"/>
  <c r="BU129" i="5"/>
  <c r="CK129" i="5"/>
  <c r="DA129" i="5"/>
  <c r="W131" i="5" a="1"/>
  <c r="W131" i="5" s="1"/>
  <c r="AJ131" i="5" a="1"/>
  <c r="AJ131" i="5" s="1"/>
  <c r="BC131" i="5" a="1"/>
  <c r="BC131" i="5" s="1"/>
  <c r="BV131" i="5" a="1"/>
  <c r="BV131" i="5" s="1"/>
  <c r="CO131" i="5" a="1"/>
  <c r="CO131" i="5" s="1"/>
  <c r="CV131" i="5" a="1"/>
  <c r="CV131" i="5" s="1"/>
  <c r="T130" i="5"/>
  <c r="AC130" i="5"/>
  <c r="AS130" i="5"/>
  <c r="BI130" i="5"/>
  <c r="BY130" i="5"/>
  <c r="CO130" i="5"/>
  <c r="S129" i="5"/>
  <c r="O130" i="5"/>
  <c r="W130" i="5"/>
  <c r="AE130" i="5"/>
  <c r="AM130" i="5"/>
  <c r="AU130" i="5"/>
  <c r="BK130" i="5"/>
  <c r="BS130" i="5"/>
  <c r="CA130" i="5"/>
  <c r="CI130" i="5"/>
  <c r="CQ130" i="5"/>
  <c r="CY130" i="5"/>
  <c r="M129" i="5"/>
  <c r="U129" i="5"/>
  <c r="AC129" i="5"/>
  <c r="AK129" i="5"/>
  <c r="AS129" i="5"/>
  <c r="BA129" i="5"/>
  <c r="BI129" i="5"/>
  <c r="BQ129" i="5"/>
  <c r="BY129" i="5"/>
  <c r="CG129" i="5"/>
  <c r="CO129" i="5"/>
  <c r="CW129" i="5"/>
  <c r="M131" i="5" a="1"/>
  <c r="M131" i="5" s="1"/>
  <c r="T131" i="5" a="1"/>
  <c r="T131" i="5" s="1"/>
  <c r="Z131" i="5" a="1"/>
  <c r="Z131" i="5" s="1"/>
  <c r="AM131" i="5" a="1"/>
  <c r="AM131" i="5" s="1"/>
  <c r="AS131" i="5" a="1"/>
  <c r="AS131" i="5" s="1"/>
  <c r="AZ131" i="5" a="1"/>
  <c r="AZ131" i="5" s="1"/>
  <c r="BF131" i="5" a="1"/>
  <c r="BF131" i="5" s="1"/>
  <c r="BS131" i="5" a="1"/>
  <c r="BS131" i="5" s="1"/>
  <c r="BY131" i="5" a="1"/>
  <c r="BY131" i="5" s="1"/>
  <c r="CF131" i="5" a="1"/>
  <c r="CF131" i="5" s="1"/>
  <c r="CL131" i="5" a="1"/>
  <c r="CL131" i="5" s="1"/>
  <c r="CY131" i="5" a="1"/>
  <c r="CY131" i="5" s="1"/>
  <c r="BO130" i="5"/>
  <c r="AF130" i="5"/>
  <c r="AV130" i="5"/>
  <c r="CB130" i="5"/>
  <c r="CZ130" i="5"/>
  <c r="N129" i="5"/>
  <c r="V129" i="5"/>
  <c r="AD129" i="5"/>
  <c r="AL129" i="5"/>
  <c r="AT129" i="5"/>
  <c r="BB129" i="5"/>
  <c r="BJ129" i="5"/>
  <c r="BR129" i="5"/>
  <c r="BZ129" i="5"/>
  <c r="CH129" i="5"/>
  <c r="CP129" i="5"/>
  <c r="H131" i="5" a="1"/>
  <c r="H131" i="5" s="1"/>
  <c r="N131" i="5" a="1"/>
  <c r="N131" i="5" s="1"/>
  <c r="AA131" i="5" a="1"/>
  <c r="AA131" i="5" s="1"/>
  <c r="AG131" i="5" a="1"/>
  <c r="AG131" i="5" s="1"/>
  <c r="AN131" i="5" a="1"/>
  <c r="AN131" i="5" s="1"/>
  <c r="AT131" i="5" a="1"/>
  <c r="AT131" i="5" s="1"/>
  <c r="BG131" i="5" a="1"/>
  <c r="BG131" i="5" s="1"/>
  <c r="BM131" i="5" a="1"/>
  <c r="BM131" i="5" s="1"/>
  <c r="BT131" i="5" a="1"/>
  <c r="BT131" i="5" s="1"/>
  <c r="BZ131" i="5" a="1"/>
  <c r="BZ131" i="5" s="1"/>
  <c r="CM131" i="5" a="1"/>
  <c r="CM131" i="5" s="1"/>
  <c r="CS131" i="5" a="1"/>
  <c r="CS131" i="5" s="1"/>
  <c r="G8" i="8"/>
  <c r="G104" i="8"/>
  <c r="F24" i="8"/>
  <c r="H50" i="8"/>
  <c r="CF50" i="8"/>
  <c r="J10" i="8"/>
  <c r="AP10" i="8"/>
  <c r="BN10" i="8"/>
  <c r="CT10" i="8"/>
  <c r="BD50" i="8"/>
  <c r="AE130" i="8"/>
  <c r="AE103" i="8"/>
  <c r="CA130" i="8"/>
  <c r="CA103" i="8"/>
  <c r="I10" i="8"/>
  <c r="G134" i="8"/>
  <c r="R10" i="8"/>
  <c r="AH10" i="8"/>
  <c r="BF10" i="8"/>
  <c r="CD10" i="8"/>
  <c r="DB10" i="8"/>
  <c r="I50" i="8"/>
  <c r="G64" i="8"/>
  <c r="CZ50" i="8"/>
  <c r="BC130" i="8"/>
  <c r="BC103" i="8"/>
  <c r="N10" i="8"/>
  <c r="G90" i="8"/>
  <c r="O103" i="8"/>
  <c r="BS103" i="8"/>
  <c r="CI103" i="8"/>
  <c r="T50" i="8"/>
  <c r="CN50" i="8"/>
  <c r="Z10" i="8"/>
  <c r="AX10" i="8"/>
  <c r="BV10" i="8"/>
  <c r="CL10" i="8"/>
  <c r="CY130" i="8"/>
  <c r="K50" i="8"/>
  <c r="S50" i="8"/>
  <c r="AA50" i="8"/>
  <c r="AI50" i="8"/>
  <c r="AQ50" i="8"/>
  <c r="AY50" i="8"/>
  <c r="BG50" i="8"/>
  <c r="BO50" i="8"/>
  <c r="BW50" i="8"/>
  <c r="CE50" i="8"/>
  <c r="CM50" i="8"/>
  <c r="CU50" i="8"/>
  <c r="DC50" i="8"/>
  <c r="AP103" i="8"/>
  <c r="R103" i="8"/>
  <c r="CD103" i="8"/>
  <c r="F116" i="8"/>
  <c r="F123" i="8"/>
  <c r="BN103" i="8"/>
  <c r="BN130" i="8"/>
  <c r="J133" i="8"/>
  <c r="R133" i="8"/>
  <c r="Z133" i="8"/>
  <c r="AH133" i="8"/>
  <c r="AP133" i="8"/>
  <c r="AX133" i="8"/>
  <c r="BF133" i="8"/>
  <c r="BN133" i="8"/>
  <c r="BV133" i="8"/>
  <c r="CD133" i="8"/>
  <c r="CL133" i="8"/>
  <c r="CT133" i="8"/>
  <c r="DB133" i="8"/>
  <c r="G142" i="8"/>
  <c r="BN130" i="7"/>
  <c r="BA50" i="7"/>
  <c r="BA30" i="13" s="1" a="1"/>
  <c r="BA30" i="13" s="1"/>
  <c r="CL103" i="7"/>
  <c r="BB130" i="7"/>
  <c r="BB103" i="7"/>
  <c r="J130" i="7"/>
  <c r="AX103" i="7"/>
  <c r="G104" i="7"/>
  <c r="AM130" i="7"/>
  <c r="AM103" i="7"/>
  <c r="BK103" i="7"/>
  <c r="BK130" i="7"/>
  <c r="BS103" i="7"/>
  <c r="BS130" i="7"/>
  <c r="CQ103" i="7"/>
  <c r="CQ130" i="7"/>
  <c r="AW10" i="7"/>
  <c r="AJ50" i="7"/>
  <c r="AJ30" i="13" s="1" a="1"/>
  <c r="AJ30" i="13" s="1"/>
  <c r="CV50" i="7"/>
  <c r="CV30" i="13" s="1" a="1"/>
  <c r="CV30" i="13" s="1"/>
  <c r="G116" i="7"/>
  <c r="BC50" i="7"/>
  <c r="BC30" i="13" s="1" a="1"/>
  <c r="BC30" i="13" s="1"/>
  <c r="G134" i="7"/>
  <c r="U10" i="7"/>
  <c r="AC10" i="7"/>
  <c r="CG10" i="7"/>
  <c r="CO10" i="7"/>
  <c r="R103" i="7"/>
  <c r="Z103" i="7"/>
  <c r="BF103" i="7"/>
  <c r="CD103" i="7"/>
  <c r="DB103" i="7"/>
  <c r="AR50" i="7"/>
  <c r="AR30" i="13" s="1" a="1"/>
  <c r="AR30" i="13" s="1"/>
  <c r="F51" i="7"/>
  <c r="BV103" i="7"/>
  <c r="AS50" i="7"/>
  <c r="AS30" i="13" s="1" a="1"/>
  <c r="AS30" i="13" s="1"/>
  <c r="BK50" i="7"/>
  <c r="F90" i="7"/>
  <c r="AH103" i="7"/>
  <c r="CP103" i="7"/>
  <c r="CP130" i="7"/>
  <c r="N10" i="7"/>
  <c r="V10" i="7"/>
  <c r="AD10" i="7"/>
  <c r="AL10" i="7"/>
  <c r="AT10" i="7"/>
  <c r="BB10" i="7"/>
  <c r="BJ10" i="7"/>
  <c r="BR10" i="7"/>
  <c r="BZ10" i="7"/>
  <c r="CH10" i="7"/>
  <c r="CP10" i="7"/>
  <c r="CX10" i="7"/>
  <c r="AN10" i="7"/>
  <c r="AV10" i="7"/>
  <c r="CZ10" i="7"/>
  <c r="G51" i="7"/>
  <c r="I50" i="7"/>
  <c r="I30" i="13" s="1" a="1"/>
  <c r="I30" i="13" s="1"/>
  <c r="Q50" i="7"/>
  <c r="Q30" i="13" s="1" a="1"/>
  <c r="Q30" i="13" s="1"/>
  <c r="BU50" i="7"/>
  <c r="BU30" i="13" s="1" a="1"/>
  <c r="BU30" i="13" s="1"/>
  <c r="CC50" i="7"/>
  <c r="CC30" i="13" s="1" a="1"/>
  <c r="CC30" i="13" s="1"/>
  <c r="N103" i="7"/>
  <c r="L115" i="7"/>
  <c r="AB115" i="7"/>
  <c r="AJ115" i="7"/>
  <c r="CF115" i="7"/>
  <c r="CV115" i="7"/>
  <c r="N50" i="7"/>
  <c r="N30" i="13" s="1" a="1"/>
  <c r="N30" i="13" s="1"/>
  <c r="V50" i="7"/>
  <c r="V30" i="13" s="1" a="1"/>
  <c r="V30" i="13" s="1"/>
  <c r="AD50" i="7"/>
  <c r="AD30" i="13" s="1" a="1"/>
  <c r="AD30" i="13" s="1"/>
  <c r="AL50" i="7"/>
  <c r="AL30" i="13" s="1" a="1"/>
  <c r="AL30" i="13" s="1"/>
  <c r="AT50" i="7"/>
  <c r="AT30" i="13" s="1" a="1"/>
  <c r="AT30" i="13" s="1"/>
  <c r="BB50" i="7"/>
  <c r="BB30" i="13" s="1" a="1"/>
  <c r="BB30" i="13" s="1"/>
  <c r="BJ50" i="7"/>
  <c r="BJ30" i="13" s="1" a="1"/>
  <c r="BJ30" i="13" s="1"/>
  <c r="BR50" i="7"/>
  <c r="BR30" i="13" s="1" a="1"/>
  <c r="BR30" i="13" s="1"/>
  <c r="BZ50" i="7"/>
  <c r="BZ30" i="13" s="1" a="1"/>
  <c r="BZ30" i="13" s="1"/>
  <c r="CH50" i="7"/>
  <c r="CH30" i="13" s="1" a="1"/>
  <c r="CH30" i="13" s="1"/>
  <c r="CP50" i="7"/>
  <c r="CP30" i="13" s="1" a="1"/>
  <c r="CP30" i="13" s="1"/>
  <c r="CX50" i="7"/>
  <c r="CX30" i="13" s="1" a="1"/>
  <c r="CX30" i="13" s="1"/>
  <c r="J133" i="7"/>
  <c r="R133" i="7"/>
  <c r="Z133" i="7"/>
  <c r="AH133" i="7"/>
  <c r="AP133" i="7"/>
  <c r="AX133" i="7"/>
  <c r="BF133" i="7"/>
  <c r="BN133" i="7"/>
  <c r="BV133" i="7"/>
  <c r="CD133" i="7"/>
  <c r="CL133" i="7"/>
  <c r="CT133" i="7"/>
  <c r="DB133" i="7"/>
  <c r="G24" i="6"/>
  <c r="AJ50" i="6"/>
  <c r="AJ9" i="6" s="1"/>
  <c r="AJ7" i="6" s="1"/>
  <c r="AR50" i="6"/>
  <c r="AZ50" i="6"/>
  <c r="AZ23" i="13" s="1" a="1"/>
  <c r="AZ23" i="13" s="1"/>
  <c r="BH50" i="6"/>
  <c r="CV50" i="6"/>
  <c r="F51" i="6"/>
  <c r="AI103" i="6"/>
  <c r="BE10" i="6"/>
  <c r="BE9" i="6" s="1"/>
  <c r="BE7" i="6" s="1"/>
  <c r="K130" i="6"/>
  <c r="K103" i="6"/>
  <c r="S130" i="6"/>
  <c r="S103" i="6"/>
  <c r="AA130" i="6"/>
  <c r="AA103" i="6"/>
  <c r="AQ130" i="6"/>
  <c r="AQ103" i="6"/>
  <c r="AY130" i="6"/>
  <c r="AY103" i="6"/>
  <c r="BG130" i="6"/>
  <c r="BG103" i="6"/>
  <c r="BO130" i="6"/>
  <c r="BO103" i="6"/>
  <c r="BW130" i="6"/>
  <c r="BW103" i="6"/>
  <c r="CE130" i="6"/>
  <c r="CE103" i="6"/>
  <c r="CU130" i="6"/>
  <c r="CU103" i="6"/>
  <c r="DC130" i="6"/>
  <c r="DC103" i="6"/>
  <c r="AV10" i="6"/>
  <c r="AT50" i="6"/>
  <c r="BJ50" i="6"/>
  <c r="BR50" i="6"/>
  <c r="BD10" i="6"/>
  <c r="F11" i="6"/>
  <c r="AA50" i="6"/>
  <c r="AI50" i="6"/>
  <c r="AQ50" i="6"/>
  <c r="AY50" i="6"/>
  <c r="BG50" i="6"/>
  <c r="CM50" i="6"/>
  <c r="CU50" i="6"/>
  <c r="DC50" i="6"/>
  <c r="DC9" i="6" s="1"/>
  <c r="BK50" i="6"/>
  <c r="BK23" i="13" s="1" a="1"/>
  <c r="BK23" i="13" s="1"/>
  <c r="BS50" i="6"/>
  <c r="G51" i="6"/>
  <c r="G11" i="6"/>
  <c r="M50" i="6"/>
  <c r="U50" i="6"/>
  <c r="U9" i="6" s="1"/>
  <c r="U7" i="6" s="1"/>
  <c r="AC50" i="6"/>
  <c r="AK50" i="6"/>
  <c r="AK9" i="6" s="1"/>
  <c r="AK7" i="6" s="1"/>
  <c r="AS50" i="6"/>
  <c r="AS9" i="6" s="1"/>
  <c r="AS7" i="6" s="1"/>
  <c r="BA50" i="6"/>
  <c r="BI50" i="6"/>
  <c r="BQ50" i="6"/>
  <c r="BQ9" i="6" s="1"/>
  <c r="BY50" i="6"/>
  <c r="CG50" i="6"/>
  <c r="CG9" i="6" s="1"/>
  <c r="CO50" i="6"/>
  <c r="CW50" i="6"/>
  <c r="F90" i="6"/>
  <c r="G104" i="6"/>
  <c r="G103" i="6" s="1"/>
  <c r="P130" i="6"/>
  <c r="P103" i="6"/>
  <c r="X103" i="6"/>
  <c r="X130" i="6"/>
  <c r="AF103" i="6"/>
  <c r="AF130" i="6"/>
  <c r="AN103" i="6"/>
  <c r="AN130" i="6"/>
  <c r="AV103" i="6"/>
  <c r="AV130" i="6"/>
  <c r="BD103" i="6"/>
  <c r="BD130" i="6"/>
  <c r="BL130" i="6"/>
  <c r="H50" i="6"/>
  <c r="V115" i="6"/>
  <c r="AD115" i="6"/>
  <c r="AL115" i="6"/>
  <c r="BR115" i="6"/>
  <c r="CH115" i="6"/>
  <c r="CP115" i="6"/>
  <c r="CX115" i="6"/>
  <c r="J133" i="6"/>
  <c r="G142" i="6"/>
  <c r="G116" i="6"/>
  <c r="G134" i="6"/>
  <c r="BM130" i="5"/>
  <c r="BM103" i="5"/>
  <c r="BU130" i="5"/>
  <c r="BU103" i="5"/>
  <c r="CS130" i="5"/>
  <c r="CS103" i="5"/>
  <c r="DA130" i="5"/>
  <c r="DA103" i="5"/>
  <c r="K133" i="5"/>
  <c r="G142" i="5"/>
  <c r="F64" i="5"/>
  <c r="AO103" i="5"/>
  <c r="BP130" i="5"/>
  <c r="BP103" i="5"/>
  <c r="G11" i="5"/>
  <c r="Q103" i="5"/>
  <c r="H50" i="5"/>
  <c r="BE103" i="5"/>
  <c r="CK103" i="5"/>
  <c r="Z115" i="5"/>
  <c r="CL115" i="5"/>
  <c r="F24" i="5"/>
  <c r="F90" i="5"/>
  <c r="AG103" i="5"/>
  <c r="BL130" i="5"/>
  <c r="BL103" i="5"/>
  <c r="CR130" i="5"/>
  <c r="CR103" i="5"/>
  <c r="G104" i="5"/>
  <c r="G103" i="5" s="1"/>
  <c r="G103" i="8" l="1"/>
  <c r="X9" i="7"/>
  <c r="X7" i="7" s="1"/>
  <c r="AE7" i="6"/>
  <c r="CL9" i="7"/>
  <c r="CL7" i="7" s="1"/>
  <c r="CO9" i="6"/>
  <c r="CO7" i="6" s="1"/>
  <c r="CD9" i="7"/>
  <c r="CY9" i="7"/>
  <c r="CY7" i="7" s="1"/>
  <c r="AG9" i="7"/>
  <c r="AG7" i="7" s="1"/>
  <c r="AF9" i="6"/>
  <c r="CW9" i="6"/>
  <c r="CW7" i="6" s="1"/>
  <c r="BY9" i="6"/>
  <c r="BY7" i="6" s="1"/>
  <c r="BN9" i="7"/>
  <c r="CI9" i="7"/>
  <c r="CI7" i="7" s="1"/>
  <c r="BZ9" i="8"/>
  <c r="CG7" i="6"/>
  <c r="CB9" i="7"/>
  <c r="CB7" i="7" s="1"/>
  <c r="BQ7" i="6"/>
  <c r="BI9" i="6"/>
  <c r="BI7" i="6" s="1"/>
  <c r="BA9" i="6"/>
  <c r="BA7" i="6" s="1"/>
  <c r="CT9" i="6"/>
  <c r="CT7" i="6" s="1"/>
  <c r="F103" i="8"/>
  <c r="G103" i="7"/>
  <c r="P9" i="7"/>
  <c r="P7" i="7" s="1"/>
  <c r="DC9" i="7"/>
  <c r="DC7" i="7" s="1"/>
  <c r="Z9" i="7"/>
  <c r="CM9" i="7"/>
  <c r="CM7" i="7" s="1"/>
  <c r="CJ9" i="7"/>
  <c r="CJ7" i="7" s="1"/>
  <c r="AQ9" i="7"/>
  <c r="CZ9" i="7"/>
  <c r="CZ7" i="7" s="1"/>
  <c r="AF9" i="7"/>
  <c r="AF7" i="7" s="1"/>
  <c r="CB30" i="13" a="1"/>
  <c r="CB30" i="13" s="1"/>
  <c r="AX9" i="7"/>
  <c r="BO9" i="7"/>
  <c r="BO7" i="7" s="1"/>
  <c r="BL9" i="7"/>
  <c r="BL7" i="7" s="1"/>
  <c r="AV9" i="7"/>
  <c r="AV7" i="7" s="1"/>
  <c r="AN9" i="7"/>
  <c r="AN7" i="7" s="1"/>
  <c r="BG9" i="6"/>
  <c r="BJ9" i="6"/>
  <c r="AT9" i="6"/>
  <c r="AT7" i="6" s="1"/>
  <c r="AV9" i="6"/>
  <c r="AV7" i="6" s="1"/>
  <c r="AC9" i="6"/>
  <c r="AC7" i="6" s="1"/>
  <c r="BB9" i="6"/>
  <c r="BB7" i="6" s="1"/>
  <c r="BO9" i="5"/>
  <c r="BO7" i="5" s="1"/>
  <c r="G115" i="7"/>
  <c r="G115" i="6"/>
  <c r="G115" i="5"/>
  <c r="AZ9" i="7"/>
  <c r="AZ7" i="7" s="1"/>
  <c r="CX9" i="6"/>
  <c r="CX7" i="6" s="1"/>
  <c r="CP9" i="6"/>
  <c r="CP7" i="6" s="1"/>
  <c r="G115" i="8"/>
  <c r="BT128" i="7"/>
  <c r="BW128" i="7"/>
  <c r="AH9" i="6"/>
  <c r="AH7" i="6" s="1"/>
  <c r="CE128" i="6"/>
  <c r="AY9" i="6"/>
  <c r="AY7" i="6" s="1"/>
  <c r="AB9" i="6"/>
  <c r="AB7" i="6" s="1"/>
  <c r="AX9" i="6"/>
  <c r="AX7" i="6" s="1"/>
  <c r="AP9" i="6"/>
  <c r="AP7" i="6" s="1"/>
  <c r="AO9" i="7"/>
  <c r="AO7" i="7" s="1"/>
  <c r="DB9" i="7"/>
  <c r="DB7" i="7" s="1"/>
  <c r="AQ9" i="6"/>
  <c r="AQ7" i="6" s="1"/>
  <c r="CS128" i="6"/>
  <c r="CK9" i="6"/>
  <c r="CK7" i="6" s="1"/>
  <c r="BN7" i="7"/>
  <c r="CT9" i="7"/>
  <c r="CT7" i="7" s="1"/>
  <c r="S9" i="7"/>
  <c r="S7" i="7" s="1"/>
  <c r="BS9" i="6"/>
  <c r="BS7" i="6" s="1"/>
  <c r="AX23" i="13" a="1"/>
  <c r="AX23" i="13" s="1"/>
  <c r="CU9" i="7"/>
  <c r="CU7" i="7" s="1"/>
  <c r="AY9" i="7"/>
  <c r="AY7" i="7" s="1"/>
  <c r="DB9" i="6"/>
  <c r="DB7" i="6" s="1"/>
  <c r="BI9" i="7"/>
  <c r="BI7" i="7" s="1"/>
  <c r="BY9" i="7"/>
  <c r="BY7" i="7" s="1"/>
  <c r="BS9" i="7"/>
  <c r="BS7" i="7" s="1"/>
  <c r="AK9" i="7"/>
  <c r="AK7" i="7" s="1"/>
  <c r="AP9" i="7"/>
  <c r="AP7" i="7" s="1"/>
  <c r="BG9" i="7"/>
  <c r="BG7" i="7" s="1"/>
  <c r="CN9" i="6"/>
  <c r="CN7" i="6" s="1"/>
  <c r="CX23" i="13" a="1"/>
  <c r="CX23" i="13" s="1"/>
  <c r="AH9" i="7"/>
  <c r="AH7" i="7" s="1"/>
  <c r="CE9" i="7"/>
  <c r="CE7" i="7" s="1"/>
  <c r="S30" i="13" a="1"/>
  <c r="S30" i="13" s="1"/>
  <c r="BR9" i="6"/>
  <c r="BR7" i="6" s="1"/>
  <c r="AC9" i="7"/>
  <c r="AC7" i="7" s="1"/>
  <c r="BL128" i="7"/>
  <c r="BF9" i="6"/>
  <c r="BF7" i="6" s="1"/>
  <c r="DF115" i="7"/>
  <c r="BP30" i="13" a="1"/>
  <c r="BP30" i="13" s="1"/>
  <c r="AZ30" i="13" a="1"/>
  <c r="AZ30" i="13" s="1"/>
  <c r="AV128" i="7"/>
  <c r="CI9" i="6"/>
  <c r="CI7" i="6" s="1"/>
  <c r="CV9" i="6"/>
  <c r="CV7" i="6" s="1"/>
  <c r="AZ128" i="7"/>
  <c r="BH128" i="7"/>
  <c r="BV9" i="6"/>
  <c r="BV7" i="6" s="1"/>
  <c r="BX9" i="6"/>
  <c r="BX7" i="6" s="1"/>
  <c r="CW128" i="7"/>
  <c r="DF115" i="6"/>
  <c r="AB30" i="13" a="1"/>
  <c r="AB30" i="13" s="1"/>
  <c r="CJ128" i="7"/>
  <c r="X128" i="7"/>
  <c r="CR9" i="6"/>
  <c r="CR7" i="6" s="1"/>
  <c r="X9" i="6"/>
  <c r="X7" i="6" s="1"/>
  <c r="BE128" i="7"/>
  <c r="CB128" i="7"/>
  <c r="BF23" i="13" a="1"/>
  <c r="BF23" i="13" s="1"/>
  <c r="CN9" i="7"/>
  <c r="CN7" i="7" s="1"/>
  <c r="CN128" i="7"/>
  <c r="BZ7" i="8"/>
  <c r="CA9" i="6"/>
  <c r="CA7" i="6" s="1"/>
  <c r="AJ9" i="7"/>
  <c r="AJ7" i="7" s="1"/>
  <c r="AR9" i="6"/>
  <c r="AR7" i="6" s="1"/>
  <c r="AW128" i="7"/>
  <c r="H128" i="7"/>
  <c r="W9" i="6"/>
  <c r="W7" i="6" s="1"/>
  <c r="CZ9" i="6"/>
  <c r="CZ7" i="6" s="1"/>
  <c r="CQ9" i="7"/>
  <c r="CQ7" i="7" s="1"/>
  <c r="T9" i="7"/>
  <c r="T7" i="7" s="1"/>
  <c r="AQ7" i="7"/>
  <c r="BY30" i="13" a="1"/>
  <c r="BY30" i="13" s="1"/>
  <c r="H9" i="5"/>
  <c r="F133" i="8"/>
  <c r="L128" i="7"/>
  <c r="DF103" i="7"/>
  <c r="H9" i="7"/>
  <c r="H7" i="7" s="1"/>
  <c r="O9" i="7"/>
  <c r="O7" i="7" s="1"/>
  <c r="N9" i="6"/>
  <c r="N7" i="6" s="1"/>
  <c r="K9" i="6"/>
  <c r="K7" i="6" s="1"/>
  <c r="O9" i="6"/>
  <c r="O7" i="6" s="1"/>
  <c r="BM128" i="6"/>
  <c r="AH128" i="8"/>
  <c r="AC128" i="8"/>
  <c r="DF115" i="8"/>
  <c r="N128" i="8"/>
  <c r="BF128" i="8"/>
  <c r="AS128" i="8"/>
  <c r="CO128" i="8"/>
  <c r="CZ128" i="8"/>
  <c r="CJ128" i="8"/>
  <c r="DF103" i="8"/>
  <c r="J128" i="8"/>
  <c r="AQ128" i="8"/>
  <c r="AI128" i="8"/>
  <c r="H128" i="8"/>
  <c r="CL9" i="8"/>
  <c r="CL7" i="8" s="1"/>
  <c r="BF9" i="8"/>
  <c r="BF7" i="8" s="1"/>
  <c r="CT9" i="8"/>
  <c r="CT7" i="8" s="1"/>
  <c r="CA9" i="8"/>
  <c r="CA7" i="8" s="1"/>
  <c r="Y9" i="8"/>
  <c r="Y7" i="8" s="1"/>
  <c r="BS9" i="8"/>
  <c r="BS7" i="8" s="1"/>
  <c r="AD9" i="8"/>
  <c r="AD7" i="8" s="1"/>
  <c r="J9" i="7"/>
  <c r="J7" i="7" s="1"/>
  <c r="CO9" i="7"/>
  <c r="CO7" i="7" s="1"/>
  <c r="W9" i="7"/>
  <c r="W7" i="7" s="1"/>
  <c r="BX9" i="7"/>
  <c r="BX7" i="7" s="1"/>
  <c r="AM9" i="7"/>
  <c r="AM7" i="7" s="1"/>
  <c r="CV9" i="7"/>
  <c r="CV7" i="7" s="1"/>
  <c r="Y9" i="7"/>
  <c r="Y7" i="7" s="1"/>
  <c r="L9" i="6"/>
  <c r="L7" i="6" s="1"/>
  <c r="CF9" i="6"/>
  <c r="CF7" i="6" s="1"/>
  <c r="BP9" i="6"/>
  <c r="BP7" i="6" s="1"/>
  <c r="T9" i="6"/>
  <c r="T7" i="6" s="1"/>
  <c r="DA9" i="6"/>
  <c r="DA7" i="6" s="1"/>
  <c r="CJ9" i="6"/>
  <c r="CJ7" i="6" s="1"/>
  <c r="CB9" i="6"/>
  <c r="CB7" i="6" s="1"/>
  <c r="BD9" i="6"/>
  <c r="BD7" i="6" s="1"/>
  <c r="BH9" i="6"/>
  <c r="BH7" i="6" s="1"/>
  <c r="AL9" i="6"/>
  <c r="AL7" i="6" s="1"/>
  <c r="BT9" i="6"/>
  <c r="BT7" i="6" s="1"/>
  <c r="V9" i="6"/>
  <c r="V7" i="6" s="1"/>
  <c r="BM9" i="6"/>
  <c r="BM7" i="6" s="1"/>
  <c r="N9" i="8"/>
  <c r="N7" i="8" s="1"/>
  <c r="CB9" i="8"/>
  <c r="CB7" i="8" s="1"/>
  <c r="J9" i="8"/>
  <c r="J7" i="8" s="1"/>
  <c r="AV9" i="8"/>
  <c r="AV7" i="8" s="1"/>
  <c r="AN9" i="8"/>
  <c r="AN7" i="8" s="1"/>
  <c r="AP9" i="8"/>
  <c r="AP7" i="8" s="1"/>
  <c r="AE9" i="8"/>
  <c r="AE7" i="8" s="1"/>
  <c r="P9" i="8"/>
  <c r="P7" i="8" s="1"/>
  <c r="CJ9" i="8"/>
  <c r="CJ7" i="8" s="1"/>
  <c r="CH9" i="8"/>
  <c r="CH7" i="8" s="1"/>
  <c r="BQ9" i="8"/>
  <c r="BQ7" i="8" s="1"/>
  <c r="AG9" i="8"/>
  <c r="AG7" i="8" s="1"/>
  <c r="BJ9" i="8"/>
  <c r="BJ7" i="8" s="1"/>
  <c r="M9" i="7"/>
  <c r="M7" i="7" s="1"/>
  <c r="BM9" i="7"/>
  <c r="BM7" i="7" s="1"/>
  <c r="BU9" i="7"/>
  <c r="BU7" i="7" s="1"/>
  <c r="Q9" i="7"/>
  <c r="Q7" i="7" s="1"/>
  <c r="AS9" i="7"/>
  <c r="AS7" i="7" s="1"/>
  <c r="Z7" i="7"/>
  <c r="BW9" i="7"/>
  <c r="BW7" i="7" s="1"/>
  <c r="CC9" i="7"/>
  <c r="CC7" i="7" s="1"/>
  <c r="BC9" i="7"/>
  <c r="BC7" i="7" s="1"/>
  <c r="AR9" i="7"/>
  <c r="AR7" i="7" s="1"/>
  <c r="CG9" i="7"/>
  <c r="CG7" i="7" s="1"/>
  <c r="CS9" i="7"/>
  <c r="CS7" i="7" s="1"/>
  <c r="CF9" i="7"/>
  <c r="CF7" i="7" s="1"/>
  <c r="CW9" i="7"/>
  <c r="CW7" i="7" s="1"/>
  <c r="AA9" i="7"/>
  <c r="AA7" i="7" s="1"/>
  <c r="AI9" i="7"/>
  <c r="AI7" i="7" s="1"/>
  <c r="L9" i="7"/>
  <c r="L7" i="7" s="1"/>
  <c r="BE9" i="7"/>
  <c r="BE7" i="7" s="1"/>
  <c r="AW9" i="7"/>
  <c r="AW7" i="7" s="1"/>
  <c r="BA9" i="7"/>
  <c r="BA7" i="7" s="1"/>
  <c r="BR9" i="7"/>
  <c r="BR7" i="7" s="1"/>
  <c r="U9" i="7"/>
  <c r="U7" i="7" s="1"/>
  <c r="BK9" i="7"/>
  <c r="BK7" i="7" s="1"/>
  <c r="BK128" i="7"/>
  <c r="BQ9" i="7"/>
  <c r="BQ7" i="7" s="1"/>
  <c r="AN9" i="6"/>
  <c r="AN7" i="6" s="1"/>
  <c r="AM9" i="6"/>
  <c r="AM7" i="6" s="1"/>
  <c r="AG9" i="6"/>
  <c r="AG7" i="6" s="1"/>
  <c r="BC9" i="6"/>
  <c r="BC7" i="6" s="1"/>
  <c r="AD9" i="6"/>
  <c r="AD7" i="6" s="1"/>
  <c r="AO9" i="6"/>
  <c r="AO7" i="6" s="1"/>
  <c r="AH23" i="13" a="1"/>
  <c r="AH23" i="13" s="1"/>
  <c r="AS23" i="13" a="1"/>
  <c r="AS23" i="13" s="1"/>
  <c r="AK23" i="13" a="1"/>
  <c r="AK23" i="13" s="1"/>
  <c r="CT23" i="13" a="1"/>
  <c r="CT23" i="13" s="1"/>
  <c r="BW9" i="6"/>
  <c r="BW7" i="6" s="1"/>
  <c r="J9" i="6"/>
  <c r="J7" i="6" s="1"/>
  <c r="AC23" i="13" a="1"/>
  <c r="AC23" i="13" s="1"/>
  <c r="CH9" i="6"/>
  <c r="CH7" i="6" s="1"/>
  <c r="AU9" i="6"/>
  <c r="AU7" i="6" s="1"/>
  <c r="AB23" i="13" a="1"/>
  <c r="AB23" i="13" s="1"/>
  <c r="AW9" i="6"/>
  <c r="AW7" i="6" s="1"/>
  <c r="AP23" i="13" a="1"/>
  <c r="AP23" i="13" s="1"/>
  <c r="AP128" i="6"/>
  <c r="BO9" i="6"/>
  <c r="BO7" i="6" s="1"/>
  <c r="BM23" i="13" a="1"/>
  <c r="BM23" i="13" s="1"/>
  <c r="CC9" i="6"/>
  <c r="CC7" i="6" s="1"/>
  <c r="BZ9" i="6"/>
  <c r="BZ7" i="6" s="1"/>
  <c r="I9" i="6"/>
  <c r="I7" i="6" s="1"/>
  <c r="CQ9" i="6"/>
  <c r="CQ7" i="6" s="1"/>
  <c r="BU9" i="6"/>
  <c r="BU7" i="6" s="1"/>
  <c r="CA23" i="13" a="1"/>
  <c r="CA23" i="13" s="1"/>
  <c r="BB23" i="13" a="1"/>
  <c r="BB23" i="13" s="1"/>
  <c r="CY128" i="6"/>
  <c r="Y128" i="6"/>
  <c r="BG7" i="6"/>
  <c r="CZ128" i="6"/>
  <c r="DC7" i="6"/>
  <c r="BS128" i="6"/>
  <c r="W128" i="6"/>
  <c r="S128" i="6"/>
  <c r="CO128" i="6"/>
  <c r="AC128" i="6"/>
  <c r="BC128" i="6"/>
  <c r="AM128" i="6"/>
  <c r="G130" i="6"/>
  <c r="CE7" i="6"/>
  <c r="BA128" i="6"/>
  <c r="DF103" i="6"/>
  <c r="BJ7" i="6"/>
  <c r="CX128" i="6"/>
  <c r="AT128" i="6"/>
  <c r="N128" i="6"/>
  <c r="CJ128" i="6"/>
  <c r="J128" i="6"/>
  <c r="CB128" i="6"/>
  <c r="Q128" i="6"/>
  <c r="F115" i="6"/>
  <c r="AS128" i="6"/>
  <c r="AK128" i="6"/>
  <c r="AO128" i="6"/>
  <c r="F131" i="5"/>
  <c r="DF115" i="5"/>
  <c r="CZ128" i="5"/>
  <c r="G131" i="5"/>
  <c r="AV128" i="5"/>
  <c r="BA128" i="5"/>
  <c r="BB128" i="5"/>
  <c r="DF103" i="5"/>
  <c r="F130" i="5"/>
  <c r="BG128" i="5"/>
  <c r="AA128" i="5"/>
  <c r="AA9" i="5"/>
  <c r="AA7" i="5" s="1"/>
  <c r="BA9" i="5"/>
  <c r="BA7" i="5" s="1"/>
  <c r="CG9" i="5"/>
  <c r="CG7" i="5" s="1"/>
  <c r="AW9" i="5"/>
  <c r="AW7" i="5" s="1"/>
  <c r="BE9" i="5"/>
  <c r="BE7" i="5" s="1"/>
  <c r="AE9" i="5"/>
  <c r="AE7" i="5" s="1"/>
  <c r="AO9" i="5"/>
  <c r="AO7" i="5" s="1"/>
  <c r="CQ9" i="5"/>
  <c r="CQ7" i="5" s="1"/>
  <c r="BH9" i="5"/>
  <c r="BH7" i="5" s="1"/>
  <c r="AS9" i="5"/>
  <c r="AS7" i="5" s="1"/>
  <c r="AK9" i="5"/>
  <c r="AK7" i="5" s="1"/>
  <c r="CF9" i="5"/>
  <c r="CF7" i="5" s="1"/>
  <c r="AB9" i="5"/>
  <c r="AB7" i="5" s="1"/>
  <c r="CN9" i="5"/>
  <c r="CN7" i="5" s="1"/>
  <c r="BU9" i="5"/>
  <c r="BU7" i="5" s="1"/>
  <c r="BY9" i="8"/>
  <c r="BY7" i="8" s="1"/>
  <c r="DB9" i="8"/>
  <c r="DB7" i="8" s="1"/>
  <c r="CC9" i="8"/>
  <c r="CC7" i="8" s="1"/>
  <c r="AK9" i="8"/>
  <c r="AK7" i="8" s="1"/>
  <c r="AM9" i="8"/>
  <c r="AM7" i="8" s="1"/>
  <c r="CS9" i="8"/>
  <c r="CS7" i="8" s="1"/>
  <c r="X128" i="8"/>
  <c r="AJ9" i="8"/>
  <c r="AJ7" i="8" s="1"/>
  <c r="AU9" i="8"/>
  <c r="AU7" i="8" s="1"/>
  <c r="AB9" i="8"/>
  <c r="AB7" i="8" s="1"/>
  <c r="DA9" i="8"/>
  <c r="DA7" i="8" s="1"/>
  <c r="BX9" i="8"/>
  <c r="BX7" i="8" s="1"/>
  <c r="BC9" i="8"/>
  <c r="BC7" i="8" s="1"/>
  <c r="BN9" i="8"/>
  <c r="BN7" i="8" s="1"/>
  <c r="BE9" i="8"/>
  <c r="BE7" i="8" s="1"/>
  <c r="CV9" i="8"/>
  <c r="CV7" i="8" s="1"/>
  <c r="CG9" i="8"/>
  <c r="CG7" i="8" s="1"/>
  <c r="CW9" i="8"/>
  <c r="CW7" i="8" s="1"/>
  <c r="AD9" i="7"/>
  <c r="AD7" i="7" s="1"/>
  <c r="CP9" i="7"/>
  <c r="CP7" i="7" s="1"/>
  <c r="CT128" i="7"/>
  <c r="R128" i="7"/>
  <c r="CD7" i="7"/>
  <c r="BF7" i="7"/>
  <c r="G50" i="7"/>
  <c r="N9" i="7"/>
  <c r="N7" i="7" s="1"/>
  <c r="K9" i="7"/>
  <c r="K7" i="7" s="1"/>
  <c r="CH9" i="7"/>
  <c r="CH7" i="7" s="1"/>
  <c r="V9" i="7"/>
  <c r="V7" i="7" s="1"/>
  <c r="R7" i="7"/>
  <c r="CA9" i="7"/>
  <c r="CA7" i="7" s="1"/>
  <c r="CF128" i="7"/>
  <c r="CD128" i="7"/>
  <c r="BJ9" i="7"/>
  <c r="BJ7" i="7" s="1"/>
  <c r="BZ9" i="7"/>
  <c r="BZ7" i="7" s="1"/>
  <c r="AU9" i="7"/>
  <c r="AU7" i="7" s="1"/>
  <c r="BH9" i="7"/>
  <c r="BH7" i="7" s="1"/>
  <c r="AT9" i="7"/>
  <c r="AT7" i="7" s="1"/>
  <c r="AF128" i="7"/>
  <c r="O23" i="13" a="1"/>
  <c r="O23" i="13" s="1"/>
  <c r="M9" i="6"/>
  <c r="M7" i="6" s="1"/>
  <c r="BC23" i="13" a="1"/>
  <c r="BC23" i="13" s="1"/>
  <c r="CL9" i="6"/>
  <c r="CL7" i="6" s="1"/>
  <c r="CS9" i="6"/>
  <c r="CS7" i="6" s="1"/>
  <c r="CY9" i="6"/>
  <c r="CY7" i="6" s="1"/>
  <c r="CV128" i="6"/>
  <c r="CD9" i="6"/>
  <c r="CD7" i="6" s="1"/>
  <c r="X128" i="6"/>
  <c r="CM9" i="6"/>
  <c r="CM7" i="6" s="1"/>
  <c r="Z9" i="6"/>
  <c r="Z7" i="6" s="1"/>
  <c r="CW23" i="13" a="1"/>
  <c r="CW23" i="13" s="1"/>
  <c r="Y9" i="6"/>
  <c r="Y7" i="6" s="1"/>
  <c r="AF7" i="6"/>
  <c r="CU9" i="6"/>
  <c r="CU7" i="6" s="1"/>
  <c r="AZ9" i="6"/>
  <c r="AZ7" i="6" s="1"/>
  <c r="R9" i="6"/>
  <c r="R7" i="6" s="1"/>
  <c r="S9" i="6"/>
  <c r="S7" i="6" s="1"/>
  <c r="CO23" i="13" a="1"/>
  <c r="CO23" i="13" s="1"/>
  <c r="BN9" i="6"/>
  <c r="BN7" i="6" s="1"/>
  <c r="DB128" i="5"/>
  <c r="AI9" i="5"/>
  <c r="AI7" i="5" s="1"/>
  <c r="AM9" i="5"/>
  <c r="AM7" i="5" s="1"/>
  <c r="DA128" i="5"/>
  <c r="BL128" i="5"/>
  <c r="BX9" i="5"/>
  <c r="BX7" i="5" s="1"/>
  <c r="I9" i="5"/>
  <c r="I7" i="5" s="1"/>
  <c r="L9" i="5"/>
  <c r="L7" i="5" s="1"/>
  <c r="AZ9" i="5"/>
  <c r="AZ7" i="5" s="1"/>
  <c r="G10" i="6"/>
  <c r="P9" i="6"/>
  <c r="P7" i="6" s="1"/>
  <c r="P128" i="6"/>
  <c r="Q9" i="6"/>
  <c r="Q7" i="6" s="1"/>
  <c r="BL9" i="6"/>
  <c r="BL7" i="6" s="1"/>
  <c r="CG23" i="13" a="1"/>
  <c r="CG23" i="13" s="1"/>
  <c r="U23" i="13" a="1"/>
  <c r="U23" i="13" s="1"/>
  <c r="BP23" i="13" a="1"/>
  <c r="BP23" i="13" s="1"/>
  <c r="BG23" i="13" a="1"/>
  <c r="BG23" i="13" s="1"/>
  <c r="AN128" i="6"/>
  <c r="AI9" i="6"/>
  <c r="AI7" i="6" s="1"/>
  <c r="BR23" i="13" a="1"/>
  <c r="BR23" i="13" s="1"/>
  <c r="BY23" i="13" a="1"/>
  <c r="BY23" i="13" s="1"/>
  <c r="BH23" i="13" a="1"/>
  <c r="BH23" i="13" s="1"/>
  <c r="AY23" i="13" a="1"/>
  <c r="AY23" i="13" s="1"/>
  <c r="W23" i="13" a="1"/>
  <c r="W23" i="13" s="1"/>
  <c r="DF10" i="6"/>
  <c r="CI23" i="13" a="1"/>
  <c r="CI23" i="13" s="1"/>
  <c r="BJ23" i="13" a="1"/>
  <c r="BJ23" i="13" s="1"/>
  <c r="BQ23" i="13" a="1"/>
  <c r="BQ23" i="13" s="1"/>
  <c r="DC23" i="13" a="1"/>
  <c r="DC23" i="13" s="1"/>
  <c r="AQ23" i="13" a="1"/>
  <c r="AQ23" i="13" s="1"/>
  <c r="BK9" i="6"/>
  <c r="BK7" i="6" s="1"/>
  <c r="AA9" i="6"/>
  <c r="AA7" i="6" s="1"/>
  <c r="AY128" i="6"/>
  <c r="CN128" i="6"/>
  <c r="BI23" i="13" a="1"/>
  <c r="BI23" i="13" s="1"/>
  <c r="AR23" i="13" a="1"/>
  <c r="AR23" i="13" s="1"/>
  <c r="CU23" i="13" a="1"/>
  <c r="CU23" i="13" s="1"/>
  <c r="AI23" i="13" a="1"/>
  <c r="AI23" i="13" s="1"/>
  <c r="BG128" i="6"/>
  <c r="AL128" i="6"/>
  <c r="BS23" i="13" a="1"/>
  <c r="BS23" i="13" s="1"/>
  <c r="AT23" i="13" a="1"/>
  <c r="AT23" i="13" s="1"/>
  <c r="BA23" i="13" a="1"/>
  <c r="BA23" i="13" s="1"/>
  <c r="CV23" i="13" a="1"/>
  <c r="CV23" i="13" s="1"/>
  <c r="AJ23" i="13" a="1"/>
  <c r="AJ23" i="13" s="1"/>
  <c r="CM23" i="13" a="1"/>
  <c r="CM23" i="13" s="1"/>
  <c r="AA23" i="13" a="1"/>
  <c r="AA23" i="13" s="1"/>
  <c r="CA9" i="5"/>
  <c r="CA7" i="5" s="1"/>
  <c r="T9" i="5"/>
  <c r="T7" i="5" s="1"/>
  <c r="I16" i="13" a="1"/>
  <c r="I16" i="13" s="1"/>
  <c r="W9" i="5"/>
  <c r="W7" i="5" s="1"/>
  <c r="AR9" i="5"/>
  <c r="AR7" i="5" s="1"/>
  <c r="CR9" i="5"/>
  <c r="CR7" i="5" s="1"/>
  <c r="AS16" i="13" a="1"/>
  <c r="AS16" i="13" s="1"/>
  <c r="BK9" i="5"/>
  <c r="BK7" i="5" s="1"/>
  <c r="AK16" i="13" a="1"/>
  <c r="AK16" i="13" s="1"/>
  <c r="AF9" i="5"/>
  <c r="AF7" i="5" s="1"/>
  <c r="U9" i="8"/>
  <c r="U7" i="8" s="1"/>
  <c r="W9" i="8"/>
  <c r="W7" i="8" s="1"/>
  <c r="M9" i="8"/>
  <c r="M7" i="8" s="1"/>
  <c r="BM9" i="8"/>
  <c r="BM7" i="8" s="1"/>
  <c r="CO9" i="8"/>
  <c r="CO7" i="8" s="1"/>
  <c r="BH9" i="8"/>
  <c r="BH7" i="8" s="1"/>
  <c r="AO9" i="8"/>
  <c r="AO7" i="8" s="1"/>
  <c r="BB9" i="8"/>
  <c r="BB7" i="8" s="1"/>
  <c r="AT9" i="8"/>
  <c r="AT7" i="8" s="1"/>
  <c r="BT9" i="8"/>
  <c r="BT7" i="8" s="1"/>
  <c r="BL9" i="8"/>
  <c r="BL7" i="8" s="1"/>
  <c r="CX9" i="8"/>
  <c r="CX7" i="8" s="1"/>
  <c r="BP9" i="8"/>
  <c r="BP7" i="8" s="1"/>
  <c r="BW9" i="8"/>
  <c r="BW7" i="8" s="1"/>
  <c r="CD9" i="8"/>
  <c r="CD7" i="8" s="1"/>
  <c r="R9" i="8"/>
  <c r="R7" i="8" s="1"/>
  <c r="AR9" i="8"/>
  <c r="AR7" i="8" s="1"/>
  <c r="BV9" i="8"/>
  <c r="BV7" i="8" s="1"/>
  <c r="AY9" i="8"/>
  <c r="AY7" i="8" s="1"/>
  <c r="BA9" i="8"/>
  <c r="BA7" i="8" s="1"/>
  <c r="AX9" i="8"/>
  <c r="AX7" i="8" s="1"/>
  <c r="Z9" i="8"/>
  <c r="Z7" i="8" s="1"/>
  <c r="AW9" i="8"/>
  <c r="AW7" i="8" s="1"/>
  <c r="V9" i="8"/>
  <c r="V7" i="8" s="1"/>
  <c r="CQ9" i="8"/>
  <c r="CQ7" i="8" s="1"/>
  <c r="AC9" i="8"/>
  <c r="AC7" i="8" s="1"/>
  <c r="BR9" i="8"/>
  <c r="BR7" i="8" s="1"/>
  <c r="CK9" i="8"/>
  <c r="CK7" i="8" s="1"/>
  <c r="S128" i="8"/>
  <c r="L9" i="8"/>
  <c r="L7" i="8" s="1"/>
  <c r="O9" i="8"/>
  <c r="O7" i="8" s="1"/>
  <c r="AI9" i="8"/>
  <c r="AI7" i="8" s="1"/>
  <c r="CI9" i="8"/>
  <c r="CI7" i="8" s="1"/>
  <c r="AH9" i="8"/>
  <c r="AH7" i="8" s="1"/>
  <c r="DC9" i="8"/>
  <c r="DC7" i="8" s="1"/>
  <c r="BU9" i="8"/>
  <c r="BU7" i="8" s="1"/>
  <c r="AA9" i="8"/>
  <c r="AA7" i="8" s="1"/>
  <c r="AF9" i="8"/>
  <c r="AF7" i="8" s="1"/>
  <c r="BK9" i="8"/>
  <c r="BK7" i="8" s="1"/>
  <c r="AS9" i="8"/>
  <c r="AS7" i="8" s="1"/>
  <c r="CR9" i="8"/>
  <c r="CR7" i="8" s="1"/>
  <c r="X9" i="8"/>
  <c r="X7" i="8" s="1"/>
  <c r="AL9" i="8"/>
  <c r="AL7" i="8" s="1"/>
  <c r="BI9" i="8"/>
  <c r="BI7" i="8" s="1"/>
  <c r="AZ9" i="8"/>
  <c r="AZ7" i="8" s="1"/>
  <c r="CY9" i="8"/>
  <c r="CY7" i="8" s="1"/>
  <c r="CP9" i="8"/>
  <c r="CP7" i="8" s="1"/>
  <c r="K9" i="8"/>
  <c r="K7" i="8" s="1"/>
  <c r="Q9" i="8"/>
  <c r="Q7" i="8" s="1"/>
  <c r="CU9" i="8"/>
  <c r="CU7" i="8" s="1"/>
  <c r="AQ9" i="8"/>
  <c r="AQ7" i="8" s="1"/>
  <c r="CF9" i="8"/>
  <c r="CF7" i="8" s="1"/>
  <c r="CZ9" i="8"/>
  <c r="CZ7" i="8" s="1"/>
  <c r="CE9" i="8"/>
  <c r="CE7" i="8" s="1"/>
  <c r="BD9" i="8"/>
  <c r="BD7" i="8" s="1"/>
  <c r="U9" i="5"/>
  <c r="U7" i="5" s="1"/>
  <c r="P128" i="5"/>
  <c r="BY9" i="5"/>
  <c r="BY7" i="5" s="1"/>
  <c r="AU9" i="5"/>
  <c r="AU7" i="5" s="1"/>
  <c r="BT9" i="5"/>
  <c r="BT7" i="5" s="1"/>
  <c r="BM128" i="5"/>
  <c r="CZ9" i="5"/>
  <c r="CZ7" i="5" s="1"/>
  <c r="P9" i="5"/>
  <c r="P7" i="5" s="1"/>
  <c r="X9" i="5"/>
  <c r="X7" i="5" s="1"/>
  <c r="Q9" i="5"/>
  <c r="Q7" i="5" s="1"/>
  <c r="AJ9" i="5"/>
  <c r="AJ7" i="5" s="1"/>
  <c r="BS9" i="5"/>
  <c r="BS7" i="5" s="1"/>
  <c r="CC9" i="5"/>
  <c r="CC7" i="5" s="1"/>
  <c r="CU9" i="5"/>
  <c r="CU7" i="5" s="1"/>
  <c r="AY9" i="5"/>
  <c r="AY7" i="5" s="1"/>
  <c r="BM9" i="5"/>
  <c r="BM7" i="5" s="1"/>
  <c r="AQ9" i="5"/>
  <c r="AQ7" i="5" s="1"/>
  <c r="BC9" i="5"/>
  <c r="BC7" i="5" s="1"/>
  <c r="BG9" i="5"/>
  <c r="BG7" i="5" s="1"/>
  <c r="CS9" i="5"/>
  <c r="CS7" i="5" s="1"/>
  <c r="CK9" i="5"/>
  <c r="CK7" i="5" s="1"/>
  <c r="CN16" i="13" a="1"/>
  <c r="CN16" i="13" s="1"/>
  <c r="Y9" i="5"/>
  <c r="Y7" i="5" s="1"/>
  <c r="BT16" i="13" a="1"/>
  <c r="BT16" i="13" s="1"/>
  <c r="CF16" i="13" a="1"/>
  <c r="CF16" i="13" s="1"/>
  <c r="CO9" i="5"/>
  <c r="CO7" i="5" s="1"/>
  <c r="CM9" i="5"/>
  <c r="CM7" i="5" s="1"/>
  <c r="CB9" i="5"/>
  <c r="CB7" i="5" s="1"/>
  <c r="CY9" i="5"/>
  <c r="CY7" i="5" s="1"/>
  <c r="CX9" i="5"/>
  <c r="CX7" i="5" s="1"/>
  <c r="AL9" i="5"/>
  <c r="AL7" i="5" s="1"/>
  <c r="AG9" i="5"/>
  <c r="AG7" i="5" s="1"/>
  <c r="T16" i="13" a="1"/>
  <c r="T16" i="13" s="1"/>
  <c r="V9" i="5"/>
  <c r="V7" i="5" s="1"/>
  <c r="S9" i="5"/>
  <c r="S7" i="5" s="1"/>
  <c r="J9" i="5"/>
  <c r="J7" i="5" s="1"/>
  <c r="CH9" i="5"/>
  <c r="CH7" i="5" s="1"/>
  <c r="BD9" i="5"/>
  <c r="BD7" i="5" s="1"/>
  <c r="BP9" i="5"/>
  <c r="BP7" i="5" s="1"/>
  <c r="BV9" i="5"/>
  <c r="BV7" i="5" s="1"/>
  <c r="BL9" i="5"/>
  <c r="BL7" i="5" s="1"/>
  <c r="AC9" i="5"/>
  <c r="AC7" i="5" s="1"/>
  <c r="CI128" i="5"/>
  <c r="CW9" i="5"/>
  <c r="CW7" i="5" s="1"/>
  <c r="DB9" i="5"/>
  <c r="DB7" i="5" s="1"/>
  <c r="AP9" i="5"/>
  <c r="AP7" i="5" s="1"/>
  <c r="DC9" i="5"/>
  <c r="DC7" i="5" s="1"/>
  <c r="R9" i="5"/>
  <c r="R7" i="5" s="1"/>
  <c r="BZ9" i="5"/>
  <c r="BZ7" i="5" s="1"/>
  <c r="AV9" i="5"/>
  <c r="AV7" i="5" s="1"/>
  <c r="BR9" i="5"/>
  <c r="BR7" i="5" s="1"/>
  <c r="CI9" i="5"/>
  <c r="CI7" i="5" s="1"/>
  <c r="BW9" i="5"/>
  <c r="BW7" i="5" s="1"/>
  <c r="CA16" i="13" a="1"/>
  <c r="CA16" i="13" s="1"/>
  <c r="AN9" i="5"/>
  <c r="AN7" i="5" s="1"/>
  <c r="CE9" i="5"/>
  <c r="CE7" i="5" s="1"/>
  <c r="BK16" i="13" a="1"/>
  <c r="BK16" i="13" s="1"/>
  <c r="CP9" i="5"/>
  <c r="CP7" i="5" s="1"/>
  <c r="AD9" i="5"/>
  <c r="AD7" i="5" s="1"/>
  <c r="K9" i="5"/>
  <c r="K7" i="5" s="1"/>
  <c r="DC128" i="5"/>
  <c r="CD128" i="5"/>
  <c r="BN9" i="5"/>
  <c r="BN7" i="5" s="1"/>
  <c r="BP128" i="5"/>
  <c r="AB16" i="13" a="1"/>
  <c r="AB16" i="13" s="1"/>
  <c r="AO16" i="13" a="1"/>
  <c r="AO16" i="13" s="1"/>
  <c r="BI9" i="5"/>
  <c r="BI7" i="5" s="1"/>
  <c r="CJ9" i="5"/>
  <c r="CJ7" i="5" s="1"/>
  <c r="BQ9" i="5"/>
  <c r="BQ7" i="5" s="1"/>
  <c r="CT9" i="5"/>
  <c r="CT7" i="5" s="1"/>
  <c r="AH9" i="5"/>
  <c r="AH7" i="5" s="1"/>
  <c r="BH16" i="13" a="1"/>
  <c r="BH16" i="13" s="1"/>
  <c r="BJ9" i="5"/>
  <c r="BJ7" i="5" s="1"/>
  <c r="BB9" i="5"/>
  <c r="BB7" i="5" s="1"/>
  <c r="CQ16" i="13" a="1"/>
  <c r="CQ16" i="13" s="1"/>
  <c r="CV9" i="5"/>
  <c r="CV7" i="5" s="1"/>
  <c r="AT9" i="5"/>
  <c r="AT7" i="5" s="1"/>
  <c r="AI128" i="5"/>
  <c r="S16" i="13" a="1"/>
  <c r="S16" i="13" s="1"/>
  <c r="M9" i="5"/>
  <c r="M7" i="5" s="1"/>
  <c r="G10" i="5"/>
  <c r="DA9" i="5"/>
  <c r="DA7" i="5" s="1"/>
  <c r="CL9" i="5"/>
  <c r="CL7" i="5" s="1"/>
  <c r="Z9" i="5"/>
  <c r="Z7" i="5" s="1"/>
  <c r="CQ128" i="5"/>
  <c r="DF10" i="5"/>
  <c r="CD9" i="5"/>
  <c r="CD7" i="5" s="1"/>
  <c r="BU16" i="13" a="1"/>
  <c r="BU16" i="13" s="1"/>
  <c r="AG128" i="5"/>
  <c r="CB128" i="5"/>
  <c r="BV128" i="5"/>
  <c r="BF9" i="5"/>
  <c r="BF7" i="5" s="1"/>
  <c r="AX9" i="5"/>
  <c r="AX7" i="5" s="1"/>
  <c r="DF50" i="8"/>
  <c r="I9" i="7"/>
  <c r="I7" i="7" s="1"/>
  <c r="DF50" i="7"/>
  <c r="G50" i="6"/>
  <c r="DF50" i="6"/>
  <c r="H23" i="13" a="1"/>
  <c r="H23" i="13" s="1"/>
  <c r="M23" i="13" a="1"/>
  <c r="M23" i="13" s="1"/>
  <c r="DF10" i="7"/>
  <c r="H128" i="6"/>
  <c r="G133" i="5"/>
  <c r="N16" i="13" a="1"/>
  <c r="N16" i="13" s="1"/>
  <c r="N9" i="5"/>
  <c r="N7" i="5" s="1"/>
  <c r="G50" i="5"/>
  <c r="H16" i="13" a="1"/>
  <c r="H16" i="13" s="1"/>
  <c r="DF50" i="5"/>
  <c r="O9" i="5"/>
  <c r="O7" i="5" s="1"/>
  <c r="F10" i="5"/>
  <c r="F103" i="5"/>
  <c r="F115" i="7"/>
  <c r="F115" i="5"/>
  <c r="F10" i="6"/>
  <c r="F50" i="8"/>
  <c r="F10" i="7"/>
  <c r="F103" i="7"/>
  <c r="F50" i="6"/>
  <c r="F133" i="6"/>
  <c r="G133" i="6"/>
  <c r="F133" i="5"/>
  <c r="F133" i="7"/>
  <c r="DF133" i="8"/>
  <c r="G133" i="8"/>
  <c r="G133" i="7"/>
  <c r="DF133" i="7"/>
  <c r="DF133" i="6"/>
  <c r="DF133" i="5"/>
  <c r="BJ128" i="6"/>
  <c r="BU128" i="6"/>
  <c r="AQ128" i="6"/>
  <c r="BK128" i="5"/>
  <c r="AP128" i="5"/>
  <c r="AQ128" i="5"/>
  <c r="AL128" i="5"/>
  <c r="BC128" i="5"/>
  <c r="CP128" i="5"/>
  <c r="AD128" i="5"/>
  <c r="AJ128" i="5"/>
  <c r="K128" i="5"/>
  <c r="AY128" i="5"/>
  <c r="CL128" i="5"/>
  <c r="Z128" i="5"/>
  <c r="BD128" i="5"/>
  <c r="W128" i="5"/>
  <c r="CG128" i="8"/>
  <c r="BT128" i="8"/>
  <c r="CA128" i="8"/>
  <c r="P128" i="8"/>
  <c r="CT128" i="8"/>
  <c r="T128" i="8"/>
  <c r="F131" i="8"/>
  <c r="BK128" i="8"/>
  <c r="CY128" i="8"/>
  <c r="BE128" i="8"/>
  <c r="BA128" i="8"/>
  <c r="BJ128" i="8"/>
  <c r="BI128" i="8"/>
  <c r="AP128" i="8"/>
  <c r="U128" i="8"/>
  <c r="BY128" i="8"/>
  <c r="AB128" i="6"/>
  <c r="CR128" i="6"/>
  <c r="CI128" i="6"/>
  <c r="AA128" i="6"/>
  <c r="CL128" i="6"/>
  <c r="AR128" i="6"/>
  <c r="AD128" i="6"/>
  <c r="AE128" i="6"/>
  <c r="CC128" i="6"/>
  <c r="CQ128" i="6"/>
  <c r="CK128" i="6"/>
  <c r="AW128" i="6"/>
  <c r="AU128" i="6"/>
  <c r="AG128" i="6"/>
  <c r="AJ128" i="6"/>
  <c r="CD128" i="6"/>
  <c r="DA128" i="6"/>
  <c r="V128" i="5"/>
  <c r="BI128" i="5"/>
  <c r="N128" i="5"/>
  <c r="G130" i="5"/>
  <c r="CH128" i="5"/>
  <c r="BR128" i="5"/>
  <c r="AO128" i="5"/>
  <c r="AU128" i="5"/>
  <c r="AC128" i="5"/>
  <c r="CC128" i="5"/>
  <c r="BD128" i="7"/>
  <c r="I128" i="7"/>
  <c r="BR128" i="7"/>
  <c r="BM128" i="7"/>
  <c r="O128" i="7"/>
  <c r="BU128" i="7"/>
  <c r="CR128" i="7"/>
  <c r="F131" i="7"/>
  <c r="P128" i="7"/>
  <c r="AG128" i="7"/>
  <c r="DC128" i="7"/>
  <c r="G131" i="7"/>
  <c r="BP128" i="7"/>
  <c r="Y128" i="7"/>
  <c r="CZ128" i="7"/>
  <c r="AN128" i="7"/>
  <c r="AB128" i="7"/>
  <c r="AQ128" i="7"/>
  <c r="AD128" i="7"/>
  <c r="M128" i="7"/>
  <c r="BB128" i="7"/>
  <c r="DA128" i="7"/>
  <c r="AO128" i="7"/>
  <c r="AS128" i="7"/>
  <c r="DF130" i="7"/>
  <c r="CS128" i="7"/>
  <c r="CG128" i="7"/>
  <c r="BQ128" i="7"/>
  <c r="AY128" i="7"/>
  <c r="CK128" i="7"/>
  <c r="CC128" i="7"/>
  <c r="Q128" i="7"/>
  <c r="AL128" i="7"/>
  <c r="CH128" i="7"/>
  <c r="CY128" i="7"/>
  <c r="J128" i="7"/>
  <c r="CI128" i="7"/>
  <c r="BZ128" i="7"/>
  <c r="T128" i="7"/>
  <c r="BS128" i="8"/>
  <c r="DA128" i="8"/>
  <c r="AO128" i="8"/>
  <c r="CP128" i="8"/>
  <c r="AY128" i="8"/>
  <c r="BD128" i="8"/>
  <c r="CQ128" i="8"/>
  <c r="CS128" i="8"/>
  <c r="CL128" i="8"/>
  <c r="Y128" i="8"/>
  <c r="F130" i="8"/>
  <c r="CD128" i="8"/>
  <c r="Q128" i="8"/>
  <c r="AD128" i="8"/>
  <c r="AA128" i="8"/>
  <c r="BU128" i="8"/>
  <c r="I128" i="8"/>
  <c r="BN128" i="8"/>
  <c r="BN128" i="7"/>
  <c r="W128" i="7"/>
  <c r="AA128" i="7"/>
  <c r="CU128" i="7"/>
  <c r="BY128" i="7"/>
  <c r="F129" i="7"/>
  <c r="CV128" i="7"/>
  <c r="AU128" i="7"/>
  <c r="BS128" i="7"/>
  <c r="BF128" i="7"/>
  <c r="BW128" i="6"/>
  <c r="BP128" i="6"/>
  <c r="BZ128" i="6"/>
  <c r="BE128" i="6"/>
  <c r="BY128" i="6"/>
  <c r="M128" i="6"/>
  <c r="AI128" i="6"/>
  <c r="DB128" i="6"/>
  <c r="BH128" i="6"/>
  <c r="BT128" i="6"/>
  <c r="BK128" i="6"/>
  <c r="BB128" i="6"/>
  <c r="CA128" i="6"/>
  <c r="AF128" i="5"/>
  <c r="BW128" i="5"/>
  <c r="AZ128" i="5"/>
  <c r="CA128" i="5"/>
  <c r="DF129" i="5"/>
  <c r="I128" i="5"/>
  <c r="CG128" i="5"/>
  <c r="CR128" i="5"/>
  <c r="CS128" i="5"/>
  <c r="BO128" i="5"/>
  <c r="F129" i="5"/>
  <c r="AX128" i="5"/>
  <c r="AT128" i="8"/>
  <c r="R128" i="8"/>
  <c r="CN9" i="8"/>
  <c r="CN7" i="8" s="1"/>
  <c r="BC128" i="8"/>
  <c r="AK128" i="8"/>
  <c r="BQ128" i="8"/>
  <c r="AZ128" i="8"/>
  <c r="AR128" i="8"/>
  <c r="AM128" i="8"/>
  <c r="BW128" i="8"/>
  <c r="CW128" i="8"/>
  <c r="S9" i="8"/>
  <c r="S7" i="8" s="1"/>
  <c r="CV128" i="8"/>
  <c r="BO9" i="8"/>
  <c r="BO7" i="8" s="1"/>
  <c r="V128" i="8"/>
  <c r="AF128" i="8"/>
  <c r="BO128" i="8"/>
  <c r="BG9" i="8"/>
  <c r="BG7" i="8" s="1"/>
  <c r="CR128" i="8"/>
  <c r="Z128" i="8"/>
  <c r="M128" i="8"/>
  <c r="T9" i="8"/>
  <c r="T7" i="8" s="1"/>
  <c r="CM9" i="8"/>
  <c r="CM7" i="8" s="1"/>
  <c r="F10" i="8"/>
  <c r="BH128" i="8"/>
  <c r="AN128" i="8"/>
  <c r="CE128" i="8"/>
  <c r="DF10" i="8"/>
  <c r="K128" i="8"/>
  <c r="G130" i="8"/>
  <c r="BB128" i="8"/>
  <c r="CK128" i="8"/>
  <c r="BG128" i="8"/>
  <c r="O128" i="8"/>
  <c r="CC128" i="8"/>
  <c r="CN128" i="8"/>
  <c r="AB128" i="8"/>
  <c r="CI128" i="8"/>
  <c r="DF131" i="8"/>
  <c r="DE131" i="8"/>
  <c r="DE6" i="8" s="1"/>
  <c r="F129" i="8"/>
  <c r="BR128" i="8"/>
  <c r="G129" i="8"/>
  <c r="AE128" i="8"/>
  <c r="CF128" i="8"/>
  <c r="CH128" i="8"/>
  <c r="DC128" i="8"/>
  <c r="DB128" i="8"/>
  <c r="BZ128" i="8"/>
  <c r="BM128" i="8"/>
  <c r="BX128" i="8"/>
  <c r="L128" i="8"/>
  <c r="CU128" i="8"/>
  <c r="BV128" i="8"/>
  <c r="CX128" i="8"/>
  <c r="AU128" i="8"/>
  <c r="AG128" i="8"/>
  <c r="DF130" i="8"/>
  <c r="AJ128" i="8"/>
  <c r="BP128" i="8"/>
  <c r="BL128" i="8"/>
  <c r="CM128" i="8"/>
  <c r="DF129" i="8"/>
  <c r="AX128" i="8"/>
  <c r="W128" i="8"/>
  <c r="AW128" i="8"/>
  <c r="AV128" i="8"/>
  <c r="AL128" i="8"/>
  <c r="G131" i="8"/>
  <c r="CB128" i="8"/>
  <c r="AP128" i="7"/>
  <c r="V128" i="7"/>
  <c r="AE128" i="7"/>
  <c r="G130" i="7"/>
  <c r="CL128" i="7"/>
  <c r="F130" i="7"/>
  <c r="CX128" i="7"/>
  <c r="BX128" i="7"/>
  <c r="G129" i="7"/>
  <c r="AX128" i="7"/>
  <c r="S128" i="7"/>
  <c r="BC128" i="7"/>
  <c r="BG128" i="7"/>
  <c r="U128" i="7"/>
  <c r="CO128" i="7"/>
  <c r="BJ128" i="7"/>
  <c r="CM128" i="7"/>
  <c r="AM128" i="7"/>
  <c r="DB128" i="7"/>
  <c r="DF129" i="7"/>
  <c r="AI128" i="7"/>
  <c r="AH128" i="7"/>
  <c r="AK128" i="7"/>
  <c r="BA128" i="7"/>
  <c r="AC128" i="7"/>
  <c r="DF131" i="7"/>
  <c r="DE131" i="7"/>
  <c r="DE6" i="7" s="1"/>
  <c r="N128" i="7"/>
  <c r="AJ128" i="7"/>
  <c r="CA128" i="7"/>
  <c r="BO128" i="7"/>
  <c r="AR128" i="7"/>
  <c r="CP128" i="7"/>
  <c r="CQ128" i="7"/>
  <c r="CE128" i="7"/>
  <c r="AT128" i="7"/>
  <c r="BV128" i="7"/>
  <c r="K128" i="7"/>
  <c r="Z128" i="7"/>
  <c r="BI128" i="7"/>
  <c r="K128" i="6"/>
  <c r="DE131" i="6"/>
  <c r="DE6" i="6" s="1"/>
  <c r="DF131" i="6"/>
  <c r="F130" i="6"/>
  <c r="BN128" i="6"/>
  <c r="AH128" i="6"/>
  <c r="I128" i="6"/>
  <c r="DF129" i="6"/>
  <c r="BL128" i="6"/>
  <c r="G129" i="6"/>
  <c r="CG128" i="6"/>
  <c r="U128" i="6"/>
  <c r="BF128" i="6"/>
  <c r="R128" i="6"/>
  <c r="BR128" i="6"/>
  <c r="BD128" i="6"/>
  <c r="F131" i="6"/>
  <c r="DC128" i="6"/>
  <c r="BO128" i="6"/>
  <c r="V128" i="6"/>
  <c r="AX128" i="6"/>
  <c r="DF130" i="6"/>
  <c r="F129" i="6"/>
  <c r="G131" i="6"/>
  <c r="BQ128" i="6"/>
  <c r="Z128" i="6"/>
  <c r="AZ128" i="6"/>
  <c r="CF128" i="6"/>
  <c r="T128" i="6"/>
  <c r="CM128" i="6"/>
  <c r="O128" i="6"/>
  <c r="CH128" i="6"/>
  <c r="AF128" i="6"/>
  <c r="AV128" i="6"/>
  <c r="CU128" i="6"/>
  <c r="BI128" i="6"/>
  <c r="BX128" i="6"/>
  <c r="L128" i="6"/>
  <c r="CT128" i="6"/>
  <c r="BV128" i="6"/>
  <c r="CP128" i="6"/>
  <c r="CW128" i="6"/>
  <c r="T128" i="5"/>
  <c r="CV128" i="5"/>
  <c r="BH128" i="5"/>
  <c r="BE128" i="5"/>
  <c r="BT128" i="5"/>
  <c r="G129" i="5"/>
  <c r="BJ128" i="5"/>
  <c r="S128" i="5"/>
  <c r="CE128" i="5"/>
  <c r="R128" i="5"/>
  <c r="AR128" i="5"/>
  <c r="BN128" i="5"/>
  <c r="CY128" i="5"/>
  <c r="AM128" i="5"/>
  <c r="AN128" i="5"/>
  <c r="AW128" i="5"/>
  <c r="BU128" i="5"/>
  <c r="BS128" i="5"/>
  <c r="CO128" i="5"/>
  <c r="BX128" i="5"/>
  <c r="L128" i="5"/>
  <c r="AK128" i="5"/>
  <c r="J128" i="5"/>
  <c r="AE128" i="5"/>
  <c r="X128" i="5"/>
  <c r="AT128" i="5"/>
  <c r="BY128" i="5"/>
  <c r="CX128" i="5"/>
  <c r="M128" i="5"/>
  <c r="AB128" i="5"/>
  <c r="Y128" i="5"/>
  <c r="DF131" i="5"/>
  <c r="DE131" i="5"/>
  <c r="DE6" i="5" s="1"/>
  <c r="CW128" i="5"/>
  <c r="BF128" i="5"/>
  <c r="CN128" i="5"/>
  <c r="O128" i="5"/>
  <c r="Q128" i="5"/>
  <c r="H128" i="5"/>
  <c r="AS128" i="5"/>
  <c r="CM128" i="5"/>
  <c r="BQ128" i="5"/>
  <c r="CF128" i="5"/>
  <c r="CT128" i="5"/>
  <c r="AH128" i="5"/>
  <c r="CK128" i="5"/>
  <c r="CU128" i="5"/>
  <c r="DF130" i="5"/>
  <c r="BZ128" i="5"/>
  <c r="U128" i="5"/>
  <c r="CJ128" i="5"/>
  <c r="G10" i="8"/>
  <c r="I9" i="8"/>
  <c r="I7" i="8" s="1"/>
  <c r="G50" i="8"/>
  <c r="H9" i="8"/>
  <c r="F115" i="8"/>
  <c r="G10" i="7"/>
  <c r="BB9" i="7"/>
  <c r="BB7" i="7" s="1"/>
  <c r="BV7" i="7"/>
  <c r="AB7" i="7"/>
  <c r="AX7" i="7"/>
  <c r="CX9" i="7"/>
  <c r="CX7" i="7" s="1"/>
  <c r="AL9" i="7"/>
  <c r="AL7" i="7" s="1"/>
  <c r="H9" i="6"/>
  <c r="I22" i="14"/>
  <c r="I20" i="14"/>
  <c r="F128" i="5" l="1"/>
  <c r="G9" i="7"/>
  <c r="DF9" i="7"/>
  <c r="F9" i="6"/>
  <c r="DF9" i="6"/>
  <c r="DF9" i="5"/>
  <c r="G7" i="7"/>
  <c r="DF7" i="7"/>
  <c r="F9" i="8"/>
  <c r="G128" i="5"/>
  <c r="G128" i="8"/>
  <c r="F50" i="5"/>
  <c r="F103" i="6"/>
  <c r="F50" i="7"/>
  <c r="F9" i="7" s="1"/>
  <c r="F7" i="7" s="1"/>
  <c r="F128" i="8"/>
  <c r="G128" i="6"/>
  <c r="F128" i="6"/>
  <c r="DF128" i="6"/>
  <c r="DF128" i="5"/>
  <c r="F128" i="7"/>
  <c r="G128" i="7"/>
  <c r="DF128" i="7"/>
  <c r="DF128" i="8"/>
  <c r="DF9" i="8"/>
  <c r="G9" i="8"/>
  <c r="H7" i="8"/>
  <c r="G9" i="6"/>
  <c r="H7" i="6"/>
  <c r="G9" i="5"/>
  <c r="H7" i="5"/>
  <c r="I21" i="14"/>
  <c r="I23" i="14"/>
  <c r="F9" i="5" l="1"/>
  <c r="F7" i="5" s="1"/>
  <c r="DF6" i="7"/>
  <c r="F7" i="6"/>
  <c r="F7" i="8"/>
  <c r="G7" i="6"/>
  <c r="DF7" i="6"/>
  <c r="DF6" i="6" s="1"/>
  <c r="G7" i="5"/>
  <c r="DF7" i="5"/>
  <c r="DF6" i="5" s="1"/>
  <c r="G7" i="8"/>
  <c r="DF7" i="8"/>
  <c r="DF6" i="8" s="1"/>
  <c r="J20" i="14"/>
  <c r="B126" i="4" l="1"/>
  <c r="B125" i="4"/>
  <c r="B124" i="4"/>
  <c r="B123" i="4"/>
  <c r="DF117" i="4"/>
  <c r="DF118" i="4"/>
  <c r="DF119" i="4"/>
  <c r="DF120" i="4"/>
  <c r="DF121" i="4"/>
  <c r="DF122" i="4"/>
  <c r="DF124" i="4"/>
  <c r="DF125" i="4"/>
  <c r="DF126" i="4"/>
  <c r="DF127"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C123" i="4"/>
  <c r="DB123" i="4"/>
  <c r="DA123" i="4"/>
  <c r="CZ123" i="4"/>
  <c r="CY123" i="4"/>
  <c r="CX123" i="4"/>
  <c r="CW123" i="4"/>
  <c r="CV123" i="4"/>
  <c r="CU123" i="4"/>
  <c r="CT123" i="4"/>
  <c r="CS123" i="4"/>
  <c r="CR123" i="4"/>
  <c r="CQ123" i="4"/>
  <c r="CP123" i="4"/>
  <c r="CO123" i="4"/>
  <c r="CN123" i="4"/>
  <c r="CM123" i="4"/>
  <c r="CL123" i="4"/>
  <c r="CK123" i="4"/>
  <c r="CJ123" i="4"/>
  <c r="CI123" i="4"/>
  <c r="CH123" i="4"/>
  <c r="CG123" i="4"/>
  <c r="CF123" i="4"/>
  <c r="CE123" i="4"/>
  <c r="CD123" i="4"/>
  <c r="CC123" i="4"/>
  <c r="CB123" i="4"/>
  <c r="CA123" i="4"/>
  <c r="BZ123" i="4"/>
  <c r="BY123" i="4"/>
  <c r="BX123" i="4"/>
  <c r="BW123" i="4"/>
  <c r="BV123" i="4"/>
  <c r="BU123"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H116" i="4"/>
  <c r="B122" i="4"/>
  <c r="B121" i="4"/>
  <c r="B120" i="4"/>
  <c r="B119" i="4"/>
  <c r="B118" i="4"/>
  <c r="B114" i="4"/>
  <c r="B113" i="4"/>
  <c r="B112" i="4"/>
  <c r="B111" i="4"/>
  <c r="DC111" i="4"/>
  <c r="DB111" i="4"/>
  <c r="DA111" i="4"/>
  <c r="CZ111" i="4"/>
  <c r="CY111" i="4"/>
  <c r="CX111" i="4"/>
  <c r="CW111" i="4"/>
  <c r="CV111" i="4"/>
  <c r="CU111" i="4"/>
  <c r="CT111" i="4"/>
  <c r="CS111" i="4"/>
  <c r="CR111" i="4"/>
  <c r="CQ111" i="4"/>
  <c r="CP111" i="4"/>
  <c r="CO111" i="4"/>
  <c r="CN111" i="4"/>
  <c r="CM111" i="4"/>
  <c r="CL111" i="4"/>
  <c r="CK111" i="4"/>
  <c r="CJ111" i="4"/>
  <c r="CI111" i="4"/>
  <c r="CH111" i="4"/>
  <c r="CG111" i="4"/>
  <c r="CF111" i="4"/>
  <c r="CE111" i="4"/>
  <c r="CD111" i="4"/>
  <c r="CC111" i="4"/>
  <c r="CB111" i="4"/>
  <c r="CA111" i="4"/>
  <c r="BZ111" i="4"/>
  <c r="BY111" i="4"/>
  <c r="BX111" i="4"/>
  <c r="BW111" i="4"/>
  <c r="BV111" i="4"/>
  <c r="BU111" i="4"/>
  <c r="BT111" i="4"/>
  <c r="BS111" i="4"/>
  <c r="BR111" i="4"/>
  <c r="BQ111" i="4"/>
  <c r="BP111" i="4"/>
  <c r="BO111" i="4"/>
  <c r="BN111" i="4"/>
  <c r="BM111" i="4"/>
  <c r="BL111" i="4"/>
  <c r="BK111" i="4"/>
  <c r="BJ111" i="4"/>
  <c r="BI111" i="4"/>
  <c r="BH111" i="4"/>
  <c r="BG111" i="4"/>
  <c r="BF111" i="4"/>
  <c r="BE111" i="4"/>
  <c r="BD111" i="4"/>
  <c r="BC111" i="4"/>
  <c r="BB111" i="4"/>
  <c r="BA111" i="4"/>
  <c r="AZ111" i="4"/>
  <c r="AY111" i="4"/>
  <c r="AX111" i="4"/>
  <c r="AW111" i="4"/>
  <c r="AV111" i="4"/>
  <c r="AU111" i="4"/>
  <c r="AT111" i="4"/>
  <c r="AS111" i="4"/>
  <c r="AR111" i="4"/>
  <c r="AQ111" i="4"/>
  <c r="AP111" i="4"/>
  <c r="AO111" i="4"/>
  <c r="AN111" i="4"/>
  <c r="AM111" i="4"/>
  <c r="AL111" i="4"/>
  <c r="AK111" i="4"/>
  <c r="AJ111" i="4"/>
  <c r="AI111" i="4"/>
  <c r="AH111" i="4"/>
  <c r="AG111" i="4"/>
  <c r="AF111" i="4"/>
  <c r="AE111" i="4"/>
  <c r="AD111" i="4"/>
  <c r="AC111" i="4"/>
  <c r="AB111" i="4"/>
  <c r="AA111" i="4"/>
  <c r="Z111" i="4"/>
  <c r="Y111" i="4"/>
  <c r="X111" i="4"/>
  <c r="W111" i="4"/>
  <c r="V111" i="4"/>
  <c r="U111" i="4"/>
  <c r="T111" i="4"/>
  <c r="S111" i="4"/>
  <c r="R111" i="4"/>
  <c r="Q111" i="4"/>
  <c r="P111" i="4"/>
  <c r="O111" i="4"/>
  <c r="N111" i="4"/>
  <c r="M111" i="4"/>
  <c r="L111" i="4"/>
  <c r="K111" i="4"/>
  <c r="J111" i="4"/>
  <c r="I111" i="4"/>
  <c r="DF112" i="4"/>
  <c r="DF113" i="4"/>
  <c r="DF114" i="4"/>
  <c r="DE112" i="4"/>
  <c r="DE113" i="4"/>
  <c r="DE114" i="4"/>
  <c r="DE99" i="4"/>
  <c r="DF99" i="4"/>
  <c r="DE100" i="4"/>
  <c r="DF100" i="4"/>
  <c r="DE86" i="4"/>
  <c r="DF86" i="4"/>
  <c r="DE87" i="4"/>
  <c r="DF87" i="4"/>
  <c r="DE73" i="4"/>
  <c r="DF73" i="4"/>
  <c r="DE74" i="4"/>
  <c r="DF74" i="4"/>
  <c r="DE60" i="4"/>
  <c r="DF60" i="4"/>
  <c r="DE61" i="4"/>
  <c r="DF61" i="4"/>
  <c r="DE46" i="4"/>
  <c r="DF46" i="4"/>
  <c r="DE47" i="4"/>
  <c r="DF47" i="4"/>
  <c r="DE33" i="4"/>
  <c r="DF33" i="4"/>
  <c r="DE34" i="4"/>
  <c r="DF34" i="4"/>
  <c r="DF20" i="4"/>
  <c r="DF21" i="4"/>
  <c r="DE13" i="4"/>
  <c r="DE14" i="4"/>
  <c r="DE15" i="4"/>
  <c r="DE16" i="4"/>
  <c r="DE17" i="4"/>
  <c r="DE18" i="4"/>
  <c r="DE19" i="4"/>
  <c r="DE20" i="4"/>
  <c r="DE21" i="4"/>
  <c r="P104" i="4"/>
  <c r="Q104" i="4"/>
  <c r="R104" i="4"/>
  <c r="S104" i="4"/>
  <c r="T104" i="4"/>
  <c r="U104" i="4"/>
  <c r="V104" i="4"/>
  <c r="W104" i="4"/>
  <c r="X104" i="4"/>
  <c r="Y104" i="4"/>
  <c r="Z104" i="4"/>
  <c r="AA104" i="4"/>
  <c r="AB104" i="4"/>
  <c r="AC104" i="4"/>
  <c r="AD104" i="4"/>
  <c r="AE104" i="4"/>
  <c r="AF104" i="4"/>
  <c r="AG104" i="4"/>
  <c r="AH104" i="4"/>
  <c r="AI104" i="4"/>
  <c r="AJ104" i="4"/>
  <c r="AK104" i="4"/>
  <c r="AL104" i="4"/>
  <c r="AM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I104" i="4"/>
  <c r="J104" i="4"/>
  <c r="K104" i="4"/>
  <c r="L104" i="4"/>
  <c r="M104" i="4"/>
  <c r="N104" i="4"/>
  <c r="O104" i="4"/>
  <c r="B110" i="4"/>
  <c r="B109" i="4"/>
  <c r="B108" i="4"/>
  <c r="B107" i="4"/>
  <c r="B106" i="4"/>
  <c r="B105" i="4"/>
  <c r="V297" i="15"/>
  <c r="U297" i="15"/>
  <c r="T297" i="15"/>
  <c r="S297" i="15"/>
  <c r="R297" i="15"/>
  <c r="Q297" i="15"/>
  <c r="P297" i="15"/>
  <c r="O297" i="15"/>
  <c r="N297" i="15"/>
  <c r="M297" i="15"/>
  <c r="L297" i="15"/>
  <c r="K297" i="15"/>
  <c r="J297" i="15"/>
  <c r="I297" i="15"/>
  <c r="H297" i="15"/>
  <c r="G297" i="15"/>
  <c r="F297" i="15"/>
  <c r="E297" i="15"/>
  <c r="V296" i="15"/>
  <c r="U296" i="15"/>
  <c r="T296" i="15"/>
  <c r="S296" i="15"/>
  <c r="R296" i="15"/>
  <c r="Q296" i="15"/>
  <c r="P296" i="15"/>
  <c r="O296" i="15"/>
  <c r="N296" i="15"/>
  <c r="M296" i="15"/>
  <c r="L296" i="15"/>
  <c r="K296" i="15"/>
  <c r="J296" i="15"/>
  <c r="I296" i="15"/>
  <c r="H296" i="15"/>
  <c r="G296" i="15"/>
  <c r="F296" i="15"/>
  <c r="E296" i="15"/>
  <c r="V295" i="15"/>
  <c r="U295" i="15"/>
  <c r="T295" i="15"/>
  <c r="S295" i="15"/>
  <c r="R295" i="15"/>
  <c r="Q295" i="15"/>
  <c r="P295" i="15"/>
  <c r="O295" i="15"/>
  <c r="N295" i="15"/>
  <c r="M295" i="15"/>
  <c r="L295" i="15"/>
  <c r="K295" i="15"/>
  <c r="J295" i="15"/>
  <c r="I295" i="15"/>
  <c r="H295" i="15"/>
  <c r="G295" i="15"/>
  <c r="F295" i="15"/>
  <c r="E295" i="15"/>
  <c r="V294" i="15"/>
  <c r="U294" i="15"/>
  <c r="T294" i="15"/>
  <c r="S294" i="15"/>
  <c r="R294" i="15"/>
  <c r="Q294" i="15"/>
  <c r="P294" i="15"/>
  <c r="O294" i="15"/>
  <c r="N294" i="15"/>
  <c r="M294" i="15"/>
  <c r="L294" i="15"/>
  <c r="K294" i="15"/>
  <c r="J294" i="15"/>
  <c r="I294" i="15"/>
  <c r="H294" i="15"/>
  <c r="G294" i="15"/>
  <c r="F294" i="15"/>
  <c r="E294" i="15"/>
  <c r="V293" i="15"/>
  <c r="U293" i="15"/>
  <c r="T293" i="15"/>
  <c r="S293" i="15"/>
  <c r="R293" i="15"/>
  <c r="Q293" i="15"/>
  <c r="P293" i="15"/>
  <c r="O293" i="15"/>
  <c r="N293" i="15"/>
  <c r="M293" i="15"/>
  <c r="L293" i="15"/>
  <c r="K293" i="15"/>
  <c r="J293" i="15"/>
  <c r="I293" i="15"/>
  <c r="H293" i="15"/>
  <c r="G293" i="15"/>
  <c r="F293" i="15"/>
  <c r="E293" i="15"/>
  <c r="V292" i="15"/>
  <c r="U292" i="15"/>
  <c r="T292" i="15"/>
  <c r="S292" i="15"/>
  <c r="R292" i="15"/>
  <c r="Q292" i="15"/>
  <c r="P292" i="15"/>
  <c r="O292" i="15"/>
  <c r="N292" i="15"/>
  <c r="M292" i="15"/>
  <c r="L292" i="15"/>
  <c r="K292" i="15"/>
  <c r="J292" i="15"/>
  <c r="I292" i="15"/>
  <c r="H292" i="15"/>
  <c r="G292" i="15"/>
  <c r="F292" i="15"/>
  <c r="E292" i="15"/>
  <c r="V291" i="15"/>
  <c r="U291" i="15"/>
  <c r="T291" i="15"/>
  <c r="S291" i="15"/>
  <c r="R291" i="15"/>
  <c r="Q291" i="15"/>
  <c r="P291" i="15"/>
  <c r="O291" i="15"/>
  <c r="N291" i="15"/>
  <c r="M291" i="15"/>
  <c r="L291" i="15"/>
  <c r="K291" i="15"/>
  <c r="J291" i="15"/>
  <c r="I291" i="15"/>
  <c r="H291" i="15"/>
  <c r="G291" i="15"/>
  <c r="F291" i="15"/>
  <c r="E291" i="15"/>
  <c r="V290" i="15"/>
  <c r="U290" i="15"/>
  <c r="T290" i="15"/>
  <c r="S290" i="15"/>
  <c r="R290" i="15"/>
  <c r="Q290" i="15"/>
  <c r="P290" i="15"/>
  <c r="O290" i="15"/>
  <c r="N290" i="15"/>
  <c r="M290" i="15"/>
  <c r="L290" i="15"/>
  <c r="K290" i="15"/>
  <c r="J290" i="15"/>
  <c r="I290" i="15"/>
  <c r="H290" i="15"/>
  <c r="G290" i="15"/>
  <c r="F290" i="15"/>
  <c r="E290" i="15"/>
  <c r="V289" i="15"/>
  <c r="U289" i="15"/>
  <c r="T289" i="15"/>
  <c r="S289" i="15"/>
  <c r="R289" i="15"/>
  <c r="Q289" i="15"/>
  <c r="P289" i="15"/>
  <c r="O289" i="15"/>
  <c r="N289" i="15"/>
  <c r="M289" i="15"/>
  <c r="L289" i="15"/>
  <c r="K289" i="15"/>
  <c r="J289" i="15"/>
  <c r="I289" i="15"/>
  <c r="H289" i="15"/>
  <c r="G289" i="15"/>
  <c r="F289" i="15"/>
  <c r="E289" i="15"/>
  <c r="V288" i="15"/>
  <c r="U288" i="15"/>
  <c r="T288" i="15"/>
  <c r="S288" i="15"/>
  <c r="R288" i="15"/>
  <c r="Q288" i="15"/>
  <c r="P288" i="15"/>
  <c r="O288" i="15"/>
  <c r="N288" i="15"/>
  <c r="M288" i="15"/>
  <c r="L288" i="15"/>
  <c r="K288" i="15"/>
  <c r="J288" i="15"/>
  <c r="I288" i="15"/>
  <c r="H288" i="15"/>
  <c r="G288" i="15"/>
  <c r="F288" i="15"/>
  <c r="E288" i="15"/>
  <c r="V287" i="15"/>
  <c r="U287" i="15"/>
  <c r="T287" i="15"/>
  <c r="S287" i="15"/>
  <c r="R287" i="15"/>
  <c r="Q287" i="15"/>
  <c r="P287" i="15"/>
  <c r="O287" i="15"/>
  <c r="N287" i="15"/>
  <c r="M287" i="15"/>
  <c r="L287" i="15"/>
  <c r="K287" i="15"/>
  <c r="J287" i="15"/>
  <c r="I287" i="15"/>
  <c r="H287" i="15"/>
  <c r="G287" i="15"/>
  <c r="F287" i="15"/>
  <c r="E287" i="15"/>
  <c r="V286" i="15"/>
  <c r="U286" i="15"/>
  <c r="T286" i="15"/>
  <c r="S286" i="15"/>
  <c r="R286" i="15"/>
  <c r="Q286" i="15"/>
  <c r="P286" i="15"/>
  <c r="O286" i="15"/>
  <c r="N286" i="15"/>
  <c r="M286" i="15"/>
  <c r="L286" i="15"/>
  <c r="K286" i="15"/>
  <c r="J286" i="15"/>
  <c r="I286" i="15"/>
  <c r="H286" i="15"/>
  <c r="G286" i="15"/>
  <c r="F286" i="15"/>
  <c r="E286" i="15"/>
  <c r="V285" i="15"/>
  <c r="U285" i="15"/>
  <c r="T285" i="15"/>
  <c r="S285" i="15"/>
  <c r="R285" i="15"/>
  <c r="Q285" i="15"/>
  <c r="P285" i="15"/>
  <c r="O285" i="15"/>
  <c r="N285" i="15"/>
  <c r="M285" i="15"/>
  <c r="L285" i="15"/>
  <c r="K285" i="15"/>
  <c r="J285" i="15"/>
  <c r="I285" i="15"/>
  <c r="H285" i="15"/>
  <c r="G285" i="15"/>
  <c r="F285" i="15"/>
  <c r="E285" i="15"/>
  <c r="V284" i="15"/>
  <c r="U284" i="15"/>
  <c r="T284" i="15"/>
  <c r="S284" i="15"/>
  <c r="R284" i="15"/>
  <c r="Q284" i="15"/>
  <c r="P284" i="15"/>
  <c r="O284" i="15"/>
  <c r="N284" i="15"/>
  <c r="M284" i="15"/>
  <c r="L284" i="15"/>
  <c r="K284" i="15"/>
  <c r="J284" i="15"/>
  <c r="I284" i="15"/>
  <c r="H284" i="15"/>
  <c r="G284" i="15"/>
  <c r="F284" i="15"/>
  <c r="E284" i="15"/>
  <c r="V283" i="15"/>
  <c r="U283" i="15"/>
  <c r="T283" i="15"/>
  <c r="S283" i="15"/>
  <c r="R283" i="15"/>
  <c r="Q283" i="15"/>
  <c r="P283" i="15"/>
  <c r="O283" i="15"/>
  <c r="N283" i="15"/>
  <c r="M283" i="15"/>
  <c r="L283" i="15"/>
  <c r="K283" i="15"/>
  <c r="J283" i="15"/>
  <c r="I283" i="15"/>
  <c r="H283" i="15"/>
  <c r="G283" i="15"/>
  <c r="F283" i="15"/>
  <c r="E283" i="15"/>
  <c r="V282" i="15"/>
  <c r="U282" i="15"/>
  <c r="T282" i="15"/>
  <c r="S282" i="15"/>
  <c r="R282" i="15"/>
  <c r="Q282" i="15"/>
  <c r="P282" i="15"/>
  <c r="O282" i="15"/>
  <c r="N282" i="15"/>
  <c r="M282" i="15"/>
  <c r="L282" i="15"/>
  <c r="K282" i="15"/>
  <c r="J282" i="15"/>
  <c r="I282" i="15"/>
  <c r="H282" i="15"/>
  <c r="G282" i="15"/>
  <c r="F282" i="15"/>
  <c r="E282" i="15"/>
  <c r="V281" i="15"/>
  <c r="U281" i="15"/>
  <c r="T281" i="15"/>
  <c r="S281" i="15"/>
  <c r="R281" i="15"/>
  <c r="Q281" i="15"/>
  <c r="P281" i="15"/>
  <c r="O281" i="15"/>
  <c r="N281" i="15"/>
  <c r="M281" i="15"/>
  <c r="L281" i="15"/>
  <c r="K281" i="15"/>
  <c r="J281" i="15"/>
  <c r="I281" i="15"/>
  <c r="H281" i="15"/>
  <c r="G281" i="15"/>
  <c r="F281" i="15"/>
  <c r="E281" i="15"/>
  <c r="V280" i="15"/>
  <c r="U280" i="15"/>
  <c r="T280" i="15"/>
  <c r="S280" i="15"/>
  <c r="R280" i="15"/>
  <c r="Q280" i="15"/>
  <c r="P280" i="15"/>
  <c r="O280" i="15"/>
  <c r="N280" i="15"/>
  <c r="M280" i="15"/>
  <c r="L280" i="15"/>
  <c r="K280" i="15"/>
  <c r="J280" i="15"/>
  <c r="I280" i="15"/>
  <c r="H280" i="15"/>
  <c r="G280" i="15"/>
  <c r="F280" i="15"/>
  <c r="E280" i="15"/>
  <c r="V279" i="15"/>
  <c r="U279" i="15"/>
  <c r="T279" i="15"/>
  <c r="S279" i="15"/>
  <c r="R279" i="15"/>
  <c r="Q279" i="15"/>
  <c r="P279" i="15"/>
  <c r="O279" i="15"/>
  <c r="N279" i="15"/>
  <c r="M279" i="15"/>
  <c r="L279" i="15"/>
  <c r="K279" i="15"/>
  <c r="J279" i="15"/>
  <c r="I279" i="15"/>
  <c r="H279" i="15"/>
  <c r="G279" i="15"/>
  <c r="F279" i="15"/>
  <c r="E279" i="15"/>
  <c r="V278" i="15"/>
  <c r="U278" i="15"/>
  <c r="T278" i="15"/>
  <c r="S278" i="15"/>
  <c r="R278" i="15"/>
  <c r="Q278" i="15"/>
  <c r="P278" i="15"/>
  <c r="O278" i="15"/>
  <c r="N278" i="15"/>
  <c r="M278" i="15"/>
  <c r="L278" i="15"/>
  <c r="K278" i="15"/>
  <c r="J278" i="15"/>
  <c r="I278" i="15"/>
  <c r="H278" i="15"/>
  <c r="G278" i="15"/>
  <c r="F278" i="15"/>
  <c r="E278" i="15"/>
  <c r="V277" i="15"/>
  <c r="U277" i="15"/>
  <c r="T277" i="15"/>
  <c r="S277" i="15"/>
  <c r="R277" i="15"/>
  <c r="Q277" i="15"/>
  <c r="P277" i="15"/>
  <c r="O277" i="15"/>
  <c r="N277" i="15"/>
  <c r="M277" i="15"/>
  <c r="L277" i="15"/>
  <c r="K277" i="15"/>
  <c r="J277" i="15"/>
  <c r="I277" i="15"/>
  <c r="H277" i="15"/>
  <c r="G277" i="15"/>
  <c r="F277" i="15"/>
  <c r="E277" i="15"/>
  <c r="V276" i="15"/>
  <c r="U276" i="15"/>
  <c r="T276" i="15"/>
  <c r="S276" i="15"/>
  <c r="R276" i="15"/>
  <c r="Q276" i="15"/>
  <c r="P276" i="15"/>
  <c r="O276" i="15"/>
  <c r="N276" i="15"/>
  <c r="M276" i="15"/>
  <c r="L276" i="15"/>
  <c r="K276" i="15"/>
  <c r="J276" i="15"/>
  <c r="I276" i="15"/>
  <c r="H276" i="15"/>
  <c r="G276" i="15"/>
  <c r="F276" i="15"/>
  <c r="E276" i="15"/>
  <c r="V275" i="15"/>
  <c r="U275" i="15"/>
  <c r="T275" i="15"/>
  <c r="S275" i="15"/>
  <c r="R275" i="15"/>
  <c r="Q275" i="15"/>
  <c r="P275" i="15"/>
  <c r="O275" i="15"/>
  <c r="N275" i="15"/>
  <c r="M275" i="15"/>
  <c r="L275" i="15"/>
  <c r="K275" i="15"/>
  <c r="J275" i="15"/>
  <c r="I275" i="15"/>
  <c r="H275" i="15"/>
  <c r="G275" i="15"/>
  <c r="F275" i="15"/>
  <c r="E275" i="15"/>
  <c r="V274" i="15"/>
  <c r="U274" i="15"/>
  <c r="T274" i="15"/>
  <c r="S274" i="15"/>
  <c r="R274" i="15"/>
  <c r="Q274" i="15"/>
  <c r="P274" i="15"/>
  <c r="O274" i="15"/>
  <c r="N274" i="15"/>
  <c r="M274" i="15"/>
  <c r="L274" i="15"/>
  <c r="K274" i="15"/>
  <c r="J274" i="15"/>
  <c r="I274" i="15"/>
  <c r="H274" i="15"/>
  <c r="G274" i="15"/>
  <c r="F274" i="15"/>
  <c r="E274" i="15"/>
  <c r="V273" i="15"/>
  <c r="U273" i="15"/>
  <c r="T273" i="15"/>
  <c r="S273" i="15"/>
  <c r="R273" i="15"/>
  <c r="Q273" i="15"/>
  <c r="P273" i="15"/>
  <c r="O273" i="15"/>
  <c r="N273" i="15"/>
  <c r="M273" i="15"/>
  <c r="L273" i="15"/>
  <c r="K273" i="15"/>
  <c r="J273" i="15"/>
  <c r="I273" i="15"/>
  <c r="H273" i="15"/>
  <c r="G273" i="15"/>
  <c r="F273" i="15"/>
  <c r="E273" i="15"/>
  <c r="V272" i="15"/>
  <c r="U272" i="15"/>
  <c r="T272" i="15"/>
  <c r="S272" i="15"/>
  <c r="R272" i="15"/>
  <c r="Q272" i="15"/>
  <c r="P272" i="15"/>
  <c r="O272" i="15"/>
  <c r="N272" i="15"/>
  <c r="M272" i="15"/>
  <c r="L272" i="15"/>
  <c r="K272" i="15"/>
  <c r="J272" i="15"/>
  <c r="I272" i="15"/>
  <c r="H272" i="15"/>
  <c r="G272" i="15"/>
  <c r="F272" i="15"/>
  <c r="E272" i="15"/>
  <c r="V271" i="15"/>
  <c r="U271" i="15"/>
  <c r="T271" i="15"/>
  <c r="S271" i="15"/>
  <c r="R271" i="15"/>
  <c r="Q271" i="15"/>
  <c r="P271" i="15"/>
  <c r="O271" i="15"/>
  <c r="N271" i="15"/>
  <c r="M271" i="15"/>
  <c r="L271" i="15"/>
  <c r="K271" i="15"/>
  <c r="J271" i="15"/>
  <c r="I271" i="15"/>
  <c r="H271" i="15"/>
  <c r="G271" i="15"/>
  <c r="F271" i="15"/>
  <c r="E271" i="15"/>
  <c r="V270" i="15"/>
  <c r="U270" i="15"/>
  <c r="T270" i="15"/>
  <c r="S270" i="15"/>
  <c r="R270" i="15"/>
  <c r="Q270" i="15"/>
  <c r="P270" i="15"/>
  <c r="O270" i="15"/>
  <c r="N270" i="15"/>
  <c r="M270" i="15"/>
  <c r="L270" i="15"/>
  <c r="K270" i="15"/>
  <c r="J270" i="15"/>
  <c r="I270" i="15"/>
  <c r="H270" i="15"/>
  <c r="G270" i="15"/>
  <c r="F270" i="15"/>
  <c r="E270" i="15"/>
  <c r="V269" i="15"/>
  <c r="U269" i="15"/>
  <c r="T269" i="15"/>
  <c r="S269" i="15"/>
  <c r="R269" i="15"/>
  <c r="Q269" i="15"/>
  <c r="P269" i="15"/>
  <c r="O269" i="15"/>
  <c r="N269" i="15"/>
  <c r="M269" i="15"/>
  <c r="L269" i="15"/>
  <c r="K269" i="15"/>
  <c r="J269" i="15"/>
  <c r="I269" i="15"/>
  <c r="H269" i="15"/>
  <c r="G269" i="15"/>
  <c r="F269" i="15"/>
  <c r="E269" i="15"/>
  <c r="V268" i="15"/>
  <c r="U268" i="15"/>
  <c r="T268" i="15"/>
  <c r="S268" i="15"/>
  <c r="R268" i="15"/>
  <c r="Q268" i="15"/>
  <c r="P268" i="15"/>
  <c r="O268" i="15"/>
  <c r="N268" i="15"/>
  <c r="M268" i="15"/>
  <c r="L268" i="15"/>
  <c r="K268" i="15"/>
  <c r="J268" i="15"/>
  <c r="I268" i="15"/>
  <c r="H268" i="15"/>
  <c r="G268" i="15"/>
  <c r="F268" i="15"/>
  <c r="E268" i="15"/>
  <c r="V267" i="15"/>
  <c r="U267" i="15"/>
  <c r="T267" i="15"/>
  <c r="S267" i="15"/>
  <c r="R267" i="15"/>
  <c r="Q267" i="15"/>
  <c r="P267" i="15"/>
  <c r="O267" i="15"/>
  <c r="N267" i="15"/>
  <c r="M267" i="15"/>
  <c r="L267" i="15"/>
  <c r="K267" i="15"/>
  <c r="J267" i="15"/>
  <c r="I267" i="15"/>
  <c r="H267" i="15"/>
  <c r="G267" i="15"/>
  <c r="F267" i="15"/>
  <c r="E267" i="15"/>
  <c r="V266" i="15"/>
  <c r="U266" i="15"/>
  <c r="T266" i="15"/>
  <c r="S266" i="15"/>
  <c r="R266" i="15"/>
  <c r="Q266" i="15"/>
  <c r="P266" i="15"/>
  <c r="O266" i="15"/>
  <c r="N266" i="15"/>
  <c r="M266" i="15"/>
  <c r="L266" i="15"/>
  <c r="K266" i="15"/>
  <c r="J266" i="15"/>
  <c r="I266" i="15"/>
  <c r="H266" i="15"/>
  <c r="G266" i="15"/>
  <c r="F266" i="15"/>
  <c r="E266" i="15"/>
  <c r="V265" i="15"/>
  <c r="U265" i="15"/>
  <c r="T265" i="15"/>
  <c r="S265" i="15"/>
  <c r="R265" i="15"/>
  <c r="Q265" i="15"/>
  <c r="P265" i="15"/>
  <c r="O265" i="15"/>
  <c r="N265" i="15"/>
  <c r="M265" i="15"/>
  <c r="L265" i="15"/>
  <c r="K265" i="15"/>
  <c r="J265" i="15"/>
  <c r="I265" i="15"/>
  <c r="H265" i="15"/>
  <c r="G265" i="15"/>
  <c r="F265" i="15"/>
  <c r="E265" i="15"/>
  <c r="V264" i="15"/>
  <c r="U264" i="15"/>
  <c r="T264" i="15"/>
  <c r="S264" i="15"/>
  <c r="R264" i="15"/>
  <c r="Q264" i="15"/>
  <c r="P264" i="15"/>
  <c r="O264" i="15"/>
  <c r="N264" i="15"/>
  <c r="M264" i="15"/>
  <c r="L264" i="15"/>
  <c r="K264" i="15"/>
  <c r="J264" i="15"/>
  <c r="I264" i="15"/>
  <c r="H264" i="15"/>
  <c r="G264" i="15"/>
  <c r="F264" i="15"/>
  <c r="E264" i="15"/>
  <c r="V263" i="15"/>
  <c r="U263" i="15"/>
  <c r="T263" i="15"/>
  <c r="S263" i="15"/>
  <c r="R263" i="15"/>
  <c r="Q263" i="15"/>
  <c r="P263" i="15"/>
  <c r="O263" i="15"/>
  <c r="N263" i="15"/>
  <c r="M263" i="15"/>
  <c r="L263" i="15"/>
  <c r="K263" i="15"/>
  <c r="J263" i="15"/>
  <c r="I263" i="15"/>
  <c r="H263" i="15"/>
  <c r="G263" i="15"/>
  <c r="F263" i="15"/>
  <c r="E263" i="15"/>
  <c r="V262" i="15"/>
  <c r="U262" i="15"/>
  <c r="T262" i="15"/>
  <c r="S262" i="15"/>
  <c r="R262" i="15"/>
  <c r="Q262" i="15"/>
  <c r="P262" i="15"/>
  <c r="O262" i="15"/>
  <c r="N262" i="15"/>
  <c r="M262" i="15"/>
  <c r="L262" i="15"/>
  <c r="K262" i="15"/>
  <c r="J262" i="15"/>
  <c r="I262" i="15"/>
  <c r="H262" i="15"/>
  <c r="G262" i="15"/>
  <c r="F262" i="15"/>
  <c r="E262" i="15"/>
  <c r="V261" i="15"/>
  <c r="U261" i="15"/>
  <c r="T261" i="15"/>
  <c r="S261" i="15"/>
  <c r="R261" i="15"/>
  <c r="Q261" i="15"/>
  <c r="P261" i="15"/>
  <c r="O261" i="15"/>
  <c r="N261" i="15"/>
  <c r="M261" i="15"/>
  <c r="L261" i="15"/>
  <c r="K261" i="15"/>
  <c r="J261" i="15"/>
  <c r="I261" i="15"/>
  <c r="H261" i="15"/>
  <c r="G261" i="15"/>
  <c r="F261" i="15"/>
  <c r="E261" i="15"/>
  <c r="V260" i="15"/>
  <c r="U260" i="15"/>
  <c r="T260" i="15"/>
  <c r="S260" i="15"/>
  <c r="R260" i="15"/>
  <c r="Q260" i="15"/>
  <c r="P260" i="15"/>
  <c r="O260" i="15"/>
  <c r="N260" i="15"/>
  <c r="M260" i="15"/>
  <c r="L260" i="15"/>
  <c r="K260" i="15"/>
  <c r="J260" i="15"/>
  <c r="I260" i="15"/>
  <c r="H260" i="15"/>
  <c r="G260" i="15"/>
  <c r="F260" i="15"/>
  <c r="E260" i="15"/>
  <c r="V259" i="15"/>
  <c r="U259" i="15"/>
  <c r="T259" i="15"/>
  <c r="S259" i="15"/>
  <c r="R259" i="15"/>
  <c r="Q259" i="15"/>
  <c r="P259" i="15"/>
  <c r="O259" i="15"/>
  <c r="N259" i="15"/>
  <c r="M259" i="15"/>
  <c r="L259" i="15"/>
  <c r="K259" i="15"/>
  <c r="J259" i="15"/>
  <c r="I259" i="15"/>
  <c r="H259" i="15"/>
  <c r="G259" i="15"/>
  <c r="F259" i="15"/>
  <c r="E259" i="15"/>
  <c r="V258" i="15"/>
  <c r="U258" i="15"/>
  <c r="T258" i="15"/>
  <c r="S258" i="15"/>
  <c r="R258" i="15"/>
  <c r="Q258" i="15"/>
  <c r="P258" i="15"/>
  <c r="O258" i="15"/>
  <c r="N258" i="15"/>
  <c r="M258" i="15"/>
  <c r="L258" i="15"/>
  <c r="K258" i="15"/>
  <c r="J258" i="15"/>
  <c r="I258" i="15"/>
  <c r="H258" i="15"/>
  <c r="G258" i="15"/>
  <c r="F258" i="15"/>
  <c r="E258" i="15"/>
  <c r="V257" i="15"/>
  <c r="U257" i="15"/>
  <c r="T257" i="15"/>
  <c r="S257" i="15"/>
  <c r="R257" i="15"/>
  <c r="Q257" i="15"/>
  <c r="P257" i="15"/>
  <c r="O257" i="15"/>
  <c r="N257" i="15"/>
  <c r="M257" i="15"/>
  <c r="L257" i="15"/>
  <c r="K257" i="15"/>
  <c r="J257" i="15"/>
  <c r="I257" i="15"/>
  <c r="H257" i="15"/>
  <c r="G257" i="15"/>
  <c r="F257" i="15"/>
  <c r="E257" i="15"/>
  <c r="V256" i="15"/>
  <c r="U256" i="15"/>
  <c r="T256" i="15"/>
  <c r="S256" i="15"/>
  <c r="R256" i="15"/>
  <c r="Q256" i="15"/>
  <c r="P256" i="15"/>
  <c r="O256" i="15"/>
  <c r="N256" i="15"/>
  <c r="M256" i="15"/>
  <c r="L256" i="15"/>
  <c r="K256" i="15"/>
  <c r="J256" i="15"/>
  <c r="I256" i="15"/>
  <c r="H256" i="15"/>
  <c r="G256" i="15"/>
  <c r="F256" i="15"/>
  <c r="E256" i="15"/>
  <c r="V255" i="15"/>
  <c r="U255" i="15"/>
  <c r="T255" i="15"/>
  <c r="S255" i="15"/>
  <c r="R255" i="15"/>
  <c r="Q255" i="15"/>
  <c r="P255" i="15"/>
  <c r="O255" i="15"/>
  <c r="N255" i="15"/>
  <c r="M255" i="15"/>
  <c r="L255" i="15"/>
  <c r="K255" i="15"/>
  <c r="J255" i="15"/>
  <c r="I255" i="15"/>
  <c r="H255" i="15"/>
  <c r="G255" i="15"/>
  <c r="F255" i="15"/>
  <c r="E255" i="15"/>
  <c r="V254" i="15"/>
  <c r="U254" i="15"/>
  <c r="T254" i="15"/>
  <c r="S254" i="15"/>
  <c r="R254" i="15"/>
  <c r="Q254" i="15"/>
  <c r="P254" i="15"/>
  <c r="O254" i="15"/>
  <c r="N254" i="15"/>
  <c r="M254" i="15"/>
  <c r="L254" i="15"/>
  <c r="K254" i="15"/>
  <c r="J254" i="15"/>
  <c r="I254" i="15"/>
  <c r="H254" i="15"/>
  <c r="G254" i="15"/>
  <c r="F254" i="15"/>
  <c r="E254" i="15"/>
  <c r="V253" i="15"/>
  <c r="U253" i="15"/>
  <c r="T253" i="15"/>
  <c r="S253" i="15"/>
  <c r="R253" i="15"/>
  <c r="Q253" i="15"/>
  <c r="P253" i="15"/>
  <c r="O253" i="15"/>
  <c r="N253" i="15"/>
  <c r="M253" i="15"/>
  <c r="L253" i="15"/>
  <c r="K253" i="15"/>
  <c r="J253" i="15"/>
  <c r="I253" i="15"/>
  <c r="H253" i="15"/>
  <c r="G253" i="15"/>
  <c r="F253" i="15"/>
  <c r="E253" i="15"/>
  <c r="V252" i="15"/>
  <c r="U252" i="15"/>
  <c r="T252" i="15"/>
  <c r="S252" i="15"/>
  <c r="R252" i="15"/>
  <c r="Q252" i="15"/>
  <c r="P252" i="15"/>
  <c r="O252" i="15"/>
  <c r="N252" i="15"/>
  <c r="M252" i="15"/>
  <c r="L252" i="15"/>
  <c r="K252" i="15"/>
  <c r="J252" i="15"/>
  <c r="I252" i="15"/>
  <c r="H252" i="15"/>
  <c r="G252" i="15"/>
  <c r="F252" i="15"/>
  <c r="E252" i="15"/>
  <c r="V251" i="15"/>
  <c r="U251" i="15"/>
  <c r="T251" i="15"/>
  <c r="S251" i="15"/>
  <c r="R251" i="15"/>
  <c r="Q251" i="15"/>
  <c r="P251" i="15"/>
  <c r="O251" i="15"/>
  <c r="N251" i="15"/>
  <c r="M251" i="15"/>
  <c r="L251" i="15"/>
  <c r="K251" i="15"/>
  <c r="J251" i="15"/>
  <c r="I251" i="15"/>
  <c r="H251" i="15"/>
  <c r="G251" i="15"/>
  <c r="F251" i="15"/>
  <c r="E251" i="15"/>
  <c r="V250" i="15"/>
  <c r="U250" i="15"/>
  <c r="T250" i="15"/>
  <c r="S250" i="15"/>
  <c r="R250" i="15"/>
  <c r="Q250" i="15"/>
  <c r="P250" i="15"/>
  <c r="O250" i="15"/>
  <c r="N250" i="15"/>
  <c r="M250" i="15"/>
  <c r="L250" i="15"/>
  <c r="K250" i="15"/>
  <c r="J250" i="15"/>
  <c r="I250" i="15"/>
  <c r="H250" i="15"/>
  <c r="G250" i="15"/>
  <c r="F250" i="15"/>
  <c r="E250" i="15"/>
  <c r="V249" i="15"/>
  <c r="U249" i="15"/>
  <c r="T249" i="15"/>
  <c r="S249" i="15"/>
  <c r="R249" i="15"/>
  <c r="Q249" i="15"/>
  <c r="P249" i="15"/>
  <c r="O249" i="15"/>
  <c r="N249" i="15"/>
  <c r="M249" i="15"/>
  <c r="L249" i="15"/>
  <c r="K249" i="15"/>
  <c r="J249" i="15"/>
  <c r="I249" i="15"/>
  <c r="H249" i="15"/>
  <c r="G249" i="15"/>
  <c r="F249" i="15"/>
  <c r="E249" i="15"/>
  <c r="V248" i="15"/>
  <c r="U248" i="15"/>
  <c r="T248" i="15"/>
  <c r="S248" i="15"/>
  <c r="R248" i="15"/>
  <c r="Q248" i="15"/>
  <c r="P248" i="15"/>
  <c r="O248" i="15"/>
  <c r="N248" i="15"/>
  <c r="M248" i="15"/>
  <c r="L248" i="15"/>
  <c r="K248" i="15"/>
  <c r="J248" i="15"/>
  <c r="I248" i="15"/>
  <c r="H248" i="15"/>
  <c r="G248" i="15"/>
  <c r="F248" i="15"/>
  <c r="E248" i="15"/>
  <c r="V247" i="15"/>
  <c r="U247" i="15"/>
  <c r="T247" i="15"/>
  <c r="S247" i="15"/>
  <c r="R247" i="15"/>
  <c r="Q247" i="15"/>
  <c r="P247" i="15"/>
  <c r="O247" i="15"/>
  <c r="N247" i="15"/>
  <c r="M247" i="15"/>
  <c r="L247" i="15"/>
  <c r="K247" i="15"/>
  <c r="J247" i="15"/>
  <c r="I247" i="15"/>
  <c r="H247" i="15"/>
  <c r="G247" i="15"/>
  <c r="F247" i="15"/>
  <c r="E247" i="15"/>
  <c r="V246" i="15"/>
  <c r="U246" i="15"/>
  <c r="T246" i="15"/>
  <c r="S246" i="15"/>
  <c r="R246" i="15"/>
  <c r="Q246" i="15"/>
  <c r="P246" i="15"/>
  <c r="O246" i="15"/>
  <c r="N246" i="15"/>
  <c r="M246" i="15"/>
  <c r="L246" i="15"/>
  <c r="K246" i="15"/>
  <c r="J246" i="15"/>
  <c r="I246" i="15"/>
  <c r="H246" i="15"/>
  <c r="G246" i="15"/>
  <c r="F246" i="15"/>
  <c r="E246" i="15"/>
  <c r="V245" i="15"/>
  <c r="U245" i="15"/>
  <c r="T245" i="15"/>
  <c r="S245" i="15"/>
  <c r="R245" i="15"/>
  <c r="Q245" i="15"/>
  <c r="P245" i="15"/>
  <c r="O245" i="15"/>
  <c r="N245" i="15"/>
  <c r="M245" i="15"/>
  <c r="L245" i="15"/>
  <c r="K245" i="15"/>
  <c r="J245" i="15"/>
  <c r="I245" i="15"/>
  <c r="H245" i="15"/>
  <c r="G245" i="15"/>
  <c r="F245" i="15"/>
  <c r="E245" i="15"/>
  <c r="V244" i="15"/>
  <c r="U244" i="15"/>
  <c r="T244" i="15"/>
  <c r="S244" i="15"/>
  <c r="R244" i="15"/>
  <c r="Q244" i="15"/>
  <c r="P244" i="15"/>
  <c r="O244" i="15"/>
  <c r="N244" i="15"/>
  <c r="M244" i="15"/>
  <c r="L244" i="15"/>
  <c r="K244" i="15"/>
  <c r="J244" i="15"/>
  <c r="I244" i="15"/>
  <c r="H244" i="15"/>
  <c r="G244" i="15"/>
  <c r="F244" i="15"/>
  <c r="E244" i="15"/>
  <c r="V243" i="15"/>
  <c r="U243" i="15"/>
  <c r="T243" i="15"/>
  <c r="S243" i="15"/>
  <c r="R243" i="15"/>
  <c r="Q243" i="15"/>
  <c r="P243" i="15"/>
  <c r="O243" i="15"/>
  <c r="N243" i="15"/>
  <c r="M243" i="15"/>
  <c r="L243" i="15"/>
  <c r="K243" i="15"/>
  <c r="J243" i="15"/>
  <c r="I243" i="15"/>
  <c r="H243" i="15"/>
  <c r="G243" i="15"/>
  <c r="F243" i="15"/>
  <c r="E243" i="15"/>
  <c r="V242" i="15"/>
  <c r="U242" i="15"/>
  <c r="T242" i="15"/>
  <c r="S242" i="15"/>
  <c r="R242" i="15"/>
  <c r="Q242" i="15"/>
  <c r="P242" i="15"/>
  <c r="O242" i="15"/>
  <c r="N242" i="15"/>
  <c r="M242" i="15"/>
  <c r="L242" i="15"/>
  <c r="K242" i="15"/>
  <c r="J242" i="15"/>
  <c r="I242" i="15"/>
  <c r="H242" i="15"/>
  <c r="G242" i="15"/>
  <c r="F242" i="15"/>
  <c r="E242" i="15"/>
  <c r="V241" i="15"/>
  <c r="U241" i="15"/>
  <c r="T241" i="15"/>
  <c r="S241" i="15"/>
  <c r="R241" i="15"/>
  <c r="Q241" i="15"/>
  <c r="P241" i="15"/>
  <c r="O241" i="15"/>
  <c r="N241" i="15"/>
  <c r="M241" i="15"/>
  <c r="L241" i="15"/>
  <c r="K241" i="15"/>
  <c r="J241" i="15"/>
  <c r="I241" i="15"/>
  <c r="H241" i="15"/>
  <c r="G241" i="15"/>
  <c r="F241" i="15"/>
  <c r="E241" i="15"/>
  <c r="V240" i="15"/>
  <c r="U240" i="15"/>
  <c r="T240" i="15"/>
  <c r="S240" i="15"/>
  <c r="R240" i="15"/>
  <c r="Q240" i="15"/>
  <c r="P240" i="15"/>
  <c r="O240" i="15"/>
  <c r="N240" i="15"/>
  <c r="M240" i="15"/>
  <c r="L240" i="15"/>
  <c r="K240" i="15"/>
  <c r="J240" i="15"/>
  <c r="I240" i="15"/>
  <c r="H240" i="15"/>
  <c r="G240" i="15"/>
  <c r="F240" i="15"/>
  <c r="E240" i="15"/>
  <c r="V239" i="15"/>
  <c r="U239" i="15"/>
  <c r="T239" i="15"/>
  <c r="S239" i="15"/>
  <c r="R239" i="15"/>
  <c r="Q239" i="15"/>
  <c r="P239" i="15"/>
  <c r="O239" i="15"/>
  <c r="N239" i="15"/>
  <c r="M239" i="15"/>
  <c r="L239" i="15"/>
  <c r="K239" i="15"/>
  <c r="J239" i="15"/>
  <c r="I239" i="15"/>
  <c r="H239" i="15"/>
  <c r="G239" i="15"/>
  <c r="G360" i="15" s="1"/>
  <c r="F239" i="15"/>
  <c r="E239" i="15"/>
  <c r="V238" i="15"/>
  <c r="U238" i="15"/>
  <c r="T238" i="15"/>
  <c r="S238" i="15"/>
  <c r="R238" i="15"/>
  <c r="Q238" i="15"/>
  <c r="P238" i="15"/>
  <c r="O238" i="15"/>
  <c r="N238" i="15"/>
  <c r="M238" i="15"/>
  <c r="L238" i="15"/>
  <c r="K238" i="15"/>
  <c r="J238" i="15"/>
  <c r="I238" i="15"/>
  <c r="H238" i="15"/>
  <c r="G238" i="15"/>
  <c r="F238" i="15"/>
  <c r="E238" i="15"/>
  <c r="V237" i="15"/>
  <c r="U237" i="15"/>
  <c r="T237" i="15"/>
  <c r="S237" i="15"/>
  <c r="R237" i="15"/>
  <c r="Q237" i="15"/>
  <c r="P237" i="15"/>
  <c r="O237" i="15"/>
  <c r="N237" i="15"/>
  <c r="M237" i="15"/>
  <c r="L237" i="15"/>
  <c r="K237" i="15"/>
  <c r="I358" i="15" s="1"/>
  <c r="J237" i="15"/>
  <c r="I237" i="15"/>
  <c r="H237" i="15"/>
  <c r="G237" i="15"/>
  <c r="F237" i="15"/>
  <c r="E237" i="15"/>
  <c r="V236" i="15"/>
  <c r="U236" i="15"/>
  <c r="T236" i="15"/>
  <c r="S236" i="15"/>
  <c r="R236" i="15"/>
  <c r="Q236" i="15"/>
  <c r="P236" i="15"/>
  <c r="O236" i="15"/>
  <c r="N236" i="15"/>
  <c r="M236" i="15"/>
  <c r="J357" i="15" s="1"/>
  <c r="L236" i="15"/>
  <c r="K236" i="15"/>
  <c r="J236" i="15"/>
  <c r="I236" i="15"/>
  <c r="H236" i="15"/>
  <c r="G236" i="15"/>
  <c r="F236" i="15"/>
  <c r="E236" i="15"/>
  <c r="F357" i="15" s="1"/>
  <c r="V235" i="15"/>
  <c r="U235" i="15"/>
  <c r="T235" i="15"/>
  <c r="S235" i="15"/>
  <c r="R235" i="15"/>
  <c r="Q235" i="15"/>
  <c r="P235" i="15"/>
  <c r="O235" i="15"/>
  <c r="N235" i="15"/>
  <c r="M235" i="15"/>
  <c r="L235" i="15"/>
  <c r="K235" i="15"/>
  <c r="J235" i="15"/>
  <c r="I235" i="15"/>
  <c r="H235" i="15"/>
  <c r="G235" i="15"/>
  <c r="G356" i="15" s="1"/>
  <c r="F235" i="15"/>
  <c r="E235" i="15"/>
  <c r="V234" i="15"/>
  <c r="U234" i="15"/>
  <c r="T234" i="15"/>
  <c r="S234" i="15"/>
  <c r="R234" i="15"/>
  <c r="Q234" i="15"/>
  <c r="P234" i="15"/>
  <c r="O234" i="15"/>
  <c r="N234" i="15"/>
  <c r="M234" i="15"/>
  <c r="L234" i="15"/>
  <c r="K234" i="15"/>
  <c r="J234" i="15"/>
  <c r="I234" i="15"/>
  <c r="H355" i="15" s="1"/>
  <c r="H234" i="15"/>
  <c r="G234" i="15"/>
  <c r="F234" i="15"/>
  <c r="E234" i="15"/>
  <c r="V233" i="15"/>
  <c r="U233" i="15"/>
  <c r="T233" i="15"/>
  <c r="S233" i="15"/>
  <c r="R233" i="15"/>
  <c r="Q233" i="15"/>
  <c r="P233" i="15"/>
  <c r="O233" i="15"/>
  <c r="N233" i="15"/>
  <c r="M233" i="15"/>
  <c r="L233" i="15"/>
  <c r="K233" i="15"/>
  <c r="J233" i="15"/>
  <c r="I233" i="15"/>
  <c r="H233" i="15"/>
  <c r="G233" i="15"/>
  <c r="F233" i="15"/>
  <c r="E233" i="15"/>
  <c r="V232" i="15"/>
  <c r="U232" i="15"/>
  <c r="N353" i="15" s="1"/>
  <c r="T232" i="15"/>
  <c r="S232" i="15"/>
  <c r="R232" i="15"/>
  <c r="Q232" i="15"/>
  <c r="P232" i="15"/>
  <c r="O232" i="15"/>
  <c r="N232" i="15"/>
  <c r="M232" i="15"/>
  <c r="J353" i="15" s="1"/>
  <c r="L232" i="15"/>
  <c r="K232" i="15"/>
  <c r="J232" i="15"/>
  <c r="I232" i="15"/>
  <c r="H232" i="15"/>
  <c r="G232" i="15"/>
  <c r="F232" i="15"/>
  <c r="E232" i="15"/>
  <c r="V231" i="15"/>
  <c r="U231" i="15"/>
  <c r="T231" i="15"/>
  <c r="S231" i="15"/>
  <c r="R231" i="15"/>
  <c r="Q231" i="15"/>
  <c r="P231" i="15"/>
  <c r="O231" i="15"/>
  <c r="K352" i="15" s="1"/>
  <c r="N231" i="15"/>
  <c r="M231" i="15"/>
  <c r="L231" i="15"/>
  <c r="K231" i="15"/>
  <c r="J231" i="15"/>
  <c r="I231" i="15"/>
  <c r="H231" i="15"/>
  <c r="G231" i="15"/>
  <c r="G352" i="15" s="1"/>
  <c r="F231" i="15"/>
  <c r="E231" i="15"/>
  <c r="V230" i="15"/>
  <c r="U230" i="15"/>
  <c r="T230" i="15"/>
  <c r="S230" i="15"/>
  <c r="R230" i="15"/>
  <c r="Q230" i="15"/>
  <c r="P230" i="15"/>
  <c r="O230" i="15"/>
  <c r="N230" i="15"/>
  <c r="M230" i="15"/>
  <c r="L230" i="15"/>
  <c r="K230" i="15"/>
  <c r="J230" i="15"/>
  <c r="I230" i="15"/>
  <c r="H351" i="15" s="1"/>
  <c r="H230" i="15"/>
  <c r="G230" i="15"/>
  <c r="F230" i="15"/>
  <c r="E230" i="15"/>
  <c r="V229" i="15"/>
  <c r="U229" i="15"/>
  <c r="T229" i="15"/>
  <c r="S229" i="15"/>
  <c r="R229" i="15"/>
  <c r="Q229" i="15"/>
  <c r="P229" i="15"/>
  <c r="O229" i="15"/>
  <c r="N229" i="15"/>
  <c r="M229" i="15"/>
  <c r="L229" i="15"/>
  <c r="K229" i="15"/>
  <c r="I350" i="15" s="1"/>
  <c r="J229" i="15"/>
  <c r="I229" i="15"/>
  <c r="H229" i="15"/>
  <c r="G229" i="15"/>
  <c r="F229" i="15"/>
  <c r="E229" i="15"/>
  <c r="V228" i="15"/>
  <c r="U228" i="15"/>
  <c r="T228" i="15"/>
  <c r="S228" i="15"/>
  <c r="R228" i="15"/>
  <c r="Q228" i="15"/>
  <c r="P228" i="15"/>
  <c r="O228" i="15"/>
  <c r="N228" i="15"/>
  <c r="M228" i="15"/>
  <c r="L228" i="15"/>
  <c r="K228" i="15"/>
  <c r="J228" i="15"/>
  <c r="I228" i="15"/>
  <c r="H228" i="15"/>
  <c r="G228" i="15"/>
  <c r="F228" i="15"/>
  <c r="E228" i="15"/>
  <c r="F349" i="15" s="1"/>
  <c r="V227" i="15"/>
  <c r="U227" i="15"/>
  <c r="T227" i="15"/>
  <c r="S227" i="15"/>
  <c r="R227" i="15"/>
  <c r="Q227" i="15"/>
  <c r="P227" i="15"/>
  <c r="O227" i="15"/>
  <c r="K348" i="15" s="1"/>
  <c r="N227" i="15"/>
  <c r="M227" i="15"/>
  <c r="L227" i="15"/>
  <c r="K227" i="15"/>
  <c r="J227" i="15"/>
  <c r="I227" i="15"/>
  <c r="H227" i="15"/>
  <c r="G227" i="15"/>
  <c r="F227" i="15"/>
  <c r="E227" i="15"/>
  <c r="V226" i="15"/>
  <c r="U226" i="15"/>
  <c r="T226" i="15"/>
  <c r="S226" i="15"/>
  <c r="R226" i="15"/>
  <c r="Q226" i="15"/>
  <c r="L347" i="15" s="1"/>
  <c r="P226" i="15"/>
  <c r="O226" i="15"/>
  <c r="N226" i="15"/>
  <c r="M226" i="15"/>
  <c r="L226" i="15"/>
  <c r="K226" i="15"/>
  <c r="J226" i="15"/>
  <c r="I226" i="15"/>
  <c r="H347" i="15" s="1"/>
  <c r="H226" i="15"/>
  <c r="G226" i="15"/>
  <c r="F226" i="15"/>
  <c r="E226" i="15"/>
  <c r="V225" i="15"/>
  <c r="U225" i="15"/>
  <c r="T225" i="15"/>
  <c r="S225" i="15"/>
  <c r="R225" i="15"/>
  <c r="Q225" i="15"/>
  <c r="P225" i="15"/>
  <c r="O225" i="15"/>
  <c r="N225" i="15"/>
  <c r="M225" i="15"/>
  <c r="L225" i="15"/>
  <c r="K225" i="15"/>
  <c r="I346" i="15" s="1"/>
  <c r="J225" i="15"/>
  <c r="I225" i="15"/>
  <c r="H225" i="15"/>
  <c r="G225" i="15"/>
  <c r="F225" i="15"/>
  <c r="E225" i="15"/>
  <c r="V224" i="15"/>
  <c r="U224" i="15"/>
  <c r="T224" i="15"/>
  <c r="S224" i="15"/>
  <c r="R224" i="15"/>
  <c r="Q224" i="15"/>
  <c r="P224" i="15"/>
  <c r="O224" i="15"/>
  <c r="N224" i="15"/>
  <c r="M224" i="15"/>
  <c r="J345" i="15" s="1"/>
  <c r="L224" i="15"/>
  <c r="K224" i="15"/>
  <c r="J224" i="15"/>
  <c r="I224" i="15"/>
  <c r="H224" i="15"/>
  <c r="G224" i="15"/>
  <c r="F224" i="15"/>
  <c r="E224" i="15"/>
  <c r="V223" i="15"/>
  <c r="U223" i="15"/>
  <c r="T223" i="15"/>
  <c r="S223" i="15"/>
  <c r="R223" i="15"/>
  <c r="Q223" i="15"/>
  <c r="P223" i="15"/>
  <c r="O223" i="15"/>
  <c r="N223" i="15"/>
  <c r="M223" i="15"/>
  <c r="L223" i="15"/>
  <c r="K223" i="15"/>
  <c r="J223" i="15"/>
  <c r="I223" i="15"/>
  <c r="H223" i="15"/>
  <c r="G223" i="15"/>
  <c r="G344" i="15" s="1"/>
  <c r="F223" i="15"/>
  <c r="E223" i="15"/>
  <c r="V222" i="15"/>
  <c r="U222" i="15"/>
  <c r="T222" i="15"/>
  <c r="S222" i="15"/>
  <c r="R222" i="15"/>
  <c r="Q222" i="15"/>
  <c r="L343" i="15" s="1"/>
  <c r="P222" i="15"/>
  <c r="O222" i="15"/>
  <c r="N222" i="15"/>
  <c r="M222" i="15"/>
  <c r="L222" i="15"/>
  <c r="K222" i="15"/>
  <c r="J222" i="15"/>
  <c r="I222" i="15"/>
  <c r="H222" i="15"/>
  <c r="G222" i="15"/>
  <c r="F222" i="15"/>
  <c r="E222" i="15"/>
  <c r="V221" i="15"/>
  <c r="U221" i="15"/>
  <c r="T221" i="15"/>
  <c r="S221" i="15"/>
  <c r="R221" i="15"/>
  <c r="Q221" i="15"/>
  <c r="P221" i="15"/>
  <c r="O221" i="15"/>
  <c r="N221" i="15"/>
  <c r="M221" i="15"/>
  <c r="L221" i="15"/>
  <c r="K221" i="15"/>
  <c r="I342" i="15" s="1"/>
  <c r="J221" i="15"/>
  <c r="I221" i="15"/>
  <c r="H221" i="15"/>
  <c r="G221" i="15"/>
  <c r="F221" i="15"/>
  <c r="E221" i="15"/>
  <c r="V220" i="15"/>
  <c r="U220" i="15"/>
  <c r="T220" i="15"/>
  <c r="S220" i="15"/>
  <c r="R220" i="15"/>
  <c r="Q220" i="15"/>
  <c r="P220" i="15"/>
  <c r="O220" i="15"/>
  <c r="N220" i="15"/>
  <c r="M220" i="15"/>
  <c r="J341" i="15" s="1"/>
  <c r="L220" i="15"/>
  <c r="K220" i="15"/>
  <c r="J220" i="15"/>
  <c r="I220" i="15"/>
  <c r="H220" i="15"/>
  <c r="G220" i="15"/>
  <c r="F220" i="15"/>
  <c r="E220" i="15"/>
  <c r="V219" i="15"/>
  <c r="U219" i="15"/>
  <c r="T219" i="15"/>
  <c r="S219" i="15"/>
  <c r="R219" i="15"/>
  <c r="Q219" i="15"/>
  <c r="P219" i="15"/>
  <c r="O219" i="15"/>
  <c r="K340" i="15" s="1"/>
  <c r="N219" i="15"/>
  <c r="M219" i="15"/>
  <c r="L219" i="15"/>
  <c r="K219" i="15"/>
  <c r="J219" i="15"/>
  <c r="I219" i="15"/>
  <c r="H219" i="15"/>
  <c r="G219" i="15"/>
  <c r="F219" i="15"/>
  <c r="E219" i="15"/>
  <c r="V218" i="15"/>
  <c r="U218" i="15"/>
  <c r="T218" i="15"/>
  <c r="S218" i="15"/>
  <c r="R218" i="15"/>
  <c r="Q218" i="15"/>
  <c r="P218" i="15"/>
  <c r="O218" i="15"/>
  <c r="N218" i="15"/>
  <c r="M218" i="15"/>
  <c r="L218" i="15"/>
  <c r="K218" i="15"/>
  <c r="J218" i="15"/>
  <c r="I218" i="15"/>
  <c r="H339" i="15" s="1"/>
  <c r="H218" i="15"/>
  <c r="G218" i="15"/>
  <c r="F218" i="15"/>
  <c r="E218" i="15"/>
  <c r="V217" i="15"/>
  <c r="U217" i="15"/>
  <c r="T217" i="15"/>
  <c r="S217" i="15"/>
  <c r="M338" i="15" s="1"/>
  <c r="R217" i="15"/>
  <c r="Q217" i="15"/>
  <c r="P217" i="15"/>
  <c r="O217" i="15"/>
  <c r="N217" i="15"/>
  <c r="M217" i="15"/>
  <c r="L217" i="15"/>
  <c r="K217" i="15"/>
  <c r="J217" i="15"/>
  <c r="I217" i="15"/>
  <c r="H217" i="15"/>
  <c r="G217" i="15"/>
  <c r="F217" i="15"/>
  <c r="E217" i="15"/>
  <c r="V216" i="15"/>
  <c r="U216" i="15"/>
  <c r="N337" i="15" s="1"/>
  <c r="T216" i="15"/>
  <c r="S216" i="15"/>
  <c r="R216" i="15"/>
  <c r="Q216" i="15"/>
  <c r="P216" i="15"/>
  <c r="O216" i="15"/>
  <c r="N216" i="15"/>
  <c r="M216" i="15"/>
  <c r="J337" i="15" s="1"/>
  <c r="L216" i="15"/>
  <c r="K216" i="15"/>
  <c r="J216" i="15"/>
  <c r="I216" i="15"/>
  <c r="H216" i="15"/>
  <c r="G216" i="15"/>
  <c r="F216" i="15"/>
  <c r="E216" i="15"/>
  <c r="V215" i="15"/>
  <c r="U215" i="15"/>
  <c r="T215" i="15"/>
  <c r="S215" i="15"/>
  <c r="R215" i="15"/>
  <c r="Q215" i="15"/>
  <c r="P215" i="15"/>
  <c r="O215" i="15"/>
  <c r="K336" i="15" s="1"/>
  <c r="N215" i="15"/>
  <c r="M215" i="15"/>
  <c r="L215" i="15"/>
  <c r="K215" i="15"/>
  <c r="J215" i="15"/>
  <c r="I215" i="15"/>
  <c r="H215" i="15"/>
  <c r="G215" i="15"/>
  <c r="F215" i="15"/>
  <c r="E215" i="15"/>
  <c r="V214" i="15"/>
  <c r="U214" i="15"/>
  <c r="T214" i="15"/>
  <c r="S214" i="15"/>
  <c r="R214" i="15"/>
  <c r="Q214" i="15"/>
  <c r="L335" i="15" s="1"/>
  <c r="P214" i="15"/>
  <c r="O214" i="15"/>
  <c r="N214" i="15"/>
  <c r="M214" i="15"/>
  <c r="L214" i="15"/>
  <c r="K214" i="15"/>
  <c r="J214" i="15"/>
  <c r="I214" i="15"/>
  <c r="H214" i="15"/>
  <c r="G214" i="15"/>
  <c r="F214" i="15"/>
  <c r="E214" i="15"/>
  <c r="V213" i="15"/>
  <c r="U213" i="15"/>
  <c r="T213" i="15"/>
  <c r="S213" i="15"/>
  <c r="R213" i="15"/>
  <c r="Q213" i="15"/>
  <c r="P213" i="15"/>
  <c r="O213" i="15"/>
  <c r="N213" i="15"/>
  <c r="M213" i="15"/>
  <c r="L213" i="15"/>
  <c r="K213" i="15"/>
  <c r="I334" i="15" s="1"/>
  <c r="J213" i="15"/>
  <c r="I213" i="15"/>
  <c r="H213" i="15"/>
  <c r="G213" i="15"/>
  <c r="F213" i="15"/>
  <c r="E213" i="15"/>
  <c r="V212" i="15"/>
  <c r="U212" i="15"/>
  <c r="N333" i="15" s="1"/>
  <c r="T212" i="15"/>
  <c r="S212" i="15"/>
  <c r="R212" i="15"/>
  <c r="Q212" i="15"/>
  <c r="P212" i="15"/>
  <c r="O212" i="15"/>
  <c r="N212" i="15"/>
  <c r="M212" i="15"/>
  <c r="L212" i="15"/>
  <c r="K212" i="15"/>
  <c r="J212" i="15"/>
  <c r="I212" i="15"/>
  <c r="H212" i="15"/>
  <c r="G212" i="15"/>
  <c r="F212" i="15"/>
  <c r="E212" i="15"/>
  <c r="F333" i="15" s="1"/>
  <c r="V211" i="15"/>
  <c r="U211" i="15"/>
  <c r="T211" i="15"/>
  <c r="S211" i="15"/>
  <c r="R211" i="15"/>
  <c r="Q211" i="15"/>
  <c r="P211" i="15"/>
  <c r="O211" i="15"/>
  <c r="K332" i="15" s="1"/>
  <c r="N211" i="15"/>
  <c r="M211" i="15"/>
  <c r="L211" i="15"/>
  <c r="K211" i="15"/>
  <c r="J211" i="15"/>
  <c r="I211" i="15"/>
  <c r="H211" i="15"/>
  <c r="G211" i="15"/>
  <c r="F211" i="15"/>
  <c r="E211" i="15"/>
  <c r="V210" i="15"/>
  <c r="U210" i="15"/>
  <c r="T210" i="15"/>
  <c r="S210" i="15"/>
  <c r="R210" i="15"/>
  <c r="Q210" i="15"/>
  <c r="L331" i="15" s="1"/>
  <c r="P210" i="15"/>
  <c r="O210" i="15"/>
  <c r="N210" i="15"/>
  <c r="M210" i="15"/>
  <c r="L210" i="15"/>
  <c r="K210" i="15"/>
  <c r="J210" i="15"/>
  <c r="I210" i="15"/>
  <c r="H210" i="15"/>
  <c r="G210" i="15"/>
  <c r="F210" i="15"/>
  <c r="E210" i="15"/>
  <c r="V209" i="15"/>
  <c r="U209" i="15"/>
  <c r="T209" i="15"/>
  <c r="S209" i="15"/>
  <c r="M330" i="15" s="1"/>
  <c r="R209" i="15"/>
  <c r="Q209" i="15"/>
  <c r="P209" i="15"/>
  <c r="O209" i="15"/>
  <c r="N209" i="15"/>
  <c r="M209" i="15"/>
  <c r="L209" i="15"/>
  <c r="K209" i="15"/>
  <c r="J209" i="15"/>
  <c r="I209" i="15"/>
  <c r="H209" i="15"/>
  <c r="G209" i="15"/>
  <c r="F209" i="15"/>
  <c r="E209" i="15"/>
  <c r="V208" i="15"/>
  <c r="U208" i="15"/>
  <c r="T208" i="15"/>
  <c r="S208" i="15"/>
  <c r="R208" i="15"/>
  <c r="Q208" i="15"/>
  <c r="P208" i="15"/>
  <c r="O208" i="15"/>
  <c r="N208" i="15"/>
  <c r="M208" i="15"/>
  <c r="J329" i="15" s="1"/>
  <c r="L208" i="15"/>
  <c r="K208" i="15"/>
  <c r="J208" i="15"/>
  <c r="I208" i="15"/>
  <c r="H208" i="15"/>
  <c r="G208" i="15"/>
  <c r="F208" i="15"/>
  <c r="E208" i="15"/>
  <c r="F329" i="15" s="1"/>
  <c r="V207" i="15"/>
  <c r="U207" i="15"/>
  <c r="T207" i="15"/>
  <c r="S207" i="15"/>
  <c r="R207" i="15"/>
  <c r="Q207" i="15"/>
  <c r="P207" i="15"/>
  <c r="O207" i="15"/>
  <c r="N207" i="15"/>
  <c r="M207" i="15"/>
  <c r="L207" i="15"/>
  <c r="K207" i="15"/>
  <c r="J207" i="15"/>
  <c r="I207" i="15"/>
  <c r="H207" i="15"/>
  <c r="G207" i="15"/>
  <c r="G328" i="15" s="1"/>
  <c r="F207" i="15"/>
  <c r="E207" i="15"/>
  <c r="V206" i="15"/>
  <c r="U206" i="15"/>
  <c r="T206" i="15"/>
  <c r="S206" i="15"/>
  <c r="R206" i="15"/>
  <c r="Q206" i="15"/>
  <c r="L327" i="15" s="1"/>
  <c r="P206" i="15"/>
  <c r="O206" i="15"/>
  <c r="N206" i="15"/>
  <c r="M206" i="15"/>
  <c r="L206" i="15"/>
  <c r="K206" i="15"/>
  <c r="J206" i="15"/>
  <c r="I206" i="15"/>
  <c r="H206" i="15"/>
  <c r="G206" i="15"/>
  <c r="F206" i="15"/>
  <c r="E206" i="15"/>
  <c r="V205" i="15"/>
  <c r="U205" i="15"/>
  <c r="T205" i="15"/>
  <c r="S205" i="15"/>
  <c r="M326" i="15" s="1"/>
  <c r="R205" i="15"/>
  <c r="Q205" i="15"/>
  <c r="P205" i="15"/>
  <c r="O205" i="15"/>
  <c r="N205" i="15"/>
  <c r="M205" i="15"/>
  <c r="L205" i="15"/>
  <c r="K205" i="15"/>
  <c r="J205" i="15"/>
  <c r="I205" i="15"/>
  <c r="H205" i="15"/>
  <c r="G205" i="15"/>
  <c r="F205" i="15"/>
  <c r="E205" i="15"/>
  <c r="V204" i="15"/>
  <c r="U204" i="15"/>
  <c r="N325" i="15" s="1"/>
  <c r="T204" i="15"/>
  <c r="S204" i="15"/>
  <c r="R204" i="15"/>
  <c r="Q204" i="15"/>
  <c r="P204" i="15"/>
  <c r="O204" i="15"/>
  <c r="N204" i="15"/>
  <c r="M204" i="15"/>
  <c r="L204" i="15"/>
  <c r="K204" i="15"/>
  <c r="J204" i="15"/>
  <c r="I204" i="15"/>
  <c r="H204" i="15"/>
  <c r="G204" i="15"/>
  <c r="F204" i="15"/>
  <c r="E204" i="15"/>
  <c r="V203" i="15"/>
  <c r="U203" i="15"/>
  <c r="T203" i="15"/>
  <c r="S203" i="15"/>
  <c r="R203" i="15"/>
  <c r="Q203" i="15"/>
  <c r="P203" i="15"/>
  <c r="O203" i="15"/>
  <c r="K324" i="15" s="1"/>
  <c r="N203" i="15"/>
  <c r="M203" i="15"/>
  <c r="L203" i="15"/>
  <c r="K203" i="15"/>
  <c r="J203" i="15"/>
  <c r="I203" i="15"/>
  <c r="H203" i="15"/>
  <c r="G203" i="15"/>
  <c r="G324" i="15" s="1"/>
  <c r="F203" i="15"/>
  <c r="E203" i="15"/>
  <c r="V202" i="15"/>
  <c r="U202" i="15"/>
  <c r="T202" i="15"/>
  <c r="S202" i="15"/>
  <c r="R202" i="15"/>
  <c r="Q202" i="15"/>
  <c r="P202" i="15"/>
  <c r="O202" i="15"/>
  <c r="N202" i="15"/>
  <c r="M202" i="15"/>
  <c r="L202" i="15"/>
  <c r="K202" i="15"/>
  <c r="J202" i="15"/>
  <c r="I202" i="15"/>
  <c r="H323" i="15" s="1"/>
  <c r="H202" i="15"/>
  <c r="G202" i="15"/>
  <c r="F202" i="15"/>
  <c r="E202" i="15"/>
  <c r="V201" i="15"/>
  <c r="U201" i="15"/>
  <c r="T201" i="15"/>
  <c r="S201" i="15"/>
  <c r="M322" i="15" s="1"/>
  <c r="R201" i="15"/>
  <c r="Q201" i="15"/>
  <c r="P201" i="15"/>
  <c r="O201" i="15"/>
  <c r="N201" i="15"/>
  <c r="M201" i="15"/>
  <c r="L201" i="15"/>
  <c r="K201" i="15"/>
  <c r="J201" i="15"/>
  <c r="I201" i="15"/>
  <c r="H201" i="15"/>
  <c r="G201" i="15"/>
  <c r="F201" i="15"/>
  <c r="E201" i="15"/>
  <c r="V200" i="15"/>
  <c r="U200" i="15"/>
  <c r="N321" i="15" s="1"/>
  <c r="T200" i="15"/>
  <c r="S200" i="15"/>
  <c r="R200" i="15"/>
  <c r="Q200" i="15"/>
  <c r="P200" i="15"/>
  <c r="O200" i="15"/>
  <c r="N200" i="15"/>
  <c r="M200" i="15"/>
  <c r="L200" i="15"/>
  <c r="K200" i="15"/>
  <c r="J200" i="15"/>
  <c r="I200" i="15"/>
  <c r="H200" i="15"/>
  <c r="G200" i="15"/>
  <c r="F200" i="15"/>
  <c r="E200" i="15"/>
  <c r="F321" i="15" s="1"/>
  <c r="V199" i="15"/>
  <c r="U199" i="15"/>
  <c r="T199" i="15"/>
  <c r="S199" i="15"/>
  <c r="R199" i="15"/>
  <c r="Q199" i="15"/>
  <c r="P199" i="15"/>
  <c r="O199" i="15"/>
  <c r="N199" i="15"/>
  <c r="M199" i="15"/>
  <c r="L199" i="15"/>
  <c r="K199" i="15"/>
  <c r="J199" i="15"/>
  <c r="I199" i="15"/>
  <c r="H199" i="15"/>
  <c r="G199" i="15"/>
  <c r="F199" i="15"/>
  <c r="E199" i="15"/>
  <c r="V198" i="15"/>
  <c r="U198" i="15"/>
  <c r="T198" i="15"/>
  <c r="S198" i="15"/>
  <c r="R198" i="15"/>
  <c r="Q198" i="15"/>
  <c r="L319" i="15" s="1"/>
  <c r="P198" i="15"/>
  <c r="O198" i="15"/>
  <c r="N198" i="15"/>
  <c r="M198" i="15"/>
  <c r="L198" i="15"/>
  <c r="K198" i="15"/>
  <c r="J198" i="15"/>
  <c r="I198" i="15"/>
  <c r="H319" i="15" s="1"/>
  <c r="H198" i="15"/>
  <c r="G198" i="15"/>
  <c r="F198" i="15"/>
  <c r="E198" i="15"/>
  <c r="V197" i="15"/>
  <c r="U197" i="15"/>
  <c r="T197" i="15"/>
  <c r="S197" i="15"/>
  <c r="R197" i="15"/>
  <c r="Q197" i="15"/>
  <c r="P197" i="15"/>
  <c r="O197" i="15"/>
  <c r="N197" i="15"/>
  <c r="M197" i="15"/>
  <c r="L197" i="15"/>
  <c r="K197" i="15"/>
  <c r="I318" i="15" s="1"/>
  <c r="J197" i="15"/>
  <c r="I197" i="15"/>
  <c r="H197" i="15"/>
  <c r="G197" i="15"/>
  <c r="F197" i="15"/>
  <c r="E197" i="15"/>
  <c r="V196" i="15"/>
  <c r="U196" i="15"/>
  <c r="N317" i="15" s="1"/>
  <c r="T196" i="15"/>
  <c r="S196" i="15"/>
  <c r="R196" i="15"/>
  <c r="Q196" i="15"/>
  <c r="P196" i="15"/>
  <c r="O196" i="15"/>
  <c r="N196" i="15"/>
  <c r="M196" i="15"/>
  <c r="L196" i="15"/>
  <c r="K196" i="15"/>
  <c r="J196" i="15"/>
  <c r="I196" i="15"/>
  <c r="H196" i="15"/>
  <c r="G196" i="15"/>
  <c r="F196" i="15"/>
  <c r="E196" i="15"/>
  <c r="F317" i="15" s="1"/>
  <c r="V195" i="15"/>
  <c r="U195" i="15"/>
  <c r="T195" i="15"/>
  <c r="S195" i="15"/>
  <c r="R195" i="15"/>
  <c r="Q195" i="15"/>
  <c r="P195" i="15"/>
  <c r="O195" i="15"/>
  <c r="N195" i="15"/>
  <c r="M195" i="15"/>
  <c r="L195" i="15"/>
  <c r="K195" i="15"/>
  <c r="J195" i="15"/>
  <c r="I195" i="15"/>
  <c r="H195" i="15"/>
  <c r="G195" i="15"/>
  <c r="G316" i="15" s="1"/>
  <c r="F195" i="15"/>
  <c r="E195" i="15"/>
  <c r="V194" i="15"/>
  <c r="U194" i="15"/>
  <c r="T194" i="15"/>
  <c r="S194" i="15"/>
  <c r="R194" i="15"/>
  <c r="Q194" i="15"/>
  <c r="P194" i="15"/>
  <c r="O194" i="15"/>
  <c r="N194" i="15"/>
  <c r="M194" i="15"/>
  <c r="L194" i="15"/>
  <c r="K194" i="15"/>
  <c r="J194" i="15"/>
  <c r="I194" i="15"/>
  <c r="H194" i="15"/>
  <c r="G194" i="15"/>
  <c r="F194" i="15"/>
  <c r="E194" i="15"/>
  <c r="V193" i="15"/>
  <c r="U193" i="15"/>
  <c r="T193" i="15"/>
  <c r="S193" i="15"/>
  <c r="M314" i="15" s="1"/>
  <c r="R193" i="15"/>
  <c r="Q193" i="15"/>
  <c r="P193" i="15"/>
  <c r="O193" i="15"/>
  <c r="N193" i="15"/>
  <c r="M193" i="15"/>
  <c r="L193" i="15"/>
  <c r="K193" i="15"/>
  <c r="I314" i="15" s="1"/>
  <c r="J193" i="15"/>
  <c r="I193" i="15"/>
  <c r="H193" i="15"/>
  <c r="G193" i="15"/>
  <c r="F193" i="15"/>
  <c r="E193" i="15"/>
  <c r="V192" i="15"/>
  <c r="U192" i="15"/>
  <c r="T192" i="15"/>
  <c r="S192" i="15"/>
  <c r="R192" i="15"/>
  <c r="Q192" i="15"/>
  <c r="P192" i="15"/>
  <c r="O192" i="15"/>
  <c r="N192" i="15"/>
  <c r="M192" i="15"/>
  <c r="J313" i="15" s="1"/>
  <c r="L192" i="15"/>
  <c r="K192" i="15"/>
  <c r="J192" i="15"/>
  <c r="I192" i="15"/>
  <c r="H192" i="15"/>
  <c r="G192" i="15"/>
  <c r="F192" i="15"/>
  <c r="E192" i="15"/>
  <c r="F313" i="15" s="1"/>
  <c r="V191" i="15"/>
  <c r="U191" i="15"/>
  <c r="T191" i="15"/>
  <c r="S191" i="15"/>
  <c r="R191" i="15"/>
  <c r="Q191" i="15"/>
  <c r="P191" i="15"/>
  <c r="O191" i="15"/>
  <c r="N191" i="15"/>
  <c r="M191" i="15"/>
  <c r="L191" i="15"/>
  <c r="K191" i="15"/>
  <c r="J191" i="15"/>
  <c r="I191" i="15"/>
  <c r="H191" i="15"/>
  <c r="G191" i="15"/>
  <c r="G312" i="15" s="1"/>
  <c r="F191" i="15"/>
  <c r="E191" i="15"/>
  <c r="V190" i="15"/>
  <c r="U190" i="15"/>
  <c r="T190" i="15"/>
  <c r="S190" i="15"/>
  <c r="R190" i="15"/>
  <c r="Q190" i="15"/>
  <c r="P190" i="15"/>
  <c r="O190" i="15"/>
  <c r="N190" i="15"/>
  <c r="M190" i="15"/>
  <c r="L190" i="15"/>
  <c r="K190" i="15"/>
  <c r="J190" i="15"/>
  <c r="I190" i="15"/>
  <c r="H311" i="15" s="1"/>
  <c r="H190" i="15"/>
  <c r="G190" i="15"/>
  <c r="F190" i="15"/>
  <c r="E190" i="15"/>
  <c r="V189" i="15"/>
  <c r="U189" i="15"/>
  <c r="T189" i="15"/>
  <c r="S189" i="15"/>
  <c r="R189" i="15"/>
  <c r="Q189" i="15"/>
  <c r="P189" i="15"/>
  <c r="O189" i="15"/>
  <c r="N189" i="15"/>
  <c r="M189" i="15"/>
  <c r="L189" i="15"/>
  <c r="K189" i="15"/>
  <c r="J189" i="15"/>
  <c r="I189" i="15"/>
  <c r="H189" i="15"/>
  <c r="G189" i="15"/>
  <c r="F189" i="15"/>
  <c r="E189" i="15"/>
  <c r="V188" i="15"/>
  <c r="U188" i="15"/>
  <c r="N309" i="15" s="1"/>
  <c r="T188" i="15"/>
  <c r="S188" i="15"/>
  <c r="R188" i="15"/>
  <c r="Q188" i="15"/>
  <c r="P188" i="15"/>
  <c r="O188" i="15"/>
  <c r="N188" i="15"/>
  <c r="M188" i="15"/>
  <c r="J309" i="15" s="1"/>
  <c r="L188" i="15"/>
  <c r="K188" i="15"/>
  <c r="J188" i="15"/>
  <c r="I188" i="15"/>
  <c r="H188" i="15"/>
  <c r="G188" i="15"/>
  <c r="F188" i="15"/>
  <c r="E188" i="15"/>
  <c r="V187" i="15"/>
  <c r="U187" i="15"/>
  <c r="T187" i="15"/>
  <c r="S187" i="15"/>
  <c r="R187" i="15"/>
  <c r="Q187" i="15"/>
  <c r="P187" i="15"/>
  <c r="O187" i="15"/>
  <c r="K308" i="15" s="1"/>
  <c r="N187" i="15"/>
  <c r="M187" i="15"/>
  <c r="L187" i="15"/>
  <c r="K187" i="15"/>
  <c r="J187" i="15"/>
  <c r="I187" i="15"/>
  <c r="H187" i="15"/>
  <c r="G187" i="15"/>
  <c r="G308" i="15" s="1"/>
  <c r="F187" i="15"/>
  <c r="E187" i="15"/>
  <c r="V186" i="15"/>
  <c r="U186" i="15"/>
  <c r="T186" i="15"/>
  <c r="S186" i="15"/>
  <c r="R186" i="15"/>
  <c r="Q186" i="15"/>
  <c r="P186" i="15"/>
  <c r="O186" i="15"/>
  <c r="N186" i="15"/>
  <c r="M186" i="15"/>
  <c r="L186" i="15"/>
  <c r="K186" i="15"/>
  <c r="J186" i="15"/>
  <c r="I186" i="15"/>
  <c r="H307" i="15" s="1"/>
  <c r="H186" i="15"/>
  <c r="G186" i="15"/>
  <c r="F186" i="15"/>
  <c r="E186" i="15"/>
  <c r="V185" i="15"/>
  <c r="U185" i="15"/>
  <c r="T185" i="15"/>
  <c r="S185" i="15"/>
  <c r="R185" i="15"/>
  <c r="Q185" i="15"/>
  <c r="P185" i="15"/>
  <c r="O185" i="15"/>
  <c r="N185" i="15"/>
  <c r="M185" i="15"/>
  <c r="L185" i="15"/>
  <c r="K185" i="15"/>
  <c r="I306" i="15" s="1"/>
  <c r="J185" i="15"/>
  <c r="I185" i="15"/>
  <c r="H185" i="15"/>
  <c r="G185" i="15"/>
  <c r="F185" i="15"/>
  <c r="E185" i="15"/>
  <c r="V184" i="15"/>
  <c r="U184" i="15"/>
  <c r="T184" i="15"/>
  <c r="S184" i="15"/>
  <c r="R184" i="15"/>
  <c r="Q184" i="15"/>
  <c r="P184" i="15"/>
  <c r="O184" i="15"/>
  <c r="N184" i="15"/>
  <c r="M184" i="15"/>
  <c r="L184" i="15"/>
  <c r="K184" i="15"/>
  <c r="J184" i="15"/>
  <c r="I184" i="15"/>
  <c r="H184" i="15"/>
  <c r="G184" i="15"/>
  <c r="F184" i="15"/>
  <c r="E184" i="15"/>
  <c r="V183" i="15"/>
  <c r="U183" i="15"/>
  <c r="T183" i="15"/>
  <c r="S183" i="15"/>
  <c r="R183" i="15"/>
  <c r="Q183" i="15"/>
  <c r="P183" i="15"/>
  <c r="O183" i="15"/>
  <c r="N183" i="15"/>
  <c r="M183" i="15"/>
  <c r="L183" i="15"/>
  <c r="K183" i="15"/>
  <c r="J183" i="15"/>
  <c r="I183" i="15"/>
  <c r="H183" i="15"/>
  <c r="G183" i="15"/>
  <c r="F183" i="15"/>
  <c r="E183" i="15"/>
  <c r="V182" i="15"/>
  <c r="U182" i="15"/>
  <c r="T182" i="15"/>
  <c r="S182" i="15"/>
  <c r="R182" i="15"/>
  <c r="Q182" i="15"/>
  <c r="P182" i="15"/>
  <c r="O182" i="15"/>
  <c r="N182" i="15"/>
  <c r="M182" i="15"/>
  <c r="L182" i="15"/>
  <c r="K182" i="15"/>
  <c r="J182" i="15"/>
  <c r="I182" i="15"/>
  <c r="H182" i="15"/>
  <c r="G182" i="15"/>
  <c r="F182" i="15"/>
  <c r="E182" i="15"/>
  <c r="M306" i="15" l="1"/>
  <c r="L311" i="15"/>
  <c r="K316" i="15"/>
  <c r="J321" i="15"/>
  <c r="I326" i="15"/>
  <c r="H331" i="15"/>
  <c r="G336" i="15"/>
  <c r="F341" i="15"/>
  <c r="N345" i="15"/>
  <c r="M350" i="15"/>
  <c r="L355" i="15"/>
  <c r="L307" i="15"/>
  <c r="K312" i="15"/>
  <c r="J317" i="15"/>
  <c r="I322" i="15"/>
  <c r="H327" i="15"/>
  <c r="G332" i="15"/>
  <c r="F337" i="15"/>
  <c r="N341" i="15"/>
  <c r="M346" i="15"/>
  <c r="L351" i="15"/>
  <c r="K356" i="15"/>
  <c r="M310" i="15"/>
  <c r="L315" i="15"/>
  <c r="K320" i="15"/>
  <c r="J325" i="15"/>
  <c r="I330" i="15"/>
  <c r="H335" i="15"/>
  <c r="G340" i="15"/>
  <c r="F345" i="15"/>
  <c r="N349" i="15"/>
  <c r="M354" i="15"/>
  <c r="L359" i="15"/>
  <c r="M358" i="15"/>
  <c r="F309" i="15"/>
  <c r="N313" i="15"/>
  <c r="M318" i="15"/>
  <c r="L323" i="15"/>
  <c r="K328" i="15"/>
  <c r="J333" i="15"/>
  <c r="I338" i="15"/>
  <c r="H343" i="15"/>
  <c r="G348" i="15"/>
  <c r="F353" i="15"/>
  <c r="N357" i="15"/>
  <c r="I310" i="15"/>
  <c r="H315" i="15"/>
  <c r="G320" i="15"/>
  <c r="F325" i="15"/>
  <c r="N329" i="15"/>
  <c r="M334" i="15"/>
  <c r="L339" i="15"/>
  <c r="K344" i="15"/>
  <c r="J349" i="15"/>
  <c r="I354" i="15"/>
  <c r="H359" i="15"/>
  <c r="F306" i="15"/>
  <c r="J306" i="15"/>
  <c r="N306" i="15"/>
  <c r="I307" i="15"/>
  <c r="M307" i="15"/>
  <c r="H308" i="15"/>
  <c r="L308" i="15"/>
  <c r="G309" i="15"/>
  <c r="K309" i="15"/>
  <c r="F310" i="15"/>
  <c r="J310" i="15"/>
  <c r="N310" i="15"/>
  <c r="I311" i="15"/>
  <c r="M311" i="15"/>
  <c r="H312" i="15"/>
  <c r="L312" i="15"/>
  <c r="G313" i="15"/>
  <c r="K313" i="15"/>
  <c r="F314" i="15"/>
  <c r="J314" i="15"/>
  <c r="N314" i="15"/>
  <c r="I315" i="15"/>
  <c r="M315" i="15"/>
  <c r="H316" i="15"/>
  <c r="L316" i="15"/>
  <c r="G317" i="15"/>
  <c r="K317" i="15"/>
  <c r="F318" i="15"/>
  <c r="J318" i="15"/>
  <c r="N318" i="15"/>
  <c r="I319" i="15"/>
  <c r="M319" i="15"/>
  <c r="H320" i="15"/>
  <c r="L320" i="15"/>
  <c r="G321" i="15"/>
  <c r="K321" i="15"/>
  <c r="F322" i="15"/>
  <c r="J322" i="15"/>
  <c r="N322" i="15"/>
  <c r="I323" i="15"/>
  <c r="M323" i="15"/>
  <c r="H324" i="15"/>
  <c r="L324" i="15"/>
  <c r="G325" i="15"/>
  <c r="K325" i="15"/>
  <c r="F326" i="15"/>
  <c r="J326" i="15"/>
  <c r="N326" i="15"/>
  <c r="I327" i="15"/>
  <c r="M327" i="15"/>
  <c r="H328" i="15"/>
  <c r="L328" i="15"/>
  <c r="G329" i="15"/>
  <c r="K329" i="15"/>
  <c r="F330" i="15"/>
  <c r="J330" i="15"/>
  <c r="N330" i="15"/>
  <c r="I331" i="15"/>
  <c r="M331" i="15"/>
  <c r="H332" i="15"/>
  <c r="L332" i="15"/>
  <c r="G333" i="15"/>
  <c r="K333" i="15"/>
  <c r="F334" i="15"/>
  <c r="J334" i="15"/>
  <c r="N334" i="15"/>
  <c r="I335" i="15"/>
  <c r="M335" i="15"/>
  <c r="H336" i="15"/>
  <c r="L336" i="15"/>
  <c r="G337" i="15"/>
  <c r="K337" i="15"/>
  <c r="F338" i="15"/>
  <c r="J338" i="15"/>
  <c r="N338" i="15"/>
  <c r="I339" i="15"/>
  <c r="M339" i="15"/>
  <c r="H340" i="15"/>
  <c r="L340" i="15"/>
  <c r="G341" i="15"/>
  <c r="K341" i="15"/>
  <c r="F342" i="15"/>
  <c r="J342" i="15"/>
  <c r="N342" i="15"/>
  <c r="I343" i="15"/>
  <c r="M343" i="15"/>
  <c r="H344" i="15"/>
  <c r="L344" i="15"/>
  <c r="G345" i="15"/>
  <c r="K345" i="15"/>
  <c r="F346" i="15"/>
  <c r="J346" i="15"/>
  <c r="N346" i="15"/>
  <c r="I347" i="15"/>
  <c r="M347" i="15"/>
  <c r="H348" i="15"/>
  <c r="L348" i="15"/>
  <c r="G349" i="15"/>
  <c r="K349" i="15"/>
  <c r="F350" i="15"/>
  <c r="J350" i="15"/>
  <c r="N350" i="15"/>
  <c r="I351" i="15"/>
  <c r="M351" i="15"/>
  <c r="H352" i="15"/>
  <c r="L352" i="15"/>
  <c r="F354" i="15"/>
  <c r="J354" i="15"/>
  <c r="N354" i="15"/>
  <c r="I355" i="15"/>
  <c r="M355" i="15"/>
  <c r="H356" i="15"/>
  <c r="H306" i="15"/>
  <c r="L306" i="15"/>
  <c r="G307" i="15"/>
  <c r="K307" i="15"/>
  <c r="F308" i="15"/>
  <c r="J308" i="15"/>
  <c r="N308" i="15"/>
  <c r="I309" i="15"/>
  <c r="M309" i="15"/>
  <c r="H310" i="15"/>
  <c r="L310" i="15"/>
  <c r="G311" i="15"/>
  <c r="K311" i="15"/>
  <c r="F312" i="15"/>
  <c r="J312" i="15"/>
  <c r="N312" i="15"/>
  <c r="I313" i="15"/>
  <c r="M313" i="15"/>
  <c r="H314" i="15"/>
  <c r="L314" i="15"/>
  <c r="G315" i="15"/>
  <c r="K315" i="15"/>
  <c r="I317" i="15"/>
  <c r="M317" i="15"/>
  <c r="H318" i="15"/>
  <c r="L318" i="15"/>
  <c r="G319" i="15"/>
  <c r="K319" i="15"/>
  <c r="F320" i="15"/>
  <c r="J320" i="15"/>
  <c r="N320" i="15"/>
  <c r="I321" i="15"/>
  <c r="M321" i="15"/>
  <c r="H322" i="15"/>
  <c r="L322" i="15"/>
  <c r="G323" i="15"/>
  <c r="K323" i="15"/>
  <c r="F324" i="15"/>
  <c r="J324" i="15"/>
  <c r="N324" i="15"/>
  <c r="I325" i="15"/>
  <c r="M325" i="15"/>
  <c r="H326" i="15"/>
  <c r="L326" i="15"/>
  <c r="L356" i="15"/>
  <c r="G357" i="15"/>
  <c r="K357" i="15"/>
  <c r="I359" i="15"/>
  <c r="M359" i="15"/>
  <c r="H360" i="15"/>
  <c r="L360" i="15"/>
  <c r="G361" i="15"/>
  <c r="K361" i="15"/>
  <c r="F362" i="15"/>
  <c r="J362" i="15"/>
  <c r="N362" i="15"/>
  <c r="I363" i="15"/>
  <c r="M363" i="15"/>
  <c r="H364" i="15"/>
  <c r="L364" i="15"/>
  <c r="G365" i="15"/>
  <c r="K365" i="15"/>
  <c r="F366" i="15"/>
  <c r="J366" i="15"/>
  <c r="N366" i="15"/>
  <c r="I367" i="15"/>
  <c r="M367" i="15"/>
  <c r="H368" i="15"/>
  <c r="L368" i="15"/>
  <c r="G369" i="15"/>
  <c r="K369" i="15"/>
  <c r="F370" i="15"/>
  <c r="J370" i="15"/>
  <c r="N370" i="15"/>
  <c r="I371" i="15"/>
  <c r="M371" i="15"/>
  <c r="H372" i="15"/>
  <c r="L372" i="15"/>
  <c r="G373" i="15"/>
  <c r="K373" i="15"/>
  <c r="F374" i="15"/>
  <c r="J374" i="15"/>
  <c r="N374" i="15"/>
  <c r="I375" i="15"/>
  <c r="M375" i="15"/>
  <c r="H376" i="15"/>
  <c r="L376" i="15"/>
  <c r="G377" i="15"/>
  <c r="K377" i="15"/>
  <c r="F378" i="15"/>
  <c r="J378" i="15"/>
  <c r="N378" i="15"/>
  <c r="I379" i="15"/>
  <c r="M379" i="15"/>
  <c r="H380" i="15"/>
  <c r="L380" i="15"/>
  <c r="G381" i="15"/>
  <c r="K381" i="15"/>
  <c r="F382" i="15"/>
  <c r="J382" i="15"/>
  <c r="N382" i="15"/>
  <c r="I383" i="15"/>
  <c r="M383" i="15"/>
  <c r="H384" i="15"/>
  <c r="L384" i="15"/>
  <c r="G385" i="15"/>
  <c r="K385" i="15"/>
  <c r="F386" i="15"/>
  <c r="J386" i="15"/>
  <c r="N386" i="15"/>
  <c r="I387" i="15"/>
  <c r="M387" i="15"/>
  <c r="H388" i="15"/>
  <c r="L388" i="15"/>
  <c r="G389" i="15"/>
  <c r="K389" i="15"/>
  <c r="F390" i="15"/>
  <c r="J390" i="15"/>
  <c r="N390" i="15"/>
  <c r="I391" i="15"/>
  <c r="M391" i="15"/>
  <c r="G393" i="15"/>
  <c r="K393" i="15"/>
  <c r="F394" i="15"/>
  <c r="J394" i="15"/>
  <c r="N394" i="15"/>
  <c r="I395" i="15"/>
  <c r="M395" i="15"/>
  <c r="H396" i="15"/>
  <c r="L396" i="15"/>
  <c r="G397" i="15"/>
  <c r="K397" i="15"/>
  <c r="F398" i="15"/>
  <c r="J398" i="15"/>
  <c r="N398" i="15"/>
  <c r="I399" i="15"/>
  <c r="M399" i="15"/>
  <c r="H400" i="15"/>
  <c r="L400" i="15"/>
  <c r="G401" i="15"/>
  <c r="K401" i="15"/>
  <c r="F402" i="15"/>
  <c r="J402" i="15"/>
  <c r="N402" i="15"/>
  <c r="I403" i="15"/>
  <c r="M403" i="15"/>
  <c r="H404" i="15"/>
  <c r="L404" i="15"/>
  <c r="G405" i="15"/>
  <c r="K405" i="15"/>
  <c r="F406" i="15"/>
  <c r="J406" i="15"/>
  <c r="N406" i="15"/>
  <c r="I407" i="15"/>
  <c r="M407" i="15"/>
  <c r="G327" i="15"/>
  <c r="K327" i="15"/>
  <c r="F328" i="15"/>
  <c r="J328" i="15"/>
  <c r="N328" i="15"/>
  <c r="I329" i="15"/>
  <c r="M329" i="15"/>
  <c r="H330" i="15"/>
  <c r="L330" i="15"/>
  <c r="G331" i="15"/>
  <c r="K331" i="15"/>
  <c r="F332" i="15"/>
  <c r="J332" i="15"/>
  <c r="N332" i="15"/>
  <c r="I333" i="15"/>
  <c r="M333" i="15"/>
  <c r="H334" i="15"/>
  <c r="L334" i="15"/>
  <c r="G335" i="15"/>
  <c r="K335" i="15"/>
  <c r="F336" i="15"/>
  <c r="J336" i="15"/>
  <c r="N336" i="15"/>
  <c r="I337" i="15"/>
  <c r="M337" i="15"/>
  <c r="H338" i="15"/>
  <c r="L338" i="15"/>
  <c r="G339" i="15"/>
  <c r="K339" i="15"/>
  <c r="F340" i="15"/>
  <c r="J340" i="15"/>
  <c r="N340" i="15"/>
  <c r="I341" i="15"/>
  <c r="M341" i="15"/>
  <c r="H342" i="15"/>
  <c r="F303" i="15"/>
  <c r="L342" i="15"/>
  <c r="G343" i="15"/>
  <c r="K343" i="15"/>
  <c r="F344" i="15"/>
  <c r="J344" i="15"/>
  <c r="N344" i="15"/>
  <c r="I345" i="15"/>
  <c r="M345" i="15"/>
  <c r="H346" i="15"/>
  <c r="L346" i="15"/>
  <c r="G347" i="15"/>
  <c r="K347" i="15"/>
  <c r="F348" i="15"/>
  <c r="J348" i="15"/>
  <c r="N348" i="15"/>
  <c r="I349" i="15"/>
  <c r="M349" i="15"/>
  <c r="H350" i="15"/>
  <c r="L350" i="15"/>
  <c r="G351" i="15"/>
  <c r="K351" i="15"/>
  <c r="F352" i="15"/>
  <c r="J352" i="15"/>
  <c r="N352" i="15"/>
  <c r="I353" i="15"/>
  <c r="M353" i="15"/>
  <c r="H354" i="15"/>
  <c r="L354" i="15"/>
  <c r="G355" i="15"/>
  <c r="K355" i="15"/>
  <c r="F356" i="15"/>
  <c r="J356" i="15"/>
  <c r="N356" i="15"/>
  <c r="I357" i="15"/>
  <c r="M357" i="15"/>
  <c r="G359" i="15"/>
  <c r="K359" i="15"/>
  <c r="F360" i="15"/>
  <c r="J360" i="15"/>
  <c r="N360" i="15"/>
  <c r="I361" i="15"/>
  <c r="M361" i="15"/>
  <c r="H362" i="15"/>
  <c r="L362" i="15"/>
  <c r="G363" i="15"/>
  <c r="K363" i="15"/>
  <c r="F364" i="15"/>
  <c r="J364" i="15"/>
  <c r="N364" i="15"/>
  <c r="K360" i="15"/>
  <c r="F361" i="15"/>
  <c r="J361" i="15"/>
  <c r="N361" i="15"/>
  <c r="I365" i="15"/>
  <c r="M365" i="15"/>
  <c r="H366" i="15"/>
  <c r="L366" i="15"/>
  <c r="G367" i="15"/>
  <c r="K367" i="15"/>
  <c r="I362" i="15"/>
  <c r="M362" i="15"/>
  <c r="H363" i="15"/>
  <c r="L363" i="15"/>
  <c r="G364" i="15"/>
  <c r="K364" i="15"/>
  <c r="F365" i="15"/>
  <c r="J365" i="15"/>
  <c r="N365" i="15"/>
  <c r="I366" i="15"/>
  <c r="M366" i="15"/>
  <c r="H367" i="15"/>
  <c r="L367" i="15"/>
  <c r="F368" i="15"/>
  <c r="J368" i="15"/>
  <c r="N368" i="15"/>
  <c r="I369" i="15"/>
  <c r="M369" i="15"/>
  <c r="H370" i="15"/>
  <c r="L370" i="15"/>
  <c r="G371" i="15"/>
  <c r="K371" i="15"/>
  <c r="F372" i="15"/>
  <c r="J372" i="15"/>
  <c r="N372" i="15"/>
  <c r="I373" i="15"/>
  <c r="M373" i="15"/>
  <c r="H374" i="15"/>
  <c r="L374" i="15"/>
  <c r="G375" i="15"/>
  <c r="K375" i="15"/>
  <c r="F376" i="15"/>
  <c r="J376" i="15"/>
  <c r="N376" i="15"/>
  <c r="I377" i="15"/>
  <c r="M377" i="15"/>
  <c r="H378" i="15"/>
  <c r="L378" i="15"/>
  <c r="G379" i="15"/>
  <c r="K379" i="15"/>
  <c r="F380" i="15"/>
  <c r="J380" i="15"/>
  <c r="N380" i="15"/>
  <c r="I381" i="15"/>
  <c r="M381" i="15"/>
  <c r="H382" i="15"/>
  <c r="L382" i="15"/>
  <c r="G383" i="15"/>
  <c r="K383" i="15"/>
  <c r="F384" i="15"/>
  <c r="J384" i="15"/>
  <c r="N384" i="15"/>
  <c r="I385" i="15"/>
  <c r="M385" i="15"/>
  <c r="H386" i="15"/>
  <c r="L386" i="15"/>
  <c r="G387" i="15"/>
  <c r="K387" i="15"/>
  <c r="F388" i="15"/>
  <c r="J388" i="15"/>
  <c r="N388" i="15"/>
  <c r="H390" i="15"/>
  <c r="I393" i="15"/>
  <c r="M393" i="15"/>
  <c r="H394" i="15"/>
  <c r="L394" i="15"/>
  <c r="G395" i="15"/>
  <c r="K395" i="15"/>
  <c r="F396" i="15"/>
  <c r="J396" i="15"/>
  <c r="N396" i="15"/>
  <c r="I397" i="15"/>
  <c r="M397" i="15"/>
  <c r="H398" i="15"/>
  <c r="L398" i="15"/>
  <c r="G399" i="15"/>
  <c r="K399" i="15"/>
  <c r="F400" i="15"/>
  <c r="J400" i="15"/>
  <c r="N400" i="15"/>
  <c r="I401" i="15"/>
  <c r="M401" i="15"/>
  <c r="H402" i="15"/>
  <c r="L402" i="15"/>
  <c r="G403" i="15"/>
  <c r="K403" i="15"/>
  <c r="F404" i="15"/>
  <c r="J404" i="15"/>
  <c r="N404" i="15"/>
  <c r="I405" i="15"/>
  <c r="M405" i="15"/>
  <c r="H406" i="15"/>
  <c r="L406" i="15"/>
  <c r="G407" i="15"/>
  <c r="K407" i="15"/>
  <c r="F408" i="15"/>
  <c r="J408" i="15"/>
  <c r="N408" i="15"/>
  <c r="G368" i="15"/>
  <c r="K368" i="15"/>
  <c r="F369" i="15"/>
  <c r="J369" i="15"/>
  <c r="N369" i="15"/>
  <c r="I370" i="15"/>
  <c r="M370" i="15"/>
  <c r="H371" i="15"/>
  <c r="L371" i="15"/>
  <c r="G372" i="15"/>
  <c r="K372" i="15"/>
  <c r="F373" i="15"/>
  <c r="J373" i="15"/>
  <c r="N373" i="15"/>
  <c r="I374" i="15"/>
  <c r="M374" i="15"/>
  <c r="H375" i="15"/>
  <c r="L375" i="15"/>
  <c r="G376" i="15"/>
  <c r="K376" i="15"/>
  <c r="F377" i="15"/>
  <c r="J377" i="15"/>
  <c r="N377" i="15"/>
  <c r="I378" i="15"/>
  <c r="M378" i="15"/>
  <c r="H379" i="15"/>
  <c r="L379" i="15"/>
  <c r="G380" i="15"/>
  <c r="K380" i="15"/>
  <c r="F381" i="15"/>
  <c r="J381" i="15"/>
  <c r="N381" i="15"/>
  <c r="I382" i="15"/>
  <c r="M382" i="15"/>
  <c r="H383" i="15"/>
  <c r="L383" i="15"/>
  <c r="G384" i="15"/>
  <c r="K384" i="15"/>
  <c r="F385" i="15"/>
  <c r="J385" i="15"/>
  <c r="N385" i="15"/>
  <c r="I386" i="15"/>
  <c r="M386" i="15"/>
  <c r="H387" i="15"/>
  <c r="L387" i="15"/>
  <c r="G388" i="15"/>
  <c r="K388" i="15"/>
  <c r="F389" i="15"/>
  <c r="J389" i="15"/>
  <c r="N389" i="15"/>
  <c r="I390" i="15"/>
  <c r="M390" i="15"/>
  <c r="H391" i="15"/>
  <c r="L391" i="15"/>
  <c r="CS115" i="4"/>
  <c r="CC115" i="4"/>
  <c r="BM115" i="4"/>
  <c r="AW115" i="4"/>
  <c r="AG115" i="4"/>
  <c r="Y115" i="4"/>
  <c r="DA115" i="4"/>
  <c r="CK115" i="4"/>
  <c r="BU115" i="4"/>
  <c r="BE115" i="4"/>
  <c r="AO115" i="4"/>
  <c r="I115" i="4"/>
  <c r="DB115" i="4"/>
  <c r="CT115" i="4"/>
  <c r="CL115" i="4"/>
  <c r="CD115" i="4"/>
  <c r="BV115" i="4"/>
  <c r="BN115" i="4"/>
  <c r="BF115" i="4"/>
  <c r="AX115" i="4"/>
  <c r="AP115" i="4"/>
  <c r="AH115" i="4"/>
  <c r="Z115" i="4"/>
  <c r="R115" i="4"/>
  <c r="J115" i="4"/>
  <c r="Q115" i="4"/>
  <c r="H115" i="4"/>
  <c r="CZ115" i="4"/>
  <c r="CR115" i="4"/>
  <c r="CJ115" i="4"/>
  <c r="CB115" i="4"/>
  <c r="BT115" i="4"/>
  <c r="BL115" i="4"/>
  <c r="BD115" i="4"/>
  <c r="AV115" i="4"/>
  <c r="AN115" i="4"/>
  <c r="AF115" i="4"/>
  <c r="X115" i="4"/>
  <c r="P115" i="4"/>
  <c r="CV115" i="4"/>
  <c r="DA103" i="4"/>
  <c r="CK103" i="4"/>
  <c r="CC103" i="4"/>
  <c r="BM103" i="4"/>
  <c r="AG103" i="4"/>
  <c r="I409" i="15"/>
  <c r="M409" i="15"/>
  <c r="G409" i="15"/>
  <c r="K409" i="15"/>
  <c r="H408" i="15"/>
  <c r="L408" i="15"/>
  <c r="F392" i="15"/>
  <c r="J392" i="15"/>
  <c r="N392" i="15"/>
  <c r="H392" i="15"/>
  <c r="L392" i="15"/>
  <c r="G391" i="15"/>
  <c r="K391" i="15"/>
  <c r="L390" i="15"/>
  <c r="I389" i="15"/>
  <c r="M389" i="15"/>
  <c r="H358" i="15"/>
  <c r="F358" i="15"/>
  <c r="J358" i="15"/>
  <c r="N358" i="15"/>
  <c r="G353" i="15"/>
  <c r="K353" i="15"/>
  <c r="M342" i="15"/>
  <c r="F316" i="15"/>
  <c r="J316" i="15"/>
  <c r="N316" i="15"/>
  <c r="G392" i="15"/>
  <c r="K392" i="15"/>
  <c r="F393" i="15"/>
  <c r="J393" i="15"/>
  <c r="N393" i="15"/>
  <c r="I394" i="15"/>
  <c r="M394" i="15"/>
  <c r="H395" i="15"/>
  <c r="L395" i="15"/>
  <c r="G396" i="15"/>
  <c r="K396" i="15"/>
  <c r="F397" i="15"/>
  <c r="J397" i="15"/>
  <c r="N397" i="15"/>
  <c r="I398" i="15"/>
  <c r="M398" i="15"/>
  <c r="H399" i="15"/>
  <c r="L399" i="15"/>
  <c r="G400" i="15"/>
  <c r="K400" i="15"/>
  <c r="F401" i="15"/>
  <c r="J401" i="15"/>
  <c r="N401" i="15"/>
  <c r="I402" i="15"/>
  <c r="M402" i="15"/>
  <c r="H403" i="15"/>
  <c r="L403" i="15"/>
  <c r="G404" i="15"/>
  <c r="K404" i="15"/>
  <c r="F405" i="15"/>
  <c r="J405" i="15"/>
  <c r="N405" i="15"/>
  <c r="I406" i="15"/>
  <c r="M406" i="15"/>
  <c r="H407" i="15"/>
  <c r="L407" i="15"/>
  <c r="G408" i="15"/>
  <c r="K408" i="15"/>
  <c r="F409" i="15"/>
  <c r="J409" i="15"/>
  <c r="N409" i="15"/>
  <c r="G306" i="15"/>
  <c r="K306" i="15"/>
  <c r="F307" i="15"/>
  <c r="J307" i="15"/>
  <c r="N307" i="15"/>
  <c r="I308" i="15"/>
  <c r="M308" i="15"/>
  <c r="H309" i="15"/>
  <c r="L309" i="15"/>
  <c r="G310" i="15"/>
  <c r="K310" i="15"/>
  <c r="F311" i="15"/>
  <c r="J311" i="15"/>
  <c r="N311" i="15"/>
  <c r="I312" i="15"/>
  <c r="M312" i="15"/>
  <c r="H313" i="15"/>
  <c r="L313" i="15"/>
  <c r="G314" i="15"/>
  <c r="K314" i="15"/>
  <c r="F315" i="15"/>
  <c r="J315" i="15"/>
  <c r="N315" i="15"/>
  <c r="I316" i="15"/>
  <c r="M316" i="15"/>
  <c r="H317" i="15"/>
  <c r="L317" i="15"/>
  <c r="G318" i="15"/>
  <c r="K318" i="15"/>
  <c r="F319" i="15"/>
  <c r="J319" i="15"/>
  <c r="N319" i="15"/>
  <c r="I320" i="15"/>
  <c r="M320" i="15"/>
  <c r="H321" i="15"/>
  <c r="L321" i="15"/>
  <c r="G322" i="15"/>
  <c r="K322" i="15"/>
  <c r="F323" i="15"/>
  <c r="J323" i="15"/>
  <c r="N323" i="15"/>
  <c r="I324" i="15"/>
  <c r="M324" i="15"/>
  <c r="H325" i="15"/>
  <c r="L325" i="15"/>
  <c r="G326" i="15"/>
  <c r="K326" i="15"/>
  <c r="F327" i="15"/>
  <c r="J327" i="15"/>
  <c r="N327" i="15"/>
  <c r="I328" i="15"/>
  <c r="M328" i="15"/>
  <c r="H329" i="15"/>
  <c r="L329" i="15"/>
  <c r="G330" i="15"/>
  <c r="K330" i="15"/>
  <c r="F331" i="15"/>
  <c r="J331" i="15"/>
  <c r="N331" i="15"/>
  <c r="I332" i="15"/>
  <c r="M332" i="15"/>
  <c r="H333" i="15"/>
  <c r="L333" i="15"/>
  <c r="G334" i="15"/>
  <c r="K334" i="15"/>
  <c r="F335" i="15"/>
  <c r="J335" i="15"/>
  <c r="N335" i="15"/>
  <c r="I336" i="15"/>
  <c r="M336" i="15"/>
  <c r="H337" i="15"/>
  <c r="L337" i="15"/>
  <c r="G338" i="15"/>
  <c r="K338" i="15"/>
  <c r="F339" i="15"/>
  <c r="J339" i="15"/>
  <c r="N339" i="15"/>
  <c r="I340" i="15"/>
  <c r="M340" i="15"/>
  <c r="H341" i="15"/>
  <c r="L341" i="15"/>
  <c r="G342" i="15"/>
  <c r="K342" i="15"/>
  <c r="F343" i="15"/>
  <c r="J343" i="15"/>
  <c r="N343" i="15"/>
  <c r="I344" i="15"/>
  <c r="M344" i="15"/>
  <c r="H345" i="15"/>
  <c r="L345" i="15"/>
  <c r="G346" i="15"/>
  <c r="K346" i="15"/>
  <c r="F347" i="15"/>
  <c r="J347" i="15"/>
  <c r="N347" i="15"/>
  <c r="I348" i="15"/>
  <c r="M348" i="15"/>
  <c r="H349" i="15"/>
  <c r="L349" i="15"/>
  <c r="G350" i="15"/>
  <c r="K350" i="15"/>
  <c r="F351" i="15"/>
  <c r="J351" i="15"/>
  <c r="N351" i="15"/>
  <c r="I352" i="15"/>
  <c r="M352" i="15"/>
  <c r="H353" i="15"/>
  <c r="L353" i="15"/>
  <c r="G354" i="15"/>
  <c r="K354" i="15"/>
  <c r="F355" i="15"/>
  <c r="J355" i="15"/>
  <c r="N355" i="15"/>
  <c r="I356" i="15"/>
  <c r="M356" i="15"/>
  <c r="H357" i="15"/>
  <c r="L357" i="15"/>
  <c r="G358" i="15"/>
  <c r="K358" i="15"/>
  <c r="F359" i="15"/>
  <c r="J359" i="15"/>
  <c r="N359" i="15"/>
  <c r="I360" i="15"/>
  <c r="M360" i="15"/>
  <c r="H361" i="15"/>
  <c r="L361" i="15"/>
  <c r="G362" i="15"/>
  <c r="K362" i="15"/>
  <c r="F363" i="15"/>
  <c r="J363" i="15"/>
  <c r="N363" i="15"/>
  <c r="I364" i="15"/>
  <c r="M364" i="15"/>
  <c r="H365" i="15"/>
  <c r="L365" i="15"/>
  <c r="G366" i="15"/>
  <c r="K366" i="15"/>
  <c r="F367" i="15"/>
  <c r="J367" i="15"/>
  <c r="N367" i="15"/>
  <c r="I368" i="15"/>
  <c r="M368" i="15"/>
  <c r="H369" i="15"/>
  <c r="L369" i="15"/>
  <c r="G370" i="15"/>
  <c r="K370" i="15"/>
  <c r="F371" i="15"/>
  <c r="J371" i="15"/>
  <c r="N371" i="15"/>
  <c r="I372" i="15"/>
  <c r="M372" i="15"/>
  <c r="H373" i="15"/>
  <c r="L373" i="15"/>
  <c r="G374" i="15"/>
  <c r="K374" i="15"/>
  <c r="F375" i="15"/>
  <c r="J375" i="15"/>
  <c r="N375" i="15"/>
  <c r="I376" i="15"/>
  <c r="M376" i="15"/>
  <c r="H377" i="15"/>
  <c r="L377" i="15"/>
  <c r="G378" i="15"/>
  <c r="K378" i="15"/>
  <c r="F379" i="15"/>
  <c r="J379" i="15"/>
  <c r="N379" i="15"/>
  <c r="I380" i="15"/>
  <c r="M380" i="15"/>
  <c r="H381" i="15"/>
  <c r="L381" i="15"/>
  <c r="G382" i="15"/>
  <c r="K382" i="15"/>
  <c r="F383" i="15"/>
  <c r="J383" i="15"/>
  <c r="N383" i="15"/>
  <c r="I384" i="15"/>
  <c r="M384" i="15"/>
  <c r="H385" i="15"/>
  <c r="L385" i="15"/>
  <c r="G386" i="15"/>
  <c r="K386" i="15"/>
  <c r="F387" i="15"/>
  <c r="J387" i="15"/>
  <c r="N387" i="15"/>
  <c r="I388" i="15"/>
  <c r="M388" i="15"/>
  <c r="H389" i="15"/>
  <c r="L389" i="15"/>
  <c r="G390" i="15"/>
  <c r="K390" i="15"/>
  <c r="F391" i="15"/>
  <c r="J391" i="15"/>
  <c r="N391" i="15"/>
  <c r="I392" i="15"/>
  <c r="M392" i="15"/>
  <c r="H393" i="15"/>
  <c r="L393" i="15"/>
  <c r="G394" i="15"/>
  <c r="K394" i="15"/>
  <c r="F395" i="15"/>
  <c r="J395" i="15"/>
  <c r="N395" i="15"/>
  <c r="I396" i="15"/>
  <c r="M396" i="15"/>
  <c r="H397" i="15"/>
  <c r="L397" i="15"/>
  <c r="G398" i="15"/>
  <c r="K398" i="15"/>
  <c r="F399" i="15"/>
  <c r="J399" i="15"/>
  <c r="N399" i="15"/>
  <c r="I400" i="15"/>
  <c r="M400" i="15"/>
  <c r="H401" i="15"/>
  <c r="L401" i="15"/>
  <c r="G402" i="15"/>
  <c r="K402" i="15"/>
  <c r="F403" i="15"/>
  <c r="J403" i="15"/>
  <c r="N403" i="15"/>
  <c r="I404" i="15"/>
  <c r="M404" i="15"/>
  <c r="H405" i="15"/>
  <c r="L405" i="15"/>
  <c r="G406" i="15"/>
  <c r="K406" i="15"/>
  <c r="F407" i="15"/>
  <c r="J407" i="15"/>
  <c r="N407" i="15"/>
  <c r="I408" i="15"/>
  <c r="M408" i="15"/>
  <c r="H409" i="15"/>
  <c r="L409" i="15"/>
  <c r="D184" i="15"/>
  <c r="D305" i="15" s="1"/>
  <c r="L358" i="15"/>
  <c r="CM103" i="4"/>
  <c r="BW103" i="4"/>
  <c r="BG103" i="4"/>
  <c r="AQ103" i="4"/>
  <c r="AA103" i="4"/>
  <c r="CN115" i="4"/>
  <c r="CF115" i="4"/>
  <c r="BX115" i="4"/>
  <c r="BP115" i="4"/>
  <c r="BH115" i="4"/>
  <c r="AZ115" i="4"/>
  <c r="AR115" i="4"/>
  <c r="AJ115" i="4"/>
  <c r="AB115" i="4"/>
  <c r="T115" i="4"/>
  <c r="L115" i="4"/>
  <c r="DC103" i="4"/>
  <c r="CE103" i="4"/>
  <c r="BO103" i="4"/>
  <c r="AY103" i="4"/>
  <c r="AI103" i="4"/>
  <c r="S103" i="4"/>
  <c r="DF123" i="4"/>
  <c r="CQ115" i="4"/>
  <c r="CA115" i="4"/>
  <c r="BC115" i="4"/>
  <c r="CX115" i="4"/>
  <c r="CP115" i="4"/>
  <c r="CH115" i="4"/>
  <c r="BZ115" i="4"/>
  <c r="BR115" i="4"/>
  <c r="BJ115" i="4"/>
  <c r="BB115" i="4"/>
  <c r="AT115" i="4"/>
  <c r="AL115" i="4"/>
  <c r="AD115" i="4"/>
  <c r="V115" i="4"/>
  <c r="N115" i="4"/>
  <c r="DF116" i="4"/>
  <c r="CY115" i="4"/>
  <c r="CI115" i="4"/>
  <c r="BS115" i="4"/>
  <c r="BK115" i="4"/>
  <c r="AU115" i="4"/>
  <c r="AM115" i="4"/>
  <c r="AE115" i="4"/>
  <c r="W115" i="4"/>
  <c r="O115" i="4"/>
  <c r="CW115" i="4"/>
  <c r="CO115" i="4"/>
  <c r="CG115" i="4"/>
  <c r="BY115" i="4"/>
  <c r="BQ115" i="4"/>
  <c r="BI115" i="4"/>
  <c r="BA115" i="4"/>
  <c r="AS115" i="4"/>
  <c r="AK115" i="4"/>
  <c r="AC115" i="4"/>
  <c r="U115" i="4"/>
  <c r="M115" i="4"/>
  <c r="DC115" i="4"/>
  <c r="CU115" i="4"/>
  <c r="CM115" i="4"/>
  <c r="CE115" i="4"/>
  <c r="BW115" i="4"/>
  <c r="BO115" i="4"/>
  <c r="BG115" i="4"/>
  <c r="AY115" i="4"/>
  <c r="AQ115" i="4"/>
  <c r="AI115" i="4"/>
  <c r="AA115" i="4"/>
  <c r="S115" i="4"/>
  <c r="K115" i="4"/>
  <c r="CZ103" i="4"/>
  <c r="CJ103" i="4"/>
  <c r="CB103" i="4"/>
  <c r="BL103" i="4"/>
  <c r="BD103" i="4"/>
  <c r="AN103" i="4"/>
  <c r="AF103" i="4"/>
  <c r="X103" i="4"/>
  <c r="P103" i="4"/>
  <c r="CP103" i="4"/>
  <c r="CH103" i="4"/>
  <c r="BZ103" i="4"/>
  <c r="BR103" i="4"/>
  <c r="BJ103" i="4"/>
  <c r="BB103" i="4"/>
  <c r="AT103" i="4"/>
  <c r="AL103" i="4"/>
  <c r="AD103" i="4"/>
  <c r="V103" i="4"/>
  <c r="CR103" i="4"/>
  <c r="BU103" i="4"/>
  <c r="CS103" i="4"/>
  <c r="DF104" i="4"/>
  <c r="N103" i="4"/>
  <c r="BE103" i="4"/>
  <c r="AW103" i="4"/>
  <c r="AO103" i="4"/>
  <c r="Y103" i="4"/>
  <c r="Q103" i="4"/>
  <c r="DB103" i="4"/>
  <c r="CT103" i="4"/>
  <c r="CL103" i="4"/>
  <c r="CD103" i="4"/>
  <c r="BV103" i="4"/>
  <c r="BN103" i="4"/>
  <c r="BF103" i="4"/>
  <c r="AX103" i="4"/>
  <c r="AP103" i="4"/>
  <c r="AH103" i="4"/>
  <c r="Z103" i="4"/>
  <c r="R103" i="4"/>
  <c r="J103" i="4"/>
  <c r="K103" i="4"/>
  <c r="I103" i="4"/>
  <c r="CU103" i="4"/>
  <c r="H103" i="4"/>
  <c r="AV103" i="4"/>
  <c r="BT103" i="4"/>
  <c r="L103" i="4"/>
  <c r="T103" i="4"/>
  <c r="AB103" i="4"/>
  <c r="AJ103" i="4"/>
  <c r="AR103" i="4"/>
  <c r="AZ103" i="4"/>
  <c r="BH103" i="4"/>
  <c r="BP103" i="4"/>
  <c r="BX103" i="4"/>
  <c r="CF103" i="4"/>
  <c r="CN103" i="4"/>
  <c r="CV103" i="4"/>
  <c r="M103" i="4"/>
  <c r="U103" i="4"/>
  <c r="AC103" i="4"/>
  <c r="AK103" i="4"/>
  <c r="AS103" i="4"/>
  <c r="BA103" i="4"/>
  <c r="BI103" i="4"/>
  <c r="BQ103" i="4"/>
  <c r="BY103" i="4"/>
  <c r="CG103" i="4"/>
  <c r="CO103" i="4"/>
  <c r="CW103" i="4"/>
  <c r="CX103" i="4"/>
  <c r="O103" i="4"/>
  <c r="W103" i="4"/>
  <c r="AE103" i="4"/>
  <c r="AM103" i="4"/>
  <c r="AU103" i="4"/>
  <c r="BC103" i="4"/>
  <c r="BK103" i="4"/>
  <c r="BS103" i="4"/>
  <c r="CA103" i="4"/>
  <c r="CI103" i="4"/>
  <c r="CQ103" i="4"/>
  <c r="CY103" i="4"/>
  <c r="F410" i="15" l="1"/>
  <c r="G410" i="15"/>
  <c r="H410" i="15"/>
  <c r="I410" i="15"/>
  <c r="J410" i="15"/>
  <c r="K410" i="15"/>
  <c r="L410" i="15"/>
  <c r="M410" i="15"/>
  <c r="N410" i="15"/>
  <c r="F411" i="15"/>
  <c r="G411" i="15"/>
  <c r="H411" i="15"/>
  <c r="I411" i="15"/>
  <c r="J411" i="15"/>
  <c r="K411" i="15"/>
  <c r="L411" i="15"/>
  <c r="M411" i="15"/>
  <c r="N411" i="15"/>
  <c r="F412" i="15"/>
  <c r="G412" i="15"/>
  <c r="H412" i="15"/>
  <c r="I412" i="15"/>
  <c r="J412" i="15"/>
  <c r="K412" i="15"/>
  <c r="L412" i="15"/>
  <c r="M412" i="15"/>
  <c r="N412" i="15"/>
  <c r="K413" i="15"/>
  <c r="L413" i="15"/>
  <c r="M413" i="15"/>
  <c r="N413" i="15"/>
  <c r="K414" i="15"/>
  <c r="L414" i="15"/>
  <c r="M414" i="15"/>
  <c r="N414" i="15"/>
  <c r="K415" i="15"/>
  <c r="L415" i="15"/>
  <c r="M415" i="15"/>
  <c r="N415" i="15"/>
  <c r="K416" i="15"/>
  <c r="L416" i="15"/>
  <c r="M416" i="15"/>
  <c r="N416" i="15"/>
  <c r="K417" i="15"/>
  <c r="L417" i="15"/>
  <c r="M417" i="15"/>
  <c r="N417" i="15"/>
  <c r="K418" i="15"/>
  <c r="L418" i="15"/>
  <c r="M418" i="15"/>
  <c r="N418" i="15"/>
  <c r="D265" i="15"/>
  <c r="D266" i="15"/>
  <c r="E411" i="15" l="1"/>
  <c r="E410" i="15"/>
  <c r="D218" i="15"/>
  <c r="E409" i="15"/>
  <c r="E412" i="15"/>
  <c r="D205" i="15"/>
  <c r="D241" i="15"/>
  <c r="D230" i="15"/>
  <c r="D253" i="15"/>
  <c r="D242" i="15"/>
  <c r="D206" i="15"/>
  <c r="D229" i="15"/>
  <c r="D254" i="15"/>
  <c r="D193" i="15"/>
  <c r="D314" i="15" s="1"/>
  <c r="D194" i="15"/>
  <c r="D315" i="15" s="1"/>
  <c r="D217" i="15"/>
  <c r="DG99" i="4"/>
  <c r="DG100" i="4"/>
  <c r="DG86" i="4"/>
  <c r="DG87" i="4"/>
  <c r="DG73" i="4"/>
  <c r="DG74" i="4"/>
  <c r="DG60" i="4"/>
  <c r="DG61" i="4"/>
  <c r="DG46" i="4"/>
  <c r="DG47" i="4"/>
  <c r="DG33" i="4"/>
  <c r="DG34" i="4"/>
  <c r="DG20" i="4"/>
  <c r="DG21" i="4"/>
  <c r="DG121" i="4"/>
  <c r="E315" i="15" l="1"/>
  <c r="E314" i="15"/>
  <c r="B101" i="4" l="1"/>
  <c r="B100" i="4"/>
  <c r="B99" i="4"/>
  <c r="B88" i="4"/>
  <c r="B87" i="4"/>
  <c r="B86" i="4"/>
  <c r="B75" i="4"/>
  <c r="B74" i="4"/>
  <c r="B73" i="4"/>
  <c r="B62" i="4"/>
  <c r="B61" i="4"/>
  <c r="B60" i="4"/>
  <c r="B48" i="4"/>
  <c r="B47" i="4"/>
  <c r="B46" i="4"/>
  <c r="B36" i="4"/>
  <c r="B35" i="4"/>
  <c r="B34" i="4"/>
  <c r="B33" i="4"/>
  <c r="F99" i="4" l="1"/>
  <c r="G99" i="4"/>
  <c r="F100" i="4"/>
  <c r="G100" i="4"/>
  <c r="F86" i="4"/>
  <c r="G86" i="4"/>
  <c r="F87" i="4"/>
  <c r="G87" i="4"/>
  <c r="F73" i="4"/>
  <c r="G73" i="4"/>
  <c r="F74" i="4"/>
  <c r="G74" i="4"/>
  <c r="F60" i="4"/>
  <c r="G60" i="4"/>
  <c r="F61" i="4"/>
  <c r="G61" i="4"/>
  <c r="G46" i="4"/>
  <c r="G47" i="4"/>
  <c r="F46" i="4"/>
  <c r="F47" i="4"/>
  <c r="F33" i="4"/>
  <c r="G33" i="4"/>
  <c r="F34" i="4"/>
  <c r="G34" i="4"/>
  <c r="G20" i="4"/>
  <c r="G21" i="4"/>
  <c r="F20" i="4"/>
  <c r="F21" i="4"/>
  <c r="DE12" i="4" l="1"/>
  <c r="DC90" i="4"/>
  <c r="DB90" i="4"/>
  <c r="DA90" i="4"/>
  <c r="CZ90" i="4"/>
  <c r="CY90" i="4"/>
  <c r="CX90" i="4"/>
  <c r="CW90" i="4"/>
  <c r="CV90" i="4"/>
  <c r="CU90" i="4"/>
  <c r="CT90" i="4"/>
  <c r="CS90" i="4"/>
  <c r="CR90" i="4"/>
  <c r="CQ90" i="4"/>
  <c r="CP90" i="4"/>
  <c r="CO90" i="4"/>
  <c r="CN90" i="4"/>
  <c r="CM90" i="4"/>
  <c r="CL90" i="4"/>
  <c r="CK90" i="4"/>
  <c r="CJ90" i="4"/>
  <c r="CI90" i="4"/>
  <c r="CH90" i="4"/>
  <c r="CG90" i="4"/>
  <c r="CF90" i="4"/>
  <c r="CE90" i="4"/>
  <c r="CD90"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DC77" i="4"/>
  <c r="DB77" i="4"/>
  <c r="DA77" i="4"/>
  <c r="CZ77" i="4"/>
  <c r="CY77" i="4"/>
  <c r="CX77" i="4"/>
  <c r="CW77" i="4"/>
  <c r="CV77" i="4"/>
  <c r="CU77" i="4"/>
  <c r="CT77" i="4"/>
  <c r="CS77" i="4"/>
  <c r="CR77" i="4"/>
  <c r="CQ77" i="4"/>
  <c r="CP77" i="4"/>
  <c r="CO77" i="4"/>
  <c r="CN77" i="4"/>
  <c r="CM77" i="4"/>
  <c r="CL77" i="4"/>
  <c r="CK77" i="4"/>
  <c r="CJ77" i="4"/>
  <c r="CI77" i="4"/>
  <c r="CH77" i="4"/>
  <c r="CG77" i="4"/>
  <c r="CF77" i="4"/>
  <c r="CE77" i="4"/>
  <c r="CD77" i="4"/>
  <c r="CC77" i="4"/>
  <c r="CB77" i="4"/>
  <c r="CA77" i="4"/>
  <c r="BZ77" i="4"/>
  <c r="BY77" i="4"/>
  <c r="BX77" i="4"/>
  <c r="BW77" i="4"/>
  <c r="BV77" i="4"/>
  <c r="BU77" i="4"/>
  <c r="BT77" i="4"/>
  <c r="BS77" i="4"/>
  <c r="BR77" i="4"/>
  <c r="BQ77" i="4"/>
  <c r="BP77" i="4"/>
  <c r="BO77" i="4"/>
  <c r="BN77" i="4"/>
  <c r="BM77"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DC51" i="4"/>
  <c r="DB51" i="4"/>
  <c r="DA51" i="4"/>
  <c r="CZ51" i="4"/>
  <c r="CY51" i="4"/>
  <c r="CX51" i="4"/>
  <c r="CW51" i="4"/>
  <c r="CV51" i="4"/>
  <c r="CU51" i="4"/>
  <c r="CT51" i="4"/>
  <c r="CS51" i="4"/>
  <c r="CR51" i="4"/>
  <c r="CQ51" i="4"/>
  <c r="CP51" i="4"/>
  <c r="CO51" i="4"/>
  <c r="CN51" i="4"/>
  <c r="CM51" i="4"/>
  <c r="CL51" i="4"/>
  <c r="CK51" i="4"/>
  <c r="CJ51" i="4"/>
  <c r="CI51" i="4"/>
  <c r="CH51" i="4"/>
  <c r="CG51" i="4"/>
  <c r="CF51" i="4"/>
  <c r="CE51" i="4"/>
  <c r="CD51" i="4"/>
  <c r="CC51" i="4"/>
  <c r="CB5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H51" i="4"/>
  <c r="U37" i="4"/>
  <c r="DC37" i="4"/>
  <c r="DB37" i="4"/>
  <c r="DA37" i="4"/>
  <c r="CZ37" i="4"/>
  <c r="CY37" i="4"/>
  <c r="CX37" i="4"/>
  <c r="CW37" i="4"/>
  <c r="CV37" i="4"/>
  <c r="CU37" i="4"/>
  <c r="CT37" i="4"/>
  <c r="CS37" i="4"/>
  <c r="CR37" i="4"/>
  <c r="CQ37" i="4"/>
  <c r="CP37" i="4"/>
  <c r="CO37" i="4"/>
  <c r="CN37" i="4"/>
  <c r="CM37" i="4"/>
  <c r="CL37" i="4"/>
  <c r="CK37" i="4"/>
  <c r="CJ37" i="4"/>
  <c r="CI37" i="4"/>
  <c r="CH37" i="4"/>
  <c r="CG37" i="4"/>
  <c r="CF37" i="4"/>
  <c r="CE37" i="4"/>
  <c r="CD37" i="4"/>
  <c r="CC37" i="4"/>
  <c r="CB37" i="4"/>
  <c r="CA37" i="4"/>
  <c r="BZ37" i="4"/>
  <c r="BY37" i="4"/>
  <c r="BX37" i="4"/>
  <c r="BW37" i="4"/>
  <c r="BV37" i="4"/>
  <c r="BU37" i="4"/>
  <c r="BT37" i="4"/>
  <c r="BS37" i="4"/>
  <c r="BR37" i="4"/>
  <c r="BQ37" i="4"/>
  <c r="BP37" i="4"/>
  <c r="BO37" i="4"/>
  <c r="BN37" i="4"/>
  <c r="BM37" i="4"/>
  <c r="BL37" i="4"/>
  <c r="BK37" i="4"/>
  <c r="BJ37" i="4"/>
  <c r="BI37" i="4"/>
  <c r="BH37" i="4"/>
  <c r="BG37" i="4"/>
  <c r="BF37" i="4"/>
  <c r="BE37" i="4"/>
  <c r="BD37" i="4"/>
  <c r="BC37" i="4"/>
  <c r="BB37" i="4"/>
  <c r="BA37" i="4"/>
  <c r="AZ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T37" i="4"/>
  <c r="S37" i="4"/>
  <c r="R37" i="4"/>
  <c r="Q37" i="4"/>
  <c r="P37" i="4"/>
  <c r="O37" i="4"/>
  <c r="N37" i="4"/>
  <c r="M37" i="4"/>
  <c r="L37" i="4"/>
  <c r="K37" i="4"/>
  <c r="J37" i="4"/>
  <c r="I37" i="4"/>
  <c r="H37" i="4"/>
  <c r="H24" i="4"/>
  <c r="DA24" i="4"/>
  <c r="DC24" i="4"/>
  <c r="DB24" i="4"/>
  <c r="CZ24" i="4"/>
  <c r="CY24" i="4"/>
  <c r="CX24" i="4"/>
  <c r="CW24" i="4"/>
  <c r="CV24" i="4"/>
  <c r="CU24" i="4"/>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DC11" i="4"/>
  <c r="K11" i="4"/>
  <c r="G24" i="4" l="1"/>
  <c r="I11" i="4" l="1"/>
  <c r="J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H10" i="4"/>
  <c r="H8" i="4"/>
  <c r="G11" i="4" l="1"/>
  <c r="F12" i="4"/>
  <c r="B22" i="4"/>
  <c r="B21" i="4"/>
  <c r="B20" i="4"/>
  <c r="C135" i="1" l="1"/>
  <c r="C136" i="1"/>
  <c r="C137" i="1"/>
  <c r="C138" i="1"/>
  <c r="C127" i="1"/>
  <c r="C128" i="1"/>
  <c r="C129" i="1"/>
  <c r="C130" i="1"/>
  <c r="C131" i="1"/>
  <c r="C132" i="1"/>
  <c r="C133" i="1"/>
  <c r="C134" i="1"/>
  <c r="C126" i="1"/>
  <c r="F8" i="19" l="1" a="1"/>
  <c r="F8" i="19" s="1"/>
  <c r="H6" i="16" a="1"/>
  <c r="H6" i="16" s="1"/>
  <c r="H162" i="16" s="1"/>
  <c r="H6" i="15" a="1"/>
  <c r="H6" i="15" s="1"/>
  <c r="H162" i="15" s="1"/>
  <c r="H35" i="13" a="1"/>
  <c r="H35" i="13" s="1"/>
  <c r="H28" i="13" a="1"/>
  <c r="H28" i="13" s="1"/>
  <c r="H21" i="13" a="1"/>
  <c r="H21" i="13" s="1"/>
  <c r="H14" i="13" a="1"/>
  <c r="H14" i="13" s="1"/>
  <c r="H7" i="13" a="1"/>
  <c r="H7" i="13" s="1"/>
  <c r="H9" i="11" a="1"/>
  <c r="H9" i="11" s="1"/>
  <c r="H79" i="10" a="1"/>
  <c r="H79" i="10" s="1"/>
  <c r="H61" i="10" a="1"/>
  <c r="H61" i="10" s="1"/>
  <c r="H43" i="10" a="1"/>
  <c r="H43" i="10" s="1"/>
  <c r="H54" i="10" s="1"/>
  <c r="H25" i="10" a="1"/>
  <c r="H25" i="10" s="1"/>
  <c r="H7" i="10" a="1"/>
  <c r="H7" i="10" s="1"/>
  <c r="H6" i="8" a="1"/>
  <c r="H6" i="8" s="1"/>
  <c r="H6" i="7" a="1"/>
  <c r="H6" i="7" s="1"/>
  <c r="H6" i="6" a="1"/>
  <c r="H6" i="6" s="1"/>
  <c r="H6" i="5" a="1"/>
  <c r="H6" i="5" s="1"/>
  <c r="H6" i="4" a="1"/>
  <c r="H6" i="4" s="1"/>
  <c r="C125" i="1"/>
  <c r="C119" i="1"/>
  <c r="C120" i="1"/>
  <c r="C112" i="1"/>
  <c r="C113" i="1"/>
  <c r="C18" i="1"/>
  <c r="C19" i="1"/>
  <c r="C20" i="1"/>
  <c r="C21" i="1"/>
  <c r="C22" i="1"/>
  <c r="C23" i="1"/>
  <c r="C24" i="1"/>
  <c r="C25" i="1"/>
  <c r="C26" i="1"/>
  <c r="C27" i="1"/>
  <c r="C28" i="1"/>
  <c r="C29" i="1"/>
  <c r="C30" i="1"/>
  <c r="C31" i="1"/>
  <c r="C32" i="1"/>
  <c r="C33" i="1"/>
  <c r="C34" i="1"/>
  <c r="C35" i="1"/>
  <c r="C36" i="1"/>
  <c r="C37" i="1"/>
  <c r="C14" i="1"/>
  <c r="C15" i="1"/>
  <c r="C16" i="1"/>
  <c r="C17" i="1"/>
  <c r="C13" i="1"/>
  <c r="D3" i="2"/>
  <c r="D2" i="2"/>
  <c r="A11" i="19"/>
  <c r="A10" i="19"/>
  <c r="G21" i="19" l="1"/>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D28" i="19" l="1"/>
  <c r="D29" i="19"/>
  <c r="D31" i="19"/>
  <c r="D32" i="19"/>
  <c r="D34" i="19"/>
  <c r="D35" i="19"/>
  <c r="D37" i="19"/>
  <c r="D38" i="19"/>
  <c r="D40" i="19"/>
  <c r="D41" i="19"/>
  <c r="D42" i="19"/>
  <c r="F21" i="19" l="1"/>
  <c r="CG39" i="19" l="1"/>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CG36"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CG30"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CG27" i="19"/>
  <c r="CF27" i="19"/>
  <c r="CE27" i="19"/>
  <c r="CD27" i="19"/>
  <c r="CC27" i="19"/>
  <c r="CB27" i="19"/>
  <c r="CA27" i="19"/>
  <c r="BZ27" i="19"/>
  <c r="BY27" i="19"/>
  <c r="BY26" i="19" s="1"/>
  <c r="BX27" i="19"/>
  <c r="BX26" i="19" s="1"/>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G26" i="19" s="1"/>
  <c r="AF27" i="19"/>
  <c r="AF26" i="19" s="1"/>
  <c r="AE27" i="19"/>
  <c r="AD27" i="19"/>
  <c r="AC27" i="19"/>
  <c r="AB27" i="19"/>
  <c r="AA27" i="19"/>
  <c r="Z27" i="19"/>
  <c r="Y27" i="19"/>
  <c r="X27" i="19"/>
  <c r="W27" i="19"/>
  <c r="V27" i="19"/>
  <c r="U27" i="19"/>
  <c r="T27" i="19"/>
  <c r="S27" i="19"/>
  <c r="R27" i="19"/>
  <c r="Q27" i="19"/>
  <c r="P27" i="19"/>
  <c r="O27" i="19"/>
  <c r="N27" i="19"/>
  <c r="M27" i="19"/>
  <c r="L27" i="19"/>
  <c r="K27" i="19"/>
  <c r="J27" i="19"/>
  <c r="J26" i="19" s="1"/>
  <c r="I27" i="19"/>
  <c r="H27" i="19"/>
  <c r="G27" i="19"/>
  <c r="F27" i="19"/>
  <c r="A17" i="19"/>
  <c r="A16" i="19"/>
  <c r="A15" i="19"/>
  <c r="A14" i="19"/>
  <c r="A13" i="19"/>
  <c r="A12" i="19"/>
  <c r="C9" i="19"/>
  <c r="C2" i="19"/>
  <c r="CF26" i="19" l="1"/>
  <c r="BL26" i="19"/>
  <c r="BE26" i="19"/>
  <c r="N26" i="19"/>
  <c r="CC26" i="19"/>
  <c r="BH26" i="19"/>
  <c r="BI26" i="19"/>
  <c r="AN26" i="19"/>
  <c r="BP26" i="19"/>
  <c r="Y26" i="19"/>
  <c r="AV26" i="19"/>
  <c r="AO26" i="19"/>
  <c r="AW26" i="19"/>
  <c r="BT26" i="19"/>
  <c r="BU26" i="19"/>
  <c r="L26" i="19"/>
  <c r="M26" i="19"/>
  <c r="CB26" i="19"/>
  <c r="AK26" i="19"/>
  <c r="P26" i="19"/>
  <c r="Q26" i="19"/>
  <c r="CG26" i="19"/>
  <c r="T26" i="19"/>
  <c r="U26" i="19"/>
  <c r="X26" i="19"/>
  <c r="BQ26" i="19"/>
  <c r="AB26" i="19"/>
  <c r="H26" i="19"/>
  <c r="AZ26" i="19"/>
  <c r="BD26" i="19"/>
  <c r="AJ26" i="19"/>
  <c r="BM26" i="19"/>
  <c r="AS26" i="19"/>
  <c r="AC26" i="19"/>
  <c r="I26" i="19"/>
  <c r="BA26" i="19"/>
  <c r="AR26" i="19"/>
  <c r="D30" i="19"/>
  <c r="D33" i="19"/>
  <c r="D36" i="19"/>
  <c r="D39" i="19"/>
  <c r="F26" i="19"/>
  <c r="D27" i="19"/>
  <c r="R26" i="19"/>
  <c r="V26" i="19"/>
  <c r="Z26" i="19"/>
  <c r="AD26" i="19"/>
  <c r="AH26" i="19"/>
  <c r="AL26" i="19"/>
  <c r="AP26" i="19"/>
  <c r="AT26" i="19"/>
  <c r="AX26" i="19"/>
  <c r="BB26" i="19"/>
  <c r="BF26" i="19"/>
  <c r="BJ26" i="19"/>
  <c r="BN26" i="19"/>
  <c r="BR26" i="19"/>
  <c r="BV26" i="19"/>
  <c r="BZ26" i="19"/>
  <c r="CD26" i="19"/>
  <c r="G26" i="19"/>
  <c r="K26" i="19"/>
  <c r="O26" i="19"/>
  <c r="S26" i="19"/>
  <c r="W26" i="19"/>
  <c r="AA26" i="19"/>
  <c r="AE26" i="19"/>
  <c r="AI26" i="19"/>
  <c r="AM26" i="19"/>
  <c r="AQ26" i="19"/>
  <c r="AU26" i="19"/>
  <c r="AY26" i="19"/>
  <c r="BC26" i="19"/>
  <c r="BG26" i="19"/>
  <c r="BK26" i="19"/>
  <c r="BO26" i="19"/>
  <c r="BS26" i="19"/>
  <c r="BW26" i="19"/>
  <c r="CA26" i="19"/>
  <c r="CE26" i="19"/>
  <c r="G8" i="19"/>
  <c r="H8" i="19" l="1"/>
  <c r="D26" i="19" l="1"/>
  <c r="I8" i="19"/>
  <c r="J8" i="19" l="1"/>
  <c r="K8" i="19" l="1"/>
  <c r="L8" i="19" l="1"/>
  <c r="M8" i="19" l="1"/>
  <c r="N8" i="19" l="1"/>
  <c r="O8" i="19" l="1"/>
  <c r="P8" i="19" l="1"/>
  <c r="Q8" i="19" l="1"/>
  <c r="R8" i="19" l="1"/>
  <c r="S8" i="19" l="1"/>
  <c r="C176" i="16"/>
  <c r="C175" i="16"/>
  <c r="C174" i="16"/>
  <c r="C173" i="16"/>
  <c r="C172" i="16"/>
  <c r="C171" i="16"/>
  <c r="C170" i="16"/>
  <c r="C169" i="16"/>
  <c r="D118" i="16"/>
  <c r="T8" i="19" l="1"/>
  <c r="V6" i="16"/>
  <c r="V162" i="16" s="1"/>
  <c r="BB6" i="16"/>
  <c r="BB162" i="16" s="1"/>
  <c r="CH6" i="16"/>
  <c r="CH162" i="16" s="1"/>
  <c r="AD6" i="16"/>
  <c r="AD162" i="16" s="1"/>
  <c r="BJ6" i="16"/>
  <c r="BJ162" i="16" s="1"/>
  <c r="CP6" i="16"/>
  <c r="CP162" i="16" s="1"/>
  <c r="AL6" i="16"/>
  <c r="AL162" i="16" s="1"/>
  <c r="BR6" i="16"/>
  <c r="BR162" i="16" s="1"/>
  <c r="CX6" i="16"/>
  <c r="CX162" i="16" s="1"/>
  <c r="N6" i="16"/>
  <c r="N162" i="16" s="1"/>
  <c r="AT6" i="16"/>
  <c r="AT162" i="16" s="1"/>
  <c r="BZ6" i="16"/>
  <c r="BZ162" i="16" s="1"/>
  <c r="O6" i="16"/>
  <c r="O162" i="16" s="1"/>
  <c r="W6" i="16"/>
  <c r="W162" i="16" s="1"/>
  <c r="AE6" i="16"/>
  <c r="AE162" i="16" s="1"/>
  <c r="AM6" i="16"/>
  <c r="AM162" i="16" s="1"/>
  <c r="AU6" i="16"/>
  <c r="AU162" i="16" s="1"/>
  <c r="BC6" i="16"/>
  <c r="BC162" i="16" s="1"/>
  <c r="BK6" i="16"/>
  <c r="BK162" i="16" s="1"/>
  <c r="BS6" i="16"/>
  <c r="BS162" i="16" s="1"/>
  <c r="CA6" i="16"/>
  <c r="CA162" i="16" s="1"/>
  <c r="CI6" i="16"/>
  <c r="CI162" i="16" s="1"/>
  <c r="CQ6" i="16"/>
  <c r="CQ162" i="16" s="1"/>
  <c r="CY6" i="16"/>
  <c r="CY162" i="16" s="1"/>
  <c r="J6" i="16"/>
  <c r="J162" i="16" s="1"/>
  <c r="R6" i="16"/>
  <c r="R162" i="16" s="1"/>
  <c r="Z6" i="16"/>
  <c r="Z162" i="16" s="1"/>
  <c r="AH6" i="16"/>
  <c r="AH162" i="16" s="1"/>
  <c r="AP6" i="16"/>
  <c r="AP162" i="16" s="1"/>
  <c r="AX6" i="16"/>
  <c r="AX162" i="16" s="1"/>
  <c r="BF6" i="16"/>
  <c r="BF162" i="16" s="1"/>
  <c r="BN6" i="16"/>
  <c r="BN162" i="16" s="1"/>
  <c r="BV6" i="16"/>
  <c r="BV162" i="16" s="1"/>
  <c r="CD6" i="16"/>
  <c r="CD162" i="16" s="1"/>
  <c r="CL6" i="16"/>
  <c r="CL162" i="16" s="1"/>
  <c r="CT6" i="16"/>
  <c r="CT162" i="16" s="1"/>
  <c r="DB6" i="16"/>
  <c r="DB162" i="16" s="1"/>
  <c r="K6" i="16"/>
  <c r="K162" i="16" s="1"/>
  <c r="S6" i="16"/>
  <c r="S162" i="16" s="1"/>
  <c r="AA6" i="16"/>
  <c r="AA162" i="16" s="1"/>
  <c r="AI6" i="16"/>
  <c r="AI162" i="16" s="1"/>
  <c r="AQ6" i="16"/>
  <c r="AQ162" i="16" s="1"/>
  <c r="AY6" i="16"/>
  <c r="AY162" i="16" s="1"/>
  <c r="BG6" i="16"/>
  <c r="BG162" i="16" s="1"/>
  <c r="BO6" i="16"/>
  <c r="BO162" i="16" s="1"/>
  <c r="BW6" i="16"/>
  <c r="BW162" i="16" s="1"/>
  <c r="CE6" i="16"/>
  <c r="CE162" i="16" s="1"/>
  <c r="CM6" i="16"/>
  <c r="CM162" i="16" s="1"/>
  <c r="CU6" i="16"/>
  <c r="CU162" i="16" s="1"/>
  <c r="DC6" i="16"/>
  <c r="DC162" i="16" s="1"/>
  <c r="L6" i="16"/>
  <c r="L162" i="16" s="1"/>
  <c r="P6" i="16"/>
  <c r="P162" i="16" s="1"/>
  <c r="T6" i="16"/>
  <c r="T162" i="16" s="1"/>
  <c r="X6" i="16"/>
  <c r="X162" i="16" s="1"/>
  <c r="AB6" i="16"/>
  <c r="AB162" i="16" s="1"/>
  <c r="AF6" i="16"/>
  <c r="AF162" i="16" s="1"/>
  <c r="AJ6" i="16"/>
  <c r="AJ162" i="16" s="1"/>
  <c r="AN6" i="16"/>
  <c r="AN162" i="16" s="1"/>
  <c r="AR6" i="16"/>
  <c r="AR162" i="16" s="1"/>
  <c r="AV6" i="16"/>
  <c r="AV162" i="16" s="1"/>
  <c r="AZ6" i="16"/>
  <c r="AZ162" i="16" s="1"/>
  <c r="BD6" i="16"/>
  <c r="BD162" i="16" s="1"/>
  <c r="BH6" i="16"/>
  <c r="BH162" i="16" s="1"/>
  <c r="BL6" i="16"/>
  <c r="BL162" i="16" s="1"/>
  <c r="BP6" i="16"/>
  <c r="BP162" i="16" s="1"/>
  <c r="BT6" i="16"/>
  <c r="BT162" i="16" s="1"/>
  <c r="BX6" i="16"/>
  <c r="BX162" i="16" s="1"/>
  <c r="CB6" i="16"/>
  <c r="CB162" i="16" s="1"/>
  <c r="CF6" i="16"/>
  <c r="CF162" i="16" s="1"/>
  <c r="CJ6" i="16"/>
  <c r="CJ162" i="16" s="1"/>
  <c r="CN6" i="16"/>
  <c r="CN162" i="16" s="1"/>
  <c r="CR6" i="16"/>
  <c r="CR162" i="16" s="1"/>
  <c r="CV6" i="16"/>
  <c r="CV162" i="16" s="1"/>
  <c r="CZ6" i="16"/>
  <c r="CZ162" i="16" s="1"/>
  <c r="I6" i="16"/>
  <c r="I162" i="16" s="1"/>
  <c r="M6" i="16"/>
  <c r="M162" i="16" s="1"/>
  <c r="Q6" i="16"/>
  <c r="Q162" i="16" s="1"/>
  <c r="U6" i="16"/>
  <c r="U162" i="16" s="1"/>
  <c r="Y6" i="16"/>
  <c r="Y162" i="16" s="1"/>
  <c r="AC6" i="16"/>
  <c r="AC162" i="16" s="1"/>
  <c r="AG6" i="16"/>
  <c r="AG162" i="16" s="1"/>
  <c r="AK6" i="16"/>
  <c r="AK162" i="16" s="1"/>
  <c r="AO6" i="16"/>
  <c r="AO162" i="16" s="1"/>
  <c r="AS6" i="16"/>
  <c r="AS162" i="16" s="1"/>
  <c r="AW6" i="16"/>
  <c r="AW162" i="16" s="1"/>
  <c r="BA6" i="16"/>
  <c r="BA162" i="16" s="1"/>
  <c r="BE6" i="16"/>
  <c r="BE162" i="16" s="1"/>
  <c r="BI6" i="16"/>
  <c r="BI162" i="16" s="1"/>
  <c r="BM6" i="16"/>
  <c r="BM162" i="16" s="1"/>
  <c r="BQ6" i="16"/>
  <c r="BQ162" i="16" s="1"/>
  <c r="BU6" i="16"/>
  <c r="BU162" i="16" s="1"/>
  <c r="BY6" i="16"/>
  <c r="BY162" i="16" s="1"/>
  <c r="CC6" i="16"/>
  <c r="CC162" i="16" s="1"/>
  <c r="CG6" i="16"/>
  <c r="CG162" i="16" s="1"/>
  <c r="CK6" i="16"/>
  <c r="CK162" i="16" s="1"/>
  <c r="CO6" i="16"/>
  <c r="CO162" i="16" s="1"/>
  <c r="CS6" i="16"/>
  <c r="CS162" i="16" s="1"/>
  <c r="CW6" i="16"/>
  <c r="CW162" i="16" s="1"/>
  <c r="DA6" i="16"/>
  <c r="DA162" i="16" s="1"/>
  <c r="CD59" i="14"/>
  <c r="AU120" i="14"/>
  <c r="AB88" i="14"/>
  <c r="N86" i="14"/>
  <c r="U45" i="14"/>
  <c r="BZ113" i="14"/>
  <c r="L99" i="14"/>
  <c r="DC66" i="14"/>
  <c r="CX77" i="14"/>
  <c r="CK81" i="14"/>
  <c r="DC71" i="14"/>
  <c r="U112" i="14"/>
  <c r="AZ112" i="14"/>
  <c r="R118" i="14"/>
  <c r="AS98" i="14"/>
  <c r="CE95" i="14"/>
  <c r="BA93" i="14"/>
  <c r="CR61" i="14"/>
  <c r="CK113" i="14"/>
  <c r="DB87" i="14"/>
  <c r="CI45" i="14"/>
  <c r="BZ86" i="14"/>
  <c r="BY78" i="14"/>
  <c r="AY50" i="14"/>
  <c r="H60" i="14"/>
  <c r="AK85" i="14"/>
  <c r="X99" i="14"/>
  <c r="AK66" i="14"/>
  <c r="CD95" i="14"/>
  <c r="BK65" i="14"/>
  <c r="BM99" i="14"/>
  <c r="BX54" i="14"/>
  <c r="CE89" i="14"/>
  <c r="BR99" i="14"/>
  <c r="AG76" i="14"/>
  <c r="BN99" i="14"/>
  <c r="CF113" i="14"/>
  <c r="Q87" i="14"/>
  <c r="AP119" i="14"/>
  <c r="BS76" i="14"/>
  <c r="AX54" i="14"/>
  <c r="AC99" i="14"/>
  <c r="T96" i="14"/>
  <c r="BS49" i="14"/>
  <c r="AE108" i="14"/>
  <c r="BY92" i="14"/>
  <c r="Y91" i="14"/>
  <c r="BZ60" i="14"/>
  <c r="BC116" i="14"/>
  <c r="T118" i="14"/>
  <c r="AI115" i="14"/>
  <c r="AZ111" i="14"/>
  <c r="AM113" i="14"/>
  <c r="DA119" i="14"/>
  <c r="CF115" i="14"/>
  <c r="M95" i="14"/>
  <c r="CL102" i="14"/>
  <c r="CJ97" i="14"/>
  <c r="AA76" i="14"/>
  <c r="BL60" i="14"/>
  <c r="E144" i="16"/>
  <c r="V59" i="14"/>
  <c r="BQ108" i="14"/>
  <c r="AJ89" i="14"/>
  <c r="AC96" i="14"/>
  <c r="AZ92" i="14"/>
  <c r="AP82" i="14"/>
  <c r="CA56" i="14"/>
  <c r="P86" i="14"/>
  <c r="BR59" i="14"/>
  <c r="CY48" i="14"/>
  <c r="K67" i="14"/>
  <c r="BO113" i="14"/>
  <c r="P64" i="14"/>
  <c r="DG46" i="15"/>
  <c r="AK62" i="14"/>
  <c r="BC60" i="14"/>
  <c r="DB54" i="14"/>
  <c r="CW102" i="14"/>
  <c r="BO65" i="14"/>
  <c r="BP81" i="14"/>
  <c r="BC120" i="14"/>
  <c r="V75" i="14"/>
  <c r="AM108" i="14"/>
  <c r="BB51" i="14"/>
  <c r="AJ96" i="14"/>
  <c r="BJ78" i="14"/>
  <c r="BX96" i="14"/>
  <c r="CH54" i="14"/>
  <c r="CP114" i="14"/>
  <c r="BX52" i="14"/>
  <c r="AN100" i="14"/>
  <c r="CX108" i="14"/>
  <c r="CP81" i="14"/>
  <c r="BY56" i="14"/>
  <c r="U49" i="14"/>
  <c r="AS80" i="14"/>
  <c r="CN98" i="14"/>
  <c r="DA81" i="14"/>
  <c r="T44" i="14"/>
  <c r="AB49" i="14"/>
  <c r="BA109" i="14"/>
  <c r="BF105" i="14"/>
  <c r="CD106" i="14"/>
  <c r="CI90" i="14"/>
  <c r="BI87" i="14"/>
  <c r="BS82" i="14"/>
  <c r="BG120" i="14"/>
  <c r="V114" i="14"/>
  <c r="AZ99" i="14"/>
  <c r="BN81" i="14"/>
  <c r="AW124" i="14"/>
  <c r="AM103" i="14"/>
  <c r="AA51" i="14"/>
  <c r="BM55" i="14"/>
  <c r="BU93" i="14"/>
  <c r="E139" i="15"/>
  <c r="CW117" i="14"/>
  <c r="DB71" i="14"/>
  <c r="BG52" i="14"/>
  <c r="AY79" i="14"/>
  <c r="CI91" i="14"/>
  <c r="BD76" i="14"/>
  <c r="CW48" i="14"/>
  <c r="BZ115" i="14"/>
  <c r="DE34" i="15"/>
  <c r="CG124" i="14"/>
  <c r="AN115" i="14"/>
  <c r="S107" i="14"/>
  <c r="I124" i="14"/>
  <c r="BA76" i="14"/>
  <c r="T46" i="14"/>
  <c r="CU49" i="14"/>
  <c r="BK101" i="14"/>
  <c r="K117" i="14"/>
  <c r="AT90" i="14"/>
  <c r="AP51" i="14"/>
  <c r="M78" i="14"/>
  <c r="AM110" i="14"/>
  <c r="AI92" i="14"/>
  <c r="CC89" i="14"/>
  <c r="CF46" i="14"/>
  <c r="BF109" i="14"/>
  <c r="AK69" i="14"/>
  <c r="BH46" i="14"/>
  <c r="BR119" i="14"/>
  <c r="T86" i="14"/>
  <c r="DE46" i="15"/>
  <c r="AF92" i="14"/>
  <c r="AN99" i="14"/>
  <c r="BT76" i="14"/>
  <c r="BW60" i="14"/>
  <c r="CP82" i="14"/>
  <c r="AA99" i="14"/>
  <c r="AI113" i="14"/>
  <c r="CR71" i="14"/>
  <c r="BP75" i="14"/>
  <c r="AK124" i="14"/>
  <c r="AI77" i="14"/>
  <c r="AN44" i="14"/>
  <c r="T45" i="14"/>
  <c r="I66" i="14"/>
  <c r="AB116" i="14"/>
  <c r="BW107" i="14"/>
  <c r="CA90" i="14"/>
  <c r="BE51" i="14"/>
  <c r="CE48" i="14"/>
  <c r="BJ89" i="14"/>
  <c r="BE112" i="14"/>
  <c r="CF69" i="14"/>
  <c r="CG96" i="14"/>
  <c r="BS62" i="14"/>
  <c r="BA82" i="14"/>
  <c r="R79" i="14"/>
  <c r="AP66" i="14"/>
  <c r="CF45" i="14"/>
  <c r="BY65" i="14"/>
  <c r="BZ89" i="14"/>
  <c r="CQ114" i="14"/>
  <c r="S60" i="14"/>
  <c r="AP107" i="14"/>
  <c r="DA105" i="14"/>
  <c r="CG72" i="14"/>
  <c r="DA59" i="14"/>
  <c r="BH50" i="14"/>
  <c r="CG57" i="14"/>
  <c r="BO64" i="14"/>
  <c r="CX66" i="14"/>
  <c r="DA87" i="14"/>
  <c r="T105" i="14"/>
  <c r="BZ93" i="14"/>
  <c r="K66" i="14"/>
  <c r="AG111" i="14"/>
  <c r="BJ117" i="14"/>
  <c r="AX115" i="14"/>
  <c r="BV64" i="14"/>
  <c r="CR103" i="14"/>
  <c r="K93" i="14"/>
  <c r="AA58" i="14"/>
  <c r="W93" i="14"/>
  <c r="K72" i="14"/>
  <c r="BA102" i="14"/>
  <c r="CY110" i="14"/>
  <c r="AL105" i="14"/>
  <c r="C141" i="15"/>
  <c r="AN106" i="14"/>
  <c r="CL75" i="14"/>
  <c r="CD76" i="14"/>
  <c r="AO124" i="14"/>
  <c r="U62" i="14"/>
  <c r="AR78" i="14"/>
  <c r="U124" i="14"/>
  <c r="BO68" i="14"/>
  <c r="BE54" i="14"/>
  <c r="AQ107" i="14"/>
  <c r="W89" i="14"/>
  <c r="X118" i="14"/>
  <c r="AA113" i="14"/>
  <c r="AJ56" i="14"/>
  <c r="AT66" i="14"/>
  <c r="CX69" i="14"/>
  <c r="AV50" i="14"/>
  <c r="CL82" i="14"/>
  <c r="AV82" i="14"/>
  <c r="CL101" i="14"/>
  <c r="BN120" i="14"/>
  <c r="AA117" i="14"/>
  <c r="U44" i="14"/>
  <c r="M115" i="14"/>
  <c r="AF58" i="14"/>
  <c r="AZ55" i="14"/>
  <c r="AQ77" i="14"/>
  <c r="CQ87" i="14"/>
  <c r="BL86" i="14"/>
  <c r="Q83" i="14"/>
  <c r="BO57" i="14"/>
  <c r="BM118" i="14"/>
  <c r="CA114" i="14"/>
  <c r="AT102" i="14"/>
  <c r="X82" i="14"/>
  <c r="CZ116" i="14"/>
  <c r="AM54" i="14"/>
  <c r="BW89" i="14"/>
  <c r="CE62" i="14"/>
  <c r="BD102" i="14"/>
  <c r="CX90" i="14"/>
  <c r="DE22" i="16"/>
  <c r="AL59" i="14"/>
  <c r="AT112" i="14"/>
  <c r="CN103" i="14"/>
  <c r="BA81" i="14"/>
  <c r="AX98" i="14"/>
  <c r="BA99" i="14"/>
  <c r="AH50" i="14"/>
  <c r="CH102" i="14"/>
  <c r="AR52" i="14"/>
  <c r="BB93" i="14"/>
  <c r="C115" i="14"/>
  <c r="AI66" i="14"/>
  <c r="CV110" i="14"/>
  <c r="CR93" i="14"/>
  <c r="AT65" i="14"/>
  <c r="BC97" i="14"/>
  <c r="CE69" i="14"/>
  <c r="J78" i="14"/>
  <c r="CI106" i="14"/>
  <c r="AI45" i="14"/>
  <c r="DB111" i="14"/>
  <c r="CS108" i="14"/>
  <c r="AC82" i="14"/>
  <c r="BA89" i="14"/>
  <c r="CO55" i="14"/>
  <c r="CM60" i="14"/>
  <c r="BF86" i="14"/>
  <c r="CG117" i="14"/>
  <c r="CP100" i="14"/>
  <c r="AT97" i="14"/>
  <c r="AF81" i="14"/>
  <c r="AR80" i="14"/>
  <c r="CO62" i="14"/>
  <c r="BB76" i="14"/>
  <c r="BO106" i="14"/>
  <c r="L45" i="14"/>
  <c r="AB92" i="14"/>
  <c r="BV71" i="14"/>
  <c r="AB96" i="14"/>
  <c r="BO83" i="14"/>
  <c r="BT79" i="14"/>
  <c r="CM119" i="14"/>
  <c r="Q105" i="14"/>
  <c r="CF56" i="14"/>
  <c r="CZ112" i="14"/>
  <c r="BY109" i="14"/>
  <c r="BY106" i="14"/>
  <c r="CH113" i="14"/>
  <c r="V54" i="14"/>
  <c r="Z78" i="14"/>
  <c r="DC77" i="14"/>
  <c r="BN51" i="14"/>
  <c r="CY83" i="14"/>
  <c r="DA78" i="14"/>
  <c r="CA54" i="14"/>
  <c r="AS119" i="14"/>
  <c r="CP103" i="14"/>
  <c r="BQ57" i="14"/>
  <c r="K78" i="14"/>
  <c r="DE126" i="16"/>
  <c r="CM98" i="14"/>
  <c r="R60" i="14"/>
  <c r="AJ100" i="14"/>
  <c r="AH106" i="14"/>
  <c r="Q72" i="14"/>
  <c r="AW113" i="14"/>
  <c r="AS79" i="14"/>
  <c r="CK112" i="14"/>
  <c r="R66" i="14"/>
  <c r="CX48" i="14"/>
  <c r="CG101" i="14"/>
  <c r="CI95" i="14"/>
  <c r="BV49" i="14"/>
  <c r="AP47" i="14"/>
  <c r="BP124" i="14"/>
  <c r="AN93" i="14"/>
  <c r="CA112" i="14"/>
  <c r="P114" i="14"/>
  <c r="CV46" i="14"/>
  <c r="Y54" i="14"/>
  <c r="AI120" i="14"/>
  <c r="CP78" i="14"/>
  <c r="BP97" i="14"/>
  <c r="BJ58" i="14"/>
  <c r="CT88" i="14"/>
  <c r="DB109" i="14"/>
  <c r="H115" i="14"/>
  <c r="CU91" i="14"/>
  <c r="AB111" i="14"/>
  <c r="BG71" i="14"/>
  <c r="CZ76" i="14"/>
  <c r="AA81" i="14"/>
  <c r="B130" i="15"/>
  <c r="CH56" i="14"/>
  <c r="AK111" i="14"/>
  <c r="AK109" i="14"/>
  <c r="CH64" i="14"/>
  <c r="AW101" i="14"/>
  <c r="AN47" i="14"/>
  <c r="AI85" i="14"/>
  <c r="BL98" i="14"/>
  <c r="CP77" i="14"/>
  <c r="BP45" i="14"/>
  <c r="BE115" i="14"/>
  <c r="M69" i="14"/>
  <c r="CM58" i="14"/>
  <c r="CH69" i="14"/>
  <c r="CA110" i="14"/>
  <c r="J88" i="14"/>
  <c r="BP113" i="14"/>
  <c r="CO50" i="14"/>
  <c r="BB70" i="14"/>
  <c r="J92" i="14"/>
  <c r="CH98" i="14"/>
  <c r="BL62" i="14"/>
  <c r="BN44" i="14"/>
  <c r="BV93" i="14"/>
  <c r="BK102" i="14"/>
  <c r="Y120" i="14"/>
  <c r="H52" i="14"/>
  <c r="BS110" i="14"/>
  <c r="CP111" i="14"/>
  <c r="AI110" i="14"/>
  <c r="BN118" i="14"/>
  <c r="BH59" i="14"/>
  <c r="J60" i="14"/>
  <c r="R87" i="14"/>
  <c r="AK87" i="14"/>
  <c r="CM117" i="14"/>
  <c r="AM66" i="14"/>
  <c r="O114" i="14"/>
  <c r="CR96" i="14"/>
  <c r="CF87" i="14"/>
  <c r="AT93" i="14"/>
  <c r="N119" i="14"/>
  <c r="BA68" i="14"/>
  <c r="CW120" i="14"/>
  <c r="CJ72" i="14"/>
  <c r="AU45" i="14"/>
  <c r="BD116" i="14"/>
  <c r="BO102" i="14"/>
  <c r="CM116" i="14"/>
  <c r="CP112" i="14"/>
  <c r="CS47" i="14"/>
  <c r="AS57" i="14"/>
  <c r="CF107" i="14"/>
  <c r="AT51" i="14"/>
  <c r="T50" i="14"/>
  <c r="BP50" i="14"/>
  <c r="BG118" i="14"/>
  <c r="AN88" i="14"/>
  <c r="BG65" i="14"/>
  <c r="CK114" i="14"/>
  <c r="BH119" i="14"/>
  <c r="AQ69" i="14"/>
  <c r="AO57" i="14"/>
  <c r="BF77" i="14"/>
  <c r="AU68" i="14"/>
  <c r="CN66" i="14"/>
  <c r="BF98" i="14"/>
  <c r="O98" i="14"/>
  <c r="AB90" i="14"/>
  <c r="CK59" i="14"/>
  <c r="AH109" i="14"/>
  <c r="AM80" i="14"/>
  <c r="E140" i="16"/>
  <c r="BZ61" i="14"/>
  <c r="U113" i="14"/>
  <c r="V89" i="14"/>
  <c r="BN57" i="14"/>
  <c r="AP93" i="14"/>
  <c r="J50" i="14"/>
  <c r="AS103" i="14"/>
  <c r="DC50" i="14"/>
  <c r="BL111" i="14"/>
  <c r="CE107" i="14"/>
  <c r="S111" i="14"/>
  <c r="BM50" i="14"/>
  <c r="N95" i="14"/>
  <c r="I78" i="14"/>
  <c r="BE48" i="14"/>
  <c r="BP108" i="14"/>
  <c r="BG100" i="14"/>
  <c r="CT114" i="14"/>
  <c r="BB100" i="14"/>
  <c r="CU70" i="14"/>
  <c r="BU71" i="14"/>
  <c r="AI79" i="14"/>
  <c r="AN50" i="14"/>
  <c r="DG100" i="15"/>
  <c r="CG113" i="14"/>
  <c r="BW82" i="14"/>
  <c r="AT76" i="14"/>
  <c r="CY116" i="14"/>
  <c r="AV117" i="14"/>
  <c r="P62" i="14"/>
  <c r="CN83" i="14"/>
  <c r="C133" i="16"/>
  <c r="BA105" i="14"/>
  <c r="BA71" i="14"/>
  <c r="U111" i="14"/>
  <c r="BP101" i="14"/>
  <c r="BH52" i="14"/>
  <c r="BH44" i="14"/>
  <c r="C137" i="15"/>
  <c r="AN64" i="14"/>
  <c r="BX79" i="14"/>
  <c r="CP95" i="14"/>
  <c r="AV58" i="14"/>
  <c r="CZ70" i="14"/>
  <c r="BL85" i="14"/>
  <c r="CG59" i="14"/>
  <c r="BP80" i="14"/>
  <c r="CB68" i="14"/>
  <c r="Z116" i="14"/>
  <c r="AW91" i="14"/>
  <c r="Z69" i="14"/>
  <c r="BD54" i="14"/>
  <c r="AL103" i="14"/>
  <c r="AU98" i="14"/>
  <c r="AO96" i="14"/>
  <c r="CL51" i="14"/>
  <c r="AA45" i="14"/>
  <c r="CP83" i="14"/>
  <c r="AR119" i="14"/>
  <c r="CR88" i="14"/>
  <c r="X124" i="14"/>
  <c r="R62" i="14"/>
  <c r="AF103" i="14"/>
  <c r="CB82" i="14"/>
  <c r="BM119" i="14"/>
  <c r="X62" i="14"/>
  <c r="AD107" i="14"/>
  <c r="AU48" i="14"/>
  <c r="AC60" i="14"/>
  <c r="AU111" i="14"/>
  <c r="I49" i="14"/>
  <c r="CE64" i="14"/>
  <c r="AT95" i="14"/>
  <c r="BQ55" i="14"/>
  <c r="BD92" i="14"/>
  <c r="CZ90" i="14"/>
  <c r="CT115" i="14"/>
  <c r="CH86" i="14"/>
  <c r="AZ76" i="14"/>
  <c r="BM92" i="14"/>
  <c r="CB45" i="14"/>
  <c r="M114" i="14"/>
  <c r="BJ118" i="14"/>
  <c r="CM79" i="14"/>
  <c r="CF85" i="14"/>
  <c r="CL81" i="14"/>
  <c r="AA79" i="14"/>
  <c r="BZ48" i="14"/>
  <c r="BY55" i="14"/>
  <c r="CB62" i="14"/>
  <c r="AH61" i="14"/>
  <c r="AG64" i="14"/>
  <c r="AF111" i="14"/>
  <c r="S114" i="14"/>
  <c r="AZ78" i="14"/>
  <c r="BU67" i="14"/>
  <c r="X76" i="14"/>
  <c r="BV107" i="14"/>
  <c r="BJ97" i="14"/>
  <c r="AE59" i="14"/>
  <c r="CR56" i="14"/>
  <c r="P124" i="14"/>
  <c r="CD52" i="14"/>
  <c r="BI102" i="14"/>
  <c r="CG90" i="14"/>
  <c r="B133" i="16"/>
  <c r="BO54" i="14"/>
  <c r="AR55" i="14"/>
  <c r="BC112" i="14"/>
  <c r="BB118" i="14"/>
  <c r="BA46" i="14"/>
  <c r="CE50" i="14"/>
  <c r="CU107" i="14"/>
  <c r="DC54" i="14"/>
  <c r="AL57" i="14"/>
  <c r="BM59" i="14"/>
  <c r="CH81" i="14"/>
  <c r="AM96" i="14"/>
  <c r="BP54" i="14"/>
  <c r="P105" i="14"/>
  <c r="CI101" i="14"/>
  <c r="BE69" i="14"/>
  <c r="AW76" i="14"/>
  <c r="L97" i="14"/>
  <c r="Z61" i="14"/>
  <c r="CS96" i="14"/>
  <c r="AW118" i="14"/>
  <c r="R101" i="14"/>
  <c r="AC85" i="14"/>
  <c r="BC92" i="14"/>
  <c r="I91" i="14"/>
  <c r="T124" i="14"/>
  <c r="DA110" i="14"/>
  <c r="R44" i="14"/>
  <c r="BJ114" i="14"/>
  <c r="CN124" i="14"/>
  <c r="BQ90" i="14"/>
  <c r="BN105" i="14"/>
  <c r="CD114" i="14"/>
  <c r="BG83" i="14"/>
  <c r="CH83" i="14"/>
  <c r="AG114" i="14"/>
  <c r="Q44" i="14"/>
  <c r="BL99" i="14"/>
  <c r="BK106" i="14"/>
  <c r="AV85" i="14"/>
  <c r="CK65" i="14"/>
  <c r="CN117" i="14"/>
  <c r="S58" i="14"/>
  <c r="AD88" i="14"/>
  <c r="U81" i="14"/>
  <c r="CL120" i="14"/>
  <c r="AW99" i="14"/>
  <c r="BT45" i="14"/>
  <c r="CW106" i="14"/>
  <c r="BS81" i="14"/>
  <c r="CJ65" i="14"/>
  <c r="CN67" i="14"/>
  <c r="CU105" i="14"/>
  <c r="BR81" i="14"/>
  <c r="AC106" i="14"/>
  <c r="DA67" i="14"/>
  <c r="Q79" i="14"/>
  <c r="AY72" i="14"/>
  <c r="S64" i="14"/>
  <c r="BH112" i="14"/>
  <c r="Y112" i="14"/>
  <c r="R117" i="14"/>
  <c r="DB118" i="14"/>
  <c r="AB54" i="14"/>
  <c r="DB115" i="14"/>
  <c r="W92" i="14"/>
  <c r="CW70" i="14"/>
  <c r="BN90" i="14"/>
  <c r="CE77" i="14"/>
  <c r="AA69" i="14"/>
  <c r="Z100" i="14"/>
  <c r="O47" i="14"/>
  <c r="K50" i="14"/>
  <c r="Z124" i="14"/>
  <c r="CC48" i="14"/>
  <c r="BZ80" i="14"/>
  <c r="AH96" i="14"/>
  <c r="CM87" i="14"/>
  <c r="BK52" i="14"/>
  <c r="BJ119" i="14"/>
  <c r="AT98" i="14"/>
  <c r="BQ97" i="14"/>
  <c r="Z99" i="14"/>
  <c r="CF110" i="14"/>
  <c r="BS89" i="14"/>
  <c r="BY120" i="14"/>
  <c r="BF103" i="14"/>
  <c r="CF55" i="14"/>
  <c r="CE47" i="14"/>
  <c r="BJ52" i="14"/>
  <c r="BB98" i="14"/>
  <c r="K118" i="14"/>
  <c r="AX87" i="14"/>
  <c r="AX92" i="14"/>
  <c r="AV78" i="14"/>
  <c r="Z87" i="14"/>
  <c r="BK105" i="14"/>
  <c r="CU69" i="14"/>
  <c r="BB108" i="14"/>
  <c r="C115" i="15"/>
  <c r="BP95" i="14"/>
  <c r="AJ86" i="14"/>
  <c r="BY48" i="14"/>
  <c r="BS57" i="14"/>
  <c r="X83" i="14"/>
  <c r="V58" i="14"/>
  <c r="U105" i="14"/>
  <c r="CA60" i="14"/>
  <c r="AP98" i="14"/>
  <c r="AW75" i="14"/>
  <c r="BE95" i="14"/>
  <c r="CO92" i="14"/>
  <c r="BW68" i="14"/>
  <c r="BW71" i="14"/>
  <c r="CK90" i="14"/>
  <c r="P69" i="14"/>
  <c r="BV83" i="14"/>
  <c r="CE102" i="14"/>
  <c r="BH124" i="14"/>
  <c r="AT57" i="14"/>
  <c r="DB75" i="14"/>
  <c r="BJ112" i="14"/>
  <c r="BM86" i="14"/>
  <c r="AD118" i="14"/>
  <c r="CE92" i="14"/>
  <c r="BX82" i="14"/>
  <c r="CE76" i="14"/>
  <c r="P44" i="14"/>
  <c r="BC107" i="14"/>
  <c r="AL54" i="14"/>
  <c r="BV59" i="14"/>
  <c r="CO107" i="14"/>
  <c r="AV54" i="14"/>
  <c r="BB119" i="14"/>
  <c r="AA71" i="14"/>
  <c r="Y81" i="14"/>
  <c r="AS71" i="14"/>
  <c r="BU79" i="14"/>
  <c r="M110" i="14"/>
  <c r="BX90" i="14"/>
  <c r="Q100" i="14"/>
  <c r="BY72" i="14"/>
  <c r="BA119" i="14"/>
  <c r="BW101" i="14"/>
  <c r="BE97" i="14"/>
  <c r="AV75" i="14"/>
  <c r="CQ62" i="14"/>
  <c r="BI67" i="14"/>
  <c r="BW70" i="14"/>
  <c r="CB77" i="14"/>
  <c r="AA82" i="14"/>
  <c r="BI106" i="14"/>
  <c r="CG88" i="14"/>
  <c r="CL87" i="14"/>
  <c r="CN47" i="14"/>
  <c r="V91" i="14"/>
  <c r="AU79" i="14"/>
  <c r="CB55" i="14"/>
  <c r="AQ75" i="14"/>
  <c r="CS92" i="14"/>
  <c r="BB64" i="14"/>
  <c r="AY92" i="14"/>
  <c r="AI88" i="14"/>
  <c r="AL111" i="14"/>
  <c r="BJ66" i="14"/>
  <c r="AG75" i="14"/>
  <c r="AK51" i="14"/>
  <c r="BA48" i="14"/>
  <c r="CC117" i="14"/>
  <c r="BU60" i="14"/>
  <c r="BK88" i="14"/>
  <c r="P46" i="14"/>
  <c r="CB101" i="14"/>
  <c r="AZ124" i="14"/>
  <c r="AL93" i="14"/>
  <c r="CC67" i="14"/>
  <c r="CI44" i="14"/>
  <c r="BA49" i="14"/>
  <c r="R57" i="14"/>
  <c r="C136" i="16"/>
  <c r="DG87" i="15"/>
  <c r="M67" i="14"/>
  <c r="BZ99" i="14"/>
  <c r="AW89" i="14"/>
  <c r="T56" i="14"/>
  <c r="BF50" i="14"/>
  <c r="CY65" i="14"/>
  <c r="CA78" i="14"/>
  <c r="BZ77" i="14"/>
  <c r="AD44" i="14"/>
  <c r="I107" i="14"/>
  <c r="AF72" i="14"/>
  <c r="AS115" i="14"/>
  <c r="BO80" i="14"/>
  <c r="AW86" i="14"/>
  <c r="BD78" i="14"/>
  <c r="CH60" i="14"/>
  <c r="H120" i="14"/>
  <c r="W85" i="14"/>
  <c r="BW50" i="14"/>
  <c r="BO88" i="14"/>
  <c r="CF124" i="14"/>
  <c r="B131" i="16"/>
  <c r="Y69" i="14"/>
  <c r="X100" i="14"/>
  <c r="CG86" i="14"/>
  <c r="AX49" i="14"/>
  <c r="AR95" i="14"/>
  <c r="W100" i="14"/>
  <c r="N102" i="14"/>
  <c r="CX101" i="14"/>
  <c r="B130" i="16"/>
  <c r="DA95" i="14"/>
  <c r="CG52" i="14"/>
  <c r="CT118" i="14"/>
  <c r="BF60" i="14"/>
  <c r="CJ109" i="14"/>
  <c r="CE98" i="14"/>
  <c r="O67" i="14"/>
  <c r="CL71" i="14"/>
  <c r="AA111" i="14"/>
  <c r="AD68" i="14"/>
  <c r="CH118" i="14"/>
  <c r="V50" i="14"/>
  <c r="CU118" i="14"/>
  <c r="H57" i="14"/>
  <c r="CB56" i="14"/>
  <c r="BJ92" i="14"/>
  <c r="AH93" i="14"/>
  <c r="DA102" i="14"/>
  <c r="CN52" i="14"/>
  <c r="DG47" i="15"/>
  <c r="BG124" i="14"/>
  <c r="AE88" i="14"/>
  <c r="CQ47" i="14"/>
  <c r="AD92" i="14"/>
  <c r="J82" i="14"/>
  <c r="BL80" i="14"/>
  <c r="CN59" i="14"/>
  <c r="BG81" i="14"/>
  <c r="J67" i="14"/>
  <c r="BW49" i="14"/>
  <c r="AY112" i="14"/>
  <c r="AD80" i="14"/>
  <c r="J91" i="14"/>
  <c r="BU51" i="14"/>
  <c r="S66" i="14"/>
  <c r="X69" i="14"/>
  <c r="BW119" i="14"/>
  <c r="CY67" i="14"/>
  <c r="CO90" i="14"/>
  <c r="AX64" i="14"/>
  <c r="N67" i="14"/>
  <c r="BH109" i="14"/>
  <c r="K115" i="14"/>
  <c r="CF47" i="14"/>
  <c r="CX72" i="14"/>
  <c r="W113" i="14"/>
  <c r="BP93" i="14"/>
  <c r="BV96" i="14"/>
  <c r="S102" i="14"/>
  <c r="CT103" i="14"/>
  <c r="BY115" i="14"/>
  <c r="CQ68" i="14"/>
  <c r="AI103" i="14"/>
  <c r="BA120" i="14"/>
  <c r="CO106" i="14"/>
  <c r="M87" i="14"/>
  <c r="AU75" i="14"/>
  <c r="BS98" i="14"/>
  <c r="AX120" i="14"/>
  <c r="CT112" i="14"/>
  <c r="BJ109" i="14"/>
  <c r="CH92" i="14"/>
  <c r="CZ72" i="14"/>
  <c r="S115" i="14"/>
  <c r="CJ76" i="14"/>
  <c r="AQ64" i="14"/>
  <c r="BY116" i="14"/>
  <c r="DC62" i="14"/>
  <c r="CK83" i="14"/>
  <c r="AC100" i="14"/>
  <c r="BJ106" i="14"/>
  <c r="J87" i="14"/>
  <c r="BS55" i="14"/>
  <c r="CS116" i="14"/>
  <c r="K69" i="14"/>
  <c r="BJ65" i="14"/>
  <c r="AG109" i="14"/>
  <c r="BS118" i="14"/>
  <c r="CZ62" i="14"/>
  <c r="AQ110" i="14"/>
  <c r="AB95" i="14"/>
  <c r="U119" i="14"/>
  <c r="W111" i="14"/>
  <c r="AW85" i="14"/>
  <c r="CG66" i="14"/>
  <c r="BC77" i="14"/>
  <c r="CF96" i="14"/>
  <c r="CA82" i="14"/>
  <c r="CA50" i="14"/>
  <c r="AZ113" i="14"/>
  <c r="CM92" i="14"/>
  <c r="CQ80" i="14"/>
  <c r="AK116" i="14"/>
  <c r="CS118" i="14"/>
  <c r="BL78" i="14"/>
  <c r="BJ79" i="14"/>
  <c r="AV108" i="14"/>
  <c r="BI50" i="14"/>
  <c r="AQ120" i="14"/>
  <c r="DB93" i="14"/>
  <c r="X114" i="14"/>
  <c r="BQ96" i="14"/>
  <c r="AR118" i="14"/>
  <c r="Q96" i="14"/>
  <c r="W44" i="14"/>
  <c r="AY56" i="14"/>
  <c r="CQ112" i="14"/>
  <c r="BQ117" i="14"/>
  <c r="BW44" i="14"/>
  <c r="CA107" i="14"/>
  <c r="BQ109" i="14"/>
  <c r="AM71" i="14"/>
  <c r="CI92" i="14"/>
  <c r="CT48" i="14"/>
  <c r="BY111" i="14"/>
  <c r="BI85" i="14"/>
  <c r="T65" i="14"/>
  <c r="BF108" i="14"/>
  <c r="C145" i="15"/>
  <c r="CZ117" i="14"/>
  <c r="AK61" i="14"/>
  <c r="BY60" i="14"/>
  <c r="W86" i="14"/>
  <c r="AB59" i="14"/>
  <c r="CY112" i="14"/>
  <c r="AZ45" i="14"/>
  <c r="AJ93" i="14"/>
  <c r="BH108" i="14"/>
  <c r="CX96" i="14"/>
  <c r="BM93" i="14"/>
  <c r="CQ78" i="14"/>
  <c r="AS67" i="14"/>
  <c r="M118" i="14"/>
  <c r="BW55" i="14"/>
  <c r="X105" i="14"/>
  <c r="CE119" i="14"/>
  <c r="BY52" i="14"/>
  <c r="CM54" i="14"/>
  <c r="BL97" i="14"/>
  <c r="BM56" i="14"/>
  <c r="AY60" i="14"/>
  <c r="AE119" i="14"/>
  <c r="CV68" i="14"/>
  <c r="I113" i="14"/>
  <c r="AK57" i="14"/>
  <c r="U67" i="14"/>
  <c r="DC112" i="14"/>
  <c r="AJ115" i="14"/>
  <c r="AC101" i="14"/>
  <c r="BW99" i="14"/>
  <c r="BY89" i="14"/>
  <c r="Q75" i="14"/>
  <c r="CO51" i="14"/>
  <c r="CN113" i="14"/>
  <c r="W48" i="14"/>
  <c r="CH96" i="14"/>
  <c r="K71" i="14"/>
  <c r="DB102" i="14"/>
  <c r="CK49" i="14"/>
  <c r="BX48" i="14"/>
  <c r="H103" i="14"/>
  <c r="CU114" i="14"/>
  <c r="DA79" i="14"/>
  <c r="AC66" i="14"/>
  <c r="N103" i="14"/>
  <c r="CS88" i="14"/>
  <c r="S124" i="14"/>
  <c r="AB85" i="14"/>
  <c r="CS78" i="14"/>
  <c r="CC59" i="14"/>
  <c r="BY107" i="14"/>
  <c r="AO51" i="14"/>
  <c r="BP115" i="14"/>
  <c r="CP57" i="14"/>
  <c r="BX81" i="14"/>
  <c r="AI62" i="14"/>
  <c r="CC66" i="14"/>
  <c r="AI75" i="14"/>
  <c r="CT111" i="14"/>
  <c r="BI89" i="14"/>
  <c r="CI85" i="14"/>
  <c r="B129" i="15"/>
  <c r="I89" i="14"/>
  <c r="Q109" i="14"/>
  <c r="C138" i="15"/>
  <c r="Q90" i="14"/>
  <c r="CP107" i="14"/>
  <c r="BI72" i="14"/>
  <c r="CN115" i="14"/>
  <c r="AG115" i="14"/>
  <c r="BQ95" i="14"/>
  <c r="AY83" i="14"/>
  <c r="AD83" i="14"/>
  <c r="AC67" i="14"/>
  <c r="BE77" i="14"/>
  <c r="CT68" i="14"/>
  <c r="DA93" i="14"/>
  <c r="U90" i="14"/>
  <c r="AM109" i="14"/>
  <c r="BM44" i="14"/>
  <c r="L119" i="14"/>
  <c r="J62" i="14"/>
  <c r="AX61" i="14"/>
  <c r="CD97" i="14"/>
  <c r="V119" i="14"/>
  <c r="CT98" i="14"/>
  <c r="AA105" i="14"/>
  <c r="CX50" i="14"/>
  <c r="CX57" i="14"/>
  <c r="CZ48" i="14"/>
  <c r="BF49" i="14"/>
  <c r="CV91" i="14"/>
  <c r="CY89" i="14"/>
  <c r="U96" i="14"/>
  <c r="E131" i="15"/>
  <c r="T66" i="14"/>
  <c r="AX82" i="14"/>
  <c r="CX56" i="14"/>
  <c r="CH117" i="14"/>
  <c r="Z88" i="14"/>
  <c r="CX102" i="14"/>
  <c r="BT113" i="14"/>
  <c r="L86" i="14"/>
  <c r="O116" i="14"/>
  <c r="AN68" i="14"/>
  <c r="AR67" i="14"/>
  <c r="BZ66" i="14"/>
  <c r="AY110" i="14"/>
  <c r="BB92" i="14"/>
  <c r="AQ99" i="14"/>
  <c r="Y65" i="14"/>
  <c r="BK72" i="14"/>
  <c r="BQ105" i="14"/>
  <c r="BJ57" i="14"/>
  <c r="R67" i="14"/>
  <c r="BO110" i="14"/>
  <c r="AC90" i="14"/>
  <c r="AA101" i="14"/>
  <c r="CB119" i="14"/>
  <c r="AW90" i="14"/>
  <c r="AX62" i="14"/>
  <c r="BK77" i="14"/>
  <c r="AW48" i="14"/>
  <c r="BZ97" i="14"/>
  <c r="CX68" i="14"/>
  <c r="BN124" i="14"/>
  <c r="CY50" i="14"/>
  <c r="BA96" i="14"/>
  <c r="BU119" i="14"/>
  <c r="BZ67" i="14"/>
  <c r="K56" i="14"/>
  <c r="BM109" i="14"/>
  <c r="BN59" i="14"/>
  <c r="BT62" i="14"/>
  <c r="N59" i="14"/>
  <c r="BJ113" i="14"/>
  <c r="J72" i="14"/>
  <c r="W79" i="14"/>
  <c r="BI71" i="14"/>
  <c r="AC55" i="14"/>
  <c r="L118" i="14"/>
  <c r="M62" i="14"/>
  <c r="O48" i="14"/>
  <c r="BP111" i="14"/>
  <c r="L96" i="14"/>
  <c r="U99" i="14"/>
  <c r="AS51" i="14"/>
  <c r="AS59" i="14"/>
  <c r="CZ65" i="14"/>
  <c r="CI88" i="14"/>
  <c r="BK70" i="14"/>
  <c r="W116" i="14"/>
  <c r="L103" i="14"/>
  <c r="AH117" i="14"/>
  <c r="BS70" i="14"/>
  <c r="T107" i="14"/>
  <c r="M98" i="14"/>
  <c r="CA93" i="14"/>
  <c r="BZ96" i="14"/>
  <c r="CM82" i="14"/>
  <c r="N98" i="14"/>
  <c r="AK67" i="14"/>
  <c r="CW81" i="14"/>
  <c r="BM78" i="14"/>
  <c r="BL114" i="14"/>
  <c r="X72" i="14"/>
  <c r="BB75" i="14"/>
  <c r="AD67" i="14"/>
  <c r="BZ90" i="14"/>
  <c r="AQ109" i="14"/>
  <c r="AP83" i="14"/>
  <c r="AI71" i="14"/>
  <c r="BO93" i="14"/>
  <c r="AD91" i="14"/>
  <c r="BG93" i="14"/>
  <c r="CA86" i="14"/>
  <c r="DB44" i="14"/>
  <c r="AR110" i="14"/>
  <c r="BP67" i="14"/>
  <c r="AN113" i="14"/>
  <c r="BP48" i="14"/>
  <c r="AN102" i="14"/>
  <c r="CI72" i="14"/>
  <c r="AE79" i="14"/>
  <c r="CJ95" i="14"/>
  <c r="Y99" i="14"/>
  <c r="BU46" i="14"/>
  <c r="BZ69" i="14"/>
  <c r="BA61" i="14"/>
  <c r="BF102" i="14"/>
  <c r="AV52" i="14"/>
  <c r="AR115" i="14"/>
  <c r="CV124" i="14"/>
  <c r="BW52" i="14"/>
  <c r="BR103" i="14"/>
  <c r="AQ72" i="14"/>
  <c r="CW62" i="14"/>
  <c r="BJ47" i="14"/>
  <c r="CG106" i="14"/>
  <c r="CA77" i="14"/>
  <c r="AZ93" i="14"/>
  <c r="CY57" i="14"/>
  <c r="BN71" i="14"/>
  <c r="AR56" i="14"/>
  <c r="BA108" i="14"/>
  <c r="BU47" i="14"/>
  <c r="CP76" i="14"/>
  <c r="AF113" i="14"/>
  <c r="BG80" i="14"/>
  <c r="O60" i="14"/>
  <c r="AM81" i="14"/>
  <c r="Z67" i="14"/>
  <c r="BM47" i="14"/>
  <c r="BR57" i="14"/>
  <c r="AA68" i="14"/>
  <c r="BL119" i="14"/>
  <c r="BR66" i="14"/>
  <c r="BR93" i="14"/>
  <c r="CE60" i="14"/>
  <c r="AT91" i="14"/>
  <c r="CI113" i="14"/>
  <c r="AJ65" i="14"/>
  <c r="AJ76" i="14"/>
  <c r="CF117" i="14"/>
  <c r="AF47" i="14"/>
  <c r="BW48" i="14"/>
  <c r="CB65" i="14"/>
  <c r="AH108" i="14"/>
  <c r="CB54" i="14"/>
  <c r="CJ85" i="14"/>
  <c r="CE88" i="14"/>
  <c r="AX107" i="14"/>
  <c r="CP79" i="14"/>
  <c r="BX50" i="14"/>
  <c r="AC118" i="14"/>
  <c r="C105" i="15"/>
  <c r="I117" i="14"/>
  <c r="CR97" i="14"/>
  <c r="M58" i="14"/>
  <c r="AI47" i="14"/>
  <c r="AC117" i="14"/>
  <c r="BR96" i="14"/>
  <c r="BN113" i="14"/>
  <c r="Q57" i="14"/>
  <c r="AY115" i="14"/>
  <c r="AJ54" i="14"/>
  <c r="N93" i="14"/>
  <c r="E129" i="16"/>
  <c r="BQ60" i="14"/>
  <c r="CR57" i="14"/>
  <c r="CV119" i="14"/>
  <c r="AV97" i="14"/>
  <c r="BD120" i="14"/>
  <c r="CP69" i="14"/>
  <c r="BN55" i="14"/>
  <c r="V71" i="14"/>
  <c r="CZ85" i="14"/>
  <c r="AA107" i="14"/>
  <c r="BV111" i="14"/>
  <c r="V65" i="14"/>
  <c r="CH103" i="14"/>
  <c r="DB62" i="14"/>
  <c r="AU95" i="14"/>
  <c r="CS75" i="14"/>
  <c r="I56" i="14"/>
  <c r="BT112" i="14"/>
  <c r="CY52" i="14"/>
  <c r="CS45" i="14"/>
  <c r="AW65" i="14"/>
  <c r="Z62" i="14"/>
  <c r="CY68" i="14"/>
  <c r="DC44" i="14"/>
  <c r="AD101" i="14"/>
  <c r="AJ49" i="14"/>
  <c r="BT57" i="14"/>
  <c r="CY54" i="14"/>
  <c r="B134" i="16"/>
  <c r="BS60" i="14"/>
  <c r="AS45" i="14"/>
  <c r="BF70" i="14"/>
  <c r="BO77" i="14"/>
  <c r="BB61" i="14"/>
  <c r="AI68" i="14"/>
  <c r="CN89" i="14"/>
  <c r="BU112" i="14"/>
  <c r="BY105" i="14"/>
  <c r="CB99" i="14"/>
  <c r="DC52" i="14"/>
  <c r="AN110" i="14"/>
  <c r="CU103" i="14"/>
  <c r="CV75" i="14"/>
  <c r="CA80" i="14"/>
  <c r="CH62" i="14"/>
  <c r="CR50" i="14"/>
  <c r="S46" i="14"/>
  <c r="CB67" i="14"/>
  <c r="DA98" i="14"/>
  <c r="AZ114" i="14"/>
  <c r="DA111" i="14"/>
  <c r="AL117" i="14"/>
  <c r="L50" i="14"/>
  <c r="AF106" i="14"/>
  <c r="BF54" i="14"/>
  <c r="T83" i="14"/>
  <c r="C130" i="16"/>
  <c r="L69" i="14"/>
  <c r="CE113" i="14"/>
  <c r="CF116" i="14"/>
  <c r="AJ70" i="14"/>
  <c r="K83" i="14"/>
  <c r="DC67" i="14"/>
  <c r="X97" i="14"/>
  <c r="CD108" i="14"/>
  <c r="CF103" i="14"/>
  <c r="CD113" i="14"/>
  <c r="BD48" i="14"/>
  <c r="AH101" i="14"/>
  <c r="AJ81" i="14"/>
  <c r="BN96" i="14"/>
  <c r="P51" i="14"/>
  <c r="AG54" i="14"/>
  <c r="BP70" i="14"/>
  <c r="K52" i="14"/>
  <c r="AU58" i="14"/>
  <c r="AW92" i="14"/>
  <c r="BZ109" i="14"/>
  <c r="BF67" i="14"/>
  <c r="AS102" i="14"/>
  <c r="M49" i="14"/>
  <c r="CD107" i="14"/>
  <c r="BJ69" i="14"/>
  <c r="BF111" i="14"/>
  <c r="J46" i="14"/>
  <c r="I60" i="14"/>
  <c r="AQ79" i="14"/>
  <c r="BM77" i="14"/>
  <c r="B133" i="15"/>
  <c r="AF44" i="14"/>
  <c r="S83" i="14"/>
  <c r="AX109" i="14"/>
  <c r="BF59" i="14"/>
  <c r="BQ62" i="14"/>
  <c r="CF70" i="14"/>
  <c r="CN92" i="14"/>
  <c r="CH80" i="14"/>
  <c r="AD114" i="14"/>
  <c r="AZ61" i="14"/>
  <c r="BO49" i="14"/>
  <c r="AZ118" i="14"/>
  <c r="CU76" i="14"/>
  <c r="AD109" i="14"/>
  <c r="BV92" i="14"/>
  <c r="DB79" i="14"/>
  <c r="P83" i="14"/>
  <c r="AS55" i="14"/>
  <c r="BT67" i="14"/>
  <c r="I111" i="14"/>
  <c r="CC71" i="14"/>
  <c r="DB81" i="14"/>
  <c r="BV60" i="14"/>
  <c r="Q61" i="14"/>
  <c r="O68" i="14"/>
  <c r="S93" i="14"/>
  <c r="AD99" i="14"/>
  <c r="AN52" i="14"/>
  <c r="L81" i="14"/>
  <c r="AL118" i="14"/>
  <c r="BE57" i="14"/>
  <c r="CA116" i="14"/>
  <c r="AW114" i="14"/>
  <c r="AV110" i="14"/>
  <c r="AM60" i="14"/>
  <c r="CP88" i="14"/>
  <c r="AA89" i="14"/>
  <c r="CS100" i="14"/>
  <c r="AJ46" i="14"/>
  <c r="M56" i="14"/>
  <c r="BK108" i="14"/>
  <c r="AO83" i="14"/>
  <c r="BG95" i="14"/>
  <c r="Y108" i="14"/>
  <c r="BQ51" i="14"/>
  <c r="AJ64" i="14"/>
  <c r="Q78" i="14"/>
  <c r="CR68" i="14"/>
  <c r="AS56" i="14"/>
  <c r="CW65" i="14"/>
  <c r="AT124" i="14"/>
  <c r="N46" i="14"/>
  <c r="CS49" i="14"/>
  <c r="BM83" i="14"/>
  <c r="BC79" i="14"/>
  <c r="R88" i="14"/>
  <c r="U70" i="14"/>
  <c r="CG78" i="14"/>
  <c r="CR83" i="14"/>
  <c r="AR103" i="14"/>
  <c r="BH65" i="14"/>
  <c r="CR107" i="14"/>
  <c r="AS64" i="14"/>
  <c r="AH79" i="14"/>
  <c r="CG67" i="14"/>
  <c r="T109" i="14"/>
  <c r="CU56" i="14"/>
  <c r="BF116" i="14"/>
  <c r="CL118" i="14"/>
  <c r="AO93" i="14"/>
  <c r="I103" i="14"/>
  <c r="S52" i="14"/>
  <c r="BL82" i="14"/>
  <c r="BM71" i="14"/>
  <c r="BO59" i="14"/>
  <c r="BH78" i="14"/>
  <c r="V69" i="14"/>
  <c r="BB48" i="14"/>
  <c r="CI61" i="14"/>
  <c r="L61" i="14"/>
  <c r="CX65" i="14"/>
  <c r="AW60" i="14"/>
  <c r="BB44" i="14"/>
  <c r="Y82" i="14"/>
  <c r="AX96" i="14"/>
  <c r="CG92" i="14"/>
  <c r="BJ77" i="14"/>
  <c r="CY76" i="14"/>
  <c r="DB70" i="14"/>
  <c r="AK103" i="14"/>
  <c r="BV65" i="14"/>
  <c r="CE111" i="14"/>
  <c r="B129" i="16"/>
  <c r="V56" i="14"/>
  <c r="CG79" i="14"/>
  <c r="S51" i="14"/>
  <c r="BM75" i="14"/>
  <c r="CL107" i="14"/>
  <c r="AH56" i="14"/>
  <c r="BC95" i="14"/>
  <c r="M101" i="14"/>
  <c r="AM120" i="14"/>
  <c r="CA62" i="14"/>
  <c r="K98" i="14"/>
  <c r="CQ115" i="14"/>
  <c r="BM120" i="14"/>
  <c r="BB68" i="14"/>
  <c r="CT44" i="14"/>
  <c r="BX98" i="14"/>
  <c r="AR124" i="14"/>
  <c r="AM124" i="14"/>
  <c r="AO118" i="14"/>
  <c r="BV57" i="14"/>
  <c r="CD88" i="14"/>
  <c r="DB98" i="14"/>
  <c r="BA110" i="14"/>
  <c r="AA110" i="14"/>
  <c r="CC92" i="14"/>
  <c r="S69" i="14"/>
  <c r="Q102" i="14"/>
  <c r="AN49" i="14"/>
  <c r="CB81" i="14"/>
  <c r="CK89" i="14"/>
  <c r="Y78" i="14"/>
  <c r="BB55" i="14"/>
  <c r="BK120" i="14"/>
  <c r="BO78" i="14"/>
  <c r="C116" i="15"/>
  <c r="CB116" i="14"/>
  <c r="CQ72" i="14"/>
  <c r="C136" i="15"/>
  <c r="DG61" i="16"/>
  <c r="AB66" i="14"/>
  <c r="AS90" i="14"/>
  <c r="DE134" i="16"/>
  <c r="Z89" i="14"/>
  <c r="CF79" i="14"/>
  <c r="N91" i="14"/>
  <c r="CZ113" i="14"/>
  <c r="AY107" i="14"/>
  <c r="AX56" i="14"/>
  <c r="AA54" i="14"/>
  <c r="AT58" i="14"/>
  <c r="BT111" i="14"/>
  <c r="AV87" i="14"/>
  <c r="AZ60" i="14"/>
  <c r="CY119" i="14"/>
  <c r="BR114" i="14"/>
  <c r="T47" i="14"/>
  <c r="BW117" i="14"/>
  <c r="CU67" i="14"/>
  <c r="CD75" i="14"/>
  <c r="J95" i="14"/>
  <c r="AM111" i="14"/>
  <c r="AJ110" i="14"/>
  <c r="L106" i="14"/>
  <c r="CL98" i="14"/>
  <c r="H108" i="14"/>
  <c r="CR111" i="14"/>
  <c r="CQ119" i="14"/>
  <c r="P103" i="14"/>
  <c r="T69" i="14"/>
  <c r="Z114" i="14"/>
  <c r="AX65" i="14"/>
  <c r="BN109" i="14"/>
  <c r="AK54" i="14"/>
  <c r="Q108" i="14"/>
  <c r="U69" i="14"/>
  <c r="L64" i="14"/>
  <c r="AC92" i="14"/>
  <c r="CE65" i="14"/>
  <c r="AG72" i="14"/>
  <c r="AD86" i="14"/>
  <c r="BM61" i="14"/>
  <c r="M83" i="14"/>
  <c r="CX99" i="14"/>
  <c r="H78" i="14"/>
  <c r="L112" i="14"/>
  <c r="BS50" i="14"/>
  <c r="CN81" i="14"/>
  <c r="AY119" i="14"/>
  <c r="T78" i="14"/>
  <c r="CM114" i="14"/>
  <c r="BO62" i="14"/>
  <c r="CZ69" i="14"/>
  <c r="AR90" i="14"/>
  <c r="BM106" i="14"/>
  <c r="AE124" i="14"/>
  <c r="BX77" i="14"/>
  <c r="AH72" i="14"/>
  <c r="AS113" i="14"/>
  <c r="CU51" i="14"/>
  <c r="AE46" i="14"/>
  <c r="L120" i="14"/>
  <c r="BA107" i="14"/>
  <c r="CC101" i="14"/>
  <c r="W87" i="14"/>
  <c r="DB51" i="14"/>
  <c r="AP115" i="14"/>
  <c r="AS69" i="14"/>
  <c r="C129" i="16"/>
  <c r="AY117" i="14"/>
  <c r="AO62" i="14"/>
  <c r="CK72" i="14"/>
  <c r="BI107" i="14"/>
  <c r="AQ60" i="14"/>
  <c r="CV98" i="14"/>
  <c r="BW61" i="14"/>
  <c r="BA91" i="14"/>
  <c r="CB47" i="14"/>
  <c r="O108" i="14"/>
  <c r="M46" i="14"/>
  <c r="CQ49" i="14"/>
  <c r="AA70" i="14"/>
  <c r="BO61" i="14"/>
  <c r="AC57" i="14"/>
  <c r="CN72" i="14"/>
  <c r="AW112" i="14"/>
  <c r="S54" i="14"/>
  <c r="AF124" i="14"/>
  <c r="AS48" i="14"/>
  <c r="CM46" i="14"/>
  <c r="AS60" i="14"/>
  <c r="DB83" i="14"/>
  <c r="CN101" i="14"/>
  <c r="CY93" i="14"/>
  <c r="DA46" i="14"/>
  <c r="AC69" i="14"/>
  <c r="AI111" i="14"/>
  <c r="U46" i="14"/>
  <c r="AA64" i="14"/>
  <c r="CK101" i="14"/>
  <c r="CB118" i="14"/>
  <c r="BE71" i="14"/>
  <c r="CD80" i="14"/>
  <c r="DA82" i="14"/>
  <c r="L89" i="14"/>
  <c r="CG110" i="14"/>
  <c r="S85" i="14"/>
  <c r="BT47" i="14"/>
  <c r="N110" i="14"/>
  <c r="BJ88" i="14"/>
  <c r="CN88" i="14"/>
  <c r="R49" i="14"/>
  <c r="AN120" i="14"/>
  <c r="AK114" i="14"/>
  <c r="K57" i="14"/>
  <c r="CL115" i="14"/>
  <c r="Y98" i="14"/>
  <c r="BT48" i="14"/>
  <c r="I95" i="14"/>
  <c r="BP58" i="14"/>
  <c r="BQ120" i="14"/>
  <c r="BE55" i="14"/>
  <c r="CO69" i="14"/>
  <c r="AJ98" i="14"/>
  <c r="AH82" i="14"/>
  <c r="DA92" i="14"/>
  <c r="BM100" i="14"/>
  <c r="AV105" i="14"/>
  <c r="CT116" i="14"/>
  <c r="AY113" i="14"/>
  <c r="AI91" i="14"/>
  <c r="AN112" i="14"/>
  <c r="DG33" i="15"/>
  <c r="CT124" i="14"/>
  <c r="BM96" i="14"/>
  <c r="I77" i="14"/>
  <c r="CR119" i="14"/>
  <c r="BV69" i="14"/>
  <c r="BV119" i="14"/>
  <c r="AO120" i="14"/>
  <c r="DG100" i="16"/>
  <c r="AC124" i="14"/>
  <c r="K111" i="14"/>
  <c r="BT58" i="14"/>
  <c r="CK62" i="14"/>
  <c r="E137" i="15"/>
  <c r="AY66" i="14"/>
  <c r="BV112" i="14"/>
  <c r="L51" i="14"/>
  <c r="DA112" i="14"/>
  <c r="AL110" i="14"/>
  <c r="Q56" i="14"/>
  <c r="BC68" i="14"/>
  <c r="CV70" i="14"/>
  <c r="BC105" i="14"/>
  <c r="AK59" i="14"/>
  <c r="AF99" i="14"/>
  <c r="AX80" i="14"/>
  <c r="BQ76" i="14"/>
  <c r="CX49" i="14"/>
  <c r="CC49" i="14"/>
  <c r="CB58" i="14"/>
  <c r="CN61" i="14"/>
  <c r="AM59" i="14"/>
  <c r="C131" i="16"/>
  <c r="AC86" i="14"/>
  <c r="CC124" i="14"/>
  <c r="AJ72" i="14"/>
  <c r="Y90" i="14"/>
  <c r="CH100" i="14"/>
  <c r="BN111" i="14"/>
  <c r="CR95" i="14"/>
  <c r="T85" i="14"/>
  <c r="AI55" i="14"/>
  <c r="AM62" i="14"/>
  <c r="BI108" i="14"/>
  <c r="CS117" i="14"/>
  <c r="AP79" i="14"/>
  <c r="AI59" i="14"/>
  <c r="AM64" i="14"/>
  <c r="AP49" i="14"/>
  <c r="CZ102" i="14"/>
  <c r="CH90" i="14"/>
  <c r="CV83" i="14"/>
  <c r="BG89" i="14"/>
  <c r="CF52" i="14"/>
  <c r="BS116" i="14"/>
  <c r="BI81" i="14"/>
  <c r="Q82" i="14"/>
  <c r="AD72" i="14"/>
  <c r="CL85" i="14"/>
  <c r="BN97" i="14"/>
  <c r="CJ75" i="14"/>
  <c r="DA113" i="14"/>
  <c r="DA100" i="14"/>
  <c r="CP119" i="14"/>
  <c r="BG67" i="14"/>
  <c r="AC51" i="14"/>
  <c r="Y113" i="14"/>
  <c r="L71" i="14"/>
  <c r="CE101" i="14"/>
  <c r="AT119" i="14"/>
  <c r="AH102" i="14"/>
  <c r="Y77" i="14"/>
  <c r="CA111" i="14"/>
  <c r="DC96" i="14"/>
  <c r="T76" i="14"/>
  <c r="AL70" i="14"/>
  <c r="BE61" i="14"/>
  <c r="AV62" i="14"/>
  <c r="BG62" i="14"/>
  <c r="BO120" i="14"/>
  <c r="BD51" i="14"/>
  <c r="R95" i="14"/>
  <c r="DE128" i="16"/>
  <c r="BV115" i="14"/>
  <c r="AX67" i="14"/>
  <c r="CH61" i="14"/>
  <c r="U86" i="14"/>
  <c r="BJ51" i="14"/>
  <c r="AX111" i="14"/>
  <c r="L92" i="14"/>
  <c r="BV85" i="14"/>
  <c r="CA47" i="14"/>
  <c r="AE45" i="14"/>
  <c r="AW100" i="14"/>
  <c r="CN51" i="14"/>
  <c r="AL97" i="14"/>
  <c r="AD100" i="14"/>
  <c r="AL68" i="14"/>
  <c r="CS72" i="14"/>
  <c r="L98" i="14"/>
  <c r="CN44" i="14"/>
  <c r="BG82" i="14"/>
  <c r="BO107" i="14"/>
  <c r="M100" i="14"/>
  <c r="BU77" i="14"/>
  <c r="CS59" i="14"/>
  <c r="CM124" i="14"/>
  <c r="CF102" i="14"/>
  <c r="CL44" i="14"/>
  <c r="BX120" i="14"/>
  <c r="R76" i="14"/>
  <c r="AZ98" i="14"/>
  <c r="BC80" i="14"/>
  <c r="AS99" i="14"/>
  <c r="X93" i="14"/>
  <c r="CL46" i="14"/>
  <c r="BX59" i="14"/>
  <c r="DA70" i="14"/>
  <c r="CC69" i="14"/>
  <c r="Y95" i="14"/>
  <c r="BT90" i="14"/>
  <c r="CK52" i="14"/>
  <c r="DE34" i="16"/>
  <c r="CV108" i="14"/>
  <c r="I48" i="14"/>
  <c r="AX124" i="14"/>
  <c r="BP72" i="14"/>
  <c r="CP85" i="14"/>
  <c r="X50" i="14"/>
  <c r="BM91" i="14"/>
  <c r="AY120" i="14"/>
  <c r="BG98" i="14"/>
  <c r="L65" i="14"/>
  <c r="BA60" i="14"/>
  <c r="AI108" i="14"/>
  <c r="AJ83" i="14"/>
  <c r="AP109" i="14"/>
  <c r="AY77" i="14"/>
  <c r="CP52" i="14"/>
  <c r="R47" i="14"/>
  <c r="DG60" i="16"/>
  <c r="CD96" i="14"/>
  <c r="E138" i="16"/>
  <c r="CG68" i="14"/>
  <c r="H97" i="14"/>
  <c r="AU76" i="14"/>
  <c r="CO56" i="14"/>
  <c r="T64" i="14"/>
  <c r="BN91" i="14"/>
  <c r="CL110" i="14"/>
  <c r="L70" i="14"/>
  <c r="AA100" i="14"/>
  <c r="CH48" i="14"/>
  <c r="CL52" i="14"/>
  <c r="BQ118" i="14"/>
  <c r="AK89" i="14"/>
  <c r="W56" i="14"/>
  <c r="Z106" i="14"/>
  <c r="CQ67" i="14"/>
  <c r="BU48" i="14"/>
  <c r="CF44" i="14"/>
  <c r="CP117" i="14"/>
  <c r="K64" i="14"/>
  <c r="AS50" i="14"/>
  <c r="CN60" i="14"/>
  <c r="CJ56" i="14"/>
  <c r="CD99" i="14"/>
  <c r="T114" i="14"/>
  <c r="CP102" i="14"/>
  <c r="M124" i="14"/>
  <c r="BM111" i="14"/>
  <c r="AA108" i="14"/>
  <c r="BQ49" i="14"/>
  <c r="BH55" i="14"/>
  <c r="AY61" i="14"/>
  <c r="Z60" i="14"/>
  <c r="CY92" i="14"/>
  <c r="BZ92" i="14"/>
  <c r="AR66" i="14"/>
  <c r="BN116" i="14"/>
  <c r="BN98" i="14"/>
  <c r="L49" i="14"/>
  <c r="AF60" i="14"/>
  <c r="AZ117" i="14"/>
  <c r="O57" i="14"/>
  <c r="DB85" i="14"/>
  <c r="P57" i="14"/>
  <c r="AX108" i="14"/>
  <c r="U76" i="14"/>
  <c r="BI119" i="14"/>
  <c r="BM124" i="14"/>
  <c r="J49" i="14"/>
  <c r="CA124" i="14"/>
  <c r="CJ44" i="14"/>
  <c r="N66" i="14"/>
  <c r="M102" i="14"/>
  <c r="BB91" i="14"/>
  <c r="AP44" i="14"/>
  <c r="AJ95" i="14"/>
  <c r="BZ58" i="14"/>
  <c r="BB67" i="14"/>
  <c r="CW69" i="14"/>
  <c r="CD68" i="14"/>
  <c r="CU57" i="14"/>
  <c r="CO85" i="14"/>
  <c r="T111" i="14"/>
  <c r="J118" i="14"/>
  <c r="CM48" i="14"/>
  <c r="BW59" i="14"/>
  <c r="CA69" i="14"/>
  <c r="AN71" i="14"/>
  <c r="CG114" i="14"/>
  <c r="AR96" i="14"/>
  <c r="CX107" i="14"/>
  <c r="Q68" i="14"/>
  <c r="L83" i="14"/>
  <c r="CT82" i="14"/>
  <c r="AK56" i="14"/>
  <c r="AG46" i="14"/>
  <c r="CB85" i="14"/>
  <c r="BJ46" i="14"/>
  <c r="AA48" i="14"/>
  <c r="BT119" i="14"/>
  <c r="AD59" i="14"/>
  <c r="J120" i="14"/>
  <c r="BL61" i="14"/>
  <c r="BC86" i="14"/>
  <c r="CF62" i="14"/>
  <c r="AX71" i="14"/>
  <c r="E136" i="15"/>
  <c r="AK120" i="14"/>
  <c r="AV119" i="14"/>
  <c r="X107" i="14"/>
  <c r="CA68" i="14"/>
  <c r="CH97" i="14"/>
  <c r="AM72" i="14"/>
  <c r="CR89" i="14"/>
  <c r="BR86" i="14"/>
  <c r="CK108" i="14"/>
  <c r="AF117" i="14"/>
  <c r="AO110" i="14"/>
  <c r="CI50" i="14"/>
  <c r="BC102" i="14"/>
  <c r="I61" i="14"/>
  <c r="DA108" i="14"/>
  <c r="CR70" i="14"/>
  <c r="AJ117" i="14"/>
  <c r="CK46" i="14"/>
  <c r="BQ79" i="14"/>
  <c r="AK64" i="14"/>
  <c r="BV66" i="14"/>
  <c r="CO80" i="14"/>
  <c r="BE70" i="14"/>
  <c r="M65" i="14"/>
  <c r="AL71" i="14"/>
  <c r="J51" i="14"/>
  <c r="CI93" i="14"/>
  <c r="CR59" i="14"/>
  <c r="AH70" i="14"/>
  <c r="BI124" i="14"/>
  <c r="BX65" i="14"/>
  <c r="AJ91" i="14"/>
  <c r="DB52" i="14"/>
  <c r="BD66" i="14"/>
  <c r="H76" i="14"/>
  <c r="Y62" i="14"/>
  <c r="J103" i="14"/>
  <c r="DC113" i="14"/>
  <c r="BN49" i="14"/>
  <c r="CC50" i="14"/>
  <c r="CQ98" i="14"/>
  <c r="BN75" i="14"/>
  <c r="BU105" i="14"/>
  <c r="AB93" i="14"/>
  <c r="AE114" i="14"/>
  <c r="N51" i="14"/>
  <c r="CP106" i="14"/>
  <c r="DE33" i="16"/>
  <c r="AZ97" i="14"/>
  <c r="CH57" i="14"/>
  <c r="AN70" i="14"/>
  <c r="AS83" i="14"/>
  <c r="BS56" i="14"/>
  <c r="BG66" i="14"/>
  <c r="AM57" i="14"/>
  <c r="AF77" i="14"/>
  <c r="CZ50" i="14"/>
  <c r="BZ117" i="14"/>
  <c r="BH80" i="14"/>
  <c r="AD51" i="14"/>
  <c r="BG96" i="14"/>
  <c r="Q47" i="14"/>
  <c r="AO112" i="14"/>
  <c r="AX83" i="14"/>
  <c r="BX100" i="14"/>
  <c r="AY91" i="14"/>
  <c r="BU83" i="14"/>
  <c r="R119" i="14"/>
  <c r="CL79" i="14"/>
  <c r="BJ124" i="14"/>
  <c r="BF114" i="14"/>
  <c r="CO57" i="14"/>
  <c r="Q118" i="14"/>
  <c r="CG47" i="14"/>
  <c r="BV46" i="14"/>
  <c r="AG85" i="14"/>
  <c r="S118" i="14"/>
  <c r="AC46" i="14"/>
  <c r="AV120" i="14"/>
  <c r="U83" i="14"/>
  <c r="BC64" i="14"/>
  <c r="CW99" i="14"/>
  <c r="AR87" i="14"/>
  <c r="AJ69" i="14"/>
  <c r="Y89" i="14"/>
  <c r="BL93" i="14"/>
  <c r="CA64" i="14"/>
  <c r="BD49" i="14"/>
  <c r="CI57" i="14"/>
  <c r="CK54" i="14"/>
  <c r="CQ61" i="14"/>
  <c r="Y44" i="14"/>
  <c r="BD83" i="14"/>
  <c r="DB58" i="14"/>
  <c r="BZ98" i="14"/>
  <c r="CI48" i="14"/>
  <c r="CV107" i="14"/>
  <c r="CL92" i="14"/>
  <c r="P106" i="14"/>
  <c r="S97" i="14"/>
  <c r="Z112" i="14"/>
  <c r="BW105" i="14"/>
  <c r="V106" i="14"/>
  <c r="CX59" i="14"/>
  <c r="CZ51" i="14"/>
  <c r="O51" i="14"/>
  <c r="AY100" i="14"/>
  <c r="CM112" i="14"/>
  <c r="AS116" i="14"/>
  <c r="Y60" i="14"/>
  <c r="BW87" i="14"/>
  <c r="CB96" i="14"/>
  <c r="T48" i="14"/>
  <c r="AR107" i="14"/>
  <c r="AH57" i="14"/>
  <c r="CY44" i="14"/>
  <c r="BO108" i="14"/>
  <c r="Y124" i="14"/>
  <c r="BQ48" i="14"/>
  <c r="AO109" i="14"/>
  <c r="K108" i="14"/>
  <c r="CB80" i="14"/>
  <c r="BD58" i="14"/>
  <c r="S71" i="14"/>
  <c r="CS107" i="14"/>
  <c r="AP88" i="14"/>
  <c r="AW55" i="14"/>
  <c r="BH90" i="14"/>
  <c r="AO98" i="14"/>
  <c r="CI67" i="14"/>
  <c r="AF115" i="14"/>
  <c r="AL107" i="14"/>
  <c r="AO102" i="14"/>
  <c r="AS107" i="14"/>
  <c r="BV52" i="14"/>
  <c r="AN85" i="14"/>
  <c r="AG65" i="14"/>
  <c r="Z93" i="14"/>
  <c r="CZ83" i="14"/>
  <c r="V57" i="14"/>
  <c r="CI108" i="14"/>
  <c r="BN101" i="14"/>
  <c r="BT99" i="14"/>
  <c r="Y55" i="14"/>
  <c r="BG111" i="14"/>
  <c r="AU51" i="14"/>
  <c r="CW79" i="14"/>
  <c r="AI117" i="14"/>
  <c r="BO48" i="14"/>
  <c r="CT83" i="14"/>
  <c r="BJ67" i="14"/>
  <c r="BH102" i="14"/>
  <c r="AT89" i="14"/>
  <c r="V61" i="14"/>
  <c r="AV114" i="14"/>
  <c r="AU71" i="14"/>
  <c r="BF83" i="14"/>
  <c r="BG68" i="14"/>
  <c r="AH111" i="14"/>
  <c r="AF89" i="14"/>
  <c r="AE82" i="14"/>
  <c r="BD44" i="14"/>
  <c r="CA102" i="14"/>
  <c r="BL67" i="14"/>
  <c r="Y52" i="14"/>
  <c r="R112" i="14"/>
  <c r="BF81" i="14"/>
  <c r="S92" i="14"/>
  <c r="CK55" i="14"/>
  <c r="U103" i="14"/>
  <c r="BP91" i="14"/>
  <c r="BY45" i="14"/>
  <c r="C133" i="15"/>
  <c r="Q54" i="14"/>
  <c r="AF119" i="14"/>
  <c r="BX97" i="14"/>
  <c r="AU86" i="14"/>
  <c r="BT72" i="14"/>
  <c r="CN100" i="14"/>
  <c r="CY66" i="14"/>
  <c r="CJ116" i="14"/>
  <c r="BQ45" i="14"/>
  <c r="BE66" i="14"/>
  <c r="CW64" i="14"/>
  <c r="DB91" i="14"/>
  <c r="BG50" i="14"/>
  <c r="BK87" i="14"/>
  <c r="CM52" i="14"/>
  <c r="AH114" i="14"/>
  <c r="AN105" i="14"/>
  <c r="AN45" i="14"/>
  <c r="AP90" i="14"/>
  <c r="BO44" i="14"/>
  <c r="CV95" i="14"/>
  <c r="Z66" i="14"/>
  <c r="AX60" i="14"/>
  <c r="BD107" i="14"/>
  <c r="I57" i="14"/>
  <c r="AP70" i="14"/>
  <c r="AS106" i="14"/>
  <c r="CX81" i="14"/>
  <c r="BJ116" i="14"/>
  <c r="BU69" i="14"/>
  <c r="CF111" i="14"/>
  <c r="BO92" i="14"/>
  <c r="Z110" i="14"/>
  <c r="AJ116" i="14"/>
  <c r="CN45" i="14"/>
  <c r="V44" i="14"/>
  <c r="L101" i="14"/>
  <c r="CY124" i="14"/>
  <c r="C135" i="15"/>
  <c r="BX55" i="14"/>
  <c r="DE142" i="16"/>
  <c r="BH54" i="14"/>
  <c r="AI87" i="14"/>
  <c r="W115" i="14"/>
  <c r="AB78" i="14"/>
  <c r="DC101" i="14"/>
  <c r="BA62" i="14"/>
  <c r="CR45" i="14"/>
  <c r="BK113" i="14"/>
  <c r="CX106" i="14"/>
  <c r="AM100" i="14"/>
  <c r="CP87" i="14"/>
  <c r="AH119" i="14"/>
  <c r="CC103" i="14"/>
  <c r="L124" i="14"/>
  <c r="AT59" i="14"/>
  <c r="BV77" i="14"/>
  <c r="CL116" i="14"/>
  <c r="AL90" i="14"/>
  <c r="CX93" i="14"/>
  <c r="CS103" i="14"/>
  <c r="DC90" i="14"/>
  <c r="CN99" i="14"/>
  <c r="BG117" i="14"/>
  <c r="BG112" i="14"/>
  <c r="CH66" i="14"/>
  <c r="BQ77" i="14"/>
  <c r="AX99" i="14"/>
  <c r="BV113" i="14"/>
  <c r="AN69" i="14"/>
  <c r="BZ72" i="14"/>
  <c r="AC52" i="14"/>
  <c r="CK92" i="14"/>
  <c r="B142" i="16"/>
  <c r="BO81" i="14"/>
  <c r="CI47" i="14"/>
  <c r="Z98" i="14"/>
  <c r="AB117" i="14"/>
  <c r="AK93" i="14"/>
  <c r="BE65" i="14"/>
  <c r="BV56" i="14"/>
  <c r="BN112" i="14"/>
  <c r="T91" i="14"/>
  <c r="AG69" i="14"/>
  <c r="BS54" i="14"/>
  <c r="AS92" i="14"/>
  <c r="AD105" i="14"/>
  <c r="BT49" i="14"/>
  <c r="DE46" i="16"/>
  <c r="CA44" i="14"/>
  <c r="BP98" i="14"/>
  <c r="P66" i="14"/>
  <c r="CY105" i="14"/>
  <c r="CM59" i="14"/>
  <c r="BK69" i="14"/>
  <c r="AM51" i="14"/>
  <c r="CS87" i="14"/>
  <c r="CW111" i="14"/>
  <c r="BI57" i="14"/>
  <c r="DA109" i="14"/>
  <c r="CV55" i="14"/>
  <c r="BT56" i="14"/>
  <c r="AV100" i="14"/>
  <c r="X77" i="14"/>
  <c r="L55" i="14"/>
  <c r="AO69" i="14"/>
  <c r="BU99" i="14"/>
  <c r="S101" i="14"/>
  <c r="BL106" i="14"/>
  <c r="BP90" i="14"/>
  <c r="CK107" i="14"/>
  <c r="CM64" i="14"/>
  <c r="X58" i="14"/>
  <c r="BV70" i="14"/>
  <c r="H34" i="14"/>
  <c r="AB102" i="14"/>
  <c r="AN116" i="14"/>
  <c r="CI59" i="14"/>
  <c r="Q106" i="14"/>
  <c r="M117" i="14"/>
  <c r="AE50" i="14"/>
  <c r="X98" i="14"/>
  <c r="CU89" i="14"/>
  <c r="CD86" i="14"/>
  <c r="BM103" i="14"/>
  <c r="BU52" i="14"/>
  <c r="CU98" i="14"/>
  <c r="AQ111" i="14"/>
  <c r="BC48" i="14"/>
  <c r="L107" i="14"/>
  <c r="Q55" i="14"/>
  <c r="AB105" i="14"/>
  <c r="AL82" i="14"/>
  <c r="CD81" i="14"/>
  <c r="CT105" i="14"/>
  <c r="DB108" i="14"/>
  <c r="CB113" i="14"/>
  <c r="BH114" i="14"/>
  <c r="BV48" i="14"/>
  <c r="P80" i="14"/>
  <c r="AU96" i="14"/>
  <c r="CC54" i="14"/>
  <c r="DA89" i="14"/>
  <c r="I80" i="14"/>
  <c r="CN56" i="14"/>
  <c r="AN82" i="14"/>
  <c r="BN92" i="14"/>
  <c r="AH62" i="14"/>
  <c r="AH90" i="14"/>
  <c r="AV113" i="14"/>
  <c r="AC89" i="14"/>
  <c r="CI68" i="14"/>
  <c r="P97" i="14"/>
  <c r="CJ58" i="14"/>
  <c r="CG107" i="14"/>
  <c r="E130" i="16"/>
  <c r="AT118" i="14"/>
  <c r="CN69" i="14"/>
  <c r="AJ107" i="14"/>
  <c r="CT52" i="14"/>
  <c r="BY77" i="14"/>
  <c r="BG115" i="14"/>
  <c r="CZ77" i="14"/>
  <c r="AM116" i="14"/>
  <c r="AF65" i="14"/>
  <c r="CK82" i="14"/>
  <c r="BL49" i="14"/>
  <c r="AK77" i="14"/>
  <c r="N96" i="14"/>
  <c r="CU100" i="14"/>
  <c r="BX46" i="14"/>
  <c r="CD55" i="14"/>
  <c r="BM62" i="14"/>
  <c r="AE83" i="14"/>
  <c r="AQ118" i="14"/>
  <c r="BD91" i="14"/>
  <c r="BT89" i="14"/>
  <c r="BI44" i="14"/>
  <c r="AC76" i="14"/>
  <c r="AQ57" i="14"/>
  <c r="BM79" i="14"/>
  <c r="CJ102" i="14"/>
  <c r="BA80" i="14"/>
  <c r="CS61" i="14"/>
  <c r="R83" i="14"/>
  <c r="CX105" i="14"/>
  <c r="AF46" i="14"/>
  <c r="DB82" i="14"/>
  <c r="CS66" i="14"/>
  <c r="P79" i="14"/>
  <c r="AO97" i="14"/>
  <c r="K48" i="14"/>
  <c r="DB59" i="14"/>
  <c r="CT47" i="14"/>
  <c r="CZ75" i="14"/>
  <c r="CU110" i="14"/>
  <c r="CW109" i="14"/>
  <c r="CP46" i="14"/>
  <c r="L110" i="14"/>
  <c r="AB45" i="14"/>
  <c r="CV87" i="14"/>
  <c r="CC58" i="14"/>
  <c r="BS108" i="14"/>
  <c r="AZ56" i="14"/>
  <c r="BF79" i="14"/>
  <c r="CN97" i="14"/>
  <c r="BR115" i="14"/>
  <c r="BP62" i="14"/>
  <c r="AK95" i="14"/>
  <c r="AX97" i="14"/>
  <c r="CQ52" i="14"/>
  <c r="BH98" i="14"/>
  <c r="CK70" i="14"/>
  <c r="CV50" i="14"/>
  <c r="AL76" i="14"/>
  <c r="W55" i="14"/>
  <c r="CZ87" i="14"/>
  <c r="L54" i="14"/>
  <c r="BC90" i="14"/>
  <c r="L113" i="14"/>
  <c r="AQ80" i="14"/>
  <c r="BE80" i="14"/>
  <c r="AZ48" i="14"/>
  <c r="Y87" i="14"/>
  <c r="L115" i="14"/>
  <c r="K95" i="14"/>
  <c r="CV52" i="14"/>
  <c r="AX45" i="14"/>
  <c r="BQ119" i="14"/>
  <c r="AW58" i="14"/>
  <c r="DA107" i="14"/>
  <c r="AF64" i="14"/>
  <c r="Q46" i="14"/>
  <c r="AR68" i="14"/>
  <c r="BQ112" i="14"/>
  <c r="BR108" i="14"/>
  <c r="S108" i="14"/>
  <c r="BE93" i="14"/>
  <c r="BP103" i="14"/>
  <c r="AY75" i="14"/>
  <c r="K105" i="14"/>
  <c r="AT62" i="14"/>
  <c r="BK83" i="14"/>
  <c r="X67" i="14"/>
  <c r="CV92" i="14"/>
  <c r="CM109" i="14"/>
  <c r="CE114" i="14"/>
  <c r="AC62" i="14"/>
  <c r="CO54" i="14"/>
  <c r="CX55" i="14"/>
  <c r="AE67" i="14"/>
  <c r="BE86" i="14"/>
  <c r="Z95" i="14"/>
  <c r="M55" i="14"/>
  <c r="AP120" i="14"/>
  <c r="BH66" i="14"/>
  <c r="CZ119" i="14"/>
  <c r="AJ120" i="14"/>
  <c r="BT97" i="14"/>
  <c r="CW80" i="14"/>
  <c r="AJ99" i="14"/>
  <c r="CI81" i="14"/>
  <c r="AK119" i="14"/>
  <c r="T113" i="14"/>
  <c r="AM102" i="14"/>
  <c r="C142" i="16"/>
  <c r="BX110" i="14"/>
  <c r="AT49" i="14"/>
  <c r="AB47" i="14"/>
  <c r="AM70" i="14"/>
  <c r="AY58" i="14"/>
  <c r="CX71" i="14"/>
  <c r="O76" i="14"/>
  <c r="AV47" i="14"/>
  <c r="H99" i="14"/>
  <c r="BT51" i="14"/>
  <c r="AC93" i="14"/>
  <c r="U55" i="14"/>
  <c r="J113" i="14"/>
  <c r="AF62" i="14"/>
  <c r="AB46" i="14"/>
  <c r="Y64" i="14"/>
  <c r="BI88" i="14"/>
  <c r="BD62" i="14"/>
  <c r="AD98" i="14"/>
  <c r="CB124" i="14"/>
  <c r="BH93" i="14"/>
  <c r="CQ59" i="14"/>
  <c r="CM55" i="14"/>
  <c r="I108" i="14"/>
  <c r="AV46" i="14"/>
  <c r="CU81" i="14"/>
  <c r="CT60" i="14"/>
  <c r="BQ101" i="14"/>
  <c r="AA72" i="14"/>
  <c r="I105" i="14"/>
  <c r="AS101" i="14"/>
  <c r="AR46" i="14"/>
  <c r="BS61" i="14"/>
  <c r="AO66" i="14"/>
  <c r="CP86" i="14"/>
  <c r="AU54" i="14"/>
  <c r="AS62" i="14"/>
  <c r="AG105" i="14"/>
  <c r="BC117" i="14"/>
  <c r="O54" i="14"/>
  <c r="AL83" i="14"/>
  <c r="I115" i="14"/>
  <c r="CR106" i="14"/>
  <c r="R72" i="14"/>
  <c r="V101" i="14"/>
  <c r="AU100" i="14"/>
  <c r="AG50" i="14"/>
  <c r="P76" i="14"/>
  <c r="K49" i="14"/>
  <c r="CU78" i="14"/>
  <c r="BQ106" i="14"/>
  <c r="BI45" i="14"/>
  <c r="CU95" i="14"/>
  <c r="AR91" i="14"/>
  <c r="AH113" i="14"/>
  <c r="AP71" i="14"/>
  <c r="AA119" i="14"/>
  <c r="AM90" i="14"/>
  <c r="Q76" i="14"/>
  <c r="AA124" i="14"/>
  <c r="BY70" i="14"/>
  <c r="N69" i="14"/>
  <c r="AR82" i="14"/>
  <c r="R82" i="14"/>
  <c r="N107" i="14"/>
  <c r="CW44" i="14"/>
  <c r="O70" i="14"/>
  <c r="I51" i="14"/>
  <c r="CI64" i="14"/>
  <c r="AY46" i="14"/>
  <c r="O95" i="14"/>
  <c r="AD66" i="14"/>
  <c r="AL85" i="14"/>
  <c r="DC116" i="14"/>
  <c r="BA112" i="14"/>
  <c r="AW72" i="14"/>
  <c r="BC103" i="14"/>
  <c r="CE120" i="14"/>
  <c r="DG86" i="15"/>
  <c r="AK92" i="14"/>
  <c r="T88" i="14"/>
  <c r="AL115" i="14"/>
  <c r="H56" i="14"/>
  <c r="O78" i="14"/>
  <c r="BM113" i="14"/>
  <c r="AG118" i="14"/>
  <c r="BH62" i="14"/>
  <c r="CO89" i="14"/>
  <c r="W117" i="14"/>
  <c r="AR79" i="14"/>
  <c r="BL91" i="14"/>
  <c r="CW47" i="14"/>
  <c r="AJ52" i="14"/>
  <c r="AV88" i="14"/>
  <c r="AC80" i="14"/>
  <c r="CD66" i="14"/>
  <c r="X52" i="14"/>
  <c r="BS105" i="14"/>
  <c r="CW57" i="14"/>
  <c r="CY113" i="14"/>
  <c r="BF45" i="14"/>
  <c r="BY67" i="14"/>
  <c r="CP97" i="14"/>
  <c r="CB97" i="14"/>
  <c r="CE52" i="14"/>
  <c r="CV115" i="14"/>
  <c r="BK111" i="14"/>
  <c r="CG77" i="14"/>
  <c r="CZ103" i="14"/>
  <c r="BP76" i="14"/>
  <c r="AS78" i="14"/>
  <c r="M68" i="14"/>
  <c r="BX60" i="14"/>
  <c r="Z51" i="14"/>
  <c r="AR48" i="14"/>
  <c r="BO56" i="14"/>
  <c r="AG95" i="14"/>
  <c r="AO116" i="14"/>
  <c r="L46" i="14"/>
  <c r="CB90" i="14"/>
  <c r="CF67" i="14"/>
  <c r="CL109" i="14"/>
  <c r="AI60" i="14"/>
  <c r="CB70" i="14"/>
  <c r="AL114" i="14"/>
  <c r="BE109" i="14"/>
  <c r="BS69" i="14"/>
  <c r="CY106" i="14"/>
  <c r="BP52" i="14"/>
  <c r="CV89" i="14"/>
  <c r="BS92" i="14"/>
  <c r="I116" i="14"/>
  <c r="AK99" i="14"/>
  <c r="BC56" i="14"/>
  <c r="CU75" i="14"/>
  <c r="CV99" i="14"/>
  <c r="AP85" i="14"/>
  <c r="CE61" i="14"/>
  <c r="AE91" i="14"/>
  <c r="BI118" i="14"/>
  <c r="Q111" i="14"/>
  <c r="CL112" i="14"/>
  <c r="CO100" i="14"/>
  <c r="CL61" i="14"/>
  <c r="CG60" i="14"/>
  <c r="CW54" i="14"/>
  <c r="S77" i="14"/>
  <c r="AQ59" i="14"/>
  <c r="CO114" i="14"/>
  <c r="AU118" i="14"/>
  <c r="BP100" i="14"/>
  <c r="BF66" i="14"/>
  <c r="CK98" i="14"/>
  <c r="U75" i="14"/>
  <c r="BF107" i="14"/>
  <c r="H107" i="14"/>
  <c r="X95" i="14"/>
  <c r="BT64" i="14"/>
  <c r="BF106" i="14"/>
  <c r="AU109" i="14"/>
  <c r="AA112" i="14"/>
  <c r="CH105" i="14"/>
  <c r="CS120" i="14"/>
  <c r="BK44" i="14"/>
  <c r="CW72" i="14"/>
  <c r="CM110" i="14"/>
  <c r="AS124" i="14"/>
  <c r="DA90" i="14"/>
  <c r="AF66" i="14"/>
  <c r="CZ79" i="14"/>
  <c r="AO68" i="14"/>
  <c r="AP72" i="14"/>
  <c r="CR49" i="14"/>
  <c r="BL108" i="14"/>
  <c r="Y45" i="14"/>
  <c r="CG100" i="14"/>
  <c r="CY77" i="14"/>
  <c r="AC108" i="14"/>
  <c r="AE87" i="14"/>
  <c r="CB114" i="14"/>
  <c r="AX118" i="14"/>
  <c r="CK79" i="14"/>
  <c r="AT60" i="14"/>
  <c r="BT54" i="14"/>
  <c r="AG47" i="14"/>
  <c r="AM91" i="14"/>
  <c r="BJ68" i="14"/>
  <c r="X113" i="14"/>
  <c r="CE105" i="14"/>
  <c r="K62" i="14"/>
  <c r="CO44" i="14"/>
  <c r="M79" i="14"/>
  <c r="Z76" i="14"/>
  <c r="AU105" i="14"/>
  <c r="R92" i="14"/>
  <c r="AE77" i="14"/>
  <c r="Z72" i="14"/>
  <c r="J111" i="14"/>
  <c r="DC49" i="14"/>
  <c r="S120" i="14"/>
  <c r="W59" i="14"/>
  <c r="DC64" i="14"/>
  <c r="CS62" i="14"/>
  <c r="AD102" i="14"/>
  <c r="CR62" i="14"/>
  <c r="CH108" i="14"/>
  <c r="BB56" i="14"/>
  <c r="U82" i="14"/>
  <c r="CL80" i="14"/>
  <c r="AO100" i="14"/>
  <c r="AO117" i="14"/>
  <c r="CY101" i="14"/>
  <c r="AR76" i="14"/>
  <c r="BO103" i="14"/>
  <c r="CW91" i="14"/>
  <c r="CG81" i="14"/>
  <c r="Y102" i="14"/>
  <c r="AK97" i="14"/>
  <c r="CI98" i="14"/>
  <c r="BL109" i="14"/>
  <c r="BE108" i="14"/>
  <c r="N106" i="14"/>
  <c r="AS112" i="14"/>
  <c r="BD80" i="14"/>
  <c r="AX117" i="14"/>
  <c r="AB101" i="14"/>
  <c r="AN76" i="14"/>
  <c r="AB124" i="14"/>
  <c r="AE78" i="14"/>
  <c r="AF49" i="14"/>
  <c r="BP89" i="14"/>
  <c r="V90" i="14"/>
  <c r="CA85" i="14"/>
  <c r="AM88" i="14"/>
  <c r="BY58" i="14"/>
  <c r="Y107" i="14"/>
  <c r="DB106" i="14"/>
  <c r="BR120" i="14"/>
  <c r="BT59" i="14"/>
  <c r="BR106" i="14"/>
  <c r="T115" i="14"/>
  <c r="AL101" i="14"/>
  <c r="BY76" i="14"/>
  <c r="BP86" i="14"/>
  <c r="BQ82" i="14"/>
  <c r="BT70" i="14"/>
  <c r="BA92" i="14"/>
  <c r="CV97" i="14"/>
  <c r="O113" i="14"/>
  <c r="T119" i="14"/>
  <c r="BP87" i="14"/>
  <c r="BJ70" i="14"/>
  <c r="BX47" i="14"/>
  <c r="AY98" i="14"/>
  <c r="AA80" i="14"/>
  <c r="CV100" i="14"/>
  <c r="S55" i="14"/>
  <c r="BR97" i="14"/>
  <c r="AR97" i="14"/>
  <c r="AU103" i="14"/>
  <c r="CJ45" i="14"/>
  <c r="CT108" i="14"/>
  <c r="AM83" i="14"/>
  <c r="M105" i="14"/>
  <c r="BF58" i="14"/>
  <c r="BE91" i="14"/>
  <c r="BI113" i="14"/>
  <c r="CT78" i="14"/>
  <c r="BW56" i="14"/>
  <c r="H89" i="14"/>
  <c r="Y111" i="14"/>
  <c r="AK112" i="14"/>
  <c r="S113" i="14"/>
  <c r="BO124" i="14"/>
  <c r="CG71" i="14"/>
  <c r="BS96" i="14"/>
  <c r="CA55" i="14"/>
  <c r="W83" i="14"/>
  <c r="BO52" i="14"/>
  <c r="J79" i="14"/>
  <c r="BU70" i="14"/>
  <c r="AY101" i="14"/>
  <c r="BU85" i="14"/>
  <c r="BF101" i="14"/>
  <c r="BE58" i="14"/>
  <c r="Z120" i="14"/>
  <c r="AF102" i="14"/>
  <c r="CZ111" i="14"/>
  <c r="AA92" i="14"/>
  <c r="AG77" i="14"/>
  <c r="CP59" i="14"/>
  <c r="C129" i="15"/>
  <c r="CO87" i="14"/>
  <c r="U80" i="14"/>
  <c r="AR105" i="14"/>
  <c r="AF57" i="14"/>
  <c r="BE50" i="14"/>
  <c r="AP61" i="14"/>
  <c r="BE100" i="14"/>
  <c r="DB67" i="14"/>
  <c r="CK117" i="14"/>
  <c r="R58" i="14"/>
  <c r="AB99" i="14"/>
  <c r="Y97" i="14"/>
  <c r="CZ115" i="14"/>
  <c r="BU55" i="14"/>
  <c r="BB66" i="14"/>
  <c r="AV55" i="14"/>
  <c r="BU97" i="14"/>
  <c r="CU93" i="14"/>
  <c r="CT99" i="14"/>
  <c r="E126" i="16"/>
  <c r="AT110" i="14"/>
  <c r="Z117" i="14"/>
  <c r="BH92" i="14"/>
  <c r="CI115" i="14"/>
  <c r="CX88" i="14"/>
  <c r="CP124" i="14"/>
  <c r="N52" i="14"/>
  <c r="AH68" i="14"/>
  <c r="BX119" i="14"/>
  <c r="CW58" i="14"/>
  <c r="BX49" i="14"/>
  <c r="CO102" i="14"/>
  <c r="W108" i="14"/>
  <c r="CJ91" i="14"/>
  <c r="AO50" i="14"/>
  <c r="CU111" i="14"/>
  <c r="K87" i="14"/>
  <c r="BP51" i="14"/>
  <c r="O83" i="14"/>
  <c r="AH89" i="14"/>
  <c r="CB57" i="14"/>
  <c r="AN86" i="14"/>
  <c r="AR81" i="14"/>
  <c r="W66" i="14"/>
  <c r="CR112" i="14"/>
  <c r="BT81" i="14"/>
  <c r="S96" i="14"/>
  <c r="CT64" i="14"/>
  <c r="AS114" i="14"/>
  <c r="BN89" i="14"/>
  <c r="CE49" i="14"/>
  <c r="AG71" i="14"/>
  <c r="CI69" i="14"/>
  <c r="BC115" i="14"/>
  <c r="BF75" i="14"/>
  <c r="CT109" i="14"/>
  <c r="BO115" i="14"/>
  <c r="CP65" i="14"/>
  <c r="AD48" i="14"/>
  <c r="AI86" i="14"/>
  <c r="CF112" i="14"/>
  <c r="CJ117" i="14"/>
  <c r="BL118" i="14"/>
  <c r="L62" i="14"/>
  <c r="CT87" i="14"/>
  <c r="AN92" i="14"/>
  <c r="BD87" i="14"/>
  <c r="DA116" i="14"/>
  <c r="Z70" i="14"/>
  <c r="AA103" i="14"/>
  <c r="DA83" i="14"/>
  <c r="AR120" i="14"/>
  <c r="BX103" i="14"/>
  <c r="AL45" i="14"/>
  <c r="BG107" i="14"/>
  <c r="CP64" i="14"/>
  <c r="BS68" i="14"/>
  <c r="P116" i="14"/>
  <c r="O82" i="14"/>
  <c r="S49" i="14"/>
  <c r="CB50" i="14"/>
  <c r="CC77" i="14"/>
  <c r="AR58" i="14"/>
  <c r="CE57" i="14"/>
  <c r="CR109" i="14"/>
  <c r="BM82" i="14"/>
  <c r="AP117" i="14"/>
  <c r="Y101" i="14"/>
  <c r="AF87" i="14"/>
  <c r="BK91" i="14"/>
  <c r="CC112" i="14"/>
  <c r="CB64" i="14"/>
  <c r="AG124" i="14"/>
  <c r="BM68" i="14"/>
  <c r="AX86" i="14"/>
  <c r="BP107" i="14"/>
  <c r="J69" i="14"/>
  <c r="CF108" i="14"/>
  <c r="BR109" i="14"/>
  <c r="CJ87" i="14"/>
  <c r="CT89" i="14"/>
  <c r="CD101" i="14"/>
  <c r="W62" i="14"/>
  <c r="AX119" i="14"/>
  <c r="BU108" i="14"/>
  <c r="BV108" i="14"/>
  <c r="BW120" i="14"/>
  <c r="BM45" i="14"/>
  <c r="X112" i="14"/>
  <c r="BT83" i="14"/>
  <c r="DB90" i="14"/>
  <c r="DA97" i="14"/>
  <c r="BX78" i="14"/>
  <c r="DC117" i="14"/>
  <c r="AK44" i="14"/>
  <c r="C144" i="15"/>
  <c r="CP75" i="14"/>
  <c r="C113" i="15"/>
  <c r="CT71" i="14"/>
  <c r="C134" i="15"/>
  <c r="AD45" i="14"/>
  <c r="CW60" i="14"/>
  <c r="CV76" i="14"/>
  <c r="BU57" i="14"/>
  <c r="BA69" i="14"/>
  <c r="AD87" i="14"/>
  <c r="CP96" i="14"/>
  <c r="BS95" i="14"/>
  <c r="AD113" i="14"/>
  <c r="AA106" i="14"/>
  <c r="R65" i="14"/>
  <c r="J52" i="14"/>
  <c r="CC64" i="14"/>
  <c r="BG109" i="14"/>
  <c r="BW124" i="14"/>
  <c r="AB100" i="14"/>
  <c r="AA47" i="14"/>
  <c r="CI83" i="14"/>
  <c r="AA59" i="14"/>
  <c r="BA58" i="14"/>
  <c r="BX108" i="14"/>
  <c r="CL47" i="14"/>
  <c r="CB61" i="14"/>
  <c r="BU92" i="14"/>
  <c r="AO71" i="14"/>
  <c r="AG99" i="14"/>
  <c r="BB101" i="14"/>
  <c r="AV89" i="14"/>
  <c r="BN78" i="14"/>
  <c r="Z68" i="14"/>
  <c r="CB46" i="14"/>
  <c r="I101" i="14"/>
  <c r="AV68" i="14"/>
  <c r="AV115" i="14"/>
  <c r="N62" i="14"/>
  <c r="AZ54" i="14"/>
  <c r="V97" i="14"/>
  <c r="AC68" i="14"/>
  <c r="BI60" i="14"/>
  <c r="X102" i="14"/>
  <c r="AC75" i="14"/>
  <c r="BX95" i="14"/>
  <c r="AE65" i="14"/>
  <c r="BL96" i="14"/>
  <c r="AZ72" i="14"/>
  <c r="T77" i="14"/>
  <c r="Q69" i="14"/>
  <c r="BF95" i="14"/>
  <c r="AR100" i="14"/>
  <c r="AH75" i="14"/>
  <c r="AW64" i="14"/>
  <c r="BG88" i="14"/>
  <c r="CC45" i="14"/>
  <c r="AI97" i="14"/>
  <c r="AQ119" i="14"/>
  <c r="L105" i="14"/>
  <c r="CQ79" i="14"/>
  <c r="AQ102" i="14"/>
  <c r="AN109" i="14"/>
  <c r="BK66" i="14"/>
  <c r="BL58" i="14"/>
  <c r="CR120" i="14"/>
  <c r="AI50" i="14"/>
  <c r="CL58" i="14"/>
  <c r="CN46" i="14"/>
  <c r="AH100" i="14"/>
  <c r="BD88" i="14"/>
  <c r="BB52" i="14"/>
  <c r="BS65" i="14"/>
  <c r="CQ110" i="14"/>
  <c r="Z47" i="14"/>
  <c r="CY90" i="14"/>
  <c r="BE83" i="14"/>
  <c r="BB109" i="14"/>
  <c r="CR99" i="14"/>
  <c r="CA70" i="14"/>
  <c r="CM118" i="14"/>
  <c r="BE88" i="14"/>
  <c r="AD106" i="14"/>
  <c r="Y79" i="14"/>
  <c r="U65" i="14"/>
  <c r="N114" i="14"/>
  <c r="BH88" i="14"/>
  <c r="AF118" i="14"/>
  <c r="AO90" i="14"/>
  <c r="CG46" i="14"/>
  <c r="AX93" i="14"/>
  <c r="S75" i="14"/>
  <c r="BV106" i="14"/>
  <c r="CJ93" i="14"/>
  <c r="J90" i="14"/>
  <c r="AJ82" i="14"/>
  <c r="O91" i="14"/>
  <c r="BD105" i="14"/>
  <c r="V72" i="14"/>
  <c r="BG85" i="14"/>
  <c r="BB103" i="14"/>
  <c r="BW67" i="14"/>
  <c r="CI124" i="14"/>
  <c r="AE47" i="14"/>
  <c r="CB95" i="14"/>
  <c r="AN81" i="14"/>
  <c r="CJ69" i="14"/>
  <c r="T92" i="14"/>
  <c r="CI117" i="14"/>
  <c r="DA103" i="14"/>
  <c r="BM52" i="14"/>
  <c r="BY62" i="14"/>
  <c r="BF99" i="14"/>
  <c r="BZ51" i="14"/>
  <c r="CB108" i="14"/>
  <c r="CY70" i="14"/>
  <c r="AT67" i="14"/>
  <c r="AY85" i="14"/>
  <c r="AM52" i="14"/>
  <c r="Z54" i="14"/>
  <c r="BZ103" i="14"/>
  <c r="X111" i="14"/>
  <c r="CP51" i="14"/>
  <c r="J77" i="14"/>
  <c r="BN48" i="14"/>
  <c r="CN76" i="14"/>
  <c r="H58" i="14"/>
  <c r="AW45" i="14"/>
  <c r="BO101" i="14"/>
  <c r="AW50" i="14"/>
  <c r="CB60" i="14"/>
  <c r="X103" i="14"/>
  <c r="AF100" i="14"/>
  <c r="CZ92" i="14"/>
  <c r="B131" i="15"/>
  <c r="AT47" i="14"/>
  <c r="CF90" i="14"/>
  <c r="CK57" i="14"/>
  <c r="BX45" i="14"/>
  <c r="CX110" i="14"/>
  <c r="BJ59" i="14"/>
  <c r="BJ50" i="14"/>
  <c r="AU66" i="14"/>
  <c r="AW68" i="14"/>
  <c r="AJ48" i="14"/>
  <c r="CO72" i="14"/>
  <c r="CI102" i="14"/>
  <c r="CF95" i="14"/>
  <c r="CE55" i="14"/>
  <c r="DE100" i="15"/>
  <c r="AH118" i="14"/>
  <c r="V47" i="14"/>
  <c r="CB107" i="14"/>
  <c r="CC118" i="14"/>
  <c r="BS117" i="14"/>
  <c r="CM81" i="14"/>
  <c r="AU82" i="14"/>
  <c r="AM87" i="14"/>
  <c r="BC88" i="14"/>
  <c r="AI65" i="14"/>
  <c r="CH45" i="14"/>
  <c r="AW102" i="14"/>
  <c r="CX52" i="14"/>
  <c r="CO109" i="14"/>
  <c r="BL107" i="14"/>
  <c r="M77" i="14"/>
  <c r="AB64" i="14"/>
  <c r="H102" i="14"/>
  <c r="V85" i="14"/>
  <c r="AM44" i="14"/>
  <c r="AJ44" i="14"/>
  <c r="BK98" i="14"/>
  <c r="DB86" i="14"/>
  <c r="AQ82" i="14"/>
  <c r="CQ55" i="14"/>
  <c r="Z49" i="14"/>
  <c r="AM85" i="14"/>
  <c r="CO79" i="14"/>
  <c r="BD85" i="14"/>
  <c r="AM69" i="14"/>
  <c r="BT108" i="14"/>
  <c r="BM49" i="14"/>
  <c r="CY69" i="14"/>
  <c r="Z85" i="14"/>
  <c r="BZ116" i="14"/>
  <c r="CT101" i="14"/>
  <c r="BM46" i="14"/>
  <c r="CZ58" i="14"/>
  <c r="CF76" i="14"/>
  <c r="J56" i="14"/>
  <c r="CQ93" i="14"/>
  <c r="AM106" i="14"/>
  <c r="AE117" i="14"/>
  <c r="CB52" i="14"/>
  <c r="BU110" i="14"/>
  <c r="N116" i="14"/>
  <c r="R51" i="14"/>
  <c r="CH71" i="14"/>
  <c r="BS119" i="14"/>
  <c r="BV78" i="14"/>
  <c r="H77" i="14"/>
  <c r="BU91" i="14"/>
  <c r="BN54" i="14"/>
  <c r="I71" i="14"/>
  <c r="CW71" i="14"/>
  <c r="CK115" i="14"/>
  <c r="AC120" i="14"/>
  <c r="CT77" i="14"/>
  <c r="BQ67" i="14"/>
  <c r="BT52" i="14"/>
  <c r="AI57" i="14"/>
  <c r="BT44" i="14"/>
  <c r="CI65" i="14"/>
  <c r="CN112" i="14"/>
  <c r="BE81" i="14"/>
  <c r="AD52" i="14"/>
  <c r="T117" i="14"/>
  <c r="CA66" i="14"/>
  <c r="BR56" i="14"/>
  <c r="BK50" i="14"/>
  <c r="AS75" i="14"/>
  <c r="DC92" i="14"/>
  <c r="BP120" i="14"/>
  <c r="CJ70" i="14"/>
  <c r="CO58" i="14"/>
  <c r="AZ68" i="14"/>
  <c r="CH46" i="14"/>
  <c r="DB120" i="14"/>
  <c r="AN66" i="14"/>
  <c r="CJ112" i="14"/>
  <c r="S103" i="14"/>
  <c r="J80" i="14"/>
  <c r="BB105" i="14"/>
  <c r="AN97" i="14"/>
  <c r="K101" i="14"/>
  <c r="BD61" i="14"/>
  <c r="Q115" i="14"/>
  <c r="BK45" i="14"/>
  <c r="AP96" i="14"/>
  <c r="BE110" i="14"/>
  <c r="AG80" i="14"/>
  <c r="AS105" i="14"/>
  <c r="CP105" i="14"/>
  <c r="CU113" i="14"/>
  <c r="CQ105" i="14"/>
  <c r="BK95" i="14"/>
  <c r="CK44" i="14"/>
  <c r="BZ118" i="14"/>
  <c r="AO113" i="14"/>
  <c r="BD86" i="14"/>
  <c r="I100" i="14"/>
  <c r="AI80" i="14"/>
  <c r="BK61" i="14"/>
  <c r="AO59" i="14"/>
  <c r="BJ111" i="14"/>
  <c r="AE89" i="14"/>
  <c r="BX106" i="14"/>
  <c r="AA61" i="14"/>
  <c r="AH58" i="14"/>
  <c r="CW82" i="14"/>
  <c r="AU87" i="14"/>
  <c r="AZ65" i="14"/>
  <c r="CE116" i="14"/>
  <c r="CA52" i="14"/>
  <c r="BO76" i="14"/>
  <c r="CN54" i="14"/>
  <c r="CZ97" i="14"/>
  <c r="BP49" i="14"/>
  <c r="DG20" i="15"/>
  <c r="CW114" i="14"/>
  <c r="BJ60" i="14"/>
  <c r="J100" i="14"/>
  <c r="CC55" i="14"/>
  <c r="CR87" i="14"/>
  <c r="E143" i="16"/>
  <c r="AV81" i="14"/>
  <c r="AV69" i="14"/>
  <c r="CQ46" i="14"/>
  <c r="AM95" i="14"/>
  <c r="AV64" i="14"/>
  <c r="CA57" i="14"/>
  <c r="M80" i="14"/>
  <c r="O56" i="14"/>
  <c r="AT54" i="14"/>
  <c r="AU62" i="14"/>
  <c r="CT106" i="14"/>
  <c r="DA60" i="14"/>
  <c r="BO47" i="14"/>
  <c r="H90" i="14"/>
  <c r="CV66" i="14"/>
  <c r="O75" i="14"/>
  <c r="AC97" i="14"/>
  <c r="BG108" i="14"/>
  <c r="CF92" i="14"/>
  <c r="P48" i="14"/>
  <c r="BK47" i="14"/>
  <c r="BU68" i="14"/>
  <c r="CY99" i="14"/>
  <c r="E125" i="16"/>
  <c r="CS99" i="14"/>
  <c r="O58" i="14"/>
  <c r="CI62" i="14"/>
  <c r="AX72" i="14"/>
  <c r="BE102" i="14"/>
  <c r="CO52" i="14"/>
  <c r="T72" i="14"/>
  <c r="AB108" i="14"/>
  <c r="CW112" i="14"/>
  <c r="CY58" i="14"/>
  <c r="CR55" i="14"/>
  <c r="CA65" i="14"/>
  <c r="AO55" i="14"/>
  <c r="DB66" i="14"/>
  <c r="BX93" i="14"/>
  <c r="BD81" i="14"/>
  <c r="AO75" i="14"/>
  <c r="I52" i="14"/>
  <c r="U60" i="14"/>
  <c r="AA57" i="14"/>
  <c r="AT113" i="14"/>
  <c r="BP112" i="14"/>
  <c r="I97" i="14"/>
  <c r="AQ89" i="14"/>
  <c r="AY108" i="14"/>
  <c r="CI60" i="14"/>
  <c r="AE58" i="14"/>
  <c r="AW70" i="14"/>
  <c r="W45" i="14"/>
  <c r="CV67" i="14"/>
  <c r="CB87" i="14"/>
  <c r="AQ52" i="14"/>
  <c r="AB119" i="14"/>
  <c r="R91" i="14"/>
  <c r="BB87" i="14"/>
  <c r="CV60" i="14"/>
  <c r="CX119" i="14"/>
  <c r="BP59" i="14"/>
  <c r="CN58" i="14"/>
  <c r="BH68" i="14"/>
  <c r="AE116" i="14"/>
  <c r="BR112" i="14"/>
  <c r="CJ92" i="14"/>
  <c r="CJ78" i="14"/>
  <c r="AC48" i="14"/>
  <c r="W80" i="14"/>
  <c r="BQ110" i="14"/>
  <c r="CV45" i="14"/>
  <c r="AN56" i="14"/>
  <c r="Y58" i="14"/>
  <c r="Z111" i="14"/>
  <c r="AQ88" i="14"/>
  <c r="AD62" i="14"/>
  <c r="BK93" i="14"/>
  <c r="P47" i="14"/>
  <c r="CX115" i="14"/>
  <c r="CM99" i="14"/>
  <c r="BZ110" i="14"/>
  <c r="BG55" i="14"/>
  <c r="Q77" i="14"/>
  <c r="AW116" i="14"/>
  <c r="BE107" i="14"/>
  <c r="BU76" i="14"/>
  <c r="BX71" i="14"/>
  <c r="V99" i="14"/>
  <c r="BK51" i="14"/>
  <c r="AF52" i="14"/>
  <c r="R106" i="14"/>
  <c r="CT107" i="14"/>
  <c r="CO64" i="14"/>
  <c r="U59" i="14"/>
  <c r="AZ47" i="14"/>
  <c r="CP70" i="14"/>
  <c r="DC72" i="14"/>
  <c r="AJ51" i="14"/>
  <c r="AZ91" i="14"/>
  <c r="CS124" i="14"/>
  <c r="AE60" i="14"/>
  <c r="AE103" i="14"/>
  <c r="CJ101" i="14"/>
  <c r="BI103" i="14"/>
  <c r="AA114" i="14"/>
  <c r="O80" i="14"/>
  <c r="CP60" i="14"/>
  <c r="BA47" i="14"/>
  <c r="I118" i="14"/>
  <c r="CH111" i="14"/>
  <c r="Q110" i="14"/>
  <c r="N58" i="14"/>
  <c r="AD50" i="14"/>
  <c r="BB81" i="14"/>
  <c r="CM47" i="14"/>
  <c r="U120" i="14"/>
  <c r="CV77" i="14"/>
  <c r="H111" i="14"/>
  <c r="AZ96" i="14"/>
  <c r="BS115" i="14"/>
  <c r="CG98" i="14"/>
  <c r="J85" i="14"/>
  <c r="CJ99" i="14"/>
  <c r="CH47" i="14"/>
  <c r="W81" i="14"/>
  <c r="CQ118" i="14"/>
  <c r="N100" i="14"/>
  <c r="U107" i="14"/>
  <c r="BZ101" i="14"/>
  <c r="AG83" i="14"/>
  <c r="DB107" i="14"/>
  <c r="CX120" i="14"/>
  <c r="N81" i="14"/>
  <c r="BA116" i="14"/>
  <c r="AG98" i="14"/>
  <c r="CT120" i="14"/>
  <c r="BF80" i="14"/>
  <c r="BX58" i="14"/>
  <c r="N120" i="14"/>
  <c r="BK49" i="14"/>
  <c r="M88" i="14"/>
  <c r="CE68" i="14"/>
  <c r="AK50" i="14"/>
  <c r="AN60" i="14"/>
  <c r="AP118" i="14"/>
  <c r="BA118" i="14"/>
  <c r="BI51" i="14"/>
  <c r="AI95" i="14"/>
  <c r="DB48" i="14"/>
  <c r="DA72" i="14"/>
  <c r="BY100" i="14"/>
  <c r="V112" i="14"/>
  <c r="AP67" i="14"/>
  <c r="CW107" i="14"/>
  <c r="AN108" i="14"/>
  <c r="AQ105" i="14"/>
  <c r="BE60" i="14"/>
  <c r="BF82" i="14"/>
  <c r="AV44" i="14"/>
  <c r="BR91" i="14"/>
  <c r="CW88" i="14"/>
  <c r="AO52" i="14"/>
  <c r="CU90" i="14"/>
  <c r="Z48" i="14"/>
  <c r="CI77" i="14"/>
  <c r="BP114" i="14"/>
  <c r="BD70" i="14"/>
  <c r="S119" i="14"/>
  <c r="BS87" i="14"/>
  <c r="BA52" i="14"/>
  <c r="CZ100" i="14"/>
  <c r="AW69" i="14"/>
  <c r="CI119" i="14"/>
  <c r="AL50" i="14"/>
  <c r="CT72" i="14"/>
  <c r="AD120" i="14"/>
  <c r="AT96" i="14"/>
  <c r="BR87" i="14"/>
  <c r="CH67" i="14"/>
  <c r="BV120" i="14"/>
  <c r="CA45" i="14"/>
  <c r="AX113" i="14"/>
  <c r="CD46" i="14"/>
  <c r="BI83" i="14"/>
  <c r="BG110" i="14"/>
  <c r="X44" i="14"/>
  <c r="DA55" i="14"/>
  <c r="BG106" i="14"/>
  <c r="BQ87" i="14"/>
  <c r="BE52" i="14"/>
  <c r="BX66" i="14"/>
  <c r="CG51" i="14"/>
  <c r="CW124" i="14"/>
  <c r="BV102" i="14"/>
  <c r="CJ54" i="14"/>
  <c r="CX103" i="14"/>
  <c r="DC55" i="14"/>
  <c r="CE96" i="14"/>
  <c r="BN76" i="14"/>
  <c r="M60" i="14"/>
  <c r="BW75" i="14"/>
  <c r="O85" i="14"/>
  <c r="M64" i="14"/>
  <c r="BJ120" i="14"/>
  <c r="CJ79" i="14"/>
  <c r="BG44" i="14"/>
  <c r="CM106" i="14"/>
  <c r="BZ119" i="14"/>
  <c r="BK103" i="14"/>
  <c r="BB113" i="14"/>
  <c r="CX46" i="14"/>
  <c r="BV54" i="14"/>
  <c r="BY87" i="14"/>
  <c r="BQ89" i="14"/>
  <c r="BJ85" i="14"/>
  <c r="CK69" i="14"/>
  <c r="CK67" i="14"/>
  <c r="AW87" i="14"/>
  <c r="AZ95" i="14"/>
  <c r="BE56" i="14"/>
  <c r="CT96" i="14"/>
  <c r="AE92" i="14"/>
  <c r="AQ51" i="14"/>
  <c r="P87" i="14"/>
  <c r="AX52" i="14"/>
  <c r="P117" i="14"/>
  <c r="AI61" i="14"/>
  <c r="X46" i="14"/>
  <c r="CU55" i="14"/>
  <c r="CY55" i="14"/>
  <c r="BP85" i="14"/>
  <c r="CQ83" i="14"/>
  <c r="AJ77" i="14"/>
  <c r="CS51" i="14"/>
  <c r="CU79" i="14"/>
  <c r="R50" i="14"/>
  <c r="AC98" i="14"/>
  <c r="M50" i="14"/>
  <c r="BQ50" i="14"/>
  <c r="BQ103" i="14"/>
  <c r="AM99" i="14"/>
  <c r="BT100" i="14"/>
  <c r="BC61" i="14"/>
  <c r="BU116" i="14"/>
  <c r="AG89" i="14"/>
  <c r="AU65" i="14"/>
  <c r="AF114" i="14"/>
  <c r="CO68" i="14"/>
  <c r="AT100" i="14"/>
  <c r="CK106" i="14"/>
  <c r="Z57" i="14"/>
  <c r="AJ60" i="14"/>
  <c r="CC78" i="14"/>
  <c r="BK86" i="14"/>
  <c r="CE72" i="14"/>
  <c r="CI112" i="14"/>
  <c r="BT60" i="14"/>
  <c r="CS113" i="14"/>
  <c r="V110" i="14"/>
  <c r="R64" i="14"/>
  <c r="AG108" i="14"/>
  <c r="CZ52" i="14"/>
  <c r="BX116" i="14"/>
  <c r="AC110" i="14"/>
  <c r="AM47" i="14"/>
  <c r="CX89" i="14"/>
  <c r="H114" i="14"/>
  <c r="AG48" i="14"/>
  <c r="Q89" i="14"/>
  <c r="AQ115" i="14"/>
  <c r="BG56" i="14"/>
  <c r="BU95" i="14"/>
  <c r="CQ124" i="14"/>
  <c r="BW109" i="14"/>
  <c r="CF58" i="14"/>
  <c r="BR89" i="14"/>
  <c r="CR80" i="14"/>
  <c r="AV99" i="14"/>
  <c r="DB112" i="14"/>
  <c r="AL62" i="14"/>
  <c r="CJ61" i="14"/>
  <c r="Q97" i="14"/>
  <c r="Z115" i="14"/>
  <c r="BB69" i="14"/>
  <c r="CU86" i="14"/>
  <c r="CM65" i="14"/>
  <c r="BT65" i="14"/>
  <c r="AI76" i="14"/>
  <c r="O79" i="14"/>
  <c r="CX58" i="14"/>
  <c r="CQ101" i="14"/>
  <c r="AJ71" i="14"/>
  <c r="DB49" i="14"/>
  <c r="BH96" i="14"/>
  <c r="BV101" i="14"/>
  <c r="DE132" i="15"/>
  <c r="BF110" i="14"/>
  <c r="O77" i="14"/>
  <c r="W103" i="14"/>
  <c r="C130" i="15"/>
  <c r="CF88" i="14"/>
  <c r="BF118" i="14"/>
  <c r="CU71" i="14"/>
  <c r="BV99" i="14"/>
  <c r="P61" i="14"/>
  <c r="AU77" i="14"/>
  <c r="L66" i="14"/>
  <c r="BR58" i="14"/>
  <c r="O124" i="14"/>
  <c r="CG105" i="14"/>
  <c r="CQ102" i="14"/>
  <c r="AE49" i="14"/>
  <c r="AD116" i="14"/>
  <c r="BN115" i="14"/>
  <c r="CQ100" i="14"/>
  <c r="CS79" i="14"/>
  <c r="BF69" i="14"/>
  <c r="Y76" i="14"/>
  <c r="CH91" i="14"/>
  <c r="N88" i="14"/>
  <c r="N75" i="14"/>
  <c r="AH110" i="14"/>
  <c r="BM105" i="14"/>
  <c r="AZ103" i="14"/>
  <c r="DC120" i="14"/>
  <c r="CI82" i="14"/>
  <c r="AY102" i="14"/>
  <c r="BY98" i="14"/>
  <c r="AS96" i="14"/>
  <c r="N112" i="14"/>
  <c r="X75" i="14"/>
  <c r="AU117" i="14"/>
  <c r="CS44" i="14"/>
  <c r="DB99" i="14"/>
  <c r="CA59" i="14"/>
  <c r="CX44" i="14"/>
  <c r="R70" i="14"/>
  <c r="AS111" i="14"/>
  <c r="CR78" i="14"/>
  <c r="BS59" i="14"/>
  <c r="CR66" i="14"/>
  <c r="CF68" i="14"/>
  <c r="CQ103" i="14"/>
  <c r="AZ67" i="14"/>
  <c r="BC72" i="14"/>
  <c r="BZ68" i="14"/>
  <c r="BE113" i="14"/>
  <c r="AL88" i="14"/>
  <c r="AR59" i="14"/>
  <c r="AH54" i="14"/>
  <c r="AD61" i="14"/>
  <c r="K106" i="14"/>
  <c r="AV98" i="14"/>
  <c r="CV90" i="14"/>
  <c r="CY59" i="14"/>
  <c r="BR49" i="14"/>
  <c r="DC68" i="14"/>
  <c r="AZ52" i="14"/>
  <c r="I59" i="14"/>
  <c r="C114" i="14"/>
  <c r="AL89" i="14"/>
  <c r="CC52" i="14"/>
  <c r="CI111" i="14"/>
  <c r="AH78" i="14"/>
  <c r="AN95" i="14"/>
  <c r="CY71" i="14"/>
  <c r="BN83" i="14"/>
  <c r="CF57" i="14"/>
  <c r="BS99" i="14"/>
  <c r="BJ91" i="14"/>
  <c r="BY61" i="14"/>
  <c r="BO95" i="14"/>
  <c r="CJ77" i="14"/>
  <c r="BH111" i="14"/>
  <c r="AH66" i="14"/>
  <c r="CO71" i="14"/>
  <c r="BF48" i="14"/>
  <c r="AA56" i="14"/>
  <c r="CW101" i="14"/>
  <c r="CZ49" i="14"/>
  <c r="BL112" i="14"/>
  <c r="CX124" i="14"/>
  <c r="CK103" i="14"/>
  <c r="AD70" i="14"/>
  <c r="DB105" i="14"/>
  <c r="DE133" i="15"/>
  <c r="CB48" i="14"/>
  <c r="R111" i="14"/>
  <c r="CS89" i="14"/>
  <c r="BV80" i="14"/>
  <c r="Z107" i="14"/>
  <c r="DA45" i="14"/>
  <c r="CO81" i="14"/>
  <c r="AB87" i="14"/>
  <c r="R77" i="14"/>
  <c r="CE46" i="14"/>
  <c r="K92" i="14"/>
  <c r="AP76" i="14"/>
  <c r="Q86" i="14"/>
  <c r="BQ72" i="14"/>
  <c r="BR118" i="14"/>
  <c r="L68" i="14"/>
  <c r="AC71" i="14"/>
  <c r="AI119" i="14"/>
  <c r="BF96" i="14"/>
  <c r="BD60" i="14"/>
  <c r="J44" i="14"/>
  <c r="BV47" i="14"/>
  <c r="AP99" i="14"/>
  <c r="CO117" i="14"/>
  <c r="BI116" i="14"/>
  <c r="L47" i="14"/>
  <c r="BL77" i="14"/>
  <c r="BJ96" i="14"/>
  <c r="DG73" i="15"/>
  <c r="CG120" i="14"/>
  <c r="BE68" i="14"/>
  <c r="DC48" i="14"/>
  <c r="BX80" i="14"/>
  <c r="W78" i="14"/>
  <c r="CD69" i="14"/>
  <c r="BY82" i="14"/>
  <c r="W102" i="14"/>
  <c r="W51" i="14"/>
  <c r="BK118" i="14"/>
  <c r="BO112" i="14"/>
  <c r="K90" i="14"/>
  <c r="X115" i="14"/>
  <c r="AN58" i="14"/>
  <c r="CJ115" i="14"/>
  <c r="BR113" i="14"/>
  <c r="K116" i="14"/>
  <c r="S70" i="14"/>
  <c r="T70" i="14"/>
  <c r="CG108" i="14"/>
  <c r="BH91" i="14"/>
  <c r="CV116" i="14"/>
  <c r="Y68" i="14"/>
  <c r="BR80" i="14"/>
  <c r="CZ110" i="14"/>
  <c r="BU89" i="14"/>
  <c r="CN75" i="14"/>
  <c r="BN77" i="14"/>
  <c r="CP98" i="14"/>
  <c r="BD111" i="14"/>
  <c r="AE61" i="14"/>
  <c r="X86" i="14"/>
  <c r="CM103" i="14"/>
  <c r="CT110" i="14"/>
  <c r="AF110" i="14"/>
  <c r="CW75" i="14"/>
  <c r="BN87" i="14"/>
  <c r="BI86" i="14"/>
  <c r="CP113" i="14"/>
  <c r="AZ44" i="14"/>
  <c r="BT107" i="14"/>
  <c r="DB103" i="14"/>
  <c r="CT69" i="14"/>
  <c r="CW93" i="14"/>
  <c r="AS44" i="14"/>
  <c r="C140" i="15"/>
  <c r="AO61" i="14"/>
  <c r="AC70" i="14"/>
  <c r="BX88" i="14"/>
  <c r="AE106" i="14"/>
  <c r="BZ70" i="14"/>
  <c r="R108" i="14"/>
  <c r="P67" i="14"/>
  <c r="X85" i="14"/>
  <c r="BR82" i="14"/>
  <c r="BB50" i="14"/>
  <c r="H113" i="14"/>
  <c r="X48" i="14"/>
  <c r="CK85" i="14"/>
  <c r="BK62" i="14"/>
  <c r="CL106" i="14"/>
  <c r="CD78" i="14"/>
  <c r="BC83" i="14"/>
  <c r="H70" i="14"/>
  <c r="BT95" i="14"/>
  <c r="AK45" i="14"/>
  <c r="L76" i="14"/>
  <c r="W47" i="14"/>
  <c r="AB55" i="14"/>
  <c r="CM72" i="14"/>
  <c r="BB86" i="14"/>
  <c r="BJ72" i="14"/>
  <c r="P96" i="14"/>
  <c r="AV51" i="14"/>
  <c r="CB72" i="14"/>
  <c r="AD60" i="14"/>
  <c r="BW96" i="14"/>
  <c r="BH57" i="14"/>
  <c r="CD45" i="14"/>
  <c r="BS71" i="14"/>
  <c r="AH85" i="14"/>
  <c r="CG82" i="14"/>
  <c r="AD78" i="14"/>
  <c r="AJ97" i="14"/>
  <c r="Q50" i="14"/>
  <c r="H119" i="14"/>
  <c r="E135" i="16"/>
  <c r="R96" i="14"/>
  <c r="CJ59" i="14"/>
  <c r="CT93" i="14"/>
  <c r="T100" i="14"/>
  <c r="AF70" i="14"/>
  <c r="AI114" i="14"/>
  <c r="BN69" i="14"/>
  <c r="CX85" i="14"/>
  <c r="CY111" i="14"/>
  <c r="CS70" i="14"/>
  <c r="BN56" i="14"/>
  <c r="AG96" i="14"/>
  <c r="CM62" i="14"/>
  <c r="V124" i="14"/>
  <c r="K86" i="14"/>
  <c r="CB115" i="14"/>
  <c r="BK80" i="14"/>
  <c r="AY103" i="14"/>
  <c r="AT88" i="14"/>
  <c r="CS60" i="14"/>
  <c r="W95" i="14"/>
  <c r="P108" i="14"/>
  <c r="CP108" i="14"/>
  <c r="AD49" i="14"/>
  <c r="BO105" i="14"/>
  <c r="AD58" i="14"/>
  <c r="AL69" i="14"/>
  <c r="BU109" i="14"/>
  <c r="CO78" i="14"/>
  <c r="BA54" i="14"/>
  <c r="Q117" i="14"/>
  <c r="CJ66" i="14"/>
  <c r="O93" i="14"/>
  <c r="BY47" i="14"/>
  <c r="R116" i="14"/>
  <c r="CT57" i="14"/>
  <c r="Y119" i="14"/>
  <c r="M92" i="14"/>
  <c r="CV59" i="14"/>
  <c r="O44" i="14"/>
  <c r="BR124" i="14"/>
  <c r="S78" i="14"/>
  <c r="K102" i="14"/>
  <c r="AA96" i="14"/>
  <c r="DG99" i="15"/>
  <c r="BY83" i="14"/>
  <c r="AU81" i="14"/>
  <c r="AK118" i="14"/>
  <c r="AU59" i="14"/>
  <c r="DC70" i="14"/>
  <c r="BR110" i="14"/>
  <c r="AY45" i="14"/>
  <c r="CU117" i="14"/>
  <c r="O119" i="14"/>
  <c r="BP66" i="14"/>
  <c r="CW51" i="14"/>
  <c r="AO64" i="14"/>
  <c r="AD85" i="14"/>
  <c r="J115" i="14"/>
  <c r="BT110" i="14"/>
  <c r="BP44" i="14"/>
  <c r="BU115" i="14"/>
  <c r="AG87" i="14"/>
  <c r="BO46" i="14"/>
  <c r="CF100" i="14"/>
  <c r="DE132" i="16"/>
  <c r="V111" i="14"/>
  <c r="AG97" i="14"/>
  <c r="AU91" i="14"/>
  <c r="BC52" i="14"/>
  <c r="BO82" i="14"/>
  <c r="AI78" i="14"/>
  <c r="S109" i="14"/>
  <c r="AB67" i="14"/>
  <c r="CO46" i="14"/>
  <c r="CP56" i="14"/>
  <c r="CX67" i="14"/>
  <c r="J47" i="14"/>
  <c r="BD103" i="14"/>
  <c r="CD100" i="14"/>
  <c r="I70" i="14"/>
  <c r="AA116" i="14"/>
  <c r="M113" i="14"/>
  <c r="J117" i="14"/>
  <c r="J55" i="14"/>
  <c r="CW96" i="14"/>
  <c r="BP78" i="14"/>
  <c r="CV111" i="14"/>
  <c r="BP117" i="14"/>
  <c r="K120" i="14"/>
  <c r="O49" i="14"/>
  <c r="C108" i="15"/>
  <c r="CE109" i="14"/>
  <c r="BR60" i="14"/>
  <c r="Z105" i="14"/>
  <c r="CF93" i="14"/>
  <c r="M81" i="14"/>
  <c r="CU115" i="14"/>
  <c r="BZ52" i="14"/>
  <c r="BH60" i="14"/>
  <c r="AB80" i="14"/>
  <c r="CJ49" i="14"/>
  <c r="AL78" i="14"/>
  <c r="O105" i="14"/>
  <c r="AF97" i="14"/>
  <c r="AU61" i="14"/>
  <c r="CK51" i="14"/>
  <c r="BB80" i="14"/>
  <c r="BN46" i="14"/>
  <c r="DE133" i="16"/>
  <c r="BI68" i="14"/>
  <c r="CY115" i="14"/>
  <c r="AQ87" i="14"/>
  <c r="AW46" i="14"/>
  <c r="BE92" i="14"/>
  <c r="X91" i="14"/>
  <c r="CW46" i="14"/>
  <c r="AZ110" i="14"/>
  <c r="BN61" i="14"/>
  <c r="BD77" i="14"/>
  <c r="AA50" i="14"/>
  <c r="CY46" i="14"/>
  <c r="U88" i="14"/>
  <c r="CF97" i="14"/>
  <c r="AH60" i="14"/>
  <c r="BO45" i="14"/>
  <c r="AB52" i="14"/>
  <c r="BS67" i="14"/>
  <c r="CY108" i="14"/>
  <c r="CT55" i="14"/>
  <c r="AI107" i="14"/>
  <c r="BY95" i="14"/>
  <c r="BS88" i="14"/>
  <c r="Z96" i="14"/>
  <c r="AN91" i="14"/>
  <c r="W75" i="14"/>
  <c r="BA101" i="14"/>
  <c r="CW78" i="14"/>
  <c r="BU45" i="14"/>
  <c r="CH70" i="14"/>
  <c r="U98" i="14"/>
  <c r="CQ70" i="14"/>
  <c r="DB101" i="14"/>
  <c r="BR101" i="14"/>
  <c r="BI80" i="14"/>
  <c r="Q58" i="14"/>
  <c r="AD96" i="14"/>
  <c r="CA100" i="14"/>
  <c r="AA60" i="14"/>
  <c r="AC102" i="14"/>
  <c r="DE33" i="15"/>
  <c r="CD118" i="14"/>
  <c r="BM112" i="14"/>
  <c r="CO97" i="14"/>
  <c r="CQ48" i="14"/>
  <c r="AA87" i="14"/>
  <c r="CX98" i="14"/>
  <c r="BL54" i="14"/>
  <c r="BO67" i="14"/>
  <c r="AR89" i="14"/>
  <c r="AU85" i="14"/>
  <c r="CY61" i="14"/>
  <c r="BB59" i="14"/>
  <c r="I69" i="14"/>
  <c r="CQ106" i="14"/>
  <c r="BO72" i="14"/>
  <c r="BD65" i="14"/>
  <c r="CJ103" i="14"/>
  <c r="BZ107" i="14"/>
  <c r="BK97" i="14"/>
  <c r="Q92" i="14"/>
  <c r="X64" i="14"/>
  <c r="AD124" i="14"/>
  <c r="DC75" i="14"/>
  <c r="BU64" i="14"/>
  <c r="BE75" i="14"/>
  <c r="CH110" i="14"/>
  <c r="BL57" i="14"/>
  <c r="AW51" i="14"/>
  <c r="AJ105" i="14"/>
  <c r="U115" i="14"/>
  <c r="CT91" i="14"/>
  <c r="AW119" i="14"/>
  <c r="CN108" i="14"/>
  <c r="AE93" i="14"/>
  <c r="BA90" i="14"/>
  <c r="CV88" i="14"/>
  <c r="CS65" i="14"/>
  <c r="AE54" i="14"/>
  <c r="AH46" i="14"/>
  <c r="AA86" i="14"/>
  <c r="AZ66" i="14"/>
  <c r="CX76" i="14"/>
  <c r="AS86" i="14"/>
  <c r="BC59" i="14"/>
  <c r="CO77" i="14"/>
  <c r="BP96" i="14"/>
  <c r="M103" i="14"/>
  <c r="AG79" i="14"/>
  <c r="BT61" i="14"/>
  <c r="CK88" i="14"/>
  <c r="L67" i="14"/>
  <c r="AI105" i="14"/>
  <c r="AL96" i="14"/>
  <c r="DC80" i="14"/>
  <c r="K97" i="14"/>
  <c r="AL80" i="14"/>
  <c r="U91" i="14"/>
  <c r="W107" i="14"/>
  <c r="BX87" i="14"/>
  <c r="X61" i="14"/>
  <c r="BX114" i="14"/>
  <c r="CP50" i="14"/>
  <c r="I87" i="14"/>
  <c r="BM54" i="14"/>
  <c r="BZ75" i="14"/>
  <c r="AZ64" i="14"/>
  <c r="CC88" i="14"/>
  <c r="Z75" i="14"/>
  <c r="AQ86" i="14"/>
  <c r="BR72" i="14"/>
  <c r="X96" i="14"/>
  <c r="DC119" i="14"/>
  <c r="O59" i="14"/>
  <c r="BD52" i="14"/>
  <c r="BX124" i="14"/>
  <c r="CR86" i="14"/>
  <c r="BB46" i="14"/>
  <c r="CQ44" i="14"/>
  <c r="AA78" i="14"/>
  <c r="CG95" i="14"/>
  <c r="BO75" i="14"/>
  <c r="AK91" i="14"/>
  <c r="AQ76" i="14"/>
  <c r="AP92" i="14"/>
  <c r="R98" i="14"/>
  <c r="K113" i="14"/>
  <c r="AP77" i="14"/>
  <c r="CJ111" i="14"/>
  <c r="I99" i="14"/>
  <c r="P54" i="14"/>
  <c r="BW110" i="14"/>
  <c r="AO79" i="14"/>
  <c r="CC114" i="14"/>
  <c r="U52" i="14"/>
  <c r="CR108" i="14"/>
  <c r="AT45" i="14"/>
  <c r="DB77" i="14"/>
  <c r="AU92" i="14"/>
  <c r="DB92" i="14"/>
  <c r="CQ82" i="14"/>
  <c r="E143" i="15"/>
  <c r="CS54" i="14"/>
  <c r="AQ65" i="14"/>
  <c r="CK96" i="14"/>
  <c r="CW113" i="14"/>
  <c r="BC51" i="14"/>
  <c r="S44" i="14"/>
  <c r="CI120" i="14"/>
  <c r="BW116" i="14"/>
  <c r="V87" i="14"/>
  <c r="P68" i="14"/>
  <c r="CC56" i="14"/>
  <c r="BV45" i="14"/>
  <c r="AF98" i="14"/>
  <c r="J54" i="14"/>
  <c r="AW108" i="14"/>
  <c r="CC108" i="14"/>
  <c r="BP82" i="14"/>
  <c r="AG56" i="14"/>
  <c r="CV48" i="14"/>
  <c r="CJ98" i="14"/>
  <c r="BD98" i="14"/>
  <c r="BI98" i="14"/>
  <c r="AS81" i="14"/>
  <c r="AJ102" i="14"/>
  <c r="V60" i="14"/>
  <c r="J107" i="14"/>
  <c r="BD64" i="14"/>
  <c r="I47" i="14"/>
  <c r="AC78" i="14"/>
  <c r="U48" i="14"/>
  <c r="AT52" i="14"/>
  <c r="CG45" i="14"/>
  <c r="BM69" i="14"/>
  <c r="AG117" i="14"/>
  <c r="T110" i="14"/>
  <c r="BT78" i="14"/>
  <c r="BR102" i="14"/>
  <c r="AG112" i="14"/>
  <c r="CQ90" i="14"/>
  <c r="AO99" i="14"/>
  <c r="AG57" i="14"/>
  <c r="AX91" i="14"/>
  <c r="CV120" i="14"/>
  <c r="BK67" i="14"/>
  <c r="AX88" i="14"/>
  <c r="BY103" i="14"/>
  <c r="AY118" i="14"/>
  <c r="R124" i="14"/>
  <c r="CE58" i="14"/>
  <c r="BN62" i="14"/>
  <c r="BW113" i="14"/>
  <c r="M51" i="14"/>
  <c r="BC71" i="14"/>
  <c r="CN70" i="14"/>
  <c r="CH79" i="14"/>
  <c r="CC80" i="14"/>
  <c r="AR113" i="14"/>
  <c r="BF78" i="14"/>
  <c r="BQ59" i="14"/>
  <c r="AV80" i="14"/>
  <c r="AN101" i="14"/>
  <c r="AW47" i="14"/>
  <c r="DA80" i="14"/>
  <c r="BG51" i="14"/>
  <c r="CC61" i="14"/>
  <c r="BJ75" i="14"/>
  <c r="BC119" i="14"/>
  <c r="BZ49" i="14"/>
  <c r="Z92" i="14"/>
  <c r="AR77" i="14"/>
  <c r="CC79" i="14"/>
  <c r="BK92" i="14"/>
  <c r="CG80" i="14"/>
  <c r="AE90" i="14"/>
  <c r="BE117" i="14"/>
  <c r="BQ124" i="14"/>
  <c r="BO50" i="14"/>
  <c r="AP102" i="14"/>
  <c r="BB97" i="14"/>
  <c r="BV124" i="14"/>
  <c r="W118" i="14"/>
  <c r="BW58" i="14"/>
  <c r="AQ83" i="14"/>
  <c r="AO114" i="14"/>
  <c r="BH51" i="14"/>
  <c r="Q119" i="14"/>
  <c r="BR44" i="14"/>
  <c r="AL113" i="14"/>
  <c r="CT62" i="14"/>
  <c r="V64" i="14"/>
  <c r="CA71" i="14"/>
  <c r="AP97" i="14"/>
  <c r="AZ119" i="14"/>
  <c r="CM61" i="14"/>
  <c r="CA87" i="14"/>
  <c r="AM117" i="14"/>
  <c r="BM98" i="14"/>
  <c r="S81" i="14"/>
  <c r="CE112" i="14"/>
  <c r="AD111" i="14"/>
  <c r="CZ96" i="14"/>
  <c r="AO58" i="14"/>
  <c r="CH82" i="14"/>
  <c r="CZ78" i="14"/>
  <c r="S89" i="14"/>
  <c r="BX64" i="14"/>
  <c r="P78" i="14"/>
  <c r="BL52" i="14"/>
  <c r="J48" i="14"/>
  <c r="AB118" i="14"/>
  <c r="N105" i="14"/>
  <c r="CR58" i="14"/>
  <c r="BJ76" i="14"/>
  <c r="R46" i="14"/>
  <c r="N50" i="14"/>
  <c r="AV83" i="14"/>
  <c r="DA49" i="14"/>
  <c r="BP65" i="14"/>
  <c r="BY118" i="14"/>
  <c r="BY54" i="14"/>
  <c r="BB54" i="14"/>
  <c r="CE91" i="14"/>
  <c r="CS80" i="14"/>
  <c r="CH115" i="14"/>
  <c r="AR101" i="14"/>
  <c r="BP46" i="14"/>
  <c r="CD91" i="14"/>
  <c r="CC91" i="14"/>
  <c r="BY71" i="14"/>
  <c r="BO109" i="14"/>
  <c r="BZ120" i="14"/>
  <c r="AM75" i="14"/>
  <c r="W54" i="14"/>
  <c r="AX114" i="14"/>
  <c r="BP68" i="14"/>
  <c r="CU47" i="14"/>
  <c r="CM105" i="14"/>
  <c r="CW52" i="14"/>
  <c r="AH71" i="14"/>
  <c r="T61" i="14"/>
  <c r="CP116" i="14"/>
  <c r="CZ106" i="14"/>
  <c r="W67" i="14"/>
  <c r="AH59" i="14"/>
  <c r="P52" i="14"/>
  <c r="DG21" i="15"/>
  <c r="CD58" i="14"/>
  <c r="BB71" i="14"/>
  <c r="BB106" i="14"/>
  <c r="AU50" i="14"/>
  <c r="CV79" i="14"/>
  <c r="P102" i="14"/>
  <c r="AF59" i="14"/>
  <c r="AS46" i="14"/>
  <c r="V45" i="14"/>
  <c r="CA76" i="14"/>
  <c r="AY95" i="14"/>
  <c r="BG59" i="14"/>
  <c r="BB82" i="14"/>
  <c r="E141" i="16"/>
  <c r="AT44" i="14"/>
  <c r="BD115" i="14"/>
  <c r="BJ98" i="14"/>
  <c r="BK64" i="14"/>
  <c r="N54" i="14"/>
  <c r="CF77" i="14"/>
  <c r="BQ93" i="14"/>
  <c r="AT71" i="14"/>
  <c r="CV85" i="14"/>
  <c r="CW105" i="14"/>
  <c r="N56" i="14"/>
  <c r="AF93" i="14"/>
  <c r="BI110" i="14"/>
  <c r="Q112" i="14"/>
  <c r="AH99" i="14"/>
  <c r="I92" i="14"/>
  <c r="CF91" i="14"/>
  <c r="CC119" i="14"/>
  <c r="CT76" i="14"/>
  <c r="AY114" i="14"/>
  <c r="AT115" i="14"/>
  <c r="BX61" i="14"/>
  <c r="K76" i="14"/>
  <c r="CD70" i="14"/>
  <c r="E138" i="15"/>
  <c r="CZ99" i="14"/>
  <c r="CW92" i="14"/>
  <c r="AC81" i="14"/>
  <c r="S91" i="14"/>
  <c r="BS48" i="14"/>
  <c r="AB58" i="14"/>
  <c r="BD112" i="14"/>
  <c r="BN106" i="14"/>
  <c r="U54" i="14"/>
  <c r="CT85" i="14"/>
  <c r="T90" i="14"/>
  <c r="CQ108" i="14"/>
  <c r="CA101" i="14"/>
  <c r="AI100" i="14"/>
  <c r="O64" i="14"/>
  <c r="AL52" i="14"/>
  <c r="BI117" i="14"/>
  <c r="CV86" i="14"/>
  <c r="CX62" i="14"/>
  <c r="Q81" i="14"/>
  <c r="BY108" i="14"/>
  <c r="AY90" i="14"/>
  <c r="CU108" i="14"/>
  <c r="BE45" i="14"/>
  <c r="AP81" i="14"/>
  <c r="AK71" i="14"/>
  <c r="AB103" i="14"/>
  <c r="AQ116" i="14"/>
  <c r="AY71" i="14"/>
  <c r="CU92" i="14"/>
  <c r="T62" i="14"/>
  <c r="CW108" i="14"/>
  <c r="R86" i="14"/>
  <c r="CJ105" i="14"/>
  <c r="AP60" i="14"/>
  <c r="AX44" i="14"/>
  <c r="AY54" i="14"/>
  <c r="BF71" i="14"/>
  <c r="BC124" i="14"/>
  <c r="W114" i="14"/>
  <c r="BZ114" i="14"/>
  <c r="AE68" i="14"/>
  <c r="AN89" i="14"/>
  <c r="BZ112" i="14"/>
  <c r="DC60" i="14"/>
  <c r="BD119" i="14"/>
  <c r="AR51" i="14"/>
  <c r="BO119" i="14"/>
  <c r="BK46" i="14"/>
  <c r="CB111" i="14"/>
  <c r="CA61" i="14"/>
  <c r="CJ100" i="14"/>
  <c r="BS103" i="14"/>
  <c r="AK88" i="14"/>
  <c r="CO67" i="14"/>
  <c r="W96" i="14"/>
  <c r="BB117" i="14"/>
  <c r="CF101" i="14"/>
  <c r="CI99" i="14"/>
  <c r="J68" i="14"/>
  <c r="P56" i="14"/>
  <c r="BM117" i="14"/>
  <c r="BU59" i="14"/>
  <c r="CF78" i="14"/>
  <c r="BI115" i="14"/>
  <c r="Y57" i="14"/>
  <c r="CL89" i="14"/>
  <c r="AF50" i="14"/>
  <c r="CW118" i="14"/>
  <c r="AQ49" i="14"/>
  <c r="BY93" i="14"/>
  <c r="CK87" i="14"/>
  <c r="AY59" i="14"/>
  <c r="CV117" i="14"/>
  <c r="BN68" i="14"/>
  <c r="AU102" i="14"/>
  <c r="AM79" i="14"/>
  <c r="CG119" i="14"/>
  <c r="DA99" i="14"/>
  <c r="AL91" i="14"/>
  <c r="AN124" i="14"/>
  <c r="W109" i="14"/>
  <c r="AR60" i="14"/>
  <c r="CO76" i="14"/>
  <c r="BE87" i="14"/>
  <c r="BJ55" i="14"/>
  <c r="AL65" i="14"/>
  <c r="DC47" i="14"/>
  <c r="AO103" i="14"/>
  <c r="BL44" i="14"/>
  <c r="BC46" i="14"/>
  <c r="AK105" i="14"/>
  <c r="CN106" i="14"/>
  <c r="CX51" i="14"/>
  <c r="BU120" i="14"/>
  <c r="CN82" i="14"/>
  <c r="AX47" i="14"/>
  <c r="U101" i="14"/>
  <c r="X56" i="14"/>
  <c r="CL103" i="14"/>
  <c r="V113" i="14"/>
  <c r="AZ58" i="14"/>
  <c r="Z81" i="14"/>
  <c r="AT106" i="14"/>
  <c r="M52" i="14"/>
  <c r="H92" i="14"/>
  <c r="CL59" i="14"/>
  <c r="CC120" i="14"/>
  <c r="AZ62" i="14"/>
  <c r="J124" i="14"/>
  <c r="AY87" i="14"/>
  <c r="BK100" i="14"/>
  <c r="AD69" i="14"/>
  <c r="CJ50" i="14"/>
  <c r="CL77" i="14"/>
  <c r="AB62" i="14"/>
  <c r="BX69" i="14"/>
  <c r="CM44" i="14"/>
  <c r="AV72" i="14"/>
  <c r="AB107" i="14"/>
  <c r="BG97" i="14"/>
  <c r="DC114" i="14"/>
  <c r="K89" i="14"/>
  <c r="BV95" i="14"/>
  <c r="AU108" i="14"/>
  <c r="CX60" i="14"/>
  <c r="DA65" i="14"/>
  <c r="CL108" i="14"/>
  <c r="BI70" i="14"/>
  <c r="BM64" i="14"/>
  <c r="AR116" i="14"/>
  <c r="CA49" i="14"/>
  <c r="BR45" i="14"/>
  <c r="AA88" i="14"/>
  <c r="W72" i="14"/>
  <c r="AW57" i="14"/>
  <c r="BJ108" i="14"/>
  <c r="AE113" i="14"/>
  <c r="AE101" i="14"/>
  <c r="BO118" i="14"/>
  <c r="O120" i="14"/>
  <c r="CC95" i="14"/>
  <c r="AR111" i="14"/>
  <c r="M89" i="14"/>
  <c r="BF85" i="14"/>
  <c r="BE116" i="14"/>
  <c r="CM50" i="14"/>
  <c r="AF82" i="14"/>
  <c r="BH70" i="14"/>
  <c r="CB71" i="14"/>
  <c r="BH61" i="14"/>
  <c r="AW95" i="14"/>
  <c r="X78" i="14"/>
  <c r="L44" i="14"/>
  <c r="BD124" i="14"/>
  <c r="BG90" i="14"/>
  <c r="Q95" i="14"/>
  <c r="AT82" i="14"/>
  <c r="AX57" i="14"/>
  <c r="BJ86" i="14"/>
  <c r="CC98" i="14"/>
  <c r="BZ95" i="14"/>
  <c r="AX50" i="14"/>
  <c r="CS93" i="14"/>
  <c r="CZ93" i="14"/>
  <c r="CS86" i="14"/>
  <c r="BF55" i="14"/>
  <c r="C117" i="14"/>
  <c r="Z44" i="14"/>
  <c r="W46" i="14"/>
  <c r="AP58" i="14"/>
  <c r="CC110" i="14"/>
  <c r="AA93" i="14"/>
  <c r="T97" i="14"/>
  <c r="O112" i="14"/>
  <c r="W64" i="14"/>
  <c r="AG113" i="14"/>
  <c r="CK78" i="14"/>
  <c r="BT103" i="14"/>
  <c r="CR118" i="14"/>
  <c r="BS83" i="14"/>
  <c r="AG60" i="14"/>
  <c r="CE106" i="14"/>
  <c r="Z65" i="14"/>
  <c r="Y93" i="14"/>
  <c r="P82" i="14"/>
  <c r="CZ98" i="14"/>
  <c r="AJ66" i="14"/>
  <c r="AU89" i="14"/>
  <c r="CW95" i="14"/>
  <c r="U118" i="14"/>
  <c r="CC115" i="14"/>
  <c r="CE93" i="14"/>
  <c r="AU93" i="14"/>
  <c r="CB92" i="14"/>
  <c r="AK70" i="14"/>
  <c r="T99" i="14"/>
  <c r="BL102" i="14"/>
  <c r="BC108" i="14"/>
  <c r="AY97" i="14"/>
  <c r="DC105" i="14"/>
  <c r="BH75" i="14"/>
  <c r="AD93" i="14"/>
  <c r="AZ87" i="14"/>
  <c r="CY79" i="14"/>
  <c r="AD117" i="14"/>
  <c r="AO77" i="14"/>
  <c r="CA103" i="14"/>
  <c r="AU78" i="14"/>
  <c r="CB78" i="14"/>
  <c r="AM101" i="14"/>
  <c r="CV109" i="14"/>
  <c r="AX46" i="14"/>
  <c r="AM119" i="14"/>
  <c r="BZ46" i="14"/>
  <c r="AF78" i="14"/>
  <c r="BE62" i="14"/>
  <c r="BM114" i="14"/>
  <c r="CU62" i="14"/>
  <c r="CL66" i="14"/>
  <c r="AM97" i="14"/>
  <c r="BZ91" i="14"/>
  <c r="BJ99" i="14"/>
  <c r="BY44" i="14"/>
  <c r="CR105" i="14"/>
  <c r="V100" i="14"/>
  <c r="V62" i="14"/>
  <c r="AD54" i="14"/>
  <c r="CJ57" i="14"/>
  <c r="V49" i="14"/>
  <c r="BL110" i="14"/>
  <c r="CG102" i="14"/>
  <c r="M112" i="14"/>
  <c r="AG78" i="14"/>
  <c r="K68" i="14"/>
  <c r="I64" i="14"/>
  <c r="AA90" i="14"/>
  <c r="BX44" i="14"/>
  <c r="CY118" i="14"/>
  <c r="BK99" i="14"/>
  <c r="CT80" i="14"/>
  <c r="N87" i="14"/>
  <c r="L91" i="14"/>
  <c r="CJ83" i="14"/>
  <c r="K79" i="14"/>
  <c r="BL101" i="14"/>
  <c r="U109" i="14"/>
  <c r="BS58" i="14"/>
  <c r="CO101" i="14"/>
  <c r="AR83" i="14"/>
  <c r="AB113" i="14"/>
  <c r="M66" i="14"/>
  <c r="O97" i="14"/>
  <c r="AM112" i="14"/>
  <c r="CM49" i="14"/>
  <c r="AC113" i="14"/>
  <c r="CE87" i="14"/>
  <c r="BS44" i="14"/>
  <c r="AY70" i="14"/>
  <c r="X90" i="14"/>
  <c r="BD95" i="14"/>
  <c r="BD75" i="14"/>
  <c r="Q51" i="14"/>
  <c r="BD45" i="14"/>
  <c r="BU49" i="14"/>
  <c r="CS58" i="14"/>
  <c r="CR82" i="14"/>
  <c r="DC110" i="14"/>
  <c r="CK71" i="14"/>
  <c r="AF61" i="14"/>
  <c r="AU115" i="14"/>
  <c r="CE90" i="14"/>
  <c r="AI54" i="14"/>
  <c r="Y110" i="14"/>
  <c r="AN48" i="14"/>
  <c r="S98" i="14"/>
  <c r="CK99" i="14"/>
  <c r="AH83" i="14"/>
  <c r="N111" i="14"/>
  <c r="CX112" i="14"/>
  <c r="CQ111" i="14"/>
  <c r="L82" i="14"/>
  <c r="AV61" i="14"/>
  <c r="BN70" i="14"/>
  <c r="CL69" i="14"/>
  <c r="AQ112" i="14"/>
  <c r="BQ88" i="14"/>
  <c r="BT68" i="14"/>
  <c r="CZ44" i="14"/>
  <c r="AR70" i="14"/>
  <c r="AZ69" i="14"/>
  <c r="Z102" i="14"/>
  <c r="BM72" i="14"/>
  <c r="BH117" i="14"/>
  <c r="AU52" i="14"/>
  <c r="BB120" i="14"/>
  <c r="S45" i="14"/>
  <c r="AY109" i="14"/>
  <c r="X80" i="14"/>
  <c r="B132" i="15"/>
  <c r="BI92" i="14"/>
  <c r="CI66" i="14"/>
  <c r="Y114" i="14"/>
  <c r="AC119" i="14"/>
  <c r="AW59" i="14"/>
  <c r="CN114" i="14"/>
  <c r="BO100" i="14"/>
  <c r="I85" i="14"/>
  <c r="AG49" i="14"/>
  <c r="BH76" i="14"/>
  <c r="CX100" i="14"/>
  <c r="CJ119" i="14"/>
  <c r="R85" i="14"/>
  <c r="BL79" i="14"/>
  <c r="BP116" i="14"/>
  <c r="AJ118" i="14"/>
  <c r="DB57" i="14"/>
  <c r="Z118" i="14"/>
  <c r="CX61" i="14"/>
  <c r="BN47" i="14"/>
  <c r="W110" i="14"/>
  <c r="CN102" i="14"/>
  <c r="BU50" i="14"/>
  <c r="T116" i="14"/>
  <c r="CY109" i="14"/>
  <c r="CR54" i="14"/>
  <c r="BG49" i="14"/>
  <c r="C143" i="15"/>
  <c r="CD79" i="14"/>
  <c r="BO86" i="14"/>
  <c r="AP100" i="14"/>
  <c r="AG110" i="14"/>
  <c r="BM66" i="14"/>
  <c r="I55" i="14"/>
  <c r="BY90" i="14"/>
  <c r="BQ111" i="14"/>
  <c r="AB89" i="14"/>
  <c r="BA106" i="14"/>
  <c r="CT113" i="14"/>
  <c r="BP61" i="14"/>
  <c r="BQ100" i="14"/>
  <c r="CI107" i="14"/>
  <c r="CB98" i="14"/>
  <c r="AU99" i="14"/>
  <c r="T82" i="14"/>
  <c r="CI55" i="14"/>
  <c r="AL55" i="14"/>
  <c r="CQ86" i="14"/>
  <c r="BR68" i="14"/>
  <c r="CE66" i="14"/>
  <c r="DE129" i="16"/>
  <c r="BC106" i="14"/>
  <c r="S65" i="14"/>
  <c r="AO80" i="14"/>
  <c r="CL100" i="14"/>
  <c r="AV95" i="14"/>
  <c r="CW77" i="14"/>
  <c r="AS97" i="14"/>
  <c r="DB50" i="14"/>
  <c r="T89" i="14"/>
  <c r="CW67" i="14"/>
  <c r="X60" i="14"/>
  <c r="BZ100" i="14"/>
  <c r="AW83" i="14"/>
  <c r="CW55" i="14"/>
  <c r="BQ71" i="14"/>
  <c r="BG105" i="14"/>
  <c r="BE46" i="14"/>
  <c r="DE131" i="16"/>
  <c r="I76" i="14"/>
  <c r="AO107" i="14"/>
  <c r="BS86" i="14"/>
  <c r="X117" i="14"/>
  <c r="CL96" i="14"/>
  <c r="AT101" i="14"/>
  <c r="CB106" i="14"/>
  <c r="L48" i="14"/>
  <c r="BJ90" i="14"/>
  <c r="CW59" i="14"/>
  <c r="Y88" i="14"/>
  <c r="M85" i="14"/>
  <c r="CW86" i="14"/>
  <c r="AO91" i="14"/>
  <c r="AL66" i="14"/>
  <c r="H88" i="14"/>
  <c r="Y116" i="14"/>
  <c r="CY56" i="14"/>
  <c r="BA111" i="14"/>
  <c r="W97" i="14"/>
  <c r="DB89" i="14"/>
  <c r="P93" i="14"/>
  <c r="AG82" i="14"/>
  <c r="AQ92" i="14"/>
  <c r="AQ70" i="14"/>
  <c r="CZ55" i="14"/>
  <c r="BN65" i="14"/>
  <c r="CS111" i="14"/>
  <c r="CC106" i="14"/>
  <c r="BZ83" i="14"/>
  <c r="AI118" i="14"/>
  <c r="AO82" i="14"/>
  <c r="AU112" i="14"/>
  <c r="BR83" i="14"/>
  <c r="BT105" i="14"/>
  <c r="CO59" i="14"/>
  <c r="M48" i="14"/>
  <c r="DB114" i="14"/>
  <c r="CL48" i="14"/>
  <c r="CV118" i="14"/>
  <c r="BM81" i="14"/>
  <c r="CS55" i="14"/>
  <c r="CC46" i="14"/>
  <c r="BO70" i="14"/>
  <c r="AW52" i="14"/>
  <c r="BA50" i="14"/>
  <c r="AT87" i="14"/>
  <c r="H81" i="14"/>
  <c r="AP46" i="14"/>
  <c r="BP99" i="14"/>
  <c r="AM55" i="14"/>
  <c r="AX102" i="14"/>
  <c r="BS80" i="14"/>
  <c r="BL117" i="14"/>
  <c r="AL109" i="14"/>
  <c r="AP68" i="14"/>
  <c r="N85" i="14"/>
  <c r="BE47" i="14"/>
  <c r="L87" i="14"/>
  <c r="BO85" i="14"/>
  <c r="CX117" i="14"/>
  <c r="J97" i="14"/>
  <c r="AO49" i="14"/>
  <c r="DB95" i="14"/>
  <c r="AX55" i="14"/>
  <c r="BW100" i="14"/>
  <c r="CU83" i="14"/>
  <c r="CZ46" i="14"/>
  <c r="V55" i="14"/>
  <c r="BC55" i="14"/>
  <c r="BU80" i="14"/>
  <c r="CH75" i="14"/>
  <c r="CC93" i="14"/>
  <c r="AG101" i="14"/>
  <c r="AH116" i="14"/>
  <c r="CK45" i="14"/>
  <c r="AZ71" i="14"/>
  <c r="CP109" i="14"/>
  <c r="BB99" i="14"/>
  <c r="CJ114" i="14"/>
  <c r="V115" i="14"/>
  <c r="AW82" i="14"/>
  <c r="P60" i="14"/>
  <c r="R107" i="14"/>
  <c r="BN103" i="14"/>
  <c r="Z80" i="14"/>
  <c r="BV82" i="14"/>
  <c r="DA58" i="14"/>
  <c r="P119" i="14"/>
  <c r="AI99" i="14"/>
  <c r="CK95" i="14"/>
  <c r="P89" i="14"/>
  <c r="CV96" i="14"/>
  <c r="BR78" i="14"/>
  <c r="BA95" i="14"/>
  <c r="CV71" i="14"/>
  <c r="CP49" i="14"/>
  <c r="AJ68" i="14"/>
  <c r="CF49" i="14"/>
  <c r="CF60" i="14"/>
  <c r="CS77" i="14"/>
  <c r="I90" i="14"/>
  <c r="BH120" i="14"/>
  <c r="AI44" i="14"/>
  <c r="N92" i="14"/>
  <c r="BV61" i="14"/>
  <c r="AK107" i="14"/>
  <c r="BE44" i="14"/>
  <c r="Y72" i="14"/>
  <c r="DA48" i="14"/>
  <c r="I81" i="14"/>
  <c r="BK68" i="14"/>
  <c r="AZ59" i="14"/>
  <c r="CF120" i="14"/>
  <c r="BJ101" i="14"/>
  <c r="AQ91" i="14"/>
  <c r="BL46" i="14"/>
  <c r="CL91" i="14"/>
  <c r="AN54" i="14"/>
  <c r="AW78" i="14"/>
  <c r="BX105" i="14"/>
  <c r="CY96" i="14"/>
  <c r="DA115" i="14"/>
  <c r="AE66" i="14"/>
  <c r="CK86" i="14"/>
  <c r="BK82" i="14"/>
  <c r="BI114" i="14"/>
  <c r="K109" i="14"/>
  <c r="CI87" i="14"/>
  <c r="BP109" i="14"/>
  <c r="O52" i="14"/>
  <c r="BD69" i="14"/>
  <c r="AP91" i="14"/>
  <c r="BM65" i="14"/>
  <c r="BG48" i="14"/>
  <c r="CK91" i="14"/>
  <c r="CZ81" i="14"/>
  <c r="BZ79" i="14"/>
  <c r="K114" i="14"/>
  <c r="AA98" i="14"/>
  <c r="BH47" i="14"/>
  <c r="AD95" i="14"/>
  <c r="BI78" i="14"/>
  <c r="CU112" i="14"/>
  <c r="P55" i="14"/>
  <c r="AY49" i="14"/>
  <c r="BH116" i="14"/>
  <c r="BU66" i="14"/>
  <c r="BN93" i="14"/>
  <c r="AU46" i="14"/>
  <c r="CF64" i="14"/>
  <c r="CN111" i="14"/>
  <c r="AD71" i="14"/>
  <c r="Y80" i="14"/>
  <c r="BG75" i="14"/>
  <c r="V67" i="14"/>
  <c r="CE82" i="14"/>
  <c r="BO111" i="14"/>
  <c r="AE55" i="14"/>
  <c r="AR92" i="14"/>
  <c r="AE48" i="14"/>
  <c r="I114" i="14"/>
  <c r="BV91" i="14"/>
  <c r="BI111" i="14"/>
  <c r="CM90" i="14"/>
  <c r="S82" i="14"/>
  <c r="AP116" i="14"/>
  <c r="AM46" i="14"/>
  <c r="CI56" i="14"/>
  <c r="CF109" i="14"/>
  <c r="AV109" i="14"/>
  <c r="BB57" i="14"/>
  <c r="AY65" i="14"/>
  <c r="AX110" i="14"/>
  <c r="BS85" i="14"/>
  <c r="T59" i="14"/>
  <c r="AB50" i="14"/>
  <c r="CG115" i="14"/>
  <c r="BW80" i="14"/>
  <c r="AF109" i="14"/>
  <c r="BG76" i="14"/>
  <c r="DA68" i="14"/>
  <c r="AQ68" i="14"/>
  <c r="AY124" i="14"/>
  <c r="DG60" i="15"/>
  <c r="BJ54" i="14"/>
  <c r="AK117" i="14"/>
  <c r="CH93" i="14"/>
  <c r="AF54" i="14"/>
  <c r="BT101" i="14"/>
  <c r="CH119" i="14"/>
  <c r="AM56" i="14"/>
  <c r="AA118" i="14"/>
  <c r="CM78" i="14"/>
  <c r="BW78" i="14"/>
  <c r="S48" i="14"/>
  <c r="BW114" i="14"/>
  <c r="BX111" i="14"/>
  <c r="AJ59" i="14"/>
  <c r="W71" i="14"/>
  <c r="J70" i="14"/>
  <c r="BI47" i="14"/>
  <c r="AU110" i="14"/>
  <c r="H98" i="14"/>
  <c r="BW66" i="14"/>
  <c r="CG111" i="14"/>
  <c r="AU106" i="14"/>
  <c r="CK60" i="14"/>
  <c r="AO67" i="14"/>
  <c r="E142" i="16"/>
  <c r="AH81" i="14"/>
  <c r="AW110" i="14"/>
  <c r="BN95" i="14"/>
  <c r="Q116" i="14"/>
  <c r="E132" i="16"/>
  <c r="AL100" i="14"/>
  <c r="AR72" i="14"/>
  <c r="U50" i="14"/>
  <c r="BO55" i="14"/>
  <c r="CQ75" i="14"/>
  <c r="BG64" i="14"/>
  <c r="AN87" i="14"/>
  <c r="BZ71" i="14"/>
  <c r="BT91" i="14"/>
  <c r="CK58" i="14"/>
  <c r="CJ71" i="14"/>
  <c r="AP108" i="14"/>
  <c r="CL124" i="14"/>
  <c r="AX112" i="14"/>
  <c r="X87" i="14"/>
  <c r="DE131" i="15"/>
  <c r="CH77" i="14"/>
  <c r="BX72" i="14"/>
  <c r="L90" i="14"/>
  <c r="AQ81" i="14"/>
  <c r="CH101" i="14"/>
  <c r="CG75" i="14"/>
  <c r="CF106" i="14"/>
  <c r="CK93" i="14"/>
  <c r="AY55" i="14"/>
  <c r="AX90" i="14"/>
  <c r="CL86" i="14"/>
  <c r="AU72" i="14"/>
  <c r="BL55" i="14"/>
  <c r="BE124" i="14"/>
  <c r="AT108" i="14"/>
  <c r="CP44" i="14"/>
  <c r="AX58" i="14"/>
  <c r="AR93" i="14"/>
  <c r="AH105" i="14"/>
  <c r="BC78" i="14"/>
  <c r="CV102" i="14"/>
  <c r="CR113" i="14"/>
  <c r="X59" i="14"/>
  <c r="CJ90" i="14"/>
  <c r="AM89" i="14"/>
  <c r="BB88" i="14"/>
  <c r="BC66" i="14"/>
  <c r="CU52" i="14"/>
  <c r="C106" i="15"/>
  <c r="CJ67" i="14"/>
  <c r="CS50" i="14"/>
  <c r="AL102" i="14"/>
  <c r="CS115" i="14"/>
  <c r="CH78" i="14"/>
  <c r="BG79" i="14"/>
  <c r="W52" i="14"/>
  <c r="CT61" i="14"/>
  <c r="V88" i="14"/>
  <c r="AO54" i="14"/>
  <c r="AR69" i="14"/>
  <c r="P92" i="14"/>
  <c r="AM118" i="14"/>
  <c r="BL71" i="14"/>
  <c r="CD119" i="14"/>
  <c r="Q113" i="14"/>
  <c r="AL120" i="14"/>
  <c r="AY78" i="14"/>
  <c r="AF55" i="14"/>
  <c r="AE110" i="14"/>
  <c r="BP83" i="14"/>
  <c r="AG55" i="14"/>
  <c r="BS46" i="14"/>
  <c r="BV79" i="14"/>
  <c r="N80" i="14"/>
  <c r="AB71" i="14"/>
  <c r="BL124" i="14"/>
  <c r="X120" i="14"/>
  <c r="AM115" i="14"/>
  <c r="R99" i="14"/>
  <c r="AT81" i="14"/>
  <c r="AO108" i="14"/>
  <c r="CM83" i="14"/>
  <c r="AY47" i="14"/>
  <c r="CG70" i="14"/>
  <c r="AJ62" i="14"/>
  <c r="CT51" i="14"/>
  <c r="V77" i="14"/>
  <c r="AU67" i="14"/>
  <c r="AP59" i="14"/>
  <c r="BE101" i="14"/>
  <c r="CI110" i="14"/>
  <c r="AM114" i="14"/>
  <c r="BX75" i="14"/>
  <c r="CX45" i="14"/>
  <c r="BA77" i="14"/>
  <c r="BH83" i="14"/>
  <c r="AO47" i="14"/>
  <c r="BZ87" i="14"/>
  <c r="CX64" i="14"/>
  <c r="CB66" i="14"/>
  <c r="DB56" i="14"/>
  <c r="CU72" i="14"/>
  <c r="CH76" i="14"/>
  <c r="BP79" i="14"/>
  <c r="T58" i="14"/>
  <c r="AR62" i="14"/>
  <c r="AP105" i="14"/>
  <c r="CG50" i="14"/>
  <c r="AW115" i="14"/>
  <c r="AL61" i="14"/>
  <c r="BS120" i="14"/>
  <c r="BO58" i="14"/>
  <c r="CS91" i="14"/>
  <c r="CX114" i="14"/>
  <c r="BL75" i="14"/>
  <c r="N47" i="14"/>
  <c r="AN83" i="14"/>
  <c r="Y85" i="14"/>
  <c r="P81" i="14"/>
  <c r="CW61" i="14"/>
  <c r="BG91" i="14"/>
  <c r="I86" i="14"/>
  <c r="BF47" i="14"/>
  <c r="BW76" i="14"/>
  <c r="AK46" i="14"/>
  <c r="K124" i="14"/>
  <c r="AX89" i="14"/>
  <c r="CX113" i="14"/>
  <c r="CV47" i="14"/>
  <c r="K65" i="14"/>
  <c r="W119" i="14"/>
  <c r="DC51" i="14"/>
  <c r="CB79" i="14"/>
  <c r="CU88" i="14"/>
  <c r="AI49" i="14"/>
  <c r="BK107" i="14"/>
  <c r="L117" i="14"/>
  <c r="BR46" i="14"/>
  <c r="BB65" i="14"/>
  <c r="CX87" i="14"/>
  <c r="CF50" i="14"/>
  <c r="BP77" i="14"/>
  <c r="BZ108" i="14"/>
  <c r="Q101" i="14"/>
  <c r="CL83" i="14"/>
  <c r="BP88" i="14"/>
  <c r="BP110" i="14"/>
  <c r="AS120" i="14"/>
  <c r="BI56" i="14"/>
  <c r="CW119" i="14"/>
  <c r="AP103" i="14"/>
  <c r="I82" i="14"/>
  <c r="AZ109" i="14"/>
  <c r="AH103" i="14"/>
  <c r="Z83" i="14"/>
  <c r="V109" i="14"/>
  <c r="J76" i="14"/>
  <c r="BZ47" i="14"/>
  <c r="AC105" i="14"/>
  <c r="BC58" i="14"/>
  <c r="CL78" i="14"/>
  <c r="CF118" i="14"/>
  <c r="DC88" i="14"/>
  <c r="M61" i="14"/>
  <c r="BV86" i="14"/>
  <c r="CA91" i="14"/>
  <c r="H55" i="14"/>
  <c r="BB78" i="14"/>
  <c r="BF113" i="14"/>
  <c r="N82" i="14"/>
  <c r="AI90" i="14"/>
  <c r="M116" i="14"/>
  <c r="AY105" i="14"/>
  <c r="AR50" i="14"/>
  <c r="CO112" i="14"/>
  <c r="O71" i="14"/>
  <c r="BY96" i="14"/>
  <c r="K55" i="14"/>
  <c r="BN50" i="14"/>
  <c r="BH71" i="14"/>
  <c r="CM120" i="14"/>
  <c r="AW105" i="14"/>
  <c r="U106" i="14"/>
  <c r="BC87" i="14"/>
  <c r="U108" i="14"/>
  <c r="BC99" i="14"/>
  <c r="CG65" i="14"/>
  <c r="AB44" i="14"/>
  <c r="BD106" i="14"/>
  <c r="CU46" i="14"/>
  <c r="BT124" i="14"/>
  <c r="AJ80" i="14"/>
  <c r="AD81" i="14"/>
  <c r="BI55" i="14"/>
  <c r="X57" i="14"/>
  <c r="CN78" i="14"/>
  <c r="AY89" i="14"/>
  <c r="BF87" i="14"/>
  <c r="AW49" i="14"/>
  <c r="T103" i="14"/>
  <c r="BT69" i="14"/>
  <c r="AF67" i="14"/>
  <c r="BC65" i="14"/>
  <c r="Y86" i="14"/>
  <c r="BW77" i="14"/>
  <c r="CS69" i="14"/>
  <c r="AS65" i="14"/>
  <c r="V82" i="14"/>
  <c r="CJ46" i="14"/>
  <c r="X47" i="14"/>
  <c r="Z59" i="14"/>
  <c r="AF96" i="14"/>
  <c r="CX118" i="14"/>
  <c r="X101" i="14"/>
  <c r="CC76" i="14"/>
  <c r="AD75" i="14"/>
  <c r="AK96" i="14"/>
  <c r="X65" i="14"/>
  <c r="J71" i="14"/>
  <c r="BP57" i="14"/>
  <c r="AG67" i="14"/>
  <c r="CD51" i="14"/>
  <c r="CD109" i="14"/>
  <c r="BT96" i="14"/>
  <c r="W124" i="14"/>
  <c r="AW77" i="14"/>
  <c r="AD108" i="14"/>
  <c r="Q85" i="14"/>
  <c r="CY117" i="14"/>
  <c r="CD116" i="14"/>
  <c r="AZ79" i="14"/>
  <c r="AN118" i="14"/>
  <c r="BP118" i="14"/>
  <c r="K81" i="14"/>
  <c r="AO48" i="14"/>
  <c r="CP68" i="14"/>
  <c r="AK113" i="14"/>
  <c r="S87" i="14"/>
  <c r="T51" i="14"/>
  <c r="V96" i="14"/>
  <c r="AJ47" i="14"/>
  <c r="CQ64" i="14"/>
  <c r="M72" i="14"/>
  <c r="BL83" i="14"/>
  <c r="CE79" i="14"/>
  <c r="I106" i="14"/>
  <c r="CY72" i="14"/>
  <c r="AP64" i="14"/>
  <c r="CT97" i="14"/>
  <c r="CE100" i="14"/>
  <c r="AJ103" i="14"/>
  <c r="BA56" i="14"/>
  <c r="CI97" i="14"/>
  <c r="BR55" i="14"/>
  <c r="CG76" i="14"/>
  <c r="CJ108" i="14"/>
  <c r="CP118" i="14"/>
  <c r="AC49" i="14"/>
  <c r="AI46" i="14"/>
  <c r="CO103" i="14"/>
  <c r="BQ85" i="14"/>
  <c r="BT114" i="14"/>
  <c r="BY79" i="14"/>
  <c r="CL105" i="14"/>
  <c r="CO88" i="14"/>
  <c r="AY96" i="14"/>
  <c r="CG109" i="14"/>
  <c r="AT107" i="14"/>
  <c r="AH64" i="14"/>
  <c r="BC93" i="14"/>
  <c r="CW90" i="14"/>
  <c r="BW106" i="14"/>
  <c r="AM48" i="14"/>
  <c r="AR61" i="14"/>
  <c r="AN80" i="14"/>
  <c r="R61" i="14"/>
  <c r="CZ82" i="14"/>
  <c r="BF52" i="14"/>
  <c r="BQ75" i="14"/>
  <c r="AU57" i="14"/>
  <c r="BM90" i="14"/>
  <c r="AY106" i="14"/>
  <c r="AS108" i="14"/>
  <c r="J108" i="14"/>
  <c r="CJ82" i="14"/>
  <c r="U110" i="14"/>
  <c r="AO95" i="14"/>
  <c r="CD48" i="14"/>
  <c r="AF90" i="14"/>
  <c r="BS66" i="14"/>
  <c r="Z56" i="14"/>
  <c r="CT100" i="14"/>
  <c r="M120" i="14"/>
  <c r="AV118" i="14"/>
  <c r="CL114" i="14"/>
  <c r="CA118" i="14"/>
  <c r="CN95" i="14"/>
  <c r="AR71" i="14"/>
  <c r="CM69" i="14"/>
  <c r="AL64" i="14"/>
  <c r="CG103" i="14"/>
  <c r="CA83" i="14"/>
  <c r="BR50" i="14"/>
  <c r="M44" i="14"/>
  <c r="DC107" i="14"/>
  <c r="BV58" i="14"/>
  <c r="CA79" i="14"/>
  <c r="BB85" i="14"/>
  <c r="CN109" i="14"/>
  <c r="AE56" i="14"/>
  <c r="CM111" i="14"/>
  <c r="BY110" i="14"/>
  <c r="BX67" i="14"/>
  <c r="CI118" i="14"/>
  <c r="DB80" i="14"/>
  <c r="CD98" i="14"/>
  <c r="W57" i="14"/>
  <c r="AJ55" i="14"/>
  <c r="L116" i="14"/>
  <c r="CI49" i="14"/>
  <c r="CN116" i="14"/>
  <c r="N99" i="14"/>
  <c r="BO97" i="14"/>
  <c r="AY52" i="14"/>
  <c r="M75" i="14"/>
  <c r="CD65" i="14"/>
  <c r="AB91" i="14"/>
  <c r="BU118" i="14"/>
  <c r="AQ48" i="14"/>
  <c r="BA59" i="14"/>
  <c r="X51" i="14"/>
  <c r="CV65" i="14"/>
  <c r="AR114" i="14"/>
  <c r="AV45" i="14"/>
  <c r="BX57" i="14"/>
  <c r="AD90" i="14"/>
  <c r="R105" i="14"/>
  <c r="DA86" i="14"/>
  <c r="AE112" i="14"/>
  <c r="AV116" i="14"/>
  <c r="Y51" i="14"/>
  <c r="CZ109" i="14"/>
  <c r="CB91" i="14"/>
  <c r="AE111" i="14"/>
  <c r="CJ48" i="14"/>
  <c r="AK78" i="14"/>
  <c r="AK110" i="14"/>
  <c r="AZ106" i="14"/>
  <c r="AF45" i="14"/>
  <c r="CW110" i="14"/>
  <c r="AR99" i="14"/>
  <c r="BE76" i="14"/>
  <c r="AP45" i="14"/>
  <c r="BI66" i="14"/>
  <c r="CZ57" i="14"/>
  <c r="BF119" i="14"/>
  <c r="DC98" i="14"/>
  <c r="C134" i="16"/>
  <c r="BH105" i="14"/>
  <c r="CQ92" i="14"/>
  <c r="AJ112" i="14"/>
  <c r="CS52" i="14"/>
  <c r="AL44" i="14"/>
  <c r="E142" i="15"/>
  <c r="DC58" i="14"/>
  <c r="BF115" i="14"/>
  <c r="T106" i="14"/>
  <c r="CK56" i="14"/>
  <c r="V52" i="14"/>
  <c r="AO45" i="14"/>
  <c r="AJ119" i="14"/>
  <c r="CU96" i="14"/>
  <c r="I72" i="14"/>
  <c r="CH51" i="14"/>
  <c r="AA62" i="14"/>
  <c r="AI124" i="14"/>
  <c r="BN45" i="14"/>
  <c r="AC44" i="14"/>
  <c r="CY51" i="14"/>
  <c r="AO85" i="14"/>
  <c r="AG100" i="14"/>
  <c r="AA66" i="14"/>
  <c r="H93" i="14"/>
  <c r="CB112" i="14"/>
  <c r="AK83" i="14"/>
  <c r="CT75" i="14"/>
  <c r="L95" i="14"/>
  <c r="CM115" i="14"/>
  <c r="CP120" i="14"/>
  <c r="BA79" i="14"/>
  <c r="BR116" i="14"/>
  <c r="CD110" i="14"/>
  <c r="I67" i="14"/>
  <c r="CJ124" i="14"/>
  <c r="CF59" i="14"/>
  <c r="CC70" i="14"/>
  <c r="CQ117" i="14"/>
  <c r="P59" i="14"/>
  <c r="BD50" i="14"/>
  <c r="DE117" i="16"/>
  <c r="AO119" i="14"/>
  <c r="BZ55" i="14"/>
  <c r="CC100" i="14"/>
  <c r="CP54" i="14"/>
  <c r="CY86" i="14"/>
  <c r="BI79" i="14"/>
  <c r="AS54" i="14"/>
  <c r="AH69" i="14"/>
  <c r="K100" i="14"/>
  <c r="BL87" i="14"/>
  <c r="U64" i="14"/>
  <c r="CG91" i="14"/>
  <c r="BY117" i="14"/>
  <c r="CX109" i="14"/>
  <c r="I58" i="14"/>
  <c r="BA55" i="14"/>
  <c r="BN100" i="14"/>
  <c r="BO79" i="14"/>
  <c r="BV88" i="14"/>
  <c r="AP78" i="14"/>
  <c r="X119" i="14"/>
  <c r="CO66" i="14"/>
  <c r="BZ50" i="14"/>
  <c r="AC95" i="14"/>
  <c r="AO111" i="14"/>
  <c r="BF61" i="14"/>
  <c r="N97" i="14"/>
  <c r="CZ66" i="14"/>
  <c r="CE108" i="14"/>
  <c r="CG93" i="14"/>
  <c r="AQ71" i="14"/>
  <c r="J81" i="14"/>
  <c r="CA119" i="14"/>
  <c r="CN90" i="14"/>
  <c r="AJ45" i="14"/>
  <c r="CN119" i="14"/>
  <c r="BX113" i="14"/>
  <c r="BF117" i="14"/>
  <c r="AK108" i="14"/>
  <c r="BS90" i="14"/>
  <c r="AN98" i="14"/>
  <c r="CP67" i="14"/>
  <c r="CR101" i="14"/>
  <c r="AU70" i="14"/>
  <c r="BT88" i="14"/>
  <c r="AR108" i="14"/>
  <c r="AB76" i="14"/>
  <c r="N83" i="14"/>
  <c r="BY46" i="14"/>
  <c r="BG119" i="14"/>
  <c r="CO105" i="14"/>
  <c r="Q67" i="14"/>
  <c r="BK56" i="14"/>
  <c r="BT66" i="14"/>
  <c r="CB88" i="14"/>
  <c r="Q52" i="14"/>
  <c r="BP102" i="14"/>
  <c r="CU87" i="14"/>
  <c r="AD82" i="14"/>
  <c r="AV60" i="14"/>
  <c r="CQ109" i="14"/>
  <c r="CB102" i="14"/>
  <c r="Y61" i="14"/>
  <c r="H71" i="14"/>
  <c r="CG64" i="14"/>
  <c r="BD47" i="14"/>
  <c r="BS109" i="14"/>
  <c r="CG69" i="14"/>
  <c r="CP58" i="14"/>
  <c r="U58" i="14"/>
  <c r="AG70" i="14"/>
  <c r="BY49" i="14"/>
  <c r="O111" i="14"/>
  <c r="AY68" i="14"/>
  <c r="AP86" i="14"/>
  <c r="DC115" i="14"/>
  <c r="CQ54" i="14"/>
  <c r="BP47" i="14"/>
  <c r="AB48" i="14"/>
  <c r="L77" i="14"/>
  <c r="M45" i="14"/>
  <c r="BT75" i="14"/>
  <c r="Q64" i="14"/>
  <c r="BW97" i="14"/>
  <c r="CI103" i="14"/>
  <c r="AO101" i="14"/>
  <c r="AB56" i="14"/>
  <c r="AL72" i="14"/>
  <c r="BS79" i="14"/>
  <c r="CU82" i="14"/>
  <c r="CW68" i="14"/>
  <c r="BH97" i="14"/>
  <c r="AY111" i="14"/>
  <c r="BV44" i="14"/>
  <c r="BC114" i="14"/>
  <c r="AX48" i="14"/>
  <c r="BT106" i="14"/>
  <c r="L78" i="14"/>
  <c r="Q80" i="14"/>
  <c r="DC108" i="14"/>
  <c r="AP48" i="14"/>
  <c r="AF116" i="14"/>
  <c r="BT46" i="14"/>
  <c r="BU72" i="14"/>
  <c r="BF46" i="14"/>
  <c r="E135" i="15"/>
  <c r="BE67" i="14"/>
  <c r="AZ100" i="14"/>
  <c r="BE105" i="14"/>
  <c r="T79" i="14"/>
  <c r="AS110" i="14"/>
  <c r="AQ114" i="14"/>
  <c r="DC65" i="14"/>
  <c r="AJ108" i="14"/>
  <c r="AZ46" i="14"/>
  <c r="BM80" i="14"/>
  <c r="DA77" i="14"/>
  <c r="AN62" i="14"/>
  <c r="AC79" i="14"/>
  <c r="CK47" i="14"/>
  <c r="BU44" i="14"/>
  <c r="S112" i="14"/>
  <c r="BW62" i="14"/>
  <c r="BF100" i="14"/>
  <c r="BP56" i="14"/>
  <c r="Z77" i="14"/>
  <c r="BW95" i="14"/>
  <c r="BD67" i="14"/>
  <c r="CV57" i="14"/>
  <c r="BO90" i="14"/>
  <c r="H91" i="14"/>
  <c r="BB79" i="14"/>
  <c r="M111" i="14"/>
  <c r="BM101" i="14"/>
  <c r="BJ45" i="14"/>
  <c r="CG55" i="14"/>
  <c r="W68" i="14"/>
  <c r="K91" i="14"/>
  <c r="AV92" i="14"/>
  <c r="CW76" i="14"/>
  <c r="Z71" i="14"/>
  <c r="V83" i="14"/>
  <c r="BJ107" i="14"/>
  <c r="AD110" i="14"/>
  <c r="CG85" i="14"/>
  <c r="AF75" i="14"/>
  <c r="CC105" i="14"/>
  <c r="AP54" i="14"/>
  <c r="AB72" i="14"/>
  <c r="AQ100" i="14"/>
  <c r="Y56" i="14"/>
  <c r="BL56" i="14"/>
  <c r="BD82" i="14"/>
  <c r="BH82" i="14"/>
  <c r="AY48" i="14"/>
  <c r="N124" i="14"/>
  <c r="U79" i="14"/>
  <c r="BN72" i="14"/>
  <c r="BJ49" i="14"/>
  <c r="P100" i="14"/>
  <c r="CC107" i="14"/>
  <c r="CO110" i="14"/>
  <c r="BL92" i="14"/>
  <c r="AU119" i="14"/>
  <c r="CO108" i="14"/>
  <c r="BA115" i="14"/>
  <c r="DC57" i="14"/>
  <c r="BM107" i="14"/>
  <c r="AV103" i="14"/>
  <c r="BT55" i="14"/>
  <c r="H110" i="14"/>
  <c r="J45" i="14"/>
  <c r="L60" i="14"/>
  <c r="AO70" i="14"/>
  <c r="BK76" i="14"/>
  <c r="Z79" i="14"/>
  <c r="CG116" i="14"/>
  <c r="BM110" i="14"/>
  <c r="AH49" i="14"/>
  <c r="AK48" i="14"/>
  <c r="H82" i="14"/>
  <c r="P85" i="14"/>
  <c r="AK101" i="14"/>
  <c r="AN57" i="14"/>
  <c r="BR79" i="14"/>
  <c r="W70" i="14"/>
  <c r="CM80" i="14"/>
  <c r="Y118" i="14"/>
  <c r="AT120" i="14"/>
  <c r="CN96" i="14"/>
  <c r="H118" i="14"/>
  <c r="BO116" i="14"/>
  <c r="BK78" i="14"/>
  <c r="AX106" i="14"/>
  <c r="CM108" i="14"/>
  <c r="CL64" i="14"/>
  <c r="BE114" i="14"/>
  <c r="BB96" i="14"/>
  <c r="CJ107" i="14"/>
  <c r="CK105" i="14"/>
  <c r="BW54" i="14"/>
  <c r="CM68" i="14"/>
  <c r="AV77" i="14"/>
  <c r="L58" i="14"/>
  <c r="BU111" i="14"/>
  <c r="AK86" i="14"/>
  <c r="BN79" i="14"/>
  <c r="N72" i="14"/>
  <c r="S47" i="14"/>
  <c r="Y115" i="14"/>
  <c r="BF64" i="14"/>
  <c r="CH68" i="14"/>
  <c r="AX51" i="14"/>
  <c r="BF56" i="14"/>
  <c r="AO76" i="14"/>
  <c r="T55" i="14"/>
  <c r="AJ61" i="14"/>
  <c r="Q70" i="14"/>
  <c r="J66" i="14"/>
  <c r="CB100" i="14"/>
  <c r="BA98" i="14"/>
  <c r="AQ98" i="14"/>
  <c r="BN60" i="14"/>
  <c r="BX112" i="14"/>
  <c r="R90" i="14"/>
  <c r="R52" i="14"/>
  <c r="AS109" i="14"/>
  <c r="L52" i="14"/>
  <c r="DA56" i="14"/>
  <c r="CN77" i="14"/>
  <c r="CE56" i="14"/>
  <c r="AL86" i="14"/>
  <c r="CC82" i="14"/>
  <c r="DB88" i="14"/>
  <c r="AY67" i="14"/>
  <c r="DE130" i="16"/>
  <c r="AJ114" i="14"/>
  <c r="BE90" i="14"/>
  <c r="BI120" i="14"/>
  <c r="BH48" i="14"/>
  <c r="CF71" i="14"/>
  <c r="AZ107" i="14"/>
  <c r="CO111" i="14"/>
  <c r="K88" i="14"/>
  <c r="AO60" i="14"/>
  <c r="BY112" i="14"/>
  <c r="AQ117" i="14"/>
  <c r="AG102" i="14"/>
  <c r="CX95" i="14"/>
  <c r="CA88" i="14"/>
  <c r="AO44" i="14"/>
  <c r="CT65" i="14"/>
  <c r="W65" i="14"/>
  <c r="CA106" i="14"/>
  <c r="DA75" i="14"/>
  <c r="DA62" i="14"/>
  <c r="V78" i="14"/>
  <c r="AB70" i="14"/>
  <c r="AL60" i="14"/>
  <c r="CM89" i="14"/>
  <c r="BO96" i="14"/>
  <c r="U89" i="14"/>
  <c r="W61" i="14"/>
  <c r="BJ64" i="14"/>
  <c r="R93" i="14"/>
  <c r="AF101" i="14"/>
  <c r="BZ81" i="14"/>
  <c r="AG52" i="14"/>
  <c r="BV117" i="14"/>
  <c r="AV59" i="14"/>
  <c r="BM108" i="14"/>
  <c r="CB59" i="14"/>
  <c r="BB111" i="14"/>
  <c r="BC67" i="14"/>
  <c r="AF80" i="14"/>
  <c r="W90" i="14"/>
  <c r="AH44" i="14"/>
  <c r="BR98" i="14"/>
  <c r="CZ89" i="14"/>
  <c r="CN50" i="14"/>
  <c r="CM100" i="14"/>
  <c r="CQ120" i="14"/>
  <c r="AP101" i="14"/>
  <c r="CK50" i="14"/>
  <c r="BM115" i="14"/>
  <c r="BM48" i="14"/>
  <c r="CI58" i="14"/>
  <c r="S61" i="14"/>
  <c r="BG70" i="14"/>
  <c r="P70" i="14"/>
  <c r="BQ68" i="14"/>
  <c r="BH87" i="14"/>
  <c r="Y48" i="14"/>
  <c r="DA51" i="14"/>
  <c r="DB78" i="14"/>
  <c r="Y71" i="14"/>
  <c r="BR61" i="14"/>
  <c r="AI116" i="14"/>
  <c r="P118" i="14"/>
  <c r="BU100" i="14"/>
  <c r="CY47" i="14"/>
  <c r="Q48" i="14"/>
  <c r="CX111" i="14"/>
  <c r="AL48" i="14"/>
  <c r="AU101" i="14"/>
  <c r="BJ71" i="14"/>
  <c r="CO118" i="14"/>
  <c r="AT105" i="14"/>
  <c r="BB124" i="14"/>
  <c r="BW98" i="14"/>
  <c r="DE22" i="15"/>
  <c r="BQ64" i="14"/>
  <c r="BD99" i="14"/>
  <c r="CI116" i="14"/>
  <c r="CK118" i="14"/>
  <c r="X45" i="14"/>
  <c r="Z46" i="14"/>
  <c r="CE81" i="14"/>
  <c r="CQ71" i="14"/>
  <c r="CG97" i="14"/>
  <c r="S86" i="14"/>
  <c r="AT80" i="14"/>
  <c r="AV107" i="14"/>
  <c r="M54" i="14"/>
  <c r="AK106" i="14"/>
  <c r="J114" i="14"/>
  <c r="BZ65" i="14"/>
  <c r="S57" i="14"/>
  <c r="AM93" i="14"/>
  <c r="DB117" i="14"/>
  <c r="BD56" i="14"/>
  <c r="CQ89" i="14"/>
  <c r="AZ90" i="14"/>
  <c r="BJ100" i="14"/>
  <c r="CK110" i="14"/>
  <c r="BC118" i="14"/>
  <c r="AZ120" i="14"/>
  <c r="AN46" i="14"/>
  <c r="BI76" i="14"/>
  <c r="P95" i="14"/>
  <c r="BO69" i="14"/>
  <c r="BI101" i="14"/>
  <c r="CK68" i="14"/>
  <c r="BP64" i="14"/>
  <c r="V120" i="14"/>
  <c r="AN103" i="14"/>
  <c r="BQ99" i="14"/>
  <c r="DB45" i="14"/>
  <c r="Y103" i="14"/>
  <c r="AO86" i="14"/>
  <c r="BX117" i="14"/>
  <c r="AR49" i="14"/>
  <c r="Z52" i="14"/>
  <c r="BU103" i="14"/>
  <c r="J83" i="14"/>
  <c r="Z109" i="14"/>
  <c r="CR92" i="14"/>
  <c r="BM116" i="14"/>
  <c r="CC83" i="14"/>
  <c r="AA115" i="14"/>
  <c r="CB69" i="14"/>
  <c r="AH88" i="14"/>
  <c r="M82" i="14"/>
  <c r="J116" i="14"/>
  <c r="CD105" i="14"/>
  <c r="N68" i="14"/>
  <c r="BA114" i="14"/>
  <c r="CJ110" i="14"/>
  <c r="AE99" i="14"/>
  <c r="V102" i="14"/>
  <c r="CO86" i="14"/>
  <c r="BS51" i="14"/>
  <c r="AQ113" i="14"/>
  <c r="CZ91" i="14"/>
  <c r="AS100" i="14"/>
  <c r="CV78" i="14"/>
  <c r="R80" i="14"/>
  <c r="AE115" i="14"/>
  <c r="CT50" i="14"/>
  <c r="AP52" i="14"/>
  <c r="AX77" i="14"/>
  <c r="Z64" i="14"/>
  <c r="CE110" i="14"/>
  <c r="DB69" i="14"/>
  <c r="CY97" i="14"/>
  <c r="AV48" i="14"/>
  <c r="AH76" i="14"/>
  <c r="BB72" i="14"/>
  <c r="CA120" i="14"/>
  <c r="BD57" i="14"/>
  <c r="AV96" i="14"/>
  <c r="AP87" i="14"/>
  <c r="C142" i="15"/>
  <c r="AQ58" i="14"/>
  <c r="CZ118" i="14"/>
  <c r="B132" i="16"/>
  <c r="DB100" i="14"/>
  <c r="CD103" i="14"/>
  <c r="K59" i="14"/>
  <c r="DC102" i="14"/>
  <c r="BH101" i="14"/>
  <c r="BT85" i="14"/>
  <c r="R68" i="14"/>
  <c r="Y92" i="14"/>
  <c r="CV62" i="14"/>
  <c r="BC113" i="14"/>
  <c r="AQ95" i="14"/>
  <c r="CU58" i="14"/>
  <c r="CZ56" i="14"/>
  <c r="BH49" i="14"/>
  <c r="Z101" i="14"/>
  <c r="AU44" i="14"/>
  <c r="CS46" i="14"/>
  <c r="X88" i="14"/>
  <c r="L100" i="14"/>
  <c r="CW116" i="14"/>
  <c r="S105" i="14"/>
  <c r="J106" i="14"/>
  <c r="BA124" i="14"/>
  <c r="BJ103" i="14"/>
  <c r="BN86" i="14"/>
  <c r="CN79" i="14"/>
  <c r="AA102" i="14"/>
  <c r="BH100" i="14"/>
  <c r="BI99" i="14"/>
  <c r="AH91" i="14"/>
  <c r="CU99" i="14"/>
  <c r="CS119" i="14"/>
  <c r="CP115" i="14"/>
  <c r="CL56" i="14"/>
  <c r="CM76" i="14"/>
  <c r="I110" i="14"/>
  <c r="BG60" i="14"/>
  <c r="CW115" i="14"/>
  <c r="AC109" i="14"/>
  <c r="AQ44" i="14"/>
  <c r="K47" i="14"/>
  <c r="O55" i="14"/>
  <c r="CR81" i="14"/>
  <c r="CJ51" i="14"/>
  <c r="BV62" i="14"/>
  <c r="AR75" i="14"/>
  <c r="BW81" i="14"/>
  <c r="I68" i="14"/>
  <c r="AD64" i="14"/>
  <c r="CN118" i="14"/>
  <c r="W88" i="14"/>
  <c r="X89" i="14"/>
  <c r="K119" i="14"/>
  <c r="AL46" i="14"/>
  <c r="AY80" i="14"/>
  <c r="BX89" i="14"/>
  <c r="CC99" i="14"/>
  <c r="N89" i="14"/>
  <c r="AU83" i="14"/>
  <c r="Y70" i="14"/>
  <c r="AI102" i="14"/>
  <c r="BR71" i="14"/>
  <c r="BJ82" i="14"/>
  <c r="BG61" i="14"/>
  <c r="CM71" i="14"/>
  <c r="CN85" i="14"/>
  <c r="BQ107" i="14"/>
  <c r="CL93" i="14"/>
  <c r="CE71" i="14"/>
  <c r="O117" i="14"/>
  <c r="CY78" i="14"/>
  <c r="AR47" i="14"/>
  <c r="CM66" i="14"/>
  <c r="BN82" i="14"/>
  <c r="CY45" i="14"/>
  <c r="CS57" i="14"/>
  <c r="J98" i="14"/>
  <c r="C135" i="16"/>
  <c r="BC91" i="14"/>
  <c r="CI54" i="14"/>
  <c r="O86" i="14"/>
  <c r="BJ115" i="14"/>
  <c r="AZ85" i="14"/>
  <c r="DA106" i="14"/>
  <c r="BQ116" i="14"/>
  <c r="Y96" i="14"/>
  <c r="AT75" i="14"/>
  <c r="AX59" i="14"/>
  <c r="CY103" i="14"/>
  <c r="AC91" i="14"/>
  <c r="BR51" i="14"/>
  <c r="BM97" i="14"/>
  <c r="DA85" i="14"/>
  <c r="L102" i="14"/>
  <c r="Z82" i="14"/>
  <c r="BK117" i="14"/>
  <c r="CH106" i="14"/>
  <c r="AC50" i="14"/>
  <c r="BJ44" i="14"/>
  <c r="Q93" i="14"/>
  <c r="AZ51" i="14"/>
  <c r="V92" i="14"/>
  <c r="AG91" i="14"/>
  <c r="BR105" i="14"/>
  <c r="DC87" i="14"/>
  <c r="BF65" i="14"/>
  <c r="BD113" i="14"/>
  <c r="AQ55" i="14"/>
  <c r="AS47" i="14"/>
  <c r="AT72" i="14"/>
  <c r="BU65" i="14"/>
  <c r="CA72" i="14"/>
  <c r="BS75" i="14"/>
  <c r="AQ78" i="14"/>
  <c r="CW85" i="14"/>
  <c r="C116" i="14"/>
  <c r="BA97" i="14"/>
  <c r="AJ106" i="14"/>
  <c r="AL87" i="14"/>
  <c r="M99" i="14"/>
  <c r="CO65" i="14"/>
  <c r="CN86" i="14"/>
  <c r="I45" i="14"/>
  <c r="BI46" i="14"/>
  <c r="C112" i="15"/>
  <c r="N61" i="14"/>
  <c r="CH88" i="14"/>
  <c r="P88" i="14"/>
  <c r="I46" i="14"/>
  <c r="CA96" i="14"/>
  <c r="CX86" i="14"/>
  <c r="E141" i="15"/>
  <c r="CO98" i="14"/>
  <c r="BR69" i="14"/>
  <c r="CD62" i="14"/>
  <c r="BK58" i="14"/>
  <c r="BZ85" i="14"/>
  <c r="K51" i="14"/>
  <c r="CO47" i="14"/>
  <c r="CI51" i="14"/>
  <c r="BB49" i="14"/>
  <c r="CN107" i="14"/>
  <c r="BX85" i="14"/>
  <c r="CQ81" i="14"/>
  <c r="BQ98" i="14"/>
  <c r="CI100" i="14"/>
  <c r="AI56" i="14"/>
  <c r="T108" i="14"/>
  <c r="AG116" i="14"/>
  <c r="AZ81" i="14"/>
  <c r="AZ80" i="14"/>
  <c r="AX85" i="14"/>
  <c r="J102" i="14"/>
  <c r="Y47" i="14"/>
  <c r="AO105" i="14"/>
  <c r="AR102" i="14"/>
  <c r="BT116" i="14"/>
  <c r="DE100" i="16"/>
  <c r="BE96" i="14"/>
  <c r="CG87" i="14"/>
  <c r="T98" i="14"/>
  <c r="AN72" i="14"/>
  <c r="AQ45" i="14"/>
  <c r="CD92" i="14"/>
  <c r="K107" i="14"/>
  <c r="BE118" i="14"/>
  <c r="AE70" i="14"/>
  <c r="DB72" i="14"/>
  <c r="DA61" i="14"/>
  <c r="AT68" i="14"/>
  <c r="BF97" i="14"/>
  <c r="CH107" i="14"/>
  <c r="BB114" i="14"/>
  <c r="DC89" i="14"/>
  <c r="CR47" i="14"/>
  <c r="BO114" i="14"/>
  <c r="BC47" i="14"/>
  <c r="AC111" i="14"/>
  <c r="O65" i="14"/>
  <c r="BG78" i="14"/>
  <c r="CC72" i="14"/>
  <c r="AG81" i="14"/>
  <c r="DB119" i="14"/>
  <c r="BY64" i="14"/>
  <c r="CO95" i="14"/>
  <c r="BT77" i="14"/>
  <c r="AK82" i="14"/>
  <c r="AK76" i="14"/>
  <c r="BW65" i="14"/>
  <c r="S117" i="14"/>
  <c r="AS58" i="14"/>
  <c r="BP105" i="14"/>
  <c r="DA120" i="14"/>
  <c r="K80" i="14"/>
  <c r="AS82" i="14"/>
  <c r="BE111" i="14"/>
  <c r="T49" i="14"/>
  <c r="AT114" i="14"/>
  <c r="O50" i="14"/>
  <c r="CZ88" i="14"/>
  <c r="CZ61" i="14"/>
  <c r="BA87" i="14"/>
  <c r="CE103" i="14"/>
  <c r="AE62" i="14"/>
  <c r="BE99" i="14"/>
  <c r="AT61" i="14"/>
  <c r="V86" i="14"/>
  <c r="O103" i="14"/>
  <c r="BQ56" i="14"/>
  <c r="BN117" i="14"/>
  <c r="CM51" i="14"/>
  <c r="AN75" i="14"/>
  <c r="P65" i="14"/>
  <c r="AI98" i="14"/>
  <c r="BN67" i="14"/>
  <c r="AD119" i="14"/>
  <c r="BF76" i="14"/>
  <c r="BC76" i="14"/>
  <c r="BG58" i="14"/>
  <c r="BY80" i="14"/>
  <c r="AH98" i="14"/>
  <c r="V66" i="14"/>
  <c r="AV76" i="14"/>
  <c r="Z97" i="14"/>
  <c r="BY99" i="14"/>
  <c r="U61" i="14"/>
  <c r="BV116" i="14"/>
  <c r="AT103" i="14"/>
  <c r="AV90" i="14"/>
  <c r="CA99" i="14"/>
  <c r="CZ64" i="14"/>
  <c r="AX116" i="14"/>
  <c r="O115" i="14"/>
  <c r="BA57" i="14"/>
  <c r="CE70" i="14"/>
  <c r="CN120" i="14"/>
  <c r="BK96" i="14"/>
  <c r="AX68" i="14"/>
  <c r="AE97" i="14"/>
  <c r="BQ44" i="14"/>
  <c r="DB46" i="14"/>
  <c r="L111" i="14"/>
  <c r="BC89" i="14"/>
  <c r="CE67" i="14"/>
  <c r="BN52" i="14"/>
  <c r="BH86" i="14"/>
  <c r="AB120" i="14"/>
  <c r="BG113" i="14"/>
  <c r="BA85" i="14"/>
  <c r="AG45" i="14"/>
  <c r="C109" i="15"/>
  <c r="CI80" i="14"/>
  <c r="AP113" i="14"/>
  <c r="BW45" i="14"/>
  <c r="CS64" i="14"/>
  <c r="AI51" i="14"/>
  <c r="AA85" i="14"/>
  <c r="AR64" i="14"/>
  <c r="AI96" i="14"/>
  <c r="CL76" i="14"/>
  <c r="CY81" i="14"/>
  <c r="S76" i="14"/>
  <c r="BD90" i="14"/>
  <c r="DE118" i="16"/>
  <c r="CX78" i="14"/>
  <c r="AT55" i="14"/>
  <c r="K82" i="14"/>
  <c r="BI62" i="14"/>
  <c r="S62" i="14"/>
  <c r="AE57" i="14"/>
  <c r="CT79" i="14"/>
  <c r="BA78" i="14"/>
  <c r="BI105" i="14"/>
  <c r="DC45" i="14"/>
  <c r="J110" i="14"/>
  <c r="AQ103" i="14"/>
  <c r="AB51" i="14"/>
  <c r="BA66" i="14"/>
  <c r="E132" i="15"/>
  <c r="CE118" i="14"/>
  <c r="AB97" i="14"/>
  <c r="AK100" i="14"/>
  <c r="AE81" i="14"/>
  <c r="O61" i="14"/>
  <c r="CC65" i="14"/>
  <c r="BN119" i="14"/>
  <c r="DA114" i="14"/>
  <c r="M47" i="14"/>
  <c r="CV54" i="14"/>
  <c r="AI83" i="14"/>
  <c r="BU54" i="14"/>
  <c r="CU64" i="14"/>
  <c r="BU90" i="14"/>
  <c r="AV70" i="14"/>
  <c r="DG74" i="15"/>
  <c r="CD44" i="14"/>
  <c r="AJ85" i="14"/>
  <c r="AF56" i="14"/>
  <c r="AC45" i="14"/>
  <c r="BF90" i="14"/>
  <c r="P77" i="14"/>
  <c r="BY81" i="14"/>
  <c r="AB60" i="14"/>
  <c r="K60" i="14"/>
  <c r="CK116" i="14"/>
  <c r="AY57" i="14"/>
  <c r="AT111" i="14"/>
  <c r="CO83" i="14"/>
  <c r="BD59" i="14"/>
  <c r="U93" i="14"/>
  <c r="CH55" i="14"/>
  <c r="AB77" i="14"/>
  <c r="CD93" i="14"/>
  <c r="BW69" i="14"/>
  <c r="CH59" i="14"/>
  <c r="AW117" i="14"/>
  <c r="BQ65" i="14"/>
  <c r="BH95" i="14"/>
  <c r="AG86" i="14"/>
  <c r="CO49" i="14"/>
  <c r="CT81" i="14"/>
  <c r="Y106" i="14"/>
  <c r="M93" i="14"/>
  <c r="O106" i="14"/>
  <c r="CH49" i="14"/>
  <c r="AP75" i="14"/>
  <c r="Q71" i="14"/>
  <c r="BW85" i="14"/>
  <c r="AS88" i="14"/>
  <c r="P50" i="14"/>
  <c r="V117" i="14"/>
  <c r="S67" i="14"/>
  <c r="AH55" i="14"/>
  <c r="CA75" i="14"/>
  <c r="AG62" i="14"/>
  <c r="AL56" i="14"/>
  <c r="CA48" i="14"/>
  <c r="CS102" i="14"/>
  <c r="Y49" i="14"/>
  <c r="CO96" i="14"/>
  <c r="BC82" i="14"/>
  <c r="BH45" i="14"/>
  <c r="CF83" i="14"/>
  <c r="CQ65" i="14"/>
  <c r="BO71" i="14"/>
  <c r="R71" i="14"/>
  <c r="J61" i="14"/>
  <c r="DC86" i="14"/>
  <c r="AE100" i="14"/>
  <c r="CR76" i="14"/>
  <c r="E129" i="15"/>
  <c r="BM67" i="14"/>
  <c r="CE45" i="14"/>
  <c r="Q98" i="14"/>
  <c r="AD103" i="14"/>
  <c r="AG66" i="14"/>
  <c r="BU98" i="14"/>
  <c r="BR75" i="14"/>
  <c r="BV68" i="14"/>
  <c r="BH85" i="14"/>
  <c r="BK119" i="14"/>
  <c r="H79" i="14"/>
  <c r="DA117" i="14"/>
  <c r="Y59" i="14"/>
  <c r="O102" i="14"/>
  <c r="BQ102" i="14"/>
  <c r="CX54" i="14"/>
  <c r="CK61" i="14"/>
  <c r="BK54" i="14"/>
  <c r="I79" i="14"/>
  <c r="BX99" i="14"/>
  <c r="N64" i="14"/>
  <c r="BZ59" i="14"/>
  <c r="V103" i="14"/>
  <c r="DA47" i="14"/>
  <c r="BZ111" i="14"/>
  <c r="BB115" i="14"/>
  <c r="O45" i="14"/>
  <c r="AW71" i="14"/>
  <c r="CR100" i="14"/>
  <c r="R89" i="14"/>
  <c r="S79" i="14"/>
  <c r="AF105" i="14"/>
  <c r="AS66" i="14"/>
  <c r="BU101" i="14"/>
  <c r="CS85" i="14"/>
  <c r="BA64" i="14"/>
  <c r="H83" i="14"/>
  <c r="L57" i="14"/>
  <c r="CY87" i="14"/>
  <c r="T52" i="14"/>
  <c r="CH116" i="14"/>
  <c r="AB75" i="14"/>
  <c r="AP110" i="14"/>
  <c r="AF85" i="14"/>
  <c r="BV103" i="14"/>
  <c r="CQ91" i="14"/>
  <c r="BM57" i="14"/>
  <c r="AD112" i="14"/>
  <c r="CH112" i="14"/>
  <c r="AZ88" i="14"/>
  <c r="CE44" i="14"/>
  <c r="T112" i="14"/>
  <c r="Z103" i="14"/>
  <c r="I96" i="14"/>
  <c r="N108" i="14"/>
  <c r="BN107" i="14"/>
  <c r="AE44" i="14"/>
  <c r="AZ82" i="14"/>
  <c r="BG72" i="14"/>
  <c r="AL75" i="14"/>
  <c r="CR51" i="14"/>
  <c r="Q124" i="14"/>
  <c r="H116" i="14"/>
  <c r="L59" i="14"/>
  <c r="BB89" i="14"/>
  <c r="AV65" i="14"/>
  <c r="CI86" i="14"/>
  <c r="DA71" i="14"/>
  <c r="CW87" i="14"/>
  <c r="CU66" i="14"/>
  <c r="AA67" i="14"/>
  <c r="CP93" i="14"/>
  <c r="BX83" i="14"/>
  <c r="AZ70" i="14"/>
  <c r="CJ68" i="14"/>
  <c r="DC69" i="14"/>
  <c r="BI95" i="14"/>
  <c r="AK102" i="14"/>
  <c r="AY86" i="14"/>
  <c r="AD47" i="14"/>
  <c r="CY95" i="14"/>
  <c r="CL88" i="14"/>
  <c r="CD111" i="14"/>
  <c r="U77" i="14"/>
  <c r="BF51" i="14"/>
  <c r="CN62" i="14"/>
  <c r="I98" i="14"/>
  <c r="AD77" i="14"/>
  <c r="CU124" i="14"/>
  <c r="DC109" i="14"/>
  <c r="BL45" i="14"/>
  <c r="CI114" i="14"/>
  <c r="V76" i="14"/>
  <c r="CC111" i="14"/>
  <c r="S99" i="14"/>
  <c r="BN102" i="14"/>
  <c r="T57" i="14"/>
  <c r="CF48" i="14"/>
  <c r="AJ57" i="14"/>
  <c r="BS91" i="14"/>
  <c r="CQ45" i="14"/>
  <c r="BJ62" i="14"/>
  <c r="U57" i="14"/>
  <c r="CT67" i="14"/>
  <c r="BL51" i="14"/>
  <c r="BF57" i="14"/>
  <c r="BG77" i="14"/>
  <c r="I83" i="14"/>
  <c r="BH64" i="14"/>
  <c r="CV114" i="14"/>
  <c r="CK102" i="14"/>
  <c r="BQ70" i="14"/>
  <c r="BP119" i="14"/>
  <c r="N118" i="14"/>
  <c r="AL124" i="14"/>
  <c r="W91" i="14"/>
  <c r="DA52" i="14"/>
  <c r="AO92" i="14"/>
  <c r="Z119" i="14"/>
  <c r="N57" i="14"/>
  <c r="BJ105" i="14"/>
  <c r="BO60" i="14"/>
  <c r="BB112" i="14"/>
  <c r="BR85" i="14"/>
  <c r="O101" i="14"/>
  <c r="CQ77" i="14"/>
  <c r="W98" i="14"/>
  <c r="CJ64" i="14"/>
  <c r="BH103" i="14"/>
  <c r="BR88" i="14"/>
  <c r="AT50" i="14"/>
  <c r="CQ95" i="14"/>
  <c r="L108" i="14"/>
  <c r="AO89" i="14"/>
  <c r="BZ82" i="14"/>
  <c r="DA76" i="14"/>
  <c r="CD77" i="14"/>
  <c r="Q91" i="14"/>
  <c r="L56" i="14"/>
  <c r="CB110" i="14"/>
  <c r="AS85" i="14"/>
  <c r="CJ113" i="14"/>
  <c r="BV97" i="14"/>
  <c r="CK111" i="14"/>
  <c r="CN64" i="14"/>
  <c r="CA89" i="14"/>
  <c r="AT99" i="14"/>
  <c r="CT70" i="14"/>
  <c r="M57" i="14"/>
  <c r="P111" i="14"/>
  <c r="BQ114" i="14"/>
  <c r="CT117" i="14"/>
  <c r="AY62" i="14"/>
  <c r="H61" i="14"/>
  <c r="J89" i="14"/>
  <c r="BK112" i="14"/>
  <c r="M91" i="14"/>
  <c r="CF72" i="14"/>
  <c r="AJ67" i="14"/>
  <c r="CK120" i="14"/>
  <c r="R81" i="14"/>
  <c r="BQ47" i="14"/>
  <c r="BX118" i="14"/>
  <c r="BU75" i="14"/>
  <c r="BC57" i="14"/>
  <c r="X55" i="14"/>
  <c r="CJ81" i="14"/>
  <c r="BE89" i="14"/>
  <c r="AR85" i="14"/>
  <c r="AK75" i="14"/>
  <c r="CF89" i="14"/>
  <c r="CM57" i="14"/>
  <c r="AO81" i="14"/>
  <c r="BN108" i="14"/>
  <c r="BL68" i="14"/>
  <c r="AQ106" i="14"/>
  <c r="CA95" i="14"/>
  <c r="M76" i="14"/>
  <c r="BI93" i="14"/>
  <c r="BG46" i="14"/>
  <c r="CY102" i="14"/>
  <c r="BS107" i="14"/>
  <c r="BZ76" i="14"/>
  <c r="AL47" i="14"/>
  <c r="CE59" i="14"/>
  <c r="CF82" i="14"/>
  <c r="M97" i="14"/>
  <c r="BI100" i="14"/>
  <c r="J112" i="14"/>
  <c r="BG87" i="14"/>
  <c r="CH85" i="14"/>
  <c r="W69" i="14"/>
  <c r="N109" i="14"/>
  <c r="CM102" i="14"/>
  <c r="BD117" i="14"/>
  <c r="CG99" i="14"/>
  <c r="CS71" i="14"/>
  <c r="CO119" i="14"/>
  <c r="AW109" i="14"/>
  <c r="CD117" i="14"/>
  <c r="CD64" i="14"/>
  <c r="J96" i="14"/>
  <c r="Y66" i="14"/>
  <c r="CD61" i="14"/>
  <c r="AE98" i="14"/>
  <c r="AZ75" i="14"/>
  <c r="K61" i="14"/>
  <c r="J109" i="14"/>
  <c r="CF86" i="14"/>
  <c r="CN57" i="14"/>
  <c r="AO78" i="14"/>
  <c r="AA75" i="14"/>
  <c r="BQ61" i="14"/>
  <c r="AR65" i="14"/>
  <c r="BI109" i="14"/>
  <c r="AY76" i="14"/>
  <c r="BA75" i="14"/>
  <c r="AL99" i="14"/>
  <c r="AS93" i="14"/>
  <c r="AW62" i="14"/>
  <c r="CE78" i="14"/>
  <c r="CQ51" i="14"/>
  <c r="BX91" i="14"/>
  <c r="BV90" i="14"/>
  <c r="O90" i="14"/>
  <c r="CH89" i="14"/>
  <c r="P58" i="14"/>
  <c r="AF79" i="14"/>
  <c r="CD57" i="14"/>
  <c r="CU80" i="14"/>
  <c r="CM77" i="14"/>
  <c r="Q45" i="14"/>
  <c r="CU85" i="14"/>
  <c r="BE120" i="14"/>
  <c r="CZ124" i="14"/>
  <c r="AQ62" i="14"/>
  <c r="BK109" i="14"/>
  <c r="S100" i="14"/>
  <c r="CO82" i="14"/>
  <c r="CD87" i="14"/>
  <c r="CJ96" i="14"/>
  <c r="AK80" i="14"/>
  <c r="R78" i="14"/>
  <c r="DA57" i="14"/>
  <c r="AF76" i="14"/>
  <c r="X66" i="14"/>
  <c r="AY69" i="14"/>
  <c r="BR90" i="14"/>
  <c r="R75" i="14"/>
  <c r="Z45" i="14"/>
  <c r="BO91" i="14"/>
  <c r="AH67" i="14"/>
  <c r="S50" i="14"/>
  <c r="CP55" i="14"/>
  <c r="AC107" i="14"/>
  <c r="CB109" i="14"/>
  <c r="C111" i="15"/>
  <c r="Y75" i="14"/>
  <c r="AE52" i="14"/>
  <c r="CG89" i="14"/>
  <c r="BC96" i="14"/>
  <c r="W105" i="14"/>
  <c r="AJ101" i="14"/>
  <c r="CX83" i="14"/>
  <c r="BN80" i="14"/>
  <c r="BH58" i="14"/>
  <c r="BM58" i="14"/>
  <c r="AD46" i="14"/>
  <c r="BA113" i="14"/>
  <c r="W99" i="14"/>
  <c r="K112" i="14"/>
  <c r="DB113" i="14"/>
  <c r="CY82" i="14"/>
  <c r="AA91" i="14"/>
  <c r="BW47" i="14"/>
  <c r="CY98" i="14"/>
  <c r="CQ88" i="14"/>
  <c r="BH79" i="14"/>
  <c r="E131" i="16"/>
  <c r="BV100" i="14"/>
  <c r="CI109" i="14"/>
  <c r="BM95" i="14"/>
  <c r="P115" i="14"/>
  <c r="CD82" i="14"/>
  <c r="BB83" i="14"/>
  <c r="AH120" i="14"/>
  <c r="CS110" i="14"/>
  <c r="AT77" i="14"/>
  <c r="W77" i="14"/>
  <c r="AP89" i="14"/>
  <c r="BX70" i="14"/>
  <c r="AP80" i="14"/>
  <c r="AZ108" i="14"/>
  <c r="CD47" i="14"/>
  <c r="BG86" i="14"/>
  <c r="AZ83" i="14"/>
  <c r="CZ95" i="14"/>
  <c r="Y50" i="14"/>
  <c r="AH112" i="14"/>
  <c r="M71" i="14"/>
  <c r="O66" i="14"/>
  <c r="AL95" i="14"/>
  <c r="O92" i="14"/>
  <c r="AE109" i="14"/>
  <c r="AV79" i="14"/>
  <c r="CK76" i="14"/>
  <c r="CE54" i="14"/>
  <c r="H124" i="14"/>
  <c r="DA96" i="14"/>
  <c r="BX102" i="14"/>
  <c r="BH77" i="14"/>
  <c r="CM96" i="14"/>
  <c r="AV112" i="14"/>
  <c r="AP55" i="14"/>
  <c r="CM75" i="14"/>
  <c r="AP57" i="14"/>
  <c r="BD93" i="14"/>
  <c r="BV55" i="14"/>
  <c r="CR116" i="14"/>
  <c r="N48" i="14"/>
  <c r="AN119" i="14"/>
  <c r="S95" i="14"/>
  <c r="H109" i="14"/>
  <c r="CD89" i="14"/>
  <c r="CK80" i="14"/>
  <c r="CB83" i="14"/>
  <c r="AL51" i="14"/>
  <c r="BS78" i="14"/>
  <c r="CV80" i="14"/>
  <c r="BY68" i="14"/>
  <c r="CS90" i="14"/>
  <c r="AU114" i="14"/>
  <c r="AL49" i="14"/>
  <c r="CB93" i="14"/>
  <c r="H86" i="14"/>
  <c r="CP110" i="14"/>
  <c r="X49" i="14"/>
  <c r="BP106" i="14"/>
  <c r="BZ62" i="14"/>
  <c r="CR90" i="14"/>
  <c r="O72" i="14"/>
  <c r="AQ50" i="14"/>
  <c r="BW118" i="14"/>
  <c r="AN111" i="14"/>
  <c r="AG92" i="14"/>
  <c r="CZ86" i="14"/>
  <c r="BI77" i="14"/>
  <c r="AN117" i="14"/>
  <c r="AN114" i="14"/>
  <c r="BO87" i="14"/>
  <c r="BY114" i="14"/>
  <c r="CE83" i="14"/>
  <c r="DB116" i="14"/>
  <c r="Z91" i="14"/>
  <c r="W60" i="14"/>
  <c r="BH106" i="14"/>
  <c r="AS70" i="14"/>
  <c r="CH99" i="14"/>
  <c r="AB114" i="14"/>
  <c r="BT71" i="14"/>
  <c r="AN90" i="14"/>
  <c r="AD56" i="14"/>
  <c r="BR64" i="14"/>
  <c r="CV82" i="14"/>
  <c r="P90" i="14"/>
  <c r="AN67" i="14"/>
  <c r="AI82" i="14"/>
  <c r="BA86" i="14"/>
  <c r="AP95" i="14"/>
  <c r="AC77" i="14"/>
  <c r="X116" i="14"/>
  <c r="AY93" i="14"/>
  <c r="AE64" i="14"/>
  <c r="AI93" i="14"/>
  <c r="CG58" i="14"/>
  <c r="AW106" i="14"/>
  <c r="AR98" i="14"/>
  <c r="BR47" i="14"/>
  <c r="BS106" i="14"/>
  <c r="AQ85" i="14"/>
  <c r="CC60" i="14"/>
  <c r="CB120" i="14"/>
  <c r="AL67" i="14"/>
  <c r="CY100" i="14"/>
  <c r="BG116" i="14"/>
  <c r="CC62" i="14"/>
  <c r="BP71" i="14"/>
  <c r="H117" i="14"/>
  <c r="CH44" i="14"/>
  <c r="BI54" i="14"/>
  <c r="BC81" i="14"/>
  <c r="AJ58" i="14"/>
  <c r="BU56" i="14"/>
  <c r="CV105" i="14"/>
  <c r="CO70" i="14"/>
  <c r="BL120" i="14"/>
  <c r="BQ83" i="14"/>
  <c r="AC83" i="14"/>
  <c r="AV111" i="14"/>
  <c r="R102" i="14"/>
  <c r="CK64" i="14"/>
  <c r="L72" i="14"/>
  <c r="CV103" i="14"/>
  <c r="BW93" i="14"/>
  <c r="AN96" i="14"/>
  <c r="U78" i="14"/>
  <c r="AF112" i="14"/>
  <c r="AT85" i="14"/>
  <c r="BW88" i="14"/>
  <c r="BF92" i="14"/>
  <c r="CR124" i="14"/>
  <c r="X71" i="14"/>
  <c r="Y105" i="14"/>
  <c r="CO48" i="14"/>
  <c r="BR117" i="14"/>
  <c r="BK57" i="14"/>
  <c r="CR98" i="14"/>
  <c r="CV56" i="14"/>
  <c r="CS112" i="14"/>
  <c r="K85" i="14"/>
  <c r="O62" i="14"/>
  <c r="S72" i="14"/>
  <c r="AH48" i="14"/>
  <c r="I119" i="14"/>
  <c r="CW50" i="14"/>
  <c r="CU97" i="14"/>
  <c r="Q107" i="14"/>
  <c r="CJ89" i="14"/>
  <c r="CB76" i="14"/>
  <c r="AE51" i="14"/>
  <c r="I62" i="14"/>
  <c r="AJ124" i="14"/>
  <c r="AX101" i="14"/>
  <c r="CZ60" i="14"/>
  <c r="BS72" i="14"/>
  <c r="AI70" i="14"/>
  <c r="AE69" i="14"/>
  <c r="AH87" i="14"/>
  <c r="DB68" i="14"/>
  <c r="BR62" i="14"/>
  <c r="BJ87" i="14"/>
  <c r="BZ88" i="14"/>
  <c r="CI96" i="14"/>
  <c r="BL103" i="14"/>
  <c r="CX91" i="14"/>
  <c r="AB83" i="14"/>
  <c r="CR85" i="14"/>
  <c r="BA45" i="14"/>
  <c r="AB115" i="14"/>
  <c r="AW98" i="14"/>
  <c r="AI101" i="14"/>
  <c r="T87" i="14"/>
  <c r="CO61" i="14"/>
  <c r="V118" i="14"/>
  <c r="CZ107" i="14"/>
  <c r="CG112" i="14"/>
  <c r="R103" i="14"/>
  <c r="CY107" i="14"/>
  <c r="CS101" i="14"/>
  <c r="CY60" i="14"/>
  <c r="BD118" i="14"/>
  <c r="Z55" i="14"/>
  <c r="BY75" i="14"/>
  <c r="I88" i="14"/>
  <c r="BV109" i="14"/>
  <c r="T54" i="14"/>
  <c r="CF51" i="14"/>
  <c r="CA113" i="14"/>
  <c r="AY81" i="14"/>
  <c r="Q88" i="14"/>
  <c r="AX66" i="14"/>
  <c r="AK79" i="14"/>
  <c r="AI72" i="14"/>
  <c r="DC83" i="14"/>
  <c r="J58" i="14"/>
  <c r="BS52" i="14"/>
  <c r="CM86" i="14"/>
  <c r="R113" i="14"/>
  <c r="CF66" i="14"/>
  <c r="Y46" i="14"/>
  <c r="AI67" i="14"/>
  <c r="S68" i="14"/>
  <c r="AH45" i="14"/>
  <c r="CG44" i="14"/>
  <c r="CC102" i="14"/>
  <c r="BJ81" i="14"/>
  <c r="CY85" i="14"/>
  <c r="AC65" i="14"/>
  <c r="CG54" i="14"/>
  <c r="AL108" i="14"/>
  <c r="AB79" i="14"/>
  <c r="BO51" i="14"/>
  <c r="AE76" i="14"/>
  <c r="CS114" i="14"/>
  <c r="BK115" i="14"/>
  <c r="AS87" i="14"/>
  <c r="X79" i="14"/>
  <c r="O107" i="14"/>
  <c r="S88" i="14"/>
  <c r="C107" i="15"/>
  <c r="BE119" i="14"/>
  <c r="CF75" i="14"/>
  <c r="AJ90" i="14"/>
  <c r="CC85" i="14"/>
  <c r="CJ86" i="14"/>
  <c r="AQ66" i="14"/>
  <c r="AL58" i="14"/>
  <c r="AW88" i="14"/>
  <c r="BI75" i="14"/>
  <c r="BF93" i="14"/>
  <c r="H59" i="14"/>
  <c r="V107" i="14"/>
  <c r="CS83" i="14"/>
  <c r="Z90" i="14"/>
  <c r="CD72" i="14"/>
  <c r="S116" i="14"/>
  <c r="CP71" i="14"/>
  <c r="AL77" i="14"/>
  <c r="L114" i="14"/>
  <c r="AM77" i="14"/>
  <c r="C118" i="14"/>
  <c r="BE82" i="14"/>
  <c r="AQ54" i="14"/>
  <c r="AX69" i="14"/>
  <c r="CN87" i="14"/>
  <c r="BY59" i="14"/>
  <c r="AM107" i="14"/>
  <c r="R59" i="14"/>
  <c r="AC61" i="14"/>
  <c r="CO91" i="14"/>
  <c r="J101" i="14"/>
  <c r="AG107" i="14"/>
  <c r="V79" i="14"/>
  <c r="BD79" i="14"/>
  <c r="AK115" i="14"/>
  <c r="BS100" i="14"/>
  <c r="P112" i="14"/>
  <c r="AG51" i="14"/>
  <c r="CU44" i="14"/>
  <c r="AP56" i="14"/>
  <c r="W49" i="14"/>
  <c r="R55" i="14"/>
  <c r="CH120" i="14"/>
  <c r="N79" i="14"/>
  <c r="AH47" i="14"/>
  <c r="CU54" i="14"/>
  <c r="CE85" i="14"/>
  <c r="CD83" i="14"/>
  <c r="BS124" i="14"/>
  <c r="BT118" i="14"/>
  <c r="V95" i="14"/>
  <c r="BK116" i="14"/>
  <c r="R109" i="14"/>
  <c r="CT56" i="14"/>
  <c r="C110" i="15"/>
  <c r="AF51" i="14"/>
  <c r="CT119" i="14"/>
  <c r="BU113" i="14"/>
  <c r="BT98" i="14"/>
  <c r="AQ61" i="14"/>
  <c r="BW92" i="14"/>
  <c r="CE97" i="14"/>
  <c r="CP89" i="14"/>
  <c r="N77" i="14"/>
  <c r="CA58" i="14"/>
  <c r="BV87" i="14"/>
  <c r="BW51" i="14"/>
  <c r="N44" i="14"/>
  <c r="AI106" i="14"/>
  <c r="AT48" i="14"/>
  <c r="CZ120" i="14"/>
  <c r="BT117" i="14"/>
  <c r="CC57" i="14"/>
  <c r="AU107" i="14"/>
  <c r="DB96" i="14"/>
  <c r="AP65" i="14"/>
  <c r="BZ105" i="14"/>
  <c r="AF108" i="14"/>
  <c r="CL99" i="14"/>
  <c r="V81" i="14"/>
  <c r="Z113" i="14"/>
  <c r="I93" i="14"/>
  <c r="K77" i="14"/>
  <c r="BY69" i="14"/>
  <c r="BK79" i="14"/>
  <c r="CX47" i="14"/>
  <c r="AN65" i="14"/>
  <c r="AK65" i="14"/>
  <c r="CX82" i="14"/>
  <c r="AF88" i="14"/>
  <c r="DC111" i="14"/>
  <c r="O87" i="14"/>
  <c r="AX70" i="14"/>
  <c r="BR70" i="14"/>
  <c r="AM98" i="14"/>
  <c r="AG93" i="14"/>
  <c r="CZ105" i="14"/>
  <c r="CW45" i="14"/>
  <c r="M119" i="14"/>
  <c r="W106" i="14"/>
  <c r="AJ79" i="14"/>
  <c r="CE86" i="14"/>
  <c r="BW79" i="14"/>
  <c r="CT102" i="14"/>
  <c r="U66" i="14"/>
  <c r="BR107" i="14"/>
  <c r="CD120" i="14"/>
  <c r="CK48" i="14"/>
  <c r="BM60" i="14"/>
  <c r="CP66" i="14"/>
  <c r="AO115" i="14"/>
  <c r="BU106" i="14"/>
  <c r="BU81" i="14"/>
  <c r="BQ69" i="14"/>
  <c r="BQ80" i="14"/>
  <c r="DG33" i="16"/>
  <c r="AM92" i="14"/>
  <c r="BN66" i="14"/>
  <c r="AP124" i="14"/>
  <c r="BC50" i="14"/>
  <c r="R120" i="14"/>
  <c r="E134" i="15"/>
  <c r="AD97" i="14"/>
  <c r="N115" i="14"/>
  <c r="CC113" i="14"/>
  <c r="BH56" i="14"/>
  <c r="AQ47" i="14"/>
  <c r="CV49" i="14"/>
  <c r="BG99" i="14"/>
  <c r="AA49" i="14"/>
  <c r="CY88" i="14"/>
  <c r="CP61" i="14"/>
  <c r="E128" i="16"/>
  <c r="CQ107" i="14"/>
  <c r="AY82" i="14"/>
  <c r="BJ83" i="14"/>
  <c r="CR48" i="14"/>
  <c r="Y100" i="14"/>
  <c r="CW100" i="14"/>
  <c r="CV81" i="14"/>
  <c r="CE117" i="14"/>
  <c r="DA69" i="14"/>
  <c r="CL49" i="14"/>
  <c r="U114" i="14"/>
  <c r="AO106" i="14"/>
  <c r="AS77" i="14"/>
  <c r="BJ95" i="14"/>
  <c r="BG103" i="14"/>
  <c r="BP55" i="14"/>
  <c r="L79" i="14"/>
  <c r="AB109" i="14"/>
  <c r="AJ111" i="14"/>
  <c r="DC100" i="14"/>
  <c r="I109" i="14"/>
  <c r="K103" i="14"/>
  <c r="N113" i="14"/>
  <c r="CW97" i="14"/>
  <c r="AT79" i="14"/>
  <c r="BK48" i="14"/>
  <c r="DC91" i="14"/>
  <c r="AI58" i="14"/>
  <c r="M86" i="14"/>
  <c r="O110" i="14"/>
  <c r="CK119" i="14"/>
  <c r="BL95" i="14"/>
  <c r="CD90" i="14"/>
  <c r="E134" i="16"/>
  <c r="AW97" i="14"/>
  <c r="BX115" i="14"/>
  <c r="CJ52" i="14"/>
  <c r="M59" i="14"/>
  <c r="AK68" i="14"/>
  <c r="CN65" i="14"/>
  <c r="AH124" i="14"/>
  <c r="AZ89" i="14"/>
  <c r="BT80" i="14"/>
  <c r="BJ80" i="14"/>
  <c r="AF71" i="14"/>
  <c r="AL119" i="14"/>
  <c r="AW111" i="14"/>
  <c r="AV57" i="14"/>
  <c r="DB124" i="14"/>
  <c r="BL105" i="14"/>
  <c r="CC75" i="14"/>
  <c r="BB60" i="14"/>
  <c r="AM58" i="14"/>
  <c r="CQ76" i="14"/>
  <c r="CG118" i="14"/>
  <c r="BC85" i="14"/>
  <c r="BQ58" i="14"/>
  <c r="CK97" i="14"/>
  <c r="AU80" i="14"/>
  <c r="CG48" i="14"/>
  <c r="Z58" i="14"/>
  <c r="CN105" i="14"/>
  <c r="AE71" i="14"/>
  <c r="U87" i="14"/>
  <c r="BL59" i="14"/>
  <c r="AN78" i="14"/>
  <c r="BT93" i="14"/>
  <c r="BY91" i="14"/>
  <c r="L75" i="14"/>
  <c r="CI52" i="14"/>
  <c r="BA88" i="14"/>
  <c r="AN77" i="14"/>
  <c r="BH69" i="14"/>
  <c r="AZ102" i="14"/>
  <c r="AQ97" i="14"/>
  <c r="AC115" i="14"/>
  <c r="CA109" i="14"/>
  <c r="BL48" i="14"/>
  <c r="BE72" i="14"/>
  <c r="BG54" i="14"/>
  <c r="AB82" i="14"/>
  <c r="CF80" i="14"/>
  <c r="CU116" i="14"/>
  <c r="CM85" i="14"/>
  <c r="BV67" i="14"/>
  <c r="P75" i="14"/>
  <c r="CX97" i="14"/>
  <c r="BU82" i="14"/>
  <c r="CR67" i="14"/>
  <c r="BT87" i="14"/>
  <c r="N90" i="14"/>
  <c r="CY120" i="14"/>
  <c r="CA92" i="14"/>
  <c r="AH77" i="14"/>
  <c r="AQ56" i="14"/>
  <c r="AU124" i="14"/>
  <c r="CG56" i="14"/>
  <c r="AE85" i="14"/>
  <c r="BT109" i="14"/>
  <c r="AY44" i="14"/>
  <c r="AE86" i="14"/>
  <c r="CV101" i="14"/>
  <c r="BU114" i="14"/>
  <c r="BR48" i="14"/>
  <c r="BP69" i="14"/>
  <c r="T60" i="14"/>
  <c r="AH95" i="14"/>
  <c r="AU90" i="14"/>
  <c r="CH95" i="14"/>
  <c r="BQ66" i="14"/>
  <c r="BV75" i="14"/>
  <c r="O99" i="14"/>
  <c r="AC103" i="14"/>
  <c r="CJ120" i="14"/>
  <c r="BS47" i="14"/>
  <c r="BW111" i="14"/>
  <c r="BF44" i="14"/>
  <c r="BB47" i="14"/>
  <c r="Q60" i="14"/>
  <c r="AT92" i="14"/>
  <c r="BZ124" i="14"/>
  <c r="AG119" i="14"/>
  <c r="J99" i="14"/>
  <c r="BX109" i="14"/>
  <c r="BM87" i="14"/>
  <c r="V98" i="14"/>
  <c r="CU50" i="14"/>
  <c r="C104" i="15"/>
  <c r="BA117" i="14"/>
  <c r="AC59" i="14"/>
  <c r="AD65" i="14"/>
  <c r="CI75" i="14"/>
  <c r="M70" i="14"/>
  <c r="E145" i="16"/>
  <c r="CU120" i="14"/>
  <c r="CI89" i="14"/>
  <c r="BU88" i="14"/>
  <c r="CC97" i="14"/>
  <c r="CY91" i="14"/>
  <c r="BH89" i="14"/>
  <c r="AC54" i="14"/>
  <c r="V51" i="14"/>
  <c r="AU49" i="14"/>
  <c r="R114" i="14"/>
  <c r="AA55" i="14"/>
  <c r="BF72" i="14"/>
  <c r="AG44" i="14"/>
  <c r="AH52" i="14"/>
  <c r="AW120" i="14"/>
  <c r="BU107" i="14"/>
  <c r="AW44" i="14"/>
  <c r="AL79" i="14"/>
  <c r="BZ45" i="14"/>
  <c r="BX56" i="14"/>
  <c r="L93" i="14"/>
  <c r="CM70" i="14"/>
  <c r="CX75" i="14"/>
  <c r="AS89" i="14"/>
  <c r="J64" i="14"/>
  <c r="BD72" i="14"/>
  <c r="I44" i="14"/>
  <c r="CD71" i="14"/>
  <c r="O100" i="14"/>
  <c r="AQ93" i="14"/>
  <c r="BI52" i="14"/>
  <c r="CZ47" i="14"/>
  <c r="W101" i="14"/>
  <c r="BQ92" i="14"/>
  <c r="W76" i="14"/>
  <c r="CZ67" i="14"/>
  <c r="BY113" i="14"/>
  <c r="CF54" i="14"/>
  <c r="BL90" i="14"/>
  <c r="AS91" i="14"/>
  <c r="AX76" i="14"/>
  <c r="AK49" i="14"/>
  <c r="CL55" i="14"/>
  <c r="AU69" i="14"/>
  <c r="CJ80" i="14"/>
  <c r="R45" i="14"/>
  <c r="U95" i="14"/>
  <c r="BL81" i="14"/>
  <c r="AC114" i="14"/>
  <c r="CB103" i="14"/>
  <c r="CX70" i="14"/>
  <c r="AW80" i="14"/>
  <c r="CL50" i="14"/>
  <c r="CJ88" i="14"/>
  <c r="AX81" i="14"/>
  <c r="AQ96" i="14"/>
  <c r="BM76" i="14"/>
  <c r="O69" i="14"/>
  <c r="BR111" i="14"/>
  <c r="BD110" i="14"/>
  <c r="BZ64" i="14"/>
  <c r="CG83" i="14"/>
  <c r="AD79" i="14"/>
  <c r="AK90" i="14"/>
  <c r="CV93" i="14"/>
  <c r="CL90" i="14"/>
  <c r="AL98" i="14"/>
  <c r="CS95" i="14"/>
  <c r="AF69" i="14"/>
  <c r="AS68" i="14"/>
  <c r="DA54" i="14"/>
  <c r="CM88" i="14"/>
  <c r="AW66" i="14"/>
  <c r="CN48" i="14"/>
  <c r="AZ50" i="14"/>
  <c r="CS97" i="14"/>
  <c r="AW56" i="14"/>
  <c r="BL100" i="14"/>
  <c r="CH65" i="14"/>
  <c r="CP80" i="14"/>
  <c r="CP45" i="14"/>
  <c r="M108" i="14"/>
  <c r="BW102" i="14"/>
  <c r="BW108" i="14"/>
  <c r="BJ56" i="14"/>
  <c r="CU101" i="14"/>
  <c r="AZ105" i="14"/>
  <c r="O96" i="14"/>
  <c r="U85" i="14"/>
  <c r="BF68" i="14"/>
  <c r="BB110" i="14"/>
  <c r="CV44" i="14"/>
  <c r="AR57" i="14"/>
  <c r="AW81" i="14"/>
  <c r="BX51" i="14"/>
  <c r="CT58" i="14"/>
  <c r="U100" i="14"/>
  <c r="CN91" i="14"/>
  <c r="AK81" i="14"/>
  <c r="BY86" i="14"/>
  <c r="CC81" i="14"/>
  <c r="AM61" i="14"/>
  <c r="BB102" i="14"/>
  <c r="CO60" i="14"/>
  <c r="V80" i="14"/>
  <c r="CE80" i="14"/>
  <c r="AT46" i="14"/>
  <c r="BC109" i="14"/>
  <c r="CO115" i="14"/>
  <c r="AJ88" i="14"/>
  <c r="BY88" i="14"/>
  <c r="W112" i="14"/>
  <c r="BD55" i="14"/>
  <c r="Y67" i="14"/>
  <c r="CL119" i="14"/>
  <c r="AJ87" i="14"/>
  <c r="CD115" i="14"/>
  <c r="CY114" i="14"/>
  <c r="M107" i="14"/>
  <c r="BR54" i="14"/>
  <c r="CZ80" i="14"/>
  <c r="CR114" i="14"/>
  <c r="BY51" i="14"/>
  <c r="CL65" i="14"/>
  <c r="CR115" i="14"/>
  <c r="BJ102" i="14"/>
  <c r="BS77" i="14"/>
  <c r="CU60" i="14"/>
  <c r="AP111" i="14"/>
  <c r="AB81" i="14"/>
  <c r="I102" i="14"/>
  <c r="BT120" i="14"/>
  <c r="BR77" i="14"/>
  <c r="CF98" i="14"/>
  <c r="AV49" i="14"/>
  <c r="CC47" i="14"/>
  <c r="U68" i="14"/>
  <c r="BD114" i="14"/>
  <c r="AB112" i="14"/>
  <c r="AJ50" i="14"/>
  <c r="BB90" i="14"/>
  <c r="AX79" i="14"/>
  <c r="AG120" i="14"/>
  <c r="CO116" i="14"/>
  <c r="AB106" i="14"/>
  <c r="AU88" i="14"/>
  <c r="CO99" i="14"/>
  <c r="Y117" i="14"/>
  <c r="AX100" i="14"/>
  <c r="BM88" i="14"/>
  <c r="AW107" i="14"/>
  <c r="CH124" i="14"/>
  <c r="AY116" i="14"/>
  <c r="BZ54" i="14"/>
  <c r="BD108" i="14"/>
  <c r="CV51" i="14"/>
  <c r="S90" i="14"/>
  <c r="BV89" i="14"/>
  <c r="AO46" i="14"/>
  <c r="R115" i="14"/>
  <c r="BU87" i="14"/>
  <c r="BM89" i="14"/>
  <c r="J105" i="14"/>
  <c r="AC47" i="14"/>
  <c r="I50" i="14"/>
  <c r="AZ101" i="14"/>
  <c r="DC61" i="14"/>
  <c r="DC56" i="14"/>
  <c r="DC106" i="14"/>
  <c r="P72" i="14"/>
  <c r="N117" i="14"/>
  <c r="CQ99" i="14"/>
  <c r="BS111" i="14"/>
  <c r="CO45" i="14"/>
  <c r="CT66" i="14"/>
  <c r="AV101" i="14"/>
  <c r="AO87" i="14"/>
  <c r="CZ54" i="14"/>
  <c r="E136" i="16"/>
  <c r="BE59" i="14"/>
  <c r="BG92" i="14"/>
  <c r="CQ58" i="14"/>
  <c r="AS72" i="14"/>
  <c r="BH99" i="14"/>
  <c r="CT92" i="14"/>
  <c r="Q65" i="14"/>
  <c r="CR91" i="14"/>
  <c r="BC98" i="14"/>
  <c r="BB107" i="14"/>
  <c r="AY64" i="14"/>
  <c r="AA97" i="14"/>
  <c r="X54" i="14"/>
  <c r="AK47" i="14"/>
  <c r="BH118" i="14"/>
  <c r="CU102" i="14"/>
  <c r="R97" i="14"/>
  <c r="DB97" i="14"/>
  <c r="W58" i="14"/>
  <c r="BX107" i="14"/>
  <c r="BI48" i="14"/>
  <c r="CQ56" i="14"/>
  <c r="J59" i="14"/>
  <c r="C120" i="14"/>
  <c r="AE80" i="14"/>
  <c r="J93" i="14"/>
  <c r="U117" i="14"/>
  <c r="BL70" i="14"/>
  <c r="BL88" i="14"/>
  <c r="CQ66" i="14"/>
  <c r="CW103" i="14"/>
  <c r="AE105" i="14"/>
  <c r="CW66" i="14"/>
  <c r="AC116" i="14"/>
  <c r="CL54" i="14"/>
  <c r="U51" i="14"/>
  <c r="AM50" i="14"/>
  <c r="AG90" i="14"/>
  <c r="AA120" i="14"/>
  <c r="CO93" i="14"/>
  <c r="AB65" i="14"/>
  <c r="X109" i="14"/>
  <c r="P107" i="14"/>
  <c r="BY119" i="14"/>
  <c r="BJ93" i="14"/>
  <c r="AM67" i="14"/>
  <c r="DC59" i="14"/>
  <c r="AR88" i="14"/>
  <c r="P45" i="14"/>
  <c r="CV64" i="14"/>
  <c r="BQ78" i="14"/>
  <c r="AS76" i="14"/>
  <c r="AD76" i="14"/>
  <c r="AI112" i="14"/>
  <c r="C119" i="14"/>
  <c r="CN55" i="14"/>
  <c r="BG101" i="14"/>
  <c r="BE78" i="14"/>
  <c r="CA51" i="14"/>
  <c r="AU97" i="14"/>
  <c r="BC44" i="14"/>
  <c r="CP72" i="14"/>
  <c r="AE118" i="14"/>
  <c r="Q99" i="14"/>
  <c r="CS67" i="14"/>
  <c r="BA70" i="14"/>
  <c r="J86" i="14"/>
  <c r="S59" i="14"/>
  <c r="CM97" i="14"/>
  <c r="CT54" i="14"/>
  <c r="K44" i="14"/>
  <c r="BL69" i="14"/>
  <c r="AX75" i="14"/>
  <c r="AZ116" i="14"/>
  <c r="BU62" i="14"/>
  <c r="BQ52" i="14"/>
  <c r="AN61" i="14"/>
  <c r="BB58" i="14"/>
  <c r="AF68" i="14"/>
  <c r="BV50" i="14"/>
  <c r="AU55" i="14"/>
  <c r="CT45" i="14"/>
  <c r="BQ46" i="14"/>
  <c r="BD109" i="14"/>
  <c r="CD56" i="14"/>
  <c r="AF107" i="14"/>
  <c r="CP90" i="14"/>
  <c r="CQ50" i="14"/>
  <c r="X81" i="14"/>
  <c r="BL72" i="14"/>
  <c r="CB51" i="14"/>
  <c r="BU58" i="14"/>
  <c r="Y83" i="14"/>
  <c r="BB77" i="14"/>
  <c r="Q62" i="14"/>
  <c r="CT86" i="14"/>
  <c r="BH72" i="14"/>
  <c r="J57" i="14"/>
  <c r="CC86" i="14"/>
  <c r="BK55" i="14"/>
  <c r="DG61" i="15"/>
  <c r="DA44" i="14"/>
  <c r="CJ47" i="14"/>
  <c r="CN93" i="14"/>
  <c r="BL47" i="14"/>
  <c r="CS68" i="14"/>
  <c r="Q49" i="14"/>
  <c r="CF99" i="14"/>
  <c r="AB61" i="14"/>
  <c r="AP106" i="14"/>
  <c r="AU116" i="14"/>
  <c r="DC46" i="14"/>
  <c r="CU77" i="14"/>
  <c r="BH113" i="14"/>
  <c r="I120" i="14"/>
  <c r="BS45" i="14"/>
  <c r="P109" i="14"/>
  <c r="CZ114" i="14"/>
  <c r="CW89" i="14"/>
  <c r="CW56" i="14"/>
  <c r="AQ90" i="14"/>
  <c r="BS113" i="14"/>
  <c r="AM49" i="14"/>
  <c r="BX76" i="14"/>
  <c r="CS105" i="14"/>
  <c r="J119" i="14"/>
  <c r="S80" i="14"/>
  <c r="CB44" i="14"/>
  <c r="AC88" i="14"/>
  <c r="AR54" i="14"/>
  <c r="CK66" i="14"/>
  <c r="CL111" i="14"/>
  <c r="AT78" i="14"/>
  <c r="E127" i="16"/>
  <c r="BY66" i="14"/>
  <c r="AK58" i="14"/>
  <c r="BH67" i="14"/>
  <c r="CV106" i="14"/>
  <c r="K54" i="14"/>
  <c r="BT86" i="14"/>
  <c r="CE124" i="14"/>
  <c r="I65" i="14"/>
  <c r="AJ113" i="14"/>
  <c r="CR75" i="14"/>
  <c r="DC85" i="14"/>
  <c r="CF65" i="14"/>
  <c r="AH107" i="14"/>
  <c r="BK85" i="14"/>
  <c r="AV56" i="14"/>
  <c r="CX116" i="14"/>
  <c r="BV72" i="14"/>
  <c r="CY62" i="14"/>
  <c r="BA67" i="14"/>
  <c r="U97" i="14"/>
  <c r="BA51" i="14"/>
  <c r="T95" i="14"/>
  <c r="AS118" i="14"/>
  <c r="CZ45" i="14"/>
  <c r="CD54" i="14"/>
  <c r="CU68" i="14"/>
  <c r="BW103" i="14"/>
  <c r="CY80" i="14"/>
  <c r="U56" i="14"/>
  <c r="CZ71" i="14"/>
  <c r="AE96" i="14"/>
  <c r="CA117" i="14"/>
  <c r="DC95" i="14"/>
  <c r="BC101" i="14"/>
  <c r="H87" i="14"/>
  <c r="CS81" i="14"/>
  <c r="AT56" i="14"/>
  <c r="AG88" i="14"/>
  <c r="CQ57" i="14"/>
  <c r="E133" i="15"/>
  <c r="H96" i="14"/>
  <c r="BU124" i="14"/>
  <c r="DC76" i="14"/>
  <c r="CE75" i="14"/>
  <c r="BO89" i="14"/>
  <c r="BK59" i="14"/>
  <c r="BS114" i="14"/>
  <c r="AH92" i="14"/>
  <c r="CR60" i="14"/>
  <c r="BJ48" i="14"/>
  <c r="AS52" i="14"/>
  <c r="CM45" i="14"/>
  <c r="CE51" i="14"/>
  <c r="K70" i="14"/>
  <c r="H112" i="14"/>
  <c r="CS56" i="14"/>
  <c r="BN85" i="14"/>
  <c r="BI96" i="14"/>
  <c r="N45" i="14"/>
  <c r="S106" i="14"/>
  <c r="BH107" i="14"/>
  <c r="CS48" i="14"/>
  <c r="BL115" i="14"/>
  <c r="R100" i="14"/>
  <c r="AJ92" i="14"/>
  <c r="BF62" i="14"/>
  <c r="BW46" i="14"/>
  <c r="CC116" i="14"/>
  <c r="AC72" i="14"/>
  <c r="BY85" i="14"/>
  <c r="BD46" i="14"/>
  <c r="AL92" i="14"/>
  <c r="AV91" i="14"/>
  <c r="CR44" i="14"/>
  <c r="BO117" i="14"/>
  <c r="BB62" i="14"/>
  <c r="AO65" i="14"/>
  <c r="V46" i="14"/>
  <c r="CW49" i="14"/>
  <c r="AR86" i="14"/>
  <c r="Q59" i="14"/>
  <c r="CP101" i="14"/>
  <c r="BR52" i="14"/>
  <c r="CV72" i="14"/>
  <c r="CT46" i="14"/>
  <c r="CC90" i="14"/>
  <c r="AJ109" i="14"/>
  <c r="AY51" i="14"/>
  <c r="BG47" i="14"/>
  <c r="DB64" i="14"/>
  <c r="AB57" i="14"/>
  <c r="BZ44" i="14"/>
  <c r="CY75" i="14"/>
  <c r="C144" i="16"/>
  <c r="BU78" i="14"/>
  <c r="CC96" i="14"/>
  <c r="Z108" i="14"/>
  <c r="BQ54" i="14"/>
  <c r="AA95" i="14"/>
  <c r="CK124" i="14"/>
  <c r="M96" i="14"/>
  <c r="CJ55" i="14"/>
  <c r="BI58" i="14"/>
  <c r="BS101" i="14"/>
  <c r="AI64" i="14"/>
  <c r="CU48" i="14"/>
  <c r="AT117" i="14"/>
  <c r="CA81" i="14"/>
  <c r="BV81" i="14"/>
  <c r="BV105" i="14"/>
  <c r="AI89" i="14"/>
  <c r="BI59" i="14"/>
  <c r="DB47" i="14"/>
  <c r="DB61" i="14"/>
  <c r="AC87" i="14"/>
  <c r="P110" i="14"/>
  <c r="BC62" i="14"/>
  <c r="CG61" i="14"/>
  <c r="W120" i="14"/>
  <c r="CM56" i="14"/>
  <c r="AE102" i="14"/>
  <c r="CL68" i="14"/>
  <c r="CG49" i="14"/>
  <c r="AV106" i="14"/>
  <c r="DE130" i="15"/>
  <c r="BE103" i="14"/>
  <c r="BV118" i="14"/>
  <c r="J65" i="14"/>
  <c r="R56" i="14"/>
  <c r="AH80" i="14"/>
  <c r="DB110" i="14"/>
  <c r="BC100" i="14"/>
  <c r="BA65" i="14"/>
  <c r="Z50" i="14"/>
  <c r="AZ86" i="14"/>
  <c r="AP69" i="14"/>
  <c r="CE115" i="14"/>
  <c r="CP48" i="14"/>
  <c r="AW79" i="14"/>
  <c r="AD57" i="14"/>
  <c r="CB105" i="14"/>
  <c r="DA66" i="14"/>
  <c r="BE64" i="14"/>
  <c r="BZ102" i="14"/>
  <c r="CU106" i="14"/>
  <c r="BF89" i="14"/>
  <c r="DA101" i="14"/>
  <c r="BS102" i="14"/>
  <c r="CR102" i="14"/>
  <c r="AU47" i="14"/>
  <c r="E140" i="15"/>
  <c r="AE72" i="14"/>
  <c r="AM65" i="14"/>
  <c r="AJ75" i="14"/>
  <c r="CP47" i="14"/>
  <c r="P71" i="14"/>
  <c r="O81" i="14"/>
  <c r="CL57" i="14"/>
  <c r="CA98" i="14"/>
  <c r="AU56" i="14"/>
  <c r="AX78" i="14"/>
  <c r="AM86" i="14"/>
  <c r="BH115" i="14"/>
  <c r="AM82" i="14"/>
  <c r="CA46" i="14"/>
  <c r="M109" i="14"/>
  <c r="CB49" i="14"/>
  <c r="BV114" i="14"/>
  <c r="AT83" i="14"/>
  <c r="BQ81" i="14"/>
  <c r="AR112" i="14"/>
  <c r="BX101" i="14"/>
  <c r="CA67" i="14"/>
  <c r="BP60" i="14"/>
  <c r="P49" i="14"/>
  <c r="V48" i="14"/>
  <c r="BY57" i="14"/>
  <c r="R48" i="14"/>
  <c r="CM113" i="14"/>
  <c r="AE75" i="14"/>
  <c r="AS95" i="14"/>
  <c r="BY50" i="14"/>
  <c r="BT102" i="14"/>
  <c r="BD68" i="14"/>
  <c r="AG61" i="14"/>
  <c r="AA109" i="14"/>
  <c r="BM102" i="14"/>
  <c r="AK72" i="14"/>
  <c r="AK60" i="14"/>
  <c r="BG114" i="14"/>
  <c r="CU65" i="14"/>
  <c r="CT59" i="14"/>
  <c r="AB86" i="14"/>
  <c r="CI78" i="14"/>
  <c r="BR65" i="14"/>
  <c r="AM68" i="14"/>
  <c r="AW61" i="14"/>
  <c r="BD71" i="14"/>
  <c r="CU45" i="14"/>
  <c r="DB55" i="14"/>
  <c r="CR46" i="14"/>
  <c r="T68" i="14"/>
  <c r="AG58" i="14"/>
  <c r="BI69" i="14"/>
  <c r="X92" i="14"/>
  <c r="AC112" i="14"/>
  <c r="AR45" i="14"/>
  <c r="BG45" i="14"/>
  <c r="CL113" i="14"/>
  <c r="T101" i="14"/>
  <c r="BK114" i="14"/>
  <c r="AU64" i="14"/>
  <c r="AG68" i="14"/>
  <c r="AN107" i="14"/>
  <c r="CI46" i="14"/>
  <c r="I54" i="14"/>
  <c r="BK124" i="14"/>
  <c r="CH58" i="14"/>
  <c r="BT92" i="14"/>
  <c r="BT50" i="14"/>
  <c r="K96" i="14"/>
  <c r="CL117" i="14"/>
  <c r="CR77" i="14"/>
  <c r="BS97" i="14"/>
  <c r="AX103" i="14"/>
  <c r="AC64" i="14"/>
  <c r="AE95" i="14"/>
  <c r="BZ78" i="14"/>
  <c r="BF124" i="14"/>
  <c r="BS64" i="14"/>
  <c r="CK75" i="14"/>
  <c r="CM93" i="14"/>
  <c r="AU60" i="14"/>
  <c r="AF95" i="14"/>
  <c r="AM78" i="14"/>
  <c r="AR44" i="14"/>
  <c r="CD124" i="14"/>
  <c r="AF83" i="14"/>
  <c r="W50" i="14"/>
  <c r="CD85" i="14"/>
  <c r="CB117" i="14"/>
  <c r="N60" i="14"/>
  <c r="AZ49" i="14"/>
  <c r="CH114" i="14"/>
  <c r="BQ91" i="14"/>
  <c r="CD67" i="14"/>
  <c r="AH115" i="14"/>
  <c r="BW64" i="14"/>
  <c r="AA65" i="14"/>
  <c r="CI70" i="14"/>
  <c r="CM67" i="14"/>
  <c r="DB76" i="14"/>
  <c r="AC58" i="14"/>
  <c r="AL116" i="14"/>
  <c r="AI52" i="14"/>
  <c r="U116" i="14"/>
  <c r="DC79" i="14"/>
  <c r="CW98" i="14"/>
  <c r="Z86" i="14"/>
  <c r="CM95" i="14"/>
  <c r="BR92" i="14"/>
  <c r="CT49" i="14"/>
  <c r="AW103" i="14"/>
  <c r="BI65" i="14"/>
  <c r="AA77" i="14"/>
  <c r="P101" i="14"/>
  <c r="BE49" i="14"/>
  <c r="L85" i="14"/>
  <c r="BH110" i="14"/>
  <c r="P91" i="14"/>
  <c r="C139" i="15"/>
  <c r="AL81" i="14"/>
  <c r="AQ124" i="14"/>
  <c r="BN88" i="14"/>
  <c r="DC82" i="14"/>
  <c r="Q103" i="14"/>
  <c r="CF119" i="14"/>
  <c r="BR95" i="14"/>
  <c r="AK98" i="14"/>
  <c r="BK71" i="14"/>
  <c r="AE107" i="14"/>
  <c r="BY101" i="14"/>
  <c r="CX92" i="14"/>
  <c r="DC124" i="14"/>
  <c r="CU61" i="14"/>
  <c r="AM76" i="14"/>
  <c r="X110" i="14"/>
  <c r="BM70" i="14"/>
  <c r="V68" i="14"/>
  <c r="CQ113" i="14"/>
  <c r="BU117" i="14"/>
  <c r="U47" i="14"/>
  <c r="CJ62" i="14"/>
  <c r="DA64" i="14"/>
  <c r="CL45" i="14"/>
  <c r="CH72" i="14"/>
  <c r="CX80" i="14"/>
  <c r="CR79" i="14"/>
  <c r="CP99" i="14"/>
  <c r="CC87" i="14"/>
  <c r="BD96" i="14"/>
  <c r="AT86" i="14"/>
  <c r="AN79" i="14"/>
  <c r="CN71" i="14"/>
  <c r="AH65" i="14"/>
  <c r="BG69" i="14"/>
  <c r="BZ106" i="14"/>
  <c r="BS93" i="14"/>
  <c r="E130" i="15"/>
  <c r="BA72" i="14"/>
  <c r="Q120" i="14"/>
  <c r="T120" i="14"/>
  <c r="CW83" i="14"/>
  <c r="BL50" i="14"/>
  <c r="AW96" i="14"/>
  <c r="V70" i="14"/>
  <c r="AA52" i="14"/>
  <c r="V93" i="14"/>
  <c r="AG103" i="14"/>
  <c r="O109" i="14"/>
  <c r="BK89" i="14"/>
  <c r="BD101" i="14"/>
  <c r="BU86" i="14"/>
  <c r="BI97" i="14"/>
  <c r="CL72" i="14"/>
  <c r="CQ69" i="14"/>
  <c r="BN110" i="14"/>
  <c r="P99" i="14"/>
  <c r="CD49" i="14"/>
  <c r="T75" i="14"/>
  <c r="N65" i="14"/>
  <c r="BN58" i="14"/>
  <c r="DB65" i="14"/>
  <c r="CN80" i="14"/>
  <c r="CM101" i="14"/>
  <c r="BW57" i="14"/>
  <c r="R69" i="14"/>
  <c r="BP92" i="14"/>
  <c r="BE98" i="14"/>
  <c r="CS98" i="14"/>
  <c r="CY49" i="14"/>
  <c r="N55" i="14"/>
  <c r="V108" i="14"/>
  <c r="V116" i="14"/>
  <c r="CV69" i="14"/>
  <c r="BX86" i="14"/>
  <c r="AV86" i="14"/>
  <c r="X108" i="14"/>
  <c r="AP50" i="14"/>
  <c r="AF48" i="14"/>
  <c r="BE79" i="14"/>
  <c r="CF114" i="14"/>
  <c r="BI49" i="14"/>
  <c r="BL89" i="14"/>
  <c r="AR106" i="14"/>
  <c r="AI48" i="14"/>
  <c r="R110" i="14"/>
  <c r="BK110" i="14"/>
  <c r="BV98" i="14"/>
  <c r="AZ57" i="14"/>
  <c r="AD89" i="14"/>
  <c r="CO113" i="14"/>
  <c r="CU59" i="14"/>
  <c r="BC69" i="14"/>
  <c r="CV58" i="14"/>
  <c r="CZ68" i="14"/>
  <c r="BE85" i="14"/>
  <c r="O46" i="14"/>
  <c r="AB98" i="14"/>
  <c r="BQ113" i="14"/>
  <c r="AU113" i="14"/>
  <c r="K58" i="14"/>
  <c r="BA103" i="14"/>
  <c r="AL112" i="14"/>
  <c r="AI109" i="14"/>
  <c r="CQ85" i="14"/>
  <c r="X106" i="14"/>
  <c r="BW115" i="14"/>
  <c r="BB95" i="14"/>
  <c r="AL106" i="14"/>
  <c r="AA83" i="14"/>
  <c r="BC45" i="14"/>
  <c r="CO75" i="14"/>
  <c r="BL113" i="14"/>
  <c r="BK81" i="14"/>
  <c r="AB110" i="14"/>
  <c r="AO88" i="14"/>
  <c r="AW67" i="14"/>
  <c r="CL70" i="14"/>
  <c r="BX92" i="14"/>
  <c r="BW90" i="14"/>
  <c r="AA46" i="14"/>
  <c r="BG57" i="14"/>
  <c r="CS106" i="14"/>
  <c r="CH87" i="14"/>
  <c r="AH51" i="14"/>
  <c r="DC81" i="14"/>
  <c r="AQ108" i="14"/>
  <c r="P113" i="14"/>
  <c r="DG34" i="15"/>
  <c r="BY102" i="14"/>
  <c r="BI90" i="14"/>
  <c r="P98" i="14"/>
  <c r="CP92" i="14"/>
  <c r="CK100" i="14"/>
  <c r="AV124" i="14"/>
  <c r="CL95" i="14"/>
  <c r="AH86" i="14"/>
  <c r="CV61" i="14"/>
  <c r="CF61" i="14"/>
  <c r="CB89" i="14"/>
  <c r="AN59" i="14"/>
  <c r="AE120" i="14"/>
  <c r="CN68" i="14"/>
  <c r="AM105" i="14"/>
  <c r="E137" i="16"/>
  <c r="DA91" i="14"/>
  <c r="L80" i="14"/>
  <c r="BT82" i="14"/>
  <c r="AV66" i="14"/>
  <c r="BC70" i="14"/>
  <c r="BJ110" i="14"/>
  <c r="CQ60" i="14"/>
  <c r="CP91" i="14"/>
  <c r="T102" i="14"/>
  <c r="AC56" i="14"/>
  <c r="CS76" i="14"/>
  <c r="CH50" i="14"/>
  <c r="AT116" i="14"/>
  <c r="AW54" i="14"/>
  <c r="CJ118" i="14"/>
  <c r="DC78" i="14"/>
  <c r="AF120" i="14"/>
  <c r="CH52" i="14"/>
  <c r="CC109" i="14"/>
  <c r="DC93" i="14"/>
  <c r="U71" i="14"/>
  <c r="BV76" i="14"/>
  <c r="AD55" i="14"/>
  <c r="CA115" i="14"/>
  <c r="E133" i="16"/>
  <c r="BO66" i="14"/>
  <c r="BS112" i="14"/>
  <c r="U102" i="14"/>
  <c r="CN49" i="14"/>
  <c r="AG59" i="14"/>
  <c r="DE114" i="15"/>
  <c r="CQ96" i="14"/>
  <c r="CE99" i="14"/>
  <c r="K46" i="14"/>
  <c r="O89" i="14"/>
  <c r="AO72" i="14"/>
  <c r="BN114" i="14"/>
  <c r="AV67" i="14"/>
  <c r="CR72" i="14"/>
  <c r="CG62" i="14"/>
  <c r="BK75" i="14"/>
  <c r="BC75" i="14"/>
  <c r="DA118" i="14"/>
  <c r="CJ106" i="14"/>
  <c r="CT95" i="14"/>
  <c r="I112" i="14"/>
  <c r="CL60" i="14"/>
  <c r="BV110" i="14"/>
  <c r="BX68" i="14"/>
  <c r="BR100" i="14"/>
  <c r="BD100" i="14"/>
  <c r="BZ56" i="14"/>
  <c r="CR117" i="14"/>
  <c r="CR52" i="14"/>
  <c r="BC110" i="14"/>
  <c r="CI105" i="14"/>
  <c r="BW112" i="14"/>
  <c r="CS109" i="14"/>
  <c r="CZ59" i="14"/>
  <c r="E139" i="16"/>
  <c r="CM107" i="14"/>
  <c r="AN51" i="14"/>
  <c r="DB60" i="14"/>
  <c r="CL97" i="14"/>
  <c r="CK109" i="14"/>
  <c r="AB69" i="14"/>
  <c r="AS49" i="14"/>
  <c r="CR64" i="14"/>
  <c r="AS61" i="14"/>
  <c r="BL65" i="14"/>
  <c r="BD89" i="14"/>
  <c r="L88" i="14"/>
  <c r="R54" i="14"/>
  <c r="BC49" i="14"/>
  <c r="AJ78" i="14"/>
  <c r="AP62" i="14"/>
  <c r="BY97" i="14"/>
  <c r="BW86" i="14"/>
  <c r="BQ86" i="14"/>
  <c r="BM51" i="14"/>
  <c r="BY124" i="14"/>
  <c r="BH81" i="14"/>
  <c r="DC97" i="14"/>
  <c r="CR69" i="14"/>
  <c r="BI64" i="14"/>
  <c r="T81" i="14"/>
  <c r="BW72" i="14"/>
  <c r="L109" i="14"/>
  <c r="N49" i="14"/>
  <c r="BO98" i="14"/>
  <c r="CL62" i="14"/>
  <c r="DA50" i="14"/>
  <c r="AT64" i="14"/>
  <c r="BM85" i="14"/>
  <c r="CT90" i="14"/>
  <c r="U92" i="14"/>
  <c r="CC44" i="14"/>
  <c r="CI71" i="14"/>
  <c r="CV113" i="14"/>
  <c r="CQ97" i="14"/>
  <c r="N101" i="14"/>
  <c r="AV93" i="14"/>
  <c r="CI76" i="14"/>
  <c r="BL76" i="14"/>
  <c r="BI112" i="14"/>
  <c r="AK52" i="14"/>
  <c r="BD97" i="14"/>
  <c r="BA83" i="14"/>
  <c r="H54" i="14"/>
  <c r="P120" i="14"/>
  <c r="T93" i="14"/>
  <c r="DA124" i="14"/>
  <c r="H80" i="14"/>
  <c r="K110" i="14"/>
  <c r="BK60" i="14"/>
  <c r="AG106" i="14"/>
  <c r="CM91" i="14"/>
  <c r="AT109" i="14"/>
  <c r="CX79" i="14"/>
  <c r="CY64" i="14"/>
  <c r="AR109" i="14"/>
  <c r="DC99" i="14"/>
  <c r="AY88" i="14"/>
  <c r="CC68" i="14"/>
  <c r="BW83" i="14"/>
  <c r="BO99" i="14"/>
  <c r="AA44" i="14"/>
  <c r="BT115" i="14"/>
  <c r="DA88" i="14"/>
  <c r="CD50" i="14"/>
  <c r="CF81" i="14"/>
  <c r="H100" i="14"/>
  <c r="BL64" i="14"/>
  <c r="CQ116" i="14"/>
  <c r="N71" i="14"/>
  <c r="CI79" i="14"/>
  <c r="S110" i="14"/>
  <c r="BC111" i="14"/>
  <c r="U72" i="14"/>
  <c r="AZ115" i="14"/>
  <c r="AY99" i="14"/>
  <c r="BU102" i="14"/>
  <c r="T67" i="14"/>
  <c r="BF120" i="14"/>
  <c r="S56" i="14"/>
  <c r="H62" i="14"/>
  <c r="BL116" i="14"/>
  <c r="BB45" i="14"/>
  <c r="CB75" i="14"/>
  <c r="AW93" i="14"/>
  <c r="K99" i="14"/>
  <c r="CB86" i="14"/>
  <c r="BQ115" i="14"/>
  <c r="BE106" i="14"/>
  <c r="BI91" i="14"/>
  <c r="BF88" i="14"/>
  <c r="CD102" i="14"/>
  <c r="AM45" i="14"/>
  <c r="CZ101" i="14"/>
  <c r="AN55" i="14"/>
  <c r="M106" i="14"/>
  <c r="AP112" i="14"/>
  <c r="BJ61" i="14"/>
  <c r="CD112" i="14"/>
  <c r="CR65" i="14"/>
  <c r="O88" i="14"/>
  <c r="CP62" i="14"/>
  <c r="T71" i="14"/>
  <c r="AF91" i="14"/>
  <c r="CJ60" i="14"/>
  <c r="CA108" i="14"/>
  <c r="M90" i="14"/>
  <c r="BW91" i="14"/>
  <c r="AS117" i="14"/>
  <c r="W82" i="14"/>
  <c r="AQ67" i="14"/>
  <c r="AT69" i="14"/>
  <c r="CD60" i="14"/>
  <c r="T80" i="14"/>
  <c r="N76" i="14"/>
  <c r="CO124" i="14"/>
  <c r="BI61" i="14"/>
  <c r="X68" i="14"/>
  <c r="AX105" i="14"/>
  <c r="AR117" i="14"/>
  <c r="CK77" i="14"/>
  <c r="Q66" i="14"/>
  <c r="Q114" i="14"/>
  <c r="O118" i="14"/>
  <c r="CA105" i="14"/>
  <c r="H101" i="14"/>
  <c r="BU61" i="14"/>
  <c r="CL67" i="14"/>
  <c r="BG102" i="14"/>
  <c r="AX95" i="14"/>
  <c r="N70" i="14"/>
  <c r="CU109" i="14"/>
  <c r="CO120" i="14"/>
  <c r="K45" i="14"/>
  <c r="CV112" i="14"/>
  <c r="BA44" i="14"/>
  <c r="AQ46" i="14"/>
  <c r="BF91" i="14"/>
  <c r="BK90" i="14"/>
  <c r="V105" i="14"/>
  <c r="BI82" i="14"/>
  <c r="AI69" i="14"/>
  <c r="BC54" i="14"/>
  <c r="CF105" i="14"/>
  <c r="BZ57" i="14"/>
  <c r="AP114" i="14"/>
  <c r="AD115" i="14"/>
  <c r="CS82" i="14"/>
  <c r="AO56" i="14"/>
  <c r="BX62" i="14"/>
  <c r="BV51" i="14"/>
  <c r="AF86" i="14"/>
  <c r="CN110" i="14"/>
  <c r="BB116" i="14"/>
  <c r="X70" i="14"/>
  <c r="BU96" i="14"/>
  <c r="DC103" i="14"/>
  <c r="AH97" i="14"/>
  <c r="AT70" i="14"/>
  <c r="CH109" i="14"/>
  <c r="AV71" i="14"/>
  <c r="BR76" i="14"/>
  <c r="AB68" i="14"/>
  <c r="CC51" i="14"/>
  <c r="Y109" i="14"/>
  <c r="AQ101" i="14"/>
  <c r="DC118" i="14"/>
  <c r="AI81" i="14"/>
  <c r="BA100" i="14"/>
  <c r="BN64" i="14"/>
  <c r="AZ77" i="14"/>
  <c r="BR67" i="14"/>
  <c r="AV102" i="14"/>
  <c r="N78" i="14"/>
  <c r="BF112" i="14"/>
  <c r="CR110" i="14"/>
  <c r="CZ108" i="14"/>
  <c r="CU119" i="14"/>
  <c r="CA97" i="14"/>
  <c r="AK55" i="14"/>
  <c r="BL66" i="14"/>
  <c r="C114" i="15"/>
  <c r="BN63" i="14" l="1"/>
  <c r="AZ14" i="19"/>
  <c r="AB13" i="19"/>
  <c r="AN12" i="19"/>
  <c r="CF104" i="14"/>
  <c r="BC53" i="14"/>
  <c r="V104" i="14"/>
  <c r="BA43" i="14"/>
  <c r="AX94" i="14"/>
  <c r="CA104" i="14"/>
  <c r="M16" i="19"/>
  <c r="O12" i="19"/>
  <c r="AP15" i="19"/>
  <c r="AX104" i="14"/>
  <c r="AQ15" i="19"/>
  <c r="BO13" i="19"/>
  <c r="CB74" i="14"/>
  <c r="BJ14" i="19"/>
  <c r="AX13" i="19"/>
  <c r="BL63" i="14"/>
  <c r="BR13" i="19"/>
  <c r="AA43" i="14"/>
  <c r="CY63" i="14"/>
  <c r="H53" i="14"/>
  <c r="CC43" i="14"/>
  <c r="BM84" i="14"/>
  <c r="AT63" i="14"/>
  <c r="BI63" i="14"/>
  <c r="R53" i="14"/>
  <c r="CR63" i="14"/>
  <c r="CI104" i="14"/>
  <c r="CT94" i="14"/>
  <c r="BC74" i="14"/>
  <c r="BK74" i="14"/>
  <c r="BL12" i="19"/>
  <c r="BY13" i="19"/>
  <c r="AW53" i="14"/>
  <c r="AR14" i="19"/>
  <c r="AM104" i="14"/>
  <c r="CL94" i="14"/>
  <c r="CO74" i="14"/>
  <c r="BB94" i="14"/>
  <c r="BU13" i="19"/>
  <c r="CQ84" i="14"/>
  <c r="BE84" i="14"/>
  <c r="CD12" i="19"/>
  <c r="T14" i="19"/>
  <c r="T74" i="14"/>
  <c r="DA63" i="14"/>
  <c r="BS15" i="19"/>
  <c r="BR94" i="14"/>
  <c r="CD17" i="19"/>
  <c r="L84" i="14"/>
  <c r="CM94" i="14"/>
  <c r="S14" i="19"/>
  <c r="AJ14" i="19"/>
  <c r="BW63" i="14"/>
  <c r="AF13" i="19"/>
  <c r="CF12" i="19"/>
  <c r="BZ15" i="19"/>
  <c r="CD84" i="14"/>
  <c r="AR43" i="14"/>
  <c r="AF94" i="14"/>
  <c r="CK74" i="14"/>
  <c r="BS63" i="14"/>
  <c r="AE94" i="14"/>
  <c r="AC63" i="14"/>
  <c r="I53" i="14"/>
  <c r="AU63" i="14"/>
  <c r="BI12" i="19"/>
  <c r="BE12" i="19"/>
  <c r="AS94" i="14"/>
  <c r="AE74" i="14"/>
  <c r="BT12" i="19"/>
  <c r="BF13" i="19"/>
  <c r="AJ74" i="14"/>
  <c r="BE63" i="14"/>
  <c r="CB104" i="14"/>
  <c r="CC13" i="19"/>
  <c r="BT16" i="19"/>
  <c r="BV104" i="14"/>
  <c r="AR15" i="19"/>
  <c r="AI63" i="14"/>
  <c r="AA94" i="14"/>
  <c r="BQ53" i="14"/>
  <c r="CY74" i="14"/>
  <c r="BZ43" i="14"/>
  <c r="DB63" i="14"/>
  <c r="BM15" i="19"/>
  <c r="CR43" i="14"/>
  <c r="BY84" i="14"/>
  <c r="CA14" i="19"/>
  <c r="BJ13" i="19"/>
  <c r="BN84" i="14"/>
  <c r="BQ12" i="19"/>
  <c r="CE74" i="14"/>
  <c r="DC94" i="14"/>
  <c r="BY15" i="19"/>
  <c r="CD53" i="14"/>
  <c r="AQ16" i="19"/>
  <c r="T94" i="14"/>
  <c r="BK84" i="14"/>
  <c r="DC84" i="14"/>
  <c r="CR74" i="14"/>
  <c r="K53" i="14"/>
  <c r="AR53" i="14"/>
  <c r="CB43" i="14"/>
  <c r="H17" i="19"/>
  <c r="CS104" i="14"/>
  <c r="AS14" i="19"/>
  <c r="DA43" i="14"/>
  <c r="AX14" i="19"/>
  <c r="AX74" i="14"/>
  <c r="K43" i="14"/>
  <c r="CT53" i="14"/>
  <c r="AC16" i="19"/>
  <c r="BC43" i="14"/>
  <c r="C17" i="19"/>
  <c r="CV63" i="14"/>
  <c r="BW17" i="19"/>
  <c r="CL53" i="14"/>
  <c r="AA14" i="19"/>
  <c r="AE104" i="14"/>
  <c r="S15" i="19"/>
  <c r="BF16" i="19"/>
  <c r="X53" i="14"/>
  <c r="AY63" i="14"/>
  <c r="CZ53" i="14"/>
  <c r="L15" i="19"/>
  <c r="J104" i="14"/>
  <c r="P13" i="19"/>
  <c r="BZ53" i="14"/>
  <c r="AW14" i="19"/>
  <c r="W15" i="19"/>
  <c r="BB12" i="19"/>
  <c r="BR53" i="14"/>
  <c r="CB13" i="19"/>
  <c r="CV43" i="14"/>
  <c r="U84" i="14"/>
  <c r="AZ104" i="14"/>
  <c r="DA53" i="14"/>
  <c r="CS94" i="14"/>
  <c r="BZ63" i="14"/>
  <c r="AA12" i="19"/>
  <c r="U94" i="14"/>
  <c r="CF53" i="14"/>
  <c r="I43" i="14"/>
  <c r="J63" i="14"/>
  <c r="CX74" i="14"/>
  <c r="AW43" i="14"/>
  <c r="AG43" i="14"/>
  <c r="P12" i="19"/>
  <c r="AC53" i="14"/>
  <c r="CI74" i="14"/>
  <c r="AY15" i="19"/>
  <c r="AE17" i="19"/>
  <c r="BF43" i="14"/>
  <c r="BV74" i="14"/>
  <c r="CH94" i="14"/>
  <c r="AH94" i="14"/>
  <c r="BS12" i="19"/>
  <c r="AY43" i="14"/>
  <c r="AE84" i="14"/>
  <c r="P74" i="14"/>
  <c r="CM84" i="14"/>
  <c r="BG53" i="14"/>
  <c r="AA13" i="19"/>
  <c r="L74" i="14"/>
  <c r="CN104" i="14"/>
  <c r="BC84" i="14"/>
  <c r="CE16" i="19"/>
  <c r="CC74" i="14"/>
  <c r="BL104" i="14"/>
  <c r="AJ17" i="19"/>
  <c r="BV13" i="19"/>
  <c r="BL94" i="14"/>
  <c r="BJ94" i="14"/>
  <c r="S12" i="19"/>
  <c r="CC15" i="19"/>
  <c r="L13" i="19"/>
  <c r="AM13" i="19"/>
  <c r="K17" i="19"/>
  <c r="CZ104" i="14"/>
  <c r="BZ104" i="14"/>
  <c r="BR15" i="19"/>
  <c r="N43" i="14"/>
  <c r="BI14" i="19"/>
  <c r="V94" i="14"/>
  <c r="BR16" i="19"/>
  <c r="CE84" i="14"/>
  <c r="CU53" i="14"/>
  <c r="CU43" i="14"/>
  <c r="AI13" i="19"/>
  <c r="AQ53" i="14"/>
  <c r="C16" i="19"/>
  <c r="J12" i="19"/>
  <c r="Q14" i="19"/>
  <c r="BI74" i="14"/>
  <c r="CC84" i="14"/>
  <c r="CF74" i="14"/>
  <c r="BC17" i="19"/>
  <c r="BI13" i="19"/>
  <c r="CG53" i="14"/>
  <c r="CY84" i="14"/>
  <c r="CG43" i="14"/>
  <c r="T53" i="14"/>
  <c r="BY74" i="14"/>
  <c r="BB16" i="19"/>
  <c r="T16" i="19"/>
  <c r="Z13" i="19"/>
  <c r="CR84" i="14"/>
  <c r="G17" i="19"/>
  <c r="K84" i="14"/>
  <c r="BP15" i="19"/>
  <c r="Y104" i="14"/>
  <c r="AT84" i="14"/>
  <c r="CK63" i="14"/>
  <c r="CV104" i="14"/>
  <c r="BI53" i="14"/>
  <c r="CH43" i="14"/>
  <c r="F15" i="19"/>
  <c r="G117" i="14"/>
  <c r="BE14" i="19"/>
  <c r="AQ84" i="14"/>
  <c r="AE63" i="14"/>
  <c r="V14" i="19"/>
  <c r="AP94" i="14"/>
  <c r="BR63" i="14"/>
  <c r="Z12" i="19"/>
  <c r="BW12" i="19"/>
  <c r="AL12" i="19"/>
  <c r="AL15" i="19"/>
  <c r="BU16" i="19"/>
  <c r="AS12" i="19"/>
  <c r="S94" i="14"/>
  <c r="AL17" i="19"/>
  <c r="CM74" i="14"/>
  <c r="CE53" i="14"/>
  <c r="AL94" i="14"/>
  <c r="CZ94" i="14"/>
  <c r="N13" i="19"/>
  <c r="BM94" i="14"/>
  <c r="W104" i="14"/>
  <c r="Y74" i="14"/>
  <c r="R74" i="14"/>
  <c r="CU84" i="14"/>
  <c r="BA74" i="14"/>
  <c r="AA74" i="14"/>
  <c r="AZ74" i="14"/>
  <c r="CD63" i="14"/>
  <c r="CB15" i="19"/>
  <c r="BB15" i="19"/>
  <c r="CH84" i="14"/>
  <c r="CA94" i="14"/>
  <c r="AK74" i="14"/>
  <c r="AR84" i="14"/>
  <c r="BU74" i="14"/>
  <c r="BV16" i="19"/>
  <c r="BO12" i="19"/>
  <c r="CN63" i="14"/>
  <c r="AS84" i="14"/>
  <c r="CQ94" i="14"/>
  <c r="CJ63" i="14"/>
  <c r="BR84" i="14"/>
  <c r="BJ104" i="14"/>
  <c r="X17" i="19"/>
  <c r="L16" i="19"/>
  <c r="BN17" i="19"/>
  <c r="BH63" i="14"/>
  <c r="CG12" i="19"/>
  <c r="CY94" i="14"/>
  <c r="BI94" i="14"/>
  <c r="F14" i="19"/>
  <c r="G116" i="14"/>
  <c r="AL74" i="14"/>
  <c r="AE43" i="14"/>
  <c r="CE43" i="14"/>
  <c r="AF84" i="14"/>
  <c r="AB74" i="14"/>
  <c r="CF14" i="19"/>
  <c r="BA63" i="14"/>
  <c r="CS84" i="14"/>
  <c r="AF104" i="14"/>
  <c r="AZ13" i="19"/>
  <c r="N63" i="14"/>
  <c r="BK53" i="14"/>
  <c r="CX53" i="14"/>
  <c r="BI17" i="19"/>
  <c r="BH84" i="14"/>
  <c r="BR74" i="14"/>
  <c r="CA74" i="14"/>
  <c r="T15" i="19"/>
  <c r="BW84" i="14"/>
  <c r="AP74" i="14"/>
  <c r="BH94" i="14"/>
  <c r="AU15" i="19"/>
  <c r="AJ84" i="14"/>
  <c r="CD43" i="14"/>
  <c r="CU63" i="14"/>
  <c r="BU53" i="14"/>
  <c r="CV53" i="14"/>
  <c r="BL17" i="19"/>
  <c r="CC16" i="19"/>
  <c r="BI104" i="14"/>
  <c r="DF118" i="16"/>
  <c r="AR63" i="14"/>
  <c r="AA84" i="14"/>
  <c r="CS63" i="14"/>
  <c r="BA84" i="14"/>
  <c r="BQ43" i="14"/>
  <c r="M13" i="19"/>
  <c r="AV14" i="19"/>
  <c r="CZ63" i="14"/>
  <c r="BT14" i="19"/>
  <c r="AB17" i="19"/>
  <c r="AN74" i="14"/>
  <c r="BL15" i="19"/>
  <c r="AR12" i="19"/>
  <c r="BP104" i="14"/>
  <c r="Q15" i="19"/>
  <c r="CO94" i="14"/>
  <c r="BY63" i="14"/>
  <c r="BM12" i="19"/>
  <c r="AZ12" i="19"/>
  <c r="BC16" i="19"/>
  <c r="DF100" i="16"/>
  <c r="BR14" i="19"/>
  <c r="AO104" i="14"/>
  <c r="AX84" i="14"/>
  <c r="AE14" i="19"/>
  <c r="BX84" i="14"/>
  <c r="BZ84" i="14"/>
  <c r="C14" i="19"/>
  <c r="CW84" i="14"/>
  <c r="BS74" i="14"/>
  <c r="BR104" i="14"/>
  <c r="BJ43" i="14"/>
  <c r="BI15" i="19"/>
  <c r="DA84" i="14"/>
  <c r="AT74" i="14"/>
  <c r="BO14" i="19"/>
  <c r="AZ84" i="14"/>
  <c r="BH13" i="19"/>
  <c r="CI53" i="14"/>
  <c r="M15" i="19"/>
  <c r="CN84" i="14"/>
  <c r="I17" i="19"/>
  <c r="AD63" i="14"/>
  <c r="AR74" i="14"/>
  <c r="AQ43" i="14"/>
  <c r="S104" i="14"/>
  <c r="AU43" i="14"/>
  <c r="AQ94" i="14"/>
  <c r="BT84" i="14"/>
  <c r="Z63" i="14"/>
  <c r="AC13" i="19"/>
  <c r="AY12" i="19"/>
  <c r="CD104" i="14"/>
  <c r="H14" i="19"/>
  <c r="Y13" i="19"/>
  <c r="BK14" i="19"/>
  <c r="BV15" i="19"/>
  <c r="BP63" i="14"/>
  <c r="P94" i="14"/>
  <c r="BA16" i="19"/>
  <c r="H12" i="19"/>
  <c r="M53" i="14"/>
  <c r="CG14" i="19"/>
  <c r="BQ63" i="14"/>
  <c r="AT104" i="14"/>
  <c r="N16" i="19"/>
  <c r="AG14" i="19"/>
  <c r="BK13" i="19"/>
  <c r="AH43" i="14"/>
  <c r="BT15" i="19"/>
  <c r="BJ63" i="14"/>
  <c r="DA74" i="14"/>
  <c r="AO43" i="14"/>
  <c r="CX94" i="14"/>
  <c r="AO15" i="19"/>
  <c r="AH12" i="19"/>
  <c r="BF63" i="14"/>
  <c r="W13" i="19"/>
  <c r="BW53" i="14"/>
  <c r="CK104" i="14"/>
  <c r="BC12" i="19"/>
  <c r="CL63" i="14"/>
  <c r="BM14" i="19"/>
  <c r="G118" i="14"/>
  <c r="F16" i="19"/>
  <c r="W16" i="19"/>
  <c r="P84" i="14"/>
  <c r="CE14" i="19"/>
  <c r="AY13" i="19"/>
  <c r="AS17" i="19"/>
  <c r="AP53" i="14"/>
  <c r="CC104" i="14"/>
  <c r="AF74" i="14"/>
  <c r="CG84" i="14"/>
  <c r="BW94" i="14"/>
  <c r="BU43" i="14"/>
  <c r="AO12" i="19"/>
  <c r="BE104" i="14"/>
  <c r="AD14" i="19"/>
  <c r="BA12" i="19"/>
  <c r="BV43" i="14"/>
  <c r="Q63" i="14"/>
  <c r="BT74" i="14"/>
  <c r="CQ53" i="14"/>
  <c r="CG63" i="14"/>
  <c r="CO104" i="14"/>
  <c r="BE17" i="19"/>
  <c r="BD15" i="19"/>
  <c r="BY17" i="19"/>
  <c r="AC94" i="14"/>
  <c r="V17" i="19"/>
  <c r="BW15" i="19"/>
  <c r="U63" i="14"/>
  <c r="AS53" i="14"/>
  <c r="CP53" i="14"/>
  <c r="AM17" i="19"/>
  <c r="DF117" i="16"/>
  <c r="BP14" i="19"/>
  <c r="L94" i="14"/>
  <c r="CT74" i="14"/>
  <c r="AO84" i="14"/>
  <c r="AC43" i="14"/>
  <c r="AH17" i="19"/>
  <c r="BD13" i="19"/>
  <c r="AL43" i="14"/>
  <c r="BH104" i="14"/>
  <c r="BD17" i="19"/>
  <c r="AT14" i="19"/>
  <c r="R104" i="14"/>
  <c r="AP12" i="19"/>
  <c r="BS16" i="19"/>
  <c r="M74" i="14"/>
  <c r="J14" i="19"/>
  <c r="CG16" i="19"/>
  <c r="BB84" i="14"/>
  <c r="M43" i="14"/>
  <c r="AL63" i="14"/>
  <c r="CN94" i="14"/>
  <c r="BY16" i="19"/>
  <c r="AT16" i="19"/>
  <c r="AO94" i="14"/>
  <c r="BQ74" i="14"/>
  <c r="AH63" i="14"/>
  <c r="CL104" i="14"/>
  <c r="BR12" i="19"/>
  <c r="BQ84" i="14"/>
  <c r="AP63" i="14"/>
  <c r="CQ63" i="14"/>
  <c r="BN16" i="19"/>
  <c r="AL16" i="19"/>
  <c r="CB14" i="19"/>
  <c r="Q84" i="14"/>
  <c r="AD74" i="14"/>
  <c r="AB43" i="14"/>
  <c r="AW104" i="14"/>
  <c r="AY104" i="14"/>
  <c r="K14" i="19"/>
  <c r="CD16" i="19"/>
  <c r="AC104" i="14"/>
  <c r="J15" i="19"/>
  <c r="U17" i="19"/>
  <c r="Y84" i="14"/>
  <c r="BL74" i="14"/>
  <c r="AU13" i="19"/>
  <c r="AP104" i="14"/>
  <c r="CX63" i="14"/>
  <c r="BX74" i="14"/>
  <c r="AK12" i="19"/>
  <c r="AK13" i="19"/>
  <c r="CB17" i="19"/>
  <c r="AK16" i="19"/>
  <c r="AO53" i="14"/>
  <c r="AH104" i="14"/>
  <c r="CP43" i="14"/>
  <c r="CG74" i="14"/>
  <c r="BG63" i="14"/>
  <c r="CQ74" i="14"/>
  <c r="O14" i="19"/>
  <c r="BN94" i="14"/>
  <c r="BU12" i="19"/>
  <c r="Y16" i="19"/>
  <c r="CF17" i="19"/>
  <c r="AF53" i="14"/>
  <c r="AI15" i="19"/>
  <c r="BJ53" i="14"/>
  <c r="CE13" i="19"/>
  <c r="BS84" i="14"/>
  <c r="AN14" i="19"/>
  <c r="G12" i="19"/>
  <c r="BG74" i="14"/>
  <c r="CF63" i="14"/>
  <c r="BF14" i="19"/>
  <c r="AD94" i="14"/>
  <c r="I12" i="19"/>
  <c r="BG12" i="19"/>
  <c r="BX104" i="14"/>
  <c r="AN53" i="14"/>
  <c r="BE43" i="14"/>
  <c r="AI43" i="14"/>
  <c r="BA94" i="14"/>
  <c r="CK94" i="14"/>
  <c r="N17" i="19"/>
  <c r="T13" i="19"/>
  <c r="AF14" i="19"/>
  <c r="CH74" i="14"/>
  <c r="DB94" i="14"/>
  <c r="BO84" i="14"/>
  <c r="N84" i="14"/>
  <c r="BJ15" i="19"/>
  <c r="BT104" i="14"/>
  <c r="AG16" i="19"/>
  <c r="W14" i="19"/>
  <c r="M84" i="14"/>
  <c r="V15" i="19"/>
  <c r="BG104" i="14"/>
  <c r="AV94" i="14"/>
  <c r="CR53" i="14"/>
  <c r="R14" i="19"/>
  <c r="X16" i="19"/>
  <c r="AH16" i="19"/>
  <c r="BN14" i="19"/>
  <c r="R84" i="14"/>
  <c r="I84" i="14"/>
  <c r="AA17" i="19"/>
  <c r="W12" i="19"/>
  <c r="BF15" i="19"/>
  <c r="CZ43" i="14"/>
  <c r="AI53" i="14"/>
  <c r="AS13" i="19"/>
  <c r="BD74" i="14"/>
  <c r="BD94" i="14"/>
  <c r="BS43" i="14"/>
  <c r="BX43" i="14"/>
  <c r="I63" i="14"/>
  <c r="AD53" i="14"/>
  <c r="CR104" i="14"/>
  <c r="BY43" i="14"/>
  <c r="BK12" i="19"/>
  <c r="AK17" i="19"/>
  <c r="AB15" i="19"/>
  <c r="BH74" i="14"/>
  <c r="DC104" i="14"/>
  <c r="CA13" i="19"/>
  <c r="S16" i="19"/>
  <c r="CW94" i="14"/>
  <c r="W63" i="14"/>
  <c r="Z43" i="14"/>
  <c r="C15" i="19"/>
  <c r="BZ94" i="14"/>
  <c r="Q94" i="14"/>
  <c r="L43" i="14"/>
  <c r="AW94" i="14"/>
  <c r="BC14" i="19"/>
  <c r="BF84" i="14"/>
  <c r="CC94" i="14"/>
  <c r="BM16" i="19"/>
  <c r="AP14" i="19"/>
  <c r="BM63" i="14"/>
  <c r="BV94" i="14"/>
  <c r="CM43" i="14"/>
  <c r="AK104" i="14"/>
  <c r="BL43" i="14"/>
  <c r="CE17" i="19"/>
  <c r="BG13" i="19"/>
  <c r="BK15" i="19"/>
  <c r="AZ15" i="19"/>
  <c r="BM17" i="19"/>
  <c r="BB17" i="19"/>
  <c r="BX12" i="19"/>
  <c r="U12" i="19"/>
  <c r="AY53" i="14"/>
  <c r="AX43" i="14"/>
  <c r="CJ104" i="14"/>
  <c r="AO14" i="19"/>
  <c r="BG15" i="19"/>
  <c r="O63" i="14"/>
  <c r="CT84" i="14"/>
  <c r="U53" i="14"/>
  <c r="AR13" i="19"/>
  <c r="AW12" i="19"/>
  <c r="CA17" i="19"/>
  <c r="CW104" i="14"/>
  <c r="CV84" i="14"/>
  <c r="N53" i="14"/>
  <c r="BK63" i="14"/>
  <c r="BB13" i="19"/>
  <c r="AT43" i="14"/>
  <c r="AY94" i="14"/>
  <c r="CM104" i="14"/>
  <c r="AV12" i="19"/>
  <c r="W53" i="14"/>
  <c r="AM74" i="14"/>
  <c r="CF13" i="19"/>
  <c r="BB53" i="14"/>
  <c r="BY53" i="14"/>
  <c r="BW16" i="19"/>
  <c r="N104" i="14"/>
  <c r="Z16" i="19"/>
  <c r="BX63" i="14"/>
  <c r="AK15" i="19"/>
  <c r="AX17" i="19"/>
  <c r="V63" i="14"/>
  <c r="BR43" i="14"/>
  <c r="O17" i="19"/>
  <c r="AM12" i="19"/>
  <c r="U16" i="19"/>
  <c r="BC15" i="19"/>
  <c r="BA17" i="19"/>
  <c r="BJ74" i="14"/>
  <c r="AW16" i="19"/>
  <c r="AE15" i="19"/>
  <c r="BD63" i="14"/>
  <c r="J53" i="14"/>
  <c r="BU14" i="19"/>
  <c r="S43" i="14"/>
  <c r="CS53" i="14"/>
  <c r="CA12" i="19"/>
  <c r="P53" i="14"/>
  <c r="BO74" i="14"/>
  <c r="CG94" i="14"/>
  <c r="CQ43" i="14"/>
  <c r="Z74" i="14"/>
  <c r="AZ63" i="14"/>
  <c r="BZ74" i="14"/>
  <c r="BM53" i="14"/>
  <c r="BV12" i="19"/>
  <c r="AI104" i="14"/>
  <c r="AE53" i="14"/>
  <c r="AU17" i="19"/>
  <c r="S13" i="19"/>
  <c r="AJ104" i="14"/>
  <c r="BE74" i="14"/>
  <c r="BU63" i="14"/>
  <c r="DC74" i="14"/>
  <c r="X63" i="14"/>
  <c r="AU84" i="14"/>
  <c r="BL53" i="14"/>
  <c r="CB16" i="19"/>
  <c r="W74" i="14"/>
  <c r="BY94" i="14"/>
  <c r="O104" i="14"/>
  <c r="Z104" i="14"/>
  <c r="BN15" i="19"/>
  <c r="H15" i="19"/>
  <c r="Y14" i="19"/>
  <c r="DF132" i="16"/>
  <c r="BS13" i="19"/>
  <c r="BP43" i="14"/>
  <c r="H13" i="19"/>
  <c r="AD84" i="14"/>
  <c r="AO63" i="14"/>
  <c r="M17" i="19"/>
  <c r="AI16" i="19"/>
  <c r="O43" i="14"/>
  <c r="W17" i="19"/>
  <c r="P14" i="19"/>
  <c r="O15" i="19"/>
  <c r="BA53" i="14"/>
  <c r="BO104" i="14"/>
  <c r="W94" i="14"/>
  <c r="BZ13" i="19"/>
  <c r="CX84" i="14"/>
  <c r="AG12" i="19"/>
  <c r="G119" i="14"/>
  <c r="F17" i="19"/>
  <c r="AH84" i="14"/>
  <c r="BT94" i="14"/>
  <c r="CK84" i="14"/>
  <c r="X84" i="14"/>
  <c r="AS43" i="14"/>
  <c r="AZ43" i="14"/>
  <c r="CW74" i="14"/>
  <c r="CN74" i="14"/>
  <c r="I14" i="19"/>
  <c r="V13" i="19"/>
  <c r="BI16" i="19"/>
  <c r="BG14" i="19"/>
  <c r="J43" i="14"/>
  <c r="AG17" i="19"/>
  <c r="BP16" i="19"/>
  <c r="DB104" i="14"/>
  <c r="BO94" i="14"/>
  <c r="AN94" i="14"/>
  <c r="C12" i="19"/>
  <c r="AH53" i="14"/>
  <c r="CX43" i="14"/>
  <c r="CS43" i="14"/>
  <c r="AS15" i="19"/>
  <c r="X74" i="14"/>
  <c r="BM104" i="14"/>
  <c r="N74" i="14"/>
  <c r="BL13" i="19"/>
  <c r="AB14" i="19"/>
  <c r="CG104" i="14"/>
  <c r="BD16" i="19"/>
  <c r="X13" i="19"/>
  <c r="BU94" i="14"/>
  <c r="AO13" i="19"/>
  <c r="F12" i="19"/>
  <c r="G114" i="14"/>
  <c r="BV14" i="19"/>
  <c r="R63" i="14"/>
  <c r="AD12" i="19"/>
  <c r="BS14" i="19"/>
  <c r="BP84" i="14"/>
  <c r="N15" i="19"/>
  <c r="AZ94" i="14"/>
  <c r="BJ84" i="14"/>
  <c r="BV53" i="14"/>
  <c r="BX17" i="19"/>
  <c r="BG43" i="14"/>
  <c r="M63" i="14"/>
  <c r="O84" i="14"/>
  <c r="BW74" i="14"/>
  <c r="CJ53" i="14"/>
  <c r="X43" i="14"/>
  <c r="CG17" i="19"/>
  <c r="Q17" i="19"/>
  <c r="BN12" i="19"/>
  <c r="AV43" i="14"/>
  <c r="AQ104" i="14"/>
  <c r="AI94" i="14"/>
  <c r="AY16" i="19"/>
  <c r="AN16" i="19"/>
  <c r="AY14" i="19"/>
  <c r="J84" i="14"/>
  <c r="BQ13" i="19"/>
  <c r="G16" i="19"/>
  <c r="Y12" i="19"/>
  <c r="CO63" i="14"/>
  <c r="AU14" i="19"/>
  <c r="AC14" i="19"/>
  <c r="Z17" i="19"/>
  <c r="AO74" i="14"/>
  <c r="O74" i="14"/>
  <c r="AT53" i="14"/>
  <c r="AV63" i="14"/>
  <c r="AM94" i="14"/>
  <c r="CN53" i="14"/>
  <c r="CC14" i="19"/>
  <c r="BX16" i="19"/>
  <c r="CK43" i="14"/>
  <c r="BK94" i="14"/>
  <c r="CQ104" i="14"/>
  <c r="CP104" i="14"/>
  <c r="AS104" i="14"/>
  <c r="O13" i="19"/>
  <c r="BB104" i="14"/>
  <c r="AS74" i="14"/>
  <c r="R15" i="19"/>
  <c r="BT43" i="14"/>
  <c r="BN53" i="14"/>
  <c r="BQ17" i="19"/>
  <c r="L14" i="19"/>
  <c r="AC15" i="19"/>
  <c r="BX14" i="19"/>
  <c r="Z84" i="14"/>
  <c r="BD84" i="14"/>
  <c r="AM84" i="14"/>
  <c r="AJ43" i="14"/>
  <c r="AM43" i="14"/>
  <c r="V84" i="14"/>
  <c r="AB63" i="14"/>
  <c r="BQ15" i="19"/>
  <c r="CA16" i="19"/>
  <c r="AF16" i="19"/>
  <c r="CF94" i="14"/>
  <c r="Z53" i="14"/>
  <c r="AY84" i="14"/>
  <c r="CG15" i="19"/>
  <c r="CB94" i="14"/>
  <c r="BG84" i="14"/>
  <c r="BD104" i="14"/>
  <c r="S74" i="14"/>
  <c r="AD16" i="19"/>
  <c r="L12" i="19"/>
  <c r="L104" i="14"/>
  <c r="AO17" i="19"/>
  <c r="AW63" i="14"/>
  <c r="AH74" i="14"/>
  <c r="BF94" i="14"/>
  <c r="BX94" i="14"/>
  <c r="AC74" i="14"/>
  <c r="AZ53" i="14"/>
  <c r="AT13" i="19"/>
  <c r="CC63" i="14"/>
  <c r="BS94" i="14"/>
  <c r="CP74" i="14"/>
  <c r="AK43" i="14"/>
  <c r="AV17" i="19"/>
  <c r="CB63" i="14"/>
  <c r="AN15" i="19"/>
  <c r="N14" i="19"/>
  <c r="CP63" i="14"/>
  <c r="BJ16" i="19"/>
  <c r="BM13" i="19"/>
  <c r="BF74" i="14"/>
  <c r="BA13" i="19"/>
  <c r="AQ12" i="19"/>
  <c r="CT63" i="14"/>
  <c r="BV17" i="19"/>
  <c r="CG13" i="19"/>
  <c r="X15" i="19"/>
  <c r="AR104" i="14"/>
  <c r="BU84" i="14"/>
  <c r="M104" i="14"/>
  <c r="R17" i="19"/>
  <c r="R13" i="19"/>
  <c r="CA84" i="14"/>
  <c r="AV15" i="19"/>
  <c r="AM15" i="19"/>
  <c r="DC63" i="14"/>
  <c r="AU104" i="14"/>
  <c r="CO43" i="14"/>
  <c r="CE104" i="14"/>
  <c r="BT53" i="14"/>
  <c r="AV16" i="19"/>
  <c r="BZ12" i="19"/>
  <c r="BK43" i="14"/>
  <c r="CH104" i="14"/>
  <c r="BT63" i="14"/>
  <c r="X94" i="14"/>
  <c r="U74" i="14"/>
  <c r="AS16" i="19"/>
  <c r="CW53" i="14"/>
  <c r="BG16" i="19"/>
  <c r="AP84" i="14"/>
  <c r="CU74" i="14"/>
  <c r="G14" i="19"/>
  <c r="AJ12" i="19"/>
  <c r="AM14" i="19"/>
  <c r="AG94" i="14"/>
  <c r="BS104" i="14"/>
  <c r="U15" i="19"/>
  <c r="AE16" i="19"/>
  <c r="AJ13" i="19"/>
  <c r="AL84" i="14"/>
  <c r="O94" i="14"/>
  <c r="CI63" i="14"/>
  <c r="CW43" i="14"/>
  <c r="Y17" i="19"/>
  <c r="CU94" i="14"/>
  <c r="G13" i="19"/>
  <c r="O53" i="14"/>
  <c r="BA15" i="19"/>
  <c r="AG104" i="14"/>
  <c r="AU53" i="14"/>
  <c r="I104" i="14"/>
  <c r="Y63" i="14"/>
  <c r="AI17" i="19"/>
  <c r="Z94" i="14"/>
  <c r="CO53" i="14"/>
  <c r="CC12" i="19"/>
  <c r="K104" i="14"/>
  <c r="AY74" i="14"/>
  <c r="AF63" i="14"/>
  <c r="BO17" i="19"/>
  <c r="K94" i="14"/>
  <c r="J13" i="19"/>
  <c r="L53" i="14"/>
  <c r="AK94" i="14"/>
  <c r="BP13" i="19"/>
  <c r="CZ74" i="14"/>
  <c r="CX104" i="14"/>
  <c r="BI43" i="14"/>
  <c r="AO16" i="19"/>
  <c r="AK14" i="19"/>
  <c r="BE13" i="19"/>
  <c r="AR16" i="19"/>
  <c r="CC53" i="14"/>
  <c r="BF12" i="19"/>
  <c r="CT104" i="14"/>
  <c r="AB104" i="14"/>
  <c r="K15" i="19"/>
  <c r="AL14" i="19"/>
  <c r="CM63" i="14"/>
  <c r="CY104" i="14"/>
  <c r="CA43" i="14"/>
  <c r="DF46" i="16"/>
  <c r="AD104" i="14"/>
  <c r="BS53" i="14"/>
  <c r="Z15" i="19"/>
  <c r="BE15" i="19"/>
  <c r="AF17" i="19"/>
  <c r="U13" i="19"/>
  <c r="BH53" i="14"/>
  <c r="V43" i="14"/>
  <c r="AH14" i="19"/>
  <c r="BH14" i="19"/>
  <c r="CV94" i="14"/>
  <c r="BO43" i="14"/>
  <c r="AN104" i="14"/>
  <c r="AF12" i="19"/>
  <c r="CW63" i="14"/>
  <c r="AD17" i="19"/>
  <c r="Q53" i="14"/>
  <c r="BD43" i="14"/>
  <c r="AT12" i="19"/>
  <c r="AG15" i="19"/>
  <c r="AN84" i="14"/>
  <c r="AD13" i="19"/>
  <c r="CY43" i="14"/>
  <c r="AQ14" i="19"/>
  <c r="BW104" i="14"/>
  <c r="Y43" i="14"/>
  <c r="CK53" i="14"/>
  <c r="CA63" i="14"/>
  <c r="BC63" i="14"/>
  <c r="Q16" i="19"/>
  <c r="AG84" i="14"/>
  <c r="O16" i="19"/>
  <c r="BD12" i="19"/>
  <c r="P17" i="19"/>
  <c r="BX15" i="19"/>
  <c r="DF33" i="16"/>
  <c r="AC12" i="19"/>
  <c r="BU104" i="14"/>
  <c r="BN74" i="14"/>
  <c r="AK63" i="14"/>
  <c r="AH15" i="19"/>
  <c r="AD15" i="19"/>
  <c r="AT17" i="19"/>
  <c r="BR17" i="19"/>
  <c r="CB84" i="14"/>
  <c r="CE12" i="19"/>
  <c r="H16" i="19"/>
  <c r="CO84" i="14"/>
  <c r="AJ94" i="14"/>
  <c r="AP43" i="14"/>
  <c r="CJ43" i="14"/>
  <c r="BG17" i="19"/>
  <c r="DB84" i="14"/>
  <c r="AX15" i="19"/>
  <c r="BL14" i="19"/>
  <c r="R12" i="19"/>
  <c r="K63" i="14"/>
  <c r="K42" i="14" s="1"/>
  <c r="CF43" i="14"/>
  <c r="BO16" i="19"/>
  <c r="T63" i="14"/>
  <c r="CP84" i="14"/>
  <c r="DF34" i="16"/>
  <c r="Y94" i="14"/>
  <c r="CL43" i="14"/>
  <c r="CN43" i="14"/>
  <c r="BV84" i="14"/>
  <c r="BT13" i="19"/>
  <c r="R94" i="14"/>
  <c r="AR17" i="19"/>
  <c r="CJ74" i="14"/>
  <c r="CL84" i="14"/>
  <c r="BQ14" i="19"/>
  <c r="AM63" i="14"/>
  <c r="T84" i="14"/>
  <c r="CR94" i="14"/>
  <c r="BC104" i="14"/>
  <c r="BT17" i="19"/>
  <c r="AV104" i="14"/>
  <c r="I94" i="14"/>
  <c r="AI12" i="19"/>
  <c r="S84" i="14"/>
  <c r="BZ16" i="19"/>
  <c r="AA63" i="14"/>
  <c r="S53" i="14"/>
  <c r="AW15" i="19"/>
  <c r="AN13" i="19"/>
  <c r="AW17" i="19"/>
  <c r="L63" i="14"/>
  <c r="AK53" i="14"/>
  <c r="X12" i="19"/>
  <c r="J94" i="14"/>
  <c r="CD74" i="14"/>
  <c r="BU15" i="19"/>
  <c r="BP12" i="19"/>
  <c r="AA53" i="14"/>
  <c r="BZ14" i="19"/>
  <c r="AM16" i="19"/>
  <c r="CT43" i="14"/>
  <c r="BC94" i="14"/>
  <c r="BM74" i="14"/>
  <c r="BB43" i="14"/>
  <c r="BD14" i="19"/>
  <c r="AS63" i="14"/>
  <c r="AJ63" i="14"/>
  <c r="BG94" i="14"/>
  <c r="AU12" i="19"/>
  <c r="BY14" i="19"/>
  <c r="AJ16" i="19"/>
  <c r="AX16" i="19"/>
  <c r="AB12" i="19"/>
  <c r="AF43" i="14"/>
  <c r="AG53" i="14"/>
  <c r="CD14" i="19"/>
  <c r="BF53" i="14"/>
  <c r="BF42" i="14" s="1"/>
  <c r="AJ15" i="19"/>
  <c r="AX12" i="19"/>
  <c r="CV74" i="14"/>
  <c r="BY104" i="14"/>
  <c r="CY53" i="14"/>
  <c r="DC43" i="14"/>
  <c r="CS74" i="14"/>
  <c r="AU94" i="14"/>
  <c r="CZ84" i="14"/>
  <c r="AJ53" i="14"/>
  <c r="AW13" i="19"/>
  <c r="AA15" i="19"/>
  <c r="G15" i="19"/>
  <c r="AA16" i="19"/>
  <c r="CJ84" i="14"/>
  <c r="CB53" i="14"/>
  <c r="CD15" i="19"/>
  <c r="BJ17" i="19"/>
  <c r="AP13" i="19"/>
  <c r="CJ94" i="14"/>
  <c r="DB43" i="14"/>
  <c r="BB74" i="14"/>
  <c r="BJ12" i="19"/>
  <c r="AF15" i="19"/>
  <c r="U14" i="19"/>
  <c r="J16" i="19"/>
  <c r="BS17" i="19"/>
  <c r="BZ17" i="19"/>
  <c r="BQ104" i="14"/>
  <c r="M14" i="19"/>
  <c r="CF15" i="19"/>
  <c r="AA104" i="14"/>
  <c r="T17" i="19"/>
  <c r="J17" i="19"/>
  <c r="BM43" i="14"/>
  <c r="BQ94" i="14"/>
  <c r="AE13" i="19"/>
  <c r="CI84" i="14"/>
  <c r="AI74" i="14"/>
  <c r="BN13" i="19"/>
  <c r="AB84" i="14"/>
  <c r="Q74" i="14"/>
  <c r="AH13" i="19"/>
  <c r="AC17" i="19"/>
  <c r="CM53" i="14"/>
  <c r="CC17" i="19"/>
  <c r="X104" i="14"/>
  <c r="K16" i="19"/>
  <c r="BI84" i="14"/>
  <c r="BW43" i="14"/>
  <c r="BO15" i="19"/>
  <c r="W43" i="14"/>
  <c r="AP16" i="19"/>
  <c r="V12" i="19"/>
  <c r="AI14" i="19"/>
  <c r="AW84" i="14"/>
  <c r="S17" i="19"/>
  <c r="AB94" i="14"/>
  <c r="BQ16" i="19"/>
  <c r="BW14" i="19"/>
  <c r="AQ63" i="14"/>
  <c r="Q13" i="19"/>
  <c r="AU74" i="14"/>
  <c r="BW13" i="19"/>
  <c r="I13" i="19"/>
  <c r="AX63" i="14"/>
  <c r="BU17" i="19"/>
  <c r="CF16" i="19"/>
  <c r="DA94" i="14"/>
  <c r="AR94" i="14"/>
  <c r="W84" i="14"/>
  <c r="G120" i="14"/>
  <c r="AQ13" i="19"/>
  <c r="AD43" i="14"/>
  <c r="CI43" i="14"/>
  <c r="CA15" i="19"/>
  <c r="AG74" i="14"/>
  <c r="BB63" i="14"/>
  <c r="AQ74" i="14"/>
  <c r="AV74" i="14"/>
  <c r="AY17" i="19"/>
  <c r="AZ17" i="19"/>
  <c r="AV53" i="14"/>
  <c r="AL53" i="14"/>
  <c r="AL42" i="14" s="1"/>
  <c r="P43" i="14"/>
  <c r="AB16" i="19"/>
  <c r="DB74" i="14"/>
  <c r="BE94" i="14"/>
  <c r="AW74" i="14"/>
  <c r="U104" i="14"/>
  <c r="BP94" i="14"/>
  <c r="BK104" i="14"/>
  <c r="I16" i="19"/>
  <c r="BH17" i="19"/>
  <c r="AB53" i="14"/>
  <c r="P15" i="19"/>
  <c r="S63" i="14"/>
  <c r="CU104" i="14"/>
  <c r="AV84" i="14"/>
  <c r="Q43" i="14"/>
  <c r="AE12" i="19"/>
  <c r="CB12" i="19"/>
  <c r="BN104" i="14"/>
  <c r="BH12" i="19"/>
  <c r="R43" i="14"/>
  <c r="AC84" i="14"/>
  <c r="AU16" i="19"/>
  <c r="P104" i="14"/>
  <c r="BP53" i="14"/>
  <c r="DC53" i="14"/>
  <c r="AZ16" i="19"/>
  <c r="BO53" i="14"/>
  <c r="Q12" i="19"/>
  <c r="AG63" i="14"/>
  <c r="CF84" i="14"/>
  <c r="BH16" i="19"/>
  <c r="K12" i="19"/>
  <c r="AT94" i="14"/>
  <c r="CE63" i="14"/>
  <c r="BK17" i="19"/>
  <c r="AP17" i="19"/>
  <c r="BD53" i="14"/>
  <c r="X14" i="19"/>
  <c r="BL84" i="14"/>
  <c r="CP94" i="14"/>
  <c r="AN63" i="14"/>
  <c r="BH43" i="14"/>
  <c r="BA104" i="14"/>
  <c r="AT15" i="19"/>
  <c r="N94" i="14"/>
  <c r="BF17" i="19"/>
  <c r="BE16" i="19"/>
  <c r="BB14" i="19"/>
  <c r="L17" i="19"/>
  <c r="M12" i="19"/>
  <c r="BL16" i="19"/>
  <c r="BN43" i="14"/>
  <c r="BC13" i="19"/>
  <c r="AI84" i="14"/>
  <c r="CH63" i="14"/>
  <c r="G115" i="14"/>
  <c r="F13" i="19"/>
  <c r="Y53" i="14"/>
  <c r="N12" i="19"/>
  <c r="CI94" i="14"/>
  <c r="DF126" i="16"/>
  <c r="AQ17" i="19"/>
  <c r="CA53" i="14"/>
  <c r="V53" i="14"/>
  <c r="Q104" i="14"/>
  <c r="CE15" i="19"/>
  <c r="C13" i="19"/>
  <c r="DF22" i="16"/>
  <c r="AM53" i="14"/>
  <c r="BY12" i="19"/>
  <c r="BK16" i="19"/>
  <c r="K13" i="19"/>
  <c r="U43" i="14"/>
  <c r="Y15" i="19"/>
  <c r="V16" i="19"/>
  <c r="BE53" i="14"/>
  <c r="CL74" i="14"/>
  <c r="AL104" i="14"/>
  <c r="BV63" i="14"/>
  <c r="AV13" i="19"/>
  <c r="BH15" i="19"/>
  <c r="T104" i="14"/>
  <c r="BO63" i="14"/>
  <c r="DA104" i="14"/>
  <c r="Z14" i="19"/>
  <c r="AN43" i="14"/>
  <c r="BP74" i="14"/>
  <c r="BP17" i="19"/>
  <c r="I15" i="19"/>
  <c r="AL13" i="19"/>
  <c r="BX13" i="19"/>
  <c r="T12" i="19"/>
  <c r="BF104" i="14"/>
  <c r="T43" i="14"/>
  <c r="CH53" i="14"/>
  <c r="V74" i="14"/>
  <c r="DB53" i="14"/>
  <c r="P63" i="14"/>
  <c r="M94" i="14"/>
  <c r="CD13" i="19"/>
  <c r="AG13" i="19"/>
  <c r="R16" i="19"/>
  <c r="BA14" i="19"/>
  <c r="AX53" i="14"/>
  <c r="AN17" i="19"/>
  <c r="BX53" i="14"/>
  <c r="CD94" i="14"/>
  <c r="AK84" i="14"/>
  <c r="AK73" i="14" s="1"/>
  <c r="CE94" i="14"/>
  <c r="P16" i="19"/>
  <c r="BA73" i="14"/>
  <c r="U8" i="19"/>
  <c r="AR46" i="16"/>
  <c r="BE33" i="16"/>
  <c r="K46" i="16"/>
  <c r="AZ33" i="16"/>
  <c r="CQ33" i="16"/>
  <c r="AV46" i="16"/>
  <c r="BK118" i="16"/>
  <c r="W118" i="16"/>
  <c r="AZ46" i="16"/>
  <c r="BE118" i="16"/>
  <c r="BU46" i="16"/>
  <c r="AK33" i="16"/>
  <c r="DC46" i="16"/>
  <c r="AJ33" i="16"/>
  <c r="N33" i="16"/>
  <c r="AX46" i="16"/>
  <c r="CJ33" i="16"/>
  <c r="BB46" i="16"/>
  <c r="J33" i="16"/>
  <c r="R132" i="16"/>
  <c r="BJ46" i="16"/>
  <c r="CS118" i="16"/>
  <c r="BY132" i="16"/>
  <c r="BD132" i="16"/>
  <c r="AT34" i="16"/>
  <c r="CQ46" i="16"/>
  <c r="AN33" i="16"/>
  <c r="AI117" i="16"/>
  <c r="AC34" i="16"/>
  <c r="AP33" i="16"/>
  <c r="AI100" i="16"/>
  <c r="L46" i="16"/>
  <c r="BC100" i="16"/>
  <c r="CC100" i="16"/>
  <c r="AP46" i="16"/>
  <c r="CS132" i="16"/>
  <c r="CP46" i="16"/>
  <c r="W132" i="16"/>
  <c r="BE46" i="16"/>
  <c r="BV33" i="16"/>
  <c r="I117" i="16"/>
  <c r="AT33" i="16"/>
  <c r="M33" i="16"/>
  <c r="J34" i="16"/>
  <c r="W33" i="16"/>
  <c r="CI100" i="16"/>
  <c r="S46" i="16"/>
  <c r="BZ34" i="16"/>
  <c r="CH34" i="16"/>
  <c r="AE118" i="16"/>
  <c r="BL46" i="16"/>
  <c r="V46" i="16"/>
  <c r="R126" i="16"/>
  <c r="V33" i="16"/>
  <c r="AL46" i="16"/>
  <c r="CM126" i="16"/>
  <c r="CH132" i="16"/>
  <c r="BI118" i="16"/>
  <c r="AM34" i="16"/>
  <c r="BR117" i="16"/>
  <c r="J46" i="16"/>
  <c r="CT100" i="16"/>
  <c r="H46" i="16"/>
  <c r="CW132" i="16"/>
  <c r="BG100" i="16"/>
  <c r="AN46" i="16"/>
  <c r="BT132" i="16"/>
  <c r="AQ118" i="16"/>
  <c r="S33" i="16"/>
  <c r="AI126" i="16"/>
  <c r="AR33" i="16"/>
  <c r="CN34" i="16"/>
  <c r="U132" i="16"/>
  <c r="AV33" i="16"/>
  <c r="V100" i="16"/>
  <c r="CF126" i="16"/>
  <c r="BM126" i="16"/>
  <c r="AN118" i="16"/>
  <c r="BU100" i="16"/>
  <c r="BJ34" i="16"/>
  <c r="R117" i="16"/>
  <c r="AT100" i="16"/>
  <c r="CW100" i="16"/>
  <c r="AV126" i="16"/>
  <c r="AR126" i="16"/>
  <c r="Q46" i="16"/>
  <c r="BT33" i="16"/>
  <c r="AD22" i="16"/>
  <c r="BC34" i="16"/>
  <c r="W100" i="16"/>
  <c r="BS34" i="16"/>
  <c r="AI22" i="16"/>
  <c r="CY33" i="16"/>
  <c r="AX132" i="16"/>
  <c r="CI118" i="16"/>
  <c r="R100" i="16"/>
  <c r="CZ132" i="16"/>
  <c r="BQ118" i="16"/>
  <c r="CF46" i="16"/>
  <c r="CI132" i="16"/>
  <c r="AO118" i="16"/>
  <c r="CO100" i="16"/>
  <c r="N34" i="16"/>
  <c r="CM132" i="16"/>
  <c r="BE132" i="16"/>
  <c r="AU34" i="16"/>
  <c r="CA117" i="16"/>
  <c r="AA33" i="16"/>
  <c r="M117" i="16"/>
  <c r="CY117" i="16"/>
  <c r="BY46" i="16"/>
  <c r="BZ100" i="16"/>
  <c r="R33" i="16"/>
  <c r="BF46" i="16"/>
  <c r="CR132" i="16"/>
  <c r="BX117" i="16"/>
  <c r="H100" i="16"/>
  <c r="AK46" i="16"/>
  <c r="X46" i="16"/>
  <c r="BH100" i="16"/>
  <c r="AF100" i="16"/>
  <c r="BB34" i="16"/>
  <c r="AC100" i="16"/>
  <c r="I126" i="16"/>
  <c r="T46" i="16"/>
  <c r="I22" i="16"/>
  <c r="AF126" i="16"/>
  <c r="W46" i="16"/>
  <c r="AJ100" i="16"/>
  <c r="M34" i="16"/>
  <c r="CQ132" i="16"/>
  <c r="CX100" i="16"/>
  <c r="BR46" i="16"/>
  <c r="CE34" i="16"/>
  <c r="CE33" i="16"/>
  <c r="BM132" i="16"/>
  <c r="BH33" i="16"/>
  <c r="AQ46" i="16"/>
  <c r="AS46" i="16"/>
  <c r="BD100" i="16"/>
  <c r="CB46" i="16"/>
  <c r="AH46" i="16"/>
  <c r="Y46" i="16"/>
  <c r="BJ100" i="16"/>
  <c r="CB33" i="16"/>
  <c r="CG46" i="16"/>
  <c r="H132" i="16"/>
  <c r="CU132" i="16"/>
  <c r="BD46" i="16"/>
  <c r="AK118" i="16"/>
  <c r="BB132" i="16"/>
  <c r="BM33" i="16"/>
  <c r="CS100" i="16"/>
  <c r="BX46" i="16"/>
  <c r="CH100" i="16"/>
  <c r="I100" i="16"/>
  <c r="CK33" i="16"/>
  <c r="CI33" i="16"/>
  <c r="CW46" i="16"/>
  <c r="AB100" i="16"/>
  <c r="T117" i="16"/>
  <c r="BQ132" i="16"/>
  <c r="CL46" i="16"/>
  <c r="Z100" i="16"/>
  <c r="O132" i="16"/>
  <c r="CX46" i="16"/>
  <c r="BL132" i="16"/>
  <c r="BH46" i="16"/>
  <c r="DC118" i="16"/>
  <c r="AY46" i="16"/>
  <c r="BX100" i="16"/>
  <c r="AU33" i="16"/>
  <c r="AW33" i="16"/>
  <c r="CV46" i="16"/>
  <c r="CU46" i="16"/>
  <c r="AH33" i="16"/>
  <c r="BJ117" i="16"/>
  <c r="CN100" i="16"/>
  <c r="Z46" i="16"/>
  <c r="BJ118" i="16"/>
  <c r="CV117" i="16"/>
  <c r="BD33" i="16"/>
  <c r="CZ118" i="16"/>
  <c r="BV100" i="16"/>
  <c r="AA34" i="16"/>
  <c r="BG46" i="16"/>
  <c r="CB126" i="16"/>
  <c r="L33" i="16"/>
  <c r="X100" i="16"/>
  <c r="BQ34" i="16"/>
  <c r="CJ34" i="16"/>
  <c r="J117" i="16"/>
  <c r="N100" i="16"/>
  <c r="AJ46" i="16"/>
  <c r="BZ46" i="16"/>
  <c r="P34" i="16"/>
  <c r="AJ34" i="16"/>
  <c r="CL117" i="16"/>
  <c r="AB46" i="16"/>
  <c r="AM118" i="16"/>
  <c r="AL34" i="16"/>
  <c r="CU34" i="16"/>
  <c r="L22" i="16"/>
  <c r="BK34" i="16"/>
  <c r="K33" i="16"/>
  <c r="CQ126" i="16"/>
  <c r="AZ117" i="16"/>
  <c r="AH118" i="16"/>
  <c r="BY126" i="16"/>
  <c r="BW46" i="16"/>
  <c r="CC132" i="16"/>
  <c r="AN126" i="16"/>
  <c r="DB34" i="16"/>
  <c r="BJ132" i="16"/>
  <c r="AS132" i="16"/>
  <c r="CX126" i="16"/>
  <c r="BC33" i="16"/>
  <c r="H34" i="16"/>
  <c r="BS126" i="16"/>
  <c r="AP100" i="16"/>
  <c r="BI46" i="16"/>
  <c r="BO118" i="16"/>
  <c r="CD46" i="16"/>
  <c r="AF33" i="16"/>
  <c r="BS33" i="16"/>
  <c r="CH46" i="16"/>
  <c r="BP118" i="16"/>
  <c r="CE46" i="16"/>
  <c r="AE33" i="16"/>
  <c r="BC46" i="16"/>
  <c r="AY33" i="16"/>
  <c r="CL132" i="16"/>
  <c r="Q33" i="16"/>
  <c r="AA132" i="16"/>
  <c r="BK46" i="16"/>
  <c r="AP132" i="16"/>
  <c r="CA46" i="16"/>
  <c r="CR33" i="16"/>
  <c r="CO33" i="16"/>
  <c r="R46" i="16"/>
  <c r="AD46" i="16"/>
  <c r="U33" i="16"/>
  <c r="CU33" i="16"/>
  <c r="AR100" i="16"/>
  <c r="BZ132" i="16"/>
  <c r="AY100" i="16"/>
  <c r="T132" i="16"/>
  <c r="DA46" i="16"/>
  <c r="BA118" i="16"/>
  <c r="DB33" i="16"/>
  <c r="BO132" i="16"/>
  <c r="BM46" i="16"/>
  <c r="AA100" i="16"/>
  <c r="O46" i="16"/>
  <c r="BO33" i="16"/>
  <c r="CX117" i="16"/>
  <c r="CU100" i="16"/>
  <c r="CT46" i="16"/>
  <c r="BY100" i="16"/>
  <c r="CG100" i="16"/>
  <c r="U100" i="16"/>
  <c r="AS33" i="16"/>
  <c r="AH100" i="16"/>
  <c r="BA132" i="16"/>
  <c r="CT33" i="16"/>
  <c r="CB117" i="16"/>
  <c r="Z132" i="16"/>
  <c r="CX33" i="16"/>
  <c r="BC132" i="16"/>
  <c r="BO46" i="16"/>
  <c r="K100" i="16"/>
  <c r="AQ33" i="16"/>
  <c r="BG132" i="16"/>
  <c r="AC33" i="16"/>
  <c r="CW33" i="16"/>
  <c r="AH117" i="16"/>
  <c r="CY46" i="16"/>
  <c r="BG33" i="16"/>
  <c r="O118" i="16"/>
  <c r="CS33" i="16"/>
  <c r="T100" i="16"/>
  <c r="AI132" i="16"/>
  <c r="O100" i="16"/>
  <c r="BI132" i="16"/>
  <c r="CV132" i="16"/>
  <c r="J132" i="16"/>
  <c r="CG33" i="16"/>
  <c r="DA132" i="16"/>
  <c r="S132" i="16"/>
  <c r="CW117" i="16"/>
  <c r="BL34" i="16"/>
  <c r="AW46" i="16"/>
  <c r="DC34" i="16"/>
  <c r="CL33" i="16"/>
  <c r="BD118" i="16"/>
  <c r="M46" i="16"/>
  <c r="BS132" i="16"/>
  <c r="AC46" i="16"/>
  <c r="W22" i="16"/>
  <c r="P46" i="16"/>
  <c r="AQ100" i="16"/>
  <c r="BH132" i="16"/>
  <c r="BN117" i="16"/>
  <c r="AY132" i="16"/>
  <c r="BJ33" i="16"/>
  <c r="CT118" i="16"/>
  <c r="AC132" i="16"/>
  <c r="CJ22" i="16"/>
  <c r="H22" i="16"/>
  <c r="BT46" i="16"/>
  <c r="BR33" i="16"/>
  <c r="BX33" i="16"/>
  <c r="BN46" i="16"/>
  <c r="BB33" i="16"/>
  <c r="CD33" i="16"/>
  <c r="BK33" i="16"/>
  <c r="CF118" i="16"/>
  <c r="P132" i="16"/>
  <c r="CV33" i="16"/>
  <c r="AB132" i="16"/>
  <c r="BN33" i="16"/>
  <c r="DC33" i="16"/>
  <c r="CX132" i="16"/>
  <c r="Z33" i="16"/>
  <c r="BU132" i="16"/>
  <c r="U46" i="16"/>
  <c r="DA118" i="16"/>
  <c r="P33" i="16"/>
  <c r="CS46" i="16"/>
  <c r="AR132" i="16"/>
  <c r="BW132" i="16"/>
  <c r="AG46" i="16"/>
  <c r="S117" i="16"/>
  <c r="CK132" i="16"/>
  <c r="AM132" i="16"/>
  <c r="CV100" i="16"/>
  <c r="BW100" i="16"/>
  <c r="AX100" i="16"/>
  <c r="AH34" i="16"/>
  <c r="AG33" i="16"/>
  <c r="AX33" i="16"/>
  <c r="AE34" i="16"/>
  <c r="CZ33" i="16"/>
  <c r="BQ46" i="16"/>
  <c r="BA34" i="16"/>
  <c r="BK100" i="16"/>
  <c r="I46" i="16"/>
  <c r="AT132" i="16"/>
  <c r="BM100" i="16"/>
  <c r="CP33" i="16"/>
  <c r="CN33" i="16"/>
  <c r="CY132" i="16"/>
  <c r="AG100" i="16"/>
  <c r="AV132" i="16"/>
  <c r="BB100" i="16"/>
  <c r="CZ46" i="16"/>
  <c r="CJ117" i="16"/>
  <c r="AE132" i="16"/>
  <c r="X132" i="16"/>
  <c r="CK126" i="16"/>
  <c r="BP46" i="16"/>
  <c r="BZ33" i="16"/>
  <c r="BY33" i="16"/>
  <c r="CR46" i="16"/>
  <c r="CF22" i="16"/>
  <c r="X33" i="16"/>
  <c r="CD22" i="16"/>
  <c r="CM33" i="16"/>
  <c r="BU118" i="16"/>
  <c r="BZ126" i="16"/>
  <c r="X126" i="16"/>
  <c r="CK46" i="16"/>
  <c r="O33" i="16"/>
  <c r="U117" i="16"/>
  <c r="T33" i="16"/>
  <c r="AB33" i="16"/>
  <c r="AI118" i="16"/>
  <c r="AX118" i="16"/>
  <c r="I33" i="16"/>
  <c r="AT46" i="16"/>
  <c r="AT118" i="16"/>
  <c r="Y33" i="16"/>
  <c r="BF33" i="16"/>
  <c r="BQ33" i="16"/>
  <c r="BP33" i="16"/>
  <c r="AZ132" i="16"/>
  <c r="CB132" i="16"/>
  <c r="BL33" i="16"/>
  <c r="CE132" i="16"/>
  <c r="CM46" i="16"/>
  <c r="CW118" i="16"/>
  <c r="CH33" i="16"/>
  <c r="BS46" i="16"/>
  <c r="AH132" i="16"/>
  <c r="V132" i="16"/>
  <c r="CJ46" i="16"/>
  <c r="J100" i="16"/>
  <c r="AO100" i="16"/>
  <c r="P100" i="16"/>
  <c r="BC118" i="16"/>
  <c r="BV34" i="16"/>
  <c r="AE100" i="16"/>
  <c r="DA33" i="16"/>
  <c r="BM117" i="16"/>
  <c r="CY100" i="16"/>
  <c r="H33" i="16"/>
  <c r="Y132" i="16"/>
  <c r="CA33" i="16"/>
  <c r="AZ100" i="16"/>
  <c r="AD100" i="16"/>
  <c r="CH117" i="16"/>
  <c r="CG34" i="16"/>
  <c r="AW126" i="16"/>
  <c r="AF46" i="16"/>
  <c r="CA126" i="16"/>
  <c r="AL33" i="16"/>
  <c r="AL126" i="16"/>
  <c r="BD22" i="16"/>
  <c r="CP100" i="16"/>
  <c r="AK100" i="16"/>
  <c r="DC22" i="16"/>
  <c r="DC100" i="16"/>
  <c r="AE46" i="16"/>
  <c r="CO46" i="16"/>
  <c r="Y117" i="16"/>
  <c r="AS100" i="16"/>
  <c r="AN132" i="16"/>
  <c r="BA46" i="16"/>
  <c r="BU33" i="16"/>
  <c r="BW33" i="16"/>
  <c r="CK118" i="16"/>
  <c r="Q118" i="16"/>
  <c r="BV46" i="16"/>
  <c r="AO33" i="16"/>
  <c r="AU46" i="16"/>
  <c r="AF118" i="16"/>
  <c r="BA33" i="16"/>
  <c r="AC118" i="16"/>
  <c r="CI46" i="16"/>
  <c r="AM33" i="16"/>
  <c r="CC33" i="16"/>
  <c r="AI33" i="16"/>
  <c r="AM46" i="16"/>
  <c r="AI46" i="16"/>
  <c r="AO46" i="16"/>
  <c r="BZ118" i="16"/>
  <c r="DB46" i="16"/>
  <c r="CF33" i="16"/>
  <c r="DB132" i="16"/>
  <c r="N46" i="16"/>
  <c r="BZ117" i="16"/>
  <c r="AL100" i="16"/>
  <c r="BX132" i="16"/>
  <c r="CN46" i="16"/>
  <c r="AS34" i="16"/>
  <c r="AA46" i="16"/>
  <c r="BL100" i="16"/>
  <c r="BI33" i="16"/>
  <c r="DA34" i="16"/>
  <c r="AQ34" i="16"/>
  <c r="CC46" i="16"/>
  <c r="CD132" i="16"/>
  <c r="AK22" i="16"/>
  <c r="AD33" i="16"/>
  <c r="M132" i="16"/>
  <c r="AX34" i="16"/>
  <c r="AU117" i="16"/>
  <c r="S100" i="16"/>
  <c r="AT126" i="16"/>
  <c r="P117" i="16"/>
  <c r="AN34" i="16"/>
  <c r="P126" i="16"/>
  <c r="O22" i="16"/>
  <c r="BA126" i="16"/>
  <c r="AJ117" i="16"/>
  <c r="Q126" i="16"/>
  <c r="CA100" i="16"/>
  <c r="L132" i="16"/>
  <c r="BI34" i="16"/>
  <c r="BZ22" i="16"/>
  <c r="AA42" i="14" l="1"/>
  <c r="AJ73" i="14"/>
  <c r="W42" i="14"/>
  <c r="N73" i="14"/>
  <c r="CS42" i="14"/>
  <c r="CM73" i="14"/>
  <c r="CJ42" i="14"/>
  <c r="BC42" i="14"/>
  <c r="CX73" i="14"/>
  <c r="AC42" i="14"/>
  <c r="BH73" i="14"/>
  <c r="BW42" i="14"/>
  <c r="CI73" i="14"/>
  <c r="CD73" i="14"/>
  <c r="AP73" i="14"/>
  <c r="X42" i="14"/>
  <c r="CZ42" i="14"/>
  <c r="BJ42" i="14"/>
  <c r="AT73" i="14"/>
  <c r="BV73" i="14"/>
  <c r="Y42" i="14"/>
  <c r="BI73" i="14"/>
  <c r="CB73" i="14"/>
  <c r="P73" i="14"/>
  <c r="S42" i="14"/>
  <c r="CQ42" i="14"/>
  <c r="AF42" i="14"/>
  <c r="DC42" i="14"/>
  <c r="DC41" i="14" s="1"/>
  <c r="R42" i="14"/>
  <c r="BS42" i="14"/>
  <c r="AS73" i="14"/>
  <c r="BQ42" i="14"/>
  <c r="M42" i="14"/>
  <c r="BU73" i="14"/>
  <c r="AX73" i="14"/>
  <c r="CO73" i="14"/>
  <c r="CF73" i="14"/>
  <c r="DC73" i="14"/>
  <c r="AN42" i="14"/>
  <c r="AT42" i="14"/>
  <c r="BK42" i="14"/>
  <c r="CA42" i="14"/>
  <c r="DB73" i="14"/>
  <c r="CJ73" i="14"/>
  <c r="CU73" i="14"/>
  <c r="Z73" i="14"/>
  <c r="BL42" i="14"/>
  <c r="AY42" i="14"/>
  <c r="BA42" i="14"/>
  <c r="BA41" i="14" s="1"/>
  <c r="BO42" i="14"/>
  <c r="CT42" i="14"/>
  <c r="AQ73" i="14"/>
  <c r="U42" i="14"/>
  <c r="CR73" i="14"/>
  <c r="CL73" i="14"/>
  <c r="AO42" i="14"/>
  <c r="BF73" i="14"/>
  <c r="BF41" i="14" s="1"/>
  <c r="CF42" i="14"/>
  <c r="CC73" i="14"/>
  <c r="BQ73" i="14"/>
  <c r="BJ73" i="14"/>
  <c r="M73" i="14"/>
  <c r="AD73" i="14"/>
  <c r="AO73" i="14"/>
  <c r="CE42" i="14"/>
  <c r="AZ42" i="14"/>
  <c r="AC73" i="14"/>
  <c r="BB73" i="14"/>
  <c r="U73" i="14"/>
  <c r="BN42" i="14"/>
  <c r="BD73" i="14"/>
  <c r="BP73" i="14"/>
  <c r="AI73" i="14"/>
  <c r="W73" i="14"/>
  <c r="AY73" i="14"/>
  <c r="CT73" i="14"/>
  <c r="CT41" i="14" s="1"/>
  <c r="AN73" i="14"/>
  <c r="AB42" i="14"/>
  <c r="AB73" i="14"/>
  <c r="BI42" i="14"/>
  <c r="BY73" i="14"/>
  <c r="CH73" i="14"/>
  <c r="DA42" i="14"/>
  <c r="CK73" i="14"/>
  <c r="CH42" i="14"/>
  <c r="AJ42" i="14"/>
  <c r="AJ41" i="14" s="1"/>
  <c r="AG42" i="14"/>
  <c r="BM73" i="14"/>
  <c r="L42" i="14"/>
  <c r="CL42" i="14"/>
  <c r="AU42" i="14"/>
  <c r="BO73" i="14"/>
  <c r="CV73" i="14"/>
  <c r="Z42" i="14"/>
  <c r="Z41" i="14" s="1"/>
  <c r="AI42" i="14"/>
  <c r="BT73" i="14"/>
  <c r="AE42" i="14"/>
  <c r="BR73" i="14"/>
  <c r="BR42" i="14"/>
  <c r="CY73" i="14"/>
  <c r="CU42" i="14"/>
  <c r="L73" i="14"/>
  <c r="BZ42" i="14"/>
  <c r="CE73" i="14"/>
  <c r="T73" i="14"/>
  <c r="CW42" i="14"/>
  <c r="CM42" i="14"/>
  <c r="DB42" i="14"/>
  <c r="BC73" i="14"/>
  <c r="BN73" i="14"/>
  <c r="X73" i="14"/>
  <c r="V73" i="14"/>
  <c r="AM73" i="14"/>
  <c r="BW73" i="14"/>
  <c r="O42" i="14"/>
  <c r="I42" i="14"/>
  <c r="R73" i="14"/>
  <c r="CP42" i="14"/>
  <c r="Y73" i="14"/>
  <c r="BS73" i="14"/>
  <c r="AL73" i="14"/>
  <c r="AL41" i="14" s="1"/>
  <c r="CG42" i="14"/>
  <c r="AW73" i="14"/>
  <c r="CA73" i="14"/>
  <c r="AV42" i="14"/>
  <c r="O73" i="14"/>
  <c r="BX42" i="14"/>
  <c r="CN73" i="14"/>
  <c r="CD42" i="14"/>
  <c r="BZ73" i="14"/>
  <c r="T42" i="14"/>
  <c r="AX42" i="14"/>
  <c r="P42" i="14"/>
  <c r="BG73" i="14"/>
  <c r="CY42" i="14"/>
  <c r="BX73" i="14"/>
  <c r="BD42" i="14"/>
  <c r="CO42" i="14"/>
  <c r="AH42" i="14"/>
  <c r="BH42" i="14"/>
  <c r="CS73" i="14"/>
  <c r="AZ73" i="14"/>
  <c r="AP42" i="14"/>
  <c r="AM42" i="14"/>
  <c r="Q73" i="14"/>
  <c r="BG42" i="14"/>
  <c r="CZ73" i="14"/>
  <c r="BE42" i="14"/>
  <c r="AG73" i="14"/>
  <c r="CX42" i="14"/>
  <c r="V42" i="14"/>
  <c r="AA73" i="14"/>
  <c r="CB42" i="14"/>
  <c r="BV42" i="14"/>
  <c r="N42" i="14"/>
  <c r="AW42" i="14"/>
  <c r="CV42" i="14"/>
  <c r="CR42" i="14"/>
  <c r="CC42" i="14"/>
  <c r="BL73" i="14"/>
  <c r="Q42" i="14"/>
  <c r="CI42" i="14"/>
  <c r="AU73" i="14"/>
  <c r="S73" i="14"/>
  <c r="BT42" i="14"/>
  <c r="AH73" i="14"/>
  <c r="CW73" i="14"/>
  <c r="BP42" i="14"/>
  <c r="AV73" i="14"/>
  <c r="BU42" i="14"/>
  <c r="DA73" i="14"/>
  <c r="BK73" i="14"/>
  <c r="J42" i="14"/>
  <c r="AD42" i="14"/>
  <c r="AQ42" i="14"/>
  <c r="CK42" i="14"/>
  <c r="AS42" i="14"/>
  <c r="CG73" i="14"/>
  <c r="AF73" i="14"/>
  <c r="AK42" i="14"/>
  <c r="AK41" i="14" s="1"/>
  <c r="BY42" i="14"/>
  <c r="CQ73" i="14"/>
  <c r="CQ41" i="14" s="1"/>
  <c r="AR42" i="14"/>
  <c r="BM42" i="14"/>
  <c r="BB42" i="14"/>
  <c r="CN42" i="14"/>
  <c r="CP73" i="14"/>
  <c r="BE73" i="14"/>
  <c r="AR73" i="14"/>
  <c r="AE73" i="14"/>
  <c r="G46" i="16"/>
  <c r="F46" i="16"/>
  <c r="G33" i="16"/>
  <c r="F33" i="16"/>
  <c r="V8" i="19"/>
  <c r="R181" i="15"/>
  <c r="Q181" i="15"/>
  <c r="U181" i="15"/>
  <c r="S181" i="15"/>
  <c r="P181" i="15"/>
  <c r="O181" i="15"/>
  <c r="G181" i="15"/>
  <c r="F181" i="15"/>
  <c r="F302" i="15" s="1"/>
  <c r="AD126" i="16"/>
  <c r="DA100" i="16"/>
  <c r="AD34" i="16"/>
  <c r="BT100" i="16"/>
  <c r="R34" i="16"/>
  <c r="CQ22" i="16"/>
  <c r="AK132" i="16"/>
  <c r="CP132" i="16"/>
  <c r="BI22" i="16"/>
  <c r="BM34" i="16"/>
  <c r="CD100" i="16"/>
  <c r="CF117" i="16"/>
  <c r="AR34" i="16"/>
  <c r="BG22" i="16"/>
  <c r="AU22" i="16"/>
  <c r="Q117" i="16"/>
  <c r="CC22" i="16"/>
  <c r="CO118" i="16"/>
  <c r="CH118" i="16"/>
  <c r="K118" i="16"/>
  <c r="Z118" i="16"/>
  <c r="AR118" i="16"/>
  <c r="CJ126" i="16"/>
  <c r="AG22" i="16"/>
  <c r="BL22" i="16"/>
  <c r="CZ22" i="16"/>
  <c r="BI126" i="16"/>
  <c r="AP22" i="16"/>
  <c r="Z117" i="16"/>
  <c r="BB117" i="16"/>
  <c r="AR117" i="16"/>
  <c r="CR117" i="16"/>
  <c r="AS22" i="16"/>
  <c r="BF100" i="16"/>
  <c r="BR100" i="16"/>
  <c r="CC117" i="16"/>
  <c r="AU118" i="16"/>
  <c r="Y126" i="16"/>
  <c r="BL117" i="16"/>
  <c r="O117" i="16"/>
  <c r="CK22" i="16"/>
  <c r="N118" i="16"/>
  <c r="CE117" i="16"/>
  <c r="BK117" i="16"/>
  <c r="CK34" i="16"/>
  <c r="AN100" i="16"/>
  <c r="AD117" i="16"/>
  <c r="CG22" i="16"/>
  <c r="BT118" i="16"/>
  <c r="CB118" i="16"/>
  <c r="BO22" i="16"/>
  <c r="BS117" i="16"/>
  <c r="BG34" i="16"/>
  <c r="AF132" i="16"/>
  <c r="BP34" i="16"/>
  <c r="S34" i="16"/>
  <c r="CT117" i="16"/>
  <c r="CC34" i="16"/>
  <c r="CP34" i="16"/>
  <c r="AW132" i="16"/>
  <c r="CM118" i="16"/>
  <c r="CL22" i="16"/>
  <c r="BS22" i="16"/>
  <c r="DA22" i="16"/>
  <c r="R22" i="16"/>
  <c r="CU117" i="16"/>
  <c r="BD126" i="16"/>
  <c r="Y22" i="16"/>
  <c r="BE34" i="16"/>
  <c r="AA118" i="16"/>
  <c r="AJ126" i="16"/>
  <c r="AC117" i="16"/>
  <c r="K132" i="16"/>
  <c r="DB126" i="16"/>
  <c r="CF132" i="16"/>
  <c r="Z126" i="16"/>
  <c r="CM22" i="16"/>
  <c r="I34" i="16"/>
  <c r="DB100" i="16"/>
  <c r="AO34" i="16"/>
  <c r="AG126" i="16"/>
  <c r="BQ100" i="16"/>
  <c r="BF22" i="16"/>
  <c r="BJ22" i="16"/>
  <c r="BQ117" i="16"/>
  <c r="L126" i="16"/>
  <c r="CE22" i="16"/>
  <c r="BF126" i="16"/>
  <c r="BD117" i="16"/>
  <c r="BH34" i="16"/>
  <c r="CC118" i="16"/>
  <c r="S118" i="16"/>
  <c r="AL118" i="16"/>
  <c r="CX118" i="16"/>
  <c r="AP118" i="16"/>
  <c r="AO126" i="16"/>
  <c r="AK126" i="16"/>
  <c r="BU126" i="16"/>
  <c r="CG126" i="16"/>
  <c r="AM117" i="16"/>
  <c r="CG117" i="16"/>
  <c r="BE117" i="16"/>
  <c r="CN117" i="16"/>
  <c r="K34" i="16"/>
  <c r="BG117" i="16"/>
  <c r="AN117" i="16"/>
  <c r="AL132" i="16"/>
  <c r="CR118" i="16"/>
  <c r="S22" i="16"/>
  <c r="BY117" i="16"/>
  <c r="AW22" i="16"/>
  <c r="AA126" i="16"/>
  <c r="BP117" i="16"/>
  <c r="CL100" i="16"/>
  <c r="Q100" i="16"/>
  <c r="AD118" i="16"/>
  <c r="BF118" i="16"/>
  <c r="BO34" i="16"/>
  <c r="N117" i="16"/>
  <c r="AT22" i="16"/>
  <c r="CJ118" i="16"/>
  <c r="X34" i="16"/>
  <c r="CW22" i="16"/>
  <c r="BP132" i="16"/>
  <c r="CE100" i="16"/>
  <c r="CJ132" i="16"/>
  <c r="BV22" i="16"/>
  <c r="CE118" i="16"/>
  <c r="T126" i="16"/>
  <c r="BT126" i="16"/>
  <c r="K126" i="16"/>
  <c r="CN22" i="16"/>
  <c r="CT126" i="16"/>
  <c r="BN34" i="16"/>
  <c r="BN118" i="16"/>
  <c r="AT117" i="16"/>
  <c r="BN132" i="16"/>
  <c r="BI100" i="16"/>
  <c r="BO126" i="16"/>
  <c r="BL118" i="16"/>
  <c r="CO117" i="16"/>
  <c r="CQ100" i="16"/>
  <c r="T22" i="16"/>
  <c r="S126" i="16"/>
  <c r="AY117" i="16"/>
  <c r="U22" i="16"/>
  <c r="CP22" i="16"/>
  <c r="AK34" i="16"/>
  <c r="N132" i="16"/>
  <c r="M126" i="16"/>
  <c r="CL34" i="16"/>
  <c r="Z22" i="16"/>
  <c r="AM126" i="16"/>
  <c r="CK100" i="16"/>
  <c r="L100" i="16"/>
  <c r="AG34" i="16"/>
  <c r="BF132" i="16"/>
  <c r="W34" i="16"/>
  <c r="AZ126" i="16"/>
  <c r="Y34" i="16"/>
  <c r="CZ100" i="16"/>
  <c r="Y100" i="16"/>
  <c r="BH118" i="16"/>
  <c r="BV118" i="16"/>
  <c r="M118" i="16"/>
  <c r="AS118" i="16"/>
  <c r="AH22" i="16"/>
  <c r="AO117" i="16"/>
  <c r="CP117" i="16"/>
  <c r="BW117" i="16"/>
  <c r="AX126" i="16"/>
  <c r="AS126" i="16"/>
  <c r="BX22" i="16"/>
  <c r="AC126" i="16"/>
  <c r="N126" i="16"/>
  <c r="H117" i="16"/>
  <c r="BI117" i="16"/>
  <c r="CY34" i="16"/>
  <c r="BO117" i="16"/>
  <c r="AA22" i="16"/>
  <c r="Y118" i="16"/>
  <c r="N22" i="16"/>
  <c r="BN22" i="16"/>
  <c r="X117" i="16"/>
  <c r="BA22" i="16"/>
  <c r="BR118" i="16"/>
  <c r="CO126" i="16"/>
  <c r="CG132" i="16"/>
  <c r="BX126" i="16"/>
  <c r="CQ34" i="16"/>
  <c r="AD132" i="16"/>
  <c r="M100" i="16"/>
  <c r="AP34" i="16"/>
  <c r="O126" i="16"/>
  <c r="BS118" i="16"/>
  <c r="CY118" i="16"/>
  <c r="BK22" i="16"/>
  <c r="CS117" i="16"/>
  <c r="CI22" i="16"/>
  <c r="BW118" i="16"/>
  <c r="BJ126" i="16"/>
  <c r="CP126" i="16"/>
  <c r="BK132" i="16"/>
  <c r="AM100" i="16"/>
  <c r="BP126" i="16"/>
  <c r="CM34" i="16"/>
  <c r="V22" i="16"/>
  <c r="CB100" i="16"/>
  <c r="AN22" i="16"/>
  <c r="AJ22" i="16"/>
  <c r="CD34" i="16"/>
  <c r="BE22" i="16"/>
  <c r="BH117" i="16"/>
  <c r="BR34" i="16"/>
  <c r="AR22" i="16"/>
  <c r="CD126" i="16"/>
  <c r="CL126" i="16"/>
  <c r="CY22" i="16"/>
  <c r="AU100" i="16"/>
  <c r="J118" i="16"/>
  <c r="X118" i="16"/>
  <c r="V118" i="16"/>
  <c r="BB118" i="16"/>
  <c r="P118" i="16"/>
  <c r="CQ118" i="16"/>
  <c r="AV34" i="16"/>
  <c r="CC126" i="16"/>
  <c r="BC22" i="16"/>
  <c r="BU117" i="16"/>
  <c r="AB117" i="16"/>
  <c r="AX117" i="16"/>
  <c r="AE117" i="16"/>
  <c r="BB126" i="16"/>
  <c r="BX34" i="16"/>
  <c r="CT22" i="16"/>
  <c r="AU132" i="16"/>
  <c r="U126" i="16"/>
  <c r="AV22" i="16"/>
  <c r="AY118" i="16"/>
  <c r="T118" i="16"/>
  <c r="AK117" i="16"/>
  <c r="AL117" i="16"/>
  <c r="P22" i="16"/>
  <c r="CA132" i="16"/>
  <c r="W126" i="16"/>
  <c r="DB22" i="16"/>
  <c r="CU22" i="16"/>
  <c r="CM117" i="16"/>
  <c r="CS22" i="16"/>
  <c r="CE126" i="16"/>
  <c r="CG118" i="16"/>
  <c r="V34" i="16"/>
  <c r="K117" i="16"/>
  <c r="AE22" i="16"/>
  <c r="AC22" i="16"/>
  <c r="AW100" i="16"/>
  <c r="CH126" i="16"/>
  <c r="H126" i="16"/>
  <c r="CV34" i="16"/>
  <c r="U118" i="16"/>
  <c r="AB22" i="16"/>
  <c r="CI126" i="16"/>
  <c r="BR126" i="16"/>
  <c r="CR126" i="16"/>
  <c r="O34" i="16"/>
  <c r="AG118" i="16"/>
  <c r="AL22" i="16"/>
  <c r="AV117" i="16"/>
  <c r="AU126" i="16"/>
  <c r="AY22" i="16"/>
  <c r="AY34" i="16"/>
  <c r="BE100" i="16"/>
  <c r="BQ22" i="16"/>
  <c r="CO22" i="16"/>
  <c r="L34" i="16"/>
  <c r="AJ132" i="16"/>
  <c r="CV22" i="16"/>
  <c r="AB126" i="16"/>
  <c r="CN132" i="16"/>
  <c r="CR34" i="16"/>
  <c r="CF100" i="16"/>
  <c r="CO34" i="16"/>
  <c r="BM22" i="16"/>
  <c r="CB34" i="16"/>
  <c r="CS34" i="16"/>
  <c r="AX22" i="16"/>
  <c r="CA118" i="16"/>
  <c r="CD118" i="16"/>
  <c r="AB118" i="16"/>
  <c r="H118" i="16"/>
  <c r="CP118" i="16"/>
  <c r="CL118" i="16"/>
  <c r="U34" i="16"/>
  <c r="BY22" i="16"/>
  <c r="BQ126" i="16"/>
  <c r="AW117" i="16"/>
  <c r="BT117" i="16"/>
  <c r="BF117" i="16"/>
  <c r="BC117" i="16"/>
  <c r="BA117" i="16"/>
  <c r="CJ100" i="16"/>
  <c r="BR132" i="16"/>
  <c r="BT22" i="16"/>
  <c r="CA34" i="16"/>
  <c r="AI34" i="16"/>
  <c r="CW126" i="16"/>
  <c r="DB117" i="16"/>
  <c r="AO132" i="16"/>
  <c r="AS117" i="16"/>
  <c r="BG118" i="16"/>
  <c r="CZ117" i="16"/>
  <c r="CS126" i="16"/>
  <c r="BE126" i="16"/>
  <c r="CI34" i="16"/>
  <c r="CX34" i="16"/>
  <c r="BW34" i="16"/>
  <c r="AB34" i="16"/>
  <c r="BC126" i="16"/>
  <c r="AW34" i="16"/>
  <c r="R118" i="16"/>
  <c r="BN126" i="16"/>
  <c r="W117" i="16"/>
  <c r="BV132" i="16"/>
  <c r="AE126" i="16"/>
  <c r="AM22" i="16"/>
  <c r="AG132" i="16"/>
  <c r="Q132" i="16"/>
  <c r="CW34" i="16"/>
  <c r="BN100" i="16"/>
  <c r="CR22" i="16"/>
  <c r="AH126" i="16"/>
  <c r="M22" i="16"/>
  <c r="CZ34" i="16"/>
  <c r="BY34" i="16"/>
  <c r="AZ118" i="16"/>
  <c r="CX22" i="16"/>
  <c r="AA117" i="16"/>
  <c r="BS100" i="16"/>
  <c r="CM100" i="16"/>
  <c r="CT132" i="16"/>
  <c r="J22" i="16"/>
  <c r="CT34" i="16"/>
  <c r="AQ126" i="16"/>
  <c r="L117" i="16"/>
  <c r="DC132" i="16"/>
  <c r="CZ126" i="16"/>
  <c r="BD34" i="16"/>
  <c r="BU22" i="16"/>
  <c r="BF34" i="16"/>
  <c r="BK126" i="16"/>
  <c r="CH22" i="16"/>
  <c r="BW126" i="16"/>
  <c r="AF22" i="16"/>
  <c r="CA22" i="16"/>
  <c r="AV100" i="16"/>
  <c r="I118" i="16"/>
  <c r="DB118" i="16"/>
  <c r="AJ118" i="16"/>
  <c r="BM118" i="16"/>
  <c r="CV118" i="16"/>
  <c r="L118" i="16"/>
  <c r="AZ34" i="16"/>
  <c r="BW22" i="16"/>
  <c r="AQ22" i="16"/>
  <c r="DA117" i="16"/>
  <c r="CD117" i="16"/>
  <c r="CI117" i="16"/>
  <c r="AQ117" i="16"/>
  <c r="BV117" i="16"/>
  <c r="K22" i="16"/>
  <c r="BG126" i="16"/>
  <c r="AQ132" i="16"/>
  <c r="BP22" i="16"/>
  <c r="Z34" i="16"/>
  <c r="BA100" i="16"/>
  <c r="I132" i="16"/>
  <c r="BH22" i="16"/>
  <c r="BO100" i="16"/>
  <c r="Q34" i="16"/>
  <c r="CY126" i="16"/>
  <c r="T34" i="16"/>
  <c r="AY126" i="16"/>
  <c r="BV126" i="16"/>
  <c r="BL126" i="16"/>
  <c r="BU34" i="16"/>
  <c r="BT34" i="16"/>
  <c r="CN118" i="16"/>
  <c r="AV118" i="16"/>
  <c r="AP117" i="16"/>
  <c r="BH126" i="16"/>
  <c r="BR22" i="16"/>
  <c r="AZ22" i="16"/>
  <c r="J126" i="16"/>
  <c r="BP100" i="16"/>
  <c r="CK117" i="16"/>
  <c r="CO132" i="16"/>
  <c r="CU126" i="16"/>
  <c r="AF34" i="16"/>
  <c r="X22" i="16"/>
  <c r="BY118" i="16"/>
  <c r="CU118" i="16"/>
  <c r="Q22" i="16"/>
  <c r="V117" i="16"/>
  <c r="CF34" i="16"/>
  <c r="DA126" i="16"/>
  <c r="AG117" i="16"/>
  <c r="CB22" i="16"/>
  <c r="AO22" i="16"/>
  <c r="DC117" i="16"/>
  <c r="V126" i="16"/>
  <c r="DC126" i="16"/>
  <c r="CN126" i="16"/>
  <c r="AW118" i="16"/>
  <c r="AF117" i="16"/>
  <c r="CV126" i="16"/>
  <c r="AP126" i="16"/>
  <c r="BB22" i="16"/>
  <c r="CR100" i="16"/>
  <c r="BX118" i="16"/>
  <c r="CQ117" i="16"/>
  <c r="AT41" i="14" l="1"/>
  <c r="CJ41" i="14"/>
  <c r="BV41" i="14"/>
  <c r="BR41" i="14"/>
  <c r="AX41" i="14"/>
  <c r="AS41" i="14"/>
  <c r="AA41" i="14"/>
  <c r="BO41" i="14"/>
  <c r="AO41" i="14"/>
  <c r="BU41" i="14"/>
  <c r="U41" i="14"/>
  <c r="DB41" i="14"/>
  <c r="BQ41" i="14"/>
  <c r="T41" i="14"/>
  <c r="Y41" i="14"/>
  <c r="W41" i="14"/>
  <c r="CI41" i="14"/>
  <c r="CZ41" i="14"/>
  <c r="X41" i="14"/>
  <c r="CR41" i="14"/>
  <c r="AF41" i="14"/>
  <c r="N41" i="14"/>
  <c r="AP41" i="14"/>
  <c r="CM41" i="14"/>
  <c r="CS41" i="14"/>
  <c r="CD41" i="14"/>
  <c r="CB41" i="14"/>
  <c r="CK41" i="14"/>
  <c r="BH41" i="14"/>
  <c r="CX41" i="14"/>
  <c r="AC41" i="14"/>
  <c r="CO41" i="14"/>
  <c r="BW41" i="14"/>
  <c r="CL41" i="14"/>
  <c r="AN41" i="14"/>
  <c r="BN41" i="14"/>
  <c r="M41" i="14"/>
  <c r="P41" i="14"/>
  <c r="BC41" i="14"/>
  <c r="BJ41" i="14"/>
  <c r="CA41" i="14"/>
  <c r="AZ41" i="14"/>
  <c r="S41" i="14"/>
  <c r="AY41" i="14"/>
  <c r="AI41" i="14"/>
  <c r="CF41" i="14"/>
  <c r="R41" i="14"/>
  <c r="BI41" i="14"/>
  <c r="AV41" i="14"/>
  <c r="CY41" i="14"/>
  <c r="BS41" i="14"/>
  <c r="BK41" i="14"/>
  <c r="BL41" i="14"/>
  <c r="CE41" i="14"/>
  <c r="CC41" i="14"/>
  <c r="DA41" i="14"/>
  <c r="AQ41" i="14"/>
  <c r="AD41" i="14"/>
  <c r="CH41" i="14"/>
  <c r="BY41" i="14"/>
  <c r="BP41" i="14"/>
  <c r="CV41" i="14"/>
  <c r="AU41" i="14"/>
  <c r="CW41" i="14"/>
  <c r="AW41" i="14"/>
  <c r="BD41" i="14"/>
  <c r="O41" i="14"/>
  <c r="AB41" i="14"/>
  <c r="CP41" i="14"/>
  <c r="CU41" i="14"/>
  <c r="BZ41" i="14"/>
  <c r="BB41" i="14"/>
  <c r="CG41" i="14"/>
  <c r="BM41" i="14"/>
  <c r="AH41" i="14"/>
  <c r="BT41" i="14"/>
  <c r="BG41" i="14"/>
  <c r="AM41" i="14"/>
  <c r="AE41" i="14"/>
  <c r="V41" i="14"/>
  <c r="Q41" i="14"/>
  <c r="AG41" i="14"/>
  <c r="BX41" i="14"/>
  <c r="CN41" i="14"/>
  <c r="L41" i="14"/>
  <c r="F132" i="16"/>
  <c r="G132" i="16"/>
  <c r="G22" i="16"/>
  <c r="F22" i="16"/>
  <c r="F118" i="16"/>
  <c r="G118" i="16"/>
  <c r="G126" i="16"/>
  <c r="F126" i="16"/>
  <c r="G117" i="16"/>
  <c r="F117" i="16"/>
  <c r="G100" i="16"/>
  <c r="F100" i="16"/>
  <c r="G34" i="16"/>
  <c r="F34" i="16"/>
  <c r="BE41" i="14"/>
  <c r="AR41" i="14"/>
  <c r="W8" i="19"/>
  <c r="L302" i="15"/>
  <c r="D294" i="15"/>
  <c r="D415" i="15" s="1"/>
  <c r="D297" i="15"/>
  <c r="D418" i="15" s="1"/>
  <c r="D296" i="15"/>
  <c r="D295" i="15"/>
  <c r="D293" i="15"/>
  <c r="D292" i="15"/>
  <c r="D413" i="15" s="1"/>
  <c r="D291" i="15"/>
  <c r="D412" i="15" s="1"/>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4" i="15"/>
  <c r="D263" i="15"/>
  <c r="D262" i="15"/>
  <c r="D261" i="15"/>
  <c r="D260" i="15"/>
  <c r="D259" i="15"/>
  <c r="D258" i="15"/>
  <c r="D257" i="15"/>
  <c r="D256" i="15"/>
  <c r="D255" i="15"/>
  <c r="D252" i="15"/>
  <c r="D251" i="15"/>
  <c r="D250" i="15"/>
  <c r="D249" i="15"/>
  <c r="D248" i="15"/>
  <c r="D247" i="15"/>
  <c r="D246" i="15"/>
  <c r="D245" i="15"/>
  <c r="D244" i="15"/>
  <c r="D243" i="15"/>
  <c r="D240" i="15"/>
  <c r="D239" i="15"/>
  <c r="D238" i="15"/>
  <c r="D237" i="15"/>
  <c r="D236" i="15"/>
  <c r="D235" i="15"/>
  <c r="D234" i="15"/>
  <c r="D233" i="15"/>
  <c r="D232" i="15"/>
  <c r="D231" i="15"/>
  <c r="D228" i="15"/>
  <c r="D227" i="15"/>
  <c r="D226" i="15"/>
  <c r="D225" i="15"/>
  <c r="D224" i="15"/>
  <c r="D223" i="15"/>
  <c r="D222" i="15"/>
  <c r="D221" i="15"/>
  <c r="D220" i="15"/>
  <c r="D219" i="15"/>
  <c r="D216" i="15"/>
  <c r="D215" i="15"/>
  <c r="D214" i="15"/>
  <c r="D213" i="15"/>
  <c r="D212" i="15"/>
  <c r="D211" i="15"/>
  <c r="D210" i="15"/>
  <c r="D209" i="15"/>
  <c r="D208" i="15"/>
  <c r="D207" i="15"/>
  <c r="D204" i="15"/>
  <c r="D203" i="15"/>
  <c r="D202" i="15"/>
  <c r="D201" i="15"/>
  <c r="D200" i="15"/>
  <c r="D199" i="15"/>
  <c r="D198" i="15"/>
  <c r="D197" i="15"/>
  <c r="D196" i="15"/>
  <c r="D195" i="15"/>
  <c r="D316" i="15" s="1"/>
  <c r="D192" i="15"/>
  <c r="D191" i="15"/>
  <c r="D190" i="15"/>
  <c r="D189" i="15"/>
  <c r="D188" i="15"/>
  <c r="D187" i="15"/>
  <c r="D186" i="15"/>
  <c r="D185" i="15"/>
  <c r="M305" i="15"/>
  <c r="K305" i="15"/>
  <c r="I305" i="15"/>
  <c r="G305" i="15"/>
  <c r="N304" i="15"/>
  <c r="L304" i="15"/>
  <c r="J304" i="15"/>
  <c r="H304" i="15"/>
  <c r="F304" i="15"/>
  <c r="M303" i="15"/>
  <c r="K303" i="15"/>
  <c r="I303" i="15"/>
  <c r="G303" i="15"/>
  <c r="K302" i="15"/>
  <c r="J417" i="15"/>
  <c r="N305" i="15"/>
  <c r="L305" i="15"/>
  <c r="J305" i="15"/>
  <c r="H305" i="15"/>
  <c r="F305" i="15"/>
  <c r="M304" i="15"/>
  <c r="K304" i="15"/>
  <c r="I304" i="15"/>
  <c r="G304" i="15"/>
  <c r="N303" i="15"/>
  <c r="L303" i="15"/>
  <c r="J303" i="15"/>
  <c r="H303" i="15"/>
  <c r="I413" i="15" l="1"/>
  <c r="J416" i="15"/>
  <c r="I418" i="15"/>
  <c r="D414" i="15"/>
  <c r="D409" i="15"/>
  <c r="D410" i="15"/>
  <c r="D416" i="15"/>
  <c r="D411" i="15"/>
  <c r="D417" i="15"/>
  <c r="H415" i="15"/>
  <c r="H418" i="15"/>
  <c r="J418" i="15"/>
  <c r="G415" i="15"/>
  <c r="I415" i="15"/>
  <c r="G414" i="15"/>
  <c r="G416" i="15"/>
  <c r="I414" i="15"/>
  <c r="I416" i="15"/>
  <c r="G417" i="15"/>
  <c r="H417" i="15"/>
  <c r="H414" i="15"/>
  <c r="H416" i="15"/>
  <c r="J414" i="15"/>
  <c r="J415" i="15"/>
  <c r="I417" i="15"/>
  <c r="G418" i="15"/>
  <c r="X8" i="19"/>
  <c r="Y8" i="19" l="1"/>
  <c r="DD20" i="10"/>
  <c r="Z8" i="19" l="1"/>
  <c r="V181" i="15"/>
  <c r="N302" i="15" s="1"/>
  <c r="T181" i="15"/>
  <c r="M302" i="15" s="1"/>
  <c r="M181" i="15"/>
  <c r="N181" i="15"/>
  <c r="L181" i="15"/>
  <c r="K181" i="15"/>
  <c r="J181" i="15"/>
  <c r="I181" i="15"/>
  <c r="H181" i="15"/>
  <c r="G302" i="15" s="1"/>
  <c r="J413" i="15" l="1"/>
  <c r="AA8" i="19"/>
  <c r="I302" i="15"/>
  <c r="H302" i="15"/>
  <c r="G413" i="15" s="1"/>
  <c r="J302" i="15"/>
  <c r="D403" i="15"/>
  <c r="D393" i="15"/>
  <c r="D381" i="15"/>
  <c r="D373" i="15"/>
  <c r="D365" i="15"/>
  <c r="D357" i="15"/>
  <c r="D349" i="15"/>
  <c r="D341" i="15"/>
  <c r="D333" i="15"/>
  <c r="D321" i="15"/>
  <c r="D402" i="15"/>
  <c r="D377" i="15"/>
  <c r="D361" i="15"/>
  <c r="D345" i="15"/>
  <c r="D325" i="15"/>
  <c r="D317" i="15"/>
  <c r="D369" i="15"/>
  <c r="D353" i="15"/>
  <c r="D337" i="15"/>
  <c r="D329" i="15"/>
  <c r="D311" i="15"/>
  <c r="D406" i="15"/>
  <c r="D407" i="15"/>
  <c r="D399" i="15"/>
  <c r="D391" i="15"/>
  <c r="D387" i="15"/>
  <c r="D383" i="15"/>
  <c r="D408" i="15"/>
  <c r="D400" i="15"/>
  <c r="D397" i="15"/>
  <c r="D396" i="15"/>
  <c r="D392" i="15"/>
  <c r="D389" i="15"/>
  <c r="D388" i="15"/>
  <c r="D384" i="15"/>
  <c r="D380" i="15"/>
  <c r="D376" i="15"/>
  <c r="D372" i="15"/>
  <c r="D368" i="15"/>
  <c r="D364" i="15"/>
  <c r="D360" i="15"/>
  <c r="D356" i="15"/>
  <c r="D352" i="15"/>
  <c r="D348" i="15"/>
  <c r="D344" i="15"/>
  <c r="D340" i="15"/>
  <c r="D336" i="15"/>
  <c r="D332" i="15"/>
  <c r="D328" i="15"/>
  <c r="D324" i="15"/>
  <c r="D320" i="15"/>
  <c r="D310" i="15"/>
  <c r="D307" i="15"/>
  <c r="D306" i="15"/>
  <c r="D398" i="15"/>
  <c r="D405" i="15"/>
  <c r="D404" i="15"/>
  <c r="D401" i="15"/>
  <c r="D395" i="15"/>
  <c r="D394" i="15"/>
  <c r="D390" i="15"/>
  <c r="D386" i="15"/>
  <c r="D385" i="15"/>
  <c r="D382" i="15"/>
  <c r="D379" i="15"/>
  <c r="D378" i="15"/>
  <c r="D375" i="15"/>
  <c r="D374" i="15"/>
  <c r="D371" i="15"/>
  <c r="D370" i="15"/>
  <c r="D367" i="15"/>
  <c r="D366" i="15"/>
  <c r="D363" i="15"/>
  <c r="D362" i="15"/>
  <c r="D359" i="15"/>
  <c r="D358" i="15"/>
  <c r="D355" i="15"/>
  <c r="D354" i="15"/>
  <c r="D351" i="15"/>
  <c r="D350" i="15"/>
  <c r="D347" i="15"/>
  <c r="D346" i="15"/>
  <c r="D343" i="15"/>
  <c r="D342" i="15"/>
  <c r="D339" i="15"/>
  <c r="D338" i="15"/>
  <c r="D335" i="15"/>
  <c r="D334" i="15"/>
  <c r="D331" i="15"/>
  <c r="D330" i="15"/>
  <c r="E329" i="15"/>
  <c r="D327" i="15"/>
  <c r="D326" i="15"/>
  <c r="D323" i="15"/>
  <c r="D322" i="15"/>
  <c r="D319" i="15"/>
  <c r="D318" i="15"/>
  <c r="D313" i="15"/>
  <c r="D312" i="15"/>
  <c r="D309" i="15"/>
  <c r="D308" i="15"/>
  <c r="H413" i="15" l="1"/>
  <c r="AB8" i="19"/>
  <c r="E302" i="15"/>
  <c r="F413" i="15" s="1"/>
  <c r="E337" i="15"/>
  <c r="E349" i="15"/>
  <c r="E365" i="15"/>
  <c r="E405" i="15"/>
  <c r="E390" i="15"/>
  <c r="E311" i="15"/>
  <c r="E317" i="15"/>
  <c r="E325" i="15"/>
  <c r="E333" i="15"/>
  <c r="E345" i="15"/>
  <c r="E353" i="15"/>
  <c r="E369" i="15"/>
  <c r="E377" i="15"/>
  <c r="E397" i="15"/>
  <c r="E401" i="15"/>
  <c r="E381" i="15"/>
  <c r="E320" i="15"/>
  <c r="E336" i="15"/>
  <c r="E352" i="15"/>
  <c r="E361" i="15"/>
  <c r="E368" i="15"/>
  <c r="E384" i="15"/>
  <c r="E388" i="15"/>
  <c r="E391" i="15"/>
  <c r="E402" i="15"/>
  <c r="E341" i="15"/>
  <c r="E357" i="15"/>
  <c r="E373" i="15"/>
  <c r="E386" i="15"/>
  <c r="E310" i="15"/>
  <c r="E321" i="15"/>
  <c r="E328" i="15"/>
  <c r="E344" i="15"/>
  <c r="E360" i="15"/>
  <c r="E376" i="15"/>
  <c r="E387" i="15"/>
  <c r="E398" i="15"/>
  <c r="E324" i="15"/>
  <c r="E340" i="15"/>
  <c r="E393" i="15"/>
  <c r="E396" i="15"/>
  <c r="E407" i="15"/>
  <c r="E316" i="15"/>
  <c r="E332" i="15"/>
  <c r="E348" i="15"/>
  <c r="E364" i="15"/>
  <c r="E380" i="15"/>
  <c r="E408" i="15"/>
  <c r="E306" i="15"/>
  <c r="F417" i="15" s="1"/>
  <c r="E417" i="15" s="1"/>
  <c r="E319" i="15"/>
  <c r="E335" i="15"/>
  <c r="E351" i="15"/>
  <c r="E367" i="15"/>
  <c r="E403" i="15"/>
  <c r="E406" i="15"/>
  <c r="E318" i="15"/>
  <c r="E370" i="15"/>
  <c r="E382" i="15"/>
  <c r="E385" i="15"/>
  <c r="E392" i="15"/>
  <c r="E394" i="15"/>
  <c r="E330" i="15"/>
  <c r="E308" i="15"/>
  <c r="E334" i="15"/>
  <c r="E404" i="15"/>
  <c r="E305" i="15"/>
  <c r="F416" i="15" s="1"/>
  <c r="E416" i="15" s="1"/>
  <c r="E323" i="15"/>
  <c r="E339" i="15"/>
  <c r="E355" i="15"/>
  <c r="E371" i="15"/>
  <c r="E399" i="15"/>
  <c r="E378" i="15"/>
  <c r="E338" i="15"/>
  <c r="E312" i="15"/>
  <c r="E350" i="15"/>
  <c r="E304" i="15"/>
  <c r="F415" i="15" s="1"/>
  <c r="E415" i="15" s="1"/>
  <c r="E356" i="15"/>
  <c r="E372" i="15"/>
  <c r="E383" i="15"/>
  <c r="E307" i="15"/>
  <c r="F418" i="15" s="1"/>
  <c r="E418" i="15" s="1"/>
  <c r="E400" i="15"/>
  <c r="E309" i="15"/>
  <c r="E327" i="15"/>
  <c r="E343" i="15"/>
  <c r="E359" i="15"/>
  <c r="E375" i="15"/>
  <c r="E354" i="15"/>
  <c r="E358" i="15"/>
  <c r="E366" i="15"/>
  <c r="E342" i="15"/>
  <c r="E322" i="15"/>
  <c r="E389" i="15"/>
  <c r="E313" i="15"/>
  <c r="E331" i="15"/>
  <c r="E347" i="15"/>
  <c r="E363" i="15"/>
  <c r="E379" i="15"/>
  <c r="E395" i="15"/>
  <c r="E362" i="15"/>
  <c r="E374" i="15"/>
  <c r="E346" i="15"/>
  <c r="E326" i="15"/>
  <c r="E303" i="15"/>
  <c r="F414" i="15" s="1"/>
  <c r="E414" i="15" s="1"/>
  <c r="C169" i="15"/>
  <c r="C170" i="15"/>
  <c r="C171" i="15"/>
  <c r="C172" i="15"/>
  <c r="C173" i="15"/>
  <c r="C174" i="15"/>
  <c r="C175" i="15"/>
  <c r="C176" i="15"/>
  <c r="C125" i="14"/>
  <c r="C106" i="14"/>
  <c r="C109" i="14"/>
  <c r="C123" i="14"/>
  <c r="B125" i="14"/>
  <c r="C107" i="14"/>
  <c r="C111" i="14"/>
  <c r="B123" i="14"/>
  <c r="C20" i="15"/>
  <c r="C41" i="14"/>
  <c r="C112" i="14"/>
  <c r="C20" i="16"/>
  <c r="C113" i="14"/>
  <c r="C108" i="14"/>
  <c r="H106" i="14"/>
  <c r="C110" i="14"/>
  <c r="E413" i="15" l="1"/>
  <c r="G109" i="14"/>
  <c r="G113" i="14"/>
  <c r="G111" i="14"/>
  <c r="G112" i="14"/>
  <c r="G110" i="14"/>
  <c r="AC8" i="19"/>
  <c r="D126" i="8"/>
  <c r="D125" i="8"/>
  <c r="D124" i="8"/>
  <c r="D126" i="7"/>
  <c r="D125" i="7"/>
  <c r="D124" i="7"/>
  <c r="D126" i="6"/>
  <c r="D125" i="6"/>
  <c r="D124" i="6"/>
  <c r="CX31" i="13" l="1" a="1"/>
  <c r="CX31" i="13" s="1"/>
  <c r="CP31" i="13" a="1"/>
  <c r="CP31" i="13" s="1"/>
  <c r="CH31" i="13" a="1"/>
  <c r="CH31" i="13" s="1"/>
  <c r="BZ31" i="13" a="1"/>
  <c r="BZ31" i="13" s="1"/>
  <c r="BR31" i="13" a="1"/>
  <c r="BR31" i="13" s="1"/>
  <c r="BJ31" i="13" a="1"/>
  <c r="BJ31" i="13" s="1"/>
  <c r="BB31" i="13" a="1"/>
  <c r="BB31" i="13" s="1"/>
  <c r="AT31" i="13" a="1"/>
  <c r="AT31" i="13" s="1"/>
  <c r="AL31" i="13" a="1"/>
  <c r="AL31" i="13" s="1"/>
  <c r="AD31" i="13" a="1"/>
  <c r="AD31" i="13" s="1"/>
  <c r="V31" i="13" a="1"/>
  <c r="V31" i="13" s="1"/>
  <c r="N31" i="13" a="1"/>
  <c r="N31" i="13" s="1"/>
  <c r="CM31" i="13" a="1"/>
  <c r="CM31" i="13" s="1"/>
  <c r="BO31" i="13" a="1"/>
  <c r="BO31" i="13" s="1"/>
  <c r="AQ31" i="13" a="1"/>
  <c r="AQ31" i="13" s="1"/>
  <c r="S31" i="13" a="1"/>
  <c r="S31" i="13" s="1"/>
  <c r="CW31" i="13" a="1"/>
  <c r="CW31" i="13" s="1"/>
  <c r="CO31" i="13" a="1"/>
  <c r="CO31" i="13" s="1"/>
  <c r="CG31" i="13" a="1"/>
  <c r="CG31" i="13" s="1"/>
  <c r="BY31" i="13" a="1"/>
  <c r="BY31" i="13" s="1"/>
  <c r="BQ31" i="13" a="1"/>
  <c r="BQ31" i="13" s="1"/>
  <c r="BI31" i="13" a="1"/>
  <c r="BI31" i="13" s="1"/>
  <c r="BA31" i="13" a="1"/>
  <c r="BA31" i="13" s="1"/>
  <c r="AS31" i="13" a="1"/>
  <c r="AS31" i="13" s="1"/>
  <c r="AK31" i="13" a="1"/>
  <c r="AK31" i="13" s="1"/>
  <c r="AC31" i="13" a="1"/>
  <c r="AC31" i="13" s="1"/>
  <c r="U31" i="13" a="1"/>
  <c r="U31" i="13" s="1"/>
  <c r="M31" i="13" a="1"/>
  <c r="M31" i="13" s="1"/>
  <c r="DC31" i="13" a="1"/>
  <c r="DC31" i="13" s="1"/>
  <c r="CE31" i="13" a="1"/>
  <c r="CE31" i="13" s="1"/>
  <c r="BG31" i="13" a="1"/>
  <c r="BG31" i="13" s="1"/>
  <c r="AI31" i="13" a="1"/>
  <c r="AI31" i="13" s="1"/>
  <c r="K31" i="13" a="1"/>
  <c r="K31" i="13" s="1"/>
  <c r="CT31" i="13" a="1"/>
  <c r="CT31" i="13" s="1"/>
  <c r="CD31" i="13" a="1"/>
  <c r="CD31" i="13" s="1"/>
  <c r="BF31" i="13" a="1"/>
  <c r="BF31" i="13" s="1"/>
  <c r="AX31" i="13" a="1"/>
  <c r="AX31" i="13" s="1"/>
  <c r="AH31" i="13" a="1"/>
  <c r="AH31" i="13" s="1"/>
  <c r="J31" i="13" a="1"/>
  <c r="J31" i="13" s="1"/>
  <c r="CV31" i="13" a="1"/>
  <c r="CV31" i="13" s="1"/>
  <c r="CN31" i="13" a="1"/>
  <c r="CN31" i="13" s="1"/>
  <c r="CF31" i="13" a="1"/>
  <c r="CF31" i="13" s="1"/>
  <c r="BX31" i="13" a="1"/>
  <c r="BX31" i="13" s="1"/>
  <c r="BP31" i="13" a="1"/>
  <c r="BP31" i="13" s="1"/>
  <c r="BH31" i="13" a="1"/>
  <c r="BH31" i="13" s="1"/>
  <c r="AZ31" i="13" a="1"/>
  <c r="AZ31" i="13" s="1"/>
  <c r="AR31" i="13" a="1"/>
  <c r="AR31" i="13" s="1"/>
  <c r="AJ31" i="13" a="1"/>
  <c r="AJ31" i="13" s="1"/>
  <c r="AB31" i="13" a="1"/>
  <c r="AB31" i="13" s="1"/>
  <c r="T31" i="13" a="1"/>
  <c r="T31" i="13" s="1"/>
  <c r="L31" i="13" a="1"/>
  <c r="L31" i="13" s="1"/>
  <c r="CU31" i="13" a="1"/>
  <c r="CU31" i="13" s="1"/>
  <c r="BW31" i="13" a="1"/>
  <c r="BW31" i="13" s="1"/>
  <c r="AY31" i="13" a="1"/>
  <c r="AY31" i="13" s="1"/>
  <c r="AA31" i="13" a="1"/>
  <c r="AA31" i="13" s="1"/>
  <c r="DB31" i="13" a="1"/>
  <c r="DB31" i="13" s="1"/>
  <c r="CL31" i="13" a="1"/>
  <c r="CL31" i="13" s="1"/>
  <c r="BV31" i="13" a="1"/>
  <c r="BV31" i="13" s="1"/>
  <c r="BN31" i="13" a="1"/>
  <c r="BN31" i="13" s="1"/>
  <c r="AP31" i="13" a="1"/>
  <c r="AP31" i="13" s="1"/>
  <c r="Z31" i="13" a="1"/>
  <c r="Z31" i="13" s="1"/>
  <c r="R31" i="13" a="1"/>
  <c r="R31" i="13" s="1"/>
  <c r="CJ31" i="13" a="1"/>
  <c r="CJ31" i="13" s="1"/>
  <c r="BM31" i="13" a="1"/>
  <c r="BM31" i="13" s="1"/>
  <c r="AU31" i="13" a="1"/>
  <c r="AU31" i="13" s="1"/>
  <c r="X31" i="13" a="1"/>
  <c r="X31" i="13" s="1"/>
  <c r="BS31" i="13" a="1"/>
  <c r="BS31" i="13" s="1"/>
  <c r="H31" i="13" a="1"/>
  <c r="H31" i="13" s="1"/>
  <c r="DA31" i="13" a="1"/>
  <c r="DA31" i="13" s="1"/>
  <c r="CI31" i="13" a="1"/>
  <c r="CI31" i="13" s="1"/>
  <c r="BL31" i="13" a="1"/>
  <c r="BL31" i="13" s="1"/>
  <c r="AO31" i="13" a="1"/>
  <c r="AO31" i="13" s="1"/>
  <c r="W31" i="13" a="1"/>
  <c r="W31" i="13" s="1"/>
  <c r="CK31" i="13" a="1"/>
  <c r="CK31" i="13" s="1"/>
  <c r="Y31" i="13" a="1"/>
  <c r="Y31" i="13" s="1"/>
  <c r="CZ31" i="13" a="1"/>
  <c r="CZ31" i="13" s="1"/>
  <c r="CC31" i="13" a="1"/>
  <c r="CC31" i="13" s="1"/>
  <c r="BK31" i="13" a="1"/>
  <c r="BK31" i="13" s="1"/>
  <c r="AN31" i="13" a="1"/>
  <c r="AN31" i="13" s="1"/>
  <c r="Q31" i="13" a="1"/>
  <c r="Q31" i="13" s="1"/>
  <c r="CY31" i="13" a="1"/>
  <c r="CY31" i="13" s="1"/>
  <c r="CB31" i="13" a="1"/>
  <c r="CB31" i="13" s="1"/>
  <c r="BE31" i="13" a="1"/>
  <c r="BE31" i="13" s="1"/>
  <c r="AM31" i="13" a="1"/>
  <c r="AM31" i="13" s="1"/>
  <c r="P31" i="13" a="1"/>
  <c r="P31" i="13" s="1"/>
  <c r="CS31" i="13" a="1"/>
  <c r="CS31" i="13" s="1"/>
  <c r="CA31" i="13" a="1"/>
  <c r="CA31" i="13" s="1"/>
  <c r="BD31" i="13" a="1"/>
  <c r="BD31" i="13" s="1"/>
  <c r="AG31" i="13" a="1"/>
  <c r="AG31" i="13" s="1"/>
  <c r="O31" i="13" a="1"/>
  <c r="O31" i="13" s="1"/>
  <c r="CR31" i="13" a="1"/>
  <c r="CR31" i="13" s="1"/>
  <c r="BU31" i="13" a="1"/>
  <c r="BU31" i="13" s="1"/>
  <c r="BC31" i="13" a="1"/>
  <c r="BC31" i="13" s="1"/>
  <c r="AF31" i="13" a="1"/>
  <c r="AF31" i="13" s="1"/>
  <c r="I31" i="13" a="1"/>
  <c r="I31" i="13" s="1"/>
  <c r="CQ31" i="13" a="1"/>
  <c r="CQ31" i="13" s="1"/>
  <c r="BT31" i="13" a="1"/>
  <c r="BT31" i="13" s="1"/>
  <c r="AW31" i="13" a="1"/>
  <c r="AW31" i="13" s="1"/>
  <c r="AE31" i="13" a="1"/>
  <c r="AE31" i="13" s="1"/>
  <c r="AV31" i="13" a="1"/>
  <c r="AV31" i="13" s="1"/>
  <c r="DC38" i="13" a="1"/>
  <c r="DC38" i="13" s="1"/>
  <c r="CU38" i="13" a="1"/>
  <c r="CU38" i="13" s="1"/>
  <c r="CM38" i="13" a="1"/>
  <c r="CM38" i="13" s="1"/>
  <c r="CE38" i="13" a="1"/>
  <c r="CE38" i="13" s="1"/>
  <c r="BW38" i="13" a="1"/>
  <c r="BW38" i="13" s="1"/>
  <c r="BO38" i="13" a="1"/>
  <c r="BO38" i="13" s="1"/>
  <c r="BG38" i="13" a="1"/>
  <c r="BG38" i="13" s="1"/>
  <c r="AY38" i="13" a="1"/>
  <c r="AY38" i="13" s="1"/>
  <c r="AQ38" i="13" a="1"/>
  <c r="AQ38" i="13" s="1"/>
  <c r="AI38" i="13" a="1"/>
  <c r="AI38" i="13" s="1"/>
  <c r="AA38" i="13" a="1"/>
  <c r="AA38" i="13" s="1"/>
  <c r="S38" i="13" a="1"/>
  <c r="S38" i="13" s="1"/>
  <c r="K38" i="13" a="1"/>
  <c r="K38" i="13" s="1"/>
  <c r="CR38" i="13" a="1"/>
  <c r="CR38" i="13" s="1"/>
  <c r="BT38" i="13" a="1"/>
  <c r="BT38" i="13" s="1"/>
  <c r="AV38" i="13" a="1"/>
  <c r="AV38" i="13" s="1"/>
  <c r="P38" i="13" a="1"/>
  <c r="P38" i="13" s="1"/>
  <c r="CX38" i="13" a="1"/>
  <c r="CX38" i="13" s="1"/>
  <c r="BZ38" i="13" a="1"/>
  <c r="BZ38" i="13" s="1"/>
  <c r="BJ38" i="13" a="1"/>
  <c r="BJ38" i="13" s="1"/>
  <c r="AT38" i="13" a="1"/>
  <c r="AT38" i="13" s="1"/>
  <c r="V38" i="13" a="1"/>
  <c r="V38" i="13" s="1"/>
  <c r="DB38" i="13" a="1"/>
  <c r="DB38" i="13" s="1"/>
  <c r="CT38" i="13" a="1"/>
  <c r="CT38" i="13" s="1"/>
  <c r="CL38" i="13" a="1"/>
  <c r="CL38" i="13" s="1"/>
  <c r="CD38" i="13" a="1"/>
  <c r="CD38" i="13" s="1"/>
  <c r="BV38" i="13" a="1"/>
  <c r="BV38" i="13" s="1"/>
  <c r="BN38" i="13" a="1"/>
  <c r="BN38" i="13" s="1"/>
  <c r="BF38" i="13" a="1"/>
  <c r="BF38" i="13" s="1"/>
  <c r="AX38" i="13" a="1"/>
  <c r="AX38" i="13" s="1"/>
  <c r="AP38" i="13" a="1"/>
  <c r="AP38" i="13" s="1"/>
  <c r="AH38" i="13" a="1"/>
  <c r="AH38" i="13" s="1"/>
  <c r="Z38" i="13" a="1"/>
  <c r="Z38" i="13" s="1"/>
  <c r="R38" i="13" a="1"/>
  <c r="R38" i="13" s="1"/>
  <c r="J38" i="13" a="1"/>
  <c r="J38" i="13" s="1"/>
  <c r="CJ38" i="13" a="1"/>
  <c r="CJ38" i="13" s="1"/>
  <c r="CB38" i="13" a="1"/>
  <c r="CB38" i="13" s="1"/>
  <c r="BD38" i="13" a="1"/>
  <c r="BD38" i="13" s="1"/>
  <c r="AF38" i="13" a="1"/>
  <c r="AF38" i="13" s="1"/>
  <c r="CQ38" i="13" a="1"/>
  <c r="CQ38" i="13" s="1"/>
  <c r="CA38" i="13" a="1"/>
  <c r="CA38" i="13" s="1"/>
  <c r="BK38" i="13" a="1"/>
  <c r="BK38" i="13" s="1"/>
  <c r="AU38" i="13" a="1"/>
  <c r="AU38" i="13" s="1"/>
  <c r="AE38" i="13" a="1"/>
  <c r="AE38" i="13" s="1"/>
  <c r="O38" i="13" a="1"/>
  <c r="O38" i="13" s="1"/>
  <c r="AD38" i="13" a="1"/>
  <c r="AD38" i="13" s="1"/>
  <c r="DA38" i="13" a="1"/>
  <c r="DA38" i="13" s="1"/>
  <c r="CS38" i="13" a="1"/>
  <c r="CS38" i="13" s="1"/>
  <c r="CK38" i="13" a="1"/>
  <c r="CK38" i="13" s="1"/>
  <c r="CC38" i="13" a="1"/>
  <c r="CC38" i="13" s="1"/>
  <c r="BU38" i="13" a="1"/>
  <c r="BU38" i="13" s="1"/>
  <c r="BM38" i="13" a="1"/>
  <c r="BM38" i="13" s="1"/>
  <c r="BE38" i="13" a="1"/>
  <c r="BE38" i="13" s="1"/>
  <c r="AW38" i="13" a="1"/>
  <c r="AW38" i="13" s="1"/>
  <c r="AO38" i="13" a="1"/>
  <c r="AO38" i="13" s="1"/>
  <c r="AG38" i="13" a="1"/>
  <c r="AG38" i="13" s="1"/>
  <c r="Y38" i="13" a="1"/>
  <c r="Y38" i="13" s="1"/>
  <c r="Q38" i="13" a="1"/>
  <c r="Q38" i="13" s="1"/>
  <c r="I38" i="13" a="1"/>
  <c r="I38" i="13" s="1"/>
  <c r="CZ38" i="13" a="1"/>
  <c r="CZ38" i="13" s="1"/>
  <c r="BL38" i="13" a="1"/>
  <c r="BL38" i="13" s="1"/>
  <c r="AN38" i="13" a="1"/>
  <c r="AN38" i="13" s="1"/>
  <c r="X38" i="13" a="1"/>
  <c r="X38" i="13" s="1"/>
  <c r="CY38" i="13" a="1"/>
  <c r="CY38" i="13" s="1"/>
  <c r="CI38" i="13" a="1"/>
  <c r="CI38" i="13" s="1"/>
  <c r="BS38" i="13" a="1"/>
  <c r="BS38" i="13" s="1"/>
  <c r="BC38" i="13" a="1"/>
  <c r="BC38" i="13" s="1"/>
  <c r="AM38" i="13" a="1"/>
  <c r="AM38" i="13" s="1"/>
  <c r="W38" i="13" a="1"/>
  <c r="W38" i="13" s="1"/>
  <c r="CP38" i="13" a="1"/>
  <c r="CP38" i="13" s="1"/>
  <c r="CH38" i="13" a="1"/>
  <c r="CH38" i="13" s="1"/>
  <c r="BR38" i="13" a="1"/>
  <c r="BR38" i="13" s="1"/>
  <c r="BB38" i="13" a="1"/>
  <c r="BB38" i="13" s="1"/>
  <c r="AL38" i="13" a="1"/>
  <c r="AL38" i="13" s="1"/>
  <c r="CW38" i="13" a="1"/>
  <c r="CW38" i="13" s="1"/>
  <c r="BQ38" i="13" a="1"/>
  <c r="BQ38" i="13" s="1"/>
  <c r="AK38" i="13" a="1"/>
  <c r="AK38" i="13" s="1"/>
  <c r="L38" i="13" a="1"/>
  <c r="L38" i="13" s="1"/>
  <c r="BX38" i="13" a="1"/>
  <c r="BX38" i="13" s="1"/>
  <c r="CV38" i="13" a="1"/>
  <c r="CV38" i="13" s="1"/>
  <c r="BP38" i="13" a="1"/>
  <c r="BP38" i="13" s="1"/>
  <c r="AJ38" i="13" a="1"/>
  <c r="AJ38" i="13" s="1"/>
  <c r="AR38" i="13" a="1"/>
  <c r="AR38" i="13" s="1"/>
  <c r="CO38" i="13" a="1"/>
  <c r="CO38" i="13" s="1"/>
  <c r="BI38" i="13" a="1"/>
  <c r="BI38" i="13" s="1"/>
  <c r="AC38" i="13" a="1"/>
  <c r="AC38" i="13" s="1"/>
  <c r="CN38" i="13" a="1"/>
  <c r="CN38" i="13" s="1"/>
  <c r="BH38" i="13" a="1"/>
  <c r="BH38" i="13" s="1"/>
  <c r="AB38" i="13" a="1"/>
  <c r="AB38" i="13" s="1"/>
  <c r="CG38" i="13" a="1"/>
  <c r="CG38" i="13" s="1"/>
  <c r="BA38" i="13" a="1"/>
  <c r="BA38" i="13" s="1"/>
  <c r="U38" i="13" a="1"/>
  <c r="U38" i="13" s="1"/>
  <c r="CF38" i="13" a="1"/>
  <c r="CF38" i="13" s="1"/>
  <c r="AZ38" i="13" a="1"/>
  <c r="AZ38" i="13" s="1"/>
  <c r="T38" i="13" a="1"/>
  <c r="T38" i="13" s="1"/>
  <c r="BY38" i="13" a="1"/>
  <c r="BY38" i="13" s="1"/>
  <c r="AS38" i="13" a="1"/>
  <c r="AS38" i="13" s="1"/>
  <c r="N38" i="13" a="1"/>
  <c r="N38" i="13" s="1"/>
  <c r="H38" i="13" a="1"/>
  <c r="H38" i="13" s="1"/>
  <c r="M38" i="13" a="1"/>
  <c r="M38" i="13" s="1"/>
  <c r="DB17" i="13" a="1"/>
  <c r="DB17" i="13" s="1"/>
  <c r="CQ17" i="13" a="1"/>
  <c r="CQ17" i="13" s="1"/>
  <c r="CL17" i="13" a="1"/>
  <c r="CL17" i="13" s="1"/>
  <c r="CA17" i="13" a="1"/>
  <c r="CA17" i="13" s="1"/>
  <c r="BN17" i="13" a="1"/>
  <c r="BN17" i="13" s="1"/>
  <c r="BH17" i="13" a="1"/>
  <c r="BH17" i="13" s="1"/>
  <c r="BA17" i="13" a="1"/>
  <c r="BA17" i="13" s="1"/>
  <c r="AU17" i="13" a="1"/>
  <c r="AU17" i="13" s="1"/>
  <c r="AH17" i="13" a="1"/>
  <c r="AH17" i="13" s="1"/>
  <c r="AB17" i="13" a="1"/>
  <c r="AB17" i="13" s="1"/>
  <c r="U17" i="13" a="1"/>
  <c r="U17" i="13" s="1"/>
  <c r="O17" i="13" a="1"/>
  <c r="O17" i="13" s="1"/>
  <c r="H17" i="13" a="1"/>
  <c r="H17" i="13" s="1"/>
  <c r="BW17" i="13" a="1"/>
  <c r="BW17" i="13" s="1"/>
  <c r="AQ17" i="13" a="1"/>
  <c r="AQ17" i="13" s="1"/>
  <c r="K17" i="13" a="1"/>
  <c r="K17" i="13" s="1"/>
  <c r="BV17" i="13" a="1"/>
  <c r="BV17" i="13" s="1"/>
  <c r="AP17" i="13" a="1"/>
  <c r="AP17" i="13" s="1"/>
  <c r="J17" i="13" a="1"/>
  <c r="J17" i="13" s="1"/>
  <c r="CR17" i="13" a="1"/>
  <c r="CR17" i="13" s="1"/>
  <c r="BO17" i="13" a="1"/>
  <c r="BO17" i="13" s="1"/>
  <c r="DA17" i="13" a="1"/>
  <c r="DA17" i="13" s="1"/>
  <c r="CV17" i="13" a="1"/>
  <c r="CV17" i="13" s="1"/>
  <c r="CK17" i="13" a="1"/>
  <c r="CK17" i="13" s="1"/>
  <c r="CF17" i="13" a="1"/>
  <c r="CF17" i="13" s="1"/>
  <c r="BZ17" i="13" a="1"/>
  <c r="BZ17" i="13" s="1"/>
  <c r="BT17" i="13" a="1"/>
  <c r="BT17" i="13" s="1"/>
  <c r="BM17" i="13" a="1"/>
  <c r="BM17" i="13" s="1"/>
  <c r="BG17" i="13" a="1"/>
  <c r="BG17" i="13" s="1"/>
  <c r="AT17" i="13" a="1"/>
  <c r="AT17" i="13" s="1"/>
  <c r="AN17" i="13" a="1"/>
  <c r="AN17" i="13" s="1"/>
  <c r="AG17" i="13" a="1"/>
  <c r="AG17" i="13" s="1"/>
  <c r="AA17" i="13" a="1"/>
  <c r="AA17" i="13" s="1"/>
  <c r="N17" i="13" a="1"/>
  <c r="N17" i="13" s="1"/>
  <c r="CS17" i="13" a="1"/>
  <c r="CS17" i="13" s="1"/>
  <c r="AW17" i="13" a="1"/>
  <c r="AW17" i="13" s="1"/>
  <c r="Q17" i="13" a="1"/>
  <c r="Q17" i="13" s="1"/>
  <c r="CM17" i="13" a="1"/>
  <c r="CM17" i="13" s="1"/>
  <c r="BC17" i="13" a="1"/>
  <c r="BC17" i="13" s="1"/>
  <c r="CB17" i="13" a="1"/>
  <c r="CB17" i="13" s="1"/>
  <c r="AV17" i="13" a="1"/>
  <c r="AV17" i="13" s="1"/>
  <c r="P17" i="13" a="1"/>
  <c r="P17" i="13" s="1"/>
  <c r="CU17" i="13" a="1"/>
  <c r="CU17" i="13" s="1"/>
  <c r="CP17" i="13" a="1"/>
  <c r="CP17" i="13" s="1"/>
  <c r="CE17" i="13" a="1"/>
  <c r="CE17" i="13" s="1"/>
  <c r="BY17" i="13" a="1"/>
  <c r="BY17" i="13" s="1"/>
  <c r="BS17" i="13" a="1"/>
  <c r="BS17" i="13" s="1"/>
  <c r="BF17" i="13" a="1"/>
  <c r="BF17" i="13" s="1"/>
  <c r="AZ17" i="13" a="1"/>
  <c r="AZ17" i="13" s="1"/>
  <c r="AS17" i="13" a="1"/>
  <c r="AS17" i="13" s="1"/>
  <c r="AM17" i="13" a="1"/>
  <c r="AM17" i="13" s="1"/>
  <c r="Z17" i="13" a="1"/>
  <c r="Z17" i="13" s="1"/>
  <c r="T17" i="13" a="1"/>
  <c r="T17" i="13" s="1"/>
  <c r="M17" i="13" a="1"/>
  <c r="M17" i="13" s="1"/>
  <c r="BJ17" i="13" a="1"/>
  <c r="BJ17" i="13" s="1"/>
  <c r="AD17" i="13" a="1"/>
  <c r="AD17" i="13" s="1"/>
  <c r="CX17" i="13" a="1"/>
  <c r="CX17" i="13" s="1"/>
  <c r="BI17" i="13" a="1"/>
  <c r="BI17" i="13" s="1"/>
  <c r="AC17" i="13" a="1"/>
  <c r="AC17" i="13" s="1"/>
  <c r="BU17" i="13" a="1"/>
  <c r="BU17" i="13" s="1"/>
  <c r="AO17" i="13" a="1"/>
  <c r="AO17" i="13" s="1"/>
  <c r="I17" i="13" a="1"/>
  <c r="I17" i="13" s="1"/>
  <c r="CZ17" i="13" a="1"/>
  <c r="CZ17" i="13" s="1"/>
  <c r="CO17" i="13" a="1"/>
  <c r="CO17" i="13" s="1"/>
  <c r="CJ17" i="13" a="1"/>
  <c r="CJ17" i="13" s="1"/>
  <c r="BR17" i="13" a="1"/>
  <c r="BR17" i="13" s="1"/>
  <c r="BL17" i="13" a="1"/>
  <c r="BL17" i="13" s="1"/>
  <c r="BE17" i="13" a="1"/>
  <c r="BE17" i="13" s="1"/>
  <c r="AY17" i="13" a="1"/>
  <c r="AY17" i="13" s="1"/>
  <c r="AL17" i="13" a="1"/>
  <c r="AL17" i="13" s="1"/>
  <c r="AF17" i="13" a="1"/>
  <c r="AF17" i="13" s="1"/>
  <c r="Y17" i="13" a="1"/>
  <c r="Y17" i="13" s="1"/>
  <c r="S17" i="13" a="1"/>
  <c r="S17" i="13" s="1"/>
  <c r="CC17" i="13" a="1"/>
  <c r="CC17" i="13" s="1"/>
  <c r="X17" i="13" a="1"/>
  <c r="X17" i="13" s="1"/>
  <c r="DC17" i="13" a="1"/>
  <c r="DC17" i="13" s="1"/>
  <c r="BP17" i="13" a="1"/>
  <c r="BP17" i="13" s="1"/>
  <c r="W17" i="13" a="1"/>
  <c r="W17" i="13" s="1"/>
  <c r="CW17" i="13" a="1"/>
  <c r="CW17" i="13" s="1"/>
  <c r="AI17" i="13" a="1"/>
  <c r="AI17" i="13" s="1"/>
  <c r="CY17" i="13" a="1"/>
  <c r="CY17" i="13" s="1"/>
  <c r="CT17" i="13" a="1"/>
  <c r="CT17" i="13" s="1"/>
  <c r="CI17" i="13" a="1"/>
  <c r="CI17" i="13" s="1"/>
  <c r="CD17" i="13" a="1"/>
  <c r="CD17" i="13" s="1"/>
  <c r="BX17" i="13" a="1"/>
  <c r="BX17" i="13" s="1"/>
  <c r="BQ17" i="13" a="1"/>
  <c r="BQ17" i="13" s="1"/>
  <c r="BK17" i="13" a="1"/>
  <c r="BK17" i="13" s="1"/>
  <c r="AX17" i="13" a="1"/>
  <c r="AX17" i="13" s="1"/>
  <c r="AR17" i="13" a="1"/>
  <c r="AR17" i="13" s="1"/>
  <c r="AK17" i="13" a="1"/>
  <c r="AK17" i="13" s="1"/>
  <c r="AE17" i="13" a="1"/>
  <c r="AE17" i="13" s="1"/>
  <c r="R17" i="13" a="1"/>
  <c r="R17" i="13" s="1"/>
  <c r="L17" i="13" a="1"/>
  <c r="L17" i="13" s="1"/>
  <c r="CN17" i="13" a="1"/>
  <c r="CN17" i="13" s="1"/>
  <c r="BD17" i="13" a="1"/>
  <c r="BD17" i="13" s="1"/>
  <c r="CH17" i="13" a="1"/>
  <c r="CH17" i="13" s="1"/>
  <c r="AJ17" i="13" a="1"/>
  <c r="AJ17" i="13" s="1"/>
  <c r="CG17" i="13" a="1"/>
  <c r="CG17" i="13" s="1"/>
  <c r="BB17" i="13" a="1"/>
  <c r="BB17" i="13" s="1"/>
  <c r="V17" i="13" a="1"/>
  <c r="V17" i="13" s="1"/>
  <c r="DB24" i="13" a="1"/>
  <c r="DB24" i="13" s="1"/>
  <c r="CO24" i="13" a="1"/>
  <c r="CO24" i="13" s="1"/>
  <c r="CI24" i="13" a="1"/>
  <c r="CI24" i="13" s="1"/>
  <c r="CB24" i="13" a="1"/>
  <c r="CB24" i="13" s="1"/>
  <c r="BV24" i="13" a="1"/>
  <c r="BV24" i="13" s="1"/>
  <c r="BI24" i="13" a="1"/>
  <c r="BI24" i="13" s="1"/>
  <c r="BC24" i="13" a="1"/>
  <c r="BC24" i="13" s="1"/>
  <c r="AV24" i="13" a="1"/>
  <c r="AV24" i="13" s="1"/>
  <c r="P24" i="13" a="1"/>
  <c r="P24" i="13" s="1"/>
  <c r="DA24" i="13" a="1"/>
  <c r="DA24" i="13" s="1"/>
  <c r="CU24" i="13" a="1"/>
  <c r="CU24" i="13" s="1"/>
  <c r="CN24" i="13" a="1"/>
  <c r="CN24" i="13" s="1"/>
  <c r="CH24" i="13" a="1"/>
  <c r="CH24" i="13" s="1"/>
  <c r="BU24" i="13" a="1"/>
  <c r="BU24" i="13" s="1"/>
  <c r="BO24" i="13" a="1"/>
  <c r="BO24" i="13" s="1"/>
  <c r="BH24" i="13" a="1"/>
  <c r="BH24" i="13" s="1"/>
  <c r="BB24" i="13" a="1"/>
  <c r="BB24" i="13" s="1"/>
  <c r="AO24" i="13" a="1"/>
  <c r="AO24" i="13" s="1"/>
  <c r="AI24" i="13" a="1"/>
  <c r="AI24" i="13" s="1"/>
  <c r="AB24" i="13" a="1"/>
  <c r="AB24" i="13" s="1"/>
  <c r="V24" i="13" a="1"/>
  <c r="V24" i="13" s="1"/>
  <c r="I24" i="13" a="1"/>
  <c r="I24" i="13" s="1"/>
  <c r="CY24" i="13" a="1"/>
  <c r="CY24" i="13" s="1"/>
  <c r="BY24" i="13" a="1"/>
  <c r="BY24" i="13" s="1"/>
  <c r="BF24" i="13" a="1"/>
  <c r="BF24" i="13" s="1"/>
  <c r="AF24" i="13" a="1"/>
  <c r="AF24" i="13" s="1"/>
  <c r="CX24" i="13" a="1"/>
  <c r="CX24" i="13" s="1"/>
  <c r="BX24" i="13" a="1"/>
  <c r="BX24" i="13" s="1"/>
  <c r="AY24" i="13" a="1"/>
  <c r="AY24" i="13" s="1"/>
  <c r="Y24" i="13" a="1"/>
  <c r="Y24" i="13" s="1"/>
  <c r="CW24" i="13" a="1"/>
  <c r="CW24" i="13" s="1"/>
  <c r="BK24" i="13" a="1"/>
  <c r="BK24" i="13" s="1"/>
  <c r="BD24" i="13" a="1"/>
  <c r="BD24" i="13" s="1"/>
  <c r="AE24" i="13" a="1"/>
  <c r="AE24" i="13" s="1"/>
  <c r="CP24" i="13" a="1"/>
  <c r="CP24" i="13" s="1"/>
  <c r="BP24" i="13" a="1"/>
  <c r="BP24" i="13" s="1"/>
  <c r="AQ24" i="13" a="1"/>
  <c r="AQ24" i="13" s="1"/>
  <c r="Q24" i="13" a="1"/>
  <c r="Q24" i="13" s="1"/>
  <c r="W24" i="13" a="1"/>
  <c r="W24" i="13" s="1"/>
  <c r="CZ24" i="13" a="1"/>
  <c r="CZ24" i="13" s="1"/>
  <c r="CT24" i="13" a="1"/>
  <c r="CT24" i="13" s="1"/>
  <c r="CG24" i="13" a="1"/>
  <c r="CG24" i="13" s="1"/>
  <c r="CA24" i="13" a="1"/>
  <c r="CA24" i="13" s="1"/>
  <c r="BT24" i="13" a="1"/>
  <c r="BT24" i="13" s="1"/>
  <c r="BN24" i="13" a="1"/>
  <c r="BN24" i="13" s="1"/>
  <c r="BA24" i="13" a="1"/>
  <c r="BA24" i="13" s="1"/>
  <c r="AU24" i="13" a="1"/>
  <c r="AU24" i="13" s="1"/>
  <c r="AN24" i="13" a="1"/>
  <c r="AN24" i="13" s="1"/>
  <c r="AH24" i="13" a="1"/>
  <c r="AH24" i="13" s="1"/>
  <c r="U24" i="13" a="1"/>
  <c r="U24" i="13" s="1"/>
  <c r="O24" i="13" a="1"/>
  <c r="O24" i="13" s="1"/>
  <c r="CL24" i="13" a="1"/>
  <c r="CL24" i="13" s="1"/>
  <c r="BL24" i="13" a="1"/>
  <c r="BL24" i="13" s="1"/>
  <c r="AS24" i="13" a="1"/>
  <c r="AS24" i="13" s="1"/>
  <c r="Z24" i="13" a="1"/>
  <c r="Z24" i="13" s="1"/>
  <c r="CK24" i="13" a="1"/>
  <c r="CK24" i="13" s="1"/>
  <c r="BR24" i="13" a="1"/>
  <c r="BR24" i="13" s="1"/>
  <c r="AR24" i="13" a="1"/>
  <c r="AR24" i="13" s="1"/>
  <c r="S24" i="13" a="1"/>
  <c r="S24" i="13" s="1"/>
  <c r="CQ24" i="13" a="1"/>
  <c r="CQ24" i="13" s="1"/>
  <c r="CD24" i="13" a="1"/>
  <c r="CD24" i="13" s="1"/>
  <c r="AX24" i="13" a="1"/>
  <c r="AX24" i="13" s="1"/>
  <c r="X24" i="13" a="1"/>
  <c r="X24" i="13" s="1"/>
  <c r="DC24" i="13" a="1"/>
  <c r="DC24" i="13" s="1"/>
  <c r="BW24" i="13" a="1"/>
  <c r="BW24" i="13" s="1"/>
  <c r="AW24" i="13" a="1"/>
  <c r="AW24" i="13" s="1"/>
  <c r="AD24" i="13" a="1"/>
  <c r="AD24" i="13" s="1"/>
  <c r="AP24" i="13" a="1"/>
  <c r="AP24" i="13" s="1"/>
  <c r="J24" i="13" a="1"/>
  <c r="J24" i="13" s="1"/>
  <c r="CS24" i="13" a="1"/>
  <c r="CS24" i="13" s="1"/>
  <c r="CM24" i="13" a="1"/>
  <c r="CM24" i="13" s="1"/>
  <c r="CF24" i="13" a="1"/>
  <c r="CF24" i="13" s="1"/>
  <c r="BZ24" i="13" a="1"/>
  <c r="BZ24" i="13" s="1"/>
  <c r="BM24" i="13" a="1"/>
  <c r="BM24" i="13" s="1"/>
  <c r="BG24" i="13" a="1"/>
  <c r="BG24" i="13" s="1"/>
  <c r="AZ24" i="13" a="1"/>
  <c r="AZ24" i="13" s="1"/>
  <c r="AT24" i="13" a="1"/>
  <c r="AT24" i="13" s="1"/>
  <c r="AG24" i="13" a="1"/>
  <c r="AG24" i="13" s="1"/>
  <c r="AA24" i="13" a="1"/>
  <c r="AA24" i="13" s="1"/>
  <c r="T24" i="13" a="1"/>
  <c r="T24" i="13" s="1"/>
  <c r="N24" i="13" a="1"/>
  <c r="N24" i="13" s="1"/>
  <c r="CR24" i="13" a="1"/>
  <c r="CR24" i="13" s="1"/>
  <c r="BS24" i="13" a="1"/>
  <c r="BS24" i="13" s="1"/>
  <c r="AM24" i="13" a="1"/>
  <c r="AM24" i="13" s="1"/>
  <c r="M24" i="13" a="1"/>
  <c r="M24" i="13" s="1"/>
  <c r="CE24" i="13" a="1"/>
  <c r="CE24" i="13" s="1"/>
  <c r="BE24" i="13" a="1"/>
  <c r="BE24" i="13" s="1"/>
  <c r="AL24" i="13" a="1"/>
  <c r="AL24" i="13" s="1"/>
  <c r="L24" i="13" a="1"/>
  <c r="L24" i="13" s="1"/>
  <c r="CJ24" i="13" a="1"/>
  <c r="CJ24" i="13" s="1"/>
  <c r="BQ24" i="13" a="1"/>
  <c r="BQ24" i="13" s="1"/>
  <c r="AK24" i="13" a="1"/>
  <c r="AK24" i="13" s="1"/>
  <c r="R24" i="13" a="1"/>
  <c r="R24" i="13" s="1"/>
  <c r="CV24" i="13" a="1"/>
  <c r="CV24" i="13" s="1"/>
  <c r="CC24" i="13" a="1"/>
  <c r="CC24" i="13" s="1"/>
  <c r="BJ24" i="13" a="1"/>
  <c r="BJ24" i="13" s="1"/>
  <c r="AJ24" i="13" a="1"/>
  <c r="AJ24" i="13" s="1"/>
  <c r="K24" i="13" a="1"/>
  <c r="K24" i="13" s="1"/>
  <c r="AC24" i="13" a="1"/>
  <c r="AC24" i="13" s="1"/>
  <c r="H24" i="13" a="1"/>
  <c r="H24" i="13" s="1"/>
  <c r="AD8" i="19"/>
  <c r="DG122" i="4"/>
  <c r="DG124" i="4"/>
  <c r="DG125" i="4"/>
  <c r="DG126" i="4"/>
  <c r="D124" i="4"/>
  <c r="D125" i="4"/>
  <c r="D126" i="4"/>
  <c r="DG117" i="4"/>
  <c r="DG118" i="4"/>
  <c r="DG119" i="4"/>
  <c r="DG120" i="4"/>
  <c r="DG124" i="15"/>
  <c r="DG125" i="15"/>
  <c r="DG119" i="15"/>
  <c r="DG118" i="15"/>
  <c r="DG117" i="15"/>
  <c r="DG121" i="15"/>
  <c r="DG120" i="15"/>
  <c r="DG126" i="15"/>
  <c r="DG122" i="15"/>
  <c r="S131" i="15" l="1" a="1"/>
  <c r="S131" i="15" s="1"/>
  <c r="BE131" i="15" a="1"/>
  <c r="BE131" i="15" s="1"/>
  <c r="CA131" i="15" a="1"/>
  <c r="CA131" i="15" s="1"/>
  <c r="CW131" i="15" a="1"/>
  <c r="CW131" i="15" s="1"/>
  <c r="T131" i="15" a="1"/>
  <c r="T131" i="15" s="1"/>
  <c r="BB131" i="15" a="1"/>
  <c r="BB131" i="15" s="1"/>
  <c r="BX131" i="15" a="1"/>
  <c r="BX131" i="15" s="1"/>
  <c r="CT131" i="15" a="1"/>
  <c r="CT131" i="15" s="1"/>
  <c r="U131" i="15" a="1"/>
  <c r="U131" i="15" s="1"/>
  <c r="AY131" i="15" a="1"/>
  <c r="AY131" i="15" s="1"/>
  <c r="L131" i="15" a="1"/>
  <c r="L131" i="15" s="1"/>
  <c r="AH131" i="15" a="1"/>
  <c r="AH131" i="15" s="1"/>
  <c r="BD131" i="15" a="1"/>
  <c r="BD131" i="15" s="1"/>
  <c r="BZ131" i="15" a="1"/>
  <c r="BZ131" i="15" s="1"/>
  <c r="CV131" i="15" a="1"/>
  <c r="CV131" i="15" s="1"/>
  <c r="V131" i="15" a="1"/>
  <c r="V131" i="15" s="1"/>
  <c r="AO131" i="15" a="1"/>
  <c r="AO131" i="15" s="1"/>
  <c r="BP131" i="15" a="1"/>
  <c r="BP131" i="15" s="1"/>
  <c r="W131" i="15" a="1"/>
  <c r="W131" i="15" s="1"/>
  <c r="AW131" i="15" a="1"/>
  <c r="AW131" i="15" s="1"/>
  <c r="CL131" i="15" a="1"/>
  <c r="CL131" i="15" s="1"/>
  <c r="X131" i="15" a="1"/>
  <c r="X131" i="15" s="1"/>
  <c r="BA131" i="15" a="1"/>
  <c r="BA131" i="15" s="1"/>
  <c r="BT131" i="15" a="1"/>
  <c r="BT131" i="15" s="1"/>
  <c r="CE131" i="15" a="1"/>
  <c r="CE131" i="15" s="1"/>
  <c r="AE131" i="15" a="1"/>
  <c r="AE131" i="15" s="1"/>
  <c r="AM131" i="15" a="1"/>
  <c r="AM131" i="15" s="1"/>
  <c r="CF131" i="15" a="1"/>
  <c r="CF131" i="15" s="1"/>
  <c r="AB131" i="15" a="1"/>
  <c r="AB131" i="15" s="1"/>
  <c r="BC131" i="15" a="1"/>
  <c r="BC131" i="15" s="1"/>
  <c r="BQ131" i="15" a="1"/>
  <c r="BQ131" i="15" s="1"/>
  <c r="CD131" i="15" a="1"/>
  <c r="CD131" i="15" s="1"/>
  <c r="AC131" i="15" a="1"/>
  <c r="AC131" i="15" s="1"/>
  <c r="CI131" i="15" a="1"/>
  <c r="CI131" i="15" s="1"/>
  <c r="CZ131" i="15" a="1"/>
  <c r="CZ131" i="15" s="1"/>
  <c r="AD131" i="15" a="1"/>
  <c r="AD131" i="15" s="1"/>
  <c r="AT131" i="15" a="1"/>
  <c r="AT131" i="15" s="1"/>
  <c r="CR131" i="15" a="1"/>
  <c r="CR131" i="15" s="1"/>
  <c r="AF131" i="15" a="1"/>
  <c r="AF131" i="15" s="1"/>
  <c r="BM131" i="15" a="1"/>
  <c r="BM131" i="15" s="1"/>
  <c r="BV131" i="15" a="1"/>
  <c r="BV131" i="15" s="1"/>
  <c r="CN131" i="15" a="1"/>
  <c r="CN131" i="15" s="1"/>
  <c r="DA131" i="15" a="1"/>
  <c r="DA131" i="15" s="1"/>
  <c r="AG131" i="15" a="1"/>
  <c r="AG131" i="15" s="1"/>
  <c r="AP131" i="15" a="1"/>
  <c r="AP131" i="15" s="1"/>
  <c r="BH131" i="15" a="1"/>
  <c r="BH131" i="15" s="1"/>
  <c r="BR131" i="15" a="1"/>
  <c r="BR131" i="15" s="1"/>
  <c r="AI131" i="15" a="1"/>
  <c r="AI131" i="15" s="1"/>
  <c r="BI131" i="15" a="1"/>
  <c r="BI131" i="15" s="1"/>
  <c r="AJ131" i="15" a="1"/>
  <c r="AJ131" i="15" s="1"/>
  <c r="AK131" i="15" a="1"/>
  <c r="AK131" i="15" s="1"/>
  <c r="CJ131" i="15" a="1"/>
  <c r="CJ131" i="15" s="1"/>
  <c r="H131" i="15" a="1"/>
  <c r="H131" i="15" s="1"/>
  <c r="AU131" i="15" a="1"/>
  <c r="AU131" i="15" s="1"/>
  <c r="I131" i="15" a="1"/>
  <c r="I131" i="15" s="1"/>
  <c r="AL131" i="15" a="1"/>
  <c r="AL131" i="15" s="1"/>
  <c r="AZ131" i="15" a="1"/>
  <c r="AZ131" i="15" s="1"/>
  <c r="BW131" i="15" a="1"/>
  <c r="BW131" i="15" s="1"/>
  <c r="AQ131" i="15" a="1"/>
  <c r="AQ131" i="15" s="1"/>
  <c r="CB131" i="15" a="1"/>
  <c r="CB131" i="15" s="1"/>
  <c r="CO131" i="15" a="1"/>
  <c r="CO131" i="15" s="1"/>
  <c r="CX131" i="15" a="1"/>
  <c r="CX131" i="15" s="1"/>
  <c r="DB131" i="15" a="1"/>
  <c r="DB131" i="15" s="1"/>
  <c r="Y131" i="15" a="1"/>
  <c r="Y131" i="15" s="1"/>
  <c r="BJ131" i="15" a="1"/>
  <c r="BJ131" i="15" s="1"/>
  <c r="CG131" i="15" a="1"/>
  <c r="CG131" i="15" s="1"/>
  <c r="AV131" i="15" a="1"/>
  <c r="AV131" i="15" s="1"/>
  <c r="BN131" i="15" a="1"/>
  <c r="BN131" i="15" s="1"/>
  <c r="CY131" i="15" a="1"/>
  <c r="CY131" i="15" s="1"/>
  <c r="BO131" i="15" a="1"/>
  <c r="BO131" i="15" s="1"/>
  <c r="K131" i="15" a="1"/>
  <c r="K131" i="15" s="1"/>
  <c r="P131" i="15" a="1"/>
  <c r="P131" i="15" s="1"/>
  <c r="Z131" i="15" a="1"/>
  <c r="Z131" i="15" s="1"/>
  <c r="AR131" i="15" a="1"/>
  <c r="AR131" i="15" s="1"/>
  <c r="DC131" i="15" a="1"/>
  <c r="DC131" i="15" s="1"/>
  <c r="AA131" i="15" a="1"/>
  <c r="AA131" i="15" s="1"/>
  <c r="BS131" i="15" a="1"/>
  <c r="BS131" i="15" s="1"/>
  <c r="CP131" i="15" a="1"/>
  <c r="CP131" i="15" s="1"/>
  <c r="AS131" i="15" a="1"/>
  <c r="AS131" i="15" s="1"/>
  <c r="CH131" i="15" a="1"/>
  <c r="CH131" i="15" s="1"/>
  <c r="BK131" i="15" a="1"/>
  <c r="BK131" i="15" s="1"/>
  <c r="CQ131" i="15" a="1"/>
  <c r="CQ131" i="15" s="1"/>
  <c r="CC131" i="15" a="1"/>
  <c r="CC131" i="15" s="1"/>
  <c r="J131" i="15" a="1"/>
  <c r="J131" i="15" s="1"/>
  <c r="AN131" i="15" a="1"/>
  <c r="AN131" i="15" s="1"/>
  <c r="M131" i="15" a="1"/>
  <c r="M131" i="15" s="1"/>
  <c r="N131" i="15" a="1"/>
  <c r="N131" i="15" s="1"/>
  <c r="O131" i="15" a="1"/>
  <c r="O131" i="15" s="1"/>
  <c r="CM131" i="15" a="1"/>
  <c r="CM131" i="15" s="1"/>
  <c r="BL131" i="15" a="1"/>
  <c r="BL131" i="15" s="1"/>
  <c r="BU131" i="15" a="1"/>
  <c r="BU131" i="15" s="1"/>
  <c r="CK131" i="15" a="1"/>
  <c r="CK131" i="15" s="1"/>
  <c r="BF131" i="15" a="1"/>
  <c r="BF131" i="15" s="1"/>
  <c r="CS131" i="15" a="1"/>
  <c r="CS131" i="15" s="1"/>
  <c r="BG131" i="15" a="1"/>
  <c r="BG131" i="15" s="1"/>
  <c r="Q131" i="15" a="1"/>
  <c r="Q131" i="15" s="1"/>
  <c r="CU131" i="15" a="1"/>
  <c r="CU131" i="15" s="1"/>
  <c r="BY131" i="15" a="1"/>
  <c r="BY131" i="15" s="1"/>
  <c r="AX131" i="15" a="1"/>
  <c r="AX131" i="15" s="1"/>
  <c r="R131" i="15" a="1"/>
  <c r="R131" i="15" s="1"/>
  <c r="DB10" i="13" a="1"/>
  <c r="DB10" i="13" s="1"/>
  <c r="CO10" i="13" a="1"/>
  <c r="CO10" i="13" s="1"/>
  <c r="CI10" i="13" a="1"/>
  <c r="CI10" i="13" s="1"/>
  <c r="CB10" i="13" a="1"/>
  <c r="CB10" i="13" s="1"/>
  <c r="BV10" i="13" a="1"/>
  <c r="BV10" i="13" s="1"/>
  <c r="BI10" i="13" a="1"/>
  <c r="BI10" i="13" s="1"/>
  <c r="BC10" i="13" a="1"/>
  <c r="BC10" i="13" s="1"/>
  <c r="AV10" i="13" a="1"/>
  <c r="AV10" i="13" s="1"/>
  <c r="AP10" i="13" a="1"/>
  <c r="AP10" i="13" s="1"/>
  <c r="AH10" i="13" a="1"/>
  <c r="AH10" i="13" s="1"/>
  <c r="Z10" i="13" a="1"/>
  <c r="Z10" i="13" s="1"/>
  <c r="R10" i="13" a="1"/>
  <c r="R10" i="13" s="1"/>
  <c r="J10" i="13" a="1"/>
  <c r="J10" i="13" s="1"/>
  <c r="BQ10" i="13" a="1"/>
  <c r="BQ10" i="13" s="1"/>
  <c r="AJ10" i="13" a="1"/>
  <c r="AJ10" i="13" s="1"/>
  <c r="DC10" i="13" a="1"/>
  <c r="DC10" i="13" s="1"/>
  <c r="BJ10" i="13" a="1"/>
  <c r="BJ10" i="13" s="1"/>
  <c r="K10" i="13" a="1"/>
  <c r="K10" i="13" s="1"/>
  <c r="DA10" i="13" a="1"/>
  <c r="DA10" i="13" s="1"/>
  <c r="CU10" i="13" a="1"/>
  <c r="CU10" i="13" s="1"/>
  <c r="CN10" i="13" a="1"/>
  <c r="CN10" i="13" s="1"/>
  <c r="CH10" i="13" a="1"/>
  <c r="CH10" i="13" s="1"/>
  <c r="BU10" i="13" a="1"/>
  <c r="BU10" i="13" s="1"/>
  <c r="BO10" i="13" a="1"/>
  <c r="BO10" i="13" s="1"/>
  <c r="BH10" i="13" a="1"/>
  <c r="BH10" i="13" s="1"/>
  <c r="BB10" i="13" a="1"/>
  <c r="BB10" i="13" s="1"/>
  <c r="AO10" i="13" a="1"/>
  <c r="AO10" i="13" s="1"/>
  <c r="AG10" i="13" a="1"/>
  <c r="AG10" i="13" s="1"/>
  <c r="Y10" i="13" a="1"/>
  <c r="Y10" i="13" s="1"/>
  <c r="Q10" i="13" a="1"/>
  <c r="Q10" i="13" s="1"/>
  <c r="I10" i="13" a="1"/>
  <c r="I10" i="13" s="1"/>
  <c r="BK10" i="13" a="1"/>
  <c r="BK10" i="13" s="1"/>
  <c r="T10" i="13" a="1"/>
  <c r="T10" i="13" s="1"/>
  <c r="CC10" i="13" a="1"/>
  <c r="CC10" i="13" s="1"/>
  <c r="AQ10" i="13" a="1"/>
  <c r="AQ10" i="13" s="1"/>
  <c r="CZ10" i="13" a="1"/>
  <c r="CZ10" i="13" s="1"/>
  <c r="CT10" i="13" a="1"/>
  <c r="CT10" i="13" s="1"/>
  <c r="CG10" i="13" a="1"/>
  <c r="CG10" i="13" s="1"/>
  <c r="CA10" i="13" a="1"/>
  <c r="CA10" i="13" s="1"/>
  <c r="BT10" i="13" a="1"/>
  <c r="BT10" i="13" s="1"/>
  <c r="BN10" i="13" a="1"/>
  <c r="BN10" i="13" s="1"/>
  <c r="BA10" i="13" a="1"/>
  <c r="BA10" i="13" s="1"/>
  <c r="AU10" i="13" a="1"/>
  <c r="AU10" i="13" s="1"/>
  <c r="AN10" i="13" a="1"/>
  <c r="AN10" i="13" s="1"/>
  <c r="AF10" i="13" a="1"/>
  <c r="AF10" i="13" s="1"/>
  <c r="X10" i="13" a="1"/>
  <c r="X10" i="13" s="1"/>
  <c r="P10" i="13" a="1"/>
  <c r="P10" i="13" s="1"/>
  <c r="CD10" i="13" a="1"/>
  <c r="CD10" i="13" s="1"/>
  <c r="AX10" i="13" a="1"/>
  <c r="AX10" i="13" s="1"/>
  <c r="H10" i="13" a="1"/>
  <c r="H10" i="13" s="1"/>
  <c r="BW10" i="13" a="1"/>
  <c r="BW10" i="13" s="1"/>
  <c r="AA10" i="13" a="1"/>
  <c r="AA10" i="13" s="1"/>
  <c r="CS10" i="13" a="1"/>
  <c r="CS10" i="13" s="1"/>
  <c r="CM10" i="13" a="1"/>
  <c r="CM10" i="13" s="1"/>
  <c r="CF10" i="13" a="1"/>
  <c r="CF10" i="13" s="1"/>
  <c r="BZ10" i="13" a="1"/>
  <c r="BZ10" i="13" s="1"/>
  <c r="BM10" i="13" a="1"/>
  <c r="BM10" i="13" s="1"/>
  <c r="BG10" i="13" a="1"/>
  <c r="BG10" i="13" s="1"/>
  <c r="AZ10" i="13" a="1"/>
  <c r="AZ10" i="13" s="1"/>
  <c r="AT10" i="13" a="1"/>
  <c r="AT10" i="13" s="1"/>
  <c r="AM10" i="13" a="1"/>
  <c r="AM10" i="13" s="1"/>
  <c r="AE10" i="13" a="1"/>
  <c r="AE10" i="13" s="1"/>
  <c r="W10" i="13" a="1"/>
  <c r="W10" i="13" s="1"/>
  <c r="O10" i="13" a="1"/>
  <c r="O10" i="13" s="1"/>
  <c r="CW10" i="13" a="1"/>
  <c r="CW10" i="13" s="1"/>
  <c r="BD10" i="13" a="1"/>
  <c r="BD10" i="13" s="1"/>
  <c r="BP10" i="13" a="1"/>
  <c r="BP10" i="13" s="1"/>
  <c r="S10" i="13" a="1"/>
  <c r="S10" i="13" s="1"/>
  <c r="CY10" i="13" a="1"/>
  <c r="CY10" i="13" s="1"/>
  <c r="CR10" i="13" a="1"/>
  <c r="CR10" i="13" s="1"/>
  <c r="CL10" i="13" a="1"/>
  <c r="CL10" i="13" s="1"/>
  <c r="BY10" i="13" a="1"/>
  <c r="BY10" i="13" s="1"/>
  <c r="BS10" i="13" a="1"/>
  <c r="BS10" i="13" s="1"/>
  <c r="BL10" i="13" a="1"/>
  <c r="BL10" i="13" s="1"/>
  <c r="BF10" i="13" a="1"/>
  <c r="BF10" i="13" s="1"/>
  <c r="AS10" i="13" a="1"/>
  <c r="AS10" i="13" s="1"/>
  <c r="AL10" i="13" a="1"/>
  <c r="AL10" i="13" s="1"/>
  <c r="AD10" i="13" a="1"/>
  <c r="AD10" i="13" s="1"/>
  <c r="V10" i="13" a="1"/>
  <c r="V10" i="13" s="1"/>
  <c r="N10" i="13" a="1"/>
  <c r="N10" i="13" s="1"/>
  <c r="CQ10" i="13" a="1"/>
  <c r="CQ10" i="13" s="1"/>
  <c r="L10" i="13" a="1"/>
  <c r="L10" i="13" s="1"/>
  <c r="CV10" i="13" a="1"/>
  <c r="CV10" i="13" s="1"/>
  <c r="AW10" i="13" a="1"/>
  <c r="AW10" i="13" s="1"/>
  <c r="CX10" i="13" a="1"/>
  <c r="CX10" i="13" s="1"/>
  <c r="CK10" i="13" a="1"/>
  <c r="CK10" i="13" s="1"/>
  <c r="CE10" i="13" a="1"/>
  <c r="CE10" i="13" s="1"/>
  <c r="BX10" i="13" a="1"/>
  <c r="BX10" i="13" s="1"/>
  <c r="BR10" i="13" a="1"/>
  <c r="BR10" i="13" s="1"/>
  <c r="BE10" i="13" a="1"/>
  <c r="BE10" i="13" s="1"/>
  <c r="AY10" i="13" a="1"/>
  <c r="AY10" i="13" s="1"/>
  <c r="AR10" i="13" a="1"/>
  <c r="AR10" i="13" s="1"/>
  <c r="AK10" i="13" a="1"/>
  <c r="AK10" i="13" s="1"/>
  <c r="AC10" i="13" a="1"/>
  <c r="AC10" i="13" s="1"/>
  <c r="U10" i="13" a="1"/>
  <c r="U10" i="13" s="1"/>
  <c r="M10" i="13" a="1"/>
  <c r="M10" i="13" s="1"/>
  <c r="CJ10" i="13" a="1"/>
  <c r="CJ10" i="13" s="1"/>
  <c r="AB10" i="13" a="1"/>
  <c r="AB10" i="13" s="1"/>
  <c r="CP10" i="13" a="1"/>
  <c r="CP10" i="13" s="1"/>
  <c r="AI10" i="13" a="1"/>
  <c r="AI10" i="13" s="1"/>
  <c r="DC131" i="4" a="1"/>
  <c r="DC131" i="4" s="1"/>
  <c r="CU131" i="4" a="1"/>
  <c r="CU131" i="4" s="1"/>
  <c r="CM131" i="4" a="1"/>
  <c r="CM131" i="4" s="1"/>
  <c r="CE131" i="4" a="1"/>
  <c r="CE131" i="4" s="1"/>
  <c r="BW131" i="4" a="1"/>
  <c r="BW131" i="4" s="1"/>
  <c r="BO131" i="4" a="1"/>
  <c r="BO131" i="4" s="1"/>
  <c r="BG131" i="4" a="1"/>
  <c r="BG131" i="4" s="1"/>
  <c r="AY131" i="4" a="1"/>
  <c r="AY131" i="4" s="1"/>
  <c r="AQ131" i="4" a="1"/>
  <c r="AQ131" i="4" s="1"/>
  <c r="AI131" i="4" a="1"/>
  <c r="AI131" i="4" s="1"/>
  <c r="AA131" i="4" a="1"/>
  <c r="AA131" i="4" s="1"/>
  <c r="S131" i="4" a="1"/>
  <c r="S131" i="4" s="1"/>
  <c r="K131" i="4" a="1"/>
  <c r="K131" i="4" s="1"/>
  <c r="CA131" i="4" a="1"/>
  <c r="CA131" i="4" s="1"/>
  <c r="AM131" i="4" a="1"/>
  <c r="AM131" i="4" s="1"/>
  <c r="CX131" i="4" a="1"/>
  <c r="CX131" i="4" s="1"/>
  <c r="BB131" i="4" a="1"/>
  <c r="BB131" i="4" s="1"/>
  <c r="N131" i="4" a="1"/>
  <c r="N131" i="4" s="1"/>
  <c r="BY131" i="4" a="1"/>
  <c r="BY131" i="4" s="1"/>
  <c r="AK131" i="4" a="1"/>
  <c r="AK131" i="4" s="1"/>
  <c r="DB131" i="4" a="1"/>
  <c r="DB131" i="4" s="1"/>
  <c r="CT131" i="4" a="1"/>
  <c r="CT131" i="4" s="1"/>
  <c r="CL131" i="4" a="1"/>
  <c r="CL131" i="4" s="1"/>
  <c r="CD131" i="4" a="1"/>
  <c r="CD131" i="4" s="1"/>
  <c r="BV131" i="4" a="1"/>
  <c r="BV131" i="4" s="1"/>
  <c r="BN131" i="4" a="1"/>
  <c r="BN131" i="4" s="1"/>
  <c r="BF131" i="4" a="1"/>
  <c r="BF131" i="4" s="1"/>
  <c r="AX131" i="4" a="1"/>
  <c r="AX131" i="4" s="1"/>
  <c r="AP131" i="4" a="1"/>
  <c r="AP131" i="4" s="1"/>
  <c r="AH131" i="4" a="1"/>
  <c r="AH131" i="4" s="1"/>
  <c r="Z131" i="4" a="1"/>
  <c r="Z131" i="4" s="1"/>
  <c r="R131" i="4" a="1"/>
  <c r="R131" i="4" s="1"/>
  <c r="J131" i="4" a="1"/>
  <c r="J131" i="4" s="1"/>
  <c r="CI131" i="4" a="1"/>
  <c r="CI131" i="4" s="1"/>
  <c r="AU131" i="4" a="1"/>
  <c r="AU131" i="4" s="1"/>
  <c r="CP131" i="4" a="1"/>
  <c r="CP131" i="4" s="1"/>
  <c r="BJ131" i="4" a="1"/>
  <c r="BJ131" i="4" s="1"/>
  <c r="V131" i="4" a="1"/>
  <c r="V131" i="4" s="1"/>
  <c r="BQ131" i="4" a="1"/>
  <c r="BQ131" i="4" s="1"/>
  <c r="AS131" i="4" a="1"/>
  <c r="AS131" i="4" s="1"/>
  <c r="DA131" i="4" a="1"/>
  <c r="DA131" i="4" s="1"/>
  <c r="CS131" i="4" a="1"/>
  <c r="CS131" i="4" s="1"/>
  <c r="CK131" i="4" a="1"/>
  <c r="CK131" i="4" s="1"/>
  <c r="CC131" i="4" a="1"/>
  <c r="CC131" i="4" s="1"/>
  <c r="BU131" i="4" a="1"/>
  <c r="BU131" i="4" s="1"/>
  <c r="BM131" i="4" a="1"/>
  <c r="BM131" i="4" s="1"/>
  <c r="BE131" i="4" a="1"/>
  <c r="BE131" i="4" s="1"/>
  <c r="AW131" i="4" a="1"/>
  <c r="AW131" i="4" s="1"/>
  <c r="AO131" i="4" a="1"/>
  <c r="AO131" i="4" s="1"/>
  <c r="AG131" i="4" a="1"/>
  <c r="AG131" i="4" s="1"/>
  <c r="Y131" i="4" a="1"/>
  <c r="Y131" i="4" s="1"/>
  <c r="Q131" i="4" a="1"/>
  <c r="Q131" i="4" s="1"/>
  <c r="I131" i="4" a="1"/>
  <c r="I131" i="4" s="1"/>
  <c r="CQ131" i="4" a="1"/>
  <c r="CQ131" i="4" s="1"/>
  <c r="AE131" i="4" a="1"/>
  <c r="AE131" i="4" s="1"/>
  <c r="CH131" i="4" a="1"/>
  <c r="CH131" i="4" s="1"/>
  <c r="AD131" i="4" a="1"/>
  <c r="AD131" i="4" s="1"/>
  <c r="CG131" i="4" a="1"/>
  <c r="CG131" i="4" s="1"/>
  <c r="AC131" i="4" a="1"/>
  <c r="AC131" i="4" s="1"/>
  <c r="CZ131" i="4" a="1"/>
  <c r="CZ131" i="4" s="1"/>
  <c r="CR131" i="4" a="1"/>
  <c r="CR131" i="4" s="1"/>
  <c r="CJ131" i="4" a="1"/>
  <c r="CJ131" i="4" s="1"/>
  <c r="CB131" i="4" a="1"/>
  <c r="CB131" i="4" s="1"/>
  <c r="BT131" i="4" a="1"/>
  <c r="BT131" i="4" s="1"/>
  <c r="BL131" i="4" a="1"/>
  <c r="BL131" i="4" s="1"/>
  <c r="BD131" i="4" a="1"/>
  <c r="BD131" i="4" s="1"/>
  <c r="AV131" i="4" a="1"/>
  <c r="AV131" i="4" s="1"/>
  <c r="AN131" i="4" a="1"/>
  <c r="AN131" i="4" s="1"/>
  <c r="AF131" i="4" a="1"/>
  <c r="AF131" i="4" s="1"/>
  <c r="X131" i="4" a="1"/>
  <c r="X131" i="4" s="1"/>
  <c r="P131" i="4" a="1"/>
  <c r="P131" i="4" s="1"/>
  <c r="H131" i="4" a="1"/>
  <c r="H131" i="4" s="1"/>
  <c r="CY131" i="4" a="1"/>
  <c r="CY131" i="4" s="1"/>
  <c r="BC131" i="4" a="1"/>
  <c r="BC131" i="4" s="1"/>
  <c r="O131" i="4" a="1"/>
  <c r="O131" i="4" s="1"/>
  <c r="BZ131" i="4" a="1"/>
  <c r="BZ131" i="4" s="1"/>
  <c r="AL131" i="4" a="1"/>
  <c r="AL131" i="4" s="1"/>
  <c r="CO131" i="4" a="1"/>
  <c r="CO131" i="4" s="1"/>
  <c r="BI131" i="4" a="1"/>
  <c r="BI131" i="4" s="1"/>
  <c r="M131" i="4" a="1"/>
  <c r="M131" i="4" s="1"/>
  <c r="CV131" i="4" a="1"/>
  <c r="CV131" i="4" s="1"/>
  <c r="CN131" i="4" a="1"/>
  <c r="CN131" i="4" s="1"/>
  <c r="CF131" i="4" a="1"/>
  <c r="CF131" i="4" s="1"/>
  <c r="BX131" i="4" a="1"/>
  <c r="BX131" i="4" s="1"/>
  <c r="BP131" i="4" a="1"/>
  <c r="BP131" i="4" s="1"/>
  <c r="BH131" i="4" a="1"/>
  <c r="BH131" i="4" s="1"/>
  <c r="AZ131" i="4" a="1"/>
  <c r="AZ131" i="4" s="1"/>
  <c r="AR131" i="4" a="1"/>
  <c r="AR131" i="4" s="1"/>
  <c r="AJ131" i="4" a="1"/>
  <c r="AJ131" i="4" s="1"/>
  <c r="AB131" i="4" a="1"/>
  <c r="AB131" i="4" s="1"/>
  <c r="T131" i="4" a="1"/>
  <c r="T131" i="4" s="1"/>
  <c r="L131" i="4" a="1"/>
  <c r="L131" i="4" s="1"/>
  <c r="BS131" i="4" a="1"/>
  <c r="BS131" i="4" s="1"/>
  <c r="BK131" i="4" a="1"/>
  <c r="BK131" i="4" s="1"/>
  <c r="W131" i="4" a="1"/>
  <c r="W131" i="4" s="1"/>
  <c r="BR131" i="4" a="1"/>
  <c r="BR131" i="4" s="1"/>
  <c r="AT131" i="4" a="1"/>
  <c r="AT131" i="4" s="1"/>
  <c r="CW131" i="4" a="1"/>
  <c r="CW131" i="4" s="1"/>
  <c r="BA131" i="4" a="1"/>
  <c r="BA131" i="4" s="1"/>
  <c r="U131" i="4" a="1"/>
  <c r="U131" i="4" s="1"/>
  <c r="AE8" i="19"/>
  <c r="G38" i="13"/>
  <c r="G31" i="13"/>
  <c r="G24" i="13"/>
  <c r="F24" i="13"/>
  <c r="F31" i="13"/>
  <c r="F38" i="13"/>
  <c r="AZ163" i="15" l="1"/>
  <c r="CC163" i="15"/>
  <c r="CB163" i="15"/>
  <c r="CV163" i="15"/>
  <c r="BD163" i="15"/>
  <c r="AA163" i="15"/>
  <c r="U163" i="15"/>
  <c r="AR163" i="15"/>
  <c r="AB163" i="15"/>
  <c r="AJ163" i="15"/>
  <c r="CM163" i="15"/>
  <c r="AP163" i="15"/>
  <c r="O163" i="15"/>
  <c r="AG163" i="15"/>
  <c r="N163" i="15"/>
  <c r="CL163" i="15"/>
  <c r="M163" i="15"/>
  <c r="AW163" i="15"/>
  <c r="AN163" i="15"/>
  <c r="DB163" i="15"/>
  <c r="BV163" i="15"/>
  <c r="W163" i="15"/>
  <c r="CR163" i="15"/>
  <c r="AT163" i="15"/>
  <c r="AS163" i="15"/>
  <c r="CP163" i="15"/>
  <c r="AX163" i="15"/>
  <c r="CD163" i="15"/>
  <c r="F131" i="15"/>
  <c r="G131" i="15"/>
  <c r="H163" i="15"/>
  <c r="CJ163" i="15"/>
  <c r="BX163" i="15"/>
  <c r="CF163" i="15"/>
  <c r="BA163" i="15"/>
  <c r="CG163" i="15"/>
  <c r="X163" i="15"/>
  <c r="BJ163" i="15"/>
  <c r="DA163" i="15"/>
  <c r="Y163" i="15"/>
  <c r="CN163" i="15"/>
  <c r="CX163" i="15"/>
  <c r="BM163" i="15"/>
  <c r="BP163" i="15"/>
  <c r="AO163" i="15"/>
  <c r="BK163" i="15"/>
  <c r="AD163" i="15"/>
  <c r="CI163" i="15"/>
  <c r="L163" i="15"/>
  <c r="CO163" i="15"/>
  <c r="CQ163" i="15"/>
  <c r="V163" i="15"/>
  <c r="AQ163" i="15"/>
  <c r="CH163" i="15"/>
  <c r="BW163" i="15"/>
  <c r="CZ163" i="15"/>
  <c r="R163" i="15"/>
  <c r="AH163" i="15"/>
  <c r="AC163" i="15"/>
  <c r="BY163" i="15"/>
  <c r="AY163" i="15"/>
  <c r="CU163" i="15"/>
  <c r="BQ163" i="15"/>
  <c r="Q163" i="15"/>
  <c r="CT163" i="15"/>
  <c r="BG163" i="15"/>
  <c r="AK163" i="15"/>
  <c r="CS163" i="15"/>
  <c r="BB163" i="15"/>
  <c r="BF163" i="15"/>
  <c r="BI163" i="15"/>
  <c r="AM163" i="15"/>
  <c r="T163" i="15"/>
  <c r="CK163" i="15"/>
  <c r="BO163" i="15"/>
  <c r="AI163" i="15"/>
  <c r="AE163" i="15"/>
  <c r="CW163" i="15"/>
  <c r="BU163" i="15"/>
  <c r="CY163" i="15"/>
  <c r="BR163" i="15"/>
  <c r="CE163" i="15"/>
  <c r="CA163" i="15"/>
  <c r="BL163" i="15"/>
  <c r="BN163" i="15"/>
  <c r="BH163" i="15"/>
  <c r="BT163" i="15"/>
  <c r="BE163" i="15"/>
  <c r="AF163" i="15"/>
  <c r="BZ163" i="15"/>
  <c r="AL163" i="15"/>
  <c r="BS163" i="15"/>
  <c r="AU163" i="15"/>
  <c r="DC163" i="15"/>
  <c r="BC163" i="15"/>
  <c r="Z163" i="15"/>
  <c r="P163" i="15"/>
  <c r="AV163" i="15"/>
  <c r="S163" i="15"/>
  <c r="AF8" i="19"/>
  <c r="G10" i="13"/>
  <c r="F10" i="13"/>
  <c r="DF25" i="4"/>
  <c r="DF26" i="4"/>
  <c r="DF27" i="4"/>
  <c r="DF28" i="4"/>
  <c r="DF29" i="4"/>
  <c r="DF30" i="4"/>
  <c r="DF31" i="4"/>
  <c r="DF32" i="4"/>
  <c r="DF35" i="4"/>
  <c r="DF36" i="4"/>
  <c r="DF38" i="4"/>
  <c r="DF39" i="4"/>
  <c r="DF40" i="4"/>
  <c r="DF41" i="4"/>
  <c r="DF42" i="4"/>
  <c r="DF43" i="4"/>
  <c r="DF44" i="4"/>
  <c r="DF45" i="4"/>
  <c r="DF48" i="4"/>
  <c r="DF49" i="4"/>
  <c r="DF53" i="4"/>
  <c r="DF54" i="4"/>
  <c r="DF55" i="4"/>
  <c r="DF56" i="4"/>
  <c r="DF57" i="4"/>
  <c r="DF58" i="4"/>
  <c r="DF59" i="4"/>
  <c r="DF62" i="4"/>
  <c r="DF63" i="4"/>
  <c r="DF65" i="4"/>
  <c r="DF66" i="4"/>
  <c r="DF67" i="4"/>
  <c r="DF68" i="4"/>
  <c r="DF69" i="4"/>
  <c r="DF70" i="4"/>
  <c r="DF71" i="4"/>
  <c r="DF72" i="4"/>
  <c r="DF75" i="4"/>
  <c r="DF76" i="4"/>
  <c r="DF78" i="4"/>
  <c r="DF79" i="4"/>
  <c r="DF80" i="4"/>
  <c r="DF81" i="4"/>
  <c r="DF82" i="4"/>
  <c r="DF83" i="4"/>
  <c r="DF84" i="4"/>
  <c r="DF85" i="4"/>
  <c r="DF88" i="4"/>
  <c r="DF89" i="4"/>
  <c r="DF91" i="4"/>
  <c r="DF92" i="4"/>
  <c r="DF93" i="4"/>
  <c r="DF94" i="4"/>
  <c r="DF95" i="4"/>
  <c r="DF96" i="4"/>
  <c r="DF97" i="4"/>
  <c r="DF98" i="4"/>
  <c r="DF101" i="4"/>
  <c r="DF102" i="4"/>
  <c r="DF111" i="4"/>
  <c r="DF131" i="4"/>
  <c r="DF132" i="4"/>
  <c r="DF135" i="4"/>
  <c r="DF136" i="4"/>
  <c r="DF137" i="4"/>
  <c r="DF138" i="4"/>
  <c r="DF139" i="4"/>
  <c r="DF140" i="4"/>
  <c r="DF141" i="4"/>
  <c r="DF143" i="4"/>
  <c r="DF144" i="4"/>
  <c r="DF145" i="4"/>
  <c r="DF13" i="4"/>
  <c r="DF14" i="4"/>
  <c r="DF15" i="4"/>
  <c r="DF16" i="4"/>
  <c r="DF17" i="4"/>
  <c r="DF18" i="4"/>
  <c r="DF19" i="4"/>
  <c r="DF22" i="4"/>
  <c r="DF23" i="4"/>
  <c r="DF12" i="4"/>
  <c r="AG8" i="19" l="1"/>
  <c r="F13" i="12"/>
  <c r="F12" i="12"/>
  <c r="G12" i="4"/>
  <c r="G13" i="4"/>
  <c r="G14" i="4"/>
  <c r="G15" i="4"/>
  <c r="G16" i="4"/>
  <c r="G17" i="4"/>
  <c r="G18" i="4"/>
  <c r="G19" i="4"/>
  <c r="G22" i="4"/>
  <c r="G23" i="4"/>
  <c r="G25" i="4"/>
  <c r="G26" i="4"/>
  <c r="AH8" i="19" l="1"/>
  <c r="E10" i="14"/>
  <c r="B3" i="8"/>
  <c r="B3" i="7"/>
  <c r="B3" i="6"/>
  <c r="B3" i="5"/>
  <c r="CZ6" i="8"/>
  <c r="DB6" i="7"/>
  <c r="CZ6" i="6"/>
  <c r="DC6" i="5"/>
  <c r="G27" i="4"/>
  <c r="G28" i="4"/>
  <c r="G29" i="4"/>
  <c r="DE131" i="4"/>
  <c r="F131" i="4"/>
  <c r="G131" i="4"/>
  <c r="F132" i="4"/>
  <c r="G132" i="4"/>
  <c r="F135" i="4"/>
  <c r="G135" i="4"/>
  <c r="F136" i="4"/>
  <c r="G136" i="4"/>
  <c r="F137" i="4"/>
  <c r="G137" i="4"/>
  <c r="F138" i="4"/>
  <c r="G138" i="4"/>
  <c r="F139" i="4"/>
  <c r="G139" i="4"/>
  <c r="F140" i="4"/>
  <c r="G140" i="4"/>
  <c r="F141" i="4"/>
  <c r="G141" i="4"/>
  <c r="F143" i="4"/>
  <c r="G143" i="4"/>
  <c r="F144" i="4"/>
  <c r="G144" i="4"/>
  <c r="F145" i="4"/>
  <c r="G145" i="4"/>
  <c r="DE127" i="4"/>
  <c r="E120" i="16"/>
  <c r="T123" i="14"/>
  <c r="BP123" i="14"/>
  <c r="C14" i="16"/>
  <c r="AH123" i="14"/>
  <c r="C69" i="16"/>
  <c r="C35" i="16"/>
  <c r="C83" i="16"/>
  <c r="C122" i="16"/>
  <c r="E171" i="16"/>
  <c r="E79" i="16"/>
  <c r="C62" i="16"/>
  <c r="E16" i="16"/>
  <c r="C61" i="16"/>
  <c r="C64" i="16"/>
  <c r="B111" i="16"/>
  <c r="E98" i="16"/>
  <c r="BC123" i="14"/>
  <c r="C49" i="16"/>
  <c r="E45" i="16"/>
  <c r="C113" i="16"/>
  <c r="E13" i="16"/>
  <c r="E76" i="16"/>
  <c r="CU123" i="14"/>
  <c r="E14" i="16"/>
  <c r="C115" i="16"/>
  <c r="E55" i="16"/>
  <c r="E31" i="16"/>
  <c r="B113" i="16"/>
  <c r="E19" i="16"/>
  <c r="C87" i="16"/>
  <c r="C75" i="16"/>
  <c r="BW123" i="14"/>
  <c r="C106" i="16"/>
  <c r="C88" i="16"/>
  <c r="C90" i="16"/>
  <c r="C29" i="16"/>
  <c r="E172" i="16"/>
  <c r="C94" i="16"/>
  <c r="C123" i="16"/>
  <c r="BY123" i="14"/>
  <c r="J123" i="14"/>
  <c r="C67" i="16"/>
  <c r="Z123" i="14"/>
  <c r="AY123" i="14"/>
  <c r="C102" i="16"/>
  <c r="CW123" i="14"/>
  <c r="U123" i="14"/>
  <c r="BB123" i="14"/>
  <c r="E91" i="16"/>
  <c r="E122" i="16"/>
  <c r="E75" i="16"/>
  <c r="C111" i="16"/>
  <c r="E106" i="16"/>
  <c r="E28" i="16"/>
  <c r="C89" i="16"/>
  <c r="CD123" i="14"/>
  <c r="DE114" i="16"/>
  <c r="AR123" i="14"/>
  <c r="AU123" i="14"/>
  <c r="E111" i="16"/>
  <c r="AC123" i="14"/>
  <c r="E102" i="16"/>
  <c r="C81" i="16"/>
  <c r="CQ123" i="14"/>
  <c r="E176" i="16"/>
  <c r="C39" i="16"/>
  <c r="E41" i="16"/>
  <c r="E12" i="16"/>
  <c r="CX123" i="14"/>
  <c r="BM123" i="14"/>
  <c r="E17" i="16"/>
  <c r="E124" i="16"/>
  <c r="E117" i="16"/>
  <c r="C100" i="16"/>
  <c r="BK123" i="14"/>
  <c r="C40" i="16"/>
  <c r="DC123" i="14"/>
  <c r="O123" i="14"/>
  <c r="V123" i="14"/>
  <c r="L123" i="14"/>
  <c r="E51" i="16"/>
  <c r="C59" i="16"/>
  <c r="BI123" i="14"/>
  <c r="DE113" i="16"/>
  <c r="AZ123" i="14"/>
  <c r="C36" i="16"/>
  <c r="C13" i="16"/>
  <c r="C145" i="16"/>
  <c r="C114" i="16"/>
  <c r="E67" i="16"/>
  <c r="BF123" i="14"/>
  <c r="C55" i="16"/>
  <c r="C26" i="16"/>
  <c r="BO123" i="14"/>
  <c r="C24" i="16"/>
  <c r="E88" i="16"/>
  <c r="C57" i="16"/>
  <c r="E29" i="16"/>
  <c r="E25" i="16"/>
  <c r="E72" i="16"/>
  <c r="C73" i="16"/>
  <c r="E170" i="16"/>
  <c r="E57" i="16"/>
  <c r="C31" i="16"/>
  <c r="E24" i="16"/>
  <c r="BT123" i="14"/>
  <c r="AV123" i="14"/>
  <c r="E89" i="16"/>
  <c r="C71" i="16"/>
  <c r="E121" i="16"/>
  <c r="AO123" i="14"/>
  <c r="E68" i="16"/>
  <c r="E173" i="16"/>
  <c r="AS123" i="14"/>
  <c r="C126" i="16"/>
  <c r="C46" i="16"/>
  <c r="B114" i="16"/>
  <c r="AI123" i="14"/>
  <c r="C58" i="16"/>
  <c r="E52" i="16"/>
  <c r="C12" i="16"/>
  <c r="C93" i="16"/>
  <c r="E21" i="16"/>
  <c r="B126" i="16"/>
  <c r="B22" i="16"/>
  <c r="E108" i="16"/>
  <c r="E107" i="16"/>
  <c r="C72" i="16"/>
  <c r="BG123" i="14"/>
  <c r="B115" i="16"/>
  <c r="E110" i="16"/>
  <c r="BR123" i="14"/>
  <c r="E60" i="16"/>
  <c r="E64" i="16"/>
  <c r="B112" i="16"/>
  <c r="E49" i="16"/>
  <c r="AE123" i="14"/>
  <c r="E101" i="16"/>
  <c r="CI123" i="14"/>
  <c r="E26" i="16"/>
  <c r="E175" i="16"/>
  <c r="C117" i="16"/>
  <c r="C17" i="16"/>
  <c r="E99" i="16"/>
  <c r="E104" i="16"/>
  <c r="CF123" i="14"/>
  <c r="E71" i="16"/>
  <c r="CC123" i="14"/>
  <c r="E42" i="16"/>
  <c r="C103" i="16"/>
  <c r="C33" i="16"/>
  <c r="E40" i="16"/>
  <c r="E70" i="16"/>
  <c r="H123" i="14"/>
  <c r="C48" i="16"/>
  <c r="E174" i="16"/>
  <c r="AJ123" i="14"/>
  <c r="DE112" i="16"/>
  <c r="AB123" i="14"/>
  <c r="E123" i="16"/>
  <c r="E97" i="16"/>
  <c r="AF123" i="14"/>
  <c r="BU123" i="14"/>
  <c r="E66" i="16"/>
  <c r="C74" i="16"/>
  <c r="C47" i="16"/>
  <c r="E38" i="16"/>
  <c r="E59" i="16"/>
  <c r="X123" i="14"/>
  <c r="E93" i="16"/>
  <c r="E118" i="16"/>
  <c r="C118" i="16"/>
  <c r="E18" i="16"/>
  <c r="C97" i="16"/>
  <c r="AD123" i="14"/>
  <c r="E77" i="16"/>
  <c r="R123" i="14"/>
  <c r="BL123" i="14"/>
  <c r="C70" i="16"/>
  <c r="C108" i="16"/>
  <c r="C110" i="16"/>
  <c r="C76" i="16"/>
  <c r="AW123" i="14"/>
  <c r="E43" i="16"/>
  <c r="E109" i="16"/>
  <c r="E116" i="16"/>
  <c r="AT123" i="14"/>
  <c r="BQ123" i="14"/>
  <c r="CE123" i="14"/>
  <c r="C68" i="16"/>
  <c r="E23" i="16"/>
  <c r="E30" i="16"/>
  <c r="BE123" i="14"/>
  <c r="E37" i="16"/>
  <c r="E56" i="16"/>
  <c r="E92" i="16"/>
  <c r="E83" i="16"/>
  <c r="C45" i="16"/>
  <c r="E96" i="16"/>
  <c r="E73" i="16"/>
  <c r="C92" i="16"/>
  <c r="C23" i="16"/>
  <c r="E113" i="16"/>
  <c r="C52" i="16"/>
  <c r="E39" i="16"/>
  <c r="E82" i="16"/>
  <c r="C121" i="16"/>
  <c r="C98" i="16"/>
  <c r="CM123" i="14"/>
  <c r="BH123" i="14"/>
  <c r="K123" i="14"/>
  <c r="C38" i="16"/>
  <c r="C51" i="16"/>
  <c r="E61" i="16"/>
  <c r="C18" i="16"/>
  <c r="E22" i="16"/>
  <c r="E95" i="16"/>
  <c r="CK123" i="14"/>
  <c r="C16" i="16"/>
  <c r="C85" i="16"/>
  <c r="E46" i="16"/>
  <c r="C34" i="16"/>
  <c r="C77" i="16"/>
  <c r="C82" i="16"/>
  <c r="E36" i="16"/>
  <c r="C27" i="16"/>
  <c r="C78" i="16"/>
  <c r="C120" i="16"/>
  <c r="C84" i="16"/>
  <c r="E35" i="16"/>
  <c r="I123" i="14"/>
  <c r="E114" i="16"/>
  <c r="AA123" i="14"/>
  <c r="W123" i="14"/>
  <c r="C96" i="16"/>
  <c r="E54" i="16"/>
  <c r="C107" i="16"/>
  <c r="E44" i="16"/>
  <c r="BD123" i="14"/>
  <c r="DA123" i="14"/>
  <c r="AM123" i="14"/>
  <c r="E65" i="16"/>
  <c r="AK123" i="14"/>
  <c r="C65" i="16"/>
  <c r="C15" i="16"/>
  <c r="Q123" i="14"/>
  <c r="C63" i="16"/>
  <c r="C127" i="16"/>
  <c r="C109" i="16"/>
  <c r="BA123" i="14"/>
  <c r="C22" i="16"/>
  <c r="C19" i="16"/>
  <c r="BX123" i="14"/>
  <c r="CR123" i="14"/>
  <c r="C128" i="16"/>
  <c r="C105" i="16"/>
  <c r="C37" i="16"/>
  <c r="CT123" i="14"/>
  <c r="CH123" i="14"/>
  <c r="AX123" i="14"/>
  <c r="E74" i="16"/>
  <c r="E58" i="16"/>
  <c r="AP123" i="14"/>
  <c r="C21" i="16"/>
  <c r="CO123" i="14"/>
  <c r="AG123" i="14"/>
  <c r="E80" i="16"/>
  <c r="AN123" i="14"/>
  <c r="E53" i="16"/>
  <c r="E50" i="16"/>
  <c r="E169" i="16"/>
  <c r="B33" i="16"/>
  <c r="CJ123" i="14"/>
  <c r="CP123" i="14"/>
  <c r="C104" i="16"/>
  <c r="E69" i="16"/>
  <c r="BZ123" i="14"/>
  <c r="C80" i="16"/>
  <c r="E27" i="16"/>
  <c r="C41" i="16"/>
  <c r="P123" i="14"/>
  <c r="C32" i="16"/>
  <c r="E34" i="16"/>
  <c r="E112" i="16"/>
  <c r="E81" i="16"/>
  <c r="CZ123" i="14"/>
  <c r="C99" i="16"/>
  <c r="E103" i="16"/>
  <c r="C91" i="16"/>
  <c r="B100" i="16"/>
  <c r="C119" i="16"/>
  <c r="DB123" i="14"/>
  <c r="E48" i="16"/>
  <c r="AQ123" i="14"/>
  <c r="E86" i="16"/>
  <c r="C56" i="16"/>
  <c r="C86" i="16"/>
  <c r="BJ123" i="14"/>
  <c r="C60" i="16"/>
  <c r="Y123" i="14"/>
  <c r="C95" i="16"/>
  <c r="C112" i="16"/>
  <c r="E15" i="16"/>
  <c r="N123" i="14"/>
  <c r="E78" i="16"/>
  <c r="BN123" i="14"/>
  <c r="C66" i="16"/>
  <c r="E62" i="16"/>
  <c r="E105" i="16"/>
  <c r="E32" i="16"/>
  <c r="C28" i="16"/>
  <c r="E87" i="16"/>
  <c r="E84" i="16"/>
  <c r="C101" i="16"/>
  <c r="E90" i="16"/>
  <c r="E85" i="16"/>
  <c r="C44" i="16"/>
  <c r="CS123" i="14"/>
  <c r="E33" i="16"/>
  <c r="C54" i="16"/>
  <c r="CY123" i="14"/>
  <c r="AL123" i="14"/>
  <c r="E119" i="16"/>
  <c r="E63" i="16"/>
  <c r="BV123" i="14"/>
  <c r="CG123" i="14"/>
  <c r="C53" i="16"/>
  <c r="CL123" i="14"/>
  <c r="E115" i="16"/>
  <c r="E47" i="16"/>
  <c r="E20" i="16"/>
  <c r="BS123" i="14"/>
  <c r="C79" i="16"/>
  <c r="C43" i="16"/>
  <c r="C42" i="16"/>
  <c r="C125" i="16"/>
  <c r="M123" i="14"/>
  <c r="C30" i="16"/>
  <c r="CV123" i="14"/>
  <c r="CN123" i="14"/>
  <c r="C25" i="16"/>
  <c r="CB123" i="14"/>
  <c r="E94" i="16"/>
  <c r="C124" i="16"/>
  <c r="E100" i="16"/>
  <c r="CA123" i="14"/>
  <c r="C50" i="16"/>
  <c r="DF114" i="16" l="1"/>
  <c r="DF112" i="16"/>
  <c r="DF113" i="16"/>
  <c r="F134" i="4"/>
  <c r="AI8" i="19"/>
  <c r="DF8" i="4"/>
  <c r="DF11" i="4"/>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Z6" i="5"/>
  <c r="AU6" i="5"/>
  <c r="BP6" i="5"/>
  <c r="CL6" i="5"/>
  <c r="L6" i="6"/>
  <c r="P6" i="6"/>
  <c r="T6" i="6"/>
  <c r="X6" i="6"/>
  <c r="AB6" i="6"/>
  <c r="AF6" i="6"/>
  <c r="AJ6" i="6"/>
  <c r="AN6" i="6"/>
  <c r="AR6" i="6"/>
  <c r="AV6" i="6"/>
  <c r="AZ6" i="6"/>
  <c r="BD6" i="6"/>
  <c r="BH6" i="6"/>
  <c r="BL6" i="6"/>
  <c r="BP6" i="6"/>
  <c r="BT6" i="6"/>
  <c r="BX6" i="6"/>
  <c r="CB6" i="6"/>
  <c r="CF6" i="6"/>
  <c r="CJ6" i="6"/>
  <c r="CN6" i="6"/>
  <c r="CR6" i="6"/>
  <c r="CV6"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F142" i="4"/>
  <c r="H21" i="14"/>
  <c r="H23" i="14"/>
  <c r="G22" i="14"/>
  <c r="H20" i="14"/>
  <c r="H22" i="14"/>
  <c r="G23" i="14"/>
  <c r="G20" i="14"/>
  <c r="G21" i="14"/>
  <c r="AU114" i="16"/>
  <c r="CD114" i="16"/>
  <c r="BQ112" i="16"/>
  <c r="J112" i="16"/>
  <c r="BY114" i="16"/>
  <c r="AQ112" i="16"/>
  <c r="BL114" i="16"/>
  <c r="AC112" i="16"/>
  <c r="AJ112" i="16"/>
  <c r="CZ114" i="16"/>
  <c r="AL114" i="16"/>
  <c r="AX112" i="16"/>
  <c r="AI112" i="16"/>
  <c r="BY112" i="16"/>
  <c r="CY112" i="16"/>
  <c r="CY114" i="16"/>
  <c r="BD114" i="16"/>
  <c r="O112" i="16"/>
  <c r="CI112" i="16"/>
  <c r="CP112" i="16"/>
  <c r="DB114" i="16"/>
  <c r="AL112" i="16"/>
  <c r="W112" i="16"/>
  <c r="BZ112" i="16"/>
  <c r="AK114" i="16"/>
  <c r="H114" i="16"/>
  <c r="CF114" i="16"/>
  <c r="CH114" i="16"/>
  <c r="BT114" i="16"/>
  <c r="BH112" i="16"/>
  <c r="CV112" i="16"/>
  <c r="DC113" i="16"/>
  <c r="BL112" i="16"/>
  <c r="AZ113" i="16"/>
  <c r="F133" i="4" l="1"/>
  <c r="AJ8" i="19"/>
  <c r="BB113" i="16"/>
  <c r="AN112" i="16"/>
  <c r="AE114" i="16"/>
  <c r="DA112" i="16"/>
  <c r="CH112" i="16"/>
  <c r="CA113" i="16"/>
  <c r="CW112" i="16"/>
  <c r="L113" i="16"/>
  <c r="AT113" i="16"/>
  <c r="BC112" i="16"/>
  <c r="DA113" i="16"/>
  <c r="AR114" i="16"/>
  <c r="BZ113" i="16"/>
  <c r="AM114" i="16"/>
  <c r="CM113" i="16"/>
  <c r="P114" i="16"/>
  <c r="BK112" i="16"/>
  <c r="AN113" i="16"/>
  <c r="AB112" i="16"/>
  <c r="BS112" i="16"/>
  <c r="K112" i="16"/>
  <c r="I113" i="16"/>
  <c r="BO112" i="16"/>
  <c r="CZ112" i="16"/>
  <c r="BL113" i="16"/>
  <c r="CT114" i="16"/>
  <c r="BA112" i="16"/>
  <c r="AS114" i="16"/>
  <c r="BC114" i="16"/>
  <c r="AD114" i="16"/>
  <c r="AJ114" i="16"/>
  <c r="BB112" i="16"/>
  <c r="W113" i="16"/>
  <c r="Q113" i="16"/>
  <c r="AE113" i="16"/>
  <c r="CH113" i="16"/>
  <c r="CB112" i="16"/>
  <c r="BR112" i="16"/>
  <c r="AI114" i="16"/>
  <c r="BN113" i="16"/>
  <c r="BN112" i="16"/>
  <c r="BH114" i="16"/>
  <c r="M112" i="16"/>
  <c r="AT112" i="16"/>
  <c r="BF114" i="16"/>
  <c r="CX112" i="16"/>
  <c r="AD112" i="16"/>
  <c r="BS113" i="16"/>
  <c r="AZ112" i="16"/>
  <c r="Q114" i="16"/>
  <c r="S114" i="16"/>
  <c r="X114" i="16"/>
  <c r="BD113" i="16"/>
  <c r="BE114" i="16"/>
  <c r="AF114" i="16"/>
  <c r="AG114" i="16"/>
  <c r="CS112" i="16"/>
  <c r="CT113" i="16"/>
  <c r="AK112" i="16"/>
  <c r="CV114" i="16"/>
  <c r="BE113" i="16"/>
  <c r="AA113" i="16"/>
  <c r="BQ113" i="16"/>
  <c r="CD113" i="16"/>
  <c r="BJ114" i="16"/>
  <c r="CO113" i="16"/>
  <c r="AY113" i="16"/>
  <c r="AB113" i="16"/>
  <c r="CC112" i="16"/>
  <c r="S113" i="16"/>
  <c r="AS112" i="16"/>
  <c r="CE113" i="16"/>
  <c r="H113" i="16"/>
  <c r="CI113" i="16"/>
  <c r="AX113" i="16"/>
  <c r="BM112" i="16"/>
  <c r="CN114" i="16"/>
  <c r="DB113" i="16"/>
  <c r="CJ114" i="16"/>
  <c r="AH114" i="16"/>
  <c r="AQ113" i="16"/>
  <c r="CW114" i="16"/>
  <c r="CG114" i="16"/>
  <c r="R113" i="16"/>
  <c r="N113" i="16"/>
  <c r="AR113" i="16"/>
  <c r="AD113" i="16"/>
  <c r="CE114" i="16"/>
  <c r="AP113" i="16"/>
  <c r="AH112" i="16"/>
  <c r="CL114" i="16"/>
  <c r="AG112" i="16"/>
  <c r="CP114" i="16"/>
  <c r="BX112" i="16"/>
  <c r="BN114" i="16"/>
  <c r="BM113" i="16"/>
  <c r="T114" i="16"/>
  <c r="CM112" i="16"/>
  <c r="BG114" i="16"/>
  <c r="V113" i="16"/>
  <c r="W114" i="16"/>
  <c r="CV113" i="16"/>
  <c r="AY114" i="16"/>
  <c r="BB114" i="16"/>
  <c r="Z114" i="16"/>
  <c r="BW113" i="16"/>
  <c r="BF112" i="16"/>
  <c r="AL113" i="16"/>
  <c r="CJ112" i="16"/>
  <c r="AX114" i="16"/>
  <c r="P113" i="16"/>
  <c r="BK114" i="16"/>
  <c r="BF113" i="16"/>
  <c r="H112" i="16"/>
  <c r="DA114" i="16"/>
  <c r="T112" i="16"/>
  <c r="AK113" i="16"/>
  <c r="BG112" i="16"/>
  <c r="U113" i="16"/>
  <c r="AM113" i="16"/>
  <c r="DC112" i="16"/>
  <c r="CJ113" i="16"/>
  <c r="BU112" i="16"/>
  <c r="BH113" i="16"/>
  <c r="AS113" i="16"/>
  <c r="CS114" i="16"/>
  <c r="BG113" i="16"/>
  <c r="Y114" i="16"/>
  <c r="BA114" i="16"/>
  <c r="U114" i="16"/>
  <c r="AR112" i="16"/>
  <c r="BU113" i="16"/>
  <c r="CN113" i="16"/>
  <c r="BI114" i="16"/>
  <c r="CZ113" i="16"/>
  <c r="CO112" i="16"/>
  <c r="AW114" i="16"/>
  <c r="AO114" i="16"/>
  <c r="CR113" i="16"/>
  <c r="AN114" i="16"/>
  <c r="AC113" i="16"/>
  <c r="BY113" i="16"/>
  <c r="L112" i="16"/>
  <c r="DB112" i="16"/>
  <c r="CE112" i="16"/>
  <c r="BO114" i="16"/>
  <c r="BA113" i="16"/>
  <c r="AO113" i="16"/>
  <c r="CR114" i="16"/>
  <c r="BJ113" i="16"/>
  <c r="R114" i="16"/>
  <c r="CF112" i="16"/>
  <c r="Z113" i="16"/>
  <c r="P112" i="16"/>
  <c r="CY113" i="16"/>
  <c r="CW113" i="16"/>
  <c r="CG112" i="16"/>
  <c r="AP112" i="16"/>
  <c r="BX114" i="16"/>
  <c r="BU114" i="16"/>
  <c r="BZ114" i="16"/>
  <c r="AG113" i="16"/>
  <c r="T113" i="16"/>
  <c r="CC114" i="16"/>
  <c r="BD112" i="16"/>
  <c r="J113" i="16"/>
  <c r="CP113" i="16"/>
  <c r="BW112" i="16"/>
  <c r="AU112" i="16"/>
  <c r="M114" i="16"/>
  <c r="AC114" i="16"/>
  <c r="BE112" i="16"/>
  <c r="CD112" i="16"/>
  <c r="CU113" i="16"/>
  <c r="CB114" i="16"/>
  <c r="AA114" i="16"/>
  <c r="CS113" i="16"/>
  <c r="CQ114" i="16"/>
  <c r="CK113" i="16"/>
  <c r="CL112" i="16"/>
  <c r="BV112" i="16"/>
  <c r="CA112" i="16"/>
  <c r="BO113" i="16"/>
  <c r="Y113" i="16"/>
  <c r="V112" i="16"/>
  <c r="CR112" i="16"/>
  <c r="Q112" i="16"/>
  <c r="AU113" i="16"/>
  <c r="BI112" i="16"/>
  <c r="AY112" i="16"/>
  <c r="AI113" i="16"/>
  <c r="BP114" i="16"/>
  <c r="CX114" i="16"/>
  <c r="BC113" i="16"/>
  <c r="BJ112" i="16"/>
  <c r="Z112" i="16"/>
  <c r="CQ113" i="16"/>
  <c r="AJ113" i="16"/>
  <c r="CO114" i="16"/>
  <c r="CF113" i="16"/>
  <c r="CN112" i="16"/>
  <c r="U112" i="16"/>
  <c r="BV114" i="16"/>
  <c r="CA114" i="16"/>
  <c r="Y112" i="16"/>
  <c r="BP113" i="16"/>
  <c r="BX113" i="16"/>
  <c r="CU112" i="16"/>
  <c r="AW112" i="16"/>
  <c r="BR114" i="16"/>
  <c r="R112" i="16"/>
  <c r="AZ114" i="16"/>
  <c r="CK114" i="16"/>
  <c r="M113" i="16"/>
  <c r="AV114" i="16"/>
  <c r="BT113" i="16"/>
  <c r="X112" i="16"/>
  <c r="CL113" i="16"/>
  <c r="CI114" i="16"/>
  <c r="AV112" i="16"/>
  <c r="AF113" i="16"/>
  <c r="AV113" i="16"/>
  <c r="BS114" i="16"/>
  <c r="AF112" i="16"/>
  <c r="CB113" i="16"/>
  <c r="O113" i="16"/>
  <c r="CU114" i="16"/>
  <c r="BM114" i="16"/>
  <c r="V114" i="16"/>
  <c r="DC114" i="16"/>
  <c r="L114" i="16"/>
  <c r="N114" i="16"/>
  <c r="AE112" i="16"/>
  <c r="AT114" i="16"/>
  <c r="I114" i="16"/>
  <c r="N112" i="16"/>
  <c r="CX113" i="16"/>
  <c r="CK112" i="16"/>
  <c r="BQ114" i="16"/>
  <c r="BW114" i="16"/>
  <c r="CM114" i="16"/>
  <c r="K113" i="16"/>
  <c r="CQ112" i="16"/>
  <c r="X113" i="16"/>
  <c r="AA112" i="16"/>
  <c r="AW113" i="16"/>
  <c r="J114" i="16"/>
  <c r="CT112" i="16"/>
  <c r="AM112" i="16"/>
  <c r="I112" i="16"/>
  <c r="S112" i="16"/>
  <c r="O114" i="16"/>
  <c r="AO112" i="16"/>
  <c r="BI113" i="16"/>
  <c r="AH113" i="16"/>
  <c r="BT112" i="16"/>
  <c r="AP114" i="16"/>
  <c r="AB114" i="16"/>
  <c r="K114" i="16"/>
  <c r="BK113" i="16"/>
  <c r="CG113" i="16"/>
  <c r="BR113" i="16"/>
  <c r="BP112" i="16"/>
  <c r="CC113" i="16"/>
  <c r="BV113" i="16"/>
  <c r="AQ114" i="16"/>
  <c r="DC111" i="16" l="1"/>
  <c r="G112" i="16"/>
  <c r="G114" i="16"/>
  <c r="G113" i="16"/>
  <c r="Y111" i="16"/>
  <c r="AG111" i="16"/>
  <c r="P111" i="16"/>
  <c r="BR111" i="16"/>
  <c r="DB111" i="16"/>
  <c r="BY111" i="16"/>
  <c r="L111" i="16"/>
  <c r="O111" i="16"/>
  <c r="BD111" i="16"/>
  <c r="CY111" i="16"/>
  <c r="H111" i="16"/>
  <c r="CF111" i="16"/>
  <c r="AZ111" i="16"/>
  <c r="AU111" i="16"/>
  <c r="BH111" i="16"/>
  <c r="F112" i="16"/>
  <c r="AB111" i="16"/>
  <c r="S111" i="16"/>
  <c r="CB111" i="16"/>
  <c r="AD111" i="16"/>
  <c r="CT111" i="16"/>
  <c r="AO111" i="16"/>
  <c r="AJ111" i="16"/>
  <c r="BO111" i="16"/>
  <c r="BM111" i="16"/>
  <c r="X111" i="16"/>
  <c r="CZ111" i="16"/>
  <c r="W111" i="16"/>
  <c r="BK111" i="16"/>
  <c r="CE111" i="16"/>
  <c r="BX111" i="16"/>
  <c r="AI111" i="16"/>
  <c r="BT111" i="16"/>
  <c r="AT111" i="16"/>
  <c r="AA111" i="16"/>
  <c r="AQ111" i="16"/>
  <c r="AE111" i="16"/>
  <c r="AR111" i="16"/>
  <c r="CG111" i="16"/>
  <c r="BZ111" i="16"/>
  <c r="AF111" i="16"/>
  <c r="N111" i="16"/>
  <c r="BS111" i="16"/>
  <c r="BN111" i="16"/>
  <c r="BL111" i="16"/>
  <c r="CQ111" i="16"/>
  <c r="I111" i="16"/>
  <c r="AL111" i="16"/>
  <c r="CV111" i="16"/>
  <c r="CS111" i="16"/>
  <c r="DA111" i="16"/>
  <c r="AK111" i="16"/>
  <c r="AW111" i="16"/>
  <c r="M111" i="16"/>
  <c r="CR111" i="16"/>
  <c r="CI111" i="16"/>
  <c r="AV111" i="16"/>
  <c r="AN111" i="16"/>
  <c r="BP111" i="16"/>
  <c r="CC111" i="16"/>
  <c r="BJ111" i="16"/>
  <c r="BB111" i="16"/>
  <c r="AX111" i="16"/>
  <c r="BV111" i="16"/>
  <c r="BI111" i="16"/>
  <c r="CH111" i="16"/>
  <c r="AM111" i="16"/>
  <c r="R111" i="16"/>
  <c r="CM111" i="16"/>
  <c r="CW111" i="16"/>
  <c r="AC111" i="16"/>
  <c r="U111" i="16"/>
  <c r="CL111" i="16"/>
  <c r="T111" i="16"/>
  <c r="CU111" i="16"/>
  <c r="CO111" i="16"/>
  <c r="BC111" i="16"/>
  <c r="CP111" i="16"/>
  <c r="CX111" i="16"/>
  <c r="CJ111" i="16"/>
  <c r="CK111" i="16"/>
  <c r="Q111" i="16"/>
  <c r="BQ111" i="16"/>
  <c r="AS111" i="16"/>
  <c r="BF111" i="16"/>
  <c r="BE111" i="16"/>
  <c r="AH111" i="16"/>
  <c r="CA111" i="16"/>
  <c r="V111" i="16"/>
  <c r="J111" i="16"/>
  <c r="Z111" i="16"/>
  <c r="K111" i="16"/>
  <c r="AY111" i="16"/>
  <c r="CD111" i="16"/>
  <c r="CN111" i="16"/>
  <c r="BA111" i="16"/>
  <c r="BG111" i="16"/>
  <c r="BU111" i="16"/>
  <c r="AP111" i="16"/>
  <c r="BW111" i="16"/>
  <c r="F113" i="16"/>
  <c r="F114" i="16"/>
  <c r="AK8" i="19"/>
  <c r="F23" i="14"/>
  <c r="E21" i="14"/>
  <c r="L22" i="14"/>
  <c r="E20" i="14"/>
  <c r="E22" i="14"/>
  <c r="E23" i="14"/>
  <c r="F20" i="14"/>
  <c r="F22" i="14"/>
  <c r="L23" i="14"/>
  <c r="F21" i="14"/>
  <c r="G111" i="16" l="1"/>
  <c r="F111" i="16"/>
  <c r="AL8" i="19"/>
  <c r="K23" i="14"/>
  <c r="K22" i="14"/>
  <c r="AM8" i="19" l="1"/>
  <c r="H11" i="10"/>
  <c r="C8" i="12"/>
  <c r="C132" i="4"/>
  <c r="C132" i="16"/>
  <c r="C131" i="15"/>
  <c r="C132" i="15"/>
  <c r="AN8" i="19" l="1"/>
  <c r="C168" i="15"/>
  <c r="C168" i="16"/>
  <c r="C75" i="12"/>
  <c r="C49" i="12"/>
  <c r="C62" i="12"/>
  <c r="C36" i="12"/>
  <c r="C23" i="12"/>
  <c r="DG102" i="4"/>
  <c r="DG89" i="4"/>
  <c r="DG76" i="4"/>
  <c r="DG49" i="4"/>
  <c r="DG36" i="4"/>
  <c r="DG23" i="4"/>
  <c r="DG63" i="4"/>
  <c r="DG36" i="15"/>
  <c r="DG23" i="15"/>
  <c r="DG102" i="15"/>
  <c r="DG49" i="15"/>
  <c r="DG76" i="15"/>
  <c r="DG89" i="16"/>
  <c r="DG89" i="15"/>
  <c r="DG63" i="15"/>
  <c r="DH102" i="15" l="1"/>
  <c r="DH23" i="15"/>
  <c r="DH76" i="15"/>
  <c r="DH36" i="15"/>
  <c r="DH89" i="15"/>
  <c r="DH63" i="15"/>
  <c r="DH49" i="15"/>
  <c r="AO8" i="19"/>
  <c r="DH63" i="4"/>
  <c r="DH76" i="4"/>
  <c r="DH23" i="4"/>
  <c r="DH89" i="4"/>
  <c r="DH36" i="4"/>
  <c r="DH102" i="4"/>
  <c r="DH49" i="4"/>
  <c r="D118" i="15"/>
  <c r="C34" i="14"/>
  <c r="B3" i="4"/>
  <c r="S123" i="14"/>
  <c r="AD149" i="15" l="1"/>
  <c r="AX149" i="15"/>
  <c r="BT149" i="15"/>
  <c r="CP149" i="15"/>
  <c r="X149" i="15"/>
  <c r="AJ149" i="15"/>
  <c r="CZ149" i="15"/>
  <c r="AL149" i="15"/>
  <c r="DB149" i="15"/>
  <c r="AM149" i="15"/>
  <c r="BW149" i="15"/>
  <c r="DC149" i="15"/>
  <c r="AN149" i="15"/>
  <c r="AO149" i="15"/>
  <c r="AP149" i="15"/>
  <c r="AR149" i="15"/>
  <c r="CA149" i="15"/>
  <c r="CD149" i="15"/>
  <c r="AT149" i="15"/>
  <c r="CE149" i="15"/>
  <c r="CF149" i="15"/>
  <c r="BA149" i="15"/>
  <c r="CG149" i="15"/>
  <c r="CS149" i="15"/>
  <c r="BJ149" i="15"/>
  <c r="CT149" i="15"/>
  <c r="CJ149" i="15"/>
  <c r="CK149" i="15"/>
  <c r="CL149" i="15"/>
  <c r="CM149" i="15"/>
  <c r="BB149" i="15"/>
  <c r="BE149" i="15"/>
  <c r="BH149" i="15"/>
  <c r="BK149" i="15"/>
  <c r="BL149" i="15"/>
  <c r="BN149" i="15"/>
  <c r="CH149" i="15"/>
  <c r="CW149" i="15"/>
  <c r="U149" i="15"/>
  <c r="V149" i="15"/>
  <c r="Y149" i="15"/>
  <c r="AG149" i="15"/>
  <c r="AH149" i="15"/>
  <c r="BP149" i="15"/>
  <c r="CR149" i="15"/>
  <c r="BR149" i="15"/>
  <c r="W149" i="15"/>
  <c r="BD149" i="15"/>
  <c r="AB149" i="15"/>
  <c r="CO149" i="15"/>
  <c r="AE149" i="15"/>
  <c r="AS149" i="15"/>
  <c r="BV149" i="15"/>
  <c r="BX149" i="15"/>
  <c r="BM149" i="15"/>
  <c r="CQ149" i="15"/>
  <c r="AQ149" i="15"/>
  <c r="BU149" i="15"/>
  <c r="CV149" i="15"/>
  <c r="AZ149" i="15"/>
  <c r="BQ149" i="15"/>
  <c r="AY149" i="15"/>
  <c r="BZ149" i="15"/>
  <c r="AU149" i="15"/>
  <c r="DA149" i="15"/>
  <c r="BI149" i="15"/>
  <c r="AC149" i="15"/>
  <c r="AF149" i="15"/>
  <c r="Z149" i="15"/>
  <c r="BG149" i="15"/>
  <c r="BY149" i="15"/>
  <c r="AK149" i="15"/>
  <c r="BS149" i="15"/>
  <c r="BO149" i="15"/>
  <c r="CX149" i="15"/>
  <c r="CY149" i="15"/>
  <c r="BC149" i="15"/>
  <c r="CC149" i="15"/>
  <c r="CU149" i="15"/>
  <c r="CI149" i="15"/>
  <c r="AW149" i="15"/>
  <c r="CB149" i="15"/>
  <c r="AA149" i="15"/>
  <c r="AV149" i="15"/>
  <c r="BF149" i="15"/>
  <c r="AI149" i="15"/>
  <c r="CN149" i="15"/>
  <c r="T149" i="15"/>
  <c r="Q149" i="15"/>
  <c r="R149" i="15"/>
  <c r="S149" i="15"/>
  <c r="P149" i="15"/>
  <c r="O149" i="15"/>
  <c r="H149" i="15"/>
  <c r="N149" i="15"/>
  <c r="M149" i="15"/>
  <c r="L149" i="15"/>
  <c r="G123" i="14"/>
  <c r="AP8" i="19"/>
  <c r="DA6" i="15"/>
  <c r="DA162" i="15" s="1"/>
  <c r="S6" i="15"/>
  <c r="S162" i="15" s="1"/>
  <c r="AI6" i="15"/>
  <c r="AI162" i="15" s="1"/>
  <c r="AY6" i="15"/>
  <c r="AY162" i="15" s="1"/>
  <c r="BO6" i="15"/>
  <c r="BO162" i="15" s="1"/>
  <c r="CE6" i="15"/>
  <c r="CE162" i="15" s="1"/>
  <c r="DC6" i="15"/>
  <c r="DC162" i="15" s="1"/>
  <c r="N6" i="15"/>
  <c r="N162" i="15" s="1"/>
  <c r="V6" i="15"/>
  <c r="V162" i="15" s="1"/>
  <c r="AD6" i="15"/>
  <c r="AD162" i="15" s="1"/>
  <c r="AL6" i="15"/>
  <c r="AL162" i="15" s="1"/>
  <c r="AT6" i="15"/>
  <c r="AT162" i="15" s="1"/>
  <c r="BB6" i="15"/>
  <c r="BB162" i="15" s="1"/>
  <c r="BJ6" i="15"/>
  <c r="BJ162" i="15" s="1"/>
  <c r="BR6" i="15"/>
  <c r="BR162" i="15" s="1"/>
  <c r="BZ6" i="15"/>
  <c r="BZ162" i="15" s="1"/>
  <c r="CH6" i="15"/>
  <c r="CH162" i="15" s="1"/>
  <c r="CP6" i="15"/>
  <c r="CP162" i="15" s="1"/>
  <c r="CX6" i="15"/>
  <c r="CX162" i="15" s="1"/>
  <c r="O6" i="15"/>
  <c r="O162" i="15" s="1"/>
  <c r="W6" i="15"/>
  <c r="W162" i="15" s="1"/>
  <c r="AE6" i="15"/>
  <c r="AE162" i="15" s="1"/>
  <c r="AM6" i="15"/>
  <c r="AM162" i="15" s="1"/>
  <c r="AU6" i="15"/>
  <c r="AU162" i="15" s="1"/>
  <c r="BC6" i="15"/>
  <c r="BC162" i="15" s="1"/>
  <c r="BK6" i="15"/>
  <c r="BK162" i="15" s="1"/>
  <c r="BS6" i="15"/>
  <c r="BS162" i="15" s="1"/>
  <c r="CA6" i="15"/>
  <c r="CA162" i="15" s="1"/>
  <c r="CI6" i="15"/>
  <c r="CI162" i="15" s="1"/>
  <c r="CQ6" i="15"/>
  <c r="CQ162" i="15" s="1"/>
  <c r="CY6" i="15"/>
  <c r="CY162" i="15" s="1"/>
  <c r="K6" i="15"/>
  <c r="K162" i="15" s="1"/>
  <c r="AA6" i="15"/>
  <c r="AA162" i="15" s="1"/>
  <c r="AQ6" i="15"/>
  <c r="AQ162" i="15" s="1"/>
  <c r="BG6" i="15"/>
  <c r="BG162" i="15" s="1"/>
  <c r="BW6" i="15"/>
  <c r="BW162" i="15" s="1"/>
  <c r="CM6" i="15"/>
  <c r="CM162" i="15" s="1"/>
  <c r="CU6" i="15"/>
  <c r="CU162" i="15" s="1"/>
  <c r="J6" i="15"/>
  <c r="J162" i="15" s="1"/>
  <c r="R6" i="15"/>
  <c r="R162" i="15" s="1"/>
  <c r="Z6" i="15"/>
  <c r="Z162" i="15" s="1"/>
  <c r="AH6" i="15"/>
  <c r="AH162" i="15" s="1"/>
  <c r="AP6" i="15"/>
  <c r="AP162" i="15" s="1"/>
  <c r="AX6" i="15"/>
  <c r="AX162" i="15" s="1"/>
  <c r="BF6" i="15"/>
  <c r="BF162" i="15" s="1"/>
  <c r="BN6" i="15"/>
  <c r="BN162" i="15" s="1"/>
  <c r="BV6" i="15"/>
  <c r="BV162" i="15" s="1"/>
  <c r="CD6" i="15"/>
  <c r="CD162" i="15" s="1"/>
  <c r="CL6" i="15"/>
  <c r="CL162" i="15" s="1"/>
  <c r="CT6" i="15"/>
  <c r="CT162" i="15" s="1"/>
  <c r="DB6" i="15"/>
  <c r="DB162" i="15" s="1"/>
  <c r="L6" i="15"/>
  <c r="L162" i="15" s="1"/>
  <c r="T6" i="15"/>
  <c r="T162" i="15" s="1"/>
  <c r="AB6" i="15"/>
  <c r="AB162" i="15" s="1"/>
  <c r="AJ6" i="15"/>
  <c r="AJ162" i="15" s="1"/>
  <c r="AV6" i="15"/>
  <c r="AV162" i="15" s="1"/>
  <c r="BD6" i="15"/>
  <c r="BD162" i="15" s="1"/>
  <c r="BP6" i="15"/>
  <c r="BP162" i="15" s="1"/>
  <c r="BX6" i="15"/>
  <c r="BX162" i="15" s="1"/>
  <c r="CJ6" i="15"/>
  <c r="CJ162" i="15" s="1"/>
  <c r="CR6" i="15"/>
  <c r="CR162" i="15" s="1"/>
  <c r="CZ6" i="15"/>
  <c r="CZ162" i="15" s="1"/>
  <c r="P6" i="15"/>
  <c r="P162" i="15" s="1"/>
  <c r="X6" i="15"/>
  <c r="X162" i="15" s="1"/>
  <c r="AF6" i="15"/>
  <c r="AF162" i="15" s="1"/>
  <c r="AN6" i="15"/>
  <c r="AN162" i="15" s="1"/>
  <c r="AR6" i="15"/>
  <c r="AR162" i="15" s="1"/>
  <c r="AZ6" i="15"/>
  <c r="AZ162" i="15" s="1"/>
  <c r="BH6" i="15"/>
  <c r="BH162" i="15" s="1"/>
  <c r="BL6" i="15"/>
  <c r="BL162" i="15" s="1"/>
  <c r="BT6" i="15"/>
  <c r="BT162" i="15" s="1"/>
  <c r="CB6" i="15"/>
  <c r="CB162" i="15" s="1"/>
  <c r="CF6" i="15"/>
  <c r="CF162" i="15" s="1"/>
  <c r="CN6" i="15"/>
  <c r="CN162" i="15" s="1"/>
  <c r="CV6" i="15"/>
  <c r="CV162" i="15" s="1"/>
  <c r="I6" i="15"/>
  <c r="I162" i="15" s="1"/>
  <c r="M6" i="15"/>
  <c r="M162" i="15" s="1"/>
  <c r="Q6" i="15"/>
  <c r="Q162" i="15" s="1"/>
  <c r="U6" i="15"/>
  <c r="U162" i="15" s="1"/>
  <c r="Y6" i="15"/>
  <c r="Y162" i="15" s="1"/>
  <c r="AC6" i="15"/>
  <c r="AC162" i="15" s="1"/>
  <c r="AG6" i="15"/>
  <c r="AG162" i="15" s="1"/>
  <c r="AK6" i="15"/>
  <c r="AK162" i="15" s="1"/>
  <c r="AO6" i="15"/>
  <c r="AO162" i="15" s="1"/>
  <c r="AS6" i="15"/>
  <c r="AS162" i="15" s="1"/>
  <c r="AW6" i="15"/>
  <c r="AW162" i="15" s="1"/>
  <c r="BA6" i="15"/>
  <c r="BA162" i="15" s="1"/>
  <c r="BE6" i="15"/>
  <c r="BE162" i="15" s="1"/>
  <c r="BI6" i="15"/>
  <c r="BI162" i="15" s="1"/>
  <c r="BM6" i="15"/>
  <c r="BM162" i="15" s="1"/>
  <c r="BQ6" i="15"/>
  <c r="BQ162" i="15" s="1"/>
  <c r="BU6" i="15"/>
  <c r="BU162" i="15" s="1"/>
  <c r="BY6" i="15"/>
  <c r="BY162" i="15" s="1"/>
  <c r="CC6" i="15"/>
  <c r="CC162" i="15" s="1"/>
  <c r="CG6" i="15"/>
  <c r="CG162" i="15" s="1"/>
  <c r="CK6" i="15"/>
  <c r="CK162" i="15" s="1"/>
  <c r="CO6" i="15"/>
  <c r="CO162" i="15" s="1"/>
  <c r="CS6" i="15"/>
  <c r="CS162" i="15" s="1"/>
  <c r="CW6" i="15"/>
  <c r="CW162" i="15" s="1"/>
  <c r="AQ8" i="19" l="1"/>
  <c r="H45" i="10"/>
  <c r="G6" i="14"/>
  <c r="B3" i="16"/>
  <c r="B3" i="15"/>
  <c r="AR8"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AS8"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AT8"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I3" i="1"/>
  <c r="I2" i="1"/>
  <c r="I6" i="1"/>
  <c r="I5" i="1"/>
  <c r="I4" i="1"/>
  <c r="AU8" i="19" l="1"/>
  <c r="F10" i="11"/>
  <c r="G11" i="11"/>
  <c r="G10" i="11"/>
  <c r="AV8"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AW8"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90" i="10"/>
  <c r="H72" i="10"/>
  <c r="H36" i="10"/>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114" i="4"/>
  <c r="DG113" i="4"/>
  <c r="DG112" i="4"/>
  <c r="DG111" i="4"/>
  <c r="DG110" i="4"/>
  <c r="DG109" i="4"/>
  <c r="DG108" i="4"/>
  <c r="DG107" i="4"/>
  <c r="DG106" i="4"/>
  <c r="DG105" i="4"/>
  <c r="DG101" i="4"/>
  <c r="DG98" i="4"/>
  <c r="DG97" i="4"/>
  <c r="DG96" i="4"/>
  <c r="DG95" i="4"/>
  <c r="DG94" i="4"/>
  <c r="DG93" i="4"/>
  <c r="DG92" i="4"/>
  <c r="DG91" i="4"/>
  <c r="DG88" i="4"/>
  <c r="DG85" i="4"/>
  <c r="DG84" i="4"/>
  <c r="DG83" i="4"/>
  <c r="DG82" i="4"/>
  <c r="DG81" i="4"/>
  <c r="DG80" i="4"/>
  <c r="DG79" i="4"/>
  <c r="DG78" i="4"/>
  <c r="DG75" i="4"/>
  <c r="DG72" i="4"/>
  <c r="DG71" i="4"/>
  <c r="DG70" i="4"/>
  <c r="DG69" i="4"/>
  <c r="DG68" i="4"/>
  <c r="DG67" i="4"/>
  <c r="DG66" i="4"/>
  <c r="DG65" i="4"/>
  <c r="DG62" i="4"/>
  <c r="DG59" i="4"/>
  <c r="DG58" i="4"/>
  <c r="DG57" i="4"/>
  <c r="DG56" i="4"/>
  <c r="DG55" i="4"/>
  <c r="DG54" i="4"/>
  <c r="DG53" i="4"/>
  <c r="DG52" i="4"/>
  <c r="DG48" i="4"/>
  <c r="DG45" i="4"/>
  <c r="DG44" i="4"/>
  <c r="DG43" i="4"/>
  <c r="DG42" i="4"/>
  <c r="DG41" i="4"/>
  <c r="DG40" i="4"/>
  <c r="DG39" i="4"/>
  <c r="DG38" i="4"/>
  <c r="DG35" i="4"/>
  <c r="DG32" i="4"/>
  <c r="DG31" i="4"/>
  <c r="DG30" i="4"/>
  <c r="DG29" i="4"/>
  <c r="DG28" i="4"/>
  <c r="DG27" i="4"/>
  <c r="DG26" i="4"/>
  <c r="DG25" i="4"/>
  <c r="DG13" i="4"/>
  <c r="DG14" i="4"/>
  <c r="DG15" i="4"/>
  <c r="DG16" i="4"/>
  <c r="DG17" i="4"/>
  <c r="DG18" i="4"/>
  <c r="DG19" i="4"/>
  <c r="DG22" i="4"/>
  <c r="DG12" i="4"/>
  <c r="DE132" i="4"/>
  <c r="DG92" i="15"/>
  <c r="DG65" i="15"/>
  <c r="DG31" i="15"/>
  <c r="DG95" i="15"/>
  <c r="DG26" i="15"/>
  <c r="DG83" i="15"/>
  <c r="DG93" i="15"/>
  <c r="DG15" i="15"/>
  <c r="DG97" i="15"/>
  <c r="DG88" i="15"/>
  <c r="DG13" i="15"/>
  <c r="DG70" i="15"/>
  <c r="DG30" i="15"/>
  <c r="DG85" i="15"/>
  <c r="DG109" i="15"/>
  <c r="DG44" i="15"/>
  <c r="DG91" i="15"/>
  <c r="DG106" i="15"/>
  <c r="DG69" i="16"/>
  <c r="DG101" i="15"/>
  <c r="DG56" i="15"/>
  <c r="DG67" i="15"/>
  <c r="DG38" i="15"/>
  <c r="DG79" i="15"/>
  <c r="DG113" i="16"/>
  <c r="DG48" i="15"/>
  <c r="DG32" i="15"/>
  <c r="DG98" i="15"/>
  <c r="DG44" i="16"/>
  <c r="DG113" i="15"/>
  <c r="DG71" i="15"/>
  <c r="DG59" i="16"/>
  <c r="DG94" i="15"/>
  <c r="DG22" i="16"/>
  <c r="DG75" i="15"/>
  <c r="DG43" i="15"/>
  <c r="DG66" i="16"/>
  <c r="DG114" i="16"/>
  <c r="DG72" i="15"/>
  <c r="DG56" i="16"/>
  <c r="DG53" i="15"/>
  <c r="DG28" i="15"/>
  <c r="DG42" i="15"/>
  <c r="DG84" i="15"/>
  <c r="DG82" i="15"/>
  <c r="DG78" i="16"/>
  <c r="DG18" i="15"/>
  <c r="DG57" i="15"/>
  <c r="DG58" i="16"/>
  <c r="DG108" i="15"/>
  <c r="DG52" i="15"/>
  <c r="DG69" i="15"/>
  <c r="DG41" i="15"/>
  <c r="DG68" i="16"/>
  <c r="DG40" i="15"/>
  <c r="DG58" i="15"/>
  <c r="DG112" i="15"/>
  <c r="DG78" i="15"/>
  <c r="DG55" i="15"/>
  <c r="DG107" i="15"/>
  <c r="DG17" i="15"/>
  <c r="DG45" i="15"/>
  <c r="DG35" i="15"/>
  <c r="DG59" i="15"/>
  <c r="DG39" i="15"/>
  <c r="DG45" i="16"/>
  <c r="DG110" i="15"/>
  <c r="DG112" i="16"/>
  <c r="DG14" i="15"/>
  <c r="DG81" i="15"/>
  <c r="DG57" i="16"/>
  <c r="DG16" i="15"/>
  <c r="DG62" i="15"/>
  <c r="DG55" i="16"/>
  <c r="DG66" i="15"/>
  <c r="DG27" i="15"/>
  <c r="DG68" i="15"/>
  <c r="DG67" i="16"/>
  <c r="DG19" i="15"/>
  <c r="DG80" i="15"/>
  <c r="DG29" i="15"/>
  <c r="DG105" i="15"/>
  <c r="DG54" i="15"/>
  <c r="DG62" i="16"/>
  <c r="DG25" i="15"/>
  <c r="DG96" i="15"/>
  <c r="DG22" i="15"/>
  <c r="L130" i="15" l="1" a="1"/>
  <c r="L130" i="15" s="1"/>
  <c r="L147" i="15" s="1"/>
  <c r="AH130" i="15" a="1"/>
  <c r="AH130" i="15" s="1"/>
  <c r="AH147" i="15" s="1"/>
  <c r="AU130" i="15" a="1"/>
  <c r="AU130" i="15" s="1"/>
  <c r="AU147" i="15" s="1"/>
  <c r="BQ130" i="15" a="1"/>
  <c r="BQ130" i="15" s="1"/>
  <c r="BQ147" i="15" s="1"/>
  <c r="CM130" i="15" a="1"/>
  <c r="CM130" i="15" s="1"/>
  <c r="CM147" i="15" s="1"/>
  <c r="M130" i="15" a="1"/>
  <c r="M130" i="15" s="1"/>
  <c r="M147" i="15" s="1"/>
  <c r="AI130" i="15" a="1"/>
  <c r="AI130" i="15" s="1"/>
  <c r="AI147" i="15" s="1"/>
  <c r="AR130" i="15" a="1"/>
  <c r="AR130" i="15" s="1"/>
  <c r="AR147" i="15" s="1"/>
  <c r="BN130" i="15" a="1"/>
  <c r="BN130" i="15" s="1"/>
  <c r="BN147" i="15" s="1"/>
  <c r="CJ130" i="15" a="1"/>
  <c r="CJ130" i="15" s="1"/>
  <c r="CJ147" i="15" s="1"/>
  <c r="N130" i="15" a="1"/>
  <c r="N130" i="15" s="1"/>
  <c r="N147" i="15" s="1"/>
  <c r="AJ130" i="15" a="1"/>
  <c r="AJ130" i="15" s="1"/>
  <c r="AJ147" i="15" s="1"/>
  <c r="AO130" i="15" a="1"/>
  <c r="AO130" i="15" s="1"/>
  <c r="AO147" i="15" s="1"/>
  <c r="BK130" i="15" a="1"/>
  <c r="BK130" i="15" s="1"/>
  <c r="BK147" i="15" s="1"/>
  <c r="AA130" i="15" a="1"/>
  <c r="AA130" i="15" s="1"/>
  <c r="AA147" i="15" s="1"/>
  <c r="AT130" i="15" a="1"/>
  <c r="AT130" i="15" s="1"/>
  <c r="AT147" i="15" s="1"/>
  <c r="BP130" i="15" a="1"/>
  <c r="BP130" i="15" s="1"/>
  <c r="BP147" i="15" s="1"/>
  <c r="CL130" i="15" a="1"/>
  <c r="CL130" i="15" s="1"/>
  <c r="CL147" i="15" s="1"/>
  <c r="Y130" i="15" a="1"/>
  <c r="Y130" i="15" s="1"/>
  <c r="Y147" i="15" s="1"/>
  <c r="AZ130" i="15" a="1"/>
  <c r="AZ130" i="15" s="1"/>
  <c r="AZ147" i="15" s="1"/>
  <c r="BH130" i="15" a="1"/>
  <c r="BH130" i="15" s="1"/>
  <c r="BH147" i="15" s="1"/>
  <c r="BS130" i="15" a="1"/>
  <c r="BS130" i="15" s="1"/>
  <c r="BS147" i="15" s="1"/>
  <c r="CZ130" i="15" a="1"/>
  <c r="CZ130" i="15" s="1"/>
  <c r="CZ147" i="15" s="1"/>
  <c r="Z130" i="15" a="1"/>
  <c r="Z130" i="15" s="1"/>
  <c r="Z147" i="15" s="1"/>
  <c r="BD130" i="15" a="1"/>
  <c r="BD130" i="15" s="1"/>
  <c r="BD147" i="15" s="1"/>
  <c r="CO130" i="15" a="1"/>
  <c r="CO130" i="15" s="1"/>
  <c r="CO147" i="15" s="1"/>
  <c r="AB130" i="15" a="1"/>
  <c r="AB130" i="15" s="1"/>
  <c r="AB147" i="15" s="1"/>
  <c r="AK130" i="15" a="1"/>
  <c r="AK130" i="15" s="1"/>
  <c r="AK147" i="15" s="1"/>
  <c r="BL130" i="15" a="1"/>
  <c r="BL130" i="15" s="1"/>
  <c r="BL147" i="15" s="1"/>
  <c r="BW130" i="15" a="1"/>
  <c r="BW130" i="15" s="1"/>
  <c r="BW147" i="15" s="1"/>
  <c r="CH130" i="15" a="1"/>
  <c r="CH130" i="15" s="1"/>
  <c r="CH147" i="15" s="1"/>
  <c r="AC130" i="15" a="1"/>
  <c r="AC130" i="15" s="1"/>
  <c r="AC147" i="15" s="1"/>
  <c r="R130" i="15" a="1"/>
  <c r="R130" i="15" s="1"/>
  <c r="R147" i="15" s="1"/>
  <c r="AN130" i="15" a="1"/>
  <c r="AN130" i="15" s="1"/>
  <c r="AN147" i="15" s="1"/>
  <c r="BU130" i="15" a="1"/>
  <c r="BU130" i="15" s="1"/>
  <c r="BU147" i="15" s="1"/>
  <c r="S130" i="15" a="1"/>
  <c r="S130" i="15" s="1"/>
  <c r="S147" i="15" s="1"/>
  <c r="BG130" i="15" a="1"/>
  <c r="BG130" i="15" s="1"/>
  <c r="BG147" i="15" s="1"/>
  <c r="T130" i="15" a="1"/>
  <c r="T130" i="15" s="1"/>
  <c r="T147" i="15" s="1"/>
  <c r="AX130" i="15" a="1"/>
  <c r="AX130" i="15" s="1"/>
  <c r="AX147" i="15" s="1"/>
  <c r="CD130" i="15" a="1"/>
  <c r="CD130" i="15" s="1"/>
  <c r="CD147" i="15" s="1"/>
  <c r="U130" i="15" a="1"/>
  <c r="U130" i="15" s="1"/>
  <c r="U147" i="15" s="1"/>
  <c r="V130" i="15" a="1"/>
  <c r="V130" i="15" s="1"/>
  <c r="V147" i="15" s="1"/>
  <c r="BC130" i="15" a="1"/>
  <c r="BC130" i="15" s="1"/>
  <c r="BC147" i="15" s="1"/>
  <c r="CI130" i="15" a="1"/>
  <c r="CI130" i="15" s="1"/>
  <c r="CI147" i="15" s="1"/>
  <c r="W130" i="15" a="1"/>
  <c r="W130" i="15" s="1"/>
  <c r="W147" i="15" s="1"/>
  <c r="BZ130" i="15" a="1"/>
  <c r="BZ130" i="15" s="1"/>
  <c r="BZ147" i="15" s="1"/>
  <c r="CV130" i="15" a="1"/>
  <c r="CV130" i="15" s="1"/>
  <c r="CV147" i="15" s="1"/>
  <c r="X130" i="15" a="1"/>
  <c r="X130" i="15" s="1"/>
  <c r="X147" i="15" s="1"/>
  <c r="AY130" i="15" a="1"/>
  <c r="AY130" i="15" s="1"/>
  <c r="AY147" i="15" s="1"/>
  <c r="BM130" i="15" a="1"/>
  <c r="BM130" i="15" s="1"/>
  <c r="BM147" i="15" s="1"/>
  <c r="CE130" i="15" a="1"/>
  <c r="CE130" i="15" s="1"/>
  <c r="CE147" i="15" s="1"/>
  <c r="CR130" i="15" a="1"/>
  <c r="CR130" i="15" s="1"/>
  <c r="CR147" i="15" s="1"/>
  <c r="AD130" i="15" a="1"/>
  <c r="AD130" i="15" s="1"/>
  <c r="AD147" i="15" s="1"/>
  <c r="AF130" i="15" a="1"/>
  <c r="AF130" i="15" s="1"/>
  <c r="AF147" i="15" s="1"/>
  <c r="BI130" i="15" a="1"/>
  <c r="BI130" i="15" s="1"/>
  <c r="BI147" i="15" s="1"/>
  <c r="CS130" i="15" a="1"/>
  <c r="CS130" i="15" s="1"/>
  <c r="CS147" i="15" s="1"/>
  <c r="AG130" i="15" a="1"/>
  <c r="AG130" i="15" s="1"/>
  <c r="AG147" i="15" s="1"/>
  <c r="AL130" i="15" a="1"/>
  <c r="AL130" i="15" s="1"/>
  <c r="AL147" i="15" s="1"/>
  <c r="Q130" i="15" a="1"/>
  <c r="Q130" i="15" s="1"/>
  <c r="Q147" i="15" s="1"/>
  <c r="CB130" i="15" a="1"/>
  <c r="CB130" i="15" s="1"/>
  <c r="CB147" i="15" s="1"/>
  <c r="CX130" i="15" a="1"/>
  <c r="CX130" i="15" s="1"/>
  <c r="CX147" i="15" s="1"/>
  <c r="AV130" i="15" a="1"/>
  <c r="AV130" i="15" s="1"/>
  <c r="AV147" i="15" s="1"/>
  <c r="BV130" i="15" a="1"/>
  <c r="BV130" i="15" s="1"/>
  <c r="BV147" i="15" s="1"/>
  <c r="BF130" i="15" a="1"/>
  <c r="BF130" i="15" s="1"/>
  <c r="BF147" i="15" s="1"/>
  <c r="O130" i="15" a="1"/>
  <c r="O130" i="15" s="1"/>
  <c r="O147" i="15" s="1"/>
  <c r="DB130" i="15" a="1"/>
  <c r="DB130" i="15" s="1"/>
  <c r="DB147" i="15" s="1"/>
  <c r="AE130" i="15" a="1"/>
  <c r="AE130" i="15" s="1"/>
  <c r="AE147" i="15" s="1"/>
  <c r="BR130" i="15" a="1"/>
  <c r="BR130" i="15" s="1"/>
  <c r="BR147" i="15" s="1"/>
  <c r="CG130" i="15" a="1"/>
  <c r="CG130" i="15" s="1"/>
  <c r="CG147" i="15" s="1"/>
  <c r="CU130" i="15" a="1"/>
  <c r="CU130" i="15" s="1"/>
  <c r="CU147" i="15" s="1"/>
  <c r="BA130" i="15" a="1"/>
  <c r="BA130" i="15" s="1"/>
  <c r="BA147" i="15" s="1"/>
  <c r="BJ130" i="15" a="1"/>
  <c r="BJ130" i="15" s="1"/>
  <c r="BJ147" i="15" s="1"/>
  <c r="BY130" i="15" a="1"/>
  <c r="BY130" i="15" s="1"/>
  <c r="BY147" i="15" s="1"/>
  <c r="CW130" i="15" a="1"/>
  <c r="CW130" i="15" s="1"/>
  <c r="CW147" i="15" s="1"/>
  <c r="DC130" i="15" a="1"/>
  <c r="DC130" i="15" s="1"/>
  <c r="DC147" i="15" s="1"/>
  <c r="CA130" i="15" a="1"/>
  <c r="CA130" i="15" s="1"/>
  <c r="CA147" i="15" s="1"/>
  <c r="AS130" i="15" a="1"/>
  <c r="AS130" i="15" s="1"/>
  <c r="AS147" i="15" s="1"/>
  <c r="BB130" i="15" a="1"/>
  <c r="BB130" i="15" s="1"/>
  <c r="BB147" i="15" s="1"/>
  <c r="CP130" i="15" a="1"/>
  <c r="CP130" i="15" s="1"/>
  <c r="CP147" i="15" s="1"/>
  <c r="BT130" i="15" a="1"/>
  <c r="BT130" i="15" s="1"/>
  <c r="BT147" i="15" s="1"/>
  <c r="AM130" i="15" a="1"/>
  <c r="AM130" i="15" s="1"/>
  <c r="AM147" i="15" s="1"/>
  <c r="CQ130" i="15" a="1"/>
  <c r="CQ130" i="15" s="1"/>
  <c r="CQ147" i="15" s="1"/>
  <c r="CC130" i="15" a="1"/>
  <c r="CC130" i="15" s="1"/>
  <c r="CC147" i="15" s="1"/>
  <c r="CK130" i="15" a="1"/>
  <c r="CK130" i="15" s="1"/>
  <c r="CK147" i="15" s="1"/>
  <c r="CY130" i="15" a="1"/>
  <c r="CY130" i="15" s="1"/>
  <c r="CY147" i="15" s="1"/>
  <c r="AW130" i="15" a="1"/>
  <c r="AW130" i="15" s="1"/>
  <c r="AW147" i="15" s="1"/>
  <c r="DA130" i="15" a="1"/>
  <c r="DA130" i="15" s="1"/>
  <c r="DA147" i="15" s="1"/>
  <c r="I130" i="15" a="1"/>
  <c r="I130" i="15" s="1"/>
  <c r="I147" i="15" s="1"/>
  <c r="AP130" i="15" a="1"/>
  <c r="AP130" i="15" s="1"/>
  <c r="AP147" i="15" s="1"/>
  <c r="BO130" i="15" a="1"/>
  <c r="BO130" i="15" s="1"/>
  <c r="BO147" i="15" s="1"/>
  <c r="CT130" i="15" a="1"/>
  <c r="CT130" i="15" s="1"/>
  <c r="CT147" i="15" s="1"/>
  <c r="BX130" i="15" a="1"/>
  <c r="BX130" i="15" s="1"/>
  <c r="BX147" i="15" s="1"/>
  <c r="AQ130" i="15" a="1"/>
  <c r="AQ130" i="15" s="1"/>
  <c r="AQ147" i="15" s="1"/>
  <c r="CN130" i="15" a="1"/>
  <c r="CN130" i="15" s="1"/>
  <c r="CN147" i="15" s="1"/>
  <c r="BE130" i="15" a="1"/>
  <c r="BE130" i="15" s="1"/>
  <c r="BE147" i="15" s="1"/>
  <c r="H130" i="15" a="1"/>
  <c r="H130" i="15" s="1"/>
  <c r="J130" i="15" a="1"/>
  <c r="J130" i="15" s="1"/>
  <c r="J147" i="15" s="1"/>
  <c r="K130" i="15" a="1"/>
  <c r="K130" i="15" s="1"/>
  <c r="K147" i="15" s="1"/>
  <c r="P130" i="15" a="1"/>
  <c r="P130" i="15" s="1"/>
  <c r="P147" i="15" s="1"/>
  <c r="CF130" i="15" a="1"/>
  <c r="CF130" i="15" s="1"/>
  <c r="CF147" i="15" s="1"/>
  <c r="H152" i="15" a="1"/>
  <c r="H152" i="15" s="1"/>
  <c r="AB152" i="15" a="1"/>
  <c r="AB152" i="15" s="1"/>
  <c r="AN152" i="15" a="1"/>
  <c r="AN152" i="15" s="1"/>
  <c r="AY152" i="15" a="1"/>
  <c r="AY152" i="15" s="1"/>
  <c r="BJ152" i="15" a="1"/>
  <c r="BJ152" i="15" s="1"/>
  <c r="BU152" i="15" a="1"/>
  <c r="BU152" i="15" s="1"/>
  <c r="CF152" i="15" a="1"/>
  <c r="CF152" i="15" s="1"/>
  <c r="CQ152" i="15" a="1"/>
  <c r="CQ152" i="15" s="1"/>
  <c r="DB152" i="15" a="1"/>
  <c r="DB152" i="15" s="1"/>
  <c r="X153" i="15" a="1"/>
  <c r="X153" i="15" s="1"/>
  <c r="AL153" i="15" a="1"/>
  <c r="AL153" i="15" s="1"/>
  <c r="AW153" i="15" a="1"/>
  <c r="AW153" i="15" s="1"/>
  <c r="BH153" i="15" a="1"/>
  <c r="BH153" i="15" s="1"/>
  <c r="BS153" i="15" a="1"/>
  <c r="BS153" i="15" s="1"/>
  <c r="CD153" i="15" a="1"/>
  <c r="CD153" i="15" s="1"/>
  <c r="CO153" i="15" a="1"/>
  <c r="CO153" i="15" s="1"/>
  <c r="CZ153" i="15" a="1"/>
  <c r="CZ153" i="15" s="1"/>
  <c r="CH152" i="15" a="1"/>
  <c r="CH152" i="15" s="1"/>
  <c r="AY153" i="15" a="1"/>
  <c r="AY153" i="15" s="1"/>
  <c r="AC152" i="15" a="1"/>
  <c r="AC152" i="15" s="1"/>
  <c r="Y153" i="15" a="1"/>
  <c r="Y153" i="15" s="1"/>
  <c r="I152" i="15" a="1"/>
  <c r="I152" i="15" s="1"/>
  <c r="AD152" i="15" a="1"/>
  <c r="AD152" i="15" s="1"/>
  <c r="AO152" i="15" a="1"/>
  <c r="AO152" i="15" s="1"/>
  <c r="AZ152" i="15" a="1"/>
  <c r="AZ152" i="15" s="1"/>
  <c r="BK152" i="15" a="1"/>
  <c r="BK152" i="15" s="1"/>
  <c r="BV152" i="15" a="1"/>
  <c r="BV152" i="15" s="1"/>
  <c r="CG152" i="15" a="1"/>
  <c r="CG152" i="15" s="1"/>
  <c r="CR152" i="15" a="1"/>
  <c r="CR152" i="15" s="1"/>
  <c r="DC152" i="15" a="1"/>
  <c r="DC152" i="15" s="1"/>
  <c r="Z153" i="15" a="1"/>
  <c r="Z153" i="15" s="1"/>
  <c r="AM153" i="15" a="1"/>
  <c r="AM153" i="15" s="1"/>
  <c r="AX153" i="15" a="1"/>
  <c r="AX153" i="15" s="1"/>
  <c r="BI153" i="15" a="1"/>
  <c r="BI153" i="15" s="1"/>
  <c r="BT153" i="15" a="1"/>
  <c r="BT153" i="15" s="1"/>
  <c r="CE153" i="15" a="1"/>
  <c r="CE153" i="15" s="1"/>
  <c r="CP153" i="15" a="1"/>
  <c r="CP153" i="15" s="1"/>
  <c r="DA153" i="15" a="1"/>
  <c r="DA153" i="15" s="1"/>
  <c r="AE152" i="15" a="1"/>
  <c r="AE152" i="15" s="1"/>
  <c r="AA153" i="15" a="1"/>
  <c r="AA153" i="15" s="1"/>
  <c r="J152" i="15" a="1"/>
  <c r="J152" i="15" s="1"/>
  <c r="AF152" i="15" a="1"/>
  <c r="AF152" i="15" s="1"/>
  <c r="AP152" i="15" a="1"/>
  <c r="AP152" i="15" s="1"/>
  <c r="BA152" i="15" a="1"/>
  <c r="BA152" i="15" s="1"/>
  <c r="BL152" i="15" a="1"/>
  <c r="BL152" i="15" s="1"/>
  <c r="BW152" i="15" a="1"/>
  <c r="BW152" i="15" s="1"/>
  <c r="CS152" i="15" a="1"/>
  <c r="CS152" i="15" s="1"/>
  <c r="H153" i="15" a="1"/>
  <c r="H153" i="15" s="1"/>
  <c r="AB153" i="15" a="1"/>
  <c r="AB153" i="15" s="1"/>
  <c r="AN153" i="15" a="1"/>
  <c r="AN153" i="15" s="1"/>
  <c r="BJ153" i="15" a="1"/>
  <c r="BJ153" i="15" s="1"/>
  <c r="BU153" i="15" a="1"/>
  <c r="BU153" i="15" s="1"/>
  <c r="P152" i="15" a="1"/>
  <c r="P152" i="15" s="1"/>
  <c r="AS152" i="15" a="1"/>
  <c r="AS152" i="15" s="1"/>
  <c r="BD152" i="15" a="1"/>
  <c r="BD152" i="15" s="1"/>
  <c r="BO152" i="15" a="1"/>
  <c r="BO152" i="15" s="1"/>
  <c r="BZ152" i="15" a="1"/>
  <c r="BZ152" i="15" s="1"/>
  <c r="CK152" i="15" a="1"/>
  <c r="CK152" i="15" s="1"/>
  <c r="CV152" i="15" a="1"/>
  <c r="CV152" i="15" s="1"/>
  <c r="L153" i="15" a="1"/>
  <c r="L153" i="15" s="1"/>
  <c r="AH153" i="15" a="1"/>
  <c r="AH153" i="15" s="1"/>
  <c r="AQ153" i="15" a="1"/>
  <c r="AQ153" i="15" s="1"/>
  <c r="BB153" i="15" a="1"/>
  <c r="BB153" i="15" s="1"/>
  <c r="BM153" i="15" a="1"/>
  <c r="BM153" i="15" s="1"/>
  <c r="BX153" i="15" a="1"/>
  <c r="BX153" i="15" s="1"/>
  <c r="CI153" i="15" a="1"/>
  <c r="CI153" i="15" s="1"/>
  <c r="CT153" i="15" a="1"/>
  <c r="CT153" i="15" s="1"/>
  <c r="Q152" i="15" a="1"/>
  <c r="Q152" i="15" s="1"/>
  <c r="W152" i="15" a="1"/>
  <c r="W152" i="15" s="1"/>
  <c r="S153" i="15" a="1"/>
  <c r="S153" i="15" s="1"/>
  <c r="BF152" i="15" a="1"/>
  <c r="BF152" i="15" s="1"/>
  <c r="BX152" i="15" a="1"/>
  <c r="BX152" i="15" s="1"/>
  <c r="CM152" i="15" a="1"/>
  <c r="CM152" i="15" s="1"/>
  <c r="BC153" i="15" a="1"/>
  <c r="BC153" i="15" s="1"/>
  <c r="BR153" i="15" a="1"/>
  <c r="BR153" i="15" s="1"/>
  <c r="CW153" i="15" a="1"/>
  <c r="CW153" i="15" s="1"/>
  <c r="CY153" i="15" a="1"/>
  <c r="CY153" i="15" s="1"/>
  <c r="M153" i="15" a="1"/>
  <c r="M153" i="15" s="1"/>
  <c r="AT152" i="15" a="1"/>
  <c r="AT152" i="15" s="1"/>
  <c r="BG153" i="15" a="1"/>
  <c r="BG153" i="15" s="1"/>
  <c r="P153" i="15" a="1"/>
  <c r="P153" i="15" s="1"/>
  <c r="I153" i="15" a="1"/>
  <c r="I153" i="15" s="1"/>
  <c r="CX153" i="15" a="1"/>
  <c r="CX153" i="15" s="1"/>
  <c r="AQ152" i="15" a="1"/>
  <c r="AQ152" i="15" s="1"/>
  <c r="BG152" i="15" a="1"/>
  <c r="BG152" i="15" s="1"/>
  <c r="BY152" i="15" a="1"/>
  <c r="BY152" i="15" s="1"/>
  <c r="CN152" i="15" a="1"/>
  <c r="CN152" i="15" s="1"/>
  <c r="AO153" i="15" a="1"/>
  <c r="AO153" i="15" s="1"/>
  <c r="BD153" i="15" a="1"/>
  <c r="BD153" i="15" s="1"/>
  <c r="CJ153" i="15" a="1"/>
  <c r="CJ153" i="15" s="1"/>
  <c r="K152" i="15" a="1"/>
  <c r="K152" i="15" s="1"/>
  <c r="BH152" i="15" a="1"/>
  <c r="BH152" i="15" s="1"/>
  <c r="CO152" i="15" a="1"/>
  <c r="CO152" i="15" s="1"/>
  <c r="J153" i="15" a="1"/>
  <c r="J153" i="15" s="1"/>
  <c r="BV153" i="15" a="1"/>
  <c r="BV153" i="15" s="1"/>
  <c r="L152" i="15" a="1"/>
  <c r="L152" i="15" s="1"/>
  <c r="AR152" i="15" a="1"/>
  <c r="AR152" i="15" s="1"/>
  <c r="K153" i="15" a="1"/>
  <c r="K153" i="15" s="1"/>
  <c r="AP153" i="15" a="1"/>
  <c r="AP153" i="15" s="1"/>
  <c r="BE153" i="15" a="1"/>
  <c r="BE153" i="15" s="1"/>
  <c r="CK153" i="15" a="1"/>
  <c r="CK153" i="15" s="1"/>
  <c r="M152" i="15" a="1"/>
  <c r="M152" i="15" s="1"/>
  <c r="BI152" i="15" a="1"/>
  <c r="BI152" i="15" s="1"/>
  <c r="CA152" i="15" a="1"/>
  <c r="CA152" i="15" s="1"/>
  <c r="CP152" i="15" a="1"/>
  <c r="CP152" i="15" s="1"/>
  <c r="BF153" i="15" a="1"/>
  <c r="BF153" i="15" s="1"/>
  <c r="BW153" i="15" a="1"/>
  <c r="BW153" i="15" s="1"/>
  <c r="DB153" i="15" a="1"/>
  <c r="DB153" i="15" s="1"/>
  <c r="N152" i="15" a="1"/>
  <c r="N152" i="15" s="1"/>
  <c r="N153" i="15" a="1"/>
  <c r="N153" i="15" s="1"/>
  <c r="CL153" i="15" a="1"/>
  <c r="CL153" i="15" s="1"/>
  <c r="O152" i="15" a="1"/>
  <c r="O152" i="15" s="1"/>
  <c r="CB152" i="15" a="1"/>
  <c r="CB152" i="15" s="1"/>
  <c r="O153" i="15" a="1"/>
  <c r="O153" i="15" s="1"/>
  <c r="AR153" i="15" a="1"/>
  <c r="AR153" i="15" s="1"/>
  <c r="CM153" i="15" a="1"/>
  <c r="CM153" i="15" s="1"/>
  <c r="DC153" i="15" a="1"/>
  <c r="DC153" i="15" s="1"/>
  <c r="R152" i="15" a="1"/>
  <c r="R152" i="15" s="1"/>
  <c r="AU152" i="15" a="1"/>
  <c r="AU152" i="15" s="1"/>
  <c r="BM152" i="15" a="1"/>
  <c r="BM152" i="15" s="1"/>
  <c r="CT152" i="15" a="1"/>
  <c r="CT152" i="15" s="1"/>
  <c r="BY153" i="15" a="1"/>
  <c r="BY153" i="15" s="1"/>
  <c r="T152" i="15" a="1"/>
  <c r="T152" i="15" s="1"/>
  <c r="AV152" i="15" a="1"/>
  <c r="AV152" i="15" s="1"/>
  <c r="BN152" i="15" a="1"/>
  <c r="BN152" i="15" s="1"/>
  <c r="CD152" i="15" a="1"/>
  <c r="CD152" i="15" s="1"/>
  <c r="CU152" i="15" a="1"/>
  <c r="CU152" i="15" s="1"/>
  <c r="R153" i="15" a="1"/>
  <c r="R153" i="15" s="1"/>
  <c r="BK153" i="15" a="1"/>
  <c r="BK153" i="15" s="1"/>
  <c r="BZ153" i="15" a="1"/>
  <c r="BZ153" i="15" s="1"/>
  <c r="U152" i="15" a="1"/>
  <c r="U152" i="15" s="1"/>
  <c r="AW152" i="15" a="1"/>
  <c r="AW152" i="15" s="1"/>
  <c r="T153" i="15" a="1"/>
  <c r="T153" i="15" s="1"/>
  <c r="AT153" i="15" a="1"/>
  <c r="AT153" i="15" s="1"/>
  <c r="CQ153" i="15" a="1"/>
  <c r="CQ153" i="15" s="1"/>
  <c r="AG152" i="15" a="1"/>
  <c r="AG152" i="15" s="1"/>
  <c r="BS152" i="15" a="1"/>
  <c r="BS152" i="15" s="1"/>
  <c r="CJ152" i="15" a="1"/>
  <c r="CJ152" i="15" s="1"/>
  <c r="CY152" i="15" a="1"/>
  <c r="CY152" i="15" s="1"/>
  <c r="AE153" i="15" a="1"/>
  <c r="AE153" i="15" s="1"/>
  <c r="AZ153" i="15" a="1"/>
  <c r="AZ153" i="15" s="1"/>
  <c r="BO153" i="15" a="1"/>
  <c r="BO153" i="15" s="1"/>
  <c r="CF153" i="15" a="1"/>
  <c r="CF153" i="15" s="1"/>
  <c r="AH152" i="15" a="1"/>
  <c r="AH152" i="15" s="1"/>
  <c r="AK152" i="15" a="1"/>
  <c r="AK152" i="15" s="1"/>
  <c r="BC152" i="15" a="1"/>
  <c r="BC152" i="15" s="1"/>
  <c r="CZ152" i="15" a="1"/>
  <c r="CZ152" i="15" s="1"/>
  <c r="AF153" i="15" a="1"/>
  <c r="AF153" i="15" s="1"/>
  <c r="CU153" i="15" a="1"/>
  <c r="CU153" i="15" s="1"/>
  <c r="AA152" i="15" a="1"/>
  <c r="AA152" i="15" s="1"/>
  <c r="CX152" i="15" a="1"/>
  <c r="CX152" i="15" s="1"/>
  <c r="AK153" i="15" a="1"/>
  <c r="AK153" i="15" s="1"/>
  <c r="AI152" i="15" a="1"/>
  <c r="AI152" i="15" s="1"/>
  <c r="BP152" i="15" a="1"/>
  <c r="BP152" i="15" s="1"/>
  <c r="AS153" i="15" a="1"/>
  <c r="AS153" i="15" s="1"/>
  <c r="CC153" i="15" a="1"/>
  <c r="CC153" i="15" s="1"/>
  <c r="AJ152" i="15" a="1"/>
  <c r="AJ152" i="15" s="1"/>
  <c r="AU153" i="15" a="1"/>
  <c r="AU153" i="15" s="1"/>
  <c r="BQ152" i="15" a="1"/>
  <c r="BQ152" i="15" s="1"/>
  <c r="DA152" i="15" a="1"/>
  <c r="DA152" i="15" s="1"/>
  <c r="CG153" i="15" a="1"/>
  <c r="CG153" i="15" s="1"/>
  <c r="AV153" i="15" a="1"/>
  <c r="AV153" i="15" s="1"/>
  <c r="BR152" i="15" a="1"/>
  <c r="BR152" i="15" s="1"/>
  <c r="Q153" i="15" a="1"/>
  <c r="Q153" i="15" s="1"/>
  <c r="CH153" i="15" a="1"/>
  <c r="CH153" i="15" s="1"/>
  <c r="CW152" i="15" a="1"/>
  <c r="CW152" i="15" s="1"/>
  <c r="AX152" i="15" a="1"/>
  <c r="AX152" i="15" s="1"/>
  <c r="BL153" i="15" a="1"/>
  <c r="BL153" i="15" s="1"/>
  <c r="U153" i="15" a="1"/>
  <c r="U153" i="15" s="1"/>
  <c r="V153" i="15" a="1"/>
  <c r="V153" i="15" s="1"/>
  <c r="BB152" i="15" a="1"/>
  <c r="BB152" i="15" s="1"/>
  <c r="W153" i="15" a="1"/>
  <c r="W153" i="15" s="1"/>
  <c r="BN153" i="15" a="1"/>
  <c r="BN153" i="15" s="1"/>
  <c r="AC153" i="15" a="1"/>
  <c r="AC153" i="15" s="1"/>
  <c r="BE152" i="15" a="1"/>
  <c r="BE152" i="15" s="1"/>
  <c r="AD153" i="15" a="1"/>
  <c r="AD153" i="15" s="1"/>
  <c r="BP153" i="15" a="1"/>
  <c r="BP153" i="15" s="1"/>
  <c r="AG153" i="15" a="1"/>
  <c r="AG153" i="15" s="1"/>
  <c r="BQ153" i="15" a="1"/>
  <c r="BQ153" i="15" s="1"/>
  <c r="BT152" i="15" a="1"/>
  <c r="BT152" i="15" s="1"/>
  <c r="AI153" i="15" a="1"/>
  <c r="AI153" i="15" s="1"/>
  <c r="S152" i="15" a="1"/>
  <c r="S152" i="15" s="1"/>
  <c r="AJ153" i="15" a="1"/>
  <c r="AJ153" i="15" s="1"/>
  <c r="V152" i="15" a="1"/>
  <c r="V152" i="15" s="1"/>
  <c r="CA153" i="15" a="1"/>
  <c r="CA153" i="15" s="1"/>
  <c r="X152" i="15" a="1"/>
  <c r="X152" i="15" s="1"/>
  <c r="CC152" i="15" a="1"/>
  <c r="CC152" i="15" s="1"/>
  <c r="CB153" i="15" a="1"/>
  <c r="CB153" i="15" s="1"/>
  <c r="Y152" i="15" a="1"/>
  <c r="Y152" i="15" s="1"/>
  <c r="CE152" i="15" a="1"/>
  <c r="CE152" i="15" s="1"/>
  <c r="CN153" i="15" a="1"/>
  <c r="CN153" i="15" s="1"/>
  <c r="Z152" i="15" a="1"/>
  <c r="Z152" i="15" s="1"/>
  <c r="CR153" i="15" a="1"/>
  <c r="CR153" i="15" s="1"/>
  <c r="AL152" i="15" a="1"/>
  <c r="AL152" i="15" s="1"/>
  <c r="CS153" i="15" a="1"/>
  <c r="CS153" i="15" s="1"/>
  <c r="AM152" i="15" a="1"/>
  <c r="AM152" i="15" s="1"/>
  <c r="CV153" i="15" a="1"/>
  <c r="CV153" i="15" s="1"/>
  <c r="CI152" i="15" a="1"/>
  <c r="CI152" i="15" s="1"/>
  <c r="CL152" i="15" a="1"/>
  <c r="CL152" i="15" s="1"/>
  <c r="BA153" i="15" a="1"/>
  <c r="BA153" i="15" s="1"/>
  <c r="CB153" i="16" a="1"/>
  <c r="CB153" i="16" s="1"/>
  <c r="CZ153" i="16" a="1"/>
  <c r="CZ153" i="16" s="1"/>
  <c r="AY153" i="16" a="1"/>
  <c r="AY153" i="16" s="1"/>
  <c r="CM153" i="16" a="1"/>
  <c r="CM153" i="16" s="1"/>
  <c r="DC153" i="16" a="1"/>
  <c r="DC153" i="16" s="1"/>
  <c r="N153" i="16" a="1"/>
  <c r="N153" i="16" s="1"/>
  <c r="AD153" i="16" a="1"/>
  <c r="AD153" i="16" s="1"/>
  <c r="AO153" i="16" a="1"/>
  <c r="AO153" i="16" s="1"/>
  <c r="BE153" i="16" a="1"/>
  <c r="BE153" i="16" s="1"/>
  <c r="BR153" i="16" a="1"/>
  <c r="BR153" i="16" s="1"/>
  <c r="CH153" i="16" a="1"/>
  <c r="CH153" i="16" s="1"/>
  <c r="T153" i="16" a="1"/>
  <c r="T153" i="16" s="1"/>
  <c r="AJ153" i="16" a="1"/>
  <c r="AJ153" i="16" s="1"/>
  <c r="AZ153" i="16" a="1"/>
  <c r="AZ153" i="16" s="1"/>
  <c r="CN153" i="16" a="1"/>
  <c r="CN153" i="16" s="1"/>
  <c r="J153" i="16" a="1"/>
  <c r="J153" i="16" s="1"/>
  <c r="O153" i="16" a="1"/>
  <c r="O153" i="16" s="1"/>
  <c r="R153" i="16" a="1"/>
  <c r="R153" i="16" s="1"/>
  <c r="W153" i="16" a="1"/>
  <c r="W153" i="16" s="1"/>
  <c r="Z153" i="16" a="1"/>
  <c r="Z153" i="16" s="1"/>
  <c r="AE153" i="16" a="1"/>
  <c r="AE153" i="16" s="1"/>
  <c r="AH153" i="16" a="1"/>
  <c r="AH153" i="16" s="1"/>
  <c r="AM153" i="16" a="1"/>
  <c r="AM153" i="16" s="1"/>
  <c r="AU153" i="16" a="1"/>
  <c r="AU153" i="16" s="1"/>
  <c r="BC153" i="16" a="1"/>
  <c r="BC153" i="16" s="1"/>
  <c r="BK153" i="16" a="1"/>
  <c r="BK153" i="16" s="1"/>
  <c r="BS153" i="16" a="1"/>
  <c r="BS153" i="16" s="1"/>
  <c r="CA153" i="16" a="1"/>
  <c r="CA153" i="16" s="1"/>
  <c r="CI153" i="16" a="1"/>
  <c r="CI153" i="16" s="1"/>
  <c r="CQ153" i="16" a="1"/>
  <c r="CQ153" i="16" s="1"/>
  <c r="CY153" i="16" a="1"/>
  <c r="CY153" i="16" s="1"/>
  <c r="CO153" i="16" a="1"/>
  <c r="CO153" i="16" s="1"/>
  <c r="CW153" i="16" a="1"/>
  <c r="CW153" i="16" s="1"/>
  <c r="DB153" i="16" a="1"/>
  <c r="DB153" i="16" s="1"/>
  <c r="M153" i="16" a="1"/>
  <c r="M153" i="16" s="1"/>
  <c r="AN153" i="16" a="1"/>
  <c r="AN153" i="16" s="1"/>
  <c r="AV153" i="16" a="1"/>
  <c r="AV153" i="16" s="1"/>
  <c r="BD153" i="16" a="1"/>
  <c r="BD153" i="16" s="1"/>
  <c r="BL153" i="16" a="1"/>
  <c r="BL153" i="16" s="1"/>
  <c r="BT153" i="16" a="1"/>
  <c r="BT153" i="16" s="1"/>
  <c r="CJ153" i="16" a="1"/>
  <c r="CJ153" i="16" s="1"/>
  <c r="AQ153" i="16" a="1"/>
  <c r="AQ153" i="16" s="1"/>
  <c r="BG153" i="16" a="1"/>
  <c r="BG153" i="16" s="1"/>
  <c r="BW153" i="16" a="1"/>
  <c r="BW153" i="16" s="1"/>
  <c r="BM153" i="16" a="1"/>
  <c r="BM153" i="16" s="1"/>
  <c r="BZ153" i="16" a="1"/>
  <c r="BZ153" i="16" s="1"/>
  <c r="CK153" i="16" a="1"/>
  <c r="CK153" i="16" s="1"/>
  <c r="CX153" i="16" a="1"/>
  <c r="CX153" i="16" s="1"/>
  <c r="I153" i="16" a="1"/>
  <c r="I153" i="16" s="1"/>
  <c r="AB153" i="16" a="1"/>
  <c r="AB153" i="16" s="1"/>
  <c r="CF153" i="16" a="1"/>
  <c r="CF153" i="16" s="1"/>
  <c r="U153" i="16" a="1"/>
  <c r="U153" i="16" s="1"/>
  <c r="AC153" i="16" a="1"/>
  <c r="AC153" i="16" s="1"/>
  <c r="AK153" i="16" a="1"/>
  <c r="AK153" i="16" s="1"/>
  <c r="AP153" i="16" a="1"/>
  <c r="AP153" i="16" s="1"/>
  <c r="AS153" i="16" a="1"/>
  <c r="AS153" i="16" s="1"/>
  <c r="AX153" i="16" a="1"/>
  <c r="AX153" i="16" s="1"/>
  <c r="BA153" i="16" a="1"/>
  <c r="BA153" i="16" s="1"/>
  <c r="BF153" i="16" a="1"/>
  <c r="BF153" i="16" s="1"/>
  <c r="BI153" i="16" a="1"/>
  <c r="BI153" i="16" s="1"/>
  <c r="BN153" i="16" a="1"/>
  <c r="BN153" i="16" s="1"/>
  <c r="BQ153" i="16" a="1"/>
  <c r="BQ153" i="16" s="1"/>
  <c r="BV153" i="16" a="1"/>
  <c r="BV153" i="16" s="1"/>
  <c r="BY153" i="16" a="1"/>
  <c r="BY153" i="16" s="1"/>
  <c r="CD153" i="16" a="1"/>
  <c r="CD153" i="16" s="1"/>
  <c r="CG153" i="16" a="1"/>
  <c r="CG153" i="16" s="1"/>
  <c r="CL153" i="16" a="1"/>
  <c r="CL153" i="16" s="1"/>
  <c r="CT153" i="16" a="1"/>
  <c r="CT153" i="16" s="1"/>
  <c r="CR153" i="16" a="1"/>
  <c r="CR153" i="16" s="1"/>
  <c r="BO153" i="16" a="1"/>
  <c r="BO153" i="16" s="1"/>
  <c r="CE153" i="16" a="1"/>
  <c r="CE153" i="16" s="1"/>
  <c r="CU153" i="16" a="1"/>
  <c r="CU153" i="16" s="1"/>
  <c r="Q153" i="16" a="1"/>
  <c r="Q153" i="16" s="1"/>
  <c r="Y153" i="16" a="1"/>
  <c r="Y153" i="16" s="1"/>
  <c r="AT153" i="16" a="1"/>
  <c r="AT153" i="16" s="1"/>
  <c r="BB153" i="16" a="1"/>
  <c r="BB153" i="16" s="1"/>
  <c r="BU153" i="16" a="1"/>
  <c r="BU153" i="16" s="1"/>
  <c r="CS153" i="16" a="1"/>
  <c r="CS153" i="16" s="1"/>
  <c r="BP153" i="16" a="1"/>
  <c r="BP153" i="16" s="1"/>
  <c r="CV153" i="16" a="1"/>
  <c r="CV153" i="16" s="1"/>
  <c r="H153" i="16" a="1"/>
  <c r="H153" i="16" s="1"/>
  <c r="K153" i="16" a="1"/>
  <c r="K153" i="16" s="1"/>
  <c r="P153" i="16" a="1"/>
  <c r="P153" i="16" s="1"/>
  <c r="S153" i="16" a="1"/>
  <c r="S153" i="16" s="1"/>
  <c r="X153" i="16" a="1"/>
  <c r="X153" i="16" s="1"/>
  <c r="AA153" i="16" a="1"/>
  <c r="AA153" i="16" s="1"/>
  <c r="AF153" i="16" a="1"/>
  <c r="AF153" i="16" s="1"/>
  <c r="AI153" i="16" a="1"/>
  <c r="AI153" i="16" s="1"/>
  <c r="AL153" i="16" a="1"/>
  <c r="AL153" i="16" s="1"/>
  <c r="V153" i="16" a="1"/>
  <c r="V153" i="16" s="1"/>
  <c r="AG153" i="16" a="1"/>
  <c r="AG153" i="16" s="1"/>
  <c r="AW153" i="16" a="1"/>
  <c r="AW153" i="16" s="1"/>
  <c r="BJ153" i="16" a="1"/>
  <c r="BJ153" i="16" s="1"/>
  <c r="CC153" i="16" a="1"/>
  <c r="CC153" i="16" s="1"/>
  <c r="CP153" i="16" a="1"/>
  <c r="CP153" i="16" s="1"/>
  <c r="DA153" i="16" a="1"/>
  <c r="DA153" i="16" s="1"/>
  <c r="L153" i="16" a="1"/>
  <c r="L153" i="16" s="1"/>
  <c r="AR153" i="16" a="1"/>
  <c r="AR153" i="16" s="1"/>
  <c r="BH153" i="16" a="1"/>
  <c r="BH153" i="16" s="1"/>
  <c r="BX153" i="16" a="1"/>
  <c r="BX153" i="16" s="1"/>
  <c r="H130" i="4" a="1"/>
  <c r="H130" i="4" s="1"/>
  <c r="H129" i="4" a="1"/>
  <c r="H129" i="4" s="1"/>
  <c r="AX8" i="19"/>
  <c r="F48" i="10"/>
  <c r="F66" i="10"/>
  <c r="G66" i="10"/>
  <c r="F55" i="11"/>
  <c r="F63" i="11"/>
  <c r="F93" i="10"/>
  <c r="DF115" i="4"/>
  <c r="DC130" i="4"/>
  <c r="CY130" i="4"/>
  <c r="CU130" i="4"/>
  <c r="CQ130" i="4"/>
  <c r="CM130" i="4"/>
  <c r="CE130" i="4"/>
  <c r="BW130" i="4"/>
  <c r="BO130" i="4"/>
  <c r="BG130" i="4"/>
  <c r="AY130" i="4"/>
  <c r="AQ130" i="4"/>
  <c r="AI130" i="4"/>
  <c r="AA130" i="4"/>
  <c r="DB130" i="4"/>
  <c r="CX130" i="4"/>
  <c r="CT130" i="4"/>
  <c r="CP130" i="4"/>
  <c r="CL130" i="4"/>
  <c r="CH130" i="4"/>
  <c r="CD130" i="4"/>
  <c r="BZ130" i="4"/>
  <c r="BV130" i="4"/>
  <c r="BR130" i="4"/>
  <c r="BN130" i="4"/>
  <c r="BJ130" i="4"/>
  <c r="BF130" i="4"/>
  <c r="BB130" i="4"/>
  <c r="AX130" i="4"/>
  <c r="AT130" i="4"/>
  <c r="AP130" i="4"/>
  <c r="AL130" i="4"/>
  <c r="AH130" i="4"/>
  <c r="AD130" i="4"/>
  <c r="Z130" i="4"/>
  <c r="CG130" i="4"/>
  <c r="BY130" i="4"/>
  <c r="BQ130" i="4"/>
  <c r="BI130" i="4"/>
  <c r="BA130" i="4"/>
  <c r="AS130" i="4"/>
  <c r="AK130" i="4"/>
  <c r="AC130" i="4"/>
  <c r="DA130" i="4"/>
  <c r="CW130" i="4"/>
  <c r="CS130" i="4"/>
  <c r="CO130" i="4"/>
  <c r="CK130" i="4"/>
  <c r="CC130" i="4"/>
  <c r="BU130" i="4"/>
  <c r="BM130" i="4"/>
  <c r="BE130" i="4"/>
  <c r="AW130" i="4"/>
  <c r="AO130" i="4"/>
  <c r="AG130" i="4"/>
  <c r="Y130" i="4"/>
  <c r="I130" i="4"/>
  <c r="CZ130" i="4"/>
  <c r="CV130" i="4"/>
  <c r="CR130" i="4"/>
  <c r="CN130" i="4"/>
  <c r="CJ130" i="4"/>
  <c r="CF130" i="4"/>
  <c r="CB130" i="4"/>
  <c r="BX130" i="4"/>
  <c r="BT130" i="4"/>
  <c r="BP130" i="4"/>
  <c r="BL130" i="4"/>
  <c r="BH130" i="4"/>
  <c r="BD130" i="4"/>
  <c r="AZ130" i="4"/>
  <c r="AV130" i="4"/>
  <c r="AR130" i="4"/>
  <c r="AN130" i="4"/>
  <c r="AJ130" i="4"/>
  <c r="AF130" i="4"/>
  <c r="AB130" i="4"/>
  <c r="X130" i="4"/>
  <c r="CI130" i="4"/>
  <c r="CA130" i="4"/>
  <c r="BS130" i="4"/>
  <c r="BK130" i="4"/>
  <c r="BC130" i="4"/>
  <c r="AU130" i="4"/>
  <c r="AM130" i="4"/>
  <c r="AE130"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Q86" i="10" s="1"/>
  <c r="T84" i="10"/>
  <c r="U86" i="10" s="1"/>
  <c r="X84" i="10"/>
  <c r="Y86" i="10" s="1"/>
  <c r="AB84" i="10"/>
  <c r="AC86" i="10" s="1"/>
  <c r="AF84" i="10"/>
  <c r="AG86" i="10" s="1"/>
  <c r="AJ84" i="10"/>
  <c r="AK86" i="10" s="1"/>
  <c r="AN84" i="10"/>
  <c r="AO86" i="10" s="1"/>
  <c r="AR84" i="10"/>
  <c r="AS86" i="10" s="1"/>
  <c r="AV84" i="10"/>
  <c r="AW86" i="10" s="1"/>
  <c r="AZ84" i="10"/>
  <c r="BA86" i="10" s="1"/>
  <c r="BD84" i="10"/>
  <c r="BH84" i="10"/>
  <c r="BI86" i="10" s="1"/>
  <c r="BL84" i="10"/>
  <c r="BM86" i="10" s="1"/>
  <c r="BP84" i="10"/>
  <c r="BQ86" i="10" s="1"/>
  <c r="BT84" i="10"/>
  <c r="BU86" i="10" s="1"/>
  <c r="BX84" i="10"/>
  <c r="BY86" i="10" s="1"/>
  <c r="CB84" i="10"/>
  <c r="CC86" i="10" s="1"/>
  <c r="CF84" i="10"/>
  <c r="CG86" i="10" s="1"/>
  <c r="CJ84" i="10"/>
  <c r="CK86" i="10" s="1"/>
  <c r="CN84" i="10"/>
  <c r="CO86" i="10" s="1"/>
  <c r="CR84" i="10"/>
  <c r="CS86" i="10" s="1"/>
  <c r="CV84" i="10"/>
  <c r="CW86" i="10" s="1"/>
  <c r="CZ84" i="10"/>
  <c r="DA86" i="10" s="1"/>
  <c r="I84" i="10"/>
  <c r="M84" i="10"/>
  <c r="Q84" i="10"/>
  <c r="U84" i="10"/>
  <c r="V86" i="10" s="1"/>
  <c r="Y84" i="10"/>
  <c r="Z86" i="10" s="1"/>
  <c r="AC84" i="10"/>
  <c r="AD86" i="10" s="1"/>
  <c r="AG84" i="10"/>
  <c r="AH86" i="10" s="1"/>
  <c r="AK84" i="10"/>
  <c r="AL86" i="10" s="1"/>
  <c r="AO84" i="10"/>
  <c r="AP86" i="10" s="1"/>
  <c r="AS84" i="10"/>
  <c r="AT86" i="10" s="1"/>
  <c r="AW84" i="10"/>
  <c r="AX86" i="10" s="1"/>
  <c r="BA84" i="10"/>
  <c r="BB86" i="10" s="1"/>
  <c r="BE84" i="10"/>
  <c r="BF86" i="10" s="1"/>
  <c r="BI84" i="10"/>
  <c r="BJ86" i="10" s="1"/>
  <c r="BM84" i="10"/>
  <c r="BN86" i="10" s="1"/>
  <c r="BQ84" i="10"/>
  <c r="BR86" i="10" s="1"/>
  <c r="BU84" i="10"/>
  <c r="BV86" i="10" s="1"/>
  <c r="BY84" i="10"/>
  <c r="CC84" i="10"/>
  <c r="CD86" i="10" s="1"/>
  <c r="CG84" i="10"/>
  <c r="CH86" i="10" s="1"/>
  <c r="CK84" i="10"/>
  <c r="CL86" i="10" s="1"/>
  <c r="CO84" i="10"/>
  <c r="CP86" i="10" s="1"/>
  <c r="CS84" i="10"/>
  <c r="CT86" i="10" s="1"/>
  <c r="CW84" i="10"/>
  <c r="CX86" i="10" s="1"/>
  <c r="DA84" i="10"/>
  <c r="J84" i="10"/>
  <c r="N84" i="10"/>
  <c r="R84" i="10"/>
  <c r="S86" i="10" s="1"/>
  <c r="V84" i="10"/>
  <c r="W86" i="10" s="1"/>
  <c r="Z84" i="10"/>
  <c r="AA86" i="10" s="1"/>
  <c r="AD84" i="10"/>
  <c r="AE86" i="10" s="1"/>
  <c r="AH84" i="10"/>
  <c r="AI86" i="10" s="1"/>
  <c r="AL84" i="10"/>
  <c r="AM86" i="10" s="1"/>
  <c r="AP84" i="10"/>
  <c r="AQ86" i="10" s="1"/>
  <c r="AT84" i="10"/>
  <c r="AU86" i="10" s="1"/>
  <c r="AX84" i="10"/>
  <c r="AY86" i="10" s="1"/>
  <c r="BB84" i="10"/>
  <c r="BC86" i="10" s="1"/>
  <c r="BF84" i="10"/>
  <c r="BG86" i="10" s="1"/>
  <c r="BJ84" i="10"/>
  <c r="BK86" i="10" s="1"/>
  <c r="BN84" i="10"/>
  <c r="BO86" i="10" s="1"/>
  <c r="BR84" i="10"/>
  <c r="BS86" i="10" s="1"/>
  <c r="BV84" i="10"/>
  <c r="BW86" i="10" s="1"/>
  <c r="BZ84" i="10"/>
  <c r="CA86" i="10" s="1"/>
  <c r="CD84" i="10"/>
  <c r="CE86" i="10" s="1"/>
  <c r="CH84" i="10"/>
  <c r="CI86" i="10" s="1"/>
  <c r="CL84" i="10"/>
  <c r="CM86" i="10" s="1"/>
  <c r="CP84" i="10"/>
  <c r="CQ86" i="10" s="1"/>
  <c r="CT84" i="10"/>
  <c r="CU86" i="10" s="1"/>
  <c r="CX84" i="10"/>
  <c r="CY86" i="10" s="1"/>
  <c r="DB84" i="10"/>
  <c r="DC86" i="10" s="1"/>
  <c r="K84" i="10"/>
  <c r="O84" i="10"/>
  <c r="S84" i="10"/>
  <c r="T86" i="10" s="1"/>
  <c r="W84" i="10"/>
  <c r="X86" i="10" s="1"/>
  <c r="AA84" i="10"/>
  <c r="AB86" i="10" s="1"/>
  <c r="AE84" i="10"/>
  <c r="AF86" i="10" s="1"/>
  <c r="AI84" i="10"/>
  <c r="AJ86" i="10" s="1"/>
  <c r="AM84" i="10"/>
  <c r="AN86" i="10" s="1"/>
  <c r="AQ84" i="10"/>
  <c r="AR86" i="10" s="1"/>
  <c r="AU84" i="10"/>
  <c r="AV86" i="10" s="1"/>
  <c r="AY84" i="10"/>
  <c r="AZ86" i="10" s="1"/>
  <c r="BC84" i="10"/>
  <c r="BD86" i="10" s="1"/>
  <c r="BG84" i="10"/>
  <c r="BH86" i="10" s="1"/>
  <c r="BK84" i="10"/>
  <c r="BL86" i="10" s="1"/>
  <c r="BO84" i="10"/>
  <c r="BP86" i="10" s="1"/>
  <c r="BS84" i="10"/>
  <c r="BT86" i="10" s="1"/>
  <c r="BW84" i="10"/>
  <c r="BX86" i="10" s="1"/>
  <c r="CA84" i="10"/>
  <c r="CB86" i="10" s="1"/>
  <c r="CE84" i="10"/>
  <c r="CF86" i="10" s="1"/>
  <c r="CI84" i="10"/>
  <c r="CJ86" i="10" s="1"/>
  <c r="CM84" i="10"/>
  <c r="CN86" i="10" s="1"/>
  <c r="CQ84" i="10"/>
  <c r="CR86" i="10" s="1"/>
  <c r="CU84" i="10"/>
  <c r="CV86" i="10" s="1"/>
  <c r="CY84" i="10"/>
  <c r="CZ86" i="10" s="1"/>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S129" i="4"/>
  <c r="CE129"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29" i="4"/>
  <c r="AA129" i="4"/>
  <c r="AL129" i="4"/>
  <c r="AQ129" i="4"/>
  <c r="BF129" i="4"/>
  <c r="CM129" i="4"/>
  <c r="DB129" i="4"/>
  <c r="CT129" i="4"/>
  <c r="CL129" i="4"/>
  <c r="CD129" i="4"/>
  <c r="BV129" i="4"/>
  <c r="BN129" i="4"/>
  <c r="CY129" i="4"/>
  <c r="CQ129" i="4"/>
  <c r="CI129" i="4"/>
  <c r="CX129" i="4"/>
  <c r="CP129" i="4"/>
  <c r="CH129" i="4"/>
  <c r="BZ129" i="4"/>
  <c r="BR129" i="4"/>
  <c r="BJ129" i="4"/>
  <c r="M129" i="4"/>
  <c r="R129" i="4"/>
  <c r="W129" i="4"/>
  <c r="AC129" i="4"/>
  <c r="AH129" i="4"/>
  <c r="AM129" i="4"/>
  <c r="AS129" i="4"/>
  <c r="AY129" i="4"/>
  <c r="BG129" i="4"/>
  <c r="BW129" i="4"/>
  <c r="CU129" i="4"/>
  <c r="V129" i="4"/>
  <c r="AG129" i="4"/>
  <c r="AX129" i="4"/>
  <c r="BS129" i="4"/>
  <c r="N129" i="4"/>
  <c r="Y129" i="4"/>
  <c r="AD129" i="4"/>
  <c r="AI129" i="4"/>
  <c r="AO129" i="4"/>
  <c r="AT129" i="4"/>
  <c r="BB129" i="4"/>
  <c r="BK129" i="4"/>
  <c r="CA129" i="4"/>
  <c r="DC129" i="4"/>
  <c r="O129" i="4"/>
  <c r="U129" i="4"/>
  <c r="Z129" i="4"/>
  <c r="AE129" i="4"/>
  <c r="AK129" i="4"/>
  <c r="AP129" i="4"/>
  <c r="AU129" i="4"/>
  <c r="BC129" i="4"/>
  <c r="BO129"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0" i="13"/>
  <c r="L129" i="4"/>
  <c r="P129" i="4"/>
  <c r="T129" i="4"/>
  <c r="X129" i="4"/>
  <c r="AB129" i="4"/>
  <c r="AF129" i="4"/>
  <c r="AJ129" i="4"/>
  <c r="AN129" i="4"/>
  <c r="AR129" i="4"/>
  <c r="AV129" i="4"/>
  <c r="AZ129" i="4"/>
  <c r="BD129" i="4"/>
  <c r="BH129" i="4"/>
  <c r="BL129" i="4"/>
  <c r="BP129" i="4"/>
  <c r="BT129" i="4"/>
  <c r="BX129" i="4"/>
  <c r="CB129" i="4"/>
  <c r="CF129" i="4"/>
  <c r="CJ129" i="4"/>
  <c r="CN129" i="4"/>
  <c r="CR129" i="4"/>
  <c r="CV129" i="4"/>
  <c r="CZ129" i="4"/>
  <c r="AW129" i="4"/>
  <c r="BA129" i="4"/>
  <c r="BE129" i="4"/>
  <c r="BI129" i="4"/>
  <c r="BM129" i="4"/>
  <c r="BQ129" i="4"/>
  <c r="BU129" i="4"/>
  <c r="BY129" i="4"/>
  <c r="CC129" i="4"/>
  <c r="CG129" i="4"/>
  <c r="CK129" i="4"/>
  <c r="CO129" i="4"/>
  <c r="CS129" i="4"/>
  <c r="CW129" i="4"/>
  <c r="DA129" i="4"/>
  <c r="G152" i="15" l="1"/>
  <c r="F152" i="15"/>
  <c r="F153" i="15"/>
  <c r="G153" i="15"/>
  <c r="F130" i="15"/>
  <c r="G130" i="15"/>
  <c r="H147" i="15"/>
  <c r="F153" i="16"/>
  <c r="G153" i="16"/>
  <c r="DA85" i="10"/>
  <c r="DB87" i="10" s="1"/>
  <c r="DB86" i="10"/>
  <c r="BD85" i="10"/>
  <c r="BE87" i="10" s="1"/>
  <c r="BE86" i="10"/>
  <c r="Q85" i="10"/>
  <c r="R87" i="10" s="1"/>
  <c r="R86" i="10"/>
  <c r="BY85" i="10"/>
  <c r="BZ87" i="10" s="1"/>
  <c r="BZ86" i="10"/>
  <c r="BN10" i="10"/>
  <c r="CL10" i="10"/>
  <c r="AY10" i="10"/>
  <c r="CW10" i="10"/>
  <c r="CQ10" i="10"/>
  <c r="AF10" i="10"/>
  <c r="CR10" i="10"/>
  <c r="Z10" i="10"/>
  <c r="BM10" i="10"/>
  <c r="BF10" i="10"/>
  <c r="CC10" i="10"/>
  <c r="AH10" i="10"/>
  <c r="CT10" i="10"/>
  <c r="BO10" i="10"/>
  <c r="BQ10" i="10"/>
  <c r="AW10" i="10"/>
  <c r="BD10" i="10"/>
  <c r="AI10" i="10"/>
  <c r="AC10" i="10"/>
  <c r="CI10" i="10"/>
  <c r="AG10" i="10"/>
  <c r="CO10" i="10"/>
  <c r="BI10" i="10"/>
  <c r="AP10" i="10"/>
  <c r="BV10" i="10"/>
  <c r="DB10" i="10"/>
  <c r="H128" i="4"/>
  <c r="CR85" i="10"/>
  <c r="CS87" i="10" s="1"/>
  <c r="AY8" i="19"/>
  <c r="T85" i="10"/>
  <c r="U87" i="10" s="1"/>
  <c r="BH85" i="10"/>
  <c r="BI87" i="10" s="1"/>
  <c r="F71" i="10"/>
  <c r="BC85" i="10"/>
  <c r="BD87" i="10" s="1"/>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J87" i="10" s="1"/>
  <c r="CY85" i="10"/>
  <c r="CZ87" i="10" s="1"/>
  <c r="G67" i="10"/>
  <c r="F67" i="10"/>
  <c r="I37" i="10"/>
  <c r="BP10" i="10"/>
  <c r="CN10" i="10"/>
  <c r="AB10" i="10"/>
  <c r="AO10" i="10"/>
  <c r="BK10" i="10"/>
  <c r="BT85" i="10"/>
  <c r="BU87" i="10" s="1"/>
  <c r="AN85" i="10"/>
  <c r="AO87" i="10" s="1"/>
  <c r="BL85" i="10"/>
  <c r="BM87" i="10" s="1"/>
  <c r="CB85" i="10"/>
  <c r="CC87" i="10" s="1"/>
  <c r="BK85" i="10"/>
  <c r="BL87" i="10" s="1"/>
  <c r="AU10" i="10"/>
  <c r="CA10" i="10"/>
  <c r="AJ10" i="10"/>
  <c r="AZ10" i="10"/>
  <c r="CF10" i="10"/>
  <c r="CV10" i="10"/>
  <c r="Y10" i="10"/>
  <c r="BE10" i="10"/>
  <c r="CK10" i="10"/>
  <c r="DA10" i="10"/>
  <c r="AD10" i="10"/>
  <c r="AT10" i="10"/>
  <c r="BJ10" i="10"/>
  <c r="BZ10" i="10"/>
  <c r="CP10" i="10"/>
  <c r="AQ10" i="10"/>
  <c r="BW10" i="10"/>
  <c r="AV85" i="10"/>
  <c r="AW87" i="10" s="1"/>
  <c r="BX85" i="10"/>
  <c r="BY87" i="10" s="1"/>
  <c r="AR85" i="10"/>
  <c r="AS87" i="10" s="1"/>
  <c r="AZ85" i="10"/>
  <c r="BA87" i="10" s="1"/>
  <c r="BS85" i="10"/>
  <c r="BT87" i="10" s="1"/>
  <c r="AU85" i="10"/>
  <c r="AV87" i="10" s="1"/>
  <c r="CJ85" i="10"/>
  <c r="CK87" i="10" s="1"/>
  <c r="CN85" i="10"/>
  <c r="CO87" i="10" s="1"/>
  <c r="AM85" i="10"/>
  <c r="AN87" i="10" s="1"/>
  <c r="CA85" i="10"/>
  <c r="CB87" i="10" s="1"/>
  <c r="CQ85" i="10"/>
  <c r="CR87" i="10" s="1"/>
  <c r="CZ85" i="10"/>
  <c r="DA87" i="10" s="1"/>
  <c r="CC85" i="10"/>
  <c r="CD87" i="10" s="1"/>
  <c r="CO85" i="10"/>
  <c r="CP87" i="10" s="1"/>
  <c r="BM85" i="10"/>
  <c r="BN87" i="10" s="1"/>
  <c r="AT85" i="10"/>
  <c r="AU87" i="10" s="1"/>
  <c r="BQ85" i="10"/>
  <c r="BR87" i="10" s="1"/>
  <c r="AS85" i="10"/>
  <c r="AT87" i="10" s="1"/>
  <c r="BI85" i="10"/>
  <c r="BJ87" i="10" s="1"/>
  <c r="BU85" i="10"/>
  <c r="BV87" i="10" s="1"/>
  <c r="O85" i="10"/>
  <c r="AO85" i="10"/>
  <c r="AP87" i="10" s="1"/>
  <c r="AE85" i="10"/>
  <c r="AF87" i="10" s="1"/>
  <c r="I85" i="10"/>
  <c r="AG85" i="10"/>
  <c r="AH87" i="10" s="1"/>
  <c r="X85" i="10"/>
  <c r="Y87" i="10" s="1"/>
  <c r="AC85" i="10"/>
  <c r="AD87" i="10" s="1"/>
  <c r="N85" i="10"/>
  <c r="P85" i="10"/>
  <c r="Q87" i="10" s="1"/>
  <c r="V85" i="10"/>
  <c r="W87" i="10" s="1"/>
  <c r="AL85" i="10"/>
  <c r="AM87" i="10" s="1"/>
  <c r="AK85" i="10"/>
  <c r="AL87" i="10" s="1"/>
  <c r="U85" i="10"/>
  <c r="V87" i="10" s="1"/>
  <c r="AF85" i="10"/>
  <c r="AG87" i="10" s="1"/>
  <c r="AJ85" i="10"/>
  <c r="AK87" i="10" s="1"/>
  <c r="CS85" i="10"/>
  <c r="CT87" i="10" s="1"/>
  <c r="BP85" i="10"/>
  <c r="BQ87" i="10" s="1"/>
  <c r="CF85" i="10"/>
  <c r="CG87" i="10" s="1"/>
  <c r="CV85" i="10"/>
  <c r="CW87" i="10" s="1"/>
  <c r="AB85" i="10"/>
  <c r="AC87" i="10" s="1"/>
  <c r="L85" i="10"/>
  <c r="AD85" i="10"/>
  <c r="AE87" i="10" s="1"/>
  <c r="W85" i="10"/>
  <c r="X87" i="10" s="1"/>
  <c r="H10" i="10"/>
  <c r="M85" i="10"/>
  <c r="AI85" i="10"/>
  <c r="AJ87" i="10" s="1"/>
  <c r="BJ85" i="10"/>
  <c r="BK87" i="10" s="1"/>
  <c r="BZ85" i="10"/>
  <c r="CA87" i="10" s="1"/>
  <c r="CP85" i="10"/>
  <c r="CQ87" i="10" s="1"/>
  <c r="AH85" i="10"/>
  <c r="AI87" i="10" s="1"/>
  <c r="AX85" i="10"/>
  <c r="AY87" i="10" s="1"/>
  <c r="BN85" i="10"/>
  <c r="BO87" i="10" s="1"/>
  <c r="CD85" i="10"/>
  <c r="CE87" i="10" s="1"/>
  <c r="CT85" i="10"/>
  <c r="CU87" i="10" s="1"/>
  <c r="CK85" i="10"/>
  <c r="CL87" i="10" s="1"/>
  <c r="CW85" i="10"/>
  <c r="CX87" i="10" s="1"/>
  <c r="Y85" i="10"/>
  <c r="Z87" i="10" s="1"/>
  <c r="R85" i="10"/>
  <c r="S87" i="10" s="1"/>
  <c r="BE85" i="10"/>
  <c r="BF87" i="10" s="1"/>
  <c r="BR85" i="10"/>
  <c r="BS87" i="10" s="1"/>
  <c r="CX85" i="10"/>
  <c r="CY87" i="10" s="1"/>
  <c r="BB85" i="10"/>
  <c r="BC87" i="10" s="1"/>
  <c r="CH85" i="10"/>
  <c r="CI87" i="10" s="1"/>
  <c r="AW85" i="10"/>
  <c r="AX87" i="10" s="1"/>
  <c r="AP85" i="10"/>
  <c r="AQ87" i="10" s="1"/>
  <c r="BF85" i="10"/>
  <c r="BG87" i="10" s="1"/>
  <c r="BV85" i="10"/>
  <c r="BW87" i="10" s="1"/>
  <c r="CL85" i="10"/>
  <c r="CM87" i="10" s="1"/>
  <c r="DB85" i="10"/>
  <c r="DC87" i="10" s="1"/>
  <c r="BA85" i="10"/>
  <c r="BB87" i="10" s="1"/>
  <c r="CG85" i="10"/>
  <c r="CH87" i="10" s="1"/>
  <c r="J85" i="10"/>
  <c r="Z85" i="10"/>
  <c r="AA87" i="10" s="1"/>
  <c r="S85" i="10"/>
  <c r="T87" i="10" s="1"/>
  <c r="BO85" i="10"/>
  <c r="BP87" i="10" s="1"/>
  <c r="CH128" i="4"/>
  <c r="CE85" i="10"/>
  <c r="CF87" i="10" s="1"/>
  <c r="CM85" i="10"/>
  <c r="CN87" i="10" s="1"/>
  <c r="BG85" i="10"/>
  <c r="BH87" i="10" s="1"/>
  <c r="AA85" i="10"/>
  <c r="AB87" i="10" s="1"/>
  <c r="AY85" i="10"/>
  <c r="AZ87" i="10" s="1"/>
  <c r="DC85" i="10"/>
  <c r="BW85" i="10"/>
  <c r="BX87" i="10" s="1"/>
  <c r="AQ85" i="10"/>
  <c r="AR87" i="10" s="1"/>
  <c r="K85" i="10"/>
  <c r="CU85" i="10"/>
  <c r="CV87" i="10" s="1"/>
  <c r="F26" i="10"/>
  <c r="CP128" i="4"/>
  <c r="BJ128" i="4"/>
  <c r="BN128" i="4"/>
  <c r="CT128" i="4"/>
  <c r="DC128" i="4"/>
  <c r="G26" i="10"/>
  <c r="AQ128" i="4"/>
  <c r="CD128" i="4"/>
  <c r="CQ128" i="4"/>
  <c r="BF128" i="4"/>
  <c r="AY128" i="4"/>
  <c r="AT128" i="4"/>
  <c r="CE128" i="4"/>
  <c r="CL128" i="4"/>
  <c r="F44" i="10"/>
  <c r="CU128" i="4"/>
  <c r="CY128" i="4"/>
  <c r="G80" i="10"/>
  <c r="G44" i="10"/>
  <c r="G62" i="10"/>
  <c r="BB128" i="4"/>
  <c r="AD128" i="4"/>
  <c r="AC128" i="4"/>
  <c r="BV128" i="4"/>
  <c r="DB128" i="4"/>
  <c r="CI128" i="4"/>
  <c r="BZ128" i="4"/>
  <c r="AA128" i="4"/>
  <c r="CM128" i="4"/>
  <c r="AI128" i="4"/>
  <c r="Y128" i="4"/>
  <c r="AH128" i="4"/>
  <c r="AX128" i="4"/>
  <c r="BK128" i="4"/>
  <c r="CK128" i="4"/>
  <c r="AE128" i="4"/>
  <c r="AU128" i="4"/>
  <c r="CG128" i="4"/>
  <c r="AG128" i="4"/>
  <c r="AS128" i="4"/>
  <c r="AF128" i="4"/>
  <c r="CS128" i="4"/>
  <c r="BU128" i="4"/>
  <c r="AL128" i="4"/>
  <c r="BR128" i="4"/>
  <c r="CX128" i="4"/>
  <c r="BO128" i="4"/>
  <c r="AV128" i="4"/>
  <c r="BL128" i="4"/>
  <c r="CB128" i="4"/>
  <c r="CR128" i="4"/>
  <c r="BQ128" i="4"/>
  <c r="CC128" i="4"/>
  <c r="BE128" i="4"/>
  <c r="Z128" i="4"/>
  <c r="AP128" i="4"/>
  <c r="AM128" i="4"/>
  <c r="BC128" i="4"/>
  <c r="BS128" i="4"/>
  <c r="AJ128" i="4"/>
  <c r="AZ128" i="4"/>
  <c r="BP128" i="4"/>
  <c r="CF128" i="4"/>
  <c r="CV128" i="4"/>
  <c r="BA128" i="4"/>
  <c r="BM128" i="4"/>
  <c r="CW128" i="4"/>
  <c r="CA128" i="4"/>
  <c r="AB128" i="4"/>
  <c r="AR128" i="4"/>
  <c r="BH128" i="4"/>
  <c r="BX128" i="4"/>
  <c r="CN128" i="4"/>
  <c r="DA128" i="4"/>
  <c r="AO128" i="4"/>
  <c r="BG128" i="4"/>
  <c r="BW128" i="4"/>
  <c r="X128" i="4"/>
  <c r="AN128" i="4"/>
  <c r="BD128" i="4"/>
  <c r="BT128" i="4"/>
  <c r="CJ128" i="4"/>
  <c r="CZ128" i="4"/>
  <c r="AK128" i="4"/>
  <c r="BI128" i="4"/>
  <c r="AW128" i="4"/>
  <c r="CO128" i="4"/>
  <c r="BY128" i="4"/>
  <c r="H82" i="10"/>
  <c r="I36" i="13"/>
  <c r="DB36" i="13"/>
  <c r="BI36" i="13"/>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AY15" i="13"/>
  <c r="BN15" i="13"/>
  <c r="BI15" i="13"/>
  <c r="BK36" i="13"/>
  <c r="AK36" i="13"/>
  <c r="R36" i="13"/>
  <c r="BV36" i="13"/>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CB15" i="13"/>
  <c r="AF15" i="13"/>
  <c r="CJ15" i="13"/>
  <c r="BT15" i="13"/>
  <c r="BD15" i="13"/>
  <c r="AN15" i="13"/>
  <c r="X15" i="13"/>
  <c r="CX15" i="13"/>
  <c r="BL15" i="13"/>
  <c r="CY15" i="13"/>
  <c r="CR15" i="13"/>
  <c r="AE15" i="13"/>
  <c r="S36" i="13"/>
  <c r="AL36" i="13"/>
  <c r="BH36" i="13"/>
  <c r="CC36" i="13"/>
  <c r="AN36" i="13"/>
  <c r="CD36" i="13"/>
  <c r="CZ36" i="13"/>
  <c r="AO36" i="13"/>
  <c r="BJ36" i="13"/>
  <c r="AM36" i="13"/>
  <c r="BC36" i="13"/>
  <c r="BS36" i="13"/>
  <c r="CY36" i="13"/>
  <c r="Z36" i="13"/>
  <c r="V36" i="13"/>
  <c r="W36" i="13"/>
  <c r="AR36" i="13"/>
  <c r="CH36" i="13"/>
  <c r="X36" i="13"/>
  <c r="BN36" i="13"/>
  <c r="CJ36" i="13"/>
  <c r="Y36" i="13"/>
  <c r="BP36" i="13"/>
  <c r="AA36" i="13"/>
  <c r="AQ36" i="13"/>
  <c r="BG36" i="13"/>
  <c r="BW36" i="13"/>
  <c r="CL36" i="13"/>
  <c r="J36" i="13"/>
  <c r="CG36" i="13"/>
  <c r="K36" i="13"/>
  <c r="AB36" i="13"/>
  <c r="BR36" i="13"/>
  <c r="CN36" i="13"/>
  <c r="L36" i="13"/>
  <c r="AC36" i="13"/>
  <c r="AX36" i="13"/>
  <c r="BT36" i="13"/>
  <c r="CO36" i="13"/>
  <c r="AU36" i="13"/>
  <c r="CA36" i="13"/>
  <c r="BA36" i="13"/>
  <c r="BL36" i="13"/>
  <c r="O36" i="13"/>
  <c r="AG36" i="13"/>
  <c r="BB36" i="13"/>
  <c r="BX36" i="13"/>
  <c r="P36" i="13"/>
  <c r="BD36" i="13"/>
  <c r="CT36" i="13"/>
  <c r="CV36" i="13"/>
  <c r="AY36" i="13"/>
  <c r="BO36" i="13"/>
  <c r="CE36" i="13"/>
  <c r="CU36" i="13"/>
  <c r="AF36" i="13"/>
  <c r="DA36" i="13"/>
  <c r="CK36" i="13"/>
  <c r="BU36" i="13"/>
  <c r="AP36" i="13"/>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CM15" i="13"/>
  <c r="BW15" i="13"/>
  <c r="BG15" i="13"/>
  <c r="AQ15" i="13"/>
  <c r="AA15" i="13"/>
  <c r="CV15" i="13"/>
  <c r="BP15" i="13"/>
  <c r="AJ15" i="13"/>
  <c r="CH15" i="13"/>
  <c r="BR15" i="13"/>
  <c r="BB15" i="13"/>
  <c r="CS15" i="13"/>
  <c r="CC15" i="13"/>
  <c r="BM15" i="13"/>
  <c r="AW15" i="13"/>
  <c r="AG15" i="13"/>
  <c r="CI15" i="13"/>
  <c r="BS15" i="13"/>
  <c r="BC15" i="13"/>
  <c r="AM15" i="13"/>
  <c r="AL15" i="13"/>
  <c r="CN15" i="13"/>
  <c r="BH15" i="13"/>
  <c r="AB15" i="13"/>
  <c r="CT15" i="13"/>
  <c r="CD15" i="13"/>
  <c r="AX15" i="13"/>
  <c r="CO15" i="13"/>
  <c r="BY15" i="13"/>
  <c r="AS15" i="13"/>
  <c r="AC15" i="13"/>
  <c r="CU15" i="13"/>
  <c r="CE15" i="13"/>
  <c r="BO15" i="13"/>
  <c r="AI15" i="13"/>
  <c r="AH15" i="13"/>
  <c r="CF15" i="13"/>
  <c r="AZ15" i="13"/>
  <c r="CP15" i="13"/>
  <c r="BZ15" i="13"/>
  <c r="BJ15" i="13"/>
  <c r="AT15" i="13"/>
  <c r="DA15" i="13"/>
  <c r="CK15" i="13"/>
  <c r="BU15" i="13"/>
  <c r="BE15" i="13"/>
  <c r="AO15" i="13"/>
  <c r="Y15" i="13"/>
  <c r="I15" i="13"/>
  <c r="CQ15" i="13"/>
  <c r="CA15" i="13"/>
  <c r="BK15" i="13"/>
  <c r="AU15" i="13"/>
  <c r="AD15" i="13"/>
  <c r="BX15" i="13"/>
  <c r="AR15" i="13"/>
  <c r="DB15" i="13"/>
  <c r="CL15" i="13"/>
  <c r="BV15" i="13"/>
  <c r="BF15" i="13"/>
  <c r="AP15" i="13"/>
  <c r="Z15" i="13"/>
  <c r="CW15" i="13"/>
  <c r="CG15" i="13"/>
  <c r="BQ15" i="13"/>
  <c r="BA15" i="13"/>
  <c r="AK15" i="13"/>
  <c r="F147" i="15" l="1"/>
  <c r="G147" i="15"/>
  <c r="AZ8" i="19"/>
  <c r="H85" i="10"/>
  <c r="F82" i="10"/>
  <c r="H37" i="10"/>
  <c r="H37" i="11"/>
  <c r="G31" i="14"/>
  <c r="F64" i="11"/>
  <c r="G30" i="14"/>
  <c r="F56" i="11"/>
  <c r="AJ36" i="13"/>
  <c r="CP36" i="13"/>
  <c r="AD36" i="13"/>
  <c r="BY36" i="13"/>
  <c r="AS36" i="13"/>
  <c r="DC36" i="13"/>
  <c r="M36" i="13"/>
  <c r="AW36" i="13"/>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G82" i="10"/>
  <c r="CF36" i="13"/>
  <c r="T36" i="13"/>
  <c r="BE36" i="13"/>
  <c r="AV36" i="13"/>
  <c r="BZ36" i="13"/>
  <c r="CS36" i="13"/>
  <c r="BQ36" i="13"/>
  <c r="BM36" i="13"/>
  <c r="CM36" i="13"/>
  <c r="CW36" i="13"/>
  <c r="CI36" i="13"/>
  <c r="BF36" i="13"/>
  <c r="AE36" i="13"/>
  <c r="AI36" i="13"/>
  <c r="Q36" i="13"/>
  <c r="AH36" i="13"/>
  <c r="CQ36" i="13"/>
  <c r="AZ36" i="13"/>
  <c r="AT36" i="13"/>
  <c r="N36" i="13"/>
  <c r="U36" i="13"/>
  <c r="CX36" i="13"/>
  <c r="CR36" i="13"/>
  <c r="G64" i="10"/>
  <c r="AR22" i="13"/>
  <c r="AR25" i="13" s="1"/>
  <c r="CG22" i="13"/>
  <c r="CG25" i="13" s="1"/>
  <c r="AE22" i="13"/>
  <c r="AE25" i="13" s="1"/>
  <c r="P29" i="13"/>
  <c r="P32" i="13" s="1"/>
  <c r="H29" i="13"/>
  <c r="H32" i="13" s="1"/>
  <c r="BA8" i="19" l="1"/>
  <c r="F85" i="10"/>
  <c r="F89" i="10"/>
  <c r="G85" i="10"/>
  <c r="G63" i="10"/>
  <c r="F70" i="10"/>
  <c r="G27" i="10"/>
  <c r="F88" i="10"/>
  <c r="G81" i="10"/>
  <c r="F30" i="14"/>
  <c r="F74" i="10"/>
  <c r="E30" i="14" s="1"/>
  <c r="G73" i="10"/>
  <c r="F54" i="11"/>
  <c r="G53" i="11"/>
  <c r="G45" i="10"/>
  <c r="H36" i="13"/>
  <c r="H22" i="13"/>
  <c r="H25" i="13" s="1"/>
  <c r="H15" i="13"/>
  <c r="BB8" i="19" l="1"/>
  <c r="F87" i="10"/>
  <c r="F69" i="10"/>
  <c r="G91" i="10"/>
  <c r="F92" i="10"/>
  <c r="E31" i="14" s="1"/>
  <c r="F31" i="14"/>
  <c r="F62" i="11"/>
  <c r="G61" i="11"/>
  <c r="BC8" i="19" l="1"/>
  <c r="DE121" i="4"/>
  <c r="G121" i="4"/>
  <c r="F121" i="4"/>
  <c r="DE120" i="4"/>
  <c r="G120" i="4"/>
  <c r="F120" i="4"/>
  <c r="DE119" i="4"/>
  <c r="G119" i="4"/>
  <c r="F119" i="4"/>
  <c r="DE118" i="4"/>
  <c r="G118" i="4"/>
  <c r="F118" i="4"/>
  <c r="DE117" i="4"/>
  <c r="G117" i="4"/>
  <c r="F117" i="4"/>
  <c r="B116" i="16"/>
  <c r="B117" i="16"/>
  <c r="B118" i="16"/>
  <c r="BD8" i="19" l="1"/>
  <c r="O17" i="14"/>
  <c r="H8" i="12"/>
  <c r="B8" i="11"/>
  <c r="B16" i="11"/>
  <c r="BE8" i="19" l="1"/>
  <c r="F52" i="3"/>
  <c r="E52" i="3"/>
  <c r="F9" i="12"/>
  <c r="BF8" i="19" l="1"/>
  <c r="C23" i="14"/>
  <c r="C22" i="14"/>
  <c r="C21" i="14"/>
  <c r="C20" i="14"/>
  <c r="C19" i="14"/>
  <c r="C15" i="14"/>
  <c r="C14" i="14"/>
  <c r="C13" i="14"/>
  <c r="F11" i="12"/>
  <c r="F10" i="12"/>
  <c r="BG8" i="19" l="1"/>
  <c r="B6" i="11"/>
  <c r="BH8" i="19" l="1"/>
  <c r="F11" i="10"/>
  <c r="BI8" i="19" l="1"/>
  <c r="DE145" i="4"/>
  <c r="B145" i="4"/>
  <c r="DE144" i="4"/>
  <c r="B144" i="4"/>
  <c r="DE143" i="4"/>
  <c r="B143" i="4"/>
  <c r="DC142" i="4"/>
  <c r="DB142" i="4"/>
  <c r="DA142" i="4"/>
  <c r="CZ142" i="4"/>
  <c r="CY142" i="4"/>
  <c r="CX142" i="4"/>
  <c r="CW142" i="4"/>
  <c r="CV142" i="4"/>
  <c r="CU142" i="4"/>
  <c r="CT142" i="4"/>
  <c r="CS142" i="4"/>
  <c r="CR142" i="4"/>
  <c r="CQ142" i="4"/>
  <c r="CP142" i="4"/>
  <c r="CO142" i="4"/>
  <c r="CN142" i="4"/>
  <c r="CM142" i="4"/>
  <c r="CL142" i="4"/>
  <c r="CK142" i="4"/>
  <c r="CJ142" i="4"/>
  <c r="CI142" i="4"/>
  <c r="CH142" i="4"/>
  <c r="CG142" i="4"/>
  <c r="CF142" i="4"/>
  <c r="CE142" i="4"/>
  <c r="CD142" i="4"/>
  <c r="CC142" i="4"/>
  <c r="CB142" i="4"/>
  <c r="CA142" i="4"/>
  <c r="BZ142" i="4"/>
  <c r="BY142" i="4"/>
  <c r="BX142" i="4"/>
  <c r="BW142" i="4"/>
  <c r="BV142" i="4"/>
  <c r="BU142" i="4"/>
  <c r="BT142"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K142" i="4"/>
  <c r="J142" i="4"/>
  <c r="I142" i="4"/>
  <c r="H142" i="4"/>
  <c r="DE141" i="4"/>
  <c r="B141" i="4"/>
  <c r="DE140" i="4"/>
  <c r="B140" i="4"/>
  <c r="DE139" i="4"/>
  <c r="B139" i="4"/>
  <c r="DE138" i="4"/>
  <c r="B138" i="4"/>
  <c r="DE137" i="4"/>
  <c r="B137" i="4"/>
  <c r="DE136" i="4"/>
  <c r="B136" i="4"/>
  <c r="DE135" i="4"/>
  <c r="B135" i="4"/>
  <c r="DC134" i="4"/>
  <c r="DB134" i="4"/>
  <c r="DA134" i="4"/>
  <c r="CZ134" i="4"/>
  <c r="CY134" i="4"/>
  <c r="CX134" i="4"/>
  <c r="CW134" i="4"/>
  <c r="CV134" i="4"/>
  <c r="CU134" i="4"/>
  <c r="CT134" i="4"/>
  <c r="CS134" i="4"/>
  <c r="CR134" i="4"/>
  <c r="CQ134" i="4"/>
  <c r="CP134" i="4"/>
  <c r="CO134" i="4"/>
  <c r="CN134" i="4"/>
  <c r="CM134" i="4"/>
  <c r="CL134" i="4"/>
  <c r="CK134" i="4"/>
  <c r="CJ134" i="4"/>
  <c r="CI134" i="4"/>
  <c r="CH134" i="4"/>
  <c r="CG134" i="4"/>
  <c r="CF134" i="4"/>
  <c r="CE134" i="4"/>
  <c r="CD134" i="4"/>
  <c r="CC134" i="4"/>
  <c r="CB134" i="4"/>
  <c r="CA134" i="4"/>
  <c r="BZ134" i="4"/>
  <c r="BY134" i="4"/>
  <c r="BX134" i="4"/>
  <c r="BW134" i="4"/>
  <c r="BV134" i="4"/>
  <c r="BU134" i="4"/>
  <c r="BT134" i="4"/>
  <c r="BS134" i="4"/>
  <c r="BR134" i="4"/>
  <c r="BQ134" i="4"/>
  <c r="BP134" i="4"/>
  <c r="BO134" i="4"/>
  <c r="BN134" i="4"/>
  <c r="BM134" i="4"/>
  <c r="BL134" i="4"/>
  <c r="BK134" i="4"/>
  <c r="BJ134" i="4"/>
  <c r="BI134" i="4"/>
  <c r="BH134" i="4"/>
  <c r="BG134" i="4"/>
  <c r="BF134" i="4"/>
  <c r="BE134" i="4"/>
  <c r="BD134" i="4"/>
  <c r="BC134" i="4"/>
  <c r="BB134" i="4"/>
  <c r="BA134" i="4"/>
  <c r="AZ134" i="4"/>
  <c r="AY134" i="4"/>
  <c r="AX134" i="4"/>
  <c r="AW134" i="4"/>
  <c r="AV134" i="4"/>
  <c r="AU134" i="4"/>
  <c r="AT134" i="4"/>
  <c r="AS134" i="4"/>
  <c r="AR134" i="4"/>
  <c r="AQ134" i="4"/>
  <c r="AP134" i="4"/>
  <c r="AO134" i="4"/>
  <c r="AN134" i="4"/>
  <c r="AM134" i="4"/>
  <c r="AL134" i="4"/>
  <c r="AK134" i="4"/>
  <c r="AJ134" i="4"/>
  <c r="AI134" i="4"/>
  <c r="AH134" i="4"/>
  <c r="AG134" i="4"/>
  <c r="AF134" i="4"/>
  <c r="AE134" i="4"/>
  <c r="AD134" i="4"/>
  <c r="AC134" i="4"/>
  <c r="AB134" i="4"/>
  <c r="AA134" i="4"/>
  <c r="Z134" i="4"/>
  <c r="Y134" i="4"/>
  <c r="X134" i="4"/>
  <c r="W134" i="4"/>
  <c r="V134" i="4"/>
  <c r="U134" i="4"/>
  <c r="T134" i="4"/>
  <c r="S134" i="4"/>
  <c r="R134" i="4"/>
  <c r="Q134" i="4"/>
  <c r="P134" i="4"/>
  <c r="O134" i="4"/>
  <c r="N134" i="4"/>
  <c r="M134" i="4"/>
  <c r="L134" i="4"/>
  <c r="K134" i="4"/>
  <c r="J134" i="4"/>
  <c r="I134" i="4"/>
  <c r="H134" i="4"/>
  <c r="AG134" i="15"/>
  <c r="Y134" i="15"/>
  <c r="Q134" i="15"/>
  <c r="B140" i="15"/>
  <c r="DE145" i="15"/>
  <c r="B119" i="14"/>
  <c r="T134" i="15"/>
  <c r="DE138" i="16"/>
  <c r="B137" i="15"/>
  <c r="DE143" i="15"/>
  <c r="Z134" i="15"/>
  <c r="B115" i="14"/>
  <c r="V134" i="15"/>
  <c r="B134" i="15"/>
  <c r="X134" i="15"/>
  <c r="DE143" i="16"/>
  <c r="B145" i="16"/>
  <c r="AE134" i="15"/>
  <c r="B138" i="16"/>
  <c r="B145" i="15"/>
  <c r="B139" i="16"/>
  <c r="B136" i="16"/>
  <c r="AC134" i="15"/>
  <c r="W134" i="15"/>
  <c r="P134" i="15"/>
  <c r="B135" i="15"/>
  <c r="B135" i="16"/>
  <c r="DE142" i="15"/>
  <c r="B140" i="16"/>
  <c r="DE140" i="16"/>
  <c r="B141" i="15"/>
  <c r="DE136" i="15"/>
  <c r="B118" i="14"/>
  <c r="DE141" i="15"/>
  <c r="B144" i="15"/>
  <c r="AD134" i="15"/>
  <c r="DE144" i="15"/>
  <c r="DE136" i="16"/>
  <c r="R134" i="15"/>
  <c r="DE140" i="15"/>
  <c r="B144" i="16"/>
  <c r="DE139" i="15"/>
  <c r="AF134" i="15"/>
  <c r="AA134" i="15"/>
  <c r="DE144" i="16"/>
  <c r="B139" i="15"/>
  <c r="AI134" i="15"/>
  <c r="B137" i="16"/>
  <c r="S134" i="15"/>
  <c r="B120" i="14"/>
  <c r="DE134" i="15"/>
  <c r="B113" i="14"/>
  <c r="DE135" i="15"/>
  <c r="B138" i="15"/>
  <c r="B117" i="14"/>
  <c r="DE139" i="16"/>
  <c r="DE137" i="16"/>
  <c r="B114" i="14"/>
  <c r="DE135" i="16"/>
  <c r="AH134" i="15"/>
  <c r="B143" i="16"/>
  <c r="DE141" i="16"/>
  <c r="O134" i="15"/>
  <c r="DE137" i="15"/>
  <c r="B116" i="14"/>
  <c r="AB134" i="15"/>
  <c r="B141" i="16"/>
  <c r="B142" i="15"/>
  <c r="U134" i="15"/>
  <c r="DE138" i="15"/>
  <c r="B143" i="15"/>
  <c r="AJ134" i="15"/>
  <c r="B136" i="15"/>
  <c r="AI133" i="15" l="1"/>
  <c r="T133" i="15"/>
  <c r="AE133" i="15"/>
  <c r="AJ133" i="15"/>
  <c r="V133" i="15"/>
  <c r="AH133" i="15"/>
  <c r="P133" i="15"/>
  <c r="S133" i="15"/>
  <c r="U133" i="15"/>
  <c r="W133" i="15"/>
  <c r="Y133" i="15"/>
  <c r="Z133" i="15"/>
  <c r="AG133" i="15"/>
  <c r="AF133" i="15"/>
  <c r="G134" i="15"/>
  <c r="O133" i="15"/>
  <c r="Q133" i="15"/>
  <c r="R133" i="15"/>
  <c r="X133" i="15"/>
  <c r="AA133" i="15"/>
  <c r="AB133" i="15"/>
  <c r="AC133" i="15"/>
  <c r="AD133" i="15"/>
  <c r="DF141" i="16"/>
  <c r="DF140" i="16"/>
  <c r="DF139" i="16"/>
  <c r="DF144" i="16"/>
  <c r="DF143" i="16"/>
  <c r="DF136" i="16"/>
  <c r="DF138" i="16"/>
  <c r="DF135" i="16"/>
  <c r="DF137" i="16"/>
  <c r="G108" i="14"/>
  <c r="BJ8" i="19"/>
  <c r="DC133" i="4"/>
  <c r="DF142" i="4"/>
  <c r="DF134" i="4"/>
  <c r="K133" i="4"/>
  <c r="O133" i="4"/>
  <c r="S133" i="4"/>
  <c r="W133" i="4"/>
  <c r="AA133" i="4"/>
  <c r="AE133" i="4"/>
  <c r="AI133" i="4"/>
  <c r="AM133" i="4"/>
  <c r="AQ133" i="4"/>
  <c r="AU133" i="4"/>
  <c r="AY133" i="4"/>
  <c r="BC133" i="4"/>
  <c r="BG133" i="4"/>
  <c r="BK133" i="4"/>
  <c r="BO133" i="4"/>
  <c r="BS133" i="4"/>
  <c r="BW133" i="4"/>
  <c r="CA133" i="4"/>
  <c r="CE133" i="4"/>
  <c r="CI133" i="4"/>
  <c r="CM133" i="4"/>
  <c r="CQ133" i="4"/>
  <c r="CU133" i="4"/>
  <c r="CY133" i="4"/>
  <c r="L133" i="4"/>
  <c r="P133" i="4"/>
  <c r="T133" i="4"/>
  <c r="X133" i="4"/>
  <c r="AB133" i="4"/>
  <c r="AF133" i="4"/>
  <c r="AJ133" i="4"/>
  <c r="AN133" i="4"/>
  <c r="AR133" i="4"/>
  <c r="AV133" i="4"/>
  <c r="AZ133" i="4"/>
  <c r="BD133" i="4"/>
  <c r="BH133" i="4"/>
  <c r="BL133" i="4"/>
  <c r="BP133" i="4"/>
  <c r="BT133" i="4"/>
  <c r="BX133" i="4"/>
  <c r="CB133" i="4"/>
  <c r="CF133" i="4"/>
  <c r="CJ133" i="4"/>
  <c r="CN133" i="4"/>
  <c r="CR133" i="4"/>
  <c r="CV133" i="4"/>
  <c r="CZ133" i="4"/>
  <c r="I133" i="4"/>
  <c r="M133" i="4"/>
  <c r="Q133" i="4"/>
  <c r="U133" i="4"/>
  <c r="Y133" i="4"/>
  <c r="AC133" i="4"/>
  <c r="AG133" i="4"/>
  <c r="AK133" i="4"/>
  <c r="AO133" i="4"/>
  <c r="AS133" i="4"/>
  <c r="AW133" i="4"/>
  <c r="BA133" i="4"/>
  <c r="BE133" i="4"/>
  <c r="BI133" i="4"/>
  <c r="BM133" i="4"/>
  <c r="BQ133" i="4"/>
  <c r="BU133" i="4"/>
  <c r="BY133" i="4"/>
  <c r="CC133" i="4"/>
  <c r="CG133" i="4"/>
  <c r="CK133" i="4"/>
  <c r="CO133" i="4"/>
  <c r="CS133" i="4"/>
  <c r="CW133" i="4"/>
  <c r="DA133" i="4"/>
  <c r="H133" i="4"/>
  <c r="G134" i="4"/>
  <c r="J133" i="4"/>
  <c r="N133" i="4"/>
  <c r="R133" i="4"/>
  <c r="V133" i="4"/>
  <c r="Z133" i="4"/>
  <c r="AD133" i="4"/>
  <c r="AH133" i="4"/>
  <c r="AL133" i="4"/>
  <c r="AP133" i="4"/>
  <c r="AT133" i="4"/>
  <c r="AX133" i="4"/>
  <c r="BB133" i="4"/>
  <c r="BF133" i="4"/>
  <c r="BJ133" i="4"/>
  <c r="BN133" i="4"/>
  <c r="BR133" i="4"/>
  <c r="BV133" i="4"/>
  <c r="BZ133" i="4"/>
  <c r="CD133" i="4"/>
  <c r="CH133" i="4"/>
  <c r="CL133" i="4"/>
  <c r="CP133" i="4"/>
  <c r="CT133" i="4"/>
  <c r="CX133" i="4"/>
  <c r="DB133" i="4"/>
  <c r="G142" i="4"/>
  <c r="G11" i="10"/>
  <c r="CT139" i="16"/>
  <c r="AW137" i="16"/>
  <c r="BM140" i="16"/>
  <c r="CI144" i="16"/>
  <c r="AB143" i="16"/>
  <c r="W136" i="16"/>
  <c r="CO135" i="16"/>
  <c r="BE138" i="16"/>
  <c r="BB141" i="16"/>
  <c r="G133" i="15" l="1"/>
  <c r="G107" i="14"/>
  <c r="DB8" i="10"/>
  <c r="AP8" i="10"/>
  <c r="BF8" i="10"/>
  <c r="BQ8" i="10"/>
  <c r="V8" i="10"/>
  <c r="CV8" i="10"/>
  <c r="CD8" i="10"/>
  <c r="AX8" i="10"/>
  <c r="R8" i="10"/>
  <c r="CO8" i="10"/>
  <c r="BI8" i="10"/>
  <c r="AC8" i="10"/>
  <c r="CR8" i="10"/>
  <c r="BL8" i="10"/>
  <c r="AF8" i="10"/>
  <c r="CQ8" i="10"/>
  <c r="BK8" i="10"/>
  <c r="AE8" i="10"/>
  <c r="DC8" i="10"/>
  <c r="BZ8" i="10"/>
  <c r="AT8" i="10"/>
  <c r="N8" i="10"/>
  <c r="CK8" i="10"/>
  <c r="BE8" i="10"/>
  <c r="Y8" i="10"/>
  <c r="CN8" i="10"/>
  <c r="BH8" i="10"/>
  <c r="AB8" i="10"/>
  <c r="CM8" i="10"/>
  <c r="BG8" i="10"/>
  <c r="AA8" i="10"/>
  <c r="CT8" i="10"/>
  <c r="BN8" i="10"/>
  <c r="AH8" i="10"/>
  <c r="BY8" i="10"/>
  <c r="AS8" i="10"/>
  <c r="M8" i="10"/>
  <c r="CB8" i="10"/>
  <c r="AV8" i="10"/>
  <c r="P8" i="10"/>
  <c r="CA8" i="10"/>
  <c r="AU8" i="10"/>
  <c r="O8" i="10"/>
  <c r="BD8" i="10"/>
  <c r="BC8" i="10"/>
  <c r="CE8" i="10"/>
  <c r="CP8" i="10"/>
  <c r="BJ8" i="10"/>
  <c r="AD8" i="10"/>
  <c r="DA8" i="10"/>
  <c r="BU8" i="10"/>
  <c r="AO8" i="10"/>
  <c r="I8" i="10"/>
  <c r="BX8" i="10"/>
  <c r="AR8" i="10"/>
  <c r="L8" i="10"/>
  <c r="BW8" i="10"/>
  <c r="AQ8" i="10"/>
  <c r="K8" i="10"/>
  <c r="BK8" i="19"/>
  <c r="DF133"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33" i="4"/>
  <c r="CV139" i="16"/>
  <c r="CZ135" i="16"/>
  <c r="DB137" i="16"/>
  <c r="BK139" i="16"/>
  <c r="AG140" i="16"/>
  <c r="CQ137" i="16"/>
  <c r="BN144" i="16"/>
  <c r="BD139" i="16"/>
  <c r="BC144" i="16"/>
  <c r="AR135" i="16"/>
  <c r="DC140" i="16"/>
  <c r="BM136" i="16"/>
  <c r="BZ144" i="16"/>
  <c r="CB144" i="16"/>
  <c r="CW138" i="16"/>
  <c r="S137" i="16"/>
  <c r="AO143" i="16"/>
  <c r="AQ135" i="16"/>
  <c r="K135" i="16"/>
  <c r="BV135" i="16"/>
  <c r="CO140" i="16"/>
  <c r="AT136" i="16"/>
  <c r="U141" i="16"/>
  <c r="CP144" i="16"/>
  <c r="BS143" i="16"/>
  <c r="AL143" i="16"/>
  <c r="CW137" i="16"/>
  <c r="Q136" i="16"/>
  <c r="CE137" i="16"/>
  <c r="CD138" i="16"/>
  <c r="BY136" i="16"/>
  <c r="CQ143" i="16"/>
  <c r="CB136" i="16"/>
  <c r="BJ140" i="16"/>
  <c r="U139" i="16"/>
  <c r="AZ143" i="16"/>
  <c r="AL135" i="16"/>
  <c r="AE140" i="16"/>
  <c r="M136" i="16"/>
  <c r="O137" i="16"/>
  <c r="AN138" i="16"/>
  <c r="V137" i="16"/>
  <c r="AH144" i="16"/>
  <c r="Q141" i="16"/>
  <c r="M138" i="16"/>
  <c r="CE141" i="16"/>
  <c r="AC141" i="16"/>
  <c r="BD135" i="16"/>
  <c r="L135" i="16"/>
  <c r="AF135" i="16"/>
  <c r="CF139" i="16"/>
  <c r="AV137" i="16"/>
  <c r="CP135" i="16"/>
  <c r="CD136" i="16"/>
  <c r="AY138" i="16"/>
  <c r="BC137" i="16"/>
  <c r="CJ144" i="16"/>
  <c r="CL139" i="16"/>
  <c r="X141" i="16"/>
  <c r="CJ138" i="16"/>
  <c r="CB139" i="16"/>
  <c r="CD135" i="16"/>
  <c r="BQ141" i="16"/>
  <c r="AR143" i="16"/>
  <c r="AJ137" i="16"/>
  <c r="AA138" i="16"/>
  <c r="M135" i="16"/>
  <c r="BI135" i="16"/>
  <c r="CX135" i="16"/>
  <c r="BG135" i="16"/>
  <c r="AB140" i="16"/>
  <c r="CP138" i="16"/>
  <c r="CL141" i="16"/>
  <c r="BW136" i="16"/>
  <c r="BS144" i="16"/>
  <c r="BM139" i="16"/>
  <c r="Z144" i="16"/>
  <c r="BY138" i="16"/>
  <c r="AB141" i="16"/>
  <c r="BH135" i="16"/>
  <c r="BU140" i="16"/>
  <c r="AX136" i="16"/>
  <c r="BQ144" i="16"/>
  <c r="M144" i="16"/>
  <c r="Y144" i="16"/>
  <c r="BS141" i="16"/>
  <c r="BU136" i="16"/>
  <c r="CG140" i="16"/>
  <c r="H143" i="16"/>
  <c r="O138" i="16"/>
  <c r="AT144" i="16"/>
  <c r="AJ136" i="16"/>
  <c r="CC137" i="16"/>
  <c r="BP139" i="16"/>
  <c r="AS138" i="16"/>
  <c r="BT136" i="16"/>
  <c r="CP143" i="16"/>
  <c r="CH137" i="16"/>
  <c r="CH136" i="16"/>
  <c r="AY135" i="16"/>
  <c r="AW135" i="16"/>
  <c r="AE139" i="16"/>
  <c r="L141" i="16"/>
  <c r="AT143" i="16"/>
  <c r="CH141" i="16"/>
  <c r="AV143" i="16"/>
  <c r="AX143" i="16"/>
  <c r="CD137" i="16"/>
  <c r="N141" i="16"/>
  <c r="CW143" i="16"/>
  <c r="BO144" i="16"/>
  <c r="BE143" i="16"/>
  <c r="L137" i="16"/>
  <c r="R143" i="16"/>
  <c r="CW135" i="16"/>
  <c r="R136" i="16"/>
  <c r="CC138" i="16"/>
  <c r="N143" i="16"/>
  <c r="BJ144" i="16"/>
  <c r="AY143" i="16"/>
  <c r="Y136" i="16"/>
  <c r="CV137" i="16"/>
  <c r="BN139" i="16"/>
  <c r="AO135" i="16"/>
  <c r="AK144" i="16"/>
  <c r="Y143" i="16"/>
  <c r="BB140" i="16"/>
  <c r="BT141" i="16"/>
  <c r="AD141" i="16"/>
  <c r="AR141" i="16"/>
  <c r="BA143" i="16"/>
  <c r="DA141" i="16"/>
  <c r="T136" i="16"/>
  <c r="AK135" i="16"/>
  <c r="BM135" i="16"/>
  <c r="BS140" i="16"/>
  <c r="BC138" i="16"/>
  <c r="CN135" i="16"/>
  <c r="BA139" i="16"/>
  <c r="BL139" i="16"/>
  <c r="BR140" i="16"/>
  <c r="BD144" i="16"/>
  <c r="BS139" i="16"/>
  <c r="P139" i="16"/>
  <c r="BK144" i="16"/>
  <c r="BA140" i="16"/>
  <c r="P136" i="16"/>
  <c r="AG144" i="16"/>
  <c r="AS136" i="16"/>
  <c r="CG143" i="16"/>
  <c r="X143" i="16"/>
  <c r="AC138" i="16"/>
  <c r="BI144" i="16"/>
  <c r="DA139" i="16"/>
  <c r="AI140" i="16"/>
  <c r="W140" i="16"/>
  <c r="V138" i="16"/>
  <c r="BV136" i="16"/>
  <c r="CQ140" i="16"/>
  <c r="AU144" i="16"/>
  <c r="U136" i="16"/>
  <c r="CV140" i="16"/>
  <c r="AS141" i="16"/>
  <c r="BH143" i="16"/>
  <c r="CU143" i="16"/>
  <c r="AS137" i="16"/>
  <c r="AV140" i="16"/>
  <c r="AK143" i="16"/>
  <c r="CM137" i="16"/>
  <c r="CW140" i="16"/>
  <c r="CC136" i="16"/>
  <c r="CH144" i="16"/>
  <c r="AC135" i="16"/>
  <c r="Q139" i="16"/>
  <c r="DA136" i="16"/>
  <c r="CZ140" i="16"/>
  <c r="CV136" i="16"/>
  <c r="DB143" i="16"/>
  <c r="AH143" i="16"/>
  <c r="BG137" i="16"/>
  <c r="N138" i="16"/>
  <c r="BK140" i="16"/>
  <c r="CQ139" i="16"/>
  <c r="BZ140" i="16"/>
  <c r="CG136" i="16"/>
  <c r="BQ138" i="16"/>
  <c r="AX138" i="16"/>
  <c r="CS138" i="16"/>
  <c r="AH138" i="16"/>
  <c r="I140" i="16"/>
  <c r="BB144" i="16"/>
  <c r="AJ140" i="16"/>
  <c r="BT137" i="16"/>
  <c r="BY137" i="16"/>
  <c r="CT143" i="16"/>
  <c r="R139" i="16"/>
  <c r="L139" i="16"/>
  <c r="CH139" i="16"/>
  <c r="CC141" i="16"/>
  <c r="CZ136" i="16"/>
  <c r="BD140" i="16"/>
  <c r="BT140" i="16"/>
  <c r="BU139" i="16"/>
  <c r="AF140" i="16"/>
  <c r="CQ141" i="16"/>
  <c r="BG139" i="16"/>
  <c r="BA144" i="16"/>
  <c r="H136" i="16"/>
  <c r="N144" i="16"/>
  <c r="CR138" i="16"/>
  <c r="CT136" i="16"/>
  <c r="I141" i="16"/>
  <c r="AC137" i="16"/>
  <c r="CE143" i="16"/>
  <c r="AB144" i="16"/>
  <c r="AV144" i="16"/>
  <c r="AX141" i="16"/>
  <c r="DC137" i="16"/>
  <c r="CK135" i="16"/>
  <c r="AF143" i="16"/>
  <c r="AA139" i="16"/>
  <c r="S140" i="16"/>
  <c r="BO135" i="16"/>
  <c r="AH135" i="16"/>
  <c r="CL137" i="16"/>
  <c r="AU141" i="16"/>
  <c r="AD135" i="16"/>
  <c r="CV143" i="16"/>
  <c r="CS139" i="16"/>
  <c r="CD139" i="16"/>
  <c r="CY138" i="16"/>
  <c r="CF137" i="16"/>
  <c r="AB139" i="16"/>
  <c r="AK139" i="16"/>
  <c r="BV139" i="16"/>
  <c r="BX144" i="16"/>
  <c r="BR143" i="16"/>
  <c r="CJ136" i="16"/>
  <c r="BZ136" i="16"/>
  <c r="DB135" i="16"/>
  <c r="R140" i="16"/>
  <c r="BH140" i="16"/>
  <c r="BX140" i="16"/>
  <c r="CY137" i="16"/>
  <c r="CA140" i="16"/>
  <c r="AG137" i="16"/>
  <c r="AC140" i="16"/>
  <c r="CJ141" i="16"/>
  <c r="AL136" i="16"/>
  <c r="CK144" i="16"/>
  <c r="AE138" i="16"/>
  <c r="U135" i="16"/>
  <c r="L144" i="16"/>
  <c r="AK141" i="16"/>
  <c r="BN138" i="16"/>
  <c r="T141" i="16"/>
  <c r="CV138" i="16"/>
  <c r="BD143" i="16"/>
  <c r="CV135" i="16"/>
  <c r="AG143" i="16"/>
  <c r="AA137" i="16"/>
  <c r="CH138" i="16"/>
  <c r="BC139" i="16"/>
  <c r="CI137" i="16"/>
  <c r="BH136" i="16"/>
  <c r="V144" i="16"/>
  <c r="V135" i="16"/>
  <c r="BZ135" i="16"/>
  <c r="R138" i="16"/>
  <c r="CY144" i="16"/>
  <c r="T135" i="16"/>
  <c r="Y140" i="16"/>
  <c r="BE137" i="16"/>
  <c r="BV137" i="16"/>
  <c r="BE136" i="16"/>
  <c r="CX141" i="16"/>
  <c r="CV144" i="16"/>
  <c r="AC144" i="16"/>
  <c r="BF140" i="16"/>
  <c r="AD137" i="16"/>
  <c r="I139" i="16"/>
  <c r="CO139" i="16"/>
  <c r="CP140" i="16"/>
  <c r="BH139" i="16"/>
  <c r="BC136" i="16"/>
  <c r="CI138" i="16"/>
  <c r="BW144" i="16"/>
  <c r="AL141" i="16"/>
  <c r="AJ138" i="16"/>
  <c r="AZ139" i="16"/>
  <c r="J143" i="16"/>
  <c r="AQ139" i="16"/>
  <c r="H141" i="16"/>
  <c r="AP136" i="16"/>
  <c r="DB139" i="16"/>
  <c r="CG141" i="16"/>
  <c r="CO138" i="16"/>
  <c r="BL136" i="16"/>
  <c r="CB135" i="16"/>
  <c r="X135" i="16"/>
  <c r="AQ138" i="16"/>
  <c r="AF137" i="16"/>
  <c r="AZ141" i="16"/>
  <c r="BP138" i="16"/>
  <c r="X136" i="16"/>
  <c r="AR144" i="16"/>
  <c r="AL138" i="16"/>
  <c r="AJ141" i="16"/>
  <c r="AY137" i="16"/>
  <c r="DB141" i="16"/>
  <c r="CB138" i="16"/>
  <c r="CG139" i="16"/>
  <c r="CF143" i="16"/>
  <c r="CS140" i="16"/>
  <c r="L143" i="16"/>
  <c r="BS137" i="16"/>
  <c r="CU144" i="16"/>
  <c r="BF143" i="16"/>
  <c r="CK138" i="16"/>
  <c r="AQ137" i="16"/>
  <c r="BS138" i="16"/>
  <c r="CS137" i="16"/>
  <c r="BB143" i="16"/>
  <c r="T143" i="16"/>
  <c r="BF137" i="16"/>
  <c r="CT141" i="16"/>
  <c r="BI143" i="16"/>
  <c r="BQ136" i="16"/>
  <c r="BJ137" i="16"/>
  <c r="V143" i="16"/>
  <c r="CR135" i="16"/>
  <c r="BH144" i="16"/>
  <c r="CZ137" i="16"/>
  <c r="BZ138" i="16"/>
  <c r="BI138" i="16"/>
  <c r="BV141" i="16"/>
  <c r="CR140" i="16"/>
  <c r="CU138" i="16"/>
  <c r="J139" i="16"/>
  <c r="BV144" i="16"/>
  <c r="AF138" i="16"/>
  <c r="O143" i="16"/>
  <c r="BR141" i="16"/>
  <c r="DC138" i="16"/>
  <c r="BC140" i="16"/>
  <c r="BY135" i="16"/>
  <c r="CU139" i="16"/>
  <c r="CA137" i="16"/>
  <c r="BT143" i="16"/>
  <c r="Z136" i="16"/>
  <c r="BG141" i="16"/>
  <c r="AL139" i="16"/>
  <c r="BB139" i="16"/>
  <c r="AC143" i="16"/>
  <c r="CL138" i="16"/>
  <c r="BH137" i="16"/>
  <c r="AV138" i="16"/>
  <c r="CK141" i="16"/>
  <c r="P143" i="16"/>
  <c r="AM140" i="16"/>
  <c r="AM138" i="16"/>
  <c r="DC135" i="16"/>
  <c r="AH139" i="16"/>
  <c r="AN141" i="16"/>
  <c r="BY143" i="16"/>
  <c r="CF141" i="16"/>
  <c r="AG135" i="16"/>
  <c r="BU144" i="16"/>
  <c r="BS136" i="16"/>
  <c r="M140" i="16"/>
  <c r="Z140" i="16"/>
  <c r="BF141" i="16"/>
  <c r="BQ137" i="16"/>
  <c r="R141" i="16"/>
  <c r="AP140" i="16"/>
  <c r="S136" i="16"/>
  <c r="T144" i="16"/>
  <c r="BJ135" i="16"/>
  <c r="W143" i="16"/>
  <c r="CY139" i="16"/>
  <c r="CL140" i="16"/>
  <c r="K140" i="16"/>
  <c r="CI140" i="16"/>
  <c r="AZ137" i="16"/>
  <c r="N136" i="16"/>
  <c r="P138" i="16"/>
  <c r="AO136" i="16"/>
  <c r="AJ135" i="16"/>
  <c r="AD140" i="16"/>
  <c r="CK143" i="16"/>
  <c r="BA138" i="16"/>
  <c r="BL135" i="16"/>
  <c r="N137" i="16"/>
  <c r="U137" i="16"/>
  <c r="DC143" i="16"/>
  <c r="AK136" i="16"/>
  <c r="BW143" i="16"/>
  <c r="CR141" i="16"/>
  <c r="X144" i="16"/>
  <c r="CM138" i="16"/>
  <c r="AI137" i="16"/>
  <c r="Y135" i="16"/>
  <c r="O139" i="16"/>
  <c r="O144" i="16"/>
  <c r="CM141" i="16"/>
  <c r="O135" i="16"/>
  <c r="CO136" i="16"/>
  <c r="BG140" i="16"/>
  <c r="BA137" i="16"/>
  <c r="AW138" i="16"/>
  <c r="BJ139" i="16"/>
  <c r="CU137" i="16"/>
  <c r="L140" i="16"/>
  <c r="AP141" i="16"/>
  <c r="BV143" i="16"/>
  <c r="CX138" i="16"/>
  <c r="N139" i="16"/>
  <c r="U143" i="16"/>
  <c r="CE138" i="16"/>
  <c r="BB136" i="16"/>
  <c r="CX136" i="16"/>
  <c r="BD141" i="16"/>
  <c r="AZ144" i="16"/>
  <c r="BZ141" i="16"/>
  <c r="CY136" i="16"/>
  <c r="CA143" i="16"/>
  <c r="W139" i="16"/>
  <c r="BM144" i="16"/>
  <c r="K144" i="16"/>
  <c r="BT138" i="16"/>
  <c r="AY140" i="16"/>
  <c r="AK140" i="16"/>
  <c r="CK137" i="16"/>
  <c r="AA143" i="16"/>
  <c r="AR139" i="16"/>
  <c r="Z138" i="16"/>
  <c r="CC143" i="16"/>
  <c r="CE136" i="16"/>
  <c r="AT139" i="16"/>
  <c r="R135" i="16"/>
  <c r="CU136" i="16"/>
  <c r="AP139" i="16"/>
  <c r="P137" i="16"/>
  <c r="AT137" i="16"/>
  <c r="BM143" i="16"/>
  <c r="U144" i="16"/>
  <c r="AI136" i="16"/>
  <c r="AU137" i="16"/>
  <c r="K137" i="16"/>
  <c r="CW139" i="16"/>
  <c r="CY143" i="16"/>
  <c r="BH138" i="16"/>
  <c r="BL143" i="16"/>
  <c r="CN141" i="16"/>
  <c r="CQ136" i="16"/>
  <c r="CT144" i="16"/>
  <c r="DA144" i="16"/>
  <c r="BQ139" i="16"/>
  <c r="BF135" i="16"/>
  <c r="AR137" i="16"/>
  <c r="BE139" i="16"/>
  <c r="BN141" i="16"/>
  <c r="DB140" i="16"/>
  <c r="CB141" i="16"/>
  <c r="Z141" i="16"/>
  <c r="BE135" i="16"/>
  <c r="AO140" i="16"/>
  <c r="AN140" i="16"/>
  <c r="BB138" i="16"/>
  <c r="AJ143" i="16"/>
  <c r="AW143" i="16"/>
  <c r="BJ136" i="16"/>
  <c r="CD143" i="16"/>
  <c r="V136" i="16"/>
  <c r="AT138" i="16"/>
  <c r="CC140" i="16"/>
  <c r="AW139" i="16"/>
  <c r="AI139" i="16"/>
  <c r="N135" i="16"/>
  <c r="BM138" i="16"/>
  <c r="AX135" i="16"/>
  <c r="CX137" i="16"/>
  <c r="BW141" i="16"/>
  <c r="BG136" i="16"/>
  <c r="AE144" i="16"/>
  <c r="AR138" i="16"/>
  <c r="AG139" i="16"/>
  <c r="CM135" i="16"/>
  <c r="AZ138" i="16"/>
  <c r="CJ143" i="16"/>
  <c r="AM139" i="16"/>
  <c r="AW144" i="16"/>
  <c r="CJ139" i="16"/>
  <c r="CU140" i="16"/>
  <c r="I138" i="16"/>
  <c r="K139" i="16"/>
  <c r="CX143" i="16"/>
  <c r="CG138" i="16"/>
  <c r="J135" i="16"/>
  <c r="BN140" i="16"/>
  <c r="I143" i="16"/>
  <c r="AP144" i="16"/>
  <c r="CA141" i="16"/>
  <c r="BI136" i="16"/>
  <c r="BA135" i="16"/>
  <c r="AN143" i="16"/>
  <c r="S138" i="16"/>
  <c r="CJ140" i="16"/>
  <c r="CO137" i="16"/>
  <c r="CF144" i="16"/>
  <c r="AA140" i="16"/>
  <c r="BL141" i="16"/>
  <c r="BF136" i="16"/>
  <c r="BA136" i="16"/>
  <c r="CN143" i="16"/>
  <c r="BF138" i="16"/>
  <c r="AA136" i="16"/>
  <c r="AO141" i="16"/>
  <c r="H144" i="16"/>
  <c r="CX144" i="16"/>
  <c r="BG138" i="16"/>
  <c r="O141" i="16"/>
  <c r="BJ138" i="16"/>
  <c r="CN138" i="16"/>
  <c r="BJ143" i="16"/>
  <c r="AQ136" i="16"/>
  <c r="AB136" i="16"/>
  <c r="AQ143" i="16"/>
  <c r="BZ137" i="16"/>
  <c r="AX140" i="16"/>
  <c r="BX143" i="16"/>
  <c r="BK141" i="16"/>
  <c r="BQ135" i="16"/>
  <c r="AI138" i="16"/>
  <c r="BO140" i="16"/>
  <c r="BN137" i="16"/>
  <c r="AI135" i="16"/>
  <c r="P141" i="16"/>
  <c r="K143" i="16"/>
  <c r="BM141" i="16"/>
  <c r="AR140" i="16"/>
  <c r="CK140" i="16"/>
  <c r="AW140" i="16"/>
  <c r="H135" i="16"/>
  <c r="U138" i="16"/>
  <c r="H137" i="16"/>
  <c r="P140" i="16"/>
  <c r="BL144" i="16"/>
  <c r="BN143" i="16"/>
  <c r="CE139" i="16"/>
  <c r="AB135" i="16"/>
  <c r="W135" i="16"/>
  <c r="CD140" i="16"/>
  <c r="Y137" i="16"/>
  <c r="CB140" i="16"/>
  <c r="CC135" i="16"/>
  <c r="BW138" i="16"/>
  <c r="CR139" i="16"/>
  <c r="BD138" i="16"/>
  <c r="BW137" i="16"/>
  <c r="BF139" i="16"/>
  <c r="AE137" i="16"/>
  <c r="I137" i="16"/>
  <c r="AK137" i="16"/>
  <c r="AH141" i="16"/>
  <c r="BO137" i="16"/>
  <c r="CT137" i="16"/>
  <c r="AS144" i="16"/>
  <c r="AH137" i="16"/>
  <c r="AA135" i="16"/>
  <c r="CL136" i="16"/>
  <c r="CR136" i="16"/>
  <c r="BR139" i="16"/>
  <c r="DB136" i="16"/>
  <c r="BC143" i="16"/>
  <c r="BP141" i="16"/>
  <c r="AQ141" i="16"/>
  <c r="BE144" i="16"/>
  <c r="AL140" i="16"/>
  <c r="AH136" i="16"/>
  <c r="AQ140" i="16"/>
  <c r="CU135" i="16"/>
  <c r="BR138" i="16"/>
  <c r="AP137" i="16"/>
  <c r="BY141" i="16"/>
  <c r="DB144" i="16"/>
  <c r="H139" i="16"/>
  <c r="AF139" i="16"/>
  <c r="AO137" i="16"/>
  <c r="CZ144" i="16"/>
  <c r="CP141" i="16"/>
  <c r="J137" i="16"/>
  <c r="AU139" i="16"/>
  <c r="CH140" i="16"/>
  <c r="AN136" i="16"/>
  <c r="AK138" i="16"/>
  <c r="DC136" i="16"/>
  <c r="J141" i="16"/>
  <c r="AL137" i="16"/>
  <c r="CY135" i="16"/>
  <c r="BP144" i="16"/>
  <c r="BD137" i="16"/>
  <c r="CR137" i="16"/>
  <c r="BH141" i="16"/>
  <c r="AM141" i="16"/>
  <c r="AU135" i="16"/>
  <c r="CX140" i="16"/>
  <c r="CN139" i="16"/>
  <c r="CE135" i="16"/>
  <c r="S144" i="16"/>
  <c r="AV141" i="16"/>
  <c r="DB138" i="16"/>
  <c r="X137" i="16"/>
  <c r="CO144" i="16"/>
  <c r="Q140" i="16"/>
  <c r="N140" i="16"/>
  <c r="CB143" i="16"/>
  <c r="BN136" i="16"/>
  <c r="BY139" i="16"/>
  <c r="CF135" i="16"/>
  <c r="CZ138" i="16"/>
  <c r="BK136" i="16"/>
  <c r="AU136" i="16"/>
  <c r="AS143" i="16"/>
  <c r="BX136" i="16"/>
  <c r="BX139" i="16"/>
  <c r="Q138" i="16"/>
  <c r="AX139" i="16"/>
  <c r="AI143" i="16"/>
  <c r="L138" i="16"/>
  <c r="AY144" i="16"/>
  <c r="CK139" i="16"/>
  <c r="AL144" i="16"/>
  <c r="BP140" i="16"/>
  <c r="BM137" i="16"/>
  <c r="X138" i="16"/>
  <c r="AV135" i="16"/>
  <c r="I135" i="16"/>
  <c r="U140" i="16"/>
  <c r="BL137" i="16"/>
  <c r="I136" i="16"/>
  <c r="CM144" i="16"/>
  <c r="BL138" i="16"/>
  <c r="BU135" i="16"/>
  <c r="AB137" i="16"/>
  <c r="CI139" i="16"/>
  <c r="AH140" i="16"/>
  <c r="BQ143" i="16"/>
  <c r="AM135" i="16"/>
  <c r="S143" i="16"/>
  <c r="AT141" i="16"/>
  <c r="AX144" i="16"/>
  <c r="CD144" i="16"/>
  <c r="CN140" i="16"/>
  <c r="AO144" i="16"/>
  <c r="Q144" i="16"/>
  <c r="BT139" i="16"/>
  <c r="DA135" i="16"/>
  <c r="AM143" i="16"/>
  <c r="CQ138" i="16"/>
  <c r="DC141" i="16"/>
  <c r="O140" i="16"/>
  <c r="AC139" i="16"/>
  <c r="CI143" i="16"/>
  <c r="BI139" i="16"/>
  <c r="CQ144" i="16"/>
  <c r="BX135" i="16"/>
  <c r="BO138" i="16"/>
  <c r="AD138" i="16"/>
  <c r="CO141" i="16"/>
  <c r="CI135" i="16"/>
  <c r="CM139" i="16"/>
  <c r="Z135" i="16"/>
  <c r="CN136" i="16"/>
  <c r="CS136" i="16"/>
  <c r="AP143" i="16"/>
  <c r="BG143" i="16"/>
  <c r="CH143" i="16"/>
  <c r="Y138" i="16"/>
  <c r="AF141" i="16"/>
  <c r="AM144" i="16"/>
  <c r="Y141" i="16"/>
  <c r="BP137" i="16"/>
  <c r="DA140" i="16"/>
  <c r="CG144" i="16"/>
  <c r="AS135" i="16"/>
  <c r="BQ140" i="16"/>
  <c r="CA139" i="16"/>
  <c r="AA144" i="16"/>
  <c r="CQ135" i="16"/>
  <c r="AZ140" i="16"/>
  <c r="Q137" i="16"/>
  <c r="J136" i="16"/>
  <c r="W138" i="16"/>
  <c r="BW139" i="16"/>
  <c r="AM137" i="16"/>
  <c r="T138" i="16"/>
  <c r="V139" i="16"/>
  <c r="CI136" i="16"/>
  <c r="T137" i="16"/>
  <c r="CT138" i="16"/>
  <c r="J138" i="16"/>
  <c r="CD141" i="16"/>
  <c r="BT144" i="16"/>
  <c r="Z143" i="16"/>
  <c r="BC135" i="16"/>
  <c r="CL144" i="16"/>
  <c r="CP139" i="16"/>
  <c r="BO143" i="16"/>
  <c r="BU138" i="16"/>
  <c r="CL135" i="16"/>
  <c r="Q135" i="16"/>
  <c r="BU141" i="16"/>
  <c r="BW140" i="16"/>
  <c r="Z139" i="16"/>
  <c r="BO136" i="16"/>
  <c r="BK143" i="16"/>
  <c r="P144" i="16"/>
  <c r="AZ135" i="16"/>
  <c r="BK138" i="16"/>
  <c r="CB137" i="16"/>
  <c r="V140" i="16"/>
  <c r="AQ144" i="16"/>
  <c r="CW144" i="16"/>
  <c r="CF138" i="16"/>
  <c r="BY144" i="16"/>
  <c r="BY140" i="16"/>
  <c r="CT140" i="16"/>
  <c r="BW135" i="16"/>
  <c r="K138" i="16"/>
  <c r="CN137" i="16"/>
  <c r="DA137" i="16"/>
  <c r="K141" i="16"/>
  <c r="AJ144" i="16"/>
  <c r="K136" i="16"/>
  <c r="AG136" i="16"/>
  <c r="S139" i="16"/>
  <c r="BP135" i="16"/>
  <c r="BC141" i="16"/>
  <c r="M141" i="16"/>
  <c r="CV141" i="16"/>
  <c r="J144" i="16"/>
  <c r="M137" i="16"/>
  <c r="BE140" i="16"/>
  <c r="AN135" i="16"/>
  <c r="BX138" i="16"/>
  <c r="BU137" i="16"/>
  <c r="AZ136" i="16"/>
  <c r="CW136" i="16"/>
  <c r="BX141" i="16"/>
  <c r="AI141" i="16"/>
  <c r="AI144" i="16"/>
  <c r="AJ139" i="16"/>
  <c r="BO139" i="16"/>
  <c r="CO143" i="16"/>
  <c r="DC139" i="16"/>
  <c r="AG141" i="16"/>
  <c r="CT135" i="16"/>
  <c r="CL143" i="16"/>
  <c r="AR136" i="16"/>
  <c r="AM136" i="16"/>
  <c r="J140" i="16"/>
  <c r="BB137" i="16"/>
  <c r="BB135" i="16"/>
  <c r="BN135" i="16"/>
  <c r="CF136" i="16"/>
  <c r="W144" i="16"/>
  <c r="BR136" i="16"/>
  <c r="BV140" i="16"/>
  <c r="BP143" i="16"/>
  <c r="T140" i="16"/>
  <c r="CF140" i="16"/>
  <c r="CA138" i="16"/>
  <c r="CM136" i="16"/>
  <c r="CR144" i="16"/>
  <c r="AF136" i="16"/>
  <c r="AD144" i="16"/>
  <c r="BU143" i="16"/>
  <c r="BL140" i="16"/>
  <c r="CW141" i="16"/>
  <c r="AP135" i="16"/>
  <c r="BP136" i="16"/>
  <c r="BS135" i="16"/>
  <c r="CY141" i="16"/>
  <c r="AD136" i="16"/>
  <c r="CC144" i="16"/>
  <c r="AO139" i="16"/>
  <c r="AY141" i="16"/>
  <c r="AO138" i="16"/>
  <c r="CP136" i="16"/>
  <c r="AW136" i="16"/>
  <c r="AT135" i="16"/>
  <c r="AE141" i="16"/>
  <c r="AC136" i="16"/>
  <c r="CS141" i="16"/>
  <c r="BT135" i="16"/>
  <c r="W141" i="16"/>
  <c r="R137" i="16"/>
  <c r="DA138" i="16"/>
  <c r="AU143" i="16"/>
  <c r="BI137" i="16"/>
  <c r="AN139" i="16"/>
  <c r="CM140" i="16"/>
  <c r="AY136" i="16"/>
  <c r="T139" i="16"/>
  <c r="AS140" i="16"/>
  <c r="BI141" i="16"/>
  <c r="CG135" i="16"/>
  <c r="CM143" i="16"/>
  <c r="AU140" i="16"/>
  <c r="CU141" i="16"/>
  <c r="BK135" i="16"/>
  <c r="BZ139" i="16"/>
  <c r="BO141" i="16"/>
  <c r="BV138" i="16"/>
  <c r="AV136" i="16"/>
  <c r="CZ139" i="16"/>
  <c r="BX137" i="16"/>
  <c r="CY140" i="16"/>
  <c r="BD136" i="16"/>
  <c r="AE143" i="16"/>
  <c r="BZ143" i="16"/>
  <c r="AP138" i="16"/>
  <c r="CS143" i="16"/>
  <c r="AD143" i="16"/>
  <c r="H138" i="16"/>
  <c r="CA136" i="16"/>
  <c r="X139" i="16"/>
  <c r="AF144" i="16"/>
  <c r="AE136" i="16"/>
  <c r="CI141" i="16"/>
  <c r="CH135" i="16"/>
  <c r="CS144" i="16"/>
  <c r="CZ143" i="16"/>
  <c r="H140" i="16"/>
  <c r="CK136" i="16"/>
  <c r="AD139" i="16"/>
  <c r="CA144" i="16"/>
  <c r="CS135" i="16"/>
  <c r="M143" i="16"/>
  <c r="AN137" i="16"/>
  <c r="BK137" i="16"/>
  <c r="CZ141" i="16"/>
  <c r="W137" i="16"/>
  <c r="CR143" i="16"/>
  <c r="BF144" i="16"/>
  <c r="AT140" i="16"/>
  <c r="CE140" i="16"/>
  <c r="P135" i="16"/>
  <c r="CJ135" i="16"/>
  <c r="V141" i="16"/>
  <c r="AE135" i="16"/>
  <c r="Y139" i="16"/>
  <c r="M139" i="16"/>
  <c r="BI140" i="16"/>
  <c r="S135" i="16"/>
  <c r="BG144" i="16"/>
  <c r="CN144" i="16"/>
  <c r="L136" i="16"/>
  <c r="AV139" i="16"/>
  <c r="CE144" i="16"/>
  <c r="R144" i="16"/>
  <c r="AA141" i="16"/>
  <c r="BJ141" i="16"/>
  <c r="AB138" i="16"/>
  <c r="BR137" i="16"/>
  <c r="AS139" i="16"/>
  <c r="I144" i="16"/>
  <c r="AN144" i="16"/>
  <c r="S141" i="16"/>
  <c r="BA141" i="16"/>
  <c r="Z137" i="16"/>
  <c r="CJ137" i="16"/>
  <c r="AX137" i="16"/>
  <c r="BR135" i="16"/>
  <c r="CG137" i="16"/>
  <c r="AW141" i="16"/>
  <c r="CX139" i="16"/>
  <c r="BR144" i="16"/>
  <c r="DA143" i="16"/>
  <c r="AU138" i="16"/>
  <c r="BE141" i="16"/>
  <c r="O136" i="16"/>
  <c r="CC139" i="16"/>
  <c r="DC144" i="16"/>
  <c r="AG138" i="16"/>
  <c r="CA135" i="16"/>
  <c r="AY139" i="16"/>
  <c r="CP137" i="16"/>
  <c r="X140" i="16"/>
  <c r="Q143" i="16"/>
  <c r="G135" i="16" l="1"/>
  <c r="G141" i="16"/>
  <c r="G137" i="16"/>
  <c r="G144" i="16"/>
  <c r="G136" i="16"/>
  <c r="G143" i="16"/>
  <c r="G138" i="16"/>
  <c r="G139" i="16"/>
  <c r="G140" i="16"/>
  <c r="CO134" i="16"/>
  <c r="F137" i="16"/>
  <c r="F140" i="16"/>
  <c r="F139" i="16"/>
  <c r="F144" i="16"/>
  <c r="CG134" i="16"/>
  <c r="AS134" i="16"/>
  <c r="BY134" i="16"/>
  <c r="AK134" i="16"/>
  <c r="AC134" i="16"/>
  <c r="CW134" i="16"/>
  <c r="BA134" i="16"/>
  <c r="BI134" i="16"/>
  <c r="BQ134" i="16"/>
  <c r="M134" i="16"/>
  <c r="U134" i="16"/>
  <c r="F141" i="16"/>
  <c r="CV134" i="16"/>
  <c r="AF134" i="16"/>
  <c r="CR134" i="16"/>
  <c r="CT134" i="16"/>
  <c r="DC134" i="16"/>
  <c r="CL134" i="16"/>
  <c r="DA134" i="16"/>
  <c r="AV134" i="16"/>
  <c r="AR134" i="16"/>
  <c r="CU134" i="16"/>
  <c r="AI134" i="16"/>
  <c r="AN134" i="16"/>
  <c r="AU134" i="16"/>
  <c r="AL134" i="16"/>
  <c r="CD134" i="16"/>
  <c r="R134" i="16"/>
  <c r="CS134" i="16"/>
  <c r="AG134" i="16"/>
  <c r="X134" i="16"/>
  <c r="BP134" i="16"/>
  <c r="AM134" i="16"/>
  <c r="DB134" i="16"/>
  <c r="W134" i="16"/>
  <c r="CH134" i="16"/>
  <c r="AW134" i="16"/>
  <c r="AQ134" i="16"/>
  <c r="BR134" i="16"/>
  <c r="F143" i="16"/>
  <c r="AJ134" i="16"/>
  <c r="BJ134" i="16"/>
  <c r="CM134" i="16"/>
  <c r="AA134" i="16"/>
  <c r="H134" i="16"/>
  <c r="F135" i="16"/>
  <c r="O134" i="16"/>
  <c r="BV134" i="16"/>
  <c r="J134" i="16"/>
  <c r="BB134" i="16"/>
  <c r="CK134" i="16"/>
  <c r="Y134" i="16"/>
  <c r="CY134" i="16"/>
  <c r="CP134" i="16"/>
  <c r="BG134" i="16"/>
  <c r="CX134" i="16"/>
  <c r="BE134" i="16"/>
  <c r="CJ134" i="16"/>
  <c r="AH134" i="16"/>
  <c r="AZ134" i="16"/>
  <c r="BL134" i="16"/>
  <c r="CN134" i="16"/>
  <c r="AB134" i="16"/>
  <c r="AD134" i="16"/>
  <c r="CE134" i="16"/>
  <c r="S134" i="16"/>
  <c r="BN134" i="16"/>
  <c r="V134" i="16"/>
  <c r="CC134" i="16"/>
  <c r="Q134" i="16"/>
  <c r="CQ134" i="16"/>
  <c r="BZ134" i="16"/>
  <c r="F136" i="16"/>
  <c r="BH134" i="16"/>
  <c r="CB134" i="16"/>
  <c r="AO134" i="16"/>
  <c r="CF134" i="16"/>
  <c r="T134" i="16"/>
  <c r="F138" i="16"/>
  <c r="BW134" i="16"/>
  <c r="K134" i="16"/>
  <c r="BF134" i="16"/>
  <c r="BD134" i="16"/>
  <c r="BK134" i="16"/>
  <c r="BU134" i="16"/>
  <c r="I134" i="16"/>
  <c r="CA134" i="16"/>
  <c r="AT134" i="16"/>
  <c r="CZ134" i="16"/>
  <c r="AP134" i="16"/>
  <c r="AY134" i="16"/>
  <c r="CI134" i="16"/>
  <c r="Z134" i="16"/>
  <c r="BX134" i="16"/>
  <c r="L134" i="16"/>
  <c r="BT134" i="16"/>
  <c r="BS134" i="16"/>
  <c r="BO134" i="16"/>
  <c r="AX134" i="16"/>
  <c r="P134" i="16"/>
  <c r="AE134" i="16"/>
  <c r="BM134" i="16"/>
  <c r="BC134" i="16"/>
  <c r="N134" i="16"/>
  <c r="BL8" i="19"/>
  <c r="F8" i="10"/>
  <c r="G8" i="10"/>
  <c r="B22" i="11"/>
  <c r="B21" i="11"/>
  <c r="B20" i="11"/>
  <c r="B19" i="11"/>
  <c r="B18" i="11"/>
  <c r="B14" i="11"/>
  <c r="B13" i="11"/>
  <c r="B12" i="11"/>
  <c r="B11" i="11"/>
  <c r="B10" i="11"/>
  <c r="G134" i="16" l="1"/>
  <c r="F134" i="16"/>
  <c r="BM8" i="19"/>
  <c r="B102" i="4"/>
  <c r="B89" i="4"/>
  <c r="B76" i="4"/>
  <c r="B63" i="4"/>
  <c r="B49" i="4"/>
  <c r="B23" i="4"/>
  <c r="B89" i="16"/>
  <c r="DE89" i="16"/>
  <c r="DE89" i="15"/>
  <c r="DF89" i="16" l="1"/>
  <c r="BN8" i="19"/>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CY89" i="16"/>
  <c r="BO8"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CO89" i="16"/>
  <c r="M89" i="16"/>
  <c r="L89" i="16"/>
  <c r="DC89" i="16"/>
  <c r="AP89" i="16"/>
  <c r="AV89" i="16"/>
  <c r="CM89" i="16"/>
  <c r="BV89" i="16"/>
  <c r="CT89" i="16"/>
  <c r="AE89" i="16"/>
  <c r="CQ89" i="16"/>
  <c r="T89" i="16"/>
  <c r="CG89" i="16"/>
  <c r="BD89" i="16"/>
  <c r="AK89" i="16"/>
  <c r="BU89" i="16"/>
  <c r="CL89" i="16"/>
  <c r="CV89" i="16"/>
  <c r="AD89" i="16"/>
  <c r="BP89" i="16"/>
  <c r="BQ89" i="16"/>
  <c r="AS89" i="16"/>
  <c r="BI89" i="16"/>
  <c r="AI89" i="16"/>
  <c r="BL89" i="16"/>
  <c r="AF89" i="16"/>
  <c r="CK89" i="16"/>
  <c r="AJ89" i="16"/>
  <c r="CC89" i="16"/>
  <c r="BX89" i="16"/>
  <c r="BE89" i="16"/>
  <c r="CA89" i="16"/>
  <c r="U89" i="16"/>
  <c r="BZ89" i="16"/>
  <c r="BS89" i="16"/>
  <c r="CN89" i="16"/>
  <c r="CE89" i="16"/>
  <c r="CR89" i="16"/>
  <c r="DB89" i="16"/>
  <c r="BC89" i="16"/>
  <c r="AW89" i="16"/>
  <c r="AQ89" i="16"/>
  <c r="BW89" i="16"/>
  <c r="AO89" i="16"/>
  <c r="CP89" i="16"/>
  <c r="BK89" i="16"/>
  <c r="AX89" i="16"/>
  <c r="AL89" i="16"/>
  <c r="CU89" i="16"/>
  <c r="AG89" i="16"/>
  <c r="AH89" i="16"/>
  <c r="Z89" i="16"/>
  <c r="I89" i="16"/>
  <c r="J89" i="16"/>
  <c r="DA89" i="16"/>
  <c r="AT89" i="16"/>
  <c r="CX89" i="16"/>
  <c r="BA89" i="16"/>
  <c r="BM89" i="16"/>
  <c r="BB89" i="16"/>
  <c r="BF89" i="16"/>
  <c r="BG89" i="16"/>
  <c r="Q89" i="16"/>
  <c r="N89" i="16"/>
  <c r="CB89" i="16"/>
  <c r="Y89" i="16"/>
  <c r="AU89" i="16"/>
  <c r="AM89" i="16"/>
  <c r="K89" i="16"/>
  <c r="AB89" i="16"/>
  <c r="CZ89" i="16"/>
  <c r="AA89" i="16"/>
  <c r="CI89" i="16"/>
  <c r="H89" i="16"/>
  <c r="AZ89" i="16"/>
  <c r="CH89" i="16"/>
  <c r="AY89" i="16"/>
  <c r="W89" i="16"/>
  <c r="BN89" i="16"/>
  <c r="P89" i="16"/>
  <c r="BO89" i="16"/>
  <c r="BR89" i="16"/>
  <c r="BY89" i="16"/>
  <c r="CS89" i="16"/>
  <c r="O89" i="16"/>
  <c r="CF89" i="16"/>
  <c r="BJ89" i="16"/>
  <c r="X89" i="16"/>
  <c r="R89" i="16"/>
  <c r="S89" i="16"/>
  <c r="CW89" i="16"/>
  <c r="AR89" i="16"/>
  <c r="AC89" i="16"/>
  <c r="BT89" i="16"/>
  <c r="V89" i="16"/>
  <c r="AN89" i="16"/>
  <c r="BH89" i="16"/>
  <c r="CD89" i="16"/>
  <c r="CJ89" i="16"/>
  <c r="G89" i="16" l="1"/>
  <c r="F89" i="16"/>
  <c r="BP8" i="19"/>
  <c r="BQ8" i="19" l="1"/>
  <c r="BR8" i="19" l="1"/>
  <c r="I7" i="13"/>
  <c r="H59" i="11"/>
  <c r="BS8"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BT8"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DE126" i="4"/>
  <c r="DE125" i="4"/>
  <c r="DE124" i="4"/>
  <c r="DE122" i="4"/>
  <c r="DE102" i="4"/>
  <c r="DE101" i="4"/>
  <c r="DE98" i="4"/>
  <c r="DE97" i="4"/>
  <c r="DE96" i="4"/>
  <c r="DE95" i="4"/>
  <c r="DE94" i="4"/>
  <c r="DE93" i="4"/>
  <c r="DE92" i="4"/>
  <c r="DE91" i="4"/>
  <c r="DE89" i="4"/>
  <c r="DE88" i="4"/>
  <c r="DE85" i="4"/>
  <c r="DE84" i="4"/>
  <c r="DE83" i="4"/>
  <c r="DE82" i="4"/>
  <c r="DE81" i="4"/>
  <c r="DE80" i="4"/>
  <c r="DE79" i="4"/>
  <c r="DE78" i="4"/>
  <c r="DE76" i="4"/>
  <c r="DE75" i="4"/>
  <c r="DE72" i="4"/>
  <c r="DE71" i="4"/>
  <c r="DE70" i="4"/>
  <c r="DE69" i="4"/>
  <c r="DE68" i="4"/>
  <c r="DE67" i="4"/>
  <c r="DE66" i="4"/>
  <c r="DE65" i="4"/>
  <c r="DE63" i="4"/>
  <c r="DE62" i="4"/>
  <c r="DE59" i="4"/>
  <c r="DE58" i="4"/>
  <c r="DE57" i="4"/>
  <c r="DE56" i="4"/>
  <c r="DE55" i="4"/>
  <c r="DE54" i="4"/>
  <c r="DE53" i="4"/>
  <c r="DE49" i="4"/>
  <c r="DE48" i="4"/>
  <c r="DE45" i="4"/>
  <c r="DE44" i="4"/>
  <c r="DE43" i="4"/>
  <c r="DE42" i="4"/>
  <c r="DE41" i="4"/>
  <c r="DE40" i="4"/>
  <c r="DE39" i="4"/>
  <c r="DE38" i="4"/>
  <c r="DE36" i="4"/>
  <c r="DE35" i="4"/>
  <c r="DE32" i="4"/>
  <c r="DE31" i="4"/>
  <c r="DE30" i="4"/>
  <c r="DE29" i="4"/>
  <c r="DE28" i="4"/>
  <c r="DE27" i="4"/>
  <c r="DE26" i="4"/>
  <c r="DE25" i="4"/>
  <c r="DE22" i="4"/>
  <c r="DE23" i="4"/>
  <c r="BU8"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BV8" i="19" l="1"/>
  <c r="F11" i="11"/>
  <c r="F12" i="11"/>
  <c r="G12" i="11"/>
  <c r="F13" i="11"/>
  <c r="F21" i="11" s="1"/>
  <c r="G13" i="11"/>
  <c r="O22" i="14" s="1"/>
  <c r="F14" i="11"/>
  <c r="F22" i="11" s="1"/>
  <c r="G14" i="11"/>
  <c r="O23" i="14" s="1"/>
  <c r="U50" i="4"/>
  <c r="U37" i="13" s="1" a="1"/>
  <c r="U37" i="13" s="1"/>
  <c r="U39" i="13" s="1"/>
  <c r="G91" i="4"/>
  <c r="F126" i="4"/>
  <c r="F125" i="4"/>
  <c r="F124" i="4"/>
  <c r="F122" i="4"/>
  <c r="F116" i="4" s="1"/>
  <c r="F114" i="4"/>
  <c r="F113" i="4"/>
  <c r="F112" i="4"/>
  <c r="F102" i="4"/>
  <c r="F101" i="4"/>
  <c r="F98" i="4"/>
  <c r="F97" i="4"/>
  <c r="F96" i="4"/>
  <c r="F95" i="4"/>
  <c r="F94" i="4"/>
  <c r="F93" i="4"/>
  <c r="F92" i="4"/>
  <c r="F91" i="4"/>
  <c r="F89" i="4"/>
  <c r="F88" i="4"/>
  <c r="F85" i="4"/>
  <c r="F84" i="4"/>
  <c r="F83" i="4"/>
  <c r="F82" i="4"/>
  <c r="F81" i="4"/>
  <c r="F80" i="4"/>
  <c r="F79" i="4"/>
  <c r="F78" i="4"/>
  <c r="F76" i="4"/>
  <c r="F75" i="4"/>
  <c r="F72" i="4"/>
  <c r="F71" i="4"/>
  <c r="F70" i="4"/>
  <c r="F69" i="4"/>
  <c r="F68" i="4"/>
  <c r="F67" i="4"/>
  <c r="F66" i="4"/>
  <c r="F65" i="4"/>
  <c r="F63" i="4"/>
  <c r="F62" i="4"/>
  <c r="F59" i="4"/>
  <c r="F58" i="4"/>
  <c r="F57" i="4"/>
  <c r="F56" i="4"/>
  <c r="F55" i="4"/>
  <c r="F54" i="4"/>
  <c r="F53" i="4"/>
  <c r="F49" i="4"/>
  <c r="F48" i="4"/>
  <c r="F45" i="4"/>
  <c r="F44" i="4"/>
  <c r="F43" i="4"/>
  <c r="F42" i="4"/>
  <c r="F41" i="4"/>
  <c r="F40" i="4"/>
  <c r="F39" i="4"/>
  <c r="F38" i="4"/>
  <c r="F36" i="4"/>
  <c r="F35" i="4"/>
  <c r="F32" i="4"/>
  <c r="F31" i="4"/>
  <c r="F30" i="4"/>
  <c r="F29" i="4"/>
  <c r="F28" i="4"/>
  <c r="F27" i="4"/>
  <c r="F26" i="4"/>
  <c r="F25" i="4"/>
  <c r="F23" i="4"/>
  <c r="F22" i="4"/>
  <c r="F19" i="4"/>
  <c r="F18" i="4"/>
  <c r="F17" i="4"/>
  <c r="F16" i="4"/>
  <c r="F15" i="4"/>
  <c r="F14" i="4"/>
  <c r="F13" i="4"/>
  <c r="F8" i="4" l="1"/>
  <c r="U9" i="13" a="1"/>
  <c r="U9" i="13" s="1"/>
  <c r="F123" i="4"/>
  <c r="F115" i="4" s="1"/>
  <c r="F24" i="4"/>
  <c r="F77" i="4"/>
  <c r="F64" i="4"/>
  <c r="F11" i="4"/>
  <c r="F37" i="4"/>
  <c r="F90" i="4"/>
  <c r="F111" i="4"/>
  <c r="BW8" i="19"/>
  <c r="DF64" i="4"/>
  <c r="DF77" i="4"/>
  <c r="DF37" i="4"/>
  <c r="DF90" i="4"/>
  <c r="DF24"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G77" i="4"/>
  <c r="G90" i="4"/>
  <c r="H50" i="4"/>
  <c r="H37" i="13" s="1" a="1"/>
  <c r="H37" i="13" s="1"/>
  <c r="G19" i="14"/>
  <c r="H9" i="13" l="1" a="1"/>
  <c r="H9" i="13" s="1"/>
  <c r="H9" i="4"/>
  <c r="BX8" i="19"/>
  <c r="H12" i="10"/>
  <c r="DF10" i="4"/>
  <c r="G10" i="4"/>
  <c r="I10" i="10"/>
  <c r="H7" i="4" l="1"/>
  <c r="H39" i="13"/>
  <c r="BY8" i="19"/>
  <c r="H9" i="10"/>
  <c r="F36" i="13"/>
  <c r="G36" i="13"/>
  <c r="G29" i="13"/>
  <c r="F29" i="13"/>
  <c r="H8" i="13" l="1"/>
  <c r="BZ8" i="19"/>
  <c r="H19" i="10"/>
  <c r="H13" i="10"/>
  <c r="H29" i="11"/>
  <c r="F32" i="13"/>
  <c r="G32" i="13"/>
  <c r="N22" i="14" s="1"/>
  <c r="G30" i="4"/>
  <c r="G31" i="4"/>
  <c r="G32" i="4"/>
  <c r="G35" i="4"/>
  <c r="G36" i="4"/>
  <c r="G38" i="4"/>
  <c r="G39" i="4"/>
  <c r="G40" i="4"/>
  <c r="G41" i="4"/>
  <c r="G42" i="4"/>
  <c r="G43" i="4"/>
  <c r="G44" i="4"/>
  <c r="G45" i="4"/>
  <c r="G48" i="4"/>
  <c r="G49" i="4"/>
  <c r="G53" i="4"/>
  <c r="G54" i="4"/>
  <c r="G55" i="4"/>
  <c r="G56" i="4"/>
  <c r="G57" i="4"/>
  <c r="G58" i="4"/>
  <c r="G59" i="4"/>
  <c r="G62" i="4"/>
  <c r="G63" i="4"/>
  <c r="G65" i="4"/>
  <c r="G66" i="4"/>
  <c r="G67" i="4"/>
  <c r="G68" i="4"/>
  <c r="G69" i="4"/>
  <c r="G70" i="4"/>
  <c r="G71" i="4"/>
  <c r="G72" i="4"/>
  <c r="G75" i="4"/>
  <c r="G76" i="4"/>
  <c r="G78" i="4"/>
  <c r="G79" i="4"/>
  <c r="G80" i="4"/>
  <c r="G81" i="4"/>
  <c r="G82" i="4"/>
  <c r="G83" i="4"/>
  <c r="G84" i="4"/>
  <c r="G85" i="4"/>
  <c r="G88" i="4"/>
  <c r="G89" i="4"/>
  <c r="G92" i="4"/>
  <c r="G93" i="4"/>
  <c r="G94" i="4"/>
  <c r="G95" i="4"/>
  <c r="G96" i="4"/>
  <c r="G97" i="4"/>
  <c r="G98" i="4"/>
  <c r="G101" i="4"/>
  <c r="G102" i="4"/>
  <c r="G112" i="4"/>
  <c r="G113" i="4"/>
  <c r="G114" i="4"/>
  <c r="G122" i="4"/>
  <c r="G116" i="4" s="1"/>
  <c r="G124" i="4"/>
  <c r="G125" i="4"/>
  <c r="G126" i="4"/>
  <c r="G123" i="4" l="1"/>
  <c r="G115" i="4" s="1"/>
  <c r="N23" i="14"/>
  <c r="M23" i="14"/>
  <c r="M22" i="14"/>
  <c r="H11" i="13"/>
  <c r="G111" i="4"/>
  <c r="CA8" i="19"/>
  <c r="F10" i="4"/>
  <c r="G8" i="4"/>
  <c r="AG6" i="4"/>
  <c r="H19" i="14"/>
  <c r="CB8"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CC8"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G6" i="19" l="1"/>
  <c r="F19" i="19"/>
  <c r="F20" i="19"/>
  <c r="CB20" i="19"/>
  <c r="CC20" i="19"/>
  <c r="BP20" i="19"/>
  <c r="BQ20" i="19"/>
  <c r="BR20" i="19"/>
  <c r="BS20" i="19"/>
  <c r="BT20" i="19"/>
  <c r="BU20" i="19"/>
  <c r="BV20" i="19"/>
  <c r="BW20" i="19"/>
  <c r="BX20" i="19"/>
  <c r="BY20" i="19"/>
  <c r="BZ20" i="19"/>
  <c r="CA20" i="19"/>
  <c r="BH20" i="19"/>
  <c r="BI20" i="19"/>
  <c r="BJ20" i="19"/>
  <c r="BK20" i="19"/>
  <c r="BL20" i="19"/>
  <c r="BM20" i="19"/>
  <c r="BN20" i="19"/>
  <c r="BO20" i="19"/>
  <c r="AW20" i="19"/>
  <c r="AX20" i="19"/>
  <c r="AY20" i="19"/>
  <c r="AZ20" i="19"/>
  <c r="BA20" i="19"/>
  <c r="BB20" i="19"/>
  <c r="BC20" i="19"/>
  <c r="BD20" i="19"/>
  <c r="BE20" i="19"/>
  <c r="BF20" i="19"/>
  <c r="BG20" i="19"/>
  <c r="AH20" i="19"/>
  <c r="AI20" i="19"/>
  <c r="AJ20" i="19"/>
  <c r="AK20" i="19"/>
  <c r="AL20" i="19"/>
  <c r="AM20" i="19"/>
  <c r="AN20" i="19"/>
  <c r="AO20" i="19"/>
  <c r="AP20" i="19"/>
  <c r="AQ20" i="19"/>
  <c r="AR20" i="19"/>
  <c r="AS20" i="19"/>
  <c r="AT20" i="19"/>
  <c r="AU20" i="19"/>
  <c r="AV20" i="19"/>
  <c r="S20" i="19"/>
  <c r="T20" i="19"/>
  <c r="U20" i="19"/>
  <c r="V20" i="19"/>
  <c r="W20" i="19"/>
  <c r="X20" i="19"/>
  <c r="Y20" i="19"/>
  <c r="Z20" i="19"/>
  <c r="AA20" i="19"/>
  <c r="AB20" i="19"/>
  <c r="AC20" i="19"/>
  <c r="AD20" i="19"/>
  <c r="AE20" i="19"/>
  <c r="AF20" i="19"/>
  <c r="AG20" i="19"/>
  <c r="M20" i="19"/>
  <c r="N20" i="19"/>
  <c r="O20" i="19"/>
  <c r="P20" i="19"/>
  <c r="Q20" i="19"/>
  <c r="R20" i="19"/>
  <c r="H20" i="19"/>
  <c r="I20" i="19"/>
  <c r="J20" i="19"/>
  <c r="K20" i="19"/>
  <c r="L20" i="19"/>
  <c r="G20"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C19" i="19"/>
  <c r="CB19" i="19"/>
  <c r="G19" i="19"/>
  <c r="J6" i="19"/>
  <c r="K6" i="19"/>
  <c r="L6" i="19"/>
  <c r="M6" i="19"/>
  <c r="N6" i="19"/>
  <c r="O6" i="19"/>
  <c r="P6" i="19"/>
  <c r="Q6" i="19"/>
  <c r="R6" i="19"/>
  <c r="S6" i="19"/>
  <c r="T6" i="19"/>
  <c r="U6" i="19"/>
  <c r="V6" i="19"/>
  <c r="W6" i="19"/>
  <c r="X6" i="19"/>
  <c r="Y6" i="19"/>
  <c r="Z6" i="19"/>
  <c r="AA6" i="19"/>
  <c r="AB6" i="19"/>
  <c r="AC6"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C6" i="19"/>
  <c r="BD6" i="19"/>
  <c r="BE6" i="19"/>
  <c r="BF6" i="19"/>
  <c r="BG6" i="19"/>
  <c r="BH6" i="19"/>
  <c r="BI6" i="19"/>
  <c r="BJ6" i="19"/>
  <c r="BK6" i="19"/>
  <c r="BL6" i="19"/>
  <c r="BM6" i="19"/>
  <c r="BN6" i="19"/>
  <c r="BO6" i="19"/>
  <c r="BP6" i="19"/>
  <c r="BQ6" i="19"/>
  <c r="BR6" i="19"/>
  <c r="BS6" i="19"/>
  <c r="BT6" i="19"/>
  <c r="BU6" i="19"/>
  <c r="BV6" i="19"/>
  <c r="BW6" i="19"/>
  <c r="BX6" i="19"/>
  <c r="BY6" i="19"/>
  <c r="BZ6" i="19"/>
  <c r="CA6" i="19"/>
  <c r="CC6" i="19"/>
  <c r="CB6" i="19"/>
  <c r="F6" i="19"/>
  <c r="H6" i="19"/>
  <c r="I6" i="19"/>
  <c r="T33" i="14"/>
  <c r="L33" i="14"/>
  <c r="P33" i="14"/>
  <c r="CD8" i="19"/>
  <c r="H33" i="14"/>
  <c r="I33" i="14"/>
  <c r="G37" i="4"/>
  <c r="B98" i="4"/>
  <c r="B97" i="4"/>
  <c r="B96" i="4"/>
  <c r="B95" i="4"/>
  <c r="B94" i="4"/>
  <c r="B93" i="4"/>
  <c r="B92" i="4"/>
  <c r="B91" i="4"/>
  <c r="B85" i="4"/>
  <c r="B84" i="4"/>
  <c r="B83" i="4"/>
  <c r="B82" i="4"/>
  <c r="B81" i="4"/>
  <c r="B80" i="4"/>
  <c r="B79" i="4"/>
  <c r="B78" i="4"/>
  <c r="B72" i="4"/>
  <c r="B71" i="4"/>
  <c r="B70" i="4"/>
  <c r="B69" i="4"/>
  <c r="B68" i="4"/>
  <c r="B67" i="4"/>
  <c r="B66" i="4"/>
  <c r="B65" i="4"/>
  <c r="B59" i="4"/>
  <c r="B58" i="4"/>
  <c r="B57" i="4"/>
  <c r="B56" i="4"/>
  <c r="B55" i="4"/>
  <c r="B54" i="4"/>
  <c r="B53" i="4"/>
  <c r="B52" i="4"/>
  <c r="B45" i="4"/>
  <c r="B44" i="4"/>
  <c r="B43" i="4"/>
  <c r="B42" i="4"/>
  <c r="B41" i="4"/>
  <c r="B40" i="4"/>
  <c r="B39" i="4"/>
  <c r="B38" i="4"/>
  <c r="B32" i="4"/>
  <c r="B31" i="4"/>
  <c r="B30" i="4"/>
  <c r="B29" i="4"/>
  <c r="B28" i="4"/>
  <c r="B27" i="4"/>
  <c r="B26" i="4"/>
  <c r="B25" i="4"/>
  <c r="B19" i="4"/>
  <c r="B18" i="4"/>
  <c r="B17" i="4"/>
  <c r="B16" i="4"/>
  <c r="B15" i="4"/>
  <c r="B14" i="4"/>
  <c r="B13" i="4"/>
  <c r="B12" i="4"/>
  <c r="DE67" i="16"/>
  <c r="B44" i="16"/>
  <c r="DE78" i="16"/>
  <c r="B108" i="14"/>
  <c r="B112" i="14"/>
  <c r="B110" i="14"/>
  <c r="DE44" i="15"/>
  <c r="B111" i="14"/>
  <c r="B109" i="14"/>
  <c r="B107" i="14"/>
  <c r="DE68" i="15"/>
  <c r="DE56" i="15"/>
  <c r="B45" i="16"/>
  <c r="DE45" i="16"/>
  <c r="DE67" i="15"/>
  <c r="DE69" i="15"/>
  <c r="DE12" i="16"/>
  <c r="DE44" i="16"/>
  <c r="DE45" i="15"/>
  <c r="B67" i="16"/>
  <c r="B78" i="16"/>
  <c r="DE78" i="15"/>
  <c r="DE56" i="16"/>
  <c r="B106" i="14"/>
  <c r="B56" i="16"/>
  <c r="DE68" i="16"/>
  <c r="DF68" i="16" l="1"/>
  <c r="DF56" i="16"/>
  <c r="DF45" i="16"/>
  <c r="DF44" i="16"/>
  <c r="DF67" i="16"/>
  <c r="DF78" i="16"/>
  <c r="CD20" i="19"/>
  <c r="CD19" i="19"/>
  <c r="CD6" i="19"/>
  <c r="BM18" i="19"/>
  <c r="BI18" i="19"/>
  <c r="BG18" i="19"/>
  <c r="BC18" i="19"/>
  <c r="AW18" i="19"/>
  <c r="AU18" i="19"/>
  <c r="AS18" i="19"/>
  <c r="AO18" i="19"/>
  <c r="AK18" i="19"/>
  <c r="AC18" i="19"/>
  <c r="BX18" i="19"/>
  <c r="BJ18" i="19"/>
  <c r="BF18" i="19"/>
  <c r="AT18" i="19"/>
  <c r="AL18" i="19"/>
  <c r="Z18" i="19"/>
  <c r="BU18" i="19"/>
  <c r="AG18" i="19"/>
  <c r="CB18" i="19"/>
  <c r="CA18" i="19"/>
  <c r="BY18" i="19"/>
  <c r="BW18" i="19"/>
  <c r="BS18" i="19"/>
  <c r="BQ18" i="19"/>
  <c r="BO18" i="19"/>
  <c r="BK18" i="19"/>
  <c r="BE18" i="19"/>
  <c r="BA18" i="19"/>
  <c r="AY18" i="19"/>
  <c r="AQ18" i="19"/>
  <c r="AM18" i="19"/>
  <c r="AI18" i="19"/>
  <c r="AE18" i="19"/>
  <c r="AA18" i="19"/>
  <c r="Y18" i="19"/>
  <c r="W18" i="19"/>
  <c r="CC18" i="19"/>
  <c r="BZ18" i="19"/>
  <c r="BV18" i="19"/>
  <c r="BT18" i="19"/>
  <c r="BR18" i="19"/>
  <c r="BP18" i="19"/>
  <c r="BN18" i="19"/>
  <c r="BL18" i="19"/>
  <c r="BH18" i="19"/>
  <c r="BD18" i="19"/>
  <c r="BB18" i="19"/>
  <c r="AZ18" i="19"/>
  <c r="AX18" i="19"/>
  <c r="AV18" i="19"/>
  <c r="AR18" i="19"/>
  <c r="AP18" i="19"/>
  <c r="AN18" i="19"/>
  <c r="AJ18" i="19"/>
  <c r="AH18" i="19"/>
  <c r="AF18" i="19"/>
  <c r="AD18" i="19"/>
  <c r="AB18" i="19"/>
  <c r="X18" i="19"/>
  <c r="CE8" i="19"/>
  <c r="B75" i="12"/>
  <c r="BW50" i="4"/>
  <c r="BW37" i="13" s="1" a="1"/>
  <c r="BW37" i="13" s="1"/>
  <c r="BW39" i="13" s="1"/>
  <c r="BV50" i="4"/>
  <c r="BV37" i="13" s="1" a="1"/>
  <c r="BV37" i="13" s="1"/>
  <c r="BV39" i="13" s="1"/>
  <c r="BT50" i="4"/>
  <c r="BT37" i="13" s="1" a="1"/>
  <c r="BT37" i="13" s="1"/>
  <c r="BT39" i="13" s="1"/>
  <c r="BR50" i="4"/>
  <c r="BR37" i="13" s="1" a="1"/>
  <c r="BR37" i="13" s="1"/>
  <c r="BR39" i="13" s="1"/>
  <c r="BP50" i="4"/>
  <c r="BP37" i="13" s="1" a="1"/>
  <c r="BP37" i="13" s="1"/>
  <c r="BP39" i="13" s="1"/>
  <c r="BN50" i="4"/>
  <c r="BN37" i="13" s="1" a="1"/>
  <c r="BN37" i="13" s="1"/>
  <c r="BN39" i="13" s="1"/>
  <c r="BJ50" i="4"/>
  <c r="BJ37" i="13" s="1" a="1"/>
  <c r="BJ37" i="13" s="1"/>
  <c r="BJ39" i="13" s="1"/>
  <c r="BH50" i="4"/>
  <c r="BH37" i="13" s="1" a="1"/>
  <c r="BH37" i="13" s="1"/>
  <c r="BH39" i="13" s="1"/>
  <c r="BF50" i="4"/>
  <c r="BF37" i="13" s="1" a="1"/>
  <c r="BF37" i="13" s="1"/>
  <c r="BF39" i="13" s="1"/>
  <c r="BD50" i="4"/>
  <c r="BD37" i="13" s="1" a="1"/>
  <c r="BD37" i="13" s="1"/>
  <c r="BD39" i="13" s="1"/>
  <c r="BB50" i="4"/>
  <c r="BB37" i="13" s="1" a="1"/>
  <c r="BB37" i="13" s="1"/>
  <c r="BB39" i="13" s="1"/>
  <c r="AZ50" i="4"/>
  <c r="AZ37" i="13" s="1" a="1"/>
  <c r="AZ37" i="13" s="1"/>
  <c r="AZ39" i="13" s="1"/>
  <c r="AX50" i="4"/>
  <c r="AX37" i="13" s="1" a="1"/>
  <c r="AX37" i="13" s="1"/>
  <c r="AX39" i="13" s="1"/>
  <c r="AT50" i="4"/>
  <c r="AT37" i="13" s="1" a="1"/>
  <c r="AT37" i="13" s="1"/>
  <c r="AT39" i="13" s="1"/>
  <c r="AR50" i="4"/>
  <c r="AR37" i="13" s="1" a="1"/>
  <c r="AR37" i="13" s="1"/>
  <c r="AR39" i="13" s="1"/>
  <c r="AP50" i="4"/>
  <c r="AP37" i="13" s="1" a="1"/>
  <c r="AP37" i="13" s="1"/>
  <c r="AP39" i="13" s="1"/>
  <c r="AN50" i="4"/>
  <c r="AN37" i="13" s="1" a="1"/>
  <c r="AN37" i="13" s="1"/>
  <c r="AN39" i="13" s="1"/>
  <c r="AL50" i="4"/>
  <c r="AL37" i="13" s="1" a="1"/>
  <c r="AL37" i="13" s="1"/>
  <c r="AL39" i="13" s="1"/>
  <c r="AJ50" i="4"/>
  <c r="AJ37" i="13" s="1" a="1"/>
  <c r="AJ37" i="13" s="1"/>
  <c r="AJ39" i="13" s="1"/>
  <c r="AH50" i="4"/>
  <c r="AH37" i="13" s="1" a="1"/>
  <c r="AH37" i="13" s="1"/>
  <c r="AH39" i="13" s="1"/>
  <c r="AD50" i="4"/>
  <c r="AD37" i="13" s="1" a="1"/>
  <c r="AD37" i="13" s="1"/>
  <c r="AD39" i="13" s="1"/>
  <c r="AB50" i="4"/>
  <c r="AB37" i="13" s="1" a="1"/>
  <c r="AB37" i="13" s="1"/>
  <c r="AB39" i="13" s="1"/>
  <c r="Z50" i="4"/>
  <c r="Z37" i="13" s="1" a="1"/>
  <c r="Z37" i="13" s="1"/>
  <c r="Z39" i="13" s="1"/>
  <c r="X50" i="4"/>
  <c r="X37" i="13" s="1" a="1"/>
  <c r="X37" i="13" s="1"/>
  <c r="X39" i="13" s="1"/>
  <c r="V50" i="4"/>
  <c r="V37" i="13" s="1" a="1"/>
  <c r="V37" i="13" s="1"/>
  <c r="V39" i="13" s="1"/>
  <c r="T50" i="4"/>
  <c r="T37" i="13" s="1" a="1"/>
  <c r="T37" i="13" s="1"/>
  <c r="T39" i="13" s="1"/>
  <c r="R50" i="4"/>
  <c r="R37" i="13" s="1" a="1"/>
  <c r="R37" i="13" s="1"/>
  <c r="R39" i="13" s="1"/>
  <c r="P50" i="4"/>
  <c r="P37" i="13" s="1" a="1"/>
  <c r="P37" i="13" s="1"/>
  <c r="P39" i="13" s="1"/>
  <c r="N50" i="4"/>
  <c r="N37" i="13" s="1" a="1"/>
  <c r="N37" i="13" s="1"/>
  <c r="N39" i="13" s="1"/>
  <c r="L50" i="4"/>
  <c r="L37" i="13" s="1" a="1"/>
  <c r="L37" i="13" s="1"/>
  <c r="L39" i="13" s="1"/>
  <c r="DC50" i="4"/>
  <c r="DC37" i="13" s="1" a="1"/>
  <c r="DC37" i="13" s="1"/>
  <c r="DC39" i="13" s="1"/>
  <c r="DB50" i="4"/>
  <c r="DB37" i="13" s="1" a="1"/>
  <c r="DB37" i="13" s="1"/>
  <c r="DB39" i="13" s="1"/>
  <c r="DA50" i="4"/>
  <c r="DA37" i="13" s="1" a="1"/>
  <c r="DA37" i="13" s="1"/>
  <c r="DA39" i="13" s="1"/>
  <c r="CZ50" i="4"/>
  <c r="CZ37" i="13" s="1" a="1"/>
  <c r="CZ37" i="13" s="1"/>
  <c r="CZ39" i="13" s="1"/>
  <c r="CY50" i="4"/>
  <c r="CY37" i="13" s="1" a="1"/>
  <c r="CY37" i="13" s="1"/>
  <c r="CY39" i="13" s="1"/>
  <c r="CX50" i="4"/>
  <c r="CX37" i="13" s="1" a="1"/>
  <c r="CX37" i="13" s="1"/>
  <c r="CX39" i="13" s="1"/>
  <c r="CW50" i="4"/>
  <c r="CW37" i="13" s="1" a="1"/>
  <c r="CW37" i="13" s="1"/>
  <c r="CW39" i="13" s="1"/>
  <c r="CV50" i="4"/>
  <c r="CV37" i="13" s="1" a="1"/>
  <c r="CV37" i="13" s="1"/>
  <c r="CV39" i="13" s="1"/>
  <c r="CU50" i="4"/>
  <c r="CU37" i="13" s="1" a="1"/>
  <c r="CU37" i="13" s="1"/>
  <c r="CU39" i="13" s="1"/>
  <c r="CT50" i="4"/>
  <c r="CT37" i="13" s="1" a="1"/>
  <c r="CT37" i="13" s="1"/>
  <c r="CT39" i="13" s="1"/>
  <c r="CS50" i="4"/>
  <c r="CS37" i="13" s="1" a="1"/>
  <c r="CS37" i="13" s="1"/>
  <c r="CS39" i="13" s="1"/>
  <c r="CR50" i="4"/>
  <c r="CR37" i="13" s="1" a="1"/>
  <c r="CR37" i="13" s="1"/>
  <c r="CR39" i="13" s="1"/>
  <c r="CQ50" i="4"/>
  <c r="CQ37" i="13" s="1" a="1"/>
  <c r="CQ37" i="13" s="1"/>
  <c r="CQ39" i="13" s="1"/>
  <c r="CP50" i="4"/>
  <c r="CP37" i="13" s="1" a="1"/>
  <c r="CP37" i="13" s="1"/>
  <c r="CP39" i="13" s="1"/>
  <c r="CO50" i="4"/>
  <c r="CO37" i="13" s="1" a="1"/>
  <c r="CO37" i="13" s="1"/>
  <c r="CO39" i="13" s="1"/>
  <c r="CN50" i="4"/>
  <c r="CN37" i="13" s="1" a="1"/>
  <c r="CN37" i="13" s="1"/>
  <c r="CN39" i="13" s="1"/>
  <c r="CM50" i="4"/>
  <c r="CM37" i="13" s="1" a="1"/>
  <c r="CM37" i="13" s="1"/>
  <c r="CM39" i="13" s="1"/>
  <c r="CL50" i="4"/>
  <c r="CL37" i="13" s="1" a="1"/>
  <c r="CL37" i="13" s="1"/>
  <c r="CL39" i="13" s="1"/>
  <c r="CK50" i="4"/>
  <c r="CK37" i="13" s="1" a="1"/>
  <c r="CK37" i="13" s="1"/>
  <c r="CK39" i="13" s="1"/>
  <c r="CJ50" i="4"/>
  <c r="CJ37" i="13" s="1" a="1"/>
  <c r="CJ37" i="13" s="1"/>
  <c r="CJ39" i="13" s="1"/>
  <c r="CI50" i="4"/>
  <c r="CI37" i="13" s="1" a="1"/>
  <c r="CI37" i="13" s="1"/>
  <c r="CI39" i="13" s="1"/>
  <c r="CH50" i="4"/>
  <c r="CH37" i="13" s="1" a="1"/>
  <c r="CH37" i="13" s="1"/>
  <c r="CH39" i="13" s="1"/>
  <c r="CG50" i="4"/>
  <c r="CG37" i="13" s="1" a="1"/>
  <c r="CG37" i="13" s="1"/>
  <c r="CG39" i="13" s="1"/>
  <c r="CF50" i="4"/>
  <c r="CF37" i="13" s="1" a="1"/>
  <c r="CF37" i="13" s="1"/>
  <c r="CF39" i="13" s="1"/>
  <c r="CE50" i="4"/>
  <c r="CE37" i="13" s="1" a="1"/>
  <c r="CE37" i="13" s="1"/>
  <c r="CE39" i="13" s="1"/>
  <c r="CD50" i="4"/>
  <c r="CD37" i="13" s="1" a="1"/>
  <c r="CD37" i="13" s="1"/>
  <c r="CD39" i="13" s="1"/>
  <c r="CC50" i="4"/>
  <c r="CC37" i="13" s="1" a="1"/>
  <c r="CC37" i="13" s="1"/>
  <c r="CC39" i="13" s="1"/>
  <c r="CB50" i="4"/>
  <c r="CB37" i="13" s="1" a="1"/>
  <c r="CB37" i="13" s="1"/>
  <c r="CB39" i="13" s="1"/>
  <c r="CA50" i="4"/>
  <c r="CA37" i="13" s="1" a="1"/>
  <c r="CA37" i="13" s="1"/>
  <c r="CA39" i="13" s="1"/>
  <c r="BZ50" i="4"/>
  <c r="BZ37" i="13" s="1" a="1"/>
  <c r="BZ37" i="13" s="1"/>
  <c r="BZ39" i="13" s="1"/>
  <c r="BY50" i="4"/>
  <c r="BY37" i="13" s="1" a="1"/>
  <c r="BY37" i="13" s="1"/>
  <c r="BY39" i="13" s="1"/>
  <c r="BX50" i="4"/>
  <c r="BX37" i="13" s="1" a="1"/>
  <c r="BX37" i="13" s="1"/>
  <c r="BX39" i="13" s="1"/>
  <c r="BU50" i="4"/>
  <c r="BU37" i="13" s="1" a="1"/>
  <c r="BU37" i="13" s="1"/>
  <c r="BU39" i="13" s="1"/>
  <c r="BS50" i="4"/>
  <c r="BS37" i="13" s="1" a="1"/>
  <c r="BS37" i="13" s="1"/>
  <c r="BS39" i="13" s="1"/>
  <c r="BQ50" i="4"/>
  <c r="BQ37" i="13" s="1" a="1"/>
  <c r="BQ37" i="13" s="1"/>
  <c r="BQ39" i="13" s="1"/>
  <c r="BO50" i="4"/>
  <c r="BO37" i="13" s="1" a="1"/>
  <c r="BO37" i="13" s="1"/>
  <c r="BO39" i="13" s="1"/>
  <c r="BM50" i="4"/>
  <c r="BM37" i="13" s="1" a="1"/>
  <c r="BM37" i="13" s="1"/>
  <c r="BM39" i="13" s="1"/>
  <c r="BL50" i="4"/>
  <c r="BL37" i="13" s="1" a="1"/>
  <c r="BL37" i="13" s="1"/>
  <c r="BL39" i="13" s="1"/>
  <c r="BK50" i="4"/>
  <c r="BK37" i="13" s="1" a="1"/>
  <c r="BK37" i="13" s="1"/>
  <c r="BK39" i="13" s="1"/>
  <c r="BI50" i="4"/>
  <c r="BI37" i="13" s="1" a="1"/>
  <c r="BI37" i="13" s="1"/>
  <c r="BI39" i="13" s="1"/>
  <c r="BG50" i="4"/>
  <c r="BG37" i="13" s="1" a="1"/>
  <c r="BG37" i="13" s="1"/>
  <c r="BG39" i="13" s="1"/>
  <c r="BE50" i="4"/>
  <c r="BE37" i="13" s="1" a="1"/>
  <c r="BE37" i="13" s="1"/>
  <c r="BE39" i="13" s="1"/>
  <c r="BC50" i="4"/>
  <c r="BC37" i="13" s="1" a="1"/>
  <c r="BC37" i="13" s="1"/>
  <c r="BC39" i="13" s="1"/>
  <c r="BA50" i="4"/>
  <c r="BA37" i="13" s="1" a="1"/>
  <c r="BA37" i="13" s="1"/>
  <c r="BA39" i="13" s="1"/>
  <c r="AY50" i="4"/>
  <c r="AY37" i="13" s="1" a="1"/>
  <c r="AY37" i="13" s="1"/>
  <c r="AY39" i="13" s="1"/>
  <c r="AW50" i="4"/>
  <c r="AW37" i="13" s="1" a="1"/>
  <c r="AW37" i="13" s="1"/>
  <c r="AW39" i="13" s="1"/>
  <c r="AV50" i="4"/>
  <c r="AV37" i="13" s="1" a="1"/>
  <c r="AV37" i="13" s="1"/>
  <c r="AV39" i="13" s="1"/>
  <c r="AU50" i="4"/>
  <c r="AU37" i="13" s="1" a="1"/>
  <c r="AU37" i="13" s="1"/>
  <c r="AU39" i="13" s="1"/>
  <c r="AS50" i="4"/>
  <c r="AS37" i="13" s="1" a="1"/>
  <c r="AS37" i="13" s="1"/>
  <c r="AS39" i="13" s="1"/>
  <c r="AQ50" i="4"/>
  <c r="AQ37" i="13" s="1" a="1"/>
  <c r="AQ37" i="13" s="1"/>
  <c r="AQ39" i="13" s="1"/>
  <c r="AO50" i="4"/>
  <c r="AO37" i="13" s="1" a="1"/>
  <c r="AO37" i="13" s="1"/>
  <c r="AO39" i="13" s="1"/>
  <c r="AM50" i="4"/>
  <c r="AM37" i="13" s="1" a="1"/>
  <c r="AM37" i="13" s="1"/>
  <c r="AM39" i="13" s="1"/>
  <c r="AK50" i="4"/>
  <c r="AK37" i="13" s="1" a="1"/>
  <c r="AK37" i="13" s="1"/>
  <c r="AK39" i="13" s="1"/>
  <c r="AI50" i="4"/>
  <c r="AI37" i="13" s="1" a="1"/>
  <c r="AI37" i="13" s="1"/>
  <c r="AI39" i="13" s="1"/>
  <c r="AG50" i="4"/>
  <c r="AG37" i="13" s="1" a="1"/>
  <c r="AG37" i="13" s="1"/>
  <c r="AG39" i="13" s="1"/>
  <c r="AF50" i="4"/>
  <c r="AF37" i="13" s="1" a="1"/>
  <c r="AF37" i="13" s="1"/>
  <c r="AF39" i="13" s="1"/>
  <c r="AE50" i="4"/>
  <c r="AE37" i="13" s="1" a="1"/>
  <c r="AE37" i="13" s="1"/>
  <c r="AE39" i="13" s="1"/>
  <c r="AC50" i="4"/>
  <c r="AC37" i="13" s="1" a="1"/>
  <c r="AC37" i="13" s="1"/>
  <c r="AC39" i="13" s="1"/>
  <c r="AA50" i="4"/>
  <c r="AA37" i="13" s="1" a="1"/>
  <c r="AA37" i="13" s="1"/>
  <c r="AA39" i="13" s="1"/>
  <c r="Y50" i="4"/>
  <c r="Y37" i="13" s="1" a="1"/>
  <c r="Y37" i="13" s="1"/>
  <c r="Y39" i="13" s="1"/>
  <c r="W50" i="4"/>
  <c r="W37" i="13" s="1" a="1"/>
  <c r="W37" i="13" s="1"/>
  <c r="W39" i="13" s="1"/>
  <c r="S50" i="4"/>
  <c r="S37" i="13" s="1" a="1"/>
  <c r="S37" i="13" s="1"/>
  <c r="S39" i="13" s="1"/>
  <c r="Q50" i="4"/>
  <c r="Q37" i="13" s="1" a="1"/>
  <c r="Q37" i="13" s="1"/>
  <c r="Q39" i="13" s="1"/>
  <c r="O50" i="4"/>
  <c r="O37" i="13" s="1" a="1"/>
  <c r="O37" i="13" s="1"/>
  <c r="O39" i="13" s="1"/>
  <c r="M50" i="4"/>
  <c r="M37" i="13" s="1" a="1"/>
  <c r="M37" i="13" s="1"/>
  <c r="M39" i="13" s="1"/>
  <c r="AC45" i="16"/>
  <c r="BX78" i="16"/>
  <c r="CY68" i="16"/>
  <c r="AS78" i="16"/>
  <c r="BD45" i="16"/>
  <c r="BW56" i="16"/>
  <c r="CM45" i="16"/>
  <c r="BY45" i="16"/>
  <c r="L78" i="16"/>
  <c r="AN45" i="16"/>
  <c r="BJ78" i="16"/>
  <c r="M67" i="16"/>
  <c r="J45" i="16"/>
  <c r="AT68" i="16"/>
  <c r="AW67" i="16"/>
  <c r="AS45" i="16"/>
  <c r="P45" i="16"/>
  <c r="BA45" i="16"/>
  <c r="T44" i="16"/>
  <c r="CE20" i="19" l="1"/>
  <c r="CE19" i="19"/>
  <c r="W9" i="13" a="1"/>
  <c r="W9" i="13" s="1"/>
  <c r="AO9" i="13" a="1"/>
  <c r="AO9" i="13" s="1"/>
  <c r="BQ9" i="13" a="1"/>
  <c r="BQ9" i="13" s="1"/>
  <c r="CK9" i="13" a="1"/>
  <c r="CK9" i="13" s="1"/>
  <c r="DA9" i="13" a="1"/>
  <c r="DA9" i="13" s="1"/>
  <c r="AJ9" i="13" a="1"/>
  <c r="AJ9" i="13" s="1"/>
  <c r="AC9" i="13" a="1"/>
  <c r="AC9" i="13" s="1"/>
  <c r="BS9" i="13" a="1"/>
  <c r="BS9" i="13" s="1"/>
  <c r="CD9" i="13" a="1"/>
  <c r="CD9" i="13" s="1"/>
  <c r="CT9" i="13" a="1"/>
  <c r="CT9" i="13" s="1"/>
  <c r="T9" i="13" a="1"/>
  <c r="T9" i="13" s="1"/>
  <c r="AL9" i="13" a="1"/>
  <c r="AL9" i="13" s="1"/>
  <c r="BV9" i="13" a="1"/>
  <c r="BV9" i="13" s="1"/>
  <c r="AE9" i="13" a="1"/>
  <c r="AE9" i="13" s="1"/>
  <c r="AS9" i="13" a="1"/>
  <c r="AS9" i="13" s="1"/>
  <c r="BU9" i="13" a="1"/>
  <c r="BU9" i="13" s="1"/>
  <c r="CM9" i="13" a="1"/>
  <c r="CM9" i="13" s="1"/>
  <c r="DC9" i="13" a="1"/>
  <c r="DC9" i="13" s="1"/>
  <c r="V9" i="13" a="1"/>
  <c r="V9" i="13" s="1"/>
  <c r="AN9" i="13" a="1"/>
  <c r="AN9" i="13" s="1"/>
  <c r="BW9" i="13" a="1"/>
  <c r="BW9" i="13" s="1"/>
  <c r="O9" i="13" a="1"/>
  <c r="O9" i="13" s="1"/>
  <c r="AU9" i="13" a="1"/>
  <c r="AU9" i="13" s="1"/>
  <c r="BX9" i="13" a="1"/>
  <c r="BX9" i="13" s="1"/>
  <c r="Q9" i="13" a="1"/>
  <c r="Q9" i="13" s="1"/>
  <c r="AG9" i="13" a="1"/>
  <c r="AG9" i="13" s="1"/>
  <c r="AV9" i="13" a="1"/>
  <c r="AV9" i="13" s="1"/>
  <c r="BK9" i="13" a="1"/>
  <c r="BK9" i="13" s="1"/>
  <c r="BY9" i="13" a="1"/>
  <c r="BY9" i="13" s="1"/>
  <c r="CG9" i="13" a="1"/>
  <c r="CG9" i="13" s="1"/>
  <c r="CO9" i="13" a="1"/>
  <c r="CO9" i="13" s="1"/>
  <c r="CW9" i="13" a="1"/>
  <c r="CW9" i="13" s="1"/>
  <c r="Z9" i="13" a="1"/>
  <c r="Z9" i="13" s="1"/>
  <c r="AR9" i="13" a="1"/>
  <c r="AR9" i="13" s="1"/>
  <c r="BJ9" i="13" a="1"/>
  <c r="BJ9" i="13" s="1"/>
  <c r="AK9" i="13" a="1"/>
  <c r="AK9" i="13" s="1"/>
  <c r="AY9" i="13" a="1"/>
  <c r="AY9" i="13" s="1"/>
  <c r="BM9" i="13" a="1"/>
  <c r="BM9" i="13" s="1"/>
  <c r="CA9" i="13" a="1"/>
  <c r="CA9" i="13" s="1"/>
  <c r="CI9" i="13" a="1"/>
  <c r="CI9" i="13" s="1"/>
  <c r="CQ9" i="13" a="1"/>
  <c r="CQ9" i="13" s="1"/>
  <c r="CY9" i="13" a="1"/>
  <c r="CY9" i="13" s="1"/>
  <c r="AD9" i="13" a="1"/>
  <c r="AD9" i="13" s="1"/>
  <c r="AX9" i="13" a="1"/>
  <c r="AX9" i="13" s="1"/>
  <c r="BP9" i="13" a="1"/>
  <c r="BP9" i="13" s="1"/>
  <c r="Y9" i="13" a="1"/>
  <c r="Y9" i="13" s="1"/>
  <c r="AM9" i="13" a="1"/>
  <c r="AM9" i="13" s="1"/>
  <c r="BA9" i="13" a="1"/>
  <c r="BA9" i="13" s="1"/>
  <c r="BO9" i="13" a="1"/>
  <c r="BO9" i="13" s="1"/>
  <c r="CB9" i="13" a="1"/>
  <c r="CB9" i="13" s="1"/>
  <c r="CR9" i="13" a="1"/>
  <c r="CR9" i="13" s="1"/>
  <c r="CZ9" i="13" a="1"/>
  <c r="CZ9" i="13" s="1"/>
  <c r="P9" i="13" a="1"/>
  <c r="P9" i="13" s="1"/>
  <c r="AH9" i="13" a="1"/>
  <c r="AH9" i="13" s="1"/>
  <c r="AZ9" i="13" a="1"/>
  <c r="AZ9" i="13" s="1"/>
  <c r="BR9" i="13" a="1"/>
  <c r="BR9" i="13" s="1"/>
  <c r="AA9" i="13" a="1"/>
  <c r="AA9" i="13" s="1"/>
  <c r="BC9" i="13" a="1"/>
  <c r="BC9" i="13" s="1"/>
  <c r="CC9" i="13" a="1"/>
  <c r="CC9" i="13" s="1"/>
  <c r="CS9" i="13" a="1"/>
  <c r="CS9" i="13" s="1"/>
  <c r="R9" i="13" a="1"/>
  <c r="R9" i="13" s="1"/>
  <c r="BB9" i="13" a="1"/>
  <c r="BB9" i="13" s="1"/>
  <c r="BT9" i="13" a="1"/>
  <c r="BT9" i="13" s="1"/>
  <c r="AQ9" i="13" a="1"/>
  <c r="AQ9" i="13" s="1"/>
  <c r="BE9" i="13" a="1"/>
  <c r="BE9" i="13" s="1"/>
  <c r="CL9" i="13" a="1"/>
  <c r="CL9" i="13" s="1"/>
  <c r="DB9" i="13" a="1"/>
  <c r="DB9" i="13" s="1"/>
  <c r="BD9" i="13" a="1"/>
  <c r="BD9" i="13" s="1"/>
  <c r="BG9" i="13" a="1"/>
  <c r="BG9" i="13" s="1"/>
  <c r="CE9" i="13" a="1"/>
  <c r="CE9" i="13" s="1"/>
  <c r="CU9" i="13" a="1"/>
  <c r="CU9" i="13" s="1"/>
  <c r="BF9" i="13" a="1"/>
  <c r="BF9" i="13" s="1"/>
  <c r="AF9" i="13" a="1"/>
  <c r="AF9" i="13" s="1"/>
  <c r="BI9" i="13" a="1"/>
  <c r="BI9" i="13" s="1"/>
  <c r="CF9" i="13" a="1"/>
  <c r="CF9" i="13" s="1"/>
  <c r="CN9" i="13" a="1"/>
  <c r="CN9" i="13" s="1"/>
  <c r="CV9" i="13" a="1"/>
  <c r="CV9" i="13" s="1"/>
  <c r="X9" i="13" a="1"/>
  <c r="X9" i="13" s="1"/>
  <c r="AP9" i="13" a="1"/>
  <c r="AP9" i="13" s="1"/>
  <c r="BH9" i="13" a="1"/>
  <c r="BH9" i="13" s="1"/>
  <c r="S9" i="13" a="1"/>
  <c r="S9" i="13" s="1"/>
  <c r="AI9" i="13" a="1"/>
  <c r="AI9" i="13" s="1"/>
  <c r="AW9" i="13" a="1"/>
  <c r="AW9" i="13" s="1"/>
  <c r="BL9" i="13" a="1"/>
  <c r="BL9" i="13" s="1"/>
  <c r="BZ9" i="13" a="1"/>
  <c r="BZ9" i="13" s="1"/>
  <c r="CH9" i="13" a="1"/>
  <c r="CH9" i="13" s="1"/>
  <c r="CP9" i="13" a="1"/>
  <c r="CP9" i="13" s="1"/>
  <c r="CX9" i="13" a="1"/>
  <c r="CX9" i="13" s="1"/>
  <c r="AB9" i="13" a="1"/>
  <c r="AB9" i="13" s="1"/>
  <c r="AT9" i="13" a="1"/>
  <c r="AT9" i="13" s="1"/>
  <c r="BN9" i="13" a="1"/>
  <c r="BN9" i="13" s="1"/>
  <c r="CJ9" i="13" a="1"/>
  <c r="CJ9" i="13" s="1"/>
  <c r="L9" i="13" a="1"/>
  <c r="L9" i="13" s="1"/>
  <c r="N9" i="13" a="1"/>
  <c r="N9" i="13" s="1"/>
  <c r="M9" i="13" a="1"/>
  <c r="M9" i="13" s="1"/>
  <c r="CE6" i="19"/>
  <c r="CD18" i="19"/>
  <c r="CF8" i="19"/>
  <c r="Q9" i="4"/>
  <c r="S9" i="4"/>
  <c r="M9" i="4"/>
  <c r="U9" i="4"/>
  <c r="AC9" i="4"/>
  <c r="L9" i="4"/>
  <c r="T9" i="4"/>
  <c r="AB9" i="4"/>
  <c r="O9" i="4"/>
  <c r="W9" i="4"/>
  <c r="AE9" i="4"/>
  <c r="N9" i="4"/>
  <c r="V9" i="4"/>
  <c r="AD9" i="4"/>
  <c r="AF9" i="4"/>
  <c r="P9" i="4"/>
  <c r="P7" i="4" s="1"/>
  <c r="X9" i="4"/>
  <c r="Y9" i="4"/>
  <c r="AA9" i="4"/>
  <c r="AG9" i="4"/>
  <c r="R9" i="4"/>
  <c r="Z9"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Z12" i="10"/>
  <c r="M12" i="10"/>
  <c r="AC12" i="10"/>
  <c r="L12" i="10"/>
  <c r="Q12" i="10"/>
  <c r="Y12" i="10"/>
  <c r="AF12" i="10"/>
  <c r="P12" i="10"/>
  <c r="X12" i="10"/>
  <c r="R12" i="10"/>
  <c r="U12" i="10"/>
  <c r="G64" i="4"/>
  <c r="CJ44" i="16"/>
  <c r="BX68" i="16"/>
  <c r="AW78" i="16"/>
  <c r="CM44" i="16"/>
  <c r="AH67" i="16"/>
  <c r="AP67" i="16"/>
  <c r="AQ68" i="16"/>
  <c r="DB78" i="16"/>
  <c r="AT67" i="16"/>
  <c r="AN56" i="16"/>
  <c r="AV67" i="16"/>
  <c r="BE44" i="16"/>
  <c r="BP67" i="16"/>
  <c r="AB45" i="16"/>
  <c r="CO67" i="16"/>
  <c r="CB78" i="16"/>
  <c r="BE68" i="16"/>
  <c r="CS68" i="16"/>
  <c r="AH56" i="16"/>
  <c r="BU56" i="16"/>
  <c r="BH68" i="16"/>
  <c r="CU78" i="16"/>
  <c r="BB44" i="16"/>
  <c r="BG78" i="16"/>
  <c r="DB67" i="16"/>
  <c r="DA68" i="16"/>
  <c r="T56" i="16"/>
  <c r="CS44" i="16"/>
  <c r="BZ45" i="16"/>
  <c r="CI45" i="16"/>
  <c r="AK78" i="16"/>
  <c r="BN78" i="16"/>
  <c r="BB45" i="16"/>
  <c r="W78" i="16"/>
  <c r="Z68" i="16"/>
  <c r="AU56" i="16"/>
  <c r="Q45" i="16"/>
  <c r="BS68" i="16"/>
  <c r="AD45" i="16"/>
  <c r="BG56" i="16"/>
  <c r="CX56" i="16"/>
  <c r="T78" i="16"/>
  <c r="BO67" i="16"/>
  <c r="CS45" i="16"/>
  <c r="CY56" i="16"/>
  <c r="BO68" i="16"/>
  <c r="AJ44" i="16"/>
  <c r="CN67" i="16"/>
  <c r="BQ56" i="16"/>
  <c r="CF45" i="16"/>
  <c r="AS56" i="16"/>
  <c r="BG68" i="16"/>
  <c r="AY44" i="16"/>
  <c r="CR68" i="16"/>
  <c r="I67" i="16"/>
  <c r="AQ45" i="16"/>
  <c r="AN68" i="16"/>
  <c r="AP45" i="16"/>
  <c r="AN44" i="16"/>
  <c r="BU68" i="16"/>
  <c r="BW44" i="16"/>
  <c r="J56" i="16"/>
  <c r="CH67" i="16"/>
  <c r="CE78" i="16"/>
  <c r="BD78" i="16"/>
  <c r="Y56" i="16"/>
  <c r="BZ68" i="16"/>
  <c r="CG67" i="16"/>
  <c r="AB68" i="16"/>
  <c r="AU44" i="16"/>
  <c r="AJ68" i="16"/>
  <c r="BJ45" i="16"/>
  <c r="CE44" i="16"/>
  <c r="DB68" i="16"/>
  <c r="CB45" i="16"/>
  <c r="AW45" i="16"/>
  <c r="CI67" i="16"/>
  <c r="CR44" i="16"/>
  <c r="CA45" i="16"/>
  <c r="S67" i="16"/>
  <c r="BQ67" i="16"/>
  <c r="CL44" i="16"/>
  <c r="AJ56" i="16"/>
  <c r="CA44" i="16"/>
  <c r="CC44" i="16"/>
  <c r="AD56" i="16"/>
  <c r="AF78" i="16"/>
  <c r="AM56" i="16"/>
  <c r="BP44" i="16"/>
  <c r="BR67" i="16"/>
  <c r="Z45" i="16"/>
  <c r="L44" i="16"/>
  <c r="CT67" i="16"/>
  <c r="V56" i="16"/>
  <c r="BI67" i="16"/>
  <c r="BU45" i="16"/>
  <c r="DC67" i="16"/>
  <c r="CL45" i="16"/>
  <c r="U56" i="16"/>
  <c r="CH44" i="16"/>
  <c r="CJ78" i="16"/>
  <c r="CG44" i="16"/>
  <c r="AD67" i="16"/>
  <c r="AF68" i="16"/>
  <c r="U68" i="16"/>
  <c r="I44" i="16"/>
  <c r="CQ68" i="16"/>
  <c r="AY67" i="16"/>
  <c r="CT45" i="16"/>
  <c r="CQ56" i="16"/>
  <c r="AR68" i="16"/>
  <c r="BN44" i="16"/>
  <c r="BQ78" i="16"/>
  <c r="DA44" i="16"/>
  <c r="BO56" i="16"/>
  <c r="CY67" i="16"/>
  <c r="CW78" i="16"/>
  <c r="BK56" i="16"/>
  <c r="CR56" i="16"/>
  <c r="K67" i="16"/>
  <c r="O45" i="16"/>
  <c r="CO45" i="16"/>
  <c r="BV78" i="16"/>
  <c r="BV44" i="16"/>
  <c r="CB67" i="16"/>
  <c r="CJ56" i="16"/>
  <c r="AF44" i="16"/>
  <c r="AS44" i="16"/>
  <c r="BO44" i="16"/>
  <c r="CG45" i="16"/>
  <c r="CQ78" i="16"/>
  <c r="CK56" i="16"/>
  <c r="BS78" i="16"/>
  <c r="BA68" i="16"/>
  <c r="AK67" i="16"/>
  <c r="BC68" i="16"/>
  <c r="L68" i="16"/>
  <c r="AQ44" i="16"/>
  <c r="W44" i="16"/>
  <c r="BP68" i="16"/>
  <c r="H56" i="16"/>
  <c r="CS78" i="16"/>
  <c r="AG68" i="16"/>
  <c r="AF67" i="16"/>
  <c r="R68" i="16"/>
  <c r="CA78" i="16"/>
  <c r="BG67" i="16"/>
  <c r="CW67" i="16"/>
  <c r="AN78" i="16"/>
  <c r="CS56" i="16"/>
  <c r="BP78" i="16"/>
  <c r="AE68" i="16"/>
  <c r="AP44" i="16"/>
  <c r="BS44" i="16"/>
  <c r="AK44" i="16"/>
  <c r="AC78" i="16"/>
  <c r="BR44" i="16"/>
  <c r="Q67" i="16"/>
  <c r="AT56" i="16"/>
  <c r="BZ78" i="16"/>
  <c r="CG78" i="16"/>
  <c r="H78" i="16"/>
  <c r="P56" i="16"/>
  <c r="AS67" i="16"/>
  <c r="O78" i="16"/>
  <c r="Z67" i="16"/>
  <c r="AM68" i="16"/>
  <c r="CU68" i="16"/>
  <c r="CP78" i="16"/>
  <c r="I78" i="16"/>
  <c r="K56" i="16"/>
  <c r="AV68" i="16"/>
  <c r="AU45" i="16"/>
  <c r="N68" i="16"/>
  <c r="BP56" i="16"/>
  <c r="CX78" i="16"/>
  <c r="AP68" i="16"/>
  <c r="AF45" i="16"/>
  <c r="BK44" i="16"/>
  <c r="CW68" i="16"/>
  <c r="BX45" i="16"/>
  <c r="BR45" i="16"/>
  <c r="BV56" i="16"/>
  <c r="AW44" i="16"/>
  <c r="X45" i="16"/>
  <c r="BT67" i="16"/>
  <c r="CG56" i="16"/>
  <c r="BR56" i="16"/>
  <c r="BV45" i="16"/>
  <c r="CM56" i="16"/>
  <c r="BI45" i="16"/>
  <c r="CU67" i="16"/>
  <c r="BN68" i="16"/>
  <c r="BM44" i="16"/>
  <c r="S56" i="16"/>
  <c r="AL68" i="16"/>
  <c r="BP45" i="16"/>
  <c r="CM67" i="16"/>
  <c r="CI78" i="16"/>
  <c r="AO78" i="16"/>
  <c r="BH44" i="16"/>
  <c r="AQ56" i="16"/>
  <c r="CD67" i="16"/>
  <c r="CA56" i="16"/>
  <c r="BF68" i="16"/>
  <c r="I45" i="16"/>
  <c r="CF44" i="16"/>
  <c r="AP56" i="16"/>
  <c r="BX44" i="16"/>
  <c r="CB44" i="16"/>
  <c r="BS45" i="16"/>
  <c r="P44" i="16"/>
  <c r="CA67" i="16"/>
  <c r="BG44" i="16"/>
  <c r="BY78" i="16"/>
  <c r="V44" i="16"/>
  <c r="Z44" i="16"/>
  <c r="CF67" i="16"/>
  <c r="BH78" i="16"/>
  <c r="AM44" i="16"/>
  <c r="BC56" i="16"/>
  <c r="S44" i="16"/>
  <c r="CL56" i="16"/>
  <c r="BB67" i="16"/>
  <c r="BN67" i="16"/>
  <c r="Z78" i="16"/>
  <c r="N45" i="16"/>
  <c r="CW44" i="16"/>
  <c r="V45" i="16"/>
  <c r="AF56" i="16"/>
  <c r="AV78" i="16"/>
  <c r="BR68" i="16"/>
  <c r="AO44" i="16"/>
  <c r="CO78" i="16"/>
  <c r="K78" i="16"/>
  <c r="BD67" i="16"/>
  <c r="AD78" i="16"/>
  <c r="CR67" i="16"/>
  <c r="BB78" i="16"/>
  <c r="AW56" i="16"/>
  <c r="W68" i="16"/>
  <c r="T68" i="16"/>
  <c r="BE56" i="16"/>
  <c r="BM68" i="16"/>
  <c r="CZ45" i="16"/>
  <c r="BC45" i="16"/>
  <c r="H67" i="16"/>
  <c r="P78" i="16"/>
  <c r="BD44" i="16"/>
  <c r="CE68" i="16"/>
  <c r="CF56" i="16"/>
  <c r="CG68" i="16"/>
  <c r="AC44" i="16"/>
  <c r="AQ67" i="16"/>
  <c r="CN78" i="16"/>
  <c r="BO78" i="16"/>
  <c r="AL45" i="16"/>
  <c r="BT56" i="16"/>
  <c r="CK78" i="16"/>
  <c r="N44" i="16"/>
  <c r="CF78" i="16"/>
  <c r="AA68" i="16"/>
  <c r="BJ44" i="16"/>
  <c r="CZ44" i="16"/>
  <c r="CZ67" i="16"/>
  <c r="W56" i="16"/>
  <c r="AB67" i="16"/>
  <c r="Y78" i="16"/>
  <c r="BL68" i="16"/>
  <c r="BN56" i="16"/>
  <c r="AZ44" i="16"/>
  <c r="V78" i="16"/>
  <c r="BQ45" i="16"/>
  <c r="S45" i="16"/>
  <c r="BU67" i="16"/>
  <c r="CK44" i="16"/>
  <c r="Y67" i="16"/>
  <c r="CD44" i="16"/>
  <c r="H45" i="16"/>
  <c r="BC44" i="16"/>
  <c r="CP45" i="16"/>
  <c r="AT45" i="16"/>
  <c r="CZ78" i="16"/>
  <c r="CH56" i="16"/>
  <c r="BT45" i="16"/>
  <c r="BE67" i="16"/>
  <c r="AB56" i="16"/>
  <c r="BK78" i="16"/>
  <c r="BY67" i="16"/>
  <c r="CD45" i="16"/>
  <c r="CN56" i="16"/>
  <c r="AY45" i="16"/>
  <c r="BA56" i="16"/>
  <c r="AA45" i="16"/>
  <c r="DC68" i="16"/>
  <c r="H68" i="16"/>
  <c r="CL68" i="16"/>
  <c r="CE56" i="16"/>
  <c r="V68" i="16"/>
  <c r="AG78" i="16"/>
  <c r="CQ44" i="16"/>
  <c r="X56" i="16"/>
  <c r="CH78" i="16"/>
  <c r="DA67" i="16"/>
  <c r="CU56" i="16"/>
  <c r="AY78" i="16"/>
  <c r="BQ44" i="16"/>
  <c r="CI68" i="16"/>
  <c r="X78" i="16"/>
  <c r="X67" i="16"/>
  <c r="AU67" i="16"/>
  <c r="AW68" i="16"/>
  <c r="BR78" i="16"/>
  <c r="CP56" i="16"/>
  <c r="CW45" i="16"/>
  <c r="CV44" i="16"/>
  <c r="CC45" i="16"/>
  <c r="AR67" i="16"/>
  <c r="CM78" i="16"/>
  <c r="V67" i="16"/>
  <c r="AR45" i="16"/>
  <c r="AA67" i="16"/>
  <c r="AR56" i="16"/>
  <c r="BB68" i="16"/>
  <c r="AA44" i="16"/>
  <c r="AR78" i="16"/>
  <c r="Y44" i="16"/>
  <c r="BH45" i="16"/>
  <c r="AH45" i="16"/>
  <c r="CF68" i="16"/>
  <c r="CU45" i="16"/>
  <c r="L56" i="16"/>
  <c r="CP67" i="16"/>
  <c r="CO68" i="16"/>
  <c r="BU44" i="16"/>
  <c r="BL67" i="16"/>
  <c r="AJ67" i="16"/>
  <c r="Q78" i="16"/>
  <c r="N78" i="16"/>
  <c r="AK45" i="16"/>
  <c r="BB56" i="16"/>
  <c r="AU78" i="16"/>
  <c r="CV78" i="16"/>
  <c r="BJ68" i="16"/>
  <c r="AG45" i="16"/>
  <c r="BM45" i="16"/>
  <c r="AN67" i="16"/>
  <c r="BA44" i="16"/>
  <c r="AC68" i="16"/>
  <c r="J78" i="16"/>
  <c r="BE78" i="16"/>
  <c r="BD68" i="16"/>
  <c r="DC44" i="16"/>
  <c r="AZ56" i="16"/>
  <c r="R67" i="16"/>
  <c r="I56" i="16"/>
  <c r="CK67" i="16"/>
  <c r="AZ67" i="16"/>
  <c r="AT78" i="16"/>
  <c r="BM67" i="16"/>
  <c r="CT56" i="16"/>
  <c r="DA78" i="16"/>
  <c r="DC78" i="16"/>
  <c r="CE67" i="16"/>
  <c r="CV67" i="16"/>
  <c r="AC56" i="16"/>
  <c r="S78" i="16"/>
  <c r="BG45" i="16"/>
  <c r="M78" i="16"/>
  <c r="CX44" i="16"/>
  <c r="AG67" i="16"/>
  <c r="BY44" i="16"/>
  <c r="AD68" i="16"/>
  <c r="BI78" i="16"/>
  <c r="CW56" i="16"/>
  <c r="BZ67" i="16"/>
  <c r="AL78" i="16"/>
  <c r="DA45" i="16"/>
  <c r="CI44" i="16"/>
  <c r="BI68" i="16"/>
  <c r="BJ56" i="16"/>
  <c r="CP44" i="16"/>
  <c r="CQ45" i="16"/>
  <c r="DB44" i="16"/>
  <c r="BL56" i="16"/>
  <c r="L67" i="16"/>
  <c r="AI45" i="16"/>
  <c r="J67" i="16"/>
  <c r="BM78" i="16"/>
  <c r="AI56" i="16"/>
  <c r="N67" i="16"/>
  <c r="CB56" i="16"/>
  <c r="CZ68" i="16"/>
  <c r="AE44" i="16"/>
  <c r="CN68" i="16"/>
  <c r="O68" i="16"/>
  <c r="M45" i="16"/>
  <c r="AX45" i="16"/>
  <c r="CX68" i="16"/>
  <c r="P68" i="16"/>
  <c r="AV45" i="16"/>
  <c r="Q68" i="16"/>
  <c r="BK68" i="16"/>
  <c r="BD56" i="16"/>
  <c r="CU44" i="16"/>
  <c r="AK68" i="16"/>
  <c r="AC67" i="16"/>
  <c r="AR44" i="16"/>
  <c r="BZ56" i="16"/>
  <c r="CQ67" i="16"/>
  <c r="AX67" i="16"/>
  <c r="AY68" i="16"/>
  <c r="BC67" i="16"/>
  <c r="CR45" i="16"/>
  <c r="I68" i="16"/>
  <c r="CC68" i="16"/>
  <c r="BY56" i="16"/>
  <c r="H44" i="16"/>
  <c r="CD68" i="16"/>
  <c r="AI78" i="16"/>
  <c r="CO56" i="16"/>
  <c r="DB45" i="16"/>
  <c r="CK68" i="16"/>
  <c r="O56" i="16"/>
  <c r="AE45" i="16"/>
  <c r="CY44" i="16"/>
  <c r="CX45" i="16"/>
  <c r="T45" i="16"/>
  <c r="BZ44" i="16"/>
  <c r="Z56" i="16"/>
  <c r="Y68" i="16"/>
  <c r="CE45" i="16"/>
  <c r="K68" i="16"/>
  <c r="CC78" i="16"/>
  <c r="P67" i="16"/>
  <c r="U67" i="16"/>
  <c r="BV68" i="16"/>
  <c r="BJ67" i="16"/>
  <c r="M44" i="16"/>
  <c r="AV56" i="16"/>
  <c r="BK45" i="16"/>
  <c r="W67" i="16"/>
  <c r="BN45" i="16"/>
  <c r="BQ68" i="16"/>
  <c r="AQ78" i="16"/>
  <c r="AX68" i="16"/>
  <c r="CN45" i="16"/>
  <c r="AH44" i="16"/>
  <c r="AU68" i="16"/>
  <c r="CJ45" i="16"/>
  <c r="CH45" i="16"/>
  <c r="AM67" i="16"/>
  <c r="AM45" i="16"/>
  <c r="AZ78" i="16"/>
  <c r="BI56" i="16"/>
  <c r="U45" i="16"/>
  <c r="AI68" i="16"/>
  <c r="CC67" i="16"/>
  <c r="AS68" i="16"/>
  <c r="CX67" i="16"/>
  <c r="BS56" i="16"/>
  <c r="BA78" i="16"/>
  <c r="CO44" i="16"/>
  <c r="BF56" i="16"/>
  <c r="T67" i="16"/>
  <c r="CV56" i="16"/>
  <c r="BO45" i="16"/>
  <c r="O44" i="16"/>
  <c r="BE45" i="16"/>
  <c r="BT44" i="16"/>
  <c r="AV44" i="16"/>
  <c r="AB78" i="16"/>
  <c r="AG44" i="16"/>
  <c r="BF78" i="16"/>
  <c r="CV45" i="16"/>
  <c r="AB44" i="16"/>
  <c r="CV68" i="16"/>
  <c r="BL45" i="16"/>
  <c r="BF45" i="16"/>
  <c r="CA68" i="16"/>
  <c r="AZ45" i="16"/>
  <c r="CJ67" i="16"/>
  <c r="AT44" i="16"/>
  <c r="CT68" i="16"/>
  <c r="BH67" i="16"/>
  <c r="BF67" i="16"/>
  <c r="BF44" i="16"/>
  <c r="AG56" i="16"/>
  <c r="BK67" i="16"/>
  <c r="BW45" i="16"/>
  <c r="AY56" i="16"/>
  <c r="CH68" i="16"/>
  <c r="U44" i="16"/>
  <c r="AX78" i="16"/>
  <c r="CC56" i="16"/>
  <c r="BX67" i="16"/>
  <c r="AE67" i="16"/>
  <c r="AM78" i="16"/>
  <c r="O67" i="16"/>
  <c r="DC45" i="16"/>
  <c r="K45" i="16"/>
  <c r="CJ68" i="16"/>
  <c r="U78" i="16"/>
  <c r="BW78" i="16"/>
  <c r="BI44" i="16"/>
  <c r="BL44" i="16"/>
  <c r="AA56" i="16"/>
  <c r="W45" i="16"/>
  <c r="CL78" i="16"/>
  <c r="BT68" i="16"/>
  <c r="J44" i="16"/>
  <c r="DA56" i="16"/>
  <c r="BS67" i="16"/>
  <c r="X44" i="16"/>
  <c r="S68" i="16"/>
  <c r="Y45" i="16"/>
  <c r="BV67" i="16"/>
  <c r="M68" i="16"/>
  <c r="J68" i="16"/>
  <c r="Q56" i="16"/>
  <c r="BU78" i="16"/>
  <c r="CD56" i="16"/>
  <c r="AL44" i="16"/>
  <c r="AJ45" i="16"/>
  <c r="BL78" i="16"/>
  <c r="R44" i="16"/>
  <c r="AO56" i="16"/>
  <c r="BC78" i="16"/>
  <c r="AK56" i="16"/>
  <c r="AE78" i="16"/>
  <c r="CP68" i="16"/>
  <c r="AX44" i="16"/>
  <c r="CI56" i="16"/>
  <c r="CM68" i="16"/>
  <c r="Q44" i="16"/>
  <c r="AD44" i="16"/>
  <c r="BM56" i="16"/>
  <c r="AZ68" i="16"/>
  <c r="AI67" i="16"/>
  <c r="AI44" i="16"/>
  <c r="AH78" i="16"/>
  <c r="AO67" i="16"/>
  <c r="DC56" i="16"/>
  <c r="CS67" i="16"/>
  <c r="R56" i="16"/>
  <c r="BX56" i="16"/>
  <c r="AA78" i="16"/>
  <c r="CZ56" i="16"/>
  <c r="CY45" i="16"/>
  <c r="AL56" i="16"/>
  <c r="CT44" i="16"/>
  <c r="AJ78" i="16"/>
  <c r="AO45" i="16"/>
  <c r="N56" i="16"/>
  <c r="CN44" i="16"/>
  <c r="CB68" i="16"/>
  <c r="M56" i="16"/>
  <c r="DB56" i="16"/>
  <c r="CT78" i="16"/>
  <c r="K44" i="16"/>
  <c r="L45" i="16"/>
  <c r="BY68" i="16"/>
  <c r="CR78" i="16"/>
  <c r="R45" i="16"/>
  <c r="AL67" i="16"/>
  <c r="BT78" i="16"/>
  <c r="X68" i="16"/>
  <c r="AH68" i="16"/>
  <c r="R78" i="16"/>
  <c r="BW67" i="16"/>
  <c r="BA67" i="16"/>
  <c r="AP78" i="16"/>
  <c r="AE56" i="16"/>
  <c r="AO68" i="16"/>
  <c r="BW68" i="16"/>
  <c r="CD78" i="16"/>
  <c r="CL67" i="16"/>
  <c r="CY78" i="16"/>
  <c r="AX56" i="16"/>
  <c r="CK45" i="16"/>
  <c r="BH56" i="16"/>
  <c r="F56" i="16" l="1"/>
  <c r="G56" i="16"/>
  <c r="G45" i="16"/>
  <c r="G67" i="16"/>
  <c r="G44" i="16"/>
  <c r="G68" i="16"/>
  <c r="G78" i="16"/>
  <c r="F44" i="16"/>
  <c r="F45" i="16"/>
  <c r="F67" i="16"/>
  <c r="F68" i="16"/>
  <c r="F78" i="16"/>
  <c r="AC9" i="10"/>
  <c r="AC13" i="10" s="1"/>
  <c r="CF20" i="19"/>
  <c r="CF19" i="19"/>
  <c r="AA7" i="4"/>
  <c r="BN7" i="4"/>
  <c r="DB7" i="4"/>
  <c r="BS7" i="4"/>
  <c r="BJ7" i="4"/>
  <c r="DA7" i="4"/>
  <c r="CK7" i="4"/>
  <c r="BQ7" i="4"/>
  <c r="BR7" i="4"/>
  <c r="AH7" i="4"/>
  <c r="CN7" i="4"/>
  <c r="BX7" i="4"/>
  <c r="AU7" i="4"/>
  <c r="BP7" i="4"/>
  <c r="DC7" i="4"/>
  <c r="CM7" i="4"/>
  <c r="BU7" i="4"/>
  <c r="AS7" i="4"/>
  <c r="CH7" i="4"/>
  <c r="AO7" i="4"/>
  <c r="Y7" i="4"/>
  <c r="X7" i="4"/>
  <c r="BD7" i="4"/>
  <c r="CT7" i="4"/>
  <c r="AW7" i="4"/>
  <c r="BB7" i="4"/>
  <c r="CW7" i="4"/>
  <c r="CG7" i="4"/>
  <c r="BK7" i="4"/>
  <c r="BH7" i="4"/>
  <c r="CZ7" i="4"/>
  <c r="CJ7" i="4"/>
  <c r="BO7" i="4"/>
  <c r="AM7" i="4"/>
  <c r="BF7" i="4"/>
  <c r="CY7" i="4"/>
  <c r="CI7" i="4"/>
  <c r="BM7" i="4"/>
  <c r="AK7" i="4"/>
  <c r="BZ7" i="4"/>
  <c r="P9" i="10"/>
  <c r="Q9" i="10"/>
  <c r="Z7" i="4"/>
  <c r="AF7" i="4"/>
  <c r="AB7" i="4"/>
  <c r="AT7" i="4"/>
  <c r="CL7" i="4"/>
  <c r="AI7" i="4"/>
  <c r="AR7" i="4"/>
  <c r="CS7" i="4"/>
  <c r="CC7" i="4"/>
  <c r="BC7" i="4"/>
  <c r="AZ7" i="4"/>
  <c r="CV7" i="4"/>
  <c r="CF7" i="4"/>
  <c r="BI7" i="4"/>
  <c r="BE7" i="4"/>
  <c r="AX7" i="4"/>
  <c r="CU7" i="4"/>
  <c r="CE7" i="4"/>
  <c r="BG7" i="4"/>
  <c r="CX7" i="4"/>
  <c r="BL7" i="4"/>
  <c r="R9" i="10"/>
  <c r="AD7" i="4"/>
  <c r="V9" i="10"/>
  <c r="BV7" i="4"/>
  <c r="AL7" i="4"/>
  <c r="CD7" i="4"/>
  <c r="BT7" i="4"/>
  <c r="AJ7" i="4"/>
  <c r="CO7" i="4"/>
  <c r="BY7" i="4"/>
  <c r="AV7" i="4"/>
  <c r="AP7" i="4"/>
  <c r="CR7" i="4"/>
  <c r="CB7" i="4"/>
  <c r="BA7" i="4"/>
  <c r="BW7" i="4"/>
  <c r="AN7" i="4"/>
  <c r="CQ7" i="4"/>
  <c r="CA7" i="4"/>
  <c r="AY7" i="4"/>
  <c r="CP7" i="4"/>
  <c r="AQ7" i="4"/>
  <c r="AG7" i="4"/>
  <c r="AC7" i="4"/>
  <c r="AE7" i="4"/>
  <c r="AW9" i="10"/>
  <c r="AW13" i="10" s="1"/>
  <c r="X9" i="10"/>
  <c r="X13" i="10" s="1"/>
  <c r="CF6" i="19"/>
  <c r="CE18" i="19"/>
  <c r="CG8" i="19"/>
  <c r="M9" i="10"/>
  <c r="CR9" i="10"/>
  <c r="CR13" i="10" s="1"/>
  <c r="CA9" i="10"/>
  <c r="CA13" i="10" s="1"/>
  <c r="AG9" i="10"/>
  <c r="AG13" i="10" s="1"/>
  <c r="BZ9" i="10"/>
  <c r="BZ13" i="10" s="1"/>
  <c r="BI9" i="10"/>
  <c r="BI13" i="10" s="1"/>
  <c r="BA9" i="10"/>
  <c r="BA13" i="10" s="1"/>
  <c r="BF9" i="10"/>
  <c r="BF13" i="10" s="1"/>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AF9" i="10"/>
  <c r="AF13" i="10" s="1"/>
  <c r="L9" i="10"/>
  <c r="AE9" i="10"/>
  <c r="AE13" i="10" s="1"/>
  <c r="AB9" i="10"/>
  <c r="AB13" i="10" s="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CK9" i="10"/>
  <c r="CK13" i="10" s="1"/>
  <c r="BK9" i="10"/>
  <c r="BK13" i="10" s="1"/>
  <c r="DC9" i="10"/>
  <c r="DC13" i="10" s="1"/>
  <c r="CM9" i="10"/>
  <c r="CM13" i="10" s="1"/>
  <c r="O9" i="10"/>
  <c r="T9" i="10"/>
  <c r="CD9" i="10"/>
  <c r="CD13" i="10" s="1"/>
  <c r="AA9" i="10"/>
  <c r="AA13" i="10" s="1"/>
  <c r="AZ9" i="10"/>
  <c r="AZ13" i="10" s="1"/>
  <c r="CT9" i="10"/>
  <c r="CT13" i="10" s="1"/>
  <c r="BG9" i="10"/>
  <c r="BG13" i="10" s="1"/>
  <c r="U9" i="10"/>
  <c r="S9" i="10"/>
  <c r="BS20" i="10" l="1"/>
  <c r="CW20" i="10"/>
  <c r="DB20" i="10"/>
  <c r="BB20" i="10"/>
  <c r="BN20" i="10"/>
  <c r="CG20" i="19"/>
  <c r="CG19" i="19"/>
  <c r="CP29" i="11"/>
  <c r="CP8" i="13"/>
  <c r="CP11" i="13" s="1"/>
  <c r="AL20" i="10"/>
  <c r="AL8" i="13"/>
  <c r="AL11" i="13" s="1"/>
  <c r="AO20" i="10"/>
  <c r="AO8" i="13"/>
  <c r="AO11" i="13" s="1"/>
  <c r="BV20" i="10"/>
  <c r="BV8" i="13"/>
  <c r="BV11" i="13" s="1"/>
  <c r="CA20" i="10"/>
  <c r="CA8" i="13"/>
  <c r="CA11" i="13" s="1"/>
  <c r="CS20" i="10"/>
  <c r="CS8" i="13"/>
  <c r="CS11" i="13" s="1"/>
  <c r="BB29" i="11"/>
  <c r="BB8" i="13"/>
  <c r="BB11" i="13" s="1"/>
  <c r="CQ20" i="10"/>
  <c r="CQ8" i="13"/>
  <c r="CQ11" i="13" s="1"/>
  <c r="BE29" i="11"/>
  <c r="BE8" i="13"/>
  <c r="BE11" i="13" s="1"/>
  <c r="AW20" i="10"/>
  <c r="AW8" i="13"/>
  <c r="AW11" i="13" s="1"/>
  <c r="BR19" i="10"/>
  <c r="BR8" i="13"/>
  <c r="BR11" i="13" s="1"/>
  <c r="AE19" i="10"/>
  <c r="AE8" i="13"/>
  <c r="AE11" i="13" s="1"/>
  <c r="AN8" i="13"/>
  <c r="AN11" i="13" s="1"/>
  <c r="CO8" i="13"/>
  <c r="CO11" i="13" s="1"/>
  <c r="BI20" i="10"/>
  <c r="BI8" i="13"/>
  <c r="BI11" i="13" s="1"/>
  <c r="AI20" i="10"/>
  <c r="AI8" i="13"/>
  <c r="AI11" i="13" s="1"/>
  <c r="BZ8" i="13"/>
  <c r="BZ11" i="13" s="1"/>
  <c r="CJ19" i="10"/>
  <c r="CJ8" i="13"/>
  <c r="CJ11" i="13" s="1"/>
  <c r="CT19" i="10"/>
  <c r="CT8" i="13"/>
  <c r="CT11" i="13" s="1"/>
  <c r="CM8" i="13"/>
  <c r="CM11" i="13" s="1"/>
  <c r="BQ8" i="13"/>
  <c r="BQ11" i="13" s="1"/>
  <c r="AF19" i="10"/>
  <c r="AF8" i="13"/>
  <c r="AF11" i="13" s="1"/>
  <c r="AP20" i="10"/>
  <c r="AP8" i="13"/>
  <c r="AP11" i="13" s="1"/>
  <c r="CC19" i="10"/>
  <c r="CC8" i="13"/>
  <c r="CC11" i="13" s="1"/>
  <c r="BF29" i="11"/>
  <c r="BF8" i="13"/>
  <c r="BF11" i="13" s="1"/>
  <c r="CH20" i="10"/>
  <c r="CH8" i="13"/>
  <c r="CH11" i="13" s="1"/>
  <c r="AS20" i="10"/>
  <c r="AS8" i="13"/>
  <c r="AS11" i="13" s="1"/>
  <c r="BU20" i="10"/>
  <c r="BU8" i="13"/>
  <c r="BU11" i="13" s="1"/>
  <c r="AC19" i="10"/>
  <c r="AC8" i="13"/>
  <c r="AC11" i="13" s="1"/>
  <c r="BW20" i="10"/>
  <c r="BW8" i="13"/>
  <c r="BW11" i="13" s="1"/>
  <c r="AJ20" i="10"/>
  <c r="AJ8" i="13"/>
  <c r="AJ11" i="13" s="1"/>
  <c r="BL8" i="13"/>
  <c r="BL11" i="13" s="1"/>
  <c r="CF19" i="10"/>
  <c r="CF8" i="13"/>
  <c r="CF11" i="13" s="1"/>
  <c r="CL19" i="10"/>
  <c r="CL8" i="13"/>
  <c r="CL11" i="13" s="1"/>
  <c r="AK20" i="10"/>
  <c r="AK8" i="13"/>
  <c r="AK11" i="13" s="1"/>
  <c r="CZ19" i="10"/>
  <c r="CZ8" i="13"/>
  <c r="CZ11" i="13" s="1"/>
  <c r="BD19" i="10"/>
  <c r="BD8" i="13"/>
  <c r="BD11" i="13" s="1"/>
  <c r="DC20" i="10"/>
  <c r="DC8" i="13"/>
  <c r="DC11" i="13" s="1"/>
  <c r="CK8" i="13"/>
  <c r="CK11" i="13" s="1"/>
  <c r="CE20" i="10"/>
  <c r="CE8" i="13"/>
  <c r="CE11" i="13" s="1"/>
  <c r="CY20" i="10"/>
  <c r="CY8" i="13"/>
  <c r="CY11" i="13" s="1"/>
  <c r="BX20" i="10"/>
  <c r="BX8" i="13"/>
  <c r="BX11" i="13" s="1"/>
  <c r="AY20" i="10"/>
  <c r="AY8" i="13"/>
  <c r="AY11" i="13" s="1"/>
  <c r="CU20" i="10"/>
  <c r="CU8" i="13"/>
  <c r="CU11" i="13" s="1"/>
  <c r="Z19" i="10"/>
  <c r="Z8" i="13"/>
  <c r="Z11" i="13" s="1"/>
  <c r="CW19" i="10"/>
  <c r="CW8" i="13"/>
  <c r="CW11" i="13" s="1"/>
  <c r="DB8" i="13"/>
  <c r="DB11" i="13" s="1"/>
  <c r="AX29" i="11"/>
  <c r="AX8" i="13"/>
  <c r="AX11" i="13" s="1"/>
  <c r="AM19" i="10"/>
  <c r="AM8" i="13"/>
  <c r="AM11" i="13" s="1"/>
  <c r="BN8" i="13"/>
  <c r="BN11" i="13" s="1"/>
  <c r="BY20" i="10"/>
  <c r="BY8" i="13"/>
  <c r="BY11" i="13" s="1"/>
  <c r="BO29" i="11"/>
  <c r="BO8" i="13"/>
  <c r="BO11" i="13" s="1"/>
  <c r="AG19" i="10"/>
  <c r="AG8" i="13"/>
  <c r="AG11" i="13" s="1"/>
  <c r="BA20" i="10"/>
  <c r="BA8" i="13"/>
  <c r="BA11" i="13" s="1"/>
  <c r="BT19" i="10"/>
  <c r="BT8" i="13"/>
  <c r="BT11" i="13" s="1"/>
  <c r="CX20" i="10"/>
  <c r="CX8" i="13"/>
  <c r="CX11" i="13" s="1"/>
  <c r="CV8" i="13"/>
  <c r="CV11" i="13" s="1"/>
  <c r="AT8" i="13"/>
  <c r="AT11" i="13" s="1"/>
  <c r="BM29" i="11"/>
  <c r="BM8" i="13"/>
  <c r="BM11" i="13" s="1"/>
  <c r="BH19" i="10"/>
  <c r="BH8" i="13"/>
  <c r="BH11" i="13" s="1"/>
  <c r="X19" i="10"/>
  <c r="X8" i="13"/>
  <c r="X11" i="13" s="1"/>
  <c r="BP20" i="10"/>
  <c r="BP8" i="13"/>
  <c r="BP11" i="13" s="1"/>
  <c r="DA20" i="10"/>
  <c r="DA8" i="13"/>
  <c r="DA11" i="13" s="1"/>
  <c r="CR20" i="10"/>
  <c r="CR8" i="13"/>
  <c r="CR11" i="13" s="1"/>
  <c r="BC20" i="10"/>
  <c r="BC8" i="13"/>
  <c r="BC11" i="13" s="1"/>
  <c r="CG20" i="10"/>
  <c r="CG8" i="13"/>
  <c r="CG11" i="13" s="1"/>
  <c r="BS8" i="13"/>
  <c r="BS11" i="13" s="1"/>
  <c r="CN8" i="13"/>
  <c r="CN11" i="13" s="1"/>
  <c r="AV20" i="10"/>
  <c r="AV8" i="13"/>
  <c r="AV11" i="13" s="1"/>
  <c r="AH20" i="10"/>
  <c r="AH8" i="13"/>
  <c r="AH11" i="13" s="1"/>
  <c r="AD29" i="11"/>
  <c r="AD8" i="13"/>
  <c r="AD11" i="13" s="1"/>
  <c r="AR20" i="10"/>
  <c r="AR8" i="13"/>
  <c r="AR11" i="13" s="1"/>
  <c r="AA19" i="10"/>
  <c r="AA8" i="13"/>
  <c r="AA11" i="13" s="1"/>
  <c r="AQ20" i="10"/>
  <c r="AQ8" i="13"/>
  <c r="AQ11" i="13" s="1"/>
  <c r="CB20" i="10"/>
  <c r="CB8" i="13"/>
  <c r="CB11" i="13" s="1"/>
  <c r="CD8" i="13"/>
  <c r="CD11" i="13" s="1"/>
  <c r="BG19" i="10"/>
  <c r="BG8" i="13"/>
  <c r="BG11" i="13" s="1"/>
  <c r="AZ20" i="10"/>
  <c r="AZ8" i="13"/>
  <c r="AZ11" i="13" s="1"/>
  <c r="AB19" i="10"/>
  <c r="AB8" i="13"/>
  <c r="AB11" i="13" s="1"/>
  <c r="CI29" i="11"/>
  <c r="CI8" i="13"/>
  <c r="CI11" i="13" s="1"/>
  <c r="BK8" i="13"/>
  <c r="BK11" i="13" s="1"/>
  <c r="Y19" i="10"/>
  <c r="Y8" i="13"/>
  <c r="Y11" i="13" s="1"/>
  <c r="AU20" i="10"/>
  <c r="AU8" i="13"/>
  <c r="AU11" i="13" s="1"/>
  <c r="BJ8" i="13"/>
  <c r="BJ11" i="13" s="1"/>
  <c r="CW29" i="11"/>
  <c r="DB29" i="11"/>
  <c r="AS19" i="10"/>
  <c r="BS29" i="11"/>
  <c r="CS29" i="11"/>
  <c r="AV29" i="11"/>
  <c r="BN19" i="10"/>
  <c r="BB19" i="10"/>
  <c r="AH29" i="11"/>
  <c r="AW29" i="11"/>
  <c r="Z20" i="10"/>
  <c r="AX19" i="10"/>
  <c r="CN20" i="10"/>
  <c r="Z29" i="11"/>
  <c r="BF20" i="10"/>
  <c r="DB19" i="10"/>
  <c r="BF19" i="10"/>
  <c r="BV19" i="10"/>
  <c r="CH19" i="10"/>
  <c r="CC20" i="10"/>
  <c r="CP19" i="10"/>
  <c r="BE19" i="10"/>
  <c r="AY19" i="10"/>
  <c r="AP29" i="11"/>
  <c r="CU19" i="10"/>
  <c r="BS19" i="10"/>
  <c r="BY29" i="11"/>
  <c r="CA29" i="11"/>
  <c r="BX19" i="10"/>
  <c r="AP19" i="10"/>
  <c r="AO19" i="10"/>
  <c r="CN29" i="11"/>
  <c r="AO29" i="11"/>
  <c r="CH29" i="11"/>
  <c r="CN19" i="10"/>
  <c r="CU29" i="11"/>
  <c r="CC29" i="11"/>
  <c r="AY29" i="11"/>
  <c r="CG29" i="11"/>
  <c r="CG19" i="10"/>
  <c r="CA19" i="10"/>
  <c r="AV19" i="10"/>
  <c r="AH19" i="10"/>
  <c r="BN29" i="11"/>
  <c r="AM29" i="11"/>
  <c r="CS19" i="10"/>
  <c r="AM20" i="10"/>
  <c r="AX20" i="10"/>
  <c r="AS29" i="11"/>
  <c r="BE20" i="10"/>
  <c r="CR29" i="11"/>
  <c r="BX29" i="11"/>
  <c r="CY29" i="11"/>
  <c r="AF20" i="10"/>
  <c r="DA19" i="10"/>
  <c r="CV19" i="10"/>
  <c r="BH20" i="10"/>
  <c r="BM19" i="10"/>
  <c r="CQ29" i="11"/>
  <c r="BO19" i="10"/>
  <c r="BU19" i="10"/>
  <c r="BO20" i="10"/>
  <c r="CQ19" i="10"/>
  <c r="AR29" i="11"/>
  <c r="BY19" i="10"/>
  <c r="BU29" i="11"/>
  <c r="AR19" i="10"/>
  <c r="AW19" i="10"/>
  <c r="BV29" i="11"/>
  <c r="BC19" i="10"/>
  <c r="CY19" i="10"/>
  <c r="CE29" i="11"/>
  <c r="AF29" i="11"/>
  <c r="CE19" i="10"/>
  <c r="AJ29" i="11"/>
  <c r="CK20" i="10"/>
  <c r="CR19" i="10"/>
  <c r="AL29" i="11"/>
  <c r="AK29" i="11"/>
  <c r="BC29" i="11"/>
  <c r="BK29" i="11"/>
  <c r="AU19" i="10"/>
  <c r="CF20" i="10"/>
  <c r="BK20" i="10"/>
  <c r="BL29" i="11"/>
  <c r="CF29" i="11"/>
  <c r="DC29" i="11"/>
  <c r="BW19" i="10"/>
  <c r="CK19" i="10"/>
  <c r="BJ29" i="11"/>
  <c r="CP20" i="10"/>
  <c r="BR20" i="10"/>
  <c r="AZ19" i="10"/>
  <c r="AB20" i="10"/>
  <c r="AQ19" i="10"/>
  <c r="AL19" i="10"/>
  <c r="BR29" i="11"/>
  <c r="AA29" i="11"/>
  <c r="AD19" i="10"/>
  <c r="AA20" i="10"/>
  <c r="AD20" i="10"/>
  <c r="CI19" i="10"/>
  <c r="BG29" i="11"/>
  <c r="BJ20" i="10"/>
  <c r="CI20" i="10"/>
  <c r="BA19" i="10"/>
  <c r="BT20" i="10"/>
  <c r="CB29" i="11"/>
  <c r="BG20" i="10"/>
  <c r="CD20" i="10"/>
  <c r="CD29" i="11"/>
  <c r="BW29" i="11"/>
  <c r="CB19" i="10"/>
  <c r="CD19" i="10"/>
  <c r="DC19" i="10"/>
  <c r="AZ29" i="11"/>
  <c r="CK29" i="11"/>
  <c r="BJ19" i="10"/>
  <c r="AB29" i="11"/>
  <c r="BL20" i="10"/>
  <c r="Y20" i="10"/>
  <c r="AK19" i="10"/>
  <c r="BK19" i="10"/>
  <c r="AJ19" i="10"/>
  <c r="BL19" i="10"/>
  <c r="CZ20" i="10"/>
  <c r="CZ29" i="11"/>
  <c r="BD29" i="11"/>
  <c r="CL29" i="11"/>
  <c r="AC29" i="11"/>
  <c r="CL20" i="10"/>
  <c r="BD20" i="10"/>
  <c r="Y29" i="11"/>
  <c r="AQ29" i="11"/>
  <c r="AU29" i="11"/>
  <c r="AC20" i="10"/>
  <c r="CV29" i="11"/>
  <c r="DA29" i="11"/>
  <c r="X29" i="11"/>
  <c r="BH29" i="11"/>
  <c r="BT29" i="11"/>
  <c r="AT20" i="10"/>
  <c r="BM20" i="10"/>
  <c r="X20" i="10"/>
  <c r="CX29" i="11"/>
  <c r="BP29" i="11"/>
  <c r="AT29" i="11"/>
  <c r="AG29" i="11"/>
  <c r="CV20" i="10"/>
  <c r="CX19" i="10"/>
  <c r="BP19" i="10"/>
  <c r="AT19" i="10"/>
  <c r="BA29" i="11"/>
  <c r="CT20" i="10"/>
  <c r="BI19" i="10"/>
  <c r="BQ20" i="10"/>
  <c r="CM20" i="10"/>
  <c r="AI19" i="10"/>
  <c r="AE29" i="11"/>
  <c r="BZ29" i="11"/>
  <c r="CJ29" i="11"/>
  <c r="CT29" i="11"/>
  <c r="CM29" i="11"/>
  <c r="BQ29" i="11"/>
  <c r="AE20" i="10"/>
  <c r="CJ20" i="10"/>
  <c r="CO20" i="10"/>
  <c r="BZ19" i="10"/>
  <c r="CM19" i="10"/>
  <c r="BQ19" i="10"/>
  <c r="AN20" i="10"/>
  <c r="AN29" i="11"/>
  <c r="CO29" i="11"/>
  <c r="BZ20" i="10"/>
  <c r="AN19" i="10"/>
  <c r="CO19" i="10"/>
  <c r="BI29" i="11"/>
  <c r="AI29" i="11"/>
  <c r="AG20" i="10"/>
  <c r="CG6" i="19"/>
  <c r="CF18" i="19"/>
  <c r="D20" i="19" l="1"/>
  <c r="D23" i="19"/>
  <c r="D22" i="19"/>
  <c r="E10" i="19"/>
  <c r="E11" i="19"/>
  <c r="CG18" i="19"/>
  <c r="B62" i="12"/>
  <c r="B49" i="12"/>
  <c r="B36" i="12"/>
  <c r="B24" i="12"/>
  <c r="B23" i="12"/>
  <c r="B9" i="12"/>
  <c r="B10" i="12"/>
  <c r="B11" i="12"/>
  <c r="B12" i="12"/>
  <c r="B13" i="12"/>
  <c r="B14" i="12"/>
  <c r="B15" i="12"/>
  <c r="B16" i="12"/>
  <c r="B8" i="12"/>
  <c r="D17" i="12"/>
  <c r="B30" i="12"/>
  <c r="E30" i="12" s="1"/>
  <c r="B28" i="12"/>
  <c r="E28" i="12" s="1"/>
  <c r="B26" i="12"/>
  <c r="E26" i="12" s="1"/>
  <c r="D21" i="19" l="1"/>
  <c r="E24" i="12"/>
  <c r="B38" i="12"/>
  <c r="E38" i="12" s="1"/>
  <c r="B44" i="12"/>
  <c r="E44" i="12" s="1"/>
  <c r="B40" i="12"/>
  <c r="E40" i="12" s="1"/>
  <c r="B42" i="12"/>
  <c r="E42" i="12" s="1"/>
  <c r="B29" i="12"/>
  <c r="E29" i="12" s="1"/>
  <c r="B25" i="12"/>
  <c r="E25" i="12" s="1"/>
  <c r="B31" i="12"/>
  <c r="E31" i="12" s="1"/>
  <c r="B27" i="12"/>
  <c r="E27" i="12" s="1"/>
  <c r="F169" i="15"/>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24" i="1" l="1"/>
  <c r="C123" i="1"/>
  <c r="C122" i="1"/>
  <c r="C121" i="1"/>
  <c r="C118" i="1"/>
  <c r="C117" i="1"/>
  <c r="C116" i="1"/>
  <c r="C115" i="1"/>
  <c r="C114"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12" i="1"/>
  <c r="C11" i="1"/>
  <c r="C10" i="1"/>
  <c r="C9" i="1"/>
  <c r="C8" i="1"/>
  <c r="C7" i="1"/>
  <c r="C6" i="1"/>
  <c r="C5" i="1"/>
  <c r="C4" i="1"/>
  <c r="C3" i="1"/>
  <c r="C2" i="1"/>
  <c r="G15" i="14" l="1"/>
  <c r="G14" i="14"/>
  <c r="G13" i="14"/>
  <c r="G12" i="14"/>
  <c r="G11" i="14"/>
  <c r="Q55" i="10" l="1"/>
  <c r="M55" i="10"/>
  <c r="N55" i="10"/>
  <c r="V55" i="10"/>
  <c r="L45" i="11"/>
  <c r="R45" i="11"/>
  <c r="O45" i="11"/>
  <c r="L55" i="10" l="1"/>
  <c r="T45" i="11"/>
  <c r="T55" i="10"/>
  <c r="P45" i="11"/>
  <c r="P55" i="10"/>
  <c r="K45" i="11"/>
  <c r="K55" i="10"/>
  <c r="R55" i="10"/>
  <c r="S45" i="11"/>
  <c r="O55" i="10"/>
  <c r="V45" i="11"/>
  <c r="M45" i="11"/>
  <c r="S55" i="10"/>
  <c r="Q45" i="11"/>
  <c r="N45" i="11"/>
  <c r="U55" i="10" l="1"/>
  <c r="U45" i="11"/>
  <c r="M46" i="10"/>
  <c r="M49" i="10" s="1"/>
  <c r="L46" i="10"/>
  <c r="L49" i="10" s="1"/>
  <c r="Q46" i="10"/>
  <c r="Q49" i="10" s="1"/>
  <c r="N46" i="10"/>
  <c r="N49" i="10" s="1"/>
  <c r="T46" i="10"/>
  <c r="T49" i="10" s="1"/>
  <c r="S46" i="10"/>
  <c r="S49" i="10" s="1"/>
  <c r="K46" i="10"/>
  <c r="K49" i="10" s="1"/>
  <c r="U46" i="10"/>
  <c r="U49" i="10" s="1"/>
  <c r="R46" i="10"/>
  <c r="R49" i="10" s="1"/>
  <c r="V46" i="10"/>
  <c r="V49" i="10" s="1"/>
  <c r="P46" i="10"/>
  <c r="P49" i="10" s="1"/>
  <c r="O46" i="10"/>
  <c r="O49" i="10" s="1"/>
  <c r="O22" i="13" l="1"/>
  <c r="P22" i="13"/>
  <c r="J22" i="13"/>
  <c r="J55" i="10"/>
  <c r="J45" i="11"/>
  <c r="J46" i="10"/>
  <c r="R22" i="13"/>
  <c r="K22" i="13"/>
  <c r="T22" i="13"/>
  <c r="Q22" i="13"/>
  <c r="V22" i="13"/>
  <c r="U22" i="13"/>
  <c r="S22" i="13"/>
  <c r="N22" i="13"/>
  <c r="L22" i="13"/>
  <c r="M22" i="13"/>
  <c r="W46" i="10" l="1"/>
  <c r="W49" i="10" s="1"/>
  <c r="P25" i="13"/>
  <c r="O25" i="13"/>
  <c r="F16" i="13"/>
  <c r="G16" i="13"/>
  <c r="F23" i="13"/>
  <c r="G23" i="13"/>
  <c r="L25" i="13"/>
  <c r="V25" i="13"/>
  <c r="R25" i="13"/>
  <c r="N25" i="13"/>
  <c r="Q25" i="13"/>
  <c r="DE110" i="4"/>
  <c r="F110" i="4"/>
  <c r="G110" i="4"/>
  <c r="DF110" i="4"/>
  <c r="S25" i="13"/>
  <c r="T25" i="13"/>
  <c r="G46" i="10"/>
  <c r="J49" i="10"/>
  <c r="M25" i="13"/>
  <c r="U25" i="13"/>
  <c r="K25" i="13"/>
  <c r="J25" i="13"/>
  <c r="F46" i="10" l="1"/>
  <c r="F52" i="10" s="1"/>
  <c r="F53" i="10"/>
  <c r="F48" i="11"/>
  <c r="F58" i="10"/>
  <c r="G29" i="14" s="1"/>
  <c r="F20" i="11"/>
  <c r="F49" i="10"/>
  <c r="F51" i="10" s="1"/>
  <c r="O21" i="14" s="1"/>
  <c r="G49" i="10"/>
  <c r="J28" i="10"/>
  <c r="W55" i="10"/>
  <c r="W45" i="11"/>
  <c r="W22" i="13"/>
  <c r="L21" i="14"/>
  <c r="K21" i="14"/>
  <c r="H11" i="12" l="1"/>
  <c r="G45" i="11"/>
  <c r="F46" i="11"/>
  <c r="F47" i="11"/>
  <c r="J31" i="10"/>
  <c r="W25" i="13"/>
  <c r="G22" i="13"/>
  <c r="F22" i="13"/>
  <c r="F56" i="10"/>
  <c r="E29" i="14" s="1"/>
  <c r="F57" i="10"/>
  <c r="F29" i="14" s="1"/>
  <c r="G55" i="10"/>
  <c r="J37" i="11"/>
  <c r="J37" i="10"/>
  <c r="J15" i="13"/>
  <c r="F25" i="13" l="1"/>
  <c r="M21" i="14" s="1"/>
  <c r="G25" i="13"/>
  <c r="N21" i="14" s="1"/>
  <c r="DF105" i="4" l="1"/>
  <c r="G105" i="4"/>
  <c r="DE105" i="4"/>
  <c r="F105" i="4"/>
  <c r="F109" i="4" l="1"/>
  <c r="DE109" i="4"/>
  <c r="DF109" i="4"/>
  <c r="G109" i="4"/>
  <c r="F108" i="4" l="1"/>
  <c r="G108" i="4"/>
  <c r="DE108" i="4"/>
  <c r="DF108" i="4"/>
  <c r="F107" i="4" l="1"/>
  <c r="DE107" i="4"/>
  <c r="DF107" i="4"/>
  <c r="G107" i="4"/>
  <c r="J130" i="4" l="1"/>
  <c r="J10" i="10" l="1"/>
  <c r="W130" i="4"/>
  <c r="V18" i="19" l="1"/>
  <c r="W128" i="4"/>
  <c r="V130" i="4"/>
  <c r="W28" i="10"/>
  <c r="W7" i="4"/>
  <c r="W10" i="10"/>
  <c r="W13" i="10" s="1"/>
  <c r="W8" i="13" l="1"/>
  <c r="W11" i="13" s="1"/>
  <c r="V128" i="4"/>
  <c r="U130" i="4"/>
  <c r="W19" i="10"/>
  <c r="W29" i="11"/>
  <c r="V28" i="10"/>
  <c r="V31" i="10" s="1"/>
  <c r="W15" i="13"/>
  <c r="V10" i="10"/>
  <c r="V13" i="10" s="1"/>
  <c r="V7" i="4"/>
  <c r="V8" i="13" l="1"/>
  <c r="V11" i="13" s="1"/>
  <c r="U128" i="4"/>
  <c r="V19" i="10"/>
  <c r="V29" i="11"/>
  <c r="T130" i="4"/>
  <c r="V15" i="13"/>
  <c r="V37" i="10"/>
  <c r="V37" i="11"/>
  <c r="U28" i="10"/>
  <c r="U31" i="10" s="1"/>
  <c r="U7" i="4"/>
  <c r="U10" i="10"/>
  <c r="U13" i="10" s="1"/>
  <c r="U8" i="13" l="1"/>
  <c r="U11" i="13" s="1"/>
  <c r="T28" i="10"/>
  <c r="T31" i="10" s="1"/>
  <c r="T10" i="10"/>
  <c r="T13" i="10" s="1"/>
  <c r="T7" i="4"/>
  <c r="T128" i="4"/>
  <c r="S130" i="4"/>
  <c r="U29" i="11"/>
  <c r="U19" i="10"/>
  <c r="U37" i="10"/>
  <c r="U37" i="11"/>
  <c r="U15" i="13"/>
  <c r="T8" i="13" l="1"/>
  <c r="T11" i="13" s="1"/>
  <c r="S10" i="10"/>
  <c r="S13" i="10" s="1"/>
  <c r="S7" i="4"/>
  <c r="S128" i="4"/>
  <c r="T37" i="10"/>
  <c r="T37" i="11"/>
  <c r="T15" i="13"/>
  <c r="R130" i="4"/>
  <c r="S28" i="10"/>
  <c r="S31" i="10" s="1"/>
  <c r="T29" i="11"/>
  <c r="T19" i="10"/>
  <c r="S8" i="13" l="1"/>
  <c r="S11" i="13" s="1"/>
  <c r="R128" i="4"/>
  <c r="S19" i="10"/>
  <c r="S29" i="11"/>
  <c r="S37" i="10"/>
  <c r="S37" i="11"/>
  <c r="S15" i="13"/>
  <c r="R28" i="10"/>
  <c r="R31" i="10" s="1"/>
  <c r="Q130" i="4"/>
  <c r="R7" i="4"/>
  <c r="R10" i="10"/>
  <c r="R13" i="10" s="1"/>
  <c r="R8" i="13" l="1"/>
  <c r="R11" i="13" s="1"/>
  <c r="P130" i="4"/>
  <c r="R37" i="10"/>
  <c r="R37" i="11"/>
  <c r="R15" i="13"/>
  <c r="Q10" i="10"/>
  <c r="Q13" i="10" s="1"/>
  <c r="Q7" i="4"/>
  <c r="Q28" i="10"/>
  <c r="Q31" i="10" s="1"/>
  <c r="Q128" i="4"/>
  <c r="R29" i="11"/>
  <c r="R19" i="10"/>
  <c r="Q8" i="13" l="1"/>
  <c r="Q11" i="13" s="1"/>
  <c r="F18" i="19"/>
  <c r="Q37" i="10"/>
  <c r="Q37" i="11"/>
  <c r="Q15" i="13"/>
  <c r="P10" i="10"/>
  <c r="P13" i="10" s="1"/>
  <c r="P28" i="10"/>
  <c r="P31" i="10" s="1"/>
  <c r="Q19" i="10"/>
  <c r="Q29" i="11"/>
  <c r="P128" i="4"/>
  <c r="O130" i="4"/>
  <c r="P8" i="13" l="1"/>
  <c r="P11" i="13" s="1"/>
  <c r="N130" i="4"/>
  <c r="O28" i="10"/>
  <c r="O31" i="10" s="1"/>
  <c r="P37" i="11"/>
  <c r="P37" i="10"/>
  <c r="P15" i="13"/>
  <c r="O10" i="10"/>
  <c r="O7" i="4"/>
  <c r="P19" i="10"/>
  <c r="P29" i="11"/>
  <c r="O128" i="4"/>
  <c r="O13" i="10" l="1"/>
  <c r="O8" i="13"/>
  <c r="O19" i="10"/>
  <c r="O29" i="11"/>
  <c r="N28" i="10"/>
  <c r="N31" i="10" s="1"/>
  <c r="N10" i="10"/>
  <c r="N7" i="4"/>
  <c r="O37" i="11"/>
  <c r="O37" i="10"/>
  <c r="O15" i="13"/>
  <c r="N128" i="4"/>
  <c r="M130" i="4"/>
  <c r="N13" i="10" l="1"/>
  <c r="O11" i="13"/>
  <c r="N8" i="13"/>
  <c r="N29" i="11"/>
  <c r="N19" i="10"/>
  <c r="L130" i="4"/>
  <c r="M28" i="10"/>
  <c r="M31" i="10" s="1"/>
  <c r="M10" i="10"/>
  <c r="M7" i="4"/>
  <c r="M128" i="4"/>
  <c r="N37" i="10"/>
  <c r="N15" i="13"/>
  <c r="N37" i="11"/>
  <c r="M13" i="10" l="1"/>
  <c r="N11" i="13"/>
  <c r="M8" i="13"/>
  <c r="L7" i="4"/>
  <c r="L10" i="10"/>
  <c r="L128" i="4"/>
  <c r="L28" i="10"/>
  <c r="L31" i="10" s="1"/>
  <c r="M19" i="10"/>
  <c r="M29" i="11"/>
  <c r="K130" i="4"/>
  <c r="DE106" i="4"/>
  <c r="DF106" i="4"/>
  <c r="F106" i="4"/>
  <c r="G106" i="4"/>
  <c r="M37" i="11"/>
  <c r="M37" i="10"/>
  <c r="M15" i="13"/>
  <c r="L13" i="10" l="1"/>
  <c r="F104" i="4"/>
  <c r="F103" i="4" s="1"/>
  <c r="M11" i="13"/>
  <c r="G104" i="4"/>
  <c r="G103" i="4" s="1"/>
  <c r="L8" i="13"/>
  <c r="G130" i="4"/>
  <c r="DF130" i="4"/>
  <c r="F130" i="4"/>
  <c r="K28" i="10"/>
  <c r="L29" i="11"/>
  <c r="L19" i="10"/>
  <c r="K10" i="10"/>
  <c r="DF103" i="4"/>
  <c r="L15" i="13"/>
  <c r="L37" i="11"/>
  <c r="L37" i="10"/>
  <c r="K20" i="14"/>
  <c r="I19" i="14"/>
  <c r="J19" i="14"/>
  <c r="L11" i="13" l="1"/>
  <c r="K37" i="10"/>
  <c r="K37" i="11"/>
  <c r="K15" i="13"/>
  <c r="G10" i="10"/>
  <c r="F10" i="10"/>
  <c r="K31" i="10"/>
  <c r="F28" i="10"/>
  <c r="G28" i="10"/>
  <c r="L20" i="14"/>
  <c r="DE55" i="16"/>
  <c r="BP125" i="14"/>
  <c r="B91" i="16"/>
  <c r="E94" i="15"/>
  <c r="E104" i="15"/>
  <c r="C92" i="15"/>
  <c r="E87" i="15"/>
  <c r="B119" i="16"/>
  <c r="V125" i="14"/>
  <c r="DE117" i="15"/>
  <c r="C99" i="15"/>
  <c r="AR125" i="14"/>
  <c r="BK125" i="14"/>
  <c r="DG16" i="16"/>
  <c r="E29" i="15"/>
  <c r="E48" i="15"/>
  <c r="C103" i="15"/>
  <c r="B43" i="16"/>
  <c r="E169" i="15"/>
  <c r="E62" i="15"/>
  <c r="E121" i="15"/>
  <c r="DG38" i="16"/>
  <c r="AD125" i="14"/>
  <c r="DE122" i="16"/>
  <c r="E97" i="15"/>
  <c r="H44" i="14"/>
  <c r="E60" i="15"/>
  <c r="DG42" i="16"/>
  <c r="L125" i="14"/>
  <c r="E64" i="15"/>
  <c r="C28" i="15"/>
  <c r="CX125" i="14"/>
  <c r="AA125" i="14"/>
  <c r="DE93" i="16"/>
  <c r="AK125" i="14"/>
  <c r="BT125" i="14"/>
  <c r="E113" i="15"/>
  <c r="C91" i="15"/>
  <c r="E56" i="15"/>
  <c r="E18" i="15"/>
  <c r="E61" i="15"/>
  <c r="DG79" i="16"/>
  <c r="DG105" i="16"/>
  <c r="C79" i="15"/>
  <c r="E92" i="15"/>
  <c r="C41" i="15"/>
  <c r="E41" i="15"/>
  <c r="C126" i="15"/>
  <c r="E76" i="15"/>
  <c r="C64" i="15"/>
  <c r="C116" i="16"/>
  <c r="DG29" i="16"/>
  <c r="DG36" i="16"/>
  <c r="C118" i="15"/>
  <c r="DG63" i="16"/>
  <c r="E119" i="15"/>
  <c r="E58" i="15"/>
  <c r="DE119" i="16"/>
  <c r="CR125" i="14"/>
  <c r="DE97" i="15"/>
  <c r="E59" i="15"/>
  <c r="B125" i="16"/>
  <c r="C125" i="15"/>
  <c r="E63" i="15"/>
  <c r="C100" i="15"/>
  <c r="DG101" i="16"/>
  <c r="E174" i="15"/>
  <c r="E70" i="15"/>
  <c r="C82" i="15"/>
  <c r="DG21" i="16"/>
  <c r="AU125" i="14"/>
  <c r="CU125" i="14"/>
  <c r="DG14" i="16"/>
  <c r="E34" i="15"/>
  <c r="E12" i="15"/>
  <c r="E27" i="15"/>
  <c r="B122" i="16"/>
  <c r="T125" i="14"/>
  <c r="E50" i="15"/>
  <c r="DE106" i="16"/>
  <c r="E20" i="15"/>
  <c r="DB125" i="14"/>
  <c r="C122" i="15"/>
  <c r="AX125" i="14"/>
  <c r="DG40" i="16"/>
  <c r="E89" i="15"/>
  <c r="B124" i="16"/>
  <c r="E55" i="15"/>
  <c r="AG125" i="14"/>
  <c r="B97" i="16"/>
  <c r="C48" i="15"/>
  <c r="E98" i="15"/>
  <c r="BJ125" i="14"/>
  <c r="U125" i="14"/>
  <c r="C86" i="15"/>
  <c r="Q125" i="14"/>
  <c r="CE125" i="14"/>
  <c r="CF125" i="14"/>
  <c r="E38" i="15"/>
  <c r="DG84" i="16"/>
  <c r="B127" i="16"/>
  <c r="C61" i="15"/>
  <c r="CN125" i="14"/>
  <c r="E82" i="15"/>
  <c r="DG107" i="16"/>
  <c r="E171" i="15"/>
  <c r="BW125" i="14"/>
  <c r="AM125" i="14"/>
  <c r="CJ125" i="14"/>
  <c r="C45" i="15"/>
  <c r="B55" i="16"/>
  <c r="DE96" i="15"/>
  <c r="C29" i="15"/>
  <c r="E33" i="15"/>
  <c r="C102" i="15"/>
  <c r="C19" i="15"/>
  <c r="B96" i="16"/>
  <c r="DG12" i="16"/>
  <c r="CM125" i="14"/>
  <c r="DG23" i="16"/>
  <c r="Y125" i="14"/>
  <c r="DE101" i="16"/>
  <c r="B106" i="16"/>
  <c r="DG20" i="16"/>
  <c r="DG92" i="16"/>
  <c r="C119" i="15"/>
  <c r="B95" i="16"/>
  <c r="C55" i="15"/>
  <c r="E46" i="15"/>
  <c r="E72" i="15"/>
  <c r="CW125" i="14"/>
  <c r="C40" i="15"/>
  <c r="E75" i="15"/>
  <c r="DE21" i="16"/>
  <c r="C95" i="15"/>
  <c r="BE125" i="14"/>
  <c r="E80" i="15"/>
  <c r="DE13" i="16"/>
  <c r="C21" i="15"/>
  <c r="N125" i="14"/>
  <c r="DE94" i="16"/>
  <c r="C73" i="15"/>
  <c r="B105" i="16"/>
  <c r="C39" i="15"/>
  <c r="C65" i="15"/>
  <c r="C96" i="15"/>
  <c r="DE120" i="16"/>
  <c r="DG53" i="16"/>
  <c r="CT125" i="14"/>
  <c r="E14" i="15"/>
  <c r="C98" i="15"/>
  <c r="DE91" i="16"/>
  <c r="DE106" i="15"/>
  <c r="CQ125" i="14"/>
  <c r="DE102" i="16"/>
  <c r="DG49" i="16"/>
  <c r="E81" i="15"/>
  <c r="C72" i="15"/>
  <c r="E128" i="15"/>
  <c r="DG54" i="16"/>
  <c r="DG87" i="16"/>
  <c r="C43" i="15"/>
  <c r="CS125" i="14"/>
  <c r="DG70" i="16"/>
  <c r="DG80" i="16"/>
  <c r="C35" i="15"/>
  <c r="DE95" i="16"/>
  <c r="E31" i="15"/>
  <c r="B99" i="16"/>
  <c r="C60" i="15"/>
  <c r="O125" i="14"/>
  <c r="E124" i="15"/>
  <c r="AQ125" i="14"/>
  <c r="DE95" i="15"/>
  <c r="DG97" i="16"/>
  <c r="E122" i="15"/>
  <c r="E175" i="15"/>
  <c r="DE98" i="15"/>
  <c r="Z125" i="14"/>
  <c r="B110" i="16"/>
  <c r="DG74" i="16"/>
  <c r="BB125" i="14"/>
  <c r="C88" i="15"/>
  <c r="C123" i="15"/>
  <c r="DG106" i="16"/>
  <c r="C13" i="15"/>
  <c r="DG99" i="16"/>
  <c r="CY125" i="14"/>
  <c r="B120" i="16"/>
  <c r="DG28" i="16"/>
  <c r="E84" i="15"/>
  <c r="E22" i="15"/>
  <c r="E88" i="15"/>
  <c r="C47" i="15"/>
  <c r="DG95" i="16"/>
  <c r="C80" i="15"/>
  <c r="E13" i="15"/>
  <c r="H125" i="14"/>
  <c r="C14" i="15"/>
  <c r="C121" i="15"/>
  <c r="BQ125" i="14"/>
  <c r="DE105" i="16"/>
  <c r="B88" i="16"/>
  <c r="DG48" i="16"/>
  <c r="DE88" i="16"/>
  <c r="DG65" i="16"/>
  <c r="C49" i="15"/>
  <c r="DE32" i="16"/>
  <c r="DE109" i="16"/>
  <c r="C85" i="15"/>
  <c r="DG13" i="16"/>
  <c r="E47" i="15"/>
  <c r="BS125" i="14"/>
  <c r="E65" i="15"/>
  <c r="BY125" i="14"/>
  <c r="E85" i="15"/>
  <c r="E71" i="15"/>
  <c r="CL125" i="14"/>
  <c r="DG15" i="16"/>
  <c r="E37" i="15"/>
  <c r="E120" i="15"/>
  <c r="C76" i="15"/>
  <c r="DE99" i="16"/>
  <c r="DG72" i="16"/>
  <c r="DG19" i="16"/>
  <c r="DG39" i="16"/>
  <c r="C94" i="15"/>
  <c r="DE96" i="16"/>
  <c r="C93" i="15"/>
  <c r="E172" i="15"/>
  <c r="E118" i="15"/>
  <c r="C66" i="15"/>
  <c r="E106" i="15"/>
  <c r="C68" i="15"/>
  <c r="C52" i="15"/>
  <c r="E32" i="15"/>
  <c r="C50" i="15"/>
  <c r="DG31" i="16"/>
  <c r="C24" i="15"/>
  <c r="B66" i="16"/>
  <c r="E105" i="15"/>
  <c r="C81" i="15"/>
  <c r="DE110" i="15"/>
  <c r="C25" i="15"/>
  <c r="E91" i="15"/>
  <c r="C42" i="15"/>
  <c r="DG34" i="16"/>
  <c r="C33" i="15"/>
  <c r="C34" i="15"/>
  <c r="DG102" i="16"/>
  <c r="E77" i="15"/>
  <c r="E86" i="15"/>
  <c r="E53" i="15"/>
  <c r="R125" i="14"/>
  <c r="AL125" i="14"/>
  <c r="E115" i="15"/>
  <c r="CB125" i="14"/>
  <c r="DE125" i="16"/>
  <c r="E51" i="15"/>
  <c r="DG26" i="16"/>
  <c r="B102" i="16"/>
  <c r="E44" i="15"/>
  <c r="B93" i="16"/>
  <c r="DG98" i="16"/>
  <c r="P125" i="14"/>
  <c r="E176" i="15"/>
  <c r="DG109" i="16"/>
  <c r="B108" i="16"/>
  <c r="E54" i="15"/>
  <c r="M125" i="14"/>
  <c r="BX125" i="14"/>
  <c r="E109" i="15"/>
  <c r="B90" i="16"/>
  <c r="B123" i="16"/>
  <c r="BF125" i="14"/>
  <c r="DE107" i="16"/>
  <c r="E117" i="15"/>
  <c r="DA125" i="14"/>
  <c r="DE43" i="16"/>
  <c r="CK125" i="14"/>
  <c r="B101" i="16"/>
  <c r="DG91" i="16"/>
  <c r="DG76" i="16"/>
  <c r="B32" i="16"/>
  <c r="E126" i="15"/>
  <c r="C87" i="15"/>
  <c r="E25" i="15"/>
  <c r="E83" i="15"/>
  <c r="DG27" i="16"/>
  <c r="CH125" i="14"/>
  <c r="E43" i="15"/>
  <c r="AS125" i="14"/>
  <c r="DG83" i="16"/>
  <c r="C30" i="15"/>
  <c r="DG94" i="16"/>
  <c r="C124" i="15"/>
  <c r="E15" i="15"/>
  <c r="C97" i="15"/>
  <c r="E125" i="15"/>
  <c r="DG88" i="16"/>
  <c r="C26" i="15"/>
  <c r="C58" i="15"/>
  <c r="C78" i="15"/>
  <c r="DG86" i="16"/>
  <c r="C51" i="15"/>
  <c r="C84" i="15"/>
  <c r="B121" i="16"/>
  <c r="BV125" i="14"/>
  <c r="DG52" i="16"/>
  <c r="E74" i="15"/>
  <c r="AT125" i="14"/>
  <c r="E45" i="15"/>
  <c r="DG47" i="16"/>
  <c r="CI125" i="14"/>
  <c r="C71" i="15"/>
  <c r="DG17" i="16"/>
  <c r="BO125" i="14"/>
  <c r="E36" i="15"/>
  <c r="DG110" i="16"/>
  <c r="C101" i="15"/>
  <c r="E102" i="15"/>
  <c r="B104" i="16"/>
  <c r="E42" i="15"/>
  <c r="B92" i="16"/>
  <c r="BG125" i="14"/>
  <c r="CZ125" i="14"/>
  <c r="B128" i="16"/>
  <c r="C128" i="15"/>
  <c r="E99" i="15"/>
  <c r="S125" i="14"/>
  <c r="E170" i="15"/>
  <c r="E17" i="15"/>
  <c r="E57" i="15"/>
  <c r="B98" i="16"/>
  <c r="DG108" i="16"/>
  <c r="E68" i="15"/>
  <c r="E30" i="15"/>
  <c r="E123" i="15"/>
  <c r="B107" i="16"/>
  <c r="DE118" i="15"/>
  <c r="DE97" i="16"/>
  <c r="C62" i="15"/>
  <c r="AH125" i="14"/>
  <c r="DE110" i="16"/>
  <c r="B21" i="16"/>
  <c r="E19" i="15"/>
  <c r="DE109" i="15"/>
  <c r="DE121" i="16"/>
  <c r="DG30" i="16"/>
  <c r="X125" i="14"/>
  <c r="AP125" i="14"/>
  <c r="DE98" i="16"/>
  <c r="DG35" i="16"/>
  <c r="C59" i="15"/>
  <c r="E78" i="15"/>
  <c r="E95" i="15"/>
  <c r="C32" i="15"/>
  <c r="C127" i="15"/>
  <c r="BU125" i="14"/>
  <c r="CO125" i="14"/>
  <c r="C12" i="15"/>
  <c r="E103" i="15"/>
  <c r="C77" i="15"/>
  <c r="DE92" i="16"/>
  <c r="AZ125" i="14"/>
  <c r="C38" i="15"/>
  <c r="E39" i="15"/>
  <c r="C44" i="15"/>
  <c r="BC125" i="14"/>
  <c r="C23" i="15"/>
  <c r="E90" i="15"/>
  <c r="BM125" i="14"/>
  <c r="E23" i="15"/>
  <c r="C83" i="15"/>
  <c r="AY125" i="14"/>
  <c r="CC125" i="14"/>
  <c r="BD125" i="14"/>
  <c r="C56" i="15"/>
  <c r="C54" i="15"/>
  <c r="CD125" i="14"/>
  <c r="DG85" i="16"/>
  <c r="AF125" i="14"/>
  <c r="C27" i="15"/>
  <c r="C70" i="15"/>
  <c r="DG41" i="16"/>
  <c r="E107" i="15"/>
  <c r="E49" i="15"/>
  <c r="DG46" i="16"/>
  <c r="BN125" i="14"/>
  <c r="C57" i="15"/>
  <c r="DE113" i="15"/>
  <c r="E73" i="15"/>
  <c r="C63" i="15"/>
  <c r="B109" i="16"/>
  <c r="CV125" i="14"/>
  <c r="AI125" i="14"/>
  <c r="BZ125" i="14"/>
  <c r="BI125" i="14"/>
  <c r="DE108" i="16"/>
  <c r="E111" i="15"/>
  <c r="C74" i="15"/>
  <c r="C53" i="15"/>
  <c r="C120" i="15"/>
  <c r="DG82" i="16"/>
  <c r="E96" i="15"/>
  <c r="DG32" i="16"/>
  <c r="AO125" i="14"/>
  <c r="DE99" i="15"/>
  <c r="CG125" i="14"/>
  <c r="DC125" i="14"/>
  <c r="C16" i="15"/>
  <c r="DG93" i="16"/>
  <c r="BR125" i="14"/>
  <c r="DE108" i="15"/>
  <c r="E35" i="15"/>
  <c r="DE66" i="16"/>
  <c r="C36" i="15"/>
  <c r="AJ125" i="14"/>
  <c r="E28" i="15"/>
  <c r="C46" i="15"/>
  <c r="BL125" i="14"/>
  <c r="E108" i="15"/>
  <c r="E116" i="15"/>
  <c r="C37" i="15"/>
  <c r="C69" i="15"/>
  <c r="E114" i="15"/>
  <c r="C31" i="15"/>
  <c r="AE125" i="14"/>
  <c r="C17" i="15"/>
  <c r="DG43" i="16"/>
  <c r="C15" i="15"/>
  <c r="DE124" i="16"/>
  <c r="DE145" i="16"/>
  <c r="W125" i="14"/>
  <c r="E16" i="15"/>
  <c r="DG96" i="16"/>
  <c r="B103" i="16"/>
  <c r="C22" i="15"/>
  <c r="E24" i="15"/>
  <c r="C67" i="15"/>
  <c r="E52" i="15"/>
  <c r="C90" i="15"/>
  <c r="BA125" i="14"/>
  <c r="BH125" i="14"/>
  <c r="DE126" i="15"/>
  <c r="E112" i="15"/>
  <c r="DG71" i="16"/>
  <c r="E67" i="15"/>
  <c r="E40" i="15"/>
  <c r="AN125" i="14"/>
  <c r="C89" i="15"/>
  <c r="CP125" i="14"/>
  <c r="E93" i="15"/>
  <c r="DE127" i="16"/>
  <c r="DG81" i="16"/>
  <c r="C117" i="15"/>
  <c r="C18" i="15"/>
  <c r="DE112" i="15"/>
  <c r="CA125" i="14"/>
  <c r="AW125" i="14"/>
  <c r="C75" i="15"/>
  <c r="E21" i="15"/>
  <c r="AB125" i="14"/>
  <c r="DG75" i="16"/>
  <c r="AV125" i="14"/>
  <c r="B94" i="16"/>
  <c r="E66" i="15"/>
  <c r="E100" i="15"/>
  <c r="E127" i="15"/>
  <c r="E79" i="15"/>
  <c r="E110" i="15"/>
  <c r="DG12" i="15"/>
  <c r="DG18" i="16"/>
  <c r="E69" i="15"/>
  <c r="AC125" i="14"/>
  <c r="DE107" i="15"/>
  <c r="E101" i="15"/>
  <c r="DG73" i="16"/>
  <c r="B77" i="16"/>
  <c r="E26" i="15"/>
  <c r="DG25" i="16"/>
  <c r="E173" i="15"/>
  <c r="AA129" i="15" l="1" a="1"/>
  <c r="AA129" i="15" s="1"/>
  <c r="AO129" i="15" a="1"/>
  <c r="AO129" i="15" s="1"/>
  <c r="BK129" i="15" a="1"/>
  <c r="BK129" i="15" s="1"/>
  <c r="CG129" i="15" a="1"/>
  <c r="CG129" i="15" s="1"/>
  <c r="DC129" i="15" a="1"/>
  <c r="DC129" i="15" s="1"/>
  <c r="H129" i="15" a="1"/>
  <c r="H129" i="15" s="1"/>
  <c r="AB129" i="15" a="1"/>
  <c r="AB129" i="15" s="1"/>
  <c r="AL129" i="15" a="1"/>
  <c r="AL129" i="15" s="1"/>
  <c r="BH129" i="15" a="1"/>
  <c r="BH129" i="15" s="1"/>
  <c r="CD129" i="15" a="1"/>
  <c r="CD129" i="15" s="1"/>
  <c r="CZ129" i="15" a="1"/>
  <c r="CZ129" i="15" s="1"/>
  <c r="AC129" i="15" a="1"/>
  <c r="AC129" i="15" s="1"/>
  <c r="BE129" i="15" a="1"/>
  <c r="BE129" i="15" s="1"/>
  <c r="T129" i="15" a="1"/>
  <c r="T129" i="15" s="1"/>
  <c r="AN129" i="15" a="1"/>
  <c r="AN129" i="15" s="1"/>
  <c r="BJ129" i="15" a="1"/>
  <c r="BJ129" i="15" s="1"/>
  <c r="CF129" i="15" a="1"/>
  <c r="CF129" i="15" s="1"/>
  <c r="DB129" i="15" a="1"/>
  <c r="DB129" i="15" s="1"/>
  <c r="AF129" i="15" a="1"/>
  <c r="AF129" i="15" s="1"/>
  <c r="AK129" i="15" a="1"/>
  <c r="AK129" i="15" s="1"/>
  <c r="BL129" i="15" a="1"/>
  <c r="BL129" i="15" s="1"/>
  <c r="BW129" i="15" a="1"/>
  <c r="BW129" i="15" s="1"/>
  <c r="CH129" i="15" a="1"/>
  <c r="CH129" i="15" s="1"/>
  <c r="AG129" i="15" a="1"/>
  <c r="AG129" i="15" s="1"/>
  <c r="AS129" i="15" a="1"/>
  <c r="AS129" i="15" s="1"/>
  <c r="CA129" i="15" a="1"/>
  <c r="CA129" i="15" s="1"/>
  <c r="CS129" i="15" a="1"/>
  <c r="CS129" i="15" s="1"/>
  <c r="AH129" i="15" a="1"/>
  <c r="AH129" i="15" s="1"/>
  <c r="BP129" i="15" a="1"/>
  <c r="BP129" i="15" s="1"/>
  <c r="CW129" i="15" a="1"/>
  <c r="CW129" i="15" s="1"/>
  <c r="AI129" i="15" a="1"/>
  <c r="AI129" i="15" s="1"/>
  <c r="O129" i="15" a="1"/>
  <c r="O129" i="15" s="1"/>
  <c r="AX129" i="15" a="1"/>
  <c r="AX129" i="15" s="1"/>
  <c r="BU129" i="15" a="1"/>
  <c r="BU129" i="15" s="1"/>
  <c r="CM129" i="15" a="1"/>
  <c r="CM129" i="15" s="1"/>
  <c r="L129" i="15" a="1"/>
  <c r="L129" i="15" s="1"/>
  <c r="BC129" i="15" a="1"/>
  <c r="BC129" i="15" s="1"/>
  <c r="BQ129" i="15" a="1"/>
  <c r="BQ129" i="15" s="1"/>
  <c r="M129" i="15" a="1"/>
  <c r="M129" i="15" s="1"/>
  <c r="BZ129" i="15" a="1"/>
  <c r="BZ129" i="15" s="1"/>
  <c r="CI129" i="15" a="1"/>
  <c r="CI129" i="15" s="1"/>
  <c r="CV129" i="15" a="1"/>
  <c r="CV129" i="15" s="1"/>
  <c r="N129" i="15" a="1"/>
  <c r="N129" i="15" s="1"/>
  <c r="AT129" i="15" a="1"/>
  <c r="AT129" i="15" s="1"/>
  <c r="AY129" i="15" a="1"/>
  <c r="AY129" i="15" s="1"/>
  <c r="CE129" i="15" a="1"/>
  <c r="CE129" i="15" s="1"/>
  <c r="CR129" i="15" a="1"/>
  <c r="CR129" i="15" s="1"/>
  <c r="P129" i="15" a="1"/>
  <c r="P129" i="15" s="1"/>
  <c r="BM129" i="15" a="1"/>
  <c r="BM129" i="15" s="1"/>
  <c r="BV129" i="15" a="1"/>
  <c r="BV129" i="15" s="1"/>
  <c r="CN129" i="15" a="1"/>
  <c r="CN129" i="15" s="1"/>
  <c r="DA129" i="15" a="1"/>
  <c r="DA129" i="15" s="1"/>
  <c r="Q129" i="15" a="1"/>
  <c r="Q129" i="15" s="1"/>
  <c r="AP129" i="15" a="1"/>
  <c r="AP129" i="15" s="1"/>
  <c r="BR129" i="15" a="1"/>
  <c r="BR129" i="15" s="1"/>
  <c r="R129" i="15" a="1"/>
  <c r="R129" i="15" s="1"/>
  <c r="BI129" i="15" a="1"/>
  <c r="BI129" i="15" s="1"/>
  <c r="U129" i="15" a="1"/>
  <c r="U129" i="15" s="1"/>
  <c r="AU129" i="15" a="1"/>
  <c r="AU129" i="15" s="1"/>
  <c r="V129" i="15" a="1"/>
  <c r="V129" i="15" s="1"/>
  <c r="BN129" i="15" a="1"/>
  <c r="BN129" i="15" s="1"/>
  <c r="W129" i="15" a="1"/>
  <c r="W129" i="15" s="1"/>
  <c r="CU129" i="15" a="1"/>
  <c r="CU129" i="15" s="1"/>
  <c r="BD129" i="15" a="1"/>
  <c r="BD129" i="15" s="1"/>
  <c r="CY129" i="15" a="1"/>
  <c r="CY129" i="15" s="1"/>
  <c r="AW129" i="15" a="1"/>
  <c r="AW129" i="15" s="1"/>
  <c r="X129" i="15" a="1"/>
  <c r="X129" i="15" s="1"/>
  <c r="BA129" i="15" a="1"/>
  <c r="BA129" i="15" s="1"/>
  <c r="BY129" i="15" a="1"/>
  <c r="BY129" i="15" s="1"/>
  <c r="Y129" i="15" a="1"/>
  <c r="Y129" i="15" s="1"/>
  <c r="CO129" i="15" a="1"/>
  <c r="CO129" i="15" s="1"/>
  <c r="Z129" i="15" a="1"/>
  <c r="Z129" i="15" s="1"/>
  <c r="AR129" i="15" a="1"/>
  <c r="AR129" i="15" s="1"/>
  <c r="AD129" i="15" a="1"/>
  <c r="AD129" i="15" s="1"/>
  <c r="BS129" i="15" a="1"/>
  <c r="BS129" i="15" s="1"/>
  <c r="AE129" i="15" a="1"/>
  <c r="AE129" i="15" s="1"/>
  <c r="BB129" i="15" a="1"/>
  <c r="BB129" i="15" s="1"/>
  <c r="CP129" i="15" a="1"/>
  <c r="CP129" i="15" s="1"/>
  <c r="AJ129" i="15" a="1"/>
  <c r="AJ129" i="15" s="1"/>
  <c r="CX129" i="15" a="1"/>
  <c r="CX129" i="15" s="1"/>
  <c r="BT129" i="15" a="1"/>
  <c r="BT129" i="15" s="1"/>
  <c r="CB129" i="15" a="1"/>
  <c r="CB129" i="15" s="1"/>
  <c r="AM129" i="15" a="1"/>
  <c r="AM129" i="15" s="1"/>
  <c r="CJ129" i="15" a="1"/>
  <c r="CJ129" i="15" s="1"/>
  <c r="CQ129" i="15" a="1"/>
  <c r="CQ129" i="15" s="1"/>
  <c r="CK129" i="15" a="1"/>
  <c r="CK129" i="15" s="1"/>
  <c r="BO129" i="15" a="1"/>
  <c r="BO129" i="15" s="1"/>
  <c r="CT129" i="15" a="1"/>
  <c r="CT129" i="15" s="1"/>
  <c r="CL129" i="15" a="1"/>
  <c r="CL129" i="15" s="1"/>
  <c r="BX129" i="15" a="1"/>
  <c r="BX129" i="15" s="1"/>
  <c r="AQ129" i="15" a="1"/>
  <c r="AQ129" i="15" s="1"/>
  <c r="AZ129" i="15" a="1"/>
  <c r="AZ129" i="15" s="1"/>
  <c r="S129" i="15" a="1"/>
  <c r="S129" i="15" s="1"/>
  <c r="AV129" i="15" a="1"/>
  <c r="AV129" i="15" s="1"/>
  <c r="CC129" i="15" a="1"/>
  <c r="CC129" i="15" s="1"/>
  <c r="BF129" i="15" a="1"/>
  <c r="BF129" i="15" s="1"/>
  <c r="BG129" i="15" a="1"/>
  <c r="BG129" i="15" s="1"/>
  <c r="DF106" i="16"/>
  <c r="DF127" i="16"/>
  <c r="DF13" i="16"/>
  <c r="DF91" i="16"/>
  <c r="DF105" i="16"/>
  <c r="DF110" i="16"/>
  <c r="DF102" i="16"/>
  <c r="DF32" i="16"/>
  <c r="DF121" i="16"/>
  <c r="DF122" i="16"/>
  <c r="DF94" i="16"/>
  <c r="DF120" i="16"/>
  <c r="DF97" i="16"/>
  <c r="DF21" i="16"/>
  <c r="DF55" i="16"/>
  <c r="DF43" i="16"/>
  <c r="DF125" i="16"/>
  <c r="DF107" i="16"/>
  <c r="DF88" i="16"/>
  <c r="DF124" i="16"/>
  <c r="DF101" i="16"/>
  <c r="DF96" i="16"/>
  <c r="DF93" i="16"/>
  <c r="DF108" i="16"/>
  <c r="DF98" i="16"/>
  <c r="DF99" i="16"/>
  <c r="DF95" i="16"/>
  <c r="DF109" i="16"/>
  <c r="DF145" i="16"/>
  <c r="DF92" i="16"/>
  <c r="DF66" i="16"/>
  <c r="DF119" i="16"/>
  <c r="CD25" i="19"/>
  <c r="CG25" i="19"/>
  <c r="CC25" i="19"/>
  <c r="CA25" i="19"/>
  <c r="CE25" i="19"/>
  <c r="CF25" i="19"/>
  <c r="CB25" i="19"/>
  <c r="AH25" i="19"/>
  <c r="BM25" i="19"/>
  <c r="BO25" i="19"/>
  <c r="BC25" i="19"/>
  <c r="BK25" i="19"/>
  <c r="BY25" i="19"/>
  <c r="BP25" i="19"/>
  <c r="P25" i="19"/>
  <c r="AV25" i="19"/>
  <c r="AB25" i="19"/>
  <c r="BH25" i="19"/>
  <c r="BS25" i="19"/>
  <c r="AS25" i="19"/>
  <c r="BG25" i="19"/>
  <c r="AO25" i="19"/>
  <c r="O25" i="19"/>
  <c r="AK25" i="19"/>
  <c r="T25" i="19"/>
  <c r="AA25" i="19"/>
  <c r="AR25" i="19"/>
  <c r="BF25" i="19"/>
  <c r="BE25" i="19"/>
  <c r="AG25" i="19"/>
  <c r="BV25" i="19"/>
  <c r="AU25" i="19"/>
  <c r="AJ25" i="19"/>
  <c r="R25" i="19"/>
  <c r="AF25" i="19"/>
  <c r="BR25" i="19"/>
  <c r="BN25" i="19"/>
  <c r="AI25" i="19"/>
  <c r="AT25" i="19"/>
  <c r="AP25" i="19"/>
  <c r="N25" i="19"/>
  <c r="BT25" i="19"/>
  <c r="M25" i="19"/>
  <c r="AM25" i="19"/>
  <c r="AY25" i="19"/>
  <c r="BL25" i="19"/>
  <c r="Y25" i="19"/>
  <c r="BB25" i="19"/>
  <c r="Q25" i="19"/>
  <c r="W25" i="19"/>
  <c r="AZ25" i="19"/>
  <c r="U25" i="19"/>
  <c r="AD25" i="19"/>
  <c r="S25" i="19"/>
  <c r="X25" i="19"/>
  <c r="BU25" i="19"/>
  <c r="AX25" i="19"/>
  <c r="AE25" i="19"/>
  <c r="V25" i="19"/>
  <c r="AQ25" i="19"/>
  <c r="BW25" i="19"/>
  <c r="Z25" i="19"/>
  <c r="AC25" i="19"/>
  <c r="K25" i="19"/>
  <c r="BJ25" i="19"/>
  <c r="AL25" i="19"/>
  <c r="BI25" i="19"/>
  <c r="BX25" i="19"/>
  <c r="AW25" i="19"/>
  <c r="BD25" i="19"/>
  <c r="L25" i="19"/>
  <c r="BA25" i="19"/>
  <c r="BZ25" i="19"/>
  <c r="BQ25" i="19"/>
  <c r="J25" i="19"/>
  <c r="AN25" i="19"/>
  <c r="F25" i="19"/>
  <c r="DH102" i="16"/>
  <c r="G18" i="19"/>
  <c r="N18" i="19"/>
  <c r="L18" i="19"/>
  <c r="DH49" i="16"/>
  <c r="P18" i="19"/>
  <c r="U18" i="19"/>
  <c r="T18" i="19"/>
  <c r="Q18" i="19"/>
  <c r="O18" i="19"/>
  <c r="S18" i="19"/>
  <c r="M18" i="19"/>
  <c r="DH89" i="16"/>
  <c r="DH36" i="16"/>
  <c r="DH63" i="16"/>
  <c r="DH23" i="16"/>
  <c r="DH76" i="16"/>
  <c r="R18" i="19"/>
  <c r="G15" i="13"/>
  <c r="F15" i="13"/>
  <c r="CU146" i="15" l="1"/>
  <c r="CU150" i="15" s="1"/>
  <c r="CU128" i="15"/>
  <c r="CU151" i="15" s="1"/>
  <c r="CU154" i="15" s="1"/>
  <c r="CI146" i="15"/>
  <c r="CI150" i="15" s="1"/>
  <c r="CI128" i="15"/>
  <c r="CI151" i="15" s="1"/>
  <c r="CI154" i="15" s="1"/>
  <c r="BW146" i="15"/>
  <c r="BW150" i="15" s="1"/>
  <c r="BW128" i="15"/>
  <c r="BW151" i="15" s="1"/>
  <c r="BW154" i="15" s="1"/>
  <c r="CJ146" i="15"/>
  <c r="CJ150" i="15" s="1"/>
  <c r="CJ128" i="15"/>
  <c r="CJ151" i="15" s="1"/>
  <c r="CJ154" i="15" s="1"/>
  <c r="W146" i="15"/>
  <c r="W150" i="15" s="1"/>
  <c r="W128" i="15"/>
  <c r="W151" i="15" s="1"/>
  <c r="W154" i="15" s="1"/>
  <c r="BZ146" i="15"/>
  <c r="BZ150" i="15" s="1"/>
  <c r="BZ128" i="15"/>
  <c r="BZ151" i="15" s="1"/>
  <c r="BZ154" i="15" s="1"/>
  <c r="BL146" i="15"/>
  <c r="BL150" i="15" s="1"/>
  <c r="BL128" i="15"/>
  <c r="BL151" i="15" s="1"/>
  <c r="BL154" i="15" s="1"/>
  <c r="AM146" i="15"/>
  <c r="AM150" i="15" s="1"/>
  <c r="AM128" i="15"/>
  <c r="AM151" i="15" s="1"/>
  <c r="AM154" i="15" s="1"/>
  <c r="BN146" i="15"/>
  <c r="BN150" i="15" s="1"/>
  <c r="BN128" i="15"/>
  <c r="BN151" i="15" s="1"/>
  <c r="BN154" i="15" s="1"/>
  <c r="M146" i="15"/>
  <c r="M150" i="15" s="1"/>
  <c r="M128" i="15"/>
  <c r="M151" i="15" s="1"/>
  <c r="M154" i="15" s="1"/>
  <c r="AK146" i="15"/>
  <c r="AK150" i="15" s="1"/>
  <c r="AK128" i="15"/>
  <c r="AK151" i="15" s="1"/>
  <c r="AK154" i="15" s="1"/>
  <c r="CB146" i="15"/>
  <c r="CB150" i="15" s="1"/>
  <c r="CB128" i="15"/>
  <c r="CB151" i="15" s="1"/>
  <c r="CB154" i="15" s="1"/>
  <c r="V146" i="15"/>
  <c r="V150" i="15" s="1"/>
  <c r="V128" i="15"/>
  <c r="V151" i="15" s="1"/>
  <c r="V154" i="15" s="1"/>
  <c r="BQ146" i="15"/>
  <c r="BQ150" i="15" s="1"/>
  <c r="BQ128" i="15"/>
  <c r="BQ151" i="15" s="1"/>
  <c r="BQ154" i="15" s="1"/>
  <c r="AF146" i="15"/>
  <c r="AF150" i="15" s="1"/>
  <c r="AF128" i="15"/>
  <c r="AF151" i="15" s="1"/>
  <c r="AF154" i="15" s="1"/>
  <c r="BT146" i="15"/>
  <c r="BT150" i="15" s="1"/>
  <c r="BT128" i="15"/>
  <c r="BT151" i="15" s="1"/>
  <c r="BT154" i="15" s="1"/>
  <c r="AU146" i="15"/>
  <c r="AU150" i="15" s="1"/>
  <c r="AU128" i="15"/>
  <c r="AU151" i="15" s="1"/>
  <c r="AU154" i="15" s="1"/>
  <c r="BC146" i="15"/>
  <c r="BC150" i="15" s="1"/>
  <c r="BC128" i="15"/>
  <c r="BC151" i="15" s="1"/>
  <c r="BC154" i="15" s="1"/>
  <c r="DB146" i="15"/>
  <c r="DB150" i="15" s="1"/>
  <c r="DB128" i="15"/>
  <c r="DB151" i="15" s="1"/>
  <c r="DB154" i="15" s="1"/>
  <c r="U146" i="15"/>
  <c r="U150" i="15" s="1"/>
  <c r="U128" i="15"/>
  <c r="U151" i="15" s="1"/>
  <c r="U154" i="15" s="1"/>
  <c r="BI146" i="15"/>
  <c r="BI150" i="15" s="1"/>
  <c r="BI128" i="15"/>
  <c r="BI151" i="15" s="1"/>
  <c r="BI154" i="15" s="1"/>
  <c r="R146" i="15"/>
  <c r="R150" i="15" s="1"/>
  <c r="R128" i="15"/>
  <c r="R151" i="15" s="1"/>
  <c r="R154" i="15" s="1"/>
  <c r="CM146" i="15"/>
  <c r="CM150" i="15" s="1"/>
  <c r="CM128" i="15"/>
  <c r="CM151" i="15" s="1"/>
  <c r="CM154" i="15" s="1"/>
  <c r="BU146" i="15"/>
  <c r="BU150" i="15" s="1"/>
  <c r="BU128" i="15"/>
  <c r="BU151" i="15" s="1"/>
  <c r="BU154" i="15" s="1"/>
  <c r="BE146" i="15"/>
  <c r="BE150" i="15" s="1"/>
  <c r="BE128" i="15"/>
  <c r="BE151" i="15" s="1"/>
  <c r="BE154" i="15" s="1"/>
  <c r="BG146" i="15"/>
  <c r="BG150" i="15" s="1"/>
  <c r="BG128" i="15"/>
  <c r="BG151" i="15" s="1"/>
  <c r="BG154" i="15" s="1"/>
  <c r="BS146" i="15"/>
  <c r="BS150" i="15" s="1"/>
  <c r="BS128" i="15"/>
  <c r="BS151" i="15" s="1"/>
  <c r="BS154" i="15" s="1"/>
  <c r="Q146" i="15"/>
  <c r="Q150" i="15" s="1"/>
  <c r="Q128" i="15"/>
  <c r="Q151" i="15" s="1"/>
  <c r="Q154" i="15" s="1"/>
  <c r="AX146" i="15"/>
  <c r="AX150" i="15" s="1"/>
  <c r="AX128" i="15"/>
  <c r="AX151" i="15" s="1"/>
  <c r="AX154" i="15" s="1"/>
  <c r="AC146" i="15"/>
  <c r="AC150" i="15" s="1"/>
  <c r="AC128" i="15"/>
  <c r="AC151" i="15" s="1"/>
  <c r="AC154" i="15" s="1"/>
  <c r="BF146" i="15"/>
  <c r="BF150" i="15" s="1"/>
  <c r="BF128" i="15"/>
  <c r="BF151" i="15" s="1"/>
  <c r="BF154" i="15" s="1"/>
  <c r="AD146" i="15"/>
  <c r="AD150" i="15" s="1"/>
  <c r="AD128" i="15"/>
  <c r="AD151" i="15" s="1"/>
  <c r="AD154" i="15" s="1"/>
  <c r="DA146" i="15"/>
  <c r="DA150" i="15" s="1"/>
  <c r="DA128" i="15"/>
  <c r="DA151" i="15" s="1"/>
  <c r="DA154" i="15" s="1"/>
  <c r="O146" i="15"/>
  <c r="O150" i="15" s="1"/>
  <c r="O128" i="15"/>
  <c r="O151" i="15" s="1"/>
  <c r="O154" i="15" s="1"/>
  <c r="CZ146" i="15"/>
  <c r="CZ150" i="15" s="1"/>
  <c r="CZ128" i="15"/>
  <c r="CZ151" i="15" s="1"/>
  <c r="CZ154" i="15" s="1"/>
  <c r="CQ146" i="15"/>
  <c r="CQ150" i="15" s="1"/>
  <c r="CQ128" i="15"/>
  <c r="CQ151" i="15" s="1"/>
  <c r="CQ154" i="15" s="1"/>
  <c r="CF146" i="15"/>
  <c r="CF150" i="15" s="1"/>
  <c r="CF128" i="15"/>
  <c r="CF151" i="15" s="1"/>
  <c r="CF154" i="15" s="1"/>
  <c r="AJ146" i="15"/>
  <c r="AJ150" i="15" s="1"/>
  <c r="AJ128" i="15"/>
  <c r="AJ151" i="15" s="1"/>
  <c r="AJ154" i="15" s="1"/>
  <c r="CP146" i="15"/>
  <c r="CP150" i="15" s="1"/>
  <c r="CP128" i="15"/>
  <c r="CP151" i="15" s="1"/>
  <c r="CP154" i="15" s="1"/>
  <c r="BB146" i="15"/>
  <c r="BB150" i="15" s="1"/>
  <c r="BB128" i="15"/>
  <c r="BB151" i="15" s="1"/>
  <c r="BB154" i="15" s="1"/>
  <c r="T146" i="15"/>
  <c r="T150" i="15" s="1"/>
  <c r="T128" i="15"/>
  <c r="T151" i="15" s="1"/>
  <c r="T154" i="15" s="1"/>
  <c r="CC146" i="15"/>
  <c r="CC150" i="15" s="1"/>
  <c r="CC128" i="15"/>
  <c r="CC151" i="15" s="1"/>
  <c r="CC154" i="15" s="1"/>
  <c r="AR146" i="15"/>
  <c r="AR150" i="15" s="1"/>
  <c r="AR128" i="15"/>
  <c r="AR151" i="15" s="1"/>
  <c r="AR154" i="15" s="1"/>
  <c r="CD146" i="15"/>
  <c r="CD150" i="15" s="1"/>
  <c r="CD128" i="15"/>
  <c r="CD151" i="15" s="1"/>
  <c r="CD154" i="15" s="1"/>
  <c r="Z146" i="15"/>
  <c r="Z150" i="15" s="1"/>
  <c r="Z128" i="15"/>
  <c r="Z151" i="15" s="1"/>
  <c r="Z154" i="15" s="1"/>
  <c r="CW146" i="15"/>
  <c r="CW150" i="15" s="1"/>
  <c r="CW128" i="15"/>
  <c r="CW151" i="15" s="1"/>
  <c r="CW154" i="15" s="1"/>
  <c r="CO146" i="15"/>
  <c r="CO150" i="15" s="1"/>
  <c r="CO128" i="15"/>
  <c r="CO151" i="15" s="1"/>
  <c r="CO154" i="15" s="1"/>
  <c r="AL146" i="15"/>
  <c r="AL150" i="15" s="1"/>
  <c r="AL128" i="15"/>
  <c r="AL151" i="15" s="1"/>
  <c r="AL154" i="15" s="1"/>
  <c r="Y146" i="15"/>
  <c r="Y150" i="15" s="1"/>
  <c r="Y128" i="15"/>
  <c r="Y151" i="15" s="1"/>
  <c r="Y154" i="15" s="1"/>
  <c r="P146" i="15"/>
  <c r="P150" i="15" s="1"/>
  <c r="P128" i="15"/>
  <c r="P151" i="15" s="1"/>
  <c r="P154" i="15" s="1"/>
  <c r="AQ146" i="15"/>
  <c r="AQ150" i="15" s="1"/>
  <c r="AQ128" i="15"/>
  <c r="AQ151" i="15" s="1"/>
  <c r="AQ154" i="15" s="1"/>
  <c r="CR146" i="15"/>
  <c r="CR150" i="15" s="1"/>
  <c r="CR128" i="15"/>
  <c r="CR151" i="15" s="1"/>
  <c r="CR154" i="15" s="1"/>
  <c r="H146" i="15"/>
  <c r="H128" i="15"/>
  <c r="H151" i="15" s="1"/>
  <c r="BX146" i="15"/>
  <c r="BX150" i="15" s="1"/>
  <c r="BX128" i="15"/>
  <c r="BX151" i="15" s="1"/>
  <c r="BX154" i="15" s="1"/>
  <c r="BA146" i="15"/>
  <c r="BA150" i="15" s="1"/>
  <c r="BA128" i="15"/>
  <c r="BA151" i="15" s="1"/>
  <c r="BA154" i="15" s="1"/>
  <c r="CE146" i="15"/>
  <c r="CE150" i="15" s="1"/>
  <c r="CE128" i="15"/>
  <c r="CE151" i="15" s="1"/>
  <c r="CE154" i="15" s="1"/>
  <c r="CS146" i="15"/>
  <c r="CS150" i="15" s="1"/>
  <c r="CS128" i="15"/>
  <c r="CS151" i="15" s="1"/>
  <c r="CS154" i="15" s="1"/>
  <c r="DC146" i="15"/>
  <c r="DC150" i="15" s="1"/>
  <c r="DC128" i="15"/>
  <c r="DC151" i="15" s="1"/>
  <c r="DC154" i="15" s="1"/>
  <c r="CL146" i="15"/>
  <c r="CL150" i="15" s="1"/>
  <c r="CL128" i="15"/>
  <c r="CL151" i="15" s="1"/>
  <c r="CL154" i="15" s="1"/>
  <c r="X146" i="15"/>
  <c r="X150" i="15" s="1"/>
  <c r="X128" i="15"/>
  <c r="X151" i="15" s="1"/>
  <c r="X154" i="15" s="1"/>
  <c r="AY146" i="15"/>
  <c r="AY150" i="15" s="1"/>
  <c r="AY128" i="15"/>
  <c r="AY151" i="15" s="1"/>
  <c r="AY154" i="15" s="1"/>
  <c r="CA146" i="15"/>
  <c r="CA150" i="15" s="1"/>
  <c r="CA128" i="15"/>
  <c r="CA151" i="15" s="1"/>
  <c r="CA154" i="15" s="1"/>
  <c r="CG146" i="15"/>
  <c r="CG150" i="15" s="1"/>
  <c r="CG128" i="15"/>
  <c r="CG151" i="15" s="1"/>
  <c r="CG154" i="15" s="1"/>
  <c r="CT146" i="15"/>
  <c r="CT150" i="15" s="1"/>
  <c r="CT128" i="15"/>
  <c r="CT151" i="15" s="1"/>
  <c r="CT154" i="15" s="1"/>
  <c r="AW146" i="15"/>
  <c r="AW150" i="15" s="1"/>
  <c r="AW128" i="15"/>
  <c r="AW151" i="15" s="1"/>
  <c r="AW154" i="15" s="1"/>
  <c r="AT146" i="15"/>
  <c r="AT150" i="15" s="1"/>
  <c r="AT128" i="15"/>
  <c r="AT151" i="15" s="1"/>
  <c r="AT154" i="15" s="1"/>
  <c r="AS146" i="15"/>
  <c r="AS150" i="15" s="1"/>
  <c r="AS128" i="15"/>
  <c r="AS151" i="15" s="1"/>
  <c r="AS154" i="15" s="1"/>
  <c r="BK146" i="15"/>
  <c r="BK150" i="15" s="1"/>
  <c r="BK128" i="15"/>
  <c r="BK151" i="15" s="1"/>
  <c r="BK154" i="15" s="1"/>
  <c r="CX146" i="15"/>
  <c r="CX150" i="15" s="1"/>
  <c r="CX128" i="15"/>
  <c r="CX151" i="15" s="1"/>
  <c r="CX154" i="15" s="1"/>
  <c r="BJ146" i="15"/>
  <c r="BJ150" i="15" s="1"/>
  <c r="BJ128" i="15"/>
  <c r="BJ151" i="15" s="1"/>
  <c r="BJ154" i="15" s="1"/>
  <c r="BR146" i="15"/>
  <c r="BR150" i="15" s="1"/>
  <c r="BR128" i="15"/>
  <c r="BR151" i="15" s="1"/>
  <c r="BR154" i="15" s="1"/>
  <c r="AP146" i="15"/>
  <c r="AP150" i="15" s="1"/>
  <c r="AP128" i="15"/>
  <c r="AP151" i="15" s="1"/>
  <c r="AP154" i="15" s="1"/>
  <c r="CN146" i="15"/>
  <c r="CN150" i="15" s="1"/>
  <c r="CN128" i="15"/>
  <c r="CN151" i="15" s="1"/>
  <c r="CN154" i="15" s="1"/>
  <c r="AV146" i="15"/>
  <c r="AV150" i="15" s="1"/>
  <c r="AV128" i="15"/>
  <c r="AV151" i="15" s="1"/>
  <c r="AV154" i="15" s="1"/>
  <c r="BH146" i="15"/>
  <c r="BH150" i="15" s="1"/>
  <c r="BH128" i="15"/>
  <c r="BH151" i="15" s="1"/>
  <c r="BH154" i="15" s="1"/>
  <c r="BP146" i="15"/>
  <c r="BP150" i="15" s="1"/>
  <c r="BP128" i="15"/>
  <c r="BP151" i="15" s="1"/>
  <c r="BP154" i="15" s="1"/>
  <c r="AH146" i="15"/>
  <c r="AH150" i="15" s="1"/>
  <c r="AH128" i="15"/>
  <c r="AH151" i="15" s="1"/>
  <c r="AH154" i="15" s="1"/>
  <c r="BY146" i="15"/>
  <c r="BY150" i="15" s="1"/>
  <c r="BY128" i="15"/>
  <c r="BY151" i="15" s="1"/>
  <c r="BY154" i="15" s="1"/>
  <c r="BO146" i="15"/>
  <c r="BO150" i="15" s="1"/>
  <c r="BO128" i="15"/>
  <c r="BO151" i="15" s="1"/>
  <c r="BO154" i="15" s="1"/>
  <c r="CY146" i="15"/>
  <c r="CY150" i="15" s="1"/>
  <c r="CY128" i="15"/>
  <c r="CY151" i="15" s="1"/>
  <c r="CY154" i="15" s="1"/>
  <c r="N146" i="15"/>
  <c r="N150" i="15" s="1"/>
  <c r="N128" i="15"/>
  <c r="N151" i="15" s="1"/>
  <c r="N154" i="15" s="1"/>
  <c r="AG146" i="15"/>
  <c r="AG150" i="15" s="1"/>
  <c r="AG128" i="15"/>
  <c r="AG151" i="15" s="1"/>
  <c r="AG154" i="15" s="1"/>
  <c r="AO146" i="15"/>
  <c r="AO150" i="15" s="1"/>
  <c r="AO128" i="15"/>
  <c r="AO151" i="15" s="1"/>
  <c r="AO154" i="15" s="1"/>
  <c r="L146" i="15"/>
  <c r="L150" i="15" s="1"/>
  <c r="L128" i="15"/>
  <c r="L151" i="15" s="1"/>
  <c r="L154" i="15" s="1"/>
  <c r="AN146" i="15"/>
  <c r="AN150" i="15" s="1"/>
  <c r="AN128" i="15"/>
  <c r="AN151" i="15" s="1"/>
  <c r="AN154" i="15" s="1"/>
  <c r="AE146" i="15"/>
  <c r="AE150" i="15" s="1"/>
  <c r="AE128" i="15"/>
  <c r="AE151" i="15" s="1"/>
  <c r="AE154" i="15" s="1"/>
  <c r="AI146" i="15"/>
  <c r="AI150" i="15" s="1"/>
  <c r="AI128" i="15"/>
  <c r="AI151" i="15" s="1"/>
  <c r="AI154" i="15" s="1"/>
  <c r="BV146" i="15"/>
  <c r="BV150" i="15" s="1"/>
  <c r="BV128" i="15"/>
  <c r="BV151" i="15" s="1"/>
  <c r="BV154" i="15" s="1"/>
  <c r="S146" i="15"/>
  <c r="S150" i="15" s="1"/>
  <c r="S128" i="15"/>
  <c r="S151" i="15" s="1"/>
  <c r="S154" i="15" s="1"/>
  <c r="BM146" i="15"/>
  <c r="BM150" i="15" s="1"/>
  <c r="BM128" i="15"/>
  <c r="BM151" i="15" s="1"/>
  <c r="BM154" i="15" s="1"/>
  <c r="AZ146" i="15"/>
  <c r="AZ150" i="15" s="1"/>
  <c r="AZ128" i="15"/>
  <c r="AZ151" i="15" s="1"/>
  <c r="AZ154" i="15" s="1"/>
  <c r="AB146" i="15"/>
  <c r="AB150" i="15" s="1"/>
  <c r="AB128" i="15"/>
  <c r="AB151" i="15" s="1"/>
  <c r="AB154" i="15" s="1"/>
  <c r="CK146" i="15"/>
  <c r="CK150" i="15" s="1"/>
  <c r="CK128" i="15"/>
  <c r="CK151" i="15" s="1"/>
  <c r="CK154" i="15" s="1"/>
  <c r="BD146" i="15"/>
  <c r="BD150" i="15" s="1"/>
  <c r="BD128" i="15"/>
  <c r="BD151" i="15" s="1"/>
  <c r="BD154" i="15" s="1"/>
  <c r="CV146" i="15"/>
  <c r="CV150" i="15" s="1"/>
  <c r="CV128" i="15"/>
  <c r="CV151" i="15" s="1"/>
  <c r="CV154" i="15" s="1"/>
  <c r="CH146" i="15"/>
  <c r="CH150" i="15" s="1"/>
  <c r="CH128" i="15"/>
  <c r="CH151" i="15" s="1"/>
  <c r="CH154" i="15" s="1"/>
  <c r="AA146" i="15"/>
  <c r="AA150" i="15" s="1"/>
  <c r="AA128" i="15"/>
  <c r="AA151" i="15" s="1"/>
  <c r="AA154" i="15" s="1"/>
  <c r="W36" i="11"/>
  <c r="G36" i="11" s="1"/>
  <c r="H154" i="15" l="1"/>
  <c r="H150" i="15"/>
  <c r="F36" i="11"/>
  <c r="W37" i="11"/>
  <c r="F39" i="11" s="1"/>
  <c r="W29" i="10"/>
  <c r="W30" i="10" s="1"/>
  <c r="G37" i="11" l="1"/>
  <c r="F38" i="11"/>
  <c r="F19" i="11"/>
  <c r="F40" i="11"/>
  <c r="W31" i="10"/>
  <c r="G30" i="10"/>
  <c r="F30" i="10"/>
  <c r="F34" i="10" s="1"/>
  <c r="G29" i="10"/>
  <c r="W37" i="10"/>
  <c r="F29" i="10"/>
  <c r="F40" i="10" l="1"/>
  <c r="G28" i="14" s="1"/>
  <c r="H10" i="12"/>
  <c r="G37" i="10"/>
  <c r="F38" i="10"/>
  <c r="E28" i="14" s="1"/>
  <c r="F39" i="10"/>
  <c r="F28" i="14" s="1"/>
  <c r="F35" i="10"/>
  <c r="G31" i="10"/>
  <c r="F31" i="10"/>
  <c r="F33" i="10" s="1"/>
  <c r="O20" i="14" s="1"/>
  <c r="K18" i="19" l="1"/>
  <c r="F9" i="19" l="1"/>
  <c r="H18" i="19"/>
  <c r="J18" i="19" l="1"/>
  <c r="G124" i="14"/>
  <c r="I18" i="19" l="1"/>
  <c r="D19" i="19"/>
  <c r="D18" i="19" s="1"/>
  <c r="G53" i="14" l="1"/>
  <c r="G92" i="14"/>
  <c r="G77" i="14"/>
  <c r="G78" i="14"/>
  <c r="G102" i="14"/>
  <c r="G99" i="14"/>
  <c r="G91" i="14"/>
  <c r="G56" i="14"/>
  <c r="G93" i="14"/>
  <c r="G54" i="14"/>
  <c r="G86" i="14"/>
  <c r="G76" i="14"/>
  <c r="G87" i="14"/>
  <c r="G96" i="14"/>
  <c r="G58" i="14"/>
  <c r="G79" i="14"/>
  <c r="G90" i="14"/>
  <c r="G97" i="14"/>
  <c r="G106" i="14"/>
  <c r="G82" i="14"/>
  <c r="G44" i="14"/>
  <c r="G81" i="14"/>
  <c r="G103" i="14"/>
  <c r="G59" i="14"/>
  <c r="G57" i="14"/>
  <c r="G88" i="14"/>
  <c r="G60" i="14"/>
  <c r="G101" i="14"/>
  <c r="G100" i="14"/>
  <c r="G83" i="14"/>
  <c r="G55" i="14"/>
  <c r="G62" i="14"/>
  <c r="G89" i="14" l="1"/>
  <c r="G80" i="14"/>
  <c r="G61" i="14"/>
  <c r="G98" i="14"/>
  <c r="G52" i="14"/>
  <c r="G71" i="14"/>
  <c r="G70" i="14"/>
  <c r="D12" i="19" l="1"/>
  <c r="D17" i="19" l="1"/>
  <c r="D16" i="19"/>
  <c r="D13" i="19"/>
  <c r="D14" i="19"/>
  <c r="D15" i="19"/>
  <c r="H18" i="13"/>
  <c r="K18" i="13"/>
  <c r="L18" i="13"/>
  <c r="M18" i="13"/>
  <c r="N18" i="13"/>
  <c r="O18" i="13"/>
  <c r="P18" i="13"/>
  <c r="Q18" i="13"/>
  <c r="R18" i="13"/>
  <c r="S18" i="13"/>
  <c r="T18" i="13"/>
  <c r="U18" i="13"/>
  <c r="V18" i="13"/>
  <c r="W18" i="13"/>
  <c r="J18" i="13"/>
  <c r="BP18" i="13"/>
  <c r="CR18" i="13"/>
  <c r="AG18" i="13"/>
  <c r="BO18" i="13"/>
  <c r="AW18" i="13"/>
  <c r="AM18" i="13"/>
  <c r="AB18" i="13"/>
  <c r="AT18" i="13"/>
  <c r="AZ18" i="13"/>
  <c r="CY18" i="13"/>
  <c r="AP18" i="13"/>
  <c r="BL18" i="13"/>
  <c r="CJ18" i="13"/>
  <c r="BT18" i="13"/>
  <c r="BE18" i="13"/>
  <c r="CP18" i="13"/>
  <c r="BB18" i="13"/>
  <c r="CC18" i="13"/>
  <c r="CZ18" i="13"/>
  <c r="Y18" i="13"/>
  <c r="CI18" i="13"/>
  <c r="BW18" i="13"/>
  <c r="BA18" i="13"/>
  <c r="CS18" i="13"/>
  <c r="CF18" i="13"/>
  <c r="AD18" i="13"/>
  <c r="AO18" i="13"/>
  <c r="AX18" i="13"/>
  <c r="AU18" i="13"/>
  <c r="X18" i="13"/>
  <c r="AR18" i="13"/>
  <c r="CT18" i="13"/>
  <c r="BR18" i="13"/>
  <c r="AF18" i="13"/>
  <c r="CO18" i="13"/>
  <c r="BM18" i="13"/>
  <c r="DB18" i="13"/>
  <c r="AA18" i="13"/>
  <c r="AV18" i="13"/>
  <c r="I18" i="13"/>
  <c r="AI18" i="13"/>
  <c r="AL18" i="13"/>
  <c r="CN18" i="13"/>
  <c r="BQ18" i="13"/>
  <c r="BY18" i="13"/>
  <c r="CX18" i="13"/>
  <c r="BN18" i="13"/>
  <c r="CA18" i="13"/>
  <c r="AS18" i="13"/>
  <c r="BH18" i="13"/>
  <c r="BI18" i="13"/>
  <c r="AH18" i="13"/>
  <c r="BU18" i="13"/>
  <c r="CU18" i="13"/>
  <c r="CM18" i="13"/>
  <c r="CB18" i="13"/>
  <c r="CQ18" i="13"/>
  <c r="AK18" i="13"/>
  <c r="AC18" i="13"/>
  <c r="BK18" i="13"/>
  <c r="BZ18" i="13"/>
  <c r="CH18" i="13"/>
  <c r="CL18" i="13"/>
  <c r="BD18" i="13"/>
  <c r="Z18" i="13"/>
  <c r="BX18" i="13"/>
  <c r="DA18" i="13"/>
  <c r="AQ18" i="13"/>
  <c r="DC18" i="13"/>
  <c r="CG18" i="13"/>
  <c r="CE18" i="13"/>
  <c r="BS18" i="13"/>
  <c r="BG18" i="13"/>
  <c r="CK18" i="13"/>
  <c r="CV18" i="13"/>
  <c r="AN18" i="13"/>
  <c r="CW18" i="13"/>
  <c r="BV18" i="13"/>
  <c r="AE18" i="13"/>
  <c r="AJ18" i="13"/>
  <c r="AY18" i="13"/>
  <c r="BJ18" i="13"/>
  <c r="CD18" i="13"/>
  <c r="BC18" i="13"/>
  <c r="BF18" i="13"/>
  <c r="G17" i="13"/>
  <c r="F17" i="13"/>
  <c r="G18" i="13" l="1"/>
  <c r="N20" i="14" s="1"/>
  <c r="F18" i="13"/>
  <c r="M20" i="14" s="1"/>
  <c r="E12" i="14" l="1"/>
  <c r="E13" i="14"/>
  <c r="E15" i="14"/>
  <c r="E14" i="14"/>
  <c r="D24" i="24"/>
  <c r="F13" i="24"/>
  <c r="F21" i="24" s="1"/>
  <c r="D13" i="24"/>
  <c r="E21" i="24"/>
  <c r="G22" i="24" l="1"/>
  <c r="F22" i="24"/>
  <c r="F23" i="24" s="1"/>
  <c r="J52" i="4" s="1"/>
  <c r="D21" i="24"/>
  <c r="D22" i="24"/>
  <c r="E22" i="24"/>
  <c r="E23" i="24" s="1"/>
  <c r="I52" i="4" s="1"/>
  <c r="G21" i="24"/>
  <c r="G23" i="24" l="1"/>
  <c r="K52" i="4" s="1"/>
  <c r="D23" i="24"/>
  <c r="I129" i="4" a="1"/>
  <c r="I129" i="4" s="1"/>
  <c r="I51" i="4"/>
  <c r="J51" i="4"/>
  <c r="J50" i="4" s="1"/>
  <c r="J129" i="4"/>
  <c r="J128" i="4" s="1"/>
  <c r="DE52" i="4" l="1"/>
  <c r="DE6" i="4" s="1"/>
  <c r="K129" i="4"/>
  <c r="K128" i="4" s="1"/>
  <c r="F52" i="4"/>
  <c r="F51" i="4" s="1"/>
  <c r="F50" i="4" s="1"/>
  <c r="F9" i="4" s="1"/>
  <c r="F22" i="10" s="1"/>
  <c r="G27" i="14" s="1"/>
  <c r="K51" i="4"/>
  <c r="K50" i="4" s="1"/>
  <c r="K37" i="13" s="1" a="1"/>
  <c r="K37" i="13" s="1"/>
  <c r="K39" i="13" s="1"/>
  <c r="G52" i="4"/>
  <c r="DF52" i="4"/>
  <c r="I50" i="4"/>
  <c r="J37" i="13" a="1"/>
  <c r="J37" i="13" s="1"/>
  <c r="J39" i="13" s="1"/>
  <c r="J9" i="4"/>
  <c r="J12" i="10"/>
  <c r="J9" i="13" a="1"/>
  <c r="J9" i="13" s="1"/>
  <c r="I128" i="4"/>
  <c r="Z98" i="16"/>
  <c r="M91" i="16"/>
  <c r="BX122" i="16"/>
  <c r="CR102" i="16"/>
  <c r="CU66" i="16"/>
  <c r="O124" i="16"/>
  <c r="BL108" i="16"/>
  <c r="BG95" i="16"/>
  <c r="BQ102" i="16"/>
  <c r="Y108" i="16"/>
  <c r="X106" i="16"/>
  <c r="CU13" i="16"/>
  <c r="AD145" i="16"/>
  <c r="BE99" i="16"/>
  <c r="BA119" i="16"/>
  <c r="M127" i="16"/>
  <c r="V101" i="16"/>
  <c r="CT97" i="16"/>
  <c r="AI105" i="16"/>
  <c r="BD66" i="16"/>
  <c r="BF125" i="16"/>
  <c r="AF21" i="16"/>
  <c r="AK34" i="14"/>
  <c r="BM93" i="16"/>
  <c r="AR109" i="16"/>
  <c r="B71" i="16"/>
  <c r="AH105" i="16"/>
  <c r="CT94" i="16"/>
  <c r="AQ96" i="16"/>
  <c r="BD32" i="16"/>
  <c r="AN94" i="16"/>
  <c r="DE128" i="15"/>
  <c r="CD124" i="16"/>
  <c r="CH95" i="16"/>
  <c r="CV66" i="16"/>
  <c r="AN21" i="16"/>
  <c r="AI66" i="16"/>
  <c r="AU93" i="16"/>
  <c r="K32" i="16"/>
  <c r="BN43" i="16"/>
  <c r="B15" i="15"/>
  <c r="CI109" i="16"/>
  <c r="CR94" i="16"/>
  <c r="AW106" i="16"/>
  <c r="BJ122" i="16"/>
  <c r="BT94" i="16"/>
  <c r="F176" i="16"/>
  <c r="BX88" i="16"/>
  <c r="DB125" i="16"/>
  <c r="AZ66" i="16"/>
  <c r="CD21" i="16"/>
  <c r="AV43" i="16"/>
  <c r="CZ66" i="16"/>
  <c r="AV120" i="16"/>
  <c r="AI127" i="16"/>
  <c r="AU92" i="16"/>
  <c r="AO55" i="16"/>
  <c r="H72" i="14"/>
  <c r="DE65" i="16"/>
  <c r="U145" i="16"/>
  <c r="AA91" i="16"/>
  <c r="R101" i="16"/>
  <c r="BQ127" i="16"/>
  <c r="BR98" i="16"/>
  <c r="BE98" i="16"/>
  <c r="CN99" i="16"/>
  <c r="B44" i="14"/>
  <c r="CP94" i="16"/>
  <c r="AP88" i="16"/>
  <c r="BC121" i="16"/>
  <c r="CB88" i="16"/>
  <c r="DB108" i="16"/>
  <c r="CK55" i="16"/>
  <c r="CQ102" i="16"/>
  <c r="AO96" i="16"/>
  <c r="K102" i="16"/>
  <c r="DE16" i="15"/>
  <c r="BW99" i="16"/>
  <c r="Z127" i="16"/>
  <c r="CA107" i="16"/>
  <c r="AG43" i="16"/>
  <c r="M43" i="16"/>
  <c r="CO21" i="16"/>
  <c r="CJ92" i="16"/>
  <c r="CN88" i="16"/>
  <c r="BZ102" i="16"/>
  <c r="AF13" i="16"/>
  <c r="AK106" i="16"/>
  <c r="BH109" i="16"/>
  <c r="I93" i="16"/>
  <c r="AE88" i="16"/>
  <c r="C86" i="14"/>
  <c r="CD105" i="16"/>
  <c r="BV127" i="16"/>
  <c r="B31" i="16"/>
  <c r="K94" i="16"/>
  <c r="B56" i="15"/>
  <c r="C68" i="14"/>
  <c r="CE110" i="16"/>
  <c r="N110" i="16"/>
  <c r="O99" i="16"/>
  <c r="BI98" i="16"/>
  <c r="T88" i="16"/>
  <c r="DC119" i="16"/>
  <c r="BV105" i="16"/>
  <c r="CU93" i="16"/>
  <c r="N106" i="16"/>
  <c r="BM127" i="16"/>
  <c r="H92" i="16"/>
  <c r="AV88" i="16"/>
  <c r="CH94" i="16"/>
  <c r="CL102" i="16"/>
  <c r="DE71" i="15"/>
  <c r="AV13" i="16"/>
  <c r="DE39" i="15"/>
  <c r="AU98" i="16"/>
  <c r="AW107" i="16"/>
  <c r="B64" i="14"/>
  <c r="CK106" i="16"/>
  <c r="CD119" i="16"/>
  <c r="BS110" i="16"/>
  <c r="DC107" i="16"/>
  <c r="CX92" i="16"/>
  <c r="V121" i="16"/>
  <c r="BL122" i="16"/>
  <c r="CI127" i="16"/>
  <c r="BD95" i="16"/>
  <c r="DE27" i="16"/>
  <c r="Z94" i="16"/>
  <c r="P106" i="16"/>
  <c r="P66" i="16"/>
  <c r="B44" i="15"/>
  <c r="S107" i="16"/>
  <c r="CJ97" i="16"/>
  <c r="CU34" i="14"/>
  <c r="BI91" i="16"/>
  <c r="S96" i="16"/>
  <c r="S32" i="16"/>
  <c r="O66" i="16"/>
  <c r="Z107" i="16"/>
  <c r="F172" i="16"/>
  <c r="BU105" i="16"/>
  <c r="BJ102" i="16"/>
  <c r="B80" i="15"/>
  <c r="CN43" i="16"/>
  <c r="AL34" i="14"/>
  <c r="T108" i="16"/>
  <c r="BI127" i="16"/>
  <c r="CD96" i="16"/>
  <c r="BP106" i="16"/>
  <c r="CV13" i="16"/>
  <c r="O145" i="16"/>
  <c r="O97" i="16"/>
  <c r="C85" i="14"/>
  <c r="AP34" i="14"/>
  <c r="CQ91" i="16"/>
  <c r="AF121" i="16"/>
  <c r="BL32" i="16"/>
  <c r="AP119" i="16"/>
  <c r="B28" i="15"/>
  <c r="W92" i="16"/>
  <c r="N97" i="16"/>
  <c r="P107" i="16"/>
  <c r="CF120" i="16"/>
  <c r="CY55" i="16"/>
  <c r="S105" i="16"/>
  <c r="CL127" i="16"/>
  <c r="CI97" i="16"/>
  <c r="BX106" i="16"/>
  <c r="BO119" i="16"/>
  <c r="B29" i="16"/>
  <c r="H95" i="16"/>
  <c r="V34" i="14"/>
  <c r="BR125" i="16"/>
  <c r="O43" i="16"/>
  <c r="H69" i="14"/>
  <c r="U127" i="16"/>
  <c r="AY119" i="16"/>
  <c r="BJ32" i="16"/>
  <c r="Y127" i="16"/>
  <c r="DE79" i="16"/>
  <c r="DA108" i="16"/>
  <c r="AV66" i="16"/>
  <c r="BL88" i="16"/>
  <c r="K21" i="16"/>
  <c r="CO88" i="16"/>
  <c r="BI107" i="16"/>
  <c r="BQ34" i="14"/>
  <c r="BV94" i="16"/>
  <c r="X96" i="16"/>
  <c r="DB110" i="16"/>
  <c r="CN97" i="16"/>
  <c r="BQ43" i="16"/>
  <c r="AA120" i="16"/>
  <c r="AI122" i="16"/>
  <c r="B79" i="15"/>
  <c r="AQ21" i="16"/>
  <c r="BB105" i="16"/>
  <c r="CV97" i="16"/>
  <c r="C100" i="14"/>
  <c r="AZ102" i="16"/>
  <c r="CG94" i="16"/>
  <c r="C59" i="14"/>
  <c r="BS99" i="16"/>
  <c r="DC109" i="16"/>
  <c r="B122" i="15"/>
  <c r="Q127" i="16"/>
  <c r="AS99" i="16"/>
  <c r="S88" i="16"/>
  <c r="B75" i="15"/>
  <c r="BR106" i="16"/>
  <c r="BC99" i="16"/>
  <c r="R105" i="16"/>
  <c r="BT43" i="16"/>
  <c r="B96" i="14"/>
  <c r="BR92" i="16"/>
  <c r="DA96" i="16"/>
  <c r="BC88" i="16"/>
  <c r="S127" i="16"/>
  <c r="DB145" i="16"/>
  <c r="BY105" i="16"/>
  <c r="BI105" i="16"/>
  <c r="BM99" i="16"/>
  <c r="CT122" i="16"/>
  <c r="DA110" i="16"/>
  <c r="CH127" i="16"/>
  <c r="I105" i="16"/>
  <c r="BB96" i="16"/>
  <c r="BS105" i="16"/>
  <c r="AH93" i="16"/>
  <c r="AW98" i="16"/>
  <c r="BD91" i="16"/>
  <c r="BU106" i="16"/>
  <c r="W32" i="16"/>
  <c r="CR99" i="16"/>
  <c r="AU13" i="16"/>
  <c r="CD88" i="16"/>
  <c r="CW110" i="16"/>
  <c r="BZ97" i="16"/>
  <c r="CT32" i="16"/>
  <c r="BA97" i="16"/>
  <c r="CO55" i="16"/>
  <c r="BM120" i="16"/>
  <c r="DE29" i="15"/>
  <c r="B47" i="16"/>
  <c r="BV125" i="16"/>
  <c r="B58" i="16"/>
  <c r="CU91" i="16"/>
  <c r="CJ43" i="16"/>
  <c r="B59" i="16"/>
  <c r="Q88" i="16"/>
  <c r="B112" i="15"/>
  <c r="AF96" i="16"/>
  <c r="CR32" i="16"/>
  <c r="V32" i="16"/>
  <c r="BV109" i="16"/>
  <c r="AM145" i="16"/>
  <c r="Y119" i="16"/>
  <c r="I34" i="14"/>
  <c r="B43" i="15"/>
  <c r="DB96" i="16"/>
  <c r="C65" i="14"/>
  <c r="BB43" i="16"/>
  <c r="AQ95" i="16"/>
  <c r="BU107" i="16"/>
  <c r="BP121" i="16"/>
  <c r="U94" i="16"/>
  <c r="AR107" i="16"/>
  <c r="BK13" i="16"/>
  <c r="J110" i="16"/>
  <c r="B41" i="14"/>
  <c r="BJ66" i="16"/>
  <c r="CP21" i="16"/>
  <c r="B123" i="15"/>
  <c r="BG55" i="16"/>
  <c r="B52" i="16"/>
  <c r="DE26" i="16"/>
  <c r="CF109" i="16"/>
  <c r="AG102" i="16"/>
  <c r="CN145" i="16"/>
  <c r="Y93" i="16"/>
  <c r="B16" i="15"/>
  <c r="BR88" i="16"/>
  <c r="CM93" i="16"/>
  <c r="CI125" i="16"/>
  <c r="BK101" i="16"/>
  <c r="AU99" i="16"/>
  <c r="P120" i="16"/>
  <c r="AO110" i="16"/>
  <c r="AO109" i="16"/>
  <c r="CT92" i="16"/>
  <c r="CC110" i="16"/>
  <c r="CN110" i="16"/>
  <c r="AJ93" i="16"/>
  <c r="CI101" i="16"/>
  <c r="CJ122" i="16"/>
  <c r="CE120" i="16"/>
  <c r="DE41" i="16"/>
  <c r="BK93" i="16"/>
  <c r="AC145" i="16"/>
  <c r="CW109" i="16"/>
  <c r="BG43" i="16"/>
  <c r="AQ92" i="16"/>
  <c r="AG21" i="16"/>
  <c r="S110" i="16"/>
  <c r="CC21" i="16"/>
  <c r="AJ99" i="16"/>
  <c r="AP109" i="16"/>
  <c r="AT95" i="16"/>
  <c r="AT43" i="16"/>
  <c r="AY91" i="16"/>
  <c r="AL98" i="16"/>
  <c r="V96" i="16"/>
  <c r="AZ121" i="16"/>
  <c r="AS98" i="16"/>
  <c r="P110" i="16"/>
  <c r="AJ102" i="16"/>
  <c r="DA106" i="16"/>
  <c r="CO145" i="16"/>
  <c r="BE34" i="14"/>
  <c r="CK99" i="16"/>
  <c r="DE62" i="16"/>
  <c r="CN121" i="16"/>
  <c r="AG124" i="16"/>
  <c r="CW101" i="16"/>
  <c r="BV121" i="16"/>
  <c r="B80" i="16"/>
  <c r="BQ97" i="16"/>
  <c r="DA124" i="16"/>
  <c r="DB101" i="16"/>
  <c r="B83" i="16"/>
  <c r="CZ105" i="16"/>
  <c r="CP122" i="16"/>
  <c r="AN119" i="16"/>
  <c r="W21" i="16"/>
  <c r="CJ125" i="16"/>
  <c r="C95" i="14"/>
  <c r="CK95" i="16"/>
  <c r="DB107" i="16"/>
  <c r="AV93" i="16"/>
  <c r="X88" i="16"/>
  <c r="CT108" i="16"/>
  <c r="B62" i="16"/>
  <c r="CA122" i="16"/>
  <c r="AR66" i="16"/>
  <c r="AK99" i="16"/>
  <c r="BB102" i="16"/>
  <c r="BJ96" i="16"/>
  <c r="DE20" i="16"/>
  <c r="L127" i="16"/>
  <c r="BK108" i="16"/>
  <c r="CZ43" i="16"/>
  <c r="BT105" i="16"/>
  <c r="BL97" i="16"/>
  <c r="CI124" i="16"/>
  <c r="M13" i="16"/>
  <c r="AZ105" i="16"/>
  <c r="M109" i="16"/>
  <c r="CA66" i="16"/>
  <c r="BD119" i="16"/>
  <c r="B82" i="16"/>
  <c r="AV91" i="16"/>
  <c r="DA88" i="16"/>
  <c r="B87" i="15"/>
  <c r="H125" i="16"/>
  <c r="AW96" i="16"/>
  <c r="BO108" i="16"/>
  <c r="AQ105" i="16"/>
  <c r="K119" i="16"/>
  <c r="BR96" i="16"/>
  <c r="AQ97" i="16"/>
  <c r="CQ101" i="16"/>
  <c r="CZ145" i="16"/>
  <c r="BR32" i="16"/>
  <c r="F173" i="16"/>
  <c r="CT145" i="16"/>
  <c r="B76" i="16"/>
  <c r="B43" i="14"/>
  <c r="CI95" i="16"/>
  <c r="L109" i="16"/>
  <c r="CZ93" i="16"/>
  <c r="CN93" i="16"/>
  <c r="J125" i="16"/>
  <c r="BL106" i="16"/>
  <c r="DE86" i="16"/>
  <c r="AH122" i="16"/>
  <c r="BC21" i="16"/>
  <c r="AO21" i="16"/>
  <c r="BJ120" i="16"/>
  <c r="CE145" i="16"/>
  <c r="DE31" i="15"/>
  <c r="BM109" i="16"/>
  <c r="AS21" i="16"/>
  <c r="AS96" i="16"/>
  <c r="AH119" i="16"/>
  <c r="S122" i="16"/>
  <c r="BP127" i="16"/>
  <c r="AR92" i="16"/>
  <c r="R106" i="16"/>
  <c r="BE13" i="16"/>
  <c r="DE52" i="16"/>
  <c r="AE108" i="16"/>
  <c r="CH102" i="16"/>
  <c r="H122" i="16"/>
  <c r="AL55" i="16"/>
  <c r="BH97" i="16"/>
  <c r="AG88" i="16"/>
  <c r="CJ109" i="16"/>
  <c r="BW120" i="16"/>
  <c r="B85" i="15"/>
  <c r="AN66" i="16"/>
  <c r="Y91" i="16"/>
  <c r="BB121" i="16"/>
  <c r="F172" i="15"/>
  <c r="B53" i="16"/>
  <c r="CO66" i="16"/>
  <c r="BG66" i="16"/>
  <c r="DA34" i="14"/>
  <c r="AT97" i="16"/>
  <c r="AM124" i="16"/>
  <c r="BP109" i="16"/>
  <c r="CR121" i="16"/>
  <c r="AK43" i="16"/>
  <c r="B84" i="16"/>
  <c r="BZ106" i="16"/>
  <c r="CX55" i="16"/>
  <c r="AO66" i="16"/>
  <c r="BI121" i="16"/>
  <c r="AE66" i="16"/>
  <c r="AL94" i="16"/>
  <c r="DB99" i="16"/>
  <c r="BX109" i="16"/>
  <c r="F171" i="16"/>
  <c r="CS124" i="16"/>
  <c r="B84" i="14"/>
  <c r="CY105" i="16"/>
  <c r="AY105" i="16"/>
  <c r="W91" i="16"/>
  <c r="BC124" i="16"/>
  <c r="Q120" i="16"/>
  <c r="AP96" i="16"/>
  <c r="CB110" i="16"/>
  <c r="DE88" i="15"/>
  <c r="AQ66" i="16"/>
  <c r="DB124" i="16"/>
  <c r="DE75" i="16"/>
  <c r="N92" i="16"/>
  <c r="DA127" i="16"/>
  <c r="V55" i="16"/>
  <c r="C83" i="14"/>
  <c r="BI125" i="16"/>
  <c r="B59" i="14"/>
  <c r="BZ122" i="16"/>
  <c r="BJ124" i="16"/>
  <c r="BK109" i="16"/>
  <c r="AR102" i="16"/>
  <c r="CN127" i="16"/>
  <c r="I92" i="16"/>
  <c r="AC107" i="16"/>
  <c r="AC32" i="16"/>
  <c r="DA119" i="16"/>
  <c r="BG102" i="16"/>
  <c r="BF105" i="16"/>
  <c r="AK124" i="16"/>
  <c r="BN66" i="16"/>
  <c r="AE105" i="16"/>
  <c r="CY99" i="16"/>
  <c r="BS127" i="16"/>
  <c r="Y122" i="16"/>
  <c r="AM102" i="16"/>
  <c r="C62" i="14"/>
  <c r="BK94" i="16"/>
  <c r="O21" i="16"/>
  <c r="AZ119" i="16"/>
  <c r="CG107" i="16"/>
  <c r="AT125" i="16"/>
  <c r="CK91" i="16"/>
  <c r="W66" i="16"/>
  <c r="B99" i="15"/>
  <c r="W110" i="16"/>
  <c r="AP105" i="16"/>
  <c r="AR120" i="16"/>
  <c r="L125" i="16"/>
  <c r="C54" i="14"/>
  <c r="K13" i="16"/>
  <c r="CR88" i="16"/>
  <c r="BW66" i="16"/>
  <c r="BA32" i="16"/>
  <c r="BE109" i="16"/>
  <c r="CS120" i="16"/>
  <c r="CJ93" i="16"/>
  <c r="L101" i="16"/>
  <c r="CV32" i="16"/>
  <c r="BV13" i="16"/>
  <c r="AV101" i="16"/>
  <c r="DC102" i="16"/>
  <c r="BH93" i="16"/>
  <c r="AL108" i="16"/>
  <c r="CV88" i="16"/>
  <c r="B82" i="15"/>
  <c r="DB102" i="16"/>
  <c r="P55" i="16"/>
  <c r="BN13" i="16"/>
  <c r="CQ93" i="16"/>
  <c r="BI109" i="16"/>
  <c r="BG34" i="14"/>
  <c r="U102" i="16"/>
  <c r="AY125" i="16"/>
  <c r="BT99" i="16"/>
  <c r="BO99" i="16"/>
  <c r="B56" i="14"/>
  <c r="AE101" i="16"/>
  <c r="L13" i="16"/>
  <c r="BV32" i="16"/>
  <c r="CN55" i="16"/>
  <c r="B13" i="15"/>
  <c r="B86" i="14"/>
  <c r="X97" i="16"/>
  <c r="O121" i="16"/>
  <c r="DE121" i="15"/>
  <c r="BM108" i="16"/>
  <c r="BT96" i="16"/>
  <c r="BH101" i="16"/>
  <c r="CI94" i="16"/>
  <c r="CV105" i="16"/>
  <c r="DE59" i="16"/>
  <c r="CT34" i="14"/>
  <c r="AR32" i="16"/>
  <c r="AR127" i="16"/>
  <c r="AN93" i="16"/>
  <c r="B18" i="15"/>
  <c r="AH97" i="16"/>
  <c r="BB97" i="16"/>
  <c r="B79" i="16"/>
  <c r="CP110" i="16"/>
  <c r="BY106" i="16"/>
  <c r="CU95" i="16"/>
  <c r="CJ96" i="16"/>
  <c r="BV91" i="16"/>
  <c r="DB32" i="16"/>
  <c r="BX21" i="16"/>
  <c r="BM125" i="16"/>
  <c r="AU124" i="16"/>
  <c r="DB34" i="14"/>
  <c r="BW13" i="16"/>
  <c r="R32" i="16"/>
  <c r="CK66" i="16"/>
  <c r="BD88" i="16"/>
  <c r="AH21" i="16"/>
  <c r="AB102" i="16"/>
  <c r="BS92" i="16"/>
  <c r="U106" i="16"/>
  <c r="L110" i="16"/>
  <c r="CN107" i="16"/>
  <c r="AE125" i="16"/>
  <c r="CE108" i="16"/>
  <c r="H120" i="16"/>
  <c r="B127" i="15"/>
  <c r="P108" i="16"/>
  <c r="AC125" i="16"/>
  <c r="B20" i="16"/>
  <c r="H45" i="14"/>
  <c r="CI92" i="16"/>
  <c r="K98" i="16"/>
  <c r="Z106" i="16"/>
  <c r="I21" i="16"/>
  <c r="CX121" i="16"/>
  <c r="BI110" i="16"/>
  <c r="BE101" i="16"/>
  <c r="CE93" i="16"/>
  <c r="AI92" i="16"/>
  <c r="BY108" i="16"/>
  <c r="AJ121" i="16"/>
  <c r="BR145" i="16"/>
  <c r="AE127" i="16"/>
  <c r="AD105" i="16"/>
  <c r="X93" i="16"/>
  <c r="B42" i="14"/>
  <c r="B63" i="14"/>
  <c r="BP120" i="16"/>
  <c r="BA88" i="16"/>
  <c r="BG93" i="16"/>
  <c r="CZ122" i="16"/>
  <c r="AN98" i="16"/>
  <c r="BK88" i="16"/>
  <c r="AW97" i="16"/>
  <c r="CZ109" i="16"/>
  <c r="Q99" i="16"/>
  <c r="BA106" i="16"/>
  <c r="O13" i="16"/>
  <c r="CX108" i="16"/>
  <c r="DE122" i="15"/>
  <c r="AK119" i="16"/>
  <c r="BK105" i="16"/>
  <c r="B24" i="15"/>
  <c r="BN124" i="16"/>
  <c r="DC125" i="16"/>
  <c r="CX124" i="16"/>
  <c r="CG106" i="16"/>
  <c r="BW110" i="16"/>
  <c r="BP97" i="16"/>
  <c r="AY97" i="16"/>
  <c r="AY98" i="16"/>
  <c r="BL95" i="16"/>
  <c r="T32" i="16"/>
  <c r="CE109" i="16"/>
  <c r="AH120" i="16"/>
  <c r="T110" i="16"/>
  <c r="DC108" i="16"/>
  <c r="I107" i="16"/>
  <c r="M122" i="16"/>
  <c r="CY107" i="16"/>
  <c r="DC96" i="16"/>
  <c r="AT110" i="16"/>
  <c r="BL125" i="16"/>
  <c r="BY66" i="16"/>
  <c r="N105" i="16"/>
  <c r="BB107" i="16"/>
  <c r="V125" i="16"/>
  <c r="S121" i="16"/>
  <c r="BP99" i="16"/>
  <c r="AC105" i="16"/>
  <c r="CG101" i="16"/>
  <c r="BH105" i="16"/>
  <c r="AK32" i="16"/>
  <c r="CI91" i="16"/>
  <c r="B62" i="14"/>
  <c r="AN32" i="16"/>
  <c r="CY92" i="16"/>
  <c r="R99" i="16"/>
  <c r="DE30" i="16"/>
  <c r="AO34" i="14"/>
  <c r="DE38" i="16"/>
  <c r="Q98" i="16"/>
  <c r="CY125" i="16"/>
  <c r="CO43" i="16"/>
  <c r="B89" i="15"/>
  <c r="BL121" i="16"/>
  <c r="F173" i="15"/>
  <c r="AK88" i="16"/>
  <c r="AY66" i="16"/>
  <c r="CA88" i="16"/>
  <c r="AU21" i="16"/>
  <c r="AX121" i="16"/>
  <c r="AB97" i="16"/>
  <c r="Z96" i="16"/>
  <c r="N96" i="16"/>
  <c r="BY119" i="16"/>
  <c r="DE53" i="15"/>
  <c r="CH34" i="14"/>
  <c r="AZ106" i="16"/>
  <c r="AM92" i="16"/>
  <c r="CL120" i="16"/>
  <c r="CX105" i="16"/>
  <c r="AE119" i="16"/>
  <c r="AH94" i="16"/>
  <c r="AI95" i="16"/>
  <c r="CX107" i="16"/>
  <c r="AB21" i="16"/>
  <c r="BD96" i="16"/>
  <c r="BI43" i="16"/>
  <c r="M34" i="14"/>
  <c r="Y96" i="16"/>
  <c r="I91" i="16"/>
  <c r="AV97" i="16"/>
  <c r="BY102" i="16"/>
  <c r="B75" i="16"/>
  <c r="BR109" i="16"/>
  <c r="W97" i="16"/>
  <c r="B37" i="16"/>
  <c r="CX13" i="16"/>
  <c r="O119" i="16"/>
  <c r="CI21" i="16"/>
  <c r="S43" i="16"/>
  <c r="R88" i="16"/>
  <c r="AP121" i="16"/>
  <c r="AF91" i="16"/>
  <c r="AA98" i="16"/>
  <c r="BA55" i="16"/>
  <c r="J97" i="16"/>
  <c r="BT32" i="16"/>
  <c r="Y21" i="16"/>
  <c r="CY145" i="16"/>
  <c r="B41" i="16"/>
  <c r="CL96" i="16"/>
  <c r="B76" i="14"/>
  <c r="AP122" i="16"/>
  <c r="CR107" i="16"/>
  <c r="X95" i="16"/>
  <c r="AT94" i="16"/>
  <c r="W120" i="16"/>
  <c r="AS88" i="16"/>
  <c r="H21" i="16"/>
  <c r="Q108" i="16"/>
  <c r="CW108" i="16"/>
  <c r="AN105" i="16"/>
  <c r="AW55" i="16"/>
  <c r="Y97" i="16"/>
  <c r="CE32" i="16"/>
  <c r="AH66" i="16"/>
  <c r="X13" i="16"/>
  <c r="BH122" i="16"/>
  <c r="AG34" i="14"/>
  <c r="DE129" i="15"/>
  <c r="CV34" i="14"/>
  <c r="CT105" i="16"/>
  <c r="DC93" i="16"/>
  <c r="B77" i="15"/>
  <c r="AU34" i="14"/>
  <c r="DE43" i="15"/>
  <c r="AA99" i="16"/>
  <c r="DC91" i="16"/>
  <c r="AX98" i="16"/>
  <c r="CS88" i="16"/>
  <c r="AU96" i="16"/>
  <c r="AU94" i="16"/>
  <c r="C87" i="14"/>
  <c r="AM121" i="16"/>
  <c r="CZ98" i="16"/>
  <c r="AN106" i="16"/>
  <c r="AJ94" i="16"/>
  <c r="AL110" i="16"/>
  <c r="BS94" i="16"/>
  <c r="R124" i="16"/>
  <c r="C71" i="14"/>
  <c r="C91" i="14"/>
  <c r="AD97" i="16"/>
  <c r="N124" i="16"/>
  <c r="AR34" i="14"/>
  <c r="BE21" i="16"/>
  <c r="BT121" i="16"/>
  <c r="BT120" i="16"/>
  <c r="B70" i="14"/>
  <c r="W95" i="16"/>
  <c r="CE119" i="16"/>
  <c r="AM127" i="16"/>
  <c r="BG145" i="16"/>
  <c r="BA109" i="16"/>
  <c r="BJ91" i="16"/>
  <c r="AM98" i="16"/>
  <c r="Y102" i="16"/>
  <c r="BT55" i="16"/>
  <c r="CX97" i="16"/>
  <c r="CE91" i="16"/>
  <c r="BI66" i="16"/>
  <c r="AQ122" i="16"/>
  <c r="BS122" i="16"/>
  <c r="AR95" i="16"/>
  <c r="AF108" i="16"/>
  <c r="DE86" i="15"/>
  <c r="CP97" i="16"/>
  <c r="AF55" i="16"/>
  <c r="J98" i="16"/>
  <c r="C56" i="14"/>
  <c r="W96" i="16"/>
  <c r="AZ98" i="16"/>
  <c r="H13" i="16"/>
  <c r="BP98" i="16"/>
  <c r="Q55" i="16"/>
  <c r="AG105" i="16"/>
  <c r="BV108" i="16"/>
  <c r="BA95" i="16"/>
  <c r="AF127" i="16"/>
  <c r="DE47" i="15"/>
  <c r="CB98" i="16"/>
  <c r="AL96" i="16"/>
  <c r="AX127" i="16"/>
  <c r="AK21" i="16"/>
  <c r="CE66" i="16"/>
  <c r="T98" i="16"/>
  <c r="CT96" i="16"/>
  <c r="DA101" i="16"/>
  <c r="BR122" i="16"/>
  <c r="BN110" i="16"/>
  <c r="S125" i="16"/>
  <c r="CH110" i="16"/>
  <c r="AO120" i="16"/>
  <c r="BR105" i="16"/>
  <c r="AY96" i="16"/>
  <c r="CG43" i="16"/>
  <c r="CP43" i="16"/>
  <c r="B67" i="15"/>
  <c r="BL93" i="16"/>
  <c r="BW101" i="16"/>
  <c r="AP13" i="16"/>
  <c r="W106" i="16"/>
  <c r="BN97" i="16"/>
  <c r="X94" i="16"/>
  <c r="AV32" i="16"/>
  <c r="CU109" i="16"/>
  <c r="N21" i="16"/>
  <c r="F171" i="15"/>
  <c r="P94" i="16"/>
  <c r="AZ145" i="16"/>
  <c r="DA55" i="16"/>
  <c r="CR105" i="16"/>
  <c r="DC127" i="16"/>
  <c r="AW102" i="16"/>
  <c r="T92" i="16"/>
  <c r="T97" i="16"/>
  <c r="CT93" i="16"/>
  <c r="T101" i="16"/>
  <c r="BJ88" i="16"/>
  <c r="S108" i="16"/>
  <c r="CD55" i="16"/>
  <c r="T119" i="16"/>
  <c r="T125" i="16"/>
  <c r="AW13" i="16"/>
  <c r="S55" i="16"/>
  <c r="H98" i="16"/>
  <c r="Q145" i="16"/>
  <c r="CE55" i="16"/>
  <c r="Q96" i="16"/>
  <c r="AI55" i="16"/>
  <c r="AI96" i="16"/>
  <c r="CF102" i="16"/>
  <c r="B85" i="16"/>
  <c r="H119" i="16"/>
  <c r="J66" i="16"/>
  <c r="CG96" i="16"/>
  <c r="AZ122" i="16"/>
  <c r="CI119" i="16"/>
  <c r="B20" i="15"/>
  <c r="BN101" i="16"/>
  <c r="CJ101" i="16"/>
  <c r="BQ109" i="16"/>
  <c r="BU34" i="14"/>
  <c r="BW43" i="16"/>
  <c r="H67" i="14"/>
  <c r="J108" i="16"/>
  <c r="B53" i="14"/>
  <c r="CO107" i="16"/>
  <c r="L98" i="16"/>
  <c r="AF122" i="16"/>
  <c r="CE95" i="16"/>
  <c r="BO43" i="16"/>
  <c r="BM92" i="16"/>
  <c r="BN102" i="16"/>
  <c r="CR93" i="16"/>
  <c r="BL55" i="16"/>
  <c r="BL102" i="16"/>
  <c r="CW93" i="16"/>
  <c r="B35" i="15"/>
  <c r="BC120" i="16"/>
  <c r="AI120" i="16"/>
  <c r="V91" i="16"/>
  <c r="T21" i="16"/>
  <c r="BP34" i="14"/>
  <c r="AM108" i="16"/>
  <c r="M102" i="16"/>
  <c r="BG92" i="16"/>
  <c r="CI120" i="16"/>
  <c r="O105" i="16"/>
  <c r="AQ34" i="14"/>
  <c r="CH88" i="16"/>
  <c r="CL105" i="16"/>
  <c r="AD96" i="16"/>
  <c r="B64" i="15"/>
  <c r="BT102" i="16"/>
  <c r="CT99" i="16"/>
  <c r="N13" i="16"/>
  <c r="AS107" i="16"/>
  <c r="BV106" i="16"/>
  <c r="AC119" i="16"/>
  <c r="CS91" i="16"/>
  <c r="BF32" i="16"/>
  <c r="CM101" i="16"/>
  <c r="AZ32" i="16"/>
  <c r="V109" i="16"/>
  <c r="BY122" i="16"/>
  <c r="CX98" i="16"/>
  <c r="AB108" i="16"/>
  <c r="AK127" i="16"/>
  <c r="BN145" i="16"/>
  <c r="AE96" i="16"/>
  <c r="B40" i="16"/>
  <c r="DA32" i="16"/>
  <c r="CL122" i="16"/>
  <c r="Z92" i="16"/>
  <c r="CB108" i="16"/>
  <c r="BB119" i="16"/>
  <c r="CC91" i="16"/>
  <c r="AM34" i="14"/>
  <c r="AK145" i="16"/>
  <c r="AC94" i="16"/>
  <c r="BV98" i="16"/>
  <c r="BL13" i="16"/>
  <c r="BW102" i="16"/>
  <c r="AC98" i="16"/>
  <c r="BY101" i="16"/>
  <c r="CG66" i="16"/>
  <c r="BJ105" i="16"/>
  <c r="AM125" i="16"/>
  <c r="AG66" i="16"/>
  <c r="AP107" i="16"/>
  <c r="M97" i="16"/>
  <c r="AU122" i="16"/>
  <c r="AE109" i="16"/>
  <c r="BQ88" i="16"/>
  <c r="AA93" i="16"/>
  <c r="BG101" i="16"/>
  <c r="AK55" i="16"/>
  <c r="AB66" i="16"/>
  <c r="AV125" i="16"/>
  <c r="CO98" i="16"/>
  <c r="CQ120" i="16"/>
  <c r="BO127" i="16"/>
  <c r="AM106" i="16"/>
  <c r="CB102" i="16"/>
  <c r="AF145" i="16"/>
  <c r="CS95" i="16"/>
  <c r="AG107" i="16"/>
  <c r="N125" i="16"/>
  <c r="DE73" i="16"/>
  <c r="BK102" i="16"/>
  <c r="B39" i="16"/>
  <c r="AI88" i="16"/>
  <c r="B12" i="15"/>
  <c r="AV96" i="16"/>
  <c r="CF119" i="16"/>
  <c r="CE97" i="16"/>
  <c r="AD95" i="16"/>
  <c r="C51" i="14"/>
  <c r="DE58" i="15"/>
  <c r="T102" i="16"/>
  <c r="CV110" i="16"/>
  <c r="B33" i="15"/>
  <c r="CO94" i="16"/>
  <c r="CY94" i="16"/>
  <c r="BA96" i="16"/>
  <c r="CP101" i="16"/>
  <c r="DB97" i="16"/>
  <c r="AT92" i="16"/>
  <c r="AJ108" i="16"/>
  <c r="B69" i="14"/>
  <c r="BM106" i="16"/>
  <c r="BJ127" i="16"/>
  <c r="BN93" i="16"/>
  <c r="CQ32" i="16"/>
  <c r="BG13" i="16"/>
  <c r="L97" i="16"/>
  <c r="CM110" i="16"/>
  <c r="BO109" i="16"/>
  <c r="DA109" i="16"/>
  <c r="Z145" i="16"/>
  <c r="AV124" i="16"/>
  <c r="B52" i="14"/>
  <c r="CJ105" i="16"/>
  <c r="CA98" i="16"/>
  <c r="H49" i="14"/>
  <c r="BU125" i="16"/>
  <c r="BZ43" i="16"/>
  <c r="BX127" i="16"/>
  <c r="BA105" i="16"/>
  <c r="AG108" i="16"/>
  <c r="CP66" i="16"/>
  <c r="AN55" i="16"/>
  <c r="BX97" i="16"/>
  <c r="B55" i="14"/>
  <c r="BO121" i="16"/>
  <c r="U119" i="16"/>
  <c r="H127" i="16"/>
  <c r="BC95" i="16"/>
  <c r="DE70" i="15"/>
  <c r="AV98" i="16"/>
  <c r="C102" i="14"/>
  <c r="BO91" i="16"/>
  <c r="BQ96" i="16"/>
  <c r="AB92" i="16"/>
  <c r="BH91" i="16"/>
  <c r="CI102" i="16"/>
  <c r="B77" i="14"/>
  <c r="BA66" i="16"/>
  <c r="AR55" i="16"/>
  <c r="CH107" i="16"/>
  <c r="S93" i="16"/>
  <c r="C47" i="14"/>
  <c r="AO127" i="16"/>
  <c r="CZ91" i="16"/>
  <c r="AK95" i="16"/>
  <c r="AX109" i="16"/>
  <c r="CP125" i="16"/>
  <c r="BN32" i="16"/>
  <c r="AL21" i="16"/>
  <c r="N98" i="16"/>
  <c r="DE57" i="16"/>
  <c r="CY124" i="16"/>
  <c r="CV95" i="16"/>
  <c r="AM93" i="16"/>
  <c r="AP55" i="16"/>
  <c r="AC93" i="16"/>
  <c r="BO102" i="16"/>
  <c r="BI96" i="16"/>
  <c r="B47" i="14"/>
  <c r="AQ98" i="16"/>
  <c r="I108" i="16"/>
  <c r="AE145" i="16"/>
  <c r="CB122" i="16"/>
  <c r="CY95" i="16"/>
  <c r="AY94" i="16"/>
  <c r="CR108" i="16"/>
  <c r="CF99" i="16"/>
  <c r="CW127" i="16"/>
  <c r="CE98" i="16"/>
  <c r="BF145" i="16"/>
  <c r="T127" i="16"/>
  <c r="BB88" i="16"/>
  <c r="AA101" i="16"/>
  <c r="H64" i="14"/>
  <c r="CE122" i="16"/>
  <c r="CA93" i="16"/>
  <c r="B76" i="15"/>
  <c r="BU145" i="16"/>
  <c r="CA108" i="16"/>
  <c r="CW97" i="16"/>
  <c r="BP122" i="16"/>
  <c r="AJ66" i="16"/>
  <c r="BR108" i="16"/>
  <c r="J43" i="16"/>
  <c r="C43" i="14"/>
  <c r="BH96" i="16"/>
  <c r="J127" i="16"/>
  <c r="B51" i="16"/>
  <c r="V107" i="16"/>
  <c r="AO98" i="16"/>
  <c r="B72" i="15"/>
  <c r="AU32" i="16"/>
  <c r="BA107" i="16"/>
  <c r="N121" i="16"/>
  <c r="BL94" i="16"/>
  <c r="AJ127" i="16"/>
  <c r="CW43" i="16"/>
  <c r="AL121" i="16"/>
  <c r="BD13" i="16"/>
  <c r="CF107" i="16"/>
  <c r="AZ43" i="16"/>
  <c r="DE124" i="15"/>
  <c r="CC43" i="16"/>
  <c r="V93" i="16"/>
  <c r="CQ145" i="16"/>
  <c r="AU121" i="16"/>
  <c r="BA43" i="16"/>
  <c r="BN96" i="16"/>
  <c r="DE119" i="15"/>
  <c r="BJ101" i="16"/>
  <c r="AW108" i="16"/>
  <c r="BZ127" i="16"/>
  <c r="B67" i="14"/>
  <c r="BE96" i="16"/>
  <c r="CC13" i="16"/>
  <c r="CU55" i="16"/>
  <c r="BL99" i="16"/>
  <c r="CM95" i="16"/>
  <c r="BU108" i="16"/>
  <c r="CY97" i="16"/>
  <c r="W145" i="16"/>
  <c r="BB106" i="16"/>
  <c r="BJ108" i="16"/>
  <c r="AQ119" i="16"/>
  <c r="BX32" i="16"/>
  <c r="CQ97" i="16"/>
  <c r="CD34" i="14"/>
  <c r="M110" i="16"/>
  <c r="CC125" i="16"/>
  <c r="BN34" i="14"/>
  <c r="AD108" i="16"/>
  <c r="AR121" i="16"/>
  <c r="BT106" i="16"/>
  <c r="M124" i="16"/>
  <c r="DB122" i="16"/>
  <c r="BM97" i="16"/>
  <c r="BI124" i="16"/>
  <c r="AD13" i="16"/>
  <c r="AG121" i="16"/>
  <c r="B91" i="14"/>
  <c r="CC99" i="16"/>
  <c r="CA95" i="16"/>
  <c r="AW122" i="16"/>
  <c r="BP145" i="16"/>
  <c r="BH102" i="16"/>
  <c r="X21" i="16"/>
  <c r="CO34" i="14"/>
  <c r="AB98" i="16"/>
  <c r="P119" i="16"/>
  <c r="B61" i="14"/>
  <c r="CL107" i="16"/>
  <c r="DE120" i="15"/>
  <c r="CB32" i="16"/>
  <c r="K96" i="16"/>
  <c r="Q34" i="14"/>
  <c r="B102" i="15"/>
  <c r="B57" i="16"/>
  <c r="C77" i="14"/>
  <c r="CX91" i="16"/>
  <c r="O101" i="16"/>
  <c r="BT127" i="16"/>
  <c r="Q102" i="16"/>
  <c r="AY93" i="16"/>
  <c r="CT43" i="16"/>
  <c r="CR106" i="16"/>
  <c r="BN106" i="16"/>
  <c r="BZ110" i="16"/>
  <c r="CS94" i="16"/>
  <c r="DA145" i="16"/>
  <c r="AF125" i="16"/>
  <c r="CA127" i="16"/>
  <c r="DE49" i="16"/>
  <c r="AM109" i="16"/>
  <c r="P105" i="16"/>
  <c r="CD98" i="16"/>
  <c r="Z108" i="16"/>
  <c r="AD119" i="16"/>
  <c r="S102" i="16"/>
  <c r="U32" i="16"/>
  <c r="Z88" i="16"/>
  <c r="DB106" i="16"/>
  <c r="AA125" i="16"/>
  <c r="BD102" i="16"/>
  <c r="B78" i="14"/>
  <c r="CH98" i="16"/>
  <c r="B102" i="14"/>
  <c r="CG91" i="16"/>
  <c r="CE43" i="16"/>
  <c r="U97" i="16"/>
  <c r="B93" i="15"/>
  <c r="J55" i="16"/>
  <c r="CJ124" i="16"/>
  <c r="T145" i="16"/>
  <c r="CU97" i="16"/>
  <c r="BH125" i="16"/>
  <c r="BS125" i="16"/>
  <c r="I97" i="16"/>
  <c r="CV127" i="16"/>
  <c r="CU122" i="16"/>
  <c r="AP98" i="16"/>
  <c r="DE29" i="16"/>
  <c r="AH91" i="16"/>
  <c r="BQ93" i="16"/>
  <c r="BA110" i="16"/>
  <c r="AZ91" i="16"/>
  <c r="AA13" i="16"/>
  <c r="DE53" i="16"/>
  <c r="CG120" i="16"/>
  <c r="CV107" i="16"/>
  <c r="BF122" i="16"/>
  <c r="BA127" i="16"/>
  <c r="BG105" i="16"/>
  <c r="AU125" i="16"/>
  <c r="BG119" i="16"/>
  <c r="AS95" i="16"/>
  <c r="BK120" i="16"/>
  <c r="AH145" i="16"/>
  <c r="AQ91" i="16"/>
  <c r="BC93" i="16"/>
  <c r="CW13" i="16"/>
  <c r="BQ145" i="16"/>
  <c r="CU43" i="16"/>
  <c r="AO93" i="16"/>
  <c r="BZ98" i="16"/>
  <c r="CE94" i="16"/>
  <c r="BC66" i="16"/>
  <c r="CL125" i="16"/>
  <c r="AQ108" i="16"/>
  <c r="CU121" i="16"/>
  <c r="AP66" i="16"/>
  <c r="BY95" i="16"/>
  <c r="DE42" i="15"/>
  <c r="BX93" i="16"/>
  <c r="CW106" i="16"/>
  <c r="DB93" i="16"/>
  <c r="BI102" i="16"/>
  <c r="B38" i="16"/>
  <c r="CS110" i="16"/>
  <c r="BK107" i="16"/>
  <c r="DE84" i="16"/>
  <c r="U125" i="16"/>
  <c r="BR91" i="16"/>
  <c r="DB127" i="16"/>
  <c r="CX96" i="16"/>
  <c r="AP125" i="16"/>
  <c r="AA55" i="16"/>
  <c r="BY88" i="16"/>
  <c r="H108" i="16"/>
  <c r="CR98" i="16"/>
  <c r="DE35" i="16"/>
  <c r="BX95" i="16"/>
  <c r="J96" i="16"/>
  <c r="BW121" i="16"/>
  <c r="P92" i="16"/>
  <c r="BE95" i="16"/>
  <c r="BF107" i="16"/>
  <c r="F170" i="16"/>
  <c r="AT122" i="16"/>
  <c r="CT110" i="16"/>
  <c r="BR94" i="16"/>
  <c r="AY95" i="16"/>
  <c r="BP110" i="16"/>
  <c r="AF34" i="14"/>
  <c r="CL91" i="16"/>
  <c r="BP32" i="16"/>
  <c r="BI145" i="16"/>
  <c r="AS43" i="16"/>
  <c r="AR105" i="16"/>
  <c r="BP108" i="16"/>
  <c r="CW21" i="16"/>
  <c r="CI43" i="16"/>
  <c r="C82" i="14"/>
  <c r="B49" i="14"/>
  <c r="K120" i="16"/>
  <c r="U122" i="16"/>
  <c r="CS107" i="16"/>
  <c r="CS32" i="16"/>
  <c r="AP110" i="16"/>
  <c r="BG120" i="16"/>
  <c r="AL122" i="16"/>
  <c r="AJ101" i="16"/>
  <c r="B41" i="15"/>
  <c r="AO92" i="16"/>
  <c r="W93" i="16"/>
  <c r="AX125" i="16"/>
  <c r="C66" i="14"/>
  <c r="CM108" i="16"/>
  <c r="BM94" i="16"/>
  <c r="BJ98" i="16"/>
  <c r="DE73" i="15"/>
  <c r="AE122" i="16"/>
  <c r="BB32" i="16"/>
  <c r="CS106" i="16"/>
  <c r="BJ55" i="16"/>
  <c r="CL92" i="16"/>
  <c r="BA101" i="16"/>
  <c r="CA106" i="16"/>
  <c r="BC34" i="14"/>
  <c r="CM106" i="16"/>
  <c r="Q110" i="16"/>
  <c r="B46" i="14"/>
  <c r="V106" i="16"/>
  <c r="BN105" i="16"/>
  <c r="CN101" i="16"/>
  <c r="BB125" i="16"/>
  <c r="BI92" i="16"/>
  <c r="AF124" i="16"/>
  <c r="BU94" i="16"/>
  <c r="U105" i="16"/>
  <c r="CX66" i="16"/>
  <c r="BW21" i="16"/>
  <c r="CU102" i="16"/>
  <c r="Y106" i="16"/>
  <c r="CA21" i="16"/>
  <c r="M95" i="16"/>
  <c r="CJ55" i="16"/>
  <c r="CQ13" i="16"/>
  <c r="CR96" i="16"/>
  <c r="CQ88" i="16"/>
  <c r="CH124" i="16"/>
  <c r="BS95" i="16"/>
  <c r="CI108" i="16"/>
  <c r="BK127" i="16"/>
  <c r="P125" i="16"/>
  <c r="CX119" i="16"/>
  <c r="BA93" i="16"/>
  <c r="M105" i="16"/>
  <c r="CK92" i="16"/>
  <c r="CX88" i="16"/>
  <c r="AV122" i="16"/>
  <c r="AP95" i="16"/>
  <c r="C99" i="14"/>
  <c r="CQ125" i="16"/>
  <c r="AT107" i="16"/>
  <c r="Z95" i="16"/>
  <c r="AA108" i="16"/>
  <c r="Q66" i="16"/>
  <c r="L88" i="16"/>
  <c r="CM105" i="16"/>
  <c r="AK66" i="16"/>
  <c r="CG119" i="16"/>
  <c r="CB94" i="16"/>
  <c r="CT120" i="16"/>
  <c r="DE85" i="15"/>
  <c r="BW94" i="16"/>
  <c r="BD107" i="16"/>
  <c r="AG125" i="16"/>
  <c r="BA21" i="16"/>
  <c r="B68" i="14"/>
  <c r="AJ95" i="16"/>
  <c r="BD120" i="16"/>
  <c r="BL110" i="16"/>
  <c r="CR119" i="16"/>
  <c r="CQ105" i="16"/>
  <c r="CH66" i="16"/>
  <c r="C92" i="14"/>
  <c r="AZ95" i="16"/>
  <c r="AP94" i="16"/>
  <c r="B57" i="15"/>
  <c r="CC92" i="16"/>
  <c r="AH99" i="16"/>
  <c r="AB124" i="16"/>
  <c r="AP108" i="16"/>
  <c r="CS93" i="16"/>
  <c r="DC66" i="16"/>
  <c r="B30" i="15"/>
  <c r="CJ108" i="16"/>
  <c r="AJ43" i="16"/>
  <c r="K95" i="16"/>
  <c r="DC124" i="16"/>
  <c r="B22" i="15"/>
  <c r="CQ107" i="16"/>
  <c r="H95" i="14"/>
  <c r="CG145" i="16"/>
  <c r="AB120" i="16"/>
  <c r="AH127" i="16"/>
  <c r="BX13" i="16"/>
  <c r="C73" i="14"/>
  <c r="DE48" i="16"/>
  <c r="AI101" i="16"/>
  <c r="BH21" i="16"/>
  <c r="N122" i="16"/>
  <c r="CY127" i="16"/>
  <c r="CH145" i="16"/>
  <c r="BZ99" i="16"/>
  <c r="W119" i="16"/>
  <c r="S13" i="16"/>
  <c r="BA145" i="16"/>
  <c r="Z97" i="16"/>
  <c r="BI13" i="16"/>
  <c r="BU98" i="16"/>
  <c r="BY98" i="16"/>
  <c r="DE40" i="15"/>
  <c r="AH43" i="16"/>
  <c r="R125" i="16"/>
  <c r="C50" i="14"/>
  <c r="AC124" i="16"/>
  <c r="CV119" i="16"/>
  <c r="DC121" i="16"/>
  <c r="B90" i="14"/>
  <c r="BO13" i="16"/>
  <c r="DA21" i="16"/>
  <c r="C58" i="14"/>
  <c r="CJ13" i="16"/>
  <c r="CI34" i="14"/>
  <c r="AK121" i="16"/>
  <c r="AL32" i="16"/>
  <c r="CS121" i="16"/>
  <c r="C42" i="14"/>
  <c r="CP91" i="16"/>
  <c r="CO92" i="16"/>
  <c r="CK93" i="16"/>
  <c r="CD92" i="16"/>
  <c r="AR96" i="16"/>
  <c r="K107" i="16"/>
  <c r="B25" i="16"/>
  <c r="AS91" i="16"/>
  <c r="AI13" i="16"/>
  <c r="Z125" i="16"/>
  <c r="Y145" i="16"/>
  <c r="C55" i="14"/>
  <c r="DC88" i="16"/>
  <c r="AB107" i="16"/>
  <c r="R34" i="14"/>
  <c r="Q109" i="16"/>
  <c r="BU127" i="16"/>
  <c r="X119" i="16"/>
  <c r="Q122" i="16"/>
  <c r="M98" i="16"/>
  <c r="B61" i="15"/>
  <c r="Z102" i="16"/>
  <c r="AZ21" i="16"/>
  <c r="CK102" i="16"/>
  <c r="K97" i="16"/>
  <c r="AV94" i="16"/>
  <c r="CW107" i="16"/>
  <c r="CC96" i="16"/>
  <c r="BW125" i="16"/>
  <c r="CL95" i="16"/>
  <c r="DA94" i="16"/>
  <c r="P102" i="16"/>
  <c r="AG110" i="16"/>
  <c r="C88" i="14"/>
  <c r="AS127" i="16"/>
  <c r="BH99" i="16"/>
  <c r="AJ91" i="16"/>
  <c r="CM145" i="16"/>
  <c r="AT106" i="16"/>
  <c r="B36" i="16"/>
  <c r="CI105" i="16"/>
  <c r="I32" i="16"/>
  <c r="BV95" i="16"/>
  <c r="CY88" i="16"/>
  <c r="AI145" i="16"/>
  <c r="C75" i="14"/>
  <c r="X122" i="16"/>
  <c r="AT99" i="16"/>
  <c r="BS107" i="16"/>
  <c r="BD94" i="16"/>
  <c r="BJ110" i="16"/>
  <c r="CL13" i="16"/>
  <c r="CX106" i="16"/>
  <c r="BW105" i="16"/>
  <c r="BE66" i="16"/>
  <c r="L122" i="16"/>
  <c r="H102" i="16"/>
  <c r="AU107" i="16"/>
  <c r="AR99" i="16"/>
  <c r="O120" i="16"/>
  <c r="BY93" i="16"/>
  <c r="AA110" i="16"/>
  <c r="B21" i="15"/>
  <c r="BN109" i="16"/>
  <c r="BH92" i="16"/>
  <c r="CB145" i="16"/>
  <c r="DE36" i="15"/>
  <c r="B107" i="15"/>
  <c r="AO97" i="16"/>
  <c r="CC127" i="16"/>
  <c r="H105" i="14"/>
  <c r="CE121" i="16"/>
  <c r="CU125" i="16"/>
  <c r="BQ105" i="16"/>
  <c r="AJ124" i="16"/>
  <c r="BA120" i="16"/>
  <c r="B75" i="14"/>
  <c r="CI13" i="16"/>
  <c r="CU96" i="16"/>
  <c r="CH101" i="16"/>
  <c r="CZ95" i="16"/>
  <c r="CD109" i="16"/>
  <c r="BB91" i="16"/>
  <c r="AA102" i="16"/>
  <c r="CA125" i="16"/>
  <c r="BB13" i="16"/>
  <c r="AH13" i="16"/>
  <c r="AF94" i="16"/>
  <c r="O96" i="16"/>
  <c r="DE63" i="15"/>
  <c r="CY98" i="16"/>
  <c r="AC43" i="16"/>
  <c r="U92" i="16"/>
  <c r="Z101" i="16"/>
  <c r="AR13" i="16"/>
  <c r="CM98" i="16"/>
  <c r="BT122" i="16"/>
  <c r="B16" i="16"/>
  <c r="C70" i="14"/>
  <c r="C49" i="14"/>
  <c r="P96" i="16"/>
  <c r="AU101" i="16"/>
  <c r="BL127" i="16"/>
  <c r="AK94" i="16"/>
  <c r="AX119" i="16"/>
  <c r="AH102" i="16"/>
  <c r="B53" i="15"/>
  <c r="DE38" i="15"/>
  <c r="T124" i="16"/>
  <c r="AX94" i="16"/>
  <c r="AS125" i="16"/>
  <c r="CY21" i="16"/>
  <c r="B70" i="15"/>
  <c r="AN125" i="16"/>
  <c r="CT21" i="16"/>
  <c r="BR34" i="14"/>
  <c r="AT105" i="16"/>
  <c r="CJ119" i="16"/>
  <c r="BQ121" i="16"/>
  <c r="AU43" i="16"/>
  <c r="S66" i="16"/>
  <c r="AD34" i="14"/>
  <c r="CT109" i="16"/>
  <c r="B31" i="15"/>
  <c r="CE34" i="14"/>
  <c r="Y121" i="16"/>
  <c r="B34" i="15"/>
  <c r="CK13" i="16"/>
  <c r="AT120" i="16"/>
  <c r="C105" i="14"/>
  <c r="BO101" i="16"/>
  <c r="CN122" i="16"/>
  <c r="DE14" i="16"/>
  <c r="CN108" i="16"/>
  <c r="DE91" i="15"/>
  <c r="CC34" i="14"/>
  <c r="K91" i="16"/>
  <c r="AD121" i="16"/>
  <c r="BK32" i="16"/>
  <c r="AA96" i="16"/>
  <c r="T106" i="16"/>
  <c r="CQ119" i="16"/>
  <c r="AL102" i="16"/>
  <c r="CX32" i="16"/>
  <c r="O109" i="16"/>
  <c r="AQ125" i="16"/>
  <c r="CC106" i="16"/>
  <c r="AS105" i="16"/>
  <c r="CQ98" i="16"/>
  <c r="V98" i="16"/>
  <c r="CV125" i="16"/>
  <c r="CJ21" i="16"/>
  <c r="C45" i="14"/>
  <c r="AG94" i="16"/>
  <c r="AQ102" i="16"/>
  <c r="CJ121" i="16"/>
  <c r="BM66" i="16"/>
  <c r="CR55" i="16"/>
  <c r="L32" i="16"/>
  <c r="S109" i="16"/>
  <c r="CY13" i="16"/>
  <c r="C101" i="14"/>
  <c r="DA105" i="16"/>
  <c r="AP91" i="16"/>
  <c r="CB95" i="16"/>
  <c r="BH108" i="16"/>
  <c r="CC109" i="16"/>
  <c r="AW91" i="16"/>
  <c r="W13" i="16"/>
  <c r="BS43" i="16"/>
  <c r="BW34" i="14"/>
  <c r="CZ21" i="16"/>
  <c r="B51" i="15"/>
  <c r="BB122" i="16"/>
  <c r="BH34" i="14"/>
  <c r="AU109" i="16"/>
  <c r="BT95" i="16"/>
  <c r="CX101" i="16"/>
  <c r="DB13" i="16"/>
  <c r="AD101" i="16"/>
  <c r="R96" i="16"/>
  <c r="AX120" i="16"/>
  <c r="CC101" i="16"/>
  <c r="CC95" i="16"/>
  <c r="BC110" i="16"/>
  <c r="CW121" i="16"/>
  <c r="CY109" i="16"/>
  <c r="BH124" i="16"/>
  <c r="BL101" i="16"/>
  <c r="AC101" i="16"/>
  <c r="AA43" i="16"/>
  <c r="AE92" i="16"/>
  <c r="AJ92" i="16"/>
  <c r="CP93" i="16"/>
  <c r="B69" i="15"/>
  <c r="CW124" i="16"/>
  <c r="B100" i="15"/>
  <c r="AH110" i="16"/>
  <c r="CZ120" i="16"/>
  <c r="CZ125" i="16"/>
  <c r="CC88" i="16"/>
  <c r="BQ66" i="16"/>
  <c r="AR21" i="16"/>
  <c r="R95" i="16"/>
  <c r="AE124" i="16"/>
  <c r="AC66" i="16"/>
  <c r="CQ124" i="16"/>
  <c r="AO105" i="16"/>
  <c r="M55" i="16"/>
  <c r="P21" i="16"/>
  <c r="R94" i="16"/>
  <c r="B105" i="15"/>
  <c r="BC108" i="16"/>
  <c r="BG122" i="16"/>
  <c r="X66" i="16"/>
  <c r="BW109" i="16"/>
  <c r="CS43" i="16"/>
  <c r="AQ124" i="16"/>
  <c r="AS66" i="16"/>
  <c r="CN34" i="14"/>
  <c r="AX43" i="16"/>
  <c r="BD101" i="16"/>
  <c r="F175" i="16"/>
  <c r="AD110" i="16"/>
  <c r="CT55" i="16"/>
  <c r="BZ92" i="16"/>
  <c r="BY121" i="16"/>
  <c r="DB92" i="16"/>
  <c r="I43" i="16"/>
  <c r="C74" i="14"/>
  <c r="C72" i="14"/>
  <c r="CL110" i="16"/>
  <c r="BC98" i="16"/>
  <c r="DE82" i="16"/>
  <c r="AX13" i="16"/>
  <c r="AN88" i="16"/>
  <c r="CW105" i="16"/>
  <c r="BT34" i="14"/>
  <c r="CJ102" i="16"/>
  <c r="BY120" i="16"/>
  <c r="BB145" i="16"/>
  <c r="BZ55" i="16"/>
  <c r="AM99" i="16"/>
  <c r="BN121" i="16"/>
  <c r="BQ124" i="16"/>
  <c r="B61" i="16"/>
  <c r="BG107" i="16"/>
  <c r="AF95" i="16"/>
  <c r="AZ97" i="16"/>
  <c r="H88" i="16"/>
  <c r="CE106" i="16"/>
  <c r="CP96" i="16"/>
  <c r="AH107" i="16"/>
  <c r="CZ121" i="16"/>
  <c r="BP13" i="16"/>
  <c r="AP93" i="16"/>
  <c r="W34" i="14"/>
  <c r="BM43" i="16"/>
  <c r="CM125" i="16"/>
  <c r="P109" i="16"/>
  <c r="DA43" i="16"/>
  <c r="AT98" i="16"/>
  <c r="AB101" i="16"/>
  <c r="BR110" i="16"/>
  <c r="N108" i="16"/>
  <c r="N109" i="16"/>
  <c r="CD13" i="16"/>
  <c r="CF98" i="16"/>
  <c r="B74" i="16"/>
  <c r="BU120" i="16"/>
  <c r="AO121" i="16"/>
  <c r="K125" i="16"/>
  <c r="CW55" i="16"/>
  <c r="CF125" i="16"/>
  <c r="AB106" i="16"/>
  <c r="B48" i="14"/>
  <c r="DE61" i="15"/>
  <c r="AL93" i="16"/>
  <c r="Z66" i="16"/>
  <c r="DE16" i="16"/>
  <c r="AF66" i="16"/>
  <c r="CM119" i="16"/>
  <c r="AT34" i="14"/>
  <c r="BZ13" i="16"/>
  <c r="AW34" i="14"/>
  <c r="BO95" i="16"/>
  <c r="AY34" i="14"/>
  <c r="AA107" i="16"/>
  <c r="Y66" i="16"/>
  <c r="R55" i="16"/>
  <c r="BS21" i="16"/>
  <c r="CA119" i="16"/>
  <c r="AH95" i="16"/>
  <c r="AF101" i="16"/>
  <c r="BE108" i="16"/>
  <c r="CK108" i="16"/>
  <c r="AL13" i="16"/>
  <c r="DC97" i="16"/>
  <c r="DE94" i="15"/>
  <c r="CZ92" i="16"/>
  <c r="CF122" i="16"/>
  <c r="DE40" i="16"/>
  <c r="AF88" i="16"/>
  <c r="CG109" i="16"/>
  <c r="BD125" i="16"/>
  <c r="AU102" i="16"/>
  <c r="BW92" i="16"/>
  <c r="O102" i="16"/>
  <c r="BH145" i="16"/>
  <c r="CJ34" i="14"/>
  <c r="AW125" i="16"/>
  <c r="CO109" i="16"/>
  <c r="N145" i="16"/>
  <c r="I121" i="16"/>
  <c r="L91" i="16"/>
  <c r="BB110" i="16"/>
  <c r="BO145" i="16"/>
  <c r="DC99" i="16"/>
  <c r="BF120" i="16"/>
  <c r="DE17" i="15"/>
  <c r="BX145" i="16"/>
  <c r="V145" i="16"/>
  <c r="CK125" i="16"/>
  <c r="AV107" i="16"/>
  <c r="CU32" i="16"/>
  <c r="T120" i="16"/>
  <c r="BW106" i="16"/>
  <c r="U95" i="16"/>
  <c r="AJ105" i="16"/>
  <c r="BM32" i="16"/>
  <c r="BI97" i="16"/>
  <c r="L145" i="16"/>
  <c r="BA13" i="16"/>
  <c r="AD94" i="16"/>
  <c r="BR93" i="16"/>
  <c r="H121" i="16"/>
  <c r="AL127" i="16"/>
  <c r="CA32" i="16"/>
  <c r="I124" i="16"/>
  <c r="CW145" i="16"/>
  <c r="AJ98" i="16"/>
  <c r="V66" i="16"/>
  <c r="BF121" i="16"/>
  <c r="CL98" i="16"/>
  <c r="BJ109" i="16"/>
  <c r="BW122" i="16"/>
  <c r="U55" i="16"/>
  <c r="BX34" i="14"/>
  <c r="B66" i="14"/>
  <c r="BR102" i="16"/>
  <c r="BD43" i="16"/>
  <c r="CI55" i="16"/>
  <c r="U98" i="16"/>
  <c r="B50" i="15"/>
  <c r="BT125" i="16"/>
  <c r="V95" i="16"/>
  <c r="AM32" i="16"/>
  <c r="AL97" i="16"/>
  <c r="CC124" i="16"/>
  <c r="BM121" i="16"/>
  <c r="CC107" i="16"/>
  <c r="AZ120" i="16"/>
  <c r="AB127" i="16"/>
  <c r="B15" i="16"/>
  <c r="B121" i="15"/>
  <c r="AD43" i="16"/>
  <c r="AE102" i="16"/>
  <c r="B32" i="15"/>
  <c r="AX122" i="16"/>
  <c r="O95" i="16"/>
  <c r="AK122" i="16"/>
  <c r="AB93" i="16"/>
  <c r="BT93" i="16"/>
  <c r="K110" i="16"/>
  <c r="BW124" i="16"/>
  <c r="CL101" i="16"/>
  <c r="DE87" i="16"/>
  <c r="B65" i="15"/>
  <c r="AW43" i="16"/>
  <c r="AN13" i="16"/>
  <c r="CN21" i="16"/>
  <c r="AB122" i="16"/>
  <c r="CM109" i="16"/>
  <c r="U88" i="16"/>
  <c r="CE102" i="16"/>
  <c r="AM94" i="16"/>
  <c r="BK122" i="16"/>
  <c r="AP101" i="16"/>
  <c r="I119" i="16"/>
  <c r="CB107" i="16"/>
  <c r="BU109" i="16"/>
  <c r="BU88" i="16"/>
  <c r="Q32" i="16"/>
  <c r="CP107" i="16"/>
  <c r="AA119" i="16"/>
  <c r="CJ98" i="16"/>
  <c r="AU110" i="16"/>
  <c r="AD98" i="16"/>
  <c r="DE93" i="15"/>
  <c r="AM101" i="16"/>
  <c r="CN106" i="16"/>
  <c r="CC55" i="16"/>
  <c r="BV92" i="16"/>
  <c r="Q92" i="16"/>
  <c r="BF99" i="16"/>
  <c r="CK119" i="16"/>
  <c r="H91" i="16"/>
  <c r="O122" i="16"/>
  <c r="AY121" i="16"/>
  <c r="N95" i="16"/>
  <c r="BK34" i="14"/>
  <c r="CH32" i="16"/>
  <c r="Q107" i="16"/>
  <c r="BZ21" i="16"/>
  <c r="BY127" i="16"/>
  <c r="CD32" i="16"/>
  <c r="CO13" i="16"/>
  <c r="CK21" i="16"/>
  <c r="O92" i="16"/>
  <c r="DE20" i="15"/>
  <c r="AZ96" i="16"/>
  <c r="CI122" i="16"/>
  <c r="AB121" i="16"/>
  <c r="BO124" i="16"/>
  <c r="AV92" i="16"/>
  <c r="C63" i="14"/>
  <c r="AQ94" i="16"/>
  <c r="N127" i="16"/>
  <c r="BP102" i="16"/>
  <c r="X124" i="16"/>
  <c r="CB43" i="16"/>
  <c r="I125" i="16"/>
  <c r="BN21" i="16"/>
  <c r="AS93" i="16"/>
  <c r="W99" i="16"/>
  <c r="DE18" i="15"/>
  <c r="B25" i="15"/>
  <c r="S95" i="16"/>
  <c r="DB98" i="16"/>
  <c r="N120" i="16"/>
  <c r="BN122" i="16"/>
  <c r="CO108" i="16"/>
  <c r="DC145" i="16"/>
  <c r="R98" i="16"/>
  <c r="BF96" i="16"/>
  <c r="BG88" i="16"/>
  <c r="AG122" i="16"/>
  <c r="AU108" i="16"/>
  <c r="AZ125" i="16"/>
  <c r="CM94" i="16"/>
  <c r="AC21" i="16"/>
  <c r="BQ107" i="16"/>
  <c r="AA66" i="16"/>
  <c r="AV99" i="16"/>
  <c r="AX88" i="16"/>
  <c r="Q94" i="16"/>
  <c r="CD101" i="16"/>
  <c r="BW145" i="16"/>
  <c r="DC105" i="16"/>
  <c r="CY93" i="16"/>
  <c r="CP92" i="16"/>
  <c r="BV21" i="16"/>
  <c r="B48" i="15"/>
  <c r="T109" i="16"/>
  <c r="BC101" i="16"/>
  <c r="CK97" i="16"/>
  <c r="L124" i="16"/>
  <c r="BL145" i="16"/>
  <c r="F174" i="15"/>
  <c r="J95" i="16"/>
  <c r="P98" i="16"/>
  <c r="J88" i="16"/>
  <c r="CK88" i="16"/>
  <c r="AD107" i="16"/>
  <c r="BM96" i="16"/>
  <c r="T94" i="16"/>
  <c r="BC107" i="16"/>
  <c r="AY99" i="16"/>
  <c r="S124" i="16"/>
  <c r="CF93" i="16"/>
  <c r="DE18" i="16"/>
  <c r="BR120" i="16"/>
  <c r="CA91" i="16"/>
  <c r="AU127" i="16"/>
  <c r="CN124" i="16"/>
  <c r="BO97" i="16"/>
  <c r="BK66" i="16"/>
  <c r="AZ110" i="16"/>
  <c r="CY66" i="16"/>
  <c r="CO95" i="16"/>
  <c r="AZ101" i="16"/>
  <c r="AV34" i="14"/>
  <c r="CR145" i="16"/>
  <c r="CX110" i="16"/>
  <c r="AC95" i="16"/>
  <c r="P99" i="16"/>
  <c r="B13" i="16"/>
  <c r="BF88" i="16"/>
  <c r="CS101" i="16"/>
  <c r="CF95" i="16"/>
  <c r="BP124" i="16"/>
  <c r="CR122" i="16"/>
  <c r="CE99" i="16"/>
  <c r="AY145" i="16"/>
  <c r="BI108" i="16"/>
  <c r="B100" i="14"/>
  <c r="CV43" i="16"/>
  <c r="Q101" i="16"/>
  <c r="B71" i="14"/>
  <c r="AK98" i="16"/>
  <c r="R93" i="16"/>
  <c r="Y109" i="16"/>
  <c r="BX55" i="16"/>
  <c r="L120" i="16"/>
  <c r="CW94" i="16"/>
  <c r="AY108" i="16"/>
  <c r="BA34" i="14"/>
  <c r="H110" i="16"/>
  <c r="AL120" i="16"/>
  <c r="BJ107" i="16"/>
  <c r="P121" i="16"/>
  <c r="P95" i="16"/>
  <c r="CH106" i="16"/>
  <c r="BV119" i="16"/>
  <c r="BE120" i="16"/>
  <c r="CH119" i="16"/>
  <c r="BD98" i="16"/>
  <c r="CD110" i="16"/>
  <c r="W101" i="16"/>
  <c r="DE70" i="16"/>
  <c r="L121" i="16"/>
  <c r="AN92" i="16"/>
  <c r="BX105" i="16"/>
  <c r="AC120" i="16"/>
  <c r="B64" i="16"/>
  <c r="V43" i="16"/>
  <c r="Y13" i="16"/>
  <c r="DA97" i="16"/>
  <c r="CG105" i="16"/>
  <c r="B42" i="15"/>
  <c r="AF32" i="16"/>
  <c r="BS119" i="16"/>
  <c r="L66" i="16"/>
  <c r="B74" i="15"/>
  <c r="CL32" i="16"/>
  <c r="AR122" i="16"/>
  <c r="CA96" i="16"/>
  <c r="Z91" i="16"/>
  <c r="S34" i="14"/>
  <c r="CB105" i="16"/>
  <c r="AH96" i="16"/>
  <c r="T105" i="16"/>
  <c r="M106" i="16"/>
  <c r="AF102" i="16"/>
  <c r="BT97" i="16"/>
  <c r="BM110" i="16"/>
  <c r="BF91" i="16"/>
  <c r="CH108" i="16"/>
  <c r="BX119" i="16"/>
  <c r="AP97" i="16"/>
  <c r="AA88" i="16"/>
  <c r="AJ106" i="16"/>
  <c r="B29" i="15"/>
  <c r="AF109" i="16"/>
  <c r="CD125" i="16"/>
  <c r="AH98" i="16"/>
  <c r="CD102" i="16"/>
  <c r="B66" i="15"/>
  <c r="CP102" i="16"/>
  <c r="CE107" i="16"/>
  <c r="CO106" i="16"/>
  <c r="BK121" i="16"/>
  <c r="CL121" i="16"/>
  <c r="V92" i="16"/>
  <c r="AX91" i="16"/>
  <c r="AO108" i="16"/>
  <c r="N34" i="14"/>
  <c r="CH99" i="16"/>
  <c r="CH125" i="16"/>
  <c r="CW125" i="16"/>
  <c r="CK110" i="16"/>
  <c r="S94" i="16"/>
  <c r="BN125" i="16"/>
  <c r="AX124" i="16"/>
  <c r="AS92" i="16"/>
  <c r="BF110" i="16"/>
  <c r="BR99" i="16"/>
  <c r="CU106" i="16"/>
  <c r="AX105" i="16"/>
  <c r="CH55" i="16"/>
  <c r="BK92" i="16"/>
  <c r="BT101" i="16"/>
  <c r="AA21" i="16"/>
  <c r="AU88" i="16"/>
  <c r="CF96" i="16"/>
  <c r="BN55" i="16"/>
  <c r="BY32" i="16"/>
  <c r="X101" i="16"/>
  <c r="DA13" i="16"/>
  <c r="B94" i="15"/>
  <c r="AO124" i="16"/>
  <c r="BW55" i="16"/>
  <c r="DE66" i="15"/>
  <c r="BP95" i="16"/>
  <c r="CV55" i="16"/>
  <c r="B70" i="16"/>
  <c r="CQ94" i="16"/>
  <c r="AG145" i="16"/>
  <c r="CG13" i="16"/>
  <c r="AX107" i="16"/>
  <c r="AP106" i="16"/>
  <c r="T95" i="16"/>
  <c r="CM120" i="16"/>
  <c r="X145" i="16"/>
  <c r="CG108" i="16"/>
  <c r="N88" i="16"/>
  <c r="DA91" i="16"/>
  <c r="I109" i="16"/>
  <c r="B128" i="15"/>
  <c r="AV109" i="16"/>
  <c r="M21" i="16"/>
  <c r="DE82" i="15"/>
  <c r="CP88" i="16"/>
  <c r="AK120" i="16"/>
  <c r="W88" i="16"/>
  <c r="W98" i="16"/>
  <c r="B42" i="16"/>
  <c r="CW32" i="16"/>
  <c r="CZ13" i="16"/>
  <c r="BE122" i="16"/>
  <c r="AT109" i="16"/>
  <c r="CA99" i="16"/>
  <c r="AW121" i="16"/>
  <c r="BP92" i="16"/>
  <c r="BE93" i="16"/>
  <c r="AI110" i="16"/>
  <c r="BN99" i="16"/>
  <c r="CP119" i="16"/>
  <c r="Z21" i="16"/>
  <c r="DE72" i="15"/>
  <c r="DA121" i="16"/>
  <c r="K66" i="16"/>
  <c r="BL96" i="16"/>
  <c r="BP105" i="16"/>
  <c r="AQ101" i="16"/>
  <c r="CG92" i="16"/>
  <c r="CH91" i="16"/>
  <c r="BZ145" i="16"/>
  <c r="CK109" i="16"/>
  <c r="AU91" i="16"/>
  <c r="CT119" i="16"/>
  <c r="CG99" i="16"/>
  <c r="AS122" i="16"/>
  <c r="C104" i="14"/>
  <c r="AK108" i="16"/>
  <c r="CJ145" i="16"/>
  <c r="CC94" i="16"/>
  <c r="CF66" i="16"/>
  <c r="AG106" i="16"/>
  <c r="BF119" i="16"/>
  <c r="AV119" i="16"/>
  <c r="BA125" i="16"/>
  <c r="BD34" i="14"/>
  <c r="BO120" i="16"/>
  <c r="CQ43" i="16"/>
  <c r="B27" i="16"/>
  <c r="DE80" i="16"/>
  <c r="W122" i="16"/>
  <c r="BD55" i="16"/>
  <c r="CA92" i="16"/>
  <c r="DE17" i="16"/>
  <c r="BQ106" i="16"/>
  <c r="K124" i="16"/>
  <c r="AA121" i="16"/>
  <c r="BO92" i="16"/>
  <c r="BE121" i="16"/>
  <c r="AQ145" i="16"/>
  <c r="AL88" i="16"/>
  <c r="AV106" i="16"/>
  <c r="AG92" i="16"/>
  <c r="AY120" i="16"/>
  <c r="CA101" i="16"/>
  <c r="CR92" i="16"/>
  <c r="CS98" i="16"/>
  <c r="BQ101" i="16"/>
  <c r="CI110" i="16"/>
  <c r="C96" i="14"/>
  <c r="CR95" i="16"/>
  <c r="B65" i="14"/>
  <c r="N107" i="16"/>
  <c r="T99" i="16"/>
  <c r="AD93" i="16"/>
  <c r="AT21" i="16"/>
  <c r="I66" i="16"/>
  <c r="BX121" i="16"/>
  <c r="CF88" i="16"/>
  <c r="AT13" i="16"/>
  <c r="AP120" i="16"/>
  <c r="CL99" i="16"/>
  <c r="H107" i="16"/>
  <c r="CJ120" i="16"/>
  <c r="BO96" i="16"/>
  <c r="CI96" i="16"/>
  <c r="CZ102" i="16"/>
  <c r="BM55" i="16"/>
  <c r="O106" i="16"/>
  <c r="AW92" i="16"/>
  <c r="B110" i="15"/>
  <c r="CD127" i="16"/>
  <c r="CM102" i="16"/>
  <c r="M88" i="16"/>
  <c r="CK107" i="16"/>
  <c r="AR97" i="16"/>
  <c r="Z93" i="16"/>
  <c r="B115" i="15"/>
  <c r="AB109" i="16"/>
  <c r="BG127" i="16"/>
  <c r="CV101" i="16"/>
  <c r="BY13" i="16"/>
  <c r="CR34" i="14"/>
  <c r="AL125" i="16"/>
  <c r="H68" i="14"/>
  <c r="BB124" i="16"/>
  <c r="L119" i="16"/>
  <c r="CQ66" i="16"/>
  <c r="B60" i="16"/>
  <c r="CW122" i="16"/>
  <c r="BL92" i="16"/>
  <c r="BG106" i="16"/>
  <c r="DE57" i="15"/>
  <c r="DE59" i="15"/>
  <c r="K121" i="16"/>
  <c r="BJ95" i="16"/>
  <c r="P145" i="16"/>
  <c r="BB55" i="16"/>
  <c r="O32" i="16"/>
  <c r="AD92" i="16"/>
  <c r="CJ99" i="16"/>
  <c r="F174" i="16"/>
  <c r="C67" i="14"/>
  <c r="B74" i="14"/>
  <c r="BV124" i="16"/>
  <c r="AZ34" i="14"/>
  <c r="U124" i="16"/>
  <c r="Q93" i="16"/>
  <c r="P32" i="16"/>
  <c r="M121" i="16"/>
  <c r="DB91" i="16"/>
  <c r="CU98" i="16"/>
  <c r="Y95" i="16"/>
  <c r="BB101" i="16"/>
  <c r="AG97" i="16"/>
  <c r="CN94" i="16"/>
  <c r="AT96" i="16"/>
  <c r="B85" i="14"/>
  <c r="CH13" i="16"/>
  <c r="CX109" i="16"/>
  <c r="C46" i="14"/>
  <c r="K34" i="14"/>
  <c r="AO122" i="16"/>
  <c r="AL105" i="16"/>
  <c r="X98" i="16"/>
  <c r="B68" i="16"/>
  <c r="CO105" i="16"/>
  <c r="BD92" i="16"/>
  <c r="I101" i="16"/>
  <c r="M101" i="16"/>
  <c r="CO102" i="16"/>
  <c r="CT125" i="16"/>
  <c r="BJ93" i="16"/>
  <c r="B111" i="15"/>
  <c r="BL107" i="16"/>
  <c r="CB55" i="16"/>
  <c r="DE87" i="15"/>
  <c r="BU92" i="16"/>
  <c r="K145" i="16"/>
  <c r="C60" i="14"/>
  <c r="AB105" i="16"/>
  <c r="AV105" i="16"/>
  <c r="H65" i="14"/>
  <c r="BK106" i="16"/>
  <c r="CG34" i="14"/>
  <c r="AJ125" i="16"/>
  <c r="BE55" i="16"/>
  <c r="J93" i="16"/>
  <c r="DE15" i="16"/>
  <c r="AK101" i="16"/>
  <c r="AT108" i="16"/>
  <c r="BZ32" i="16"/>
  <c r="CB119" i="16"/>
  <c r="BV102" i="16"/>
  <c r="AS124" i="16"/>
  <c r="BT13" i="16"/>
  <c r="C97" i="14"/>
  <c r="L107" i="16"/>
  <c r="R92" i="16"/>
  <c r="BS102" i="16"/>
  <c r="B54" i="16"/>
  <c r="CZ32" i="16"/>
  <c r="CB120" i="16"/>
  <c r="J94" i="16"/>
  <c r="CG98" i="16"/>
  <c r="BG96" i="16"/>
  <c r="CV93" i="16"/>
  <c r="BO98" i="16"/>
  <c r="BC96" i="16"/>
  <c r="W127" i="16"/>
  <c r="AT93" i="16"/>
  <c r="H99" i="16"/>
  <c r="B14" i="16"/>
  <c r="AH124" i="16"/>
  <c r="BJ43" i="16"/>
  <c r="BL124" i="16"/>
  <c r="CR66" i="16"/>
  <c r="AW99" i="16"/>
  <c r="AP21" i="16"/>
  <c r="B14" i="15"/>
  <c r="AS121" i="16"/>
  <c r="U96" i="16"/>
  <c r="BX99" i="16"/>
  <c r="BL43" i="16"/>
  <c r="CV98" i="16"/>
  <c r="AC97" i="16"/>
  <c r="AN95" i="16"/>
  <c r="AS108" i="16"/>
  <c r="H75" i="14"/>
  <c r="M120" i="16"/>
  <c r="Y99" i="16"/>
  <c r="S91" i="16"/>
  <c r="B109" i="15"/>
  <c r="AK13" i="16"/>
  <c r="BY124" i="16"/>
  <c r="AX92" i="16"/>
  <c r="CK105" i="16"/>
  <c r="CP99" i="16"/>
  <c r="AQ55" i="16"/>
  <c r="BL119" i="16"/>
  <c r="U66" i="16"/>
  <c r="CY91" i="16"/>
  <c r="J102" i="16"/>
  <c r="AZ55" i="16"/>
  <c r="AF98" i="16"/>
  <c r="B26" i="16"/>
  <c r="CW99" i="16"/>
  <c r="AX108" i="16"/>
  <c r="AW109" i="16"/>
  <c r="BK125" i="16"/>
  <c r="R107" i="16"/>
  <c r="BU21" i="16"/>
  <c r="BL109" i="16"/>
  <c r="CZ34" i="14"/>
  <c r="CX122" i="16"/>
  <c r="AS110" i="16"/>
  <c r="BA124" i="16"/>
  <c r="AO32" i="16"/>
  <c r="O127" i="16"/>
  <c r="BG125" i="16"/>
  <c r="BX94" i="16"/>
  <c r="CZ97" i="16"/>
  <c r="V110" i="16"/>
  <c r="BV93" i="16"/>
  <c r="BM21" i="16"/>
  <c r="C94" i="14"/>
  <c r="AP145" i="16"/>
  <c r="I96" i="16"/>
  <c r="BL66" i="16"/>
  <c r="AZ94" i="16"/>
  <c r="BZ109" i="16"/>
  <c r="BE124" i="16"/>
  <c r="Z32" i="16"/>
  <c r="Z99" i="16"/>
  <c r="T34" i="14"/>
  <c r="CN91" i="16"/>
  <c r="DE48" i="15"/>
  <c r="AC91" i="16"/>
  <c r="AE99" i="16"/>
  <c r="AN122" i="16"/>
  <c r="CK122" i="16"/>
  <c r="V99" i="16"/>
  <c r="BH121" i="16"/>
  <c r="CZ110" i="16"/>
  <c r="CX102" i="16"/>
  <c r="BA91" i="16"/>
  <c r="BI95" i="16"/>
  <c r="CT101" i="16"/>
  <c r="CR13" i="16"/>
  <c r="BF106" i="16"/>
  <c r="DB66" i="16"/>
  <c r="AT55" i="16"/>
  <c r="CS21" i="16"/>
  <c r="DE72" i="16"/>
  <c r="AA92" i="16"/>
  <c r="B105" i="14"/>
  <c r="BJ13" i="16"/>
  <c r="CB109" i="16"/>
  <c r="B69" i="16"/>
  <c r="CZ55" i="16"/>
  <c r="CZ94" i="16"/>
  <c r="CI106" i="16"/>
  <c r="K55" i="16"/>
  <c r="BV101" i="16"/>
  <c r="CO121" i="16"/>
  <c r="CB97" i="16"/>
  <c r="K108" i="16"/>
  <c r="BM98" i="16"/>
  <c r="CD91" i="16"/>
  <c r="CV121" i="16"/>
  <c r="Q13" i="16"/>
  <c r="Y98" i="16"/>
  <c r="AJ55" i="16"/>
  <c r="BI101" i="16"/>
  <c r="CY101" i="16"/>
  <c r="AL101" i="16"/>
  <c r="BI94" i="16"/>
  <c r="B60" i="15"/>
  <c r="BY110" i="16"/>
  <c r="CV99" i="16"/>
  <c r="W102" i="16"/>
  <c r="B23" i="15"/>
  <c r="AW101" i="16"/>
  <c r="AZ93" i="16"/>
  <c r="AH125" i="16"/>
  <c r="BT119" i="16"/>
  <c r="CM99" i="16"/>
  <c r="DE13" i="15"/>
  <c r="BH66" i="16"/>
  <c r="DE65" i="15"/>
  <c r="BR101" i="16"/>
  <c r="M32" i="16"/>
  <c r="BD105" i="16"/>
  <c r="B73" i="15"/>
  <c r="BY21" i="16"/>
  <c r="X91" i="16"/>
  <c r="W124" i="16"/>
  <c r="BB98" i="16"/>
  <c r="CZ124" i="16"/>
  <c r="BP88" i="16"/>
  <c r="R108" i="16"/>
  <c r="CA145" i="16"/>
  <c r="CP55" i="16"/>
  <c r="AI97" i="16"/>
  <c r="CT107" i="16"/>
  <c r="B49" i="15"/>
  <c r="BC43" i="16"/>
  <c r="AA124" i="16"/>
  <c r="CL119" i="16"/>
  <c r="AI93" i="16"/>
  <c r="DE127" i="15"/>
  <c r="CF145" i="16"/>
  <c r="BI120" i="16"/>
  <c r="CG21" i="16"/>
  <c r="CP120" i="16"/>
  <c r="BS32" i="16"/>
  <c r="CV91" i="16"/>
  <c r="AN91" i="16"/>
  <c r="AK107" i="16"/>
  <c r="Q124" i="16"/>
  <c r="BM91" i="16"/>
  <c r="BH32" i="16"/>
  <c r="CO101" i="16"/>
  <c r="R109" i="16"/>
  <c r="T107" i="16"/>
  <c r="AY110" i="16"/>
  <c r="CE125" i="16"/>
  <c r="BG94" i="16"/>
  <c r="BF127" i="16"/>
  <c r="X121" i="16"/>
  <c r="AP124" i="16"/>
  <c r="CD93" i="16"/>
  <c r="CC121" i="16"/>
  <c r="AN101" i="16"/>
  <c r="CG124" i="16"/>
  <c r="AI98" i="16"/>
  <c r="BB109" i="16"/>
  <c r="DE76" i="15"/>
  <c r="CH92" i="16"/>
  <c r="CY108" i="16"/>
  <c r="BT91" i="16"/>
  <c r="BS96" i="16"/>
  <c r="BH98" i="16"/>
  <c r="DE39" i="16"/>
  <c r="AE55" i="16"/>
  <c r="CF124" i="16"/>
  <c r="U110" i="16"/>
  <c r="BF98" i="16"/>
  <c r="AB88" i="16"/>
  <c r="AX99" i="16"/>
  <c r="CN102" i="16"/>
  <c r="AN102" i="16"/>
  <c r="BP107" i="16"/>
  <c r="DE23" i="16"/>
  <c r="AU66" i="16"/>
  <c r="CA94" i="16"/>
  <c r="CR109" i="16"/>
  <c r="AO107" i="16"/>
  <c r="I145" i="16"/>
  <c r="AX97" i="16"/>
  <c r="AX55" i="16"/>
  <c r="AM13" i="16"/>
  <c r="CR120" i="16"/>
  <c r="B54" i="15"/>
  <c r="BS124" i="16"/>
  <c r="CC145" i="16"/>
  <c r="AB43" i="16"/>
  <c r="B86" i="15"/>
  <c r="C98" i="14"/>
  <c r="CA55" i="16"/>
  <c r="CS99" i="16"/>
  <c r="AS97" i="16"/>
  <c r="CN95" i="16"/>
  <c r="CW91" i="16"/>
  <c r="X102" i="16"/>
  <c r="CT102" i="16"/>
  <c r="AD120" i="16"/>
  <c r="AF105" i="16"/>
  <c r="AC55" i="16"/>
  <c r="X55" i="16"/>
  <c r="AD124" i="16"/>
  <c r="K43" i="16"/>
  <c r="CM124" i="16"/>
  <c r="CW102" i="16"/>
  <c r="X107" i="16"/>
  <c r="CT124" i="16"/>
  <c r="DC32" i="16"/>
  <c r="R97" i="16"/>
  <c r="B49" i="16"/>
  <c r="CJ32" i="16"/>
  <c r="H66" i="14"/>
  <c r="CG55" i="16"/>
  <c r="AM43" i="16"/>
  <c r="I102" i="16"/>
  <c r="CY96" i="16"/>
  <c r="CZ127" i="16"/>
  <c r="CM66" i="16"/>
  <c r="BC13" i="16"/>
  <c r="AC110" i="16"/>
  <c r="AC88" i="16"/>
  <c r="AI21" i="16"/>
  <c r="BF13" i="16"/>
  <c r="BX91" i="16"/>
  <c r="BD108" i="16"/>
  <c r="CE127" i="16"/>
  <c r="AY122" i="16"/>
  <c r="Z110" i="16"/>
  <c r="DC120" i="16"/>
  <c r="CL94" i="16"/>
  <c r="BJ119" i="16"/>
  <c r="H85" i="14"/>
  <c r="CA102" i="16"/>
  <c r="CO99" i="16"/>
  <c r="BD121" i="16"/>
  <c r="BZ94" i="16"/>
  <c r="L96" i="16"/>
  <c r="BG99" i="16"/>
  <c r="B93" i="14"/>
  <c r="CY34" i="14"/>
  <c r="CQ21" i="16"/>
  <c r="CQ122" i="16"/>
  <c r="P127" i="16"/>
  <c r="CF43" i="16"/>
  <c r="BS93" i="16"/>
  <c r="DC55" i="16"/>
  <c r="BR121" i="16"/>
  <c r="B87" i="14"/>
  <c r="CK96" i="16"/>
  <c r="BS145" i="16"/>
  <c r="AN107" i="16"/>
  <c r="AX93" i="16"/>
  <c r="V122" i="16"/>
  <c r="AQ106" i="16"/>
  <c r="CF55" i="16"/>
  <c r="CL106" i="16"/>
  <c r="CF110" i="16"/>
  <c r="AE98" i="16"/>
  <c r="BO21" i="16"/>
  <c r="C61" i="14"/>
  <c r="BY99" i="16"/>
  <c r="DA120" i="16"/>
  <c r="T93" i="16"/>
  <c r="AW93" i="16"/>
  <c r="B23" i="16"/>
  <c r="W43" i="16"/>
  <c r="BE88" i="16"/>
  <c r="BO66" i="16"/>
  <c r="CM122" i="16"/>
  <c r="S92" i="16"/>
  <c r="CF121" i="16"/>
  <c r="I95" i="16"/>
  <c r="U120" i="16"/>
  <c r="BV55" i="16"/>
  <c r="BL21" i="16"/>
  <c r="BI88" i="16"/>
  <c r="BP66" i="16"/>
  <c r="CF101" i="16"/>
  <c r="AP43" i="16"/>
  <c r="CR125" i="16"/>
  <c r="BU32" i="16"/>
  <c r="AD66" i="16"/>
  <c r="BB108" i="16"/>
  <c r="BR95" i="16"/>
  <c r="B97" i="14"/>
  <c r="V13" i="16"/>
  <c r="DC43" i="16"/>
  <c r="BD110" i="16"/>
  <c r="CE88" i="16"/>
  <c r="R110" i="16"/>
  <c r="AN99" i="16"/>
  <c r="BF92" i="16"/>
  <c r="CV92" i="16"/>
  <c r="AR93" i="16"/>
  <c r="BQ32" i="16"/>
  <c r="J109" i="16"/>
  <c r="BP21" i="16"/>
  <c r="BF102" i="16"/>
  <c r="BW119" i="16"/>
  <c r="AO119" i="16"/>
  <c r="AY102" i="16"/>
  <c r="CP105" i="16"/>
  <c r="BE97" i="16"/>
  <c r="AM88" i="16"/>
  <c r="Q121" i="16"/>
  <c r="AV145" i="16"/>
  <c r="AJ120" i="16"/>
  <c r="V94" i="16"/>
  <c r="H101" i="16"/>
  <c r="AO95" i="16"/>
  <c r="BX110" i="16"/>
  <c r="V127" i="16"/>
  <c r="J145" i="16"/>
  <c r="AE120" i="16"/>
  <c r="AT127" i="16"/>
  <c r="AW127" i="16"/>
  <c r="CV124" i="16"/>
  <c r="AA106" i="16"/>
  <c r="AI32" i="16"/>
  <c r="AX66" i="16"/>
  <c r="CX145" i="16"/>
  <c r="CB92" i="16"/>
  <c r="AC13" i="16"/>
  <c r="AF99" i="16"/>
  <c r="CX95" i="16"/>
  <c r="BA92" i="16"/>
  <c r="AA122" i="16"/>
  <c r="CB91" i="16"/>
  <c r="AG91" i="16"/>
  <c r="AB119" i="16"/>
  <c r="AM91" i="16"/>
  <c r="BQ119" i="16"/>
  <c r="AC122" i="16"/>
  <c r="W94" i="16"/>
  <c r="CV108" i="16"/>
  <c r="CF97" i="16"/>
  <c r="DE36" i="16"/>
  <c r="Q91" i="16"/>
  <c r="BX107" i="16"/>
  <c r="AZ107" i="16"/>
  <c r="BM34" i="14"/>
  <c r="CL124" i="16"/>
  <c r="AY55" i="16"/>
  <c r="AQ120" i="16"/>
  <c r="B50" i="16"/>
  <c r="AC102" i="16"/>
  <c r="CV102" i="16"/>
  <c r="CM55" i="16"/>
  <c r="AR94" i="16"/>
  <c r="J34" i="14"/>
  <c r="BU119" i="16"/>
  <c r="AD125" i="16"/>
  <c r="AE91" i="16"/>
  <c r="N102" i="16"/>
  <c r="BH95" i="16"/>
  <c r="CM13" i="16"/>
  <c r="BU13" i="16"/>
  <c r="DE61" i="16"/>
  <c r="T91" i="16"/>
  <c r="BW107" i="16"/>
  <c r="AY127" i="16"/>
  <c r="AJ119" i="16"/>
  <c r="CK145" i="16"/>
  <c r="AE94" i="16"/>
  <c r="AC96" i="16"/>
  <c r="CK94" i="16"/>
  <c r="S119" i="16"/>
  <c r="CC102" i="16"/>
  <c r="BG110" i="16"/>
  <c r="U121" i="16"/>
  <c r="CL108" i="16"/>
  <c r="BD97" i="16"/>
  <c r="BM105" i="16"/>
  <c r="AT124" i="16"/>
  <c r="AE34" i="14"/>
  <c r="B51" i="14"/>
  <c r="BC119" i="16"/>
  <c r="BS120" i="16"/>
  <c r="B19" i="15"/>
  <c r="AN97" i="16"/>
  <c r="AR108" i="16"/>
  <c r="DE83" i="16"/>
  <c r="AD102" i="16"/>
  <c r="B73" i="14"/>
  <c r="U91" i="16"/>
  <c r="I106" i="16"/>
  <c r="AM119" i="16"/>
  <c r="J101" i="16"/>
  <c r="CF91" i="16"/>
  <c r="H43" i="16"/>
  <c r="N99" i="16"/>
  <c r="AC34" i="14"/>
  <c r="BE102" i="16"/>
  <c r="BZ66" i="16"/>
  <c r="AM55" i="16"/>
  <c r="BH120" i="16"/>
  <c r="BU91" i="16"/>
  <c r="B40" i="15"/>
  <c r="BI106" i="16"/>
  <c r="DE74" i="15"/>
  <c r="BC94" i="16"/>
  <c r="BB127" i="16"/>
  <c r="BE105" i="16"/>
  <c r="AG96" i="16"/>
  <c r="BF109" i="16"/>
  <c r="AJ32" i="16"/>
  <c r="AC108" i="16"/>
  <c r="AY109" i="16"/>
  <c r="CJ91" i="16"/>
  <c r="B96" i="15"/>
  <c r="CG97" i="16"/>
  <c r="AT88" i="16"/>
  <c r="AJ97" i="16"/>
  <c r="CP95" i="16"/>
  <c r="Z122" i="16"/>
  <c r="AH55" i="16"/>
  <c r="CG32" i="16"/>
  <c r="CK124" i="16"/>
  <c r="S145" i="16"/>
  <c r="BS34" i="14"/>
  <c r="AH101" i="16"/>
  <c r="CU108" i="16"/>
  <c r="BP91" i="16"/>
  <c r="H94" i="16"/>
  <c r="M66" i="16"/>
  <c r="B106" i="15"/>
  <c r="AK110" i="16"/>
  <c r="B65" i="16"/>
  <c r="AM120" i="16"/>
  <c r="BQ122" i="16"/>
  <c r="BW127" i="16"/>
  <c r="DE69" i="16"/>
  <c r="BH88" i="16"/>
  <c r="H145" i="16"/>
  <c r="BX108" i="16"/>
  <c r="CD95" i="16"/>
  <c r="BT107" i="16"/>
  <c r="CJ127" i="16"/>
  <c r="AX101" i="16"/>
  <c r="BB94" i="16"/>
  <c r="BI55" i="16"/>
  <c r="CB124" i="16"/>
  <c r="Q119" i="16"/>
  <c r="J91" i="16"/>
  <c r="AJ21" i="16"/>
  <c r="B45" i="14"/>
  <c r="CU145" i="16"/>
  <c r="BM124" i="16"/>
  <c r="BK119" i="16"/>
  <c r="BX66" i="16"/>
  <c r="CV109" i="16"/>
  <c r="DC106" i="16"/>
  <c r="P91" i="16"/>
  <c r="U101" i="16"/>
  <c r="CO91" i="16"/>
  <c r="BU124" i="16"/>
  <c r="J124" i="16"/>
  <c r="CD108" i="16"/>
  <c r="BY125" i="16"/>
  <c r="DE75" i="15"/>
  <c r="U34" i="14"/>
  <c r="AC121" i="16"/>
  <c r="AY21" i="16"/>
  <c r="CS92" i="16"/>
  <c r="DE74" i="16"/>
  <c r="BE119" i="16"/>
  <c r="I120" i="16"/>
  <c r="Z43" i="16"/>
  <c r="AX32" i="16"/>
  <c r="BY43" i="16"/>
  <c r="H66" i="16"/>
  <c r="BE127" i="16"/>
  <c r="B125" i="15"/>
  <c r="AS55" i="16"/>
  <c r="DB109" i="16"/>
  <c r="DA93" i="16"/>
  <c r="CY119" i="16"/>
  <c r="Z120" i="16"/>
  <c r="BS88" i="16"/>
  <c r="BL120" i="16"/>
  <c r="N66" i="16"/>
  <c r="AZ13" i="16"/>
  <c r="CN66" i="16"/>
  <c r="B18" i="16"/>
  <c r="AI91" i="16"/>
  <c r="Y92" i="16"/>
  <c r="AT101" i="16"/>
  <c r="S120" i="16"/>
  <c r="AQ127" i="16"/>
  <c r="BI119" i="16"/>
  <c r="AA105" i="16"/>
  <c r="CQ110" i="16"/>
  <c r="L34" i="14"/>
  <c r="B98" i="15"/>
  <c r="Y94" i="16"/>
  <c r="BQ108" i="16"/>
  <c r="BC55" i="16"/>
  <c r="B19" i="16"/>
  <c r="CD97" i="16"/>
  <c r="CN92" i="16"/>
  <c r="BV110" i="16"/>
  <c r="CN105" i="16"/>
  <c r="DA125" i="16"/>
  <c r="CC66" i="16"/>
  <c r="AA34" i="14"/>
  <c r="AU119" i="16"/>
  <c r="U99" i="16"/>
  <c r="BE91" i="16"/>
  <c r="BZ107" i="16"/>
  <c r="AB32" i="16"/>
  <c r="CO97" i="16"/>
  <c r="B86" i="16"/>
  <c r="CM97" i="16"/>
  <c r="AD99" i="16"/>
  <c r="AX34" i="14"/>
  <c r="AN96" i="16"/>
  <c r="CG110" i="16"/>
  <c r="U43" i="16"/>
  <c r="DA66" i="16"/>
  <c r="AW21" i="16"/>
  <c r="DC122" i="16"/>
  <c r="CQ109" i="16"/>
  <c r="Q125" i="16"/>
  <c r="P93" i="16"/>
  <c r="BP125" i="16"/>
  <c r="BM145" i="16"/>
  <c r="K101" i="16"/>
  <c r="Y110" i="16"/>
  <c r="BT98" i="16"/>
  <c r="BC122" i="16"/>
  <c r="M94" i="16"/>
  <c r="N32" i="16"/>
  <c r="DE92" i="15"/>
  <c r="AW32" i="16"/>
  <c r="CO122" i="16"/>
  <c r="CH105" i="16"/>
  <c r="N55" i="16"/>
  <c r="BQ99" i="16"/>
  <c r="P124" i="16"/>
  <c r="CV94" i="16"/>
  <c r="AY92" i="16"/>
  <c r="BO110" i="16"/>
  <c r="BP55" i="16"/>
  <c r="BH119" i="16"/>
  <c r="AE121" i="16"/>
  <c r="BX102" i="16"/>
  <c r="R66" i="16"/>
  <c r="BK55" i="16"/>
  <c r="BY34" i="14"/>
  <c r="AG109" i="16"/>
  <c r="CE21" i="16"/>
  <c r="AM97" i="16"/>
  <c r="AV108" i="16"/>
  <c r="BZ119" i="16"/>
  <c r="CU99" i="16"/>
  <c r="CR110" i="16"/>
  <c r="AR101" i="16"/>
  <c r="AD91" i="16"/>
  <c r="BV107" i="16"/>
  <c r="P97" i="16"/>
  <c r="V119" i="16"/>
  <c r="T122" i="16"/>
  <c r="CQ121" i="16"/>
  <c r="J122" i="16"/>
  <c r="BQ21" i="16"/>
  <c r="Y101" i="16"/>
  <c r="CX94" i="16"/>
  <c r="B104" i="14"/>
  <c r="CK32" i="16"/>
  <c r="CP145" i="16"/>
  <c r="B95" i="15"/>
  <c r="Y124" i="16"/>
  <c r="AV95" i="16"/>
  <c r="Y88" i="16"/>
  <c r="AS13" i="16"/>
  <c r="AR119" i="16"/>
  <c r="CK34" i="14"/>
  <c r="BS109" i="16"/>
  <c r="BB95" i="16"/>
  <c r="CZ88" i="16"/>
  <c r="CX120" i="16"/>
  <c r="CT13" i="16"/>
  <c r="B79" i="14"/>
  <c r="CF32" i="16"/>
  <c r="CO119" i="16"/>
  <c r="O55" i="16"/>
  <c r="BU43" i="16"/>
  <c r="B82" i="14"/>
  <c r="DE31" i="16"/>
  <c r="C89" i="14"/>
  <c r="AS94" i="16"/>
  <c r="AX110" i="16"/>
  <c r="CC105" i="16"/>
  <c r="B60" i="14"/>
  <c r="R120" i="16"/>
  <c r="BH110" i="16"/>
  <c r="R119" i="16"/>
  <c r="DE71" i="16"/>
  <c r="AJ96" i="16"/>
  <c r="CH21" i="16"/>
  <c r="AJ145" i="16"/>
  <c r="BJ34" i="14"/>
  <c r="B45" i="15"/>
  <c r="BC97" i="16"/>
  <c r="BS106" i="16"/>
  <c r="CF13" i="16"/>
  <c r="BV122" i="16"/>
  <c r="P34" i="14"/>
  <c r="CS109" i="16"/>
  <c r="M96" i="16"/>
  <c r="X108" i="16"/>
  <c r="CO93" i="16"/>
  <c r="CC98" i="16"/>
  <c r="BG32" i="16"/>
  <c r="CE92" i="16"/>
  <c r="CW92" i="16"/>
  <c r="B103" i="14"/>
  <c r="DE84" i="15"/>
  <c r="BE106" i="16"/>
  <c r="AH106" i="16"/>
  <c r="L93" i="16"/>
  <c r="DC13" i="16"/>
  <c r="BE145" i="16"/>
  <c r="DE60" i="16"/>
  <c r="AW124" i="16"/>
  <c r="AR98" i="16"/>
  <c r="CT91" i="16"/>
  <c r="K122" i="16"/>
  <c r="BW108" i="16"/>
  <c r="BY97" i="16"/>
  <c r="AW119" i="16"/>
  <c r="AG119" i="16"/>
  <c r="BZ120" i="16"/>
  <c r="AB34" i="14"/>
  <c r="AH88" i="16"/>
  <c r="H47" i="14"/>
  <c r="CY43" i="16"/>
  <c r="AU106" i="16"/>
  <c r="AR43" i="16"/>
  <c r="BP94" i="16"/>
  <c r="BR127" i="16"/>
  <c r="BZ121" i="16"/>
  <c r="BG91" i="16"/>
  <c r="B59" i="15"/>
  <c r="DB94" i="16"/>
  <c r="BF43" i="16"/>
  <c r="K99" i="16"/>
  <c r="CB121" i="16"/>
  <c r="BI93" i="16"/>
  <c r="AB95" i="16"/>
  <c r="AA32" i="16"/>
  <c r="BX101" i="16"/>
  <c r="BI21" i="16"/>
  <c r="BH55" i="16"/>
  <c r="BV99" i="16"/>
  <c r="CG127" i="16"/>
  <c r="CC32" i="16"/>
  <c r="CX125" i="16"/>
  <c r="H106" i="16"/>
  <c r="BV43" i="16"/>
  <c r="AG55" i="16"/>
  <c r="I98" i="16"/>
  <c r="T43" i="16"/>
  <c r="BD124" i="16"/>
  <c r="AR106" i="16"/>
  <c r="AP99" i="16"/>
  <c r="BY96" i="16"/>
  <c r="BT109" i="16"/>
  <c r="CG122" i="16"/>
  <c r="BD122" i="16"/>
  <c r="B98" i="14"/>
  <c r="CJ94" i="16"/>
  <c r="B83" i="14"/>
  <c r="BB120" i="16"/>
  <c r="BJ145" i="16"/>
  <c r="BQ55" i="16"/>
  <c r="S97" i="16"/>
  <c r="P13" i="16"/>
  <c r="DE79" i="15"/>
  <c r="BU93" i="16"/>
  <c r="CO127" i="16"/>
  <c r="BQ125" i="16"/>
  <c r="AY124" i="16"/>
  <c r="CF106" i="16"/>
  <c r="BQ94" i="16"/>
  <c r="AZ124" i="16"/>
  <c r="Y125" i="16"/>
  <c r="B120" i="15"/>
  <c r="H109" i="16"/>
  <c r="CA43" i="16"/>
  <c r="Y105" i="16"/>
  <c r="CM88" i="16"/>
  <c r="CI88" i="16"/>
  <c r="AL43" i="16"/>
  <c r="O34" i="14"/>
  <c r="AN145" i="16"/>
  <c r="B24" i="16"/>
  <c r="CF105" i="16"/>
  <c r="CS34" i="14"/>
  <c r="CK101" i="16"/>
  <c r="CS125" i="16"/>
  <c r="BB92" i="16"/>
  <c r="C69" i="14"/>
  <c r="CF108" i="16"/>
  <c r="CL66" i="16"/>
  <c r="BK43" i="16"/>
  <c r="J92" i="16"/>
  <c r="R121" i="16"/>
  <c r="DA92" i="16"/>
  <c r="Z105" i="16"/>
  <c r="R13" i="16"/>
  <c r="AI94" i="16"/>
  <c r="BO32" i="16"/>
  <c r="DE102" i="15"/>
  <c r="CH121" i="16"/>
  <c r="Z34" i="14"/>
  <c r="Y32" i="16"/>
  <c r="Z119" i="16"/>
  <c r="B57" i="14"/>
  <c r="AD55" i="16"/>
  <c r="CJ66" i="16"/>
  <c r="CK127" i="16"/>
  <c r="B101" i="14"/>
  <c r="C57" i="14"/>
  <c r="CF127" i="16"/>
  <c r="AS34" i="14"/>
  <c r="BN88" i="16"/>
  <c r="BC109" i="16"/>
  <c r="CL34" i="14"/>
  <c r="AZ108" i="16"/>
  <c r="B54" i="14"/>
  <c r="AC127" i="16"/>
  <c r="BZ88" i="16"/>
  <c r="AB94" i="16"/>
  <c r="BQ92" i="16"/>
  <c r="AG127" i="16"/>
  <c r="B114" i="15"/>
  <c r="DB121" i="16"/>
  <c r="BT66" i="16"/>
  <c r="BZ91" i="16"/>
  <c r="BC105" i="16"/>
  <c r="AB110" i="16"/>
  <c r="V120" i="16"/>
  <c r="X34" i="14"/>
  <c r="AS106" i="16"/>
  <c r="B36" i="15"/>
  <c r="AS145" i="16"/>
  <c r="AD88" i="16"/>
  <c r="CW66" i="16"/>
  <c r="AO106" i="16"/>
  <c r="DC92" i="16"/>
  <c r="CD145" i="16"/>
  <c r="CO120" i="16"/>
  <c r="BK124" i="16"/>
  <c r="V102" i="16"/>
  <c r="F175" i="15"/>
  <c r="CU127" i="16"/>
  <c r="B103" i="15"/>
  <c r="AJ13" i="16"/>
  <c r="CP109" i="16"/>
  <c r="AO99" i="16"/>
  <c r="AM96" i="16"/>
  <c r="BC91" i="16"/>
  <c r="AP102" i="16"/>
  <c r="CA124" i="16"/>
  <c r="AK125" i="16"/>
  <c r="AK109" i="16"/>
  <c r="CI98" i="16"/>
  <c r="B94" i="14"/>
  <c r="BA122" i="16"/>
  <c r="BO55" i="16"/>
  <c r="BP101" i="16"/>
  <c r="K127" i="16"/>
  <c r="AE32" i="16"/>
  <c r="B38" i="15"/>
  <c r="F170" i="15"/>
  <c r="AW95" i="16"/>
  <c r="BL34" i="14"/>
  <c r="Y43" i="16"/>
  <c r="AG93" i="16"/>
  <c r="CN96" i="16"/>
  <c r="AY101" i="16"/>
  <c r="CB106" i="16"/>
  <c r="O94" i="16"/>
  <c r="CH93" i="16"/>
  <c r="AK105" i="16"/>
  <c r="BX98" i="16"/>
  <c r="BF101" i="16"/>
  <c r="AF43" i="16"/>
  <c r="BA102" i="16"/>
  <c r="AY32" i="16"/>
  <c r="BQ98" i="16"/>
  <c r="AT91" i="16"/>
  <c r="AO101" i="16"/>
  <c r="BS101" i="16"/>
  <c r="AF119" i="16"/>
  <c r="AD122" i="16"/>
  <c r="CI66" i="16"/>
  <c r="BZ124" i="16"/>
  <c r="B116" i="15"/>
  <c r="P43" i="16"/>
  <c r="M92" i="16"/>
  <c r="BE110" i="16"/>
  <c r="CN125" i="16"/>
  <c r="CL55" i="16"/>
  <c r="R21" i="16"/>
  <c r="BP96" i="16"/>
  <c r="X105" i="16"/>
  <c r="B81" i="14"/>
  <c r="U13" i="16"/>
  <c r="DE23" i="15"/>
  <c r="CB66" i="16"/>
  <c r="DB43" i="16"/>
  <c r="X120" i="16"/>
  <c r="BE94" i="16"/>
  <c r="J32" i="16"/>
  <c r="BB21" i="16"/>
  <c r="CV21" i="16"/>
  <c r="AP127" i="16"/>
  <c r="CV120" i="16"/>
  <c r="AR145" i="16"/>
  <c r="CX127" i="16"/>
  <c r="L102" i="16"/>
  <c r="AX102" i="16"/>
  <c r="BO93" i="16"/>
  <c r="CM91" i="16"/>
  <c r="B95" i="14"/>
  <c r="AL106" i="16"/>
  <c r="BM101" i="16"/>
  <c r="AF92" i="16"/>
  <c r="BX125" i="16"/>
  <c r="L94" i="16"/>
  <c r="AE97" i="16"/>
  <c r="BQ120" i="16"/>
  <c r="AD21" i="16"/>
  <c r="CQ127" i="16"/>
  <c r="C80" i="14"/>
  <c r="T55" i="16"/>
  <c r="C53" i="14"/>
  <c r="AI119" i="16"/>
  <c r="B34" i="16"/>
  <c r="CU120" i="16"/>
  <c r="BN108" i="16"/>
  <c r="AQ107" i="16"/>
  <c r="AN121" i="16"/>
  <c r="AD109" i="16"/>
  <c r="AL91" i="16"/>
  <c r="CR43" i="16"/>
  <c r="AR124" i="16"/>
  <c r="AN43" i="16"/>
  <c r="BC125" i="16"/>
  <c r="CX43" i="16"/>
  <c r="CI32" i="16"/>
  <c r="CU21" i="16"/>
  <c r="K105" i="16"/>
  <c r="B88" i="15"/>
  <c r="AH92" i="16"/>
  <c r="BC92" i="16"/>
  <c r="M125" i="16"/>
  <c r="K88" i="16"/>
  <c r="C93" i="14"/>
  <c r="DA98" i="16"/>
  <c r="B101" i="15"/>
  <c r="BM95" i="16"/>
  <c r="DE47" i="16"/>
  <c r="CF92" i="16"/>
  <c r="B117" i="15"/>
  <c r="BF21" i="16"/>
  <c r="B55" i="15"/>
  <c r="CG125" i="16"/>
  <c r="CQ108" i="16"/>
  <c r="B113" i="15"/>
  <c r="BN91" i="16"/>
  <c r="CD106" i="16"/>
  <c r="AM95" i="16"/>
  <c r="BL98" i="16"/>
  <c r="BR124" i="16"/>
  <c r="H105" i="16"/>
  <c r="V108" i="16"/>
  <c r="B46" i="15"/>
  <c r="AZ127" i="16"/>
  <c r="DE81" i="15"/>
  <c r="BO94" i="16"/>
  <c r="AI124" i="16"/>
  <c r="Q105" i="16"/>
  <c r="B52" i="15"/>
  <c r="BZ34" i="14"/>
  <c r="DC21" i="16"/>
  <c r="CC108" i="16"/>
  <c r="AL66" i="16"/>
  <c r="Y120" i="16"/>
  <c r="Q97" i="16"/>
  <c r="DC34" i="14"/>
  <c r="J21" i="16"/>
  <c r="BY107" i="16"/>
  <c r="T66" i="16"/>
  <c r="BB34" i="14"/>
  <c r="BF55" i="16"/>
  <c r="CL109" i="16"/>
  <c r="CH96" i="16"/>
  <c r="W121" i="16"/>
  <c r="CU119" i="16"/>
  <c r="AY43" i="16"/>
  <c r="CY122" i="16"/>
  <c r="I110" i="16"/>
  <c r="N93" i="16"/>
  <c r="AK97" i="16"/>
  <c r="CG102" i="16"/>
  <c r="BA121" i="16"/>
  <c r="CA109" i="16"/>
  <c r="W55" i="16"/>
  <c r="V21" i="16"/>
  <c r="AL99" i="16"/>
  <c r="CX34" i="14"/>
  <c r="CI93" i="16"/>
  <c r="B104" i="15"/>
  <c r="AN108" i="16"/>
  <c r="AV21" i="16"/>
  <c r="BW97" i="16"/>
  <c r="CZ107" i="16"/>
  <c r="CB34" i="14"/>
  <c r="AO88" i="16"/>
  <c r="AO94" i="16"/>
  <c r="AI109" i="16"/>
  <c r="AX96" i="16"/>
  <c r="BS108" i="16"/>
  <c r="O108" i="16"/>
  <c r="BM119" i="16"/>
  <c r="AT119" i="16"/>
  <c r="CA34" i="14"/>
  <c r="BB66" i="16"/>
  <c r="B26" i="15"/>
  <c r="BJ21" i="16"/>
  <c r="X110" i="16"/>
  <c r="DE26" i="15"/>
  <c r="BM122" i="16"/>
  <c r="CT106" i="16"/>
  <c r="BO88" i="16"/>
  <c r="AR91" i="16"/>
  <c r="AG101" i="16"/>
  <c r="AG95" i="16"/>
  <c r="B81" i="16"/>
  <c r="DB105" i="16"/>
  <c r="T96" i="16"/>
  <c r="BF95" i="16"/>
  <c r="AG32" i="16"/>
  <c r="BX43" i="16"/>
  <c r="BQ91" i="16"/>
  <c r="AM122" i="16"/>
  <c r="AR88" i="16"/>
  <c r="BF108" i="16"/>
  <c r="BO105" i="16"/>
  <c r="AN120" i="16"/>
  <c r="BF94" i="16"/>
  <c r="CC97" i="16"/>
  <c r="BC106" i="16"/>
  <c r="U109" i="16"/>
  <c r="BE92" i="16"/>
  <c r="B37" i="15"/>
  <c r="BA94" i="16"/>
  <c r="J119" i="16"/>
  <c r="AF93" i="16"/>
  <c r="DC98" i="16"/>
  <c r="AQ121" i="16"/>
  <c r="AX145" i="16"/>
  <c r="DA95" i="16"/>
  <c r="AI108" i="16"/>
  <c r="BB99" i="16"/>
  <c r="BY55" i="16"/>
  <c r="BS55" i="16"/>
  <c r="BZ101" i="16"/>
  <c r="BK95" i="16"/>
  <c r="B62" i="15"/>
  <c r="CP13" i="16"/>
  <c r="J105" i="16"/>
  <c r="B91" i="15"/>
  <c r="CG88" i="16"/>
  <c r="BW32" i="16"/>
  <c r="BD21" i="16"/>
  <c r="CS55" i="16"/>
  <c r="C64" i="14"/>
  <c r="CR21" i="16"/>
  <c r="B92" i="14"/>
  <c r="CT88" i="16"/>
  <c r="CW96" i="16"/>
  <c r="BM13" i="16"/>
  <c r="I99" i="16"/>
  <c r="B68" i="15"/>
  <c r="I94" i="16"/>
  <c r="DE62" i="15"/>
  <c r="AU95" i="16"/>
  <c r="AK92" i="16"/>
  <c r="S101" i="16"/>
  <c r="BU55" i="16"/>
  <c r="CU110" i="16"/>
  <c r="L108" i="16"/>
  <c r="DE28" i="16"/>
  <c r="X32" i="16"/>
  <c r="AH109" i="16"/>
  <c r="CL93" i="16"/>
  <c r="B17" i="16"/>
  <c r="AU55" i="16"/>
  <c r="BW93" i="16"/>
  <c r="AH34" i="14"/>
  <c r="CH120" i="16"/>
  <c r="AF97" i="16"/>
  <c r="BN98" i="16"/>
  <c r="K106" i="16"/>
  <c r="CX21" i="16"/>
  <c r="AL124" i="16"/>
  <c r="AA94" i="16"/>
  <c r="O91" i="16"/>
  <c r="DA107" i="16"/>
  <c r="DB95" i="16"/>
  <c r="AC99" i="16"/>
  <c r="CU92" i="16"/>
  <c r="BN127" i="16"/>
  <c r="AU105" i="16"/>
  <c r="BH13" i="16"/>
  <c r="R102" i="16"/>
  <c r="CP106" i="16"/>
  <c r="CV106" i="16"/>
  <c r="AI121" i="16"/>
  <c r="CS145" i="16"/>
  <c r="I88" i="16"/>
  <c r="AM110" i="16"/>
  <c r="AE13" i="16"/>
  <c r="BR43" i="16"/>
  <c r="DE76" i="16"/>
  <c r="CM21" i="16"/>
  <c r="BE32" i="16"/>
  <c r="AW110" i="16"/>
  <c r="CE124" i="16"/>
  <c r="CK43" i="16"/>
  <c r="W125" i="16"/>
  <c r="AI99" i="16"/>
  <c r="CY110" i="16"/>
  <c r="B119" i="15"/>
  <c r="DE101" i="15"/>
  <c r="BO122" i="16"/>
  <c r="DE85" i="16"/>
  <c r="CK120" i="16"/>
  <c r="BI34" i="14"/>
  <c r="BU96" i="16"/>
  <c r="AQ99" i="16"/>
  <c r="B47" i="15"/>
  <c r="DE15" i="15"/>
  <c r="R91" i="16"/>
  <c r="C76" i="14"/>
  <c r="AW120" i="16"/>
  <c r="BZ93" i="16"/>
  <c r="CQ106" i="16"/>
  <c r="T121" i="16"/>
  <c r="B63" i="16"/>
  <c r="CL97" i="16"/>
  <c r="CZ119" i="16"/>
  <c r="H93" i="16"/>
  <c r="X125" i="16"/>
  <c r="AJ34" i="14"/>
  <c r="CG95" i="16"/>
  <c r="BV88" i="16"/>
  <c r="AF120" i="16"/>
  <c r="AI102" i="16"/>
  <c r="BG98" i="16"/>
  <c r="CB13" i="16"/>
  <c r="BF34" i="14"/>
  <c r="CU94" i="16"/>
  <c r="CV145" i="16"/>
  <c r="AE21" i="16"/>
  <c r="BC145" i="16"/>
  <c r="AH121" i="16"/>
  <c r="W107" i="16"/>
  <c r="BV145" i="16"/>
  <c r="X99" i="16"/>
  <c r="AI34" i="14"/>
  <c r="CW34" i="14"/>
  <c r="CN109" i="16"/>
  <c r="CT121" i="16"/>
  <c r="BY145" i="16"/>
  <c r="AC109" i="16"/>
  <c r="BM88" i="16"/>
  <c r="CW88" i="16"/>
  <c r="BC32" i="16"/>
  <c r="BE43" i="16"/>
  <c r="DE81" i="16"/>
  <c r="Z13" i="16"/>
  <c r="AE110" i="16"/>
  <c r="L99" i="16"/>
  <c r="O93" i="16"/>
  <c r="H48" i="14"/>
  <c r="B73" i="16"/>
  <c r="AB55" i="16"/>
  <c r="C48" i="14"/>
  <c r="DA102" i="16"/>
  <c r="L92" i="16"/>
  <c r="CJ88" i="16"/>
  <c r="AC92" i="16"/>
  <c r="B39" i="15"/>
  <c r="CY120" i="16"/>
  <c r="AJ107" i="16"/>
  <c r="AL95" i="16"/>
  <c r="L43" i="16"/>
  <c r="CJ106" i="16"/>
  <c r="BJ121" i="16"/>
  <c r="BT145" i="16"/>
  <c r="AI106" i="16"/>
  <c r="CI99" i="16"/>
  <c r="V105" i="16"/>
  <c r="BW95" i="16"/>
  <c r="AD106" i="16"/>
  <c r="B46" i="16"/>
  <c r="BN95" i="16"/>
  <c r="R43" i="16"/>
  <c r="BW96" i="16"/>
  <c r="AL119" i="16"/>
  <c r="BD145" i="16"/>
  <c r="BU121" i="16"/>
  <c r="AP92" i="16"/>
  <c r="DE19" i="15"/>
  <c r="AT66" i="16"/>
  <c r="DE25" i="16"/>
  <c r="AN34" i="14"/>
  <c r="CL88" i="16"/>
  <c r="BK145" i="16"/>
  <c r="AB13" i="16"/>
  <c r="CP98" i="16"/>
  <c r="AW145" i="16"/>
  <c r="BR66" i="16"/>
  <c r="BG121" i="16"/>
  <c r="N101" i="16"/>
  <c r="Q106" i="16"/>
  <c r="CD99" i="16"/>
  <c r="BY91" i="16"/>
  <c r="AS101" i="16"/>
  <c r="AZ88" i="16"/>
  <c r="BG97" i="16"/>
  <c r="CA13" i="16"/>
  <c r="BS66" i="16"/>
  <c r="AA97" i="16"/>
  <c r="BX96" i="16"/>
  <c r="DC94" i="16"/>
  <c r="CN32" i="16"/>
  <c r="BQ95" i="16"/>
  <c r="DE41" i="15"/>
  <c r="CK98" i="16"/>
  <c r="BH94" i="16"/>
  <c r="CQ96" i="16"/>
  <c r="AG120" i="16"/>
  <c r="BY94" i="16"/>
  <c r="H32" i="16"/>
  <c r="AY107" i="16"/>
  <c r="BU122" i="16"/>
  <c r="BU102" i="16"/>
  <c r="BE107" i="16"/>
  <c r="X127" i="16"/>
  <c r="AE43" i="16"/>
  <c r="CW98" i="16"/>
  <c r="CI107" i="16"/>
  <c r="BW88" i="16"/>
  <c r="CB127" i="16"/>
  <c r="P88" i="16"/>
  <c r="AS109" i="16"/>
  <c r="BM102" i="16"/>
  <c r="BU66" i="16"/>
  <c r="AM105" i="16"/>
  <c r="CD122" i="16"/>
  <c r="B87" i="16"/>
  <c r="CX93" i="16"/>
  <c r="AQ93" i="16"/>
  <c r="BS121" i="16"/>
  <c r="CZ106" i="16"/>
  <c r="BU95" i="16"/>
  <c r="L95" i="16"/>
  <c r="BZ96" i="16"/>
  <c r="AY106" i="16"/>
  <c r="BH106" i="16"/>
  <c r="CR101" i="16"/>
  <c r="BI99" i="16"/>
  <c r="CB101" i="16"/>
  <c r="DE105" i="15"/>
  <c r="J106" i="16"/>
  <c r="CS127" i="16"/>
  <c r="CL145" i="16"/>
  <c r="AM66" i="16"/>
  <c r="B58" i="15"/>
  <c r="CZ99" i="16"/>
  <c r="DE27" i="15"/>
  <c r="CE96" i="16"/>
  <c r="B12" i="16"/>
  <c r="AW94" i="16"/>
  <c r="AM21" i="16"/>
  <c r="BT88" i="16"/>
  <c r="B71" i="15"/>
  <c r="CB125" i="16"/>
  <c r="DE54" i="16"/>
  <c r="CQ92" i="16"/>
  <c r="B30" i="16"/>
  <c r="L106" i="16"/>
  <c r="CT127" i="16"/>
  <c r="CM43" i="16"/>
  <c r="Z109" i="16"/>
  <c r="BZ125" i="16"/>
  <c r="H46" i="14"/>
  <c r="S21" i="16"/>
  <c r="DB119" i="16"/>
  <c r="BK91" i="16"/>
  <c r="BL105" i="16"/>
  <c r="CS97" i="16"/>
  <c r="BY109" i="16"/>
  <c r="I122" i="16"/>
  <c r="AL92" i="16"/>
  <c r="BY92" i="16"/>
  <c r="I127" i="16"/>
  <c r="J13" i="16"/>
  <c r="P122" i="16"/>
  <c r="X43" i="16"/>
  <c r="DA122" i="16"/>
  <c r="CJ107" i="16"/>
  <c r="CV96" i="16"/>
  <c r="BO34" i="14"/>
  <c r="CH43" i="16"/>
  <c r="S99" i="16"/>
  <c r="AE106" i="16"/>
  <c r="CT98" i="16"/>
  <c r="BR97" i="16"/>
  <c r="AP32" i="16"/>
  <c r="CO124" i="16"/>
  <c r="BI32" i="16"/>
  <c r="BU101" i="16"/>
  <c r="AF106" i="16"/>
  <c r="CF34" i="14"/>
  <c r="Y55" i="16"/>
  <c r="CS105" i="16"/>
  <c r="H55" i="16"/>
  <c r="CJ110" i="16"/>
  <c r="AI107" i="16"/>
  <c r="CP121" i="16"/>
  <c r="AS102" i="16"/>
  <c r="N94" i="16"/>
  <c r="AH108" i="16"/>
  <c r="C52" i="14"/>
  <c r="BF66" i="16"/>
  <c r="J120" i="16"/>
  <c r="AA109" i="16"/>
  <c r="CM121" i="16"/>
  <c r="C78" i="14"/>
  <c r="CA120" i="16"/>
  <c r="M93" i="16"/>
  <c r="DE52" i="15"/>
  <c r="W109" i="16"/>
  <c r="CB96" i="16"/>
  <c r="BO107" i="16"/>
  <c r="AN127" i="16"/>
  <c r="K109" i="16"/>
  <c r="X92" i="16"/>
  <c r="AO125" i="16"/>
  <c r="BZ108" i="16"/>
  <c r="I55" i="16"/>
  <c r="CW120" i="16"/>
  <c r="AX95" i="16"/>
  <c r="DB88" i="16"/>
  <c r="CP108" i="16"/>
  <c r="AA145" i="16"/>
  <c r="CN120" i="16"/>
  <c r="BG124" i="16"/>
  <c r="AM107" i="16"/>
  <c r="AV121" i="16"/>
  <c r="X109" i="16"/>
  <c r="BJ94" i="16"/>
  <c r="CA110" i="16"/>
  <c r="DE54" i="15"/>
  <c r="DC95" i="16"/>
  <c r="Q43" i="16"/>
  <c r="BH43" i="16"/>
  <c r="CU124" i="16"/>
  <c r="DC110" i="16"/>
  <c r="AN109" i="16"/>
  <c r="H96" i="16"/>
  <c r="AQ32" i="16"/>
  <c r="BW91" i="16"/>
  <c r="BK110" i="16"/>
  <c r="BJ97" i="16"/>
  <c r="BD93" i="16"/>
  <c r="BQ110" i="16"/>
  <c r="AD127" i="16"/>
  <c r="CU105" i="16"/>
  <c r="CR91" i="16"/>
  <c r="CS66" i="16"/>
  <c r="BP93" i="16"/>
  <c r="J99" i="16"/>
  <c r="AB96" i="16"/>
  <c r="AZ92" i="16"/>
  <c r="BD127" i="16"/>
  <c r="BR107" i="16"/>
  <c r="CD43" i="16"/>
  <c r="B27" i="15"/>
  <c r="BZ95" i="16"/>
  <c r="K92" i="16"/>
  <c r="Q95" i="16"/>
  <c r="BB93" i="16"/>
  <c r="BR13" i="16"/>
  <c r="CM34" i="14"/>
  <c r="C84" i="14"/>
  <c r="BV34" i="14"/>
  <c r="Y107" i="16"/>
  <c r="CA97" i="16"/>
  <c r="BP119" i="16"/>
  <c r="K93" i="16"/>
  <c r="AL109" i="16"/>
  <c r="R122" i="16"/>
  <c r="CO110" i="16"/>
  <c r="AQ110" i="16"/>
  <c r="CQ99" i="16"/>
  <c r="AN110" i="16"/>
  <c r="DE83" i="15"/>
  <c r="CW119" i="16"/>
  <c r="AF110" i="16"/>
  <c r="CP32" i="16"/>
  <c r="BE125" i="16"/>
  <c r="CM127" i="16"/>
  <c r="AC106" i="16"/>
  <c r="AO43" i="16"/>
  <c r="B81" i="15"/>
  <c r="AZ99" i="16"/>
  <c r="L55" i="16"/>
  <c r="U108" i="16"/>
  <c r="B17" i="15"/>
  <c r="BF97" i="16"/>
  <c r="CS119" i="16"/>
  <c r="I13" i="16"/>
  <c r="AV110" i="16"/>
  <c r="AW105" i="16"/>
  <c r="AK91" i="16"/>
  <c r="CK121" i="16"/>
  <c r="B92" i="15"/>
  <c r="AK93" i="16"/>
  <c r="M145" i="16"/>
  <c r="BF124" i="16"/>
  <c r="CF94" i="16"/>
  <c r="B84" i="15"/>
  <c r="AS120" i="16"/>
  <c r="B118" i="15"/>
  <c r="AH32" i="16"/>
  <c r="CH97" i="16"/>
  <c r="AT121" i="16"/>
  <c r="CN98" i="16"/>
  <c r="CO125" i="16"/>
  <c r="CD66" i="16"/>
  <c r="BK99" i="16"/>
  <c r="AO13" i="16"/>
  <c r="BA98" i="16"/>
  <c r="CI121" i="16"/>
  <c r="AI43" i="16"/>
  <c r="CS122" i="16"/>
  <c r="AV127" i="16"/>
  <c r="CZ108" i="16"/>
  <c r="BT92" i="16"/>
  <c r="BH107" i="16"/>
  <c r="Y34" i="14"/>
  <c r="CR127" i="16"/>
  <c r="CZ96" i="16"/>
  <c r="CC93" i="16"/>
  <c r="DE42" i="16"/>
  <c r="U107" i="16"/>
  <c r="BO125" i="16"/>
  <c r="AJ88" i="16"/>
  <c r="AL107" i="16"/>
  <c r="CW95" i="16"/>
  <c r="DA99" i="16"/>
  <c r="B78" i="15"/>
  <c r="BL91" i="16"/>
  <c r="DE32" i="15"/>
  <c r="BV66" i="16"/>
  <c r="BJ99" i="16"/>
  <c r="O110" i="16"/>
  <c r="O125" i="16"/>
  <c r="BN119" i="16"/>
  <c r="CY121" i="16"/>
  <c r="AE95" i="16"/>
  <c r="V124" i="16"/>
  <c r="CM96" i="16"/>
  <c r="M107" i="16"/>
  <c r="AJ109" i="16"/>
  <c r="BA99" i="16"/>
  <c r="BK97" i="16"/>
  <c r="BR55" i="16"/>
  <c r="C44" i="14"/>
  <c r="AA95" i="16"/>
  <c r="BS98" i="16"/>
  <c r="DE21" i="15"/>
  <c r="Z121" i="16"/>
  <c r="AX106" i="16"/>
  <c r="AT102" i="16"/>
  <c r="AF107" i="16"/>
  <c r="BS13" i="16"/>
  <c r="N91" i="16"/>
  <c r="T13" i="16"/>
  <c r="B108" i="15"/>
  <c r="AV55" i="16"/>
  <c r="M99" i="16"/>
  <c r="Z124" i="16"/>
  <c r="CN119" i="16"/>
  <c r="CJ95" i="16"/>
  <c r="CD107" i="16"/>
  <c r="BK98" i="16"/>
  <c r="BC102" i="16"/>
  <c r="CM107" i="16"/>
  <c r="BP43" i="16"/>
  <c r="AI125" i="16"/>
  <c r="AB91" i="16"/>
  <c r="C79" i="14"/>
  <c r="V88" i="16"/>
  <c r="B99" i="14"/>
  <c r="M119" i="16"/>
  <c r="AU145" i="16"/>
  <c r="AZ109" i="16"/>
  <c r="H51" i="14"/>
  <c r="B124" i="15"/>
  <c r="CB99" i="16"/>
  <c r="B28" i="16"/>
  <c r="C81" i="14"/>
  <c r="BM107" i="16"/>
  <c r="B89" i="14"/>
  <c r="BT108" i="16"/>
  <c r="O107" i="16"/>
  <c r="AJ122" i="16"/>
  <c r="N43" i="16"/>
  <c r="DB21" i="16"/>
  <c r="BN92" i="16"/>
  <c r="CS13" i="16"/>
  <c r="CD121" i="16"/>
  <c r="AD32" i="16"/>
  <c r="BC127" i="16"/>
  <c r="BK96" i="16"/>
  <c r="BG108" i="16"/>
  <c r="AX21" i="16"/>
  <c r="BR119" i="16"/>
  <c r="CO32" i="16"/>
  <c r="BI122" i="16"/>
  <c r="CO96" i="16"/>
  <c r="AQ13" i="16"/>
  <c r="AK102" i="16"/>
  <c r="AR110" i="16"/>
  <c r="CR97" i="16"/>
  <c r="AQ88" i="16"/>
  <c r="CE13" i="16"/>
  <c r="Z55" i="16"/>
  <c r="CA121" i="16"/>
  <c r="BU110" i="16"/>
  <c r="AB99" i="16"/>
  <c r="AY88" i="16"/>
  <c r="BJ125" i="16"/>
  <c r="J121" i="16"/>
  <c r="H97" i="16"/>
  <c r="CV122" i="16"/>
  <c r="N119" i="16"/>
  <c r="CF21" i="16"/>
  <c r="DE14" i="15"/>
  <c r="DE49" i="15"/>
  <c r="B80" i="14"/>
  <c r="DB120" i="16"/>
  <c r="AB125" i="16"/>
  <c r="BX92" i="16"/>
  <c r="BK21" i="16"/>
  <c r="L105" i="16"/>
  <c r="BD109" i="16"/>
  <c r="CG93" i="16"/>
  <c r="AJ110" i="16"/>
  <c r="CA105" i="16"/>
  <c r="CB93" i="16"/>
  <c r="AV102" i="16"/>
  <c r="CY102" i="16"/>
  <c r="DE19" i="16"/>
  <c r="CE101" i="16"/>
  <c r="BV120" i="16"/>
  <c r="B72" i="14"/>
  <c r="CC119" i="16"/>
  <c r="BU97" i="16"/>
  <c r="S106" i="16"/>
  <c r="CP127" i="16"/>
  <c r="DC101" i="16"/>
  <c r="L21" i="16"/>
  <c r="CM32" i="16"/>
  <c r="AG13" i="16"/>
  <c r="BW98" i="16"/>
  <c r="CS96" i="16"/>
  <c r="CX99" i="16"/>
  <c r="CD94" i="16"/>
  <c r="B126" i="15"/>
  <c r="AR125" i="16"/>
  <c r="B63" i="15"/>
  <c r="V97" i="16"/>
  <c r="BG21" i="16"/>
  <c r="AS32" i="16"/>
  <c r="AY13" i="16"/>
  <c r="BS97" i="16"/>
  <c r="R145" i="16"/>
  <c r="AN124" i="16"/>
  <c r="AT32" i="16"/>
  <c r="O98" i="16"/>
  <c r="DE28" i="15"/>
  <c r="BU99" i="16"/>
  <c r="BF93" i="16"/>
  <c r="AO102" i="16"/>
  <c r="CU88" i="16"/>
  <c r="B58" i="14"/>
  <c r="M108" i="16"/>
  <c r="AK96" i="16"/>
  <c r="BV96" i="16"/>
  <c r="CY32" i="16"/>
  <c r="BR21" i="16"/>
  <c r="CH109" i="16"/>
  <c r="CY106" i="16"/>
  <c r="B48" i="16"/>
  <c r="W108" i="16"/>
  <c r="Q21" i="16"/>
  <c r="C103" i="14"/>
  <c r="B35" i="16"/>
  <c r="AW88" i="16"/>
  <c r="CT95" i="16"/>
  <c r="CU101" i="16"/>
  <c r="AL145" i="16"/>
  <c r="DE12" i="15"/>
  <c r="DE63" i="16"/>
  <c r="BX124" i="16"/>
  <c r="U21" i="16"/>
  <c r="CD120" i="16"/>
  <c r="H50" i="14"/>
  <c r="CE105" i="16"/>
  <c r="AE107" i="16"/>
  <c r="AT145" i="16"/>
  <c r="BX120" i="16"/>
  <c r="AG98" i="16"/>
  <c r="DE35" i="15"/>
  <c r="BO106" i="16"/>
  <c r="AB145" i="16"/>
  <c r="F176" i="15"/>
  <c r="DE80" i="15"/>
  <c r="BT110" i="16"/>
  <c r="BT21" i="16"/>
  <c r="B50" i="14"/>
  <c r="BJ106" i="16"/>
  <c r="BA108" i="16"/>
  <c r="U93" i="16"/>
  <c r="AW66" i="16"/>
  <c r="CP34" i="14"/>
  <c r="BJ92" i="16"/>
  <c r="BS91" i="16"/>
  <c r="AO91" i="16"/>
  <c r="CQ95" i="16"/>
  <c r="CC122" i="16"/>
  <c r="CT66" i="16"/>
  <c r="CM92" i="16"/>
  <c r="H124" i="16"/>
  <c r="CS108" i="16"/>
  <c r="BD106" i="16"/>
  <c r="CN13" i="16"/>
  <c r="B90" i="15"/>
  <c r="B72" i="16"/>
  <c r="BG109" i="16"/>
  <c r="DB55" i="16"/>
  <c r="B88" i="14"/>
  <c r="BN107" i="16"/>
  <c r="AQ43" i="16"/>
  <c r="AS119" i="16"/>
  <c r="CR124" i="16"/>
  <c r="W105" i="16"/>
  <c r="DE60" i="15"/>
  <c r="C90" i="14"/>
  <c r="BT124" i="16"/>
  <c r="AG99" i="16"/>
  <c r="CU107" i="16"/>
  <c r="CL43" i="16"/>
  <c r="BQ13" i="16"/>
  <c r="R127" i="16"/>
  <c r="BN120" i="16"/>
  <c r="AA127" i="16"/>
  <c r="CZ101" i="16"/>
  <c r="AO145" i="16"/>
  <c r="CQ34" i="14"/>
  <c r="CG121" i="16"/>
  <c r="B97" i="15"/>
  <c r="J107" i="16"/>
  <c r="CH122" i="16"/>
  <c r="BZ105" i="16"/>
  <c r="CB21" i="16"/>
  <c r="CI145" i="16"/>
  <c r="CS102" i="16"/>
  <c r="AQ109" i="16"/>
  <c r="BH127" i="16"/>
  <c r="CQ55" i="16"/>
  <c r="DE25" i="15"/>
  <c r="AE93" i="16"/>
  <c r="AU97" i="16"/>
  <c r="CP124" i="16"/>
  <c r="DE58" i="16"/>
  <c r="CC120" i="16"/>
  <c r="S98" i="16"/>
  <c r="BN94" i="16"/>
  <c r="B83" i="15"/>
  <c r="O88" i="16"/>
  <c r="AU120" i="16"/>
  <c r="CL21" i="16"/>
  <c r="DE55" i="15"/>
  <c r="DE30" i="15"/>
  <c r="F169" i="16"/>
  <c r="BV97" i="16"/>
  <c r="DE125" i="15"/>
  <c r="P101" i="16"/>
  <c r="BD99" i="16"/>
  <c r="DF58" i="16" l="1"/>
  <c r="CP123" i="16"/>
  <c r="CP152" i="16" a="1"/>
  <c r="CP152" i="16" s="1"/>
  <c r="CI142" i="16"/>
  <c r="CI133" i="16" s="1"/>
  <c r="BZ104" i="16"/>
  <c r="BZ103" i="16" s="1"/>
  <c r="BZ130" i="16" a="1"/>
  <c r="BZ130" i="16" s="1"/>
  <c r="AO142" i="16"/>
  <c r="AO133" i="16" s="1"/>
  <c r="BT152" i="16" a="1"/>
  <c r="BT152" i="16" s="1"/>
  <c r="BT123" i="16"/>
  <c r="W130" i="16" a="1"/>
  <c r="W130" i="16" s="1"/>
  <c r="W104" i="16"/>
  <c r="W103" i="16" s="1"/>
  <c r="CR123" i="16"/>
  <c r="CR152" i="16" a="1"/>
  <c r="CR152" i="16" s="1"/>
  <c r="AS131" i="16" a="1"/>
  <c r="AS131" i="16" s="1"/>
  <c r="AS116" i="16"/>
  <c r="H123" i="16"/>
  <c r="G124" i="16"/>
  <c r="D281" i="16" s="1"/>
  <c r="H152" i="16" a="1"/>
  <c r="H152" i="16" s="1"/>
  <c r="F124" i="16"/>
  <c r="AO90" i="16"/>
  <c r="BS90" i="16"/>
  <c r="AB142" i="16"/>
  <c r="AB133" i="16" s="1"/>
  <c r="AT142" i="16"/>
  <c r="AT133" i="16" s="1"/>
  <c r="CE104" i="16"/>
  <c r="CE103" i="16" s="1"/>
  <c r="CE130" i="16" a="1"/>
  <c r="CE130" i="16" s="1"/>
  <c r="G50" i="14"/>
  <c r="BX123" i="16"/>
  <c r="BX152" i="16" a="1"/>
  <c r="BX152" i="16" s="1"/>
  <c r="DF63" i="16"/>
  <c r="AL142" i="16"/>
  <c r="AL133" i="16" s="1"/>
  <c r="AN152" i="16" a="1"/>
  <c r="AN152" i="16" s="1"/>
  <c r="AN123" i="16"/>
  <c r="R142" i="16"/>
  <c r="R133" i="16" s="1"/>
  <c r="CC116" i="16"/>
  <c r="CC131" i="16" a="1"/>
  <c r="CC131" i="16" s="1"/>
  <c r="DF19" i="16"/>
  <c r="CA130" i="16" a="1"/>
  <c r="CA130" i="16" s="1"/>
  <c r="CA104" i="16"/>
  <c r="CA103" i="16" s="1"/>
  <c r="L104" i="16"/>
  <c r="L103" i="16" s="1"/>
  <c r="L130" i="16" a="1"/>
  <c r="L130" i="16" s="1"/>
  <c r="N131" i="16" a="1"/>
  <c r="N131" i="16" s="1"/>
  <c r="N116" i="16"/>
  <c r="G97" i="16"/>
  <c r="D260" i="16" s="1"/>
  <c r="F97" i="16"/>
  <c r="BR131" i="16" a="1"/>
  <c r="BR131" i="16" s="1"/>
  <c r="BR116" i="16"/>
  <c r="G51" i="14"/>
  <c r="AU142" i="16"/>
  <c r="AU133" i="16" s="1"/>
  <c r="M131" i="16" a="1"/>
  <c r="M131" i="16" s="1"/>
  <c r="M116" i="16"/>
  <c r="AB90" i="16"/>
  <c r="CN116" i="16"/>
  <c r="CN131" i="16" a="1"/>
  <c r="CN131" i="16" s="1"/>
  <c r="Z123" i="16"/>
  <c r="Z152" i="16" a="1"/>
  <c r="Z152" i="16" s="1"/>
  <c r="N90" i="16"/>
  <c r="V152" i="16" a="1"/>
  <c r="V152" i="16" s="1"/>
  <c r="V123" i="16"/>
  <c r="BN131" i="16" a="1"/>
  <c r="BN131" i="16" s="1"/>
  <c r="BN116" i="16"/>
  <c r="BL90" i="16"/>
  <c r="DF42" i="16"/>
  <c r="W9" i="19"/>
  <c r="BF123" i="16"/>
  <c r="BF152" i="16" a="1"/>
  <c r="BF152" i="16" s="1"/>
  <c r="M142" i="16"/>
  <c r="M133" i="16" s="1"/>
  <c r="AK90" i="16"/>
  <c r="AW130" i="16" a="1"/>
  <c r="AW130" i="16" s="1"/>
  <c r="AW104" i="16"/>
  <c r="AW103" i="16" s="1"/>
  <c r="CS131" i="16" a="1"/>
  <c r="CS131" i="16" s="1"/>
  <c r="CS116" i="16"/>
  <c r="CW131" i="16" a="1"/>
  <c r="CW131" i="16" s="1"/>
  <c r="CW116" i="16"/>
  <c r="BP116" i="16"/>
  <c r="BP131" i="16" a="1"/>
  <c r="BP131" i="16" s="1"/>
  <c r="BT9" i="19"/>
  <c r="CR90" i="16"/>
  <c r="CU130" i="16" a="1"/>
  <c r="CU130" i="16" s="1"/>
  <c r="CU104" i="16"/>
  <c r="CU103" i="16" s="1"/>
  <c r="CU147" i="16" s="1"/>
  <c r="BW90" i="16"/>
  <c r="F96" i="16"/>
  <c r="G96" i="16"/>
  <c r="D259" i="16" s="1"/>
  <c r="CU152" i="16" a="1"/>
  <c r="CU152" i="16" s="1"/>
  <c r="CU123" i="16"/>
  <c r="BG123" i="16"/>
  <c r="BG152" i="16" a="1"/>
  <c r="BG152" i="16" s="1"/>
  <c r="AA142" i="16"/>
  <c r="AA133" i="16" s="1"/>
  <c r="G55" i="16"/>
  <c r="D221" i="16" s="1"/>
  <c r="F55" i="16"/>
  <c r="CS104" i="16"/>
  <c r="CS103" i="16" s="1"/>
  <c r="CS130" i="16" a="1"/>
  <c r="CS130" i="16" s="1"/>
  <c r="CD9" i="19"/>
  <c r="CO152" i="16" a="1"/>
  <c r="CO152" i="16" s="1"/>
  <c r="CO123" i="16"/>
  <c r="BM9" i="19"/>
  <c r="BL130" i="16" a="1"/>
  <c r="BL130" i="16" s="1"/>
  <c r="BL104" i="16"/>
  <c r="BL103" i="16" s="1"/>
  <c r="BK90" i="16"/>
  <c r="DB116" i="16"/>
  <c r="DB131" i="16" a="1"/>
  <c r="DB131" i="16" s="1"/>
  <c r="G46" i="14"/>
  <c r="DF54" i="16"/>
  <c r="C206" i="16"/>
  <c r="C186" i="16"/>
  <c r="C247" i="16"/>
  <c r="C203" i="16"/>
  <c r="C220" i="16"/>
  <c r="C243" i="16"/>
  <c r="C213" i="16"/>
  <c r="C236" i="16"/>
  <c r="C199" i="16"/>
  <c r="C293" i="16"/>
  <c r="C267" i="16"/>
  <c r="C202" i="16"/>
  <c r="C287" i="16"/>
  <c r="C260" i="16"/>
  <c r="D233" i="16"/>
  <c r="C257" i="16"/>
  <c r="C253" i="16"/>
  <c r="C254" i="16"/>
  <c r="D274" i="16"/>
  <c r="D291" i="16"/>
  <c r="C233" i="16"/>
  <c r="C216" i="16"/>
  <c r="C210" i="16"/>
  <c r="C234" i="16"/>
  <c r="C262" i="16"/>
  <c r="C276" i="16"/>
  <c r="C183" i="16"/>
  <c r="C221" i="16"/>
  <c r="C251" i="16"/>
  <c r="D263" i="16"/>
  <c r="D289" i="16"/>
  <c r="C192" i="16"/>
  <c r="C280" i="16"/>
  <c r="C201" i="16"/>
  <c r="C271" i="16"/>
  <c r="D294" i="16"/>
  <c r="C289" i="16"/>
  <c r="C182" i="16"/>
  <c r="C261" i="16"/>
  <c r="C244" i="16"/>
  <c r="C269" i="16"/>
  <c r="C223" i="16"/>
  <c r="C193" i="16"/>
  <c r="C227" i="16"/>
  <c r="C275" i="16"/>
  <c r="C282" i="16"/>
  <c r="C265" i="16"/>
  <c r="C229" i="16"/>
  <c r="D273" i="16"/>
  <c r="C274" i="16"/>
  <c r="D283" i="16"/>
  <c r="C237" i="16"/>
  <c r="C292" i="16"/>
  <c r="C191" i="16"/>
  <c r="C266" i="16"/>
  <c r="C219" i="16"/>
  <c r="C295" i="16"/>
  <c r="C272" i="16"/>
  <c r="C286" i="16"/>
  <c r="C264" i="16"/>
  <c r="C212" i="16"/>
  <c r="D275" i="16"/>
  <c r="C252" i="16"/>
  <c r="D286" i="16"/>
  <c r="D202" i="16"/>
  <c r="C190" i="16"/>
  <c r="C232" i="16"/>
  <c r="C184" i="16"/>
  <c r="C250" i="16"/>
  <c r="D242" i="16"/>
  <c r="C222" i="16"/>
  <c r="C226" i="16"/>
  <c r="D292" i="16"/>
  <c r="D285" i="16"/>
  <c r="C188" i="16"/>
  <c r="C194" i="16"/>
  <c r="D253" i="16"/>
  <c r="D214" i="16"/>
  <c r="C198" i="16"/>
  <c r="C230" i="16"/>
  <c r="C291" i="16"/>
  <c r="C279" i="16"/>
  <c r="D293" i="16"/>
  <c r="C246" i="16"/>
  <c r="C288" i="16"/>
  <c r="C208" i="16"/>
  <c r="C207" i="16"/>
  <c r="C263" i="16"/>
  <c r="D203" i="16"/>
  <c r="C249" i="16"/>
  <c r="C255" i="16"/>
  <c r="C283" i="16"/>
  <c r="D212" i="16"/>
  <c r="C238" i="16"/>
  <c r="D288" i="16"/>
  <c r="C258" i="16"/>
  <c r="D222" i="16"/>
  <c r="C209" i="16"/>
  <c r="C277" i="16"/>
  <c r="C217" i="16"/>
  <c r="D213" i="16"/>
  <c r="C211" i="16"/>
  <c r="C218" i="16"/>
  <c r="C281" i="16"/>
  <c r="C205" i="16"/>
  <c r="C235" i="16"/>
  <c r="C239" i="16"/>
  <c r="C228" i="16"/>
  <c r="C294" i="16"/>
  <c r="C185" i="16"/>
  <c r="D272" i="16"/>
  <c r="C195" i="16"/>
  <c r="C284" i="16"/>
  <c r="D182" i="16"/>
  <c r="C245" i="16"/>
  <c r="C187" i="16"/>
  <c r="D232" i="16"/>
  <c r="C240" i="16"/>
  <c r="C215" i="16"/>
  <c r="C224" i="16"/>
  <c r="C189" i="16"/>
  <c r="C270" i="16"/>
  <c r="C285" i="16"/>
  <c r="C241" i="16"/>
  <c r="D192" i="16"/>
  <c r="C197" i="16"/>
  <c r="C256" i="16"/>
  <c r="C248" i="16"/>
  <c r="C231" i="16"/>
  <c r="C225" i="16"/>
  <c r="C196" i="16"/>
  <c r="C200" i="16"/>
  <c r="C273" i="16"/>
  <c r="C214" i="16"/>
  <c r="D287" i="16"/>
  <c r="C278" i="16"/>
  <c r="C259" i="16"/>
  <c r="C268" i="16"/>
  <c r="D290" i="16"/>
  <c r="C204" i="16"/>
  <c r="C242" i="16"/>
  <c r="C290" i="16"/>
  <c r="D276" i="16"/>
  <c r="CL142" i="16"/>
  <c r="CL133" i="16" s="1"/>
  <c r="AM130" i="16" a="1"/>
  <c r="AM130" i="16" s="1"/>
  <c r="AM104" i="16"/>
  <c r="AM103" i="16" s="1"/>
  <c r="G32" i="16"/>
  <c r="D201" i="16" s="1"/>
  <c r="F32" i="16"/>
  <c r="BY90" i="16"/>
  <c r="AW142" i="16"/>
  <c r="AW133" i="16" s="1"/>
  <c r="BK142" i="16"/>
  <c r="BK133" i="16" s="1"/>
  <c r="AL9" i="19"/>
  <c r="DF25" i="16"/>
  <c r="BD142" i="16"/>
  <c r="BD133" i="16" s="1"/>
  <c r="AL116" i="16"/>
  <c r="AL131" i="16" a="1"/>
  <c r="AL131" i="16" s="1"/>
  <c r="V104" i="16"/>
  <c r="V103" i="16" s="1"/>
  <c r="V130" i="16" a="1"/>
  <c r="V130" i="16" s="1"/>
  <c r="BT142" i="16"/>
  <c r="BT133" i="16" s="1"/>
  <c r="G48" i="14"/>
  <c r="DF81" i="16"/>
  <c r="BY142" i="16"/>
  <c r="BY133" i="16" s="1"/>
  <c r="AG9" i="19"/>
  <c r="BV142" i="16"/>
  <c r="BV133" i="16" s="1"/>
  <c r="BC142" i="16"/>
  <c r="BC133" i="16" s="1"/>
  <c r="CV142" i="16"/>
  <c r="CV133" i="16" s="1"/>
  <c r="BD9" i="19"/>
  <c r="AH9" i="19"/>
  <c r="G93" i="16"/>
  <c r="D256" i="16" s="1"/>
  <c r="F93" i="16"/>
  <c r="CZ131" i="16" a="1"/>
  <c r="CZ131" i="16" s="1"/>
  <c r="CZ116" i="16"/>
  <c r="R90" i="16"/>
  <c r="BG9" i="19"/>
  <c r="DF85" i="16"/>
  <c r="CE123" i="16"/>
  <c r="CE152" i="16" a="1"/>
  <c r="CE152" i="16" s="1"/>
  <c r="DF76" i="16"/>
  <c r="CS142" i="16"/>
  <c r="CS133" i="16" s="1"/>
  <c r="AU130" i="16" a="1"/>
  <c r="AU130" i="16" s="1"/>
  <c r="AU104" i="16"/>
  <c r="AU103" i="16" s="1"/>
  <c r="O90" i="16"/>
  <c r="AL123" i="16"/>
  <c r="AL152" i="16" a="1"/>
  <c r="AL152" i="16" s="1"/>
  <c r="AF9" i="19"/>
  <c r="DF28" i="16"/>
  <c r="J130" i="16" a="1"/>
  <c r="J130" i="16" s="1"/>
  <c r="J104" i="16"/>
  <c r="J103" i="16" s="1"/>
  <c r="AX142" i="16"/>
  <c r="AX133" i="16" s="1"/>
  <c r="J116" i="16"/>
  <c r="J131" i="16" a="1"/>
  <c r="J131" i="16" s="1"/>
  <c r="BO130" i="16" a="1"/>
  <c r="BO130" i="16" s="1"/>
  <c r="BO104" i="16"/>
  <c r="BO103" i="16" s="1"/>
  <c r="BQ90" i="16"/>
  <c r="DB130" i="16" a="1"/>
  <c r="DB130" i="16" s="1"/>
  <c r="DB104" i="16"/>
  <c r="DB103" i="16" s="1"/>
  <c r="AR90" i="16"/>
  <c r="BY9" i="19"/>
  <c r="AT116" i="16"/>
  <c r="AT131" i="16" a="1"/>
  <c r="AT131" i="16" s="1"/>
  <c r="BM131" i="16" a="1"/>
  <c r="BM131" i="16" s="1"/>
  <c r="BM116" i="16"/>
  <c r="BZ9" i="19"/>
  <c r="CU131" i="16" a="1"/>
  <c r="CU131" i="16" s="1"/>
  <c r="CU116" i="16"/>
  <c r="AZ9" i="19"/>
  <c r="BX9" i="19"/>
  <c r="Q130" i="16" a="1"/>
  <c r="Q130" i="16" s="1"/>
  <c r="Q104" i="16"/>
  <c r="Q103" i="16" s="1"/>
  <c r="AI152" i="16" a="1"/>
  <c r="AI152" i="16" s="1"/>
  <c r="AI123" i="16"/>
  <c r="F105" i="16"/>
  <c r="H104" i="16"/>
  <c r="H103" i="16" s="1"/>
  <c r="G105" i="16"/>
  <c r="D266" i="16" s="1"/>
  <c r="H130" i="16" a="1"/>
  <c r="H130" i="16" s="1"/>
  <c r="BR152" i="16" a="1"/>
  <c r="BR152" i="16" s="1"/>
  <c r="BR123" i="16"/>
  <c r="BN90" i="16"/>
  <c r="DF47" i="16"/>
  <c r="K130" i="16" a="1"/>
  <c r="K130" i="16" s="1"/>
  <c r="K104" i="16"/>
  <c r="K103" i="16" s="1"/>
  <c r="AR152" i="16" a="1"/>
  <c r="AR152" i="16" s="1"/>
  <c r="AR123" i="16"/>
  <c r="AL90" i="16"/>
  <c r="AI131" i="16" a="1"/>
  <c r="AI131" i="16" s="1"/>
  <c r="AI116" i="16"/>
  <c r="CM90" i="16"/>
  <c r="AR142" i="16"/>
  <c r="AR133" i="16" s="1"/>
  <c r="X104" i="16"/>
  <c r="X103" i="16" s="1"/>
  <c r="X130" i="16" a="1"/>
  <c r="X130" i="16" s="1"/>
  <c r="BZ123" i="16"/>
  <c r="BZ152" i="16" a="1"/>
  <c r="BZ152" i="16" s="1"/>
  <c r="AF116" i="16"/>
  <c r="AF131" i="16" a="1"/>
  <c r="AF131" i="16" s="1"/>
  <c r="AT90" i="16"/>
  <c r="AK130" i="16" a="1"/>
  <c r="AK130" i="16" s="1"/>
  <c r="AK104" i="16"/>
  <c r="AK103" i="16" s="1"/>
  <c r="BJ9" i="19"/>
  <c r="CA152" i="16" a="1"/>
  <c r="CA152" i="16" s="1"/>
  <c r="CA123" i="16"/>
  <c r="BC90" i="16"/>
  <c r="BK152" i="16" a="1"/>
  <c r="BK152" i="16" s="1"/>
  <c r="BK123" i="16"/>
  <c r="CD142" i="16"/>
  <c r="CD133" i="16" s="1"/>
  <c r="AS142" i="16"/>
  <c r="AS133" i="16" s="1"/>
  <c r="V9" i="19"/>
  <c r="BC104" i="16"/>
  <c r="BC103" i="16" s="1"/>
  <c r="BC130" i="16" a="1"/>
  <c r="BC130" i="16" s="1"/>
  <c r="BZ90" i="16"/>
  <c r="AQ9" i="19"/>
  <c r="Z116" i="16"/>
  <c r="Z115" i="16" s="1"/>
  <c r="Z131" i="16" a="1"/>
  <c r="Z131" i="16" s="1"/>
  <c r="X9" i="19"/>
  <c r="Z130" i="16" a="1"/>
  <c r="Z130" i="16" s="1"/>
  <c r="Z104" i="16"/>
  <c r="Z103" i="16" s="1"/>
  <c r="CF104" i="16"/>
  <c r="CF103" i="16" s="1"/>
  <c r="CF130" i="16" a="1"/>
  <c r="CF130" i="16" s="1"/>
  <c r="AN142" i="16"/>
  <c r="AN133" i="16" s="1"/>
  <c r="M9" i="19"/>
  <c r="Y130" i="16" a="1"/>
  <c r="Y130" i="16" s="1"/>
  <c r="Y104" i="16"/>
  <c r="Y103" i="16" s="1"/>
  <c r="F109" i="16"/>
  <c r="G109" i="16"/>
  <c r="D270" i="16" s="1"/>
  <c r="AZ152" i="16" a="1"/>
  <c r="AZ152" i="16" s="1"/>
  <c r="AZ123" i="16"/>
  <c r="AY152" i="16" a="1"/>
  <c r="AY152" i="16" s="1"/>
  <c r="AY123" i="16"/>
  <c r="BJ142" i="16"/>
  <c r="BJ133" i="16" s="1"/>
  <c r="BD123" i="16"/>
  <c r="BD152" i="16" a="1"/>
  <c r="BD152" i="16" s="1"/>
  <c r="G106" i="16"/>
  <c r="D267" i="16" s="1"/>
  <c r="F106" i="16"/>
  <c r="BG90" i="16"/>
  <c r="G47" i="14"/>
  <c r="Z9" i="19"/>
  <c r="AG131" i="16" a="1"/>
  <c r="AG131" i="16" s="1"/>
  <c r="AG116" i="16"/>
  <c r="AW131" i="16" a="1"/>
  <c r="AW131" i="16" s="1"/>
  <c r="AW116" i="16"/>
  <c r="CT90" i="16"/>
  <c r="AW123" i="16"/>
  <c r="AW152" i="16" a="1"/>
  <c r="AW152" i="16" s="1"/>
  <c r="DF60" i="16"/>
  <c r="BE142" i="16"/>
  <c r="BE133" i="16" s="1"/>
  <c r="N9" i="19"/>
  <c r="BH9" i="19"/>
  <c r="AJ142" i="16"/>
  <c r="AJ133" i="16" s="1"/>
  <c r="DF71" i="16"/>
  <c r="R116" i="16"/>
  <c r="R131" i="16" a="1"/>
  <c r="R131" i="16" s="1"/>
  <c r="CC104" i="16"/>
  <c r="CC103" i="16" s="1"/>
  <c r="CC130" i="16" a="1"/>
  <c r="CC130" i="16" s="1"/>
  <c r="DF31" i="16"/>
  <c r="CO116" i="16"/>
  <c r="CO131" i="16" a="1"/>
  <c r="CO131" i="16" s="1"/>
  <c r="AR116" i="16"/>
  <c r="AR131" i="16" a="1"/>
  <c r="AR131" i="16" s="1"/>
  <c r="Y152" i="16" a="1"/>
  <c r="Y152" i="16" s="1"/>
  <c r="Y123" i="16"/>
  <c r="CP142" i="16"/>
  <c r="CP133" i="16" s="1"/>
  <c r="V116" i="16"/>
  <c r="V131" i="16" a="1"/>
  <c r="V131" i="16" s="1"/>
  <c r="AD90" i="16"/>
  <c r="BZ131" i="16" a="1"/>
  <c r="BZ131" i="16" s="1"/>
  <c r="BZ116" i="16"/>
  <c r="BW9" i="19"/>
  <c r="BH116" i="16"/>
  <c r="BH131" i="16" a="1"/>
  <c r="BH131" i="16" s="1"/>
  <c r="P152" i="16" a="1"/>
  <c r="P152" i="16" s="1"/>
  <c r="P123" i="16"/>
  <c r="CH104" i="16"/>
  <c r="CH103" i="16" s="1"/>
  <c r="CH130" i="16" a="1"/>
  <c r="CH130" i="16" s="1"/>
  <c r="BM142" i="16"/>
  <c r="BM133" i="16" s="1"/>
  <c r="AV9" i="19"/>
  <c r="BE90" i="16"/>
  <c r="AU131" i="16" a="1"/>
  <c r="AU131" i="16" s="1"/>
  <c r="AU116" i="16"/>
  <c r="Y9" i="19"/>
  <c r="CN104" i="16"/>
  <c r="CN103" i="16" s="1"/>
  <c r="CN130" i="16" a="1"/>
  <c r="CN130" i="16" s="1"/>
  <c r="J9" i="19"/>
  <c r="AA104" i="16"/>
  <c r="AA103" i="16" s="1"/>
  <c r="AA130" i="16" a="1"/>
  <c r="AA130" i="16" s="1"/>
  <c r="BI131" i="16" a="1"/>
  <c r="BI131" i="16" s="1"/>
  <c r="BI116" i="16"/>
  <c r="AI90" i="16"/>
  <c r="CY116" i="16"/>
  <c r="CY131" i="16" a="1"/>
  <c r="CY131" i="16" s="1"/>
  <c r="F66" i="16"/>
  <c r="G66" i="16"/>
  <c r="D231" i="16" s="1"/>
  <c r="BE131" i="16" a="1"/>
  <c r="BE131" i="16" s="1"/>
  <c r="BE116" i="16"/>
  <c r="DF74" i="16"/>
  <c r="S9" i="19"/>
  <c r="J123" i="16"/>
  <c r="J152" i="16" a="1"/>
  <c r="J152" i="16" s="1"/>
  <c r="BU123" i="16"/>
  <c r="BU152" i="16" a="1"/>
  <c r="BU152" i="16" s="1"/>
  <c r="CO90" i="16"/>
  <c r="P90" i="16"/>
  <c r="BK116" i="16"/>
  <c r="BK131" i="16" a="1"/>
  <c r="BK131" i="16" s="1"/>
  <c r="BM123" i="16"/>
  <c r="BM152" i="16" a="1"/>
  <c r="BM152" i="16" s="1"/>
  <c r="CU142" i="16"/>
  <c r="CU133" i="16" s="1"/>
  <c r="J90" i="16"/>
  <c r="Q131" i="16" a="1"/>
  <c r="Q131" i="16" s="1"/>
  <c r="Q116" i="16"/>
  <c r="CB123" i="16"/>
  <c r="CB152" i="16" a="1"/>
  <c r="CB152" i="16" s="1"/>
  <c r="G145" i="16"/>
  <c r="D295" i="16" s="1"/>
  <c r="H142" i="16"/>
  <c r="H133" i="16" s="1"/>
  <c r="F145" i="16"/>
  <c r="F142" i="16" s="1"/>
  <c r="F133" i="16" s="1"/>
  <c r="DF69" i="16"/>
  <c r="F94" i="16"/>
  <c r="G94" i="16"/>
  <c r="D257" i="16" s="1"/>
  <c r="BP90" i="16"/>
  <c r="BQ9" i="19"/>
  <c r="S142" i="16"/>
  <c r="S133" i="16" s="1"/>
  <c r="CK123" i="16"/>
  <c r="CK152" i="16" a="1"/>
  <c r="CK152" i="16" s="1"/>
  <c r="CJ90" i="16"/>
  <c r="BE130" i="16" a="1"/>
  <c r="BE130" i="16" s="1"/>
  <c r="BE104" i="16"/>
  <c r="BE103" i="16" s="1"/>
  <c r="BU90" i="16"/>
  <c r="AA9" i="19"/>
  <c r="G43" i="16"/>
  <c r="D211" i="16" s="1"/>
  <c r="F43" i="16"/>
  <c r="CF90" i="16"/>
  <c r="AM131" i="16" a="1"/>
  <c r="AM131" i="16" s="1"/>
  <c r="AM116" i="16"/>
  <c r="U90" i="16"/>
  <c r="DF83" i="16"/>
  <c r="BC131" i="16" a="1"/>
  <c r="BC131" i="16" s="1"/>
  <c r="BC116" i="16"/>
  <c r="AC9" i="19"/>
  <c r="AT152" i="16" a="1"/>
  <c r="AT152" i="16" s="1"/>
  <c r="AT123" i="16"/>
  <c r="BM130" i="16" a="1"/>
  <c r="BM130" i="16" s="1"/>
  <c r="BM104" i="16"/>
  <c r="BM103" i="16" s="1"/>
  <c r="S116" i="16"/>
  <c r="S131" i="16" a="1"/>
  <c r="S131" i="16" s="1"/>
  <c r="CK142" i="16"/>
  <c r="CK133" i="16" s="1"/>
  <c r="AJ131" i="16" a="1"/>
  <c r="AJ131" i="16" s="1"/>
  <c r="AJ116" i="16"/>
  <c r="T90" i="16"/>
  <c r="DF61" i="16"/>
  <c r="AE90" i="16"/>
  <c r="BU116" i="16"/>
  <c r="BU131" i="16" a="1"/>
  <c r="BU131" i="16" s="1"/>
  <c r="H9" i="19"/>
  <c r="CL152" i="16" a="1"/>
  <c r="CL152" i="16" s="1"/>
  <c r="CL123" i="16"/>
  <c r="BK9" i="19"/>
  <c r="Q90" i="16"/>
  <c r="DF36" i="16"/>
  <c r="BQ116" i="16"/>
  <c r="BQ131" i="16" a="1"/>
  <c r="BQ131" i="16" s="1"/>
  <c r="AM90" i="16"/>
  <c r="AB116" i="16"/>
  <c r="AB131" i="16" a="1"/>
  <c r="AB131" i="16" s="1"/>
  <c r="AG90" i="16"/>
  <c r="CB90" i="16"/>
  <c r="CX142" i="16"/>
  <c r="CX133" i="16" s="1"/>
  <c r="CV123" i="16"/>
  <c r="CV152" i="16" a="1"/>
  <c r="CV152" i="16" s="1"/>
  <c r="J142" i="16"/>
  <c r="J133" i="16" s="1"/>
  <c r="G101" i="16"/>
  <c r="D264" i="16" s="1"/>
  <c r="F101" i="16"/>
  <c r="AV142" i="16"/>
  <c r="AV133" i="16" s="1"/>
  <c r="CP104" i="16"/>
  <c r="CP103" i="16" s="1"/>
  <c r="CP130" i="16" a="1"/>
  <c r="CP130" i="16" s="1"/>
  <c r="AO116" i="16"/>
  <c r="AO131" i="16" a="1"/>
  <c r="AO131" i="16" s="1"/>
  <c r="BW131" i="16" a="1"/>
  <c r="BW131" i="16" s="1"/>
  <c r="BW116" i="16"/>
  <c r="BS142" i="16"/>
  <c r="BS133" i="16" s="1"/>
  <c r="G85" i="14"/>
  <c r="H84" i="14"/>
  <c r="G84" i="14" s="1"/>
  <c r="BJ116" i="16"/>
  <c r="BJ131" i="16" a="1"/>
  <c r="BJ131" i="16" s="1"/>
  <c r="BX90" i="16"/>
  <c r="G66" i="14"/>
  <c r="CT152" i="16" a="1"/>
  <c r="CT152" i="16" s="1"/>
  <c r="CT123" i="16"/>
  <c r="CM152" i="16" a="1"/>
  <c r="CM152" i="16" s="1"/>
  <c r="CM123" i="16"/>
  <c r="AD152" i="16" a="1"/>
  <c r="AD152" i="16" s="1"/>
  <c r="AD123" i="16"/>
  <c r="AF104" i="16"/>
  <c r="AF103" i="16" s="1"/>
  <c r="AF130" i="16" a="1"/>
  <c r="AF130" i="16" s="1"/>
  <c r="CW90" i="16"/>
  <c r="CC142" i="16"/>
  <c r="CC133" i="16" s="1"/>
  <c r="BS152" i="16" a="1"/>
  <c r="BS152" i="16" s="1"/>
  <c r="BS123" i="16"/>
  <c r="I142" i="16"/>
  <c r="I133" i="16" s="1"/>
  <c r="DF23" i="16"/>
  <c r="CF123" i="16"/>
  <c r="CF152" i="16" a="1"/>
  <c r="CF152" i="16" s="1"/>
  <c r="DF39" i="16"/>
  <c r="BT90" i="16"/>
  <c r="CG152" i="16" a="1"/>
  <c r="CG152" i="16" s="1"/>
  <c r="CG123" i="16"/>
  <c r="AP123" i="16"/>
  <c r="AP152" i="16" a="1"/>
  <c r="AP152" i="16" s="1"/>
  <c r="BM90" i="16"/>
  <c r="Q152" i="16" a="1"/>
  <c r="Q152" i="16" s="1"/>
  <c r="Q123" i="16"/>
  <c r="AN90" i="16"/>
  <c r="CV90" i="16"/>
  <c r="CF142" i="16"/>
  <c r="CF133" i="16" s="1"/>
  <c r="CL116" i="16"/>
  <c r="CL131" i="16" a="1"/>
  <c r="CL131" i="16" s="1"/>
  <c r="AA152" i="16" a="1"/>
  <c r="AA152" i="16" s="1"/>
  <c r="AA123" i="16"/>
  <c r="CA142" i="16"/>
  <c r="CA133" i="16" s="1"/>
  <c r="CZ123" i="16"/>
  <c r="CZ152" i="16" a="1"/>
  <c r="CZ152" i="16" s="1"/>
  <c r="W123" i="16"/>
  <c r="W152" i="16" a="1"/>
  <c r="W152" i="16" s="1"/>
  <c r="X90" i="16"/>
  <c r="BD104" i="16"/>
  <c r="BD103" i="16" s="1"/>
  <c r="BD130" i="16" a="1"/>
  <c r="BD130" i="16" s="1"/>
  <c r="BT116" i="16"/>
  <c r="BT115" i="16" s="1"/>
  <c r="BT131" i="16" a="1"/>
  <c r="BT131" i="16" s="1"/>
  <c r="CD90" i="16"/>
  <c r="DF72" i="16"/>
  <c r="BA90" i="16"/>
  <c r="AC90" i="16"/>
  <c r="CN90" i="16"/>
  <c r="R9" i="19"/>
  <c r="BE152" i="16" a="1"/>
  <c r="BE152" i="16" s="1"/>
  <c r="BE123" i="16"/>
  <c r="AP142" i="16"/>
  <c r="AP133" i="16" s="1"/>
  <c r="BA152" i="16" a="1"/>
  <c r="BA152" i="16" s="1"/>
  <c r="BA123" i="16"/>
  <c r="CY90" i="16"/>
  <c r="BL131" i="16" a="1"/>
  <c r="BL131" i="16" s="1"/>
  <c r="BL116" i="16"/>
  <c r="BL115" i="16" s="1"/>
  <c r="CK130" i="16" a="1"/>
  <c r="CK130" i="16" s="1"/>
  <c r="CK104" i="16"/>
  <c r="CK103" i="16" s="1"/>
  <c r="BY123" i="16"/>
  <c r="BY152" i="16" a="1"/>
  <c r="BY152" i="16" s="1"/>
  <c r="S90" i="16"/>
  <c r="H74" i="14"/>
  <c r="BL152" i="16" a="1"/>
  <c r="BL152" i="16" s="1"/>
  <c r="BL123" i="16"/>
  <c r="AH152" i="16" a="1"/>
  <c r="AH152" i="16" s="1"/>
  <c r="AH123" i="16"/>
  <c r="F99" i="16"/>
  <c r="G99" i="16"/>
  <c r="D262" i="16" s="1"/>
  <c r="AS152" i="16" a="1"/>
  <c r="AS152" i="16" s="1"/>
  <c r="AS123" i="16"/>
  <c r="AS115" i="16" s="1"/>
  <c r="CB131" i="16" a="1"/>
  <c r="CB131" i="16" s="1"/>
  <c r="CB116" i="16"/>
  <c r="DF15" i="16"/>
  <c r="CE9" i="19"/>
  <c r="G65" i="14"/>
  <c r="AV130" i="16" a="1"/>
  <c r="AV130" i="16" s="1"/>
  <c r="AV104" i="16"/>
  <c r="AV103" i="16" s="1"/>
  <c r="AB130" i="16" a="1"/>
  <c r="AB130" i="16" s="1"/>
  <c r="AB104" i="16"/>
  <c r="AB103" i="16" s="1"/>
  <c r="K142" i="16"/>
  <c r="K133" i="16" s="1"/>
  <c r="CO130" i="16" a="1"/>
  <c r="CO130" i="16" s="1"/>
  <c r="CO104" i="16"/>
  <c r="CO103" i="16" s="1"/>
  <c r="AL130" i="16" a="1"/>
  <c r="AL130" i="16" s="1"/>
  <c r="AL104" i="16"/>
  <c r="AL103" i="16" s="1"/>
  <c r="I9" i="19"/>
  <c r="DB90" i="16"/>
  <c r="U123" i="16"/>
  <c r="U152" i="16" a="1"/>
  <c r="U152" i="16" s="1"/>
  <c r="AX9" i="19"/>
  <c r="BV123" i="16"/>
  <c r="BV152" i="16" a="1"/>
  <c r="BV152" i="16" s="1"/>
  <c r="P142" i="16"/>
  <c r="P133" i="16" s="1"/>
  <c r="L131" i="16" a="1"/>
  <c r="L131" i="16" s="1"/>
  <c r="L116" i="16"/>
  <c r="BB152" i="16" a="1"/>
  <c r="BB152" i="16" s="1"/>
  <c r="BB123" i="16"/>
  <c r="G68" i="14"/>
  <c r="G107" i="16"/>
  <c r="D268" i="16" s="1"/>
  <c r="F107" i="16"/>
  <c r="AQ142" i="16"/>
  <c r="AQ133" i="16" s="1"/>
  <c r="K152" i="16" a="1"/>
  <c r="K152" i="16" s="1"/>
  <c r="K123" i="16"/>
  <c r="DF17" i="16"/>
  <c r="DF80" i="16"/>
  <c r="BB9" i="19"/>
  <c r="AV131" i="16" a="1"/>
  <c r="AV131" i="16" s="1"/>
  <c r="AV116" i="16"/>
  <c r="BF131" i="16" a="1"/>
  <c r="BF131" i="16" s="1"/>
  <c r="BF116" i="16"/>
  <c r="BF115" i="16" s="1"/>
  <c r="CJ142" i="16"/>
  <c r="CJ133" i="16" s="1"/>
  <c r="CT131" i="16" a="1"/>
  <c r="CT131" i="16" s="1"/>
  <c r="CT116" i="16"/>
  <c r="AU90" i="16"/>
  <c r="BZ142" i="16"/>
  <c r="BZ133" i="16" s="1"/>
  <c r="CH90" i="16"/>
  <c r="BP104" i="16"/>
  <c r="BP103" i="16" s="1"/>
  <c r="BP147" i="16" s="1"/>
  <c r="BP130" i="16" a="1"/>
  <c r="BP130" i="16" s="1"/>
  <c r="CP116" i="16"/>
  <c r="CP131" i="16" a="1"/>
  <c r="CP131" i="16" s="1"/>
  <c r="DA90" i="16"/>
  <c r="X142" i="16"/>
  <c r="X133" i="16" s="1"/>
  <c r="AG142" i="16"/>
  <c r="AG133" i="16" s="1"/>
  <c r="AO123" i="16"/>
  <c r="AO152" i="16" a="1"/>
  <c r="AO152" i="16" s="1"/>
  <c r="AX130" i="16" a="1"/>
  <c r="AX130" i="16" s="1"/>
  <c r="AX104" i="16"/>
  <c r="AX103" i="16" s="1"/>
  <c r="AX152" i="16" a="1"/>
  <c r="AX152" i="16" s="1"/>
  <c r="AX123" i="16"/>
  <c r="L9" i="19"/>
  <c r="AX90" i="16"/>
  <c r="BX131" i="16" a="1"/>
  <c r="BX131" i="16" s="1"/>
  <c r="BX116" i="16"/>
  <c r="BX115" i="16" s="1"/>
  <c r="BF90" i="16"/>
  <c r="T130" i="16" a="1"/>
  <c r="T130" i="16" s="1"/>
  <c r="T104" i="16"/>
  <c r="T103" i="16" s="1"/>
  <c r="CB130" i="16" a="1"/>
  <c r="CB130" i="16" s="1"/>
  <c r="CB104" i="16"/>
  <c r="CB103" i="16" s="1"/>
  <c r="Q9" i="19"/>
  <c r="Z90" i="16"/>
  <c r="BS131" i="16" a="1"/>
  <c r="BS131" i="16" s="1"/>
  <c r="BS116" i="16"/>
  <c r="CG130" i="16" a="1"/>
  <c r="CG130" i="16" s="1"/>
  <c r="CG104" i="16"/>
  <c r="CG103" i="16" s="1"/>
  <c r="BX130" i="16" a="1"/>
  <c r="BX130" i="16" s="1"/>
  <c r="BX104" i="16"/>
  <c r="BX103" i="16" s="1"/>
  <c r="DF70" i="16"/>
  <c r="CH116" i="16"/>
  <c r="CH131" i="16" a="1"/>
  <c r="CH131" i="16" s="1"/>
  <c r="BV116" i="16"/>
  <c r="BV131" i="16" a="1"/>
  <c r="BV131" i="16" s="1"/>
  <c r="F110" i="16"/>
  <c r="G110" i="16"/>
  <c r="D271" i="16" s="1"/>
  <c r="AY9" i="19"/>
  <c r="AY142" i="16"/>
  <c r="AY133" i="16" s="1"/>
  <c r="BP152" i="16" a="1"/>
  <c r="BP152" i="16" s="1"/>
  <c r="BP123" i="16"/>
  <c r="CR142" i="16"/>
  <c r="CR133" i="16" s="1"/>
  <c r="AT9" i="19"/>
  <c r="CN152" i="16" a="1"/>
  <c r="CN152" i="16" s="1"/>
  <c r="CN123" i="16"/>
  <c r="CA90" i="16"/>
  <c r="DF18" i="16"/>
  <c r="S152" i="16" a="1"/>
  <c r="S152" i="16" s="1"/>
  <c r="S123" i="16"/>
  <c r="S115" i="16" s="1"/>
  <c r="BL142" i="16"/>
  <c r="BL133" i="16" s="1"/>
  <c r="L123" i="16"/>
  <c r="L152" i="16" a="1"/>
  <c r="L152" i="16" s="1"/>
  <c r="DC130" i="16" a="1"/>
  <c r="DC130" i="16" s="1"/>
  <c r="DC104" i="16"/>
  <c r="DC103" i="16" s="1"/>
  <c r="BW142" i="16"/>
  <c r="BW133" i="16" s="1"/>
  <c r="DC142" i="16"/>
  <c r="DC133" i="16" s="1"/>
  <c r="X152" i="16" a="1"/>
  <c r="X152" i="16" s="1"/>
  <c r="X123" i="16"/>
  <c r="BO152" i="16" a="1"/>
  <c r="BO152" i="16" s="1"/>
  <c r="BO123" i="16"/>
  <c r="BI9" i="19"/>
  <c r="G91" i="16"/>
  <c r="D254" i="16" s="1"/>
  <c r="F91" i="16"/>
  <c r="H90" i="16"/>
  <c r="CK116" i="16"/>
  <c r="CK131" i="16" a="1"/>
  <c r="CK131" i="16" s="1"/>
  <c r="AA116" i="16"/>
  <c r="AA131" i="16" a="1"/>
  <c r="AA131" i="16" s="1"/>
  <c r="I116" i="16"/>
  <c r="I131" i="16" a="1"/>
  <c r="I131" i="16" s="1"/>
  <c r="DF87" i="16"/>
  <c r="BW152" i="16" a="1"/>
  <c r="BW152" i="16" s="1"/>
  <c r="BW123" i="16"/>
  <c r="CC123" i="16"/>
  <c r="CC152" i="16" a="1"/>
  <c r="CC152" i="16" s="1"/>
  <c r="BV9" i="19"/>
  <c r="CW142" i="16"/>
  <c r="CW133" i="16" s="1"/>
  <c r="I123" i="16"/>
  <c r="I152" i="16" a="1"/>
  <c r="I152" i="16" s="1"/>
  <c r="G121" i="16"/>
  <c r="D279" i="16" s="1"/>
  <c r="F121" i="16"/>
  <c r="L142" i="16"/>
  <c r="L133" i="16" s="1"/>
  <c r="AJ130" i="16" a="1"/>
  <c r="AJ130" i="16" s="1"/>
  <c r="AJ104" i="16"/>
  <c r="AJ103" i="16" s="1"/>
  <c r="V142" i="16"/>
  <c r="V133" i="16" s="1"/>
  <c r="BX142" i="16"/>
  <c r="BX133" i="16" s="1"/>
  <c r="BO142" i="16"/>
  <c r="BO133" i="16" s="1"/>
  <c r="L90" i="16"/>
  <c r="N142" i="16"/>
  <c r="N133" i="16" s="1"/>
  <c r="BH142" i="16"/>
  <c r="BH133" i="16" s="1"/>
  <c r="DF40" i="16"/>
  <c r="CA116" i="16"/>
  <c r="CA131" i="16" a="1"/>
  <c r="CA131" i="16" s="1"/>
  <c r="AW9" i="19"/>
  <c r="AU9" i="19"/>
  <c r="AR9" i="19"/>
  <c r="CM116" i="16"/>
  <c r="CM131" i="16" a="1"/>
  <c r="CM131" i="16" s="1"/>
  <c r="DF16" i="16"/>
  <c r="U9" i="19"/>
  <c r="G88" i="16"/>
  <c r="D252" i="16" s="1"/>
  <c r="F88" i="16"/>
  <c r="BQ152" i="16" a="1"/>
  <c r="BQ152" i="16" s="1"/>
  <c r="BQ123" i="16"/>
  <c r="BB142" i="16"/>
  <c r="BB133" i="16" s="1"/>
  <c r="BR9" i="19"/>
  <c r="CW104" i="16"/>
  <c r="CW103" i="16" s="1"/>
  <c r="CW130" i="16" a="1"/>
  <c r="CW130" i="16" s="1"/>
  <c r="DF82" i="16"/>
  <c r="AQ123" i="16"/>
  <c r="AQ152" i="16" a="1"/>
  <c r="AQ152" i="16" s="1"/>
  <c r="AO130" i="16" a="1"/>
  <c r="AO130" i="16" s="1"/>
  <c r="AO104" i="16"/>
  <c r="AO103" i="16" s="1"/>
  <c r="CQ123" i="16"/>
  <c r="CQ152" i="16" a="1"/>
  <c r="CQ152" i="16" s="1"/>
  <c r="AE152" i="16" a="1"/>
  <c r="AE152" i="16" s="1"/>
  <c r="AE123" i="16"/>
  <c r="CW152" i="16" a="1"/>
  <c r="CW152" i="16" s="1"/>
  <c r="CW123" i="16"/>
  <c r="BH123" i="16"/>
  <c r="BH152" i="16" a="1"/>
  <c r="BH152" i="16" s="1"/>
  <c r="BF9" i="19"/>
  <c r="BU9" i="19"/>
  <c r="AW90" i="16"/>
  <c r="AP90" i="16"/>
  <c r="DA104" i="16"/>
  <c r="DA103" i="16" s="1"/>
  <c r="DA130" i="16" a="1"/>
  <c r="DA130" i="16" s="1"/>
  <c r="AS104" i="16"/>
  <c r="AS103" i="16" s="1"/>
  <c r="AS130" i="16" a="1"/>
  <c r="AS130" i="16" s="1"/>
  <c r="CQ116" i="16"/>
  <c r="CQ131" i="16" a="1"/>
  <c r="CQ131" i="16" s="1"/>
  <c r="K90" i="16"/>
  <c r="CA9" i="19"/>
  <c r="DF14" i="16"/>
  <c r="CC9" i="19"/>
  <c r="AB9" i="19"/>
  <c r="CJ116" i="16"/>
  <c r="CJ131" i="16" a="1"/>
  <c r="CJ131" i="16" s="1"/>
  <c r="AT130" i="16" a="1"/>
  <c r="AT130" i="16" s="1"/>
  <c r="AT104" i="16"/>
  <c r="AT103" i="16" s="1"/>
  <c r="BP9" i="19"/>
  <c r="T152" i="16" a="1"/>
  <c r="T152" i="16" s="1"/>
  <c r="T123" i="16"/>
  <c r="AX116" i="16"/>
  <c r="AX131" i="16" a="1"/>
  <c r="AX131" i="16" s="1"/>
  <c r="BB90" i="16"/>
  <c r="AJ152" i="16" a="1"/>
  <c r="AJ152" i="16" s="1"/>
  <c r="AJ123" i="16"/>
  <c r="BQ130" i="16" a="1"/>
  <c r="BQ130" i="16" s="1"/>
  <c r="BQ104" i="16"/>
  <c r="BQ103" i="16" s="1"/>
  <c r="G105" i="14"/>
  <c r="H104" i="14"/>
  <c r="G104" i="14" s="1"/>
  <c r="CB142" i="16"/>
  <c r="CB133" i="16" s="1"/>
  <c r="G102" i="16"/>
  <c r="D265" i="16" s="1"/>
  <c r="F102" i="16"/>
  <c r="BW104" i="16"/>
  <c r="BW103" i="16" s="1"/>
  <c r="BW130" i="16" a="1"/>
  <c r="BW130" i="16" s="1"/>
  <c r="AI142" i="16"/>
  <c r="AI133" i="16" s="1"/>
  <c r="CI130" i="16" a="1"/>
  <c r="CI130" i="16" s="1"/>
  <c r="CI104" i="16"/>
  <c r="CI103" i="16" s="1"/>
  <c r="CM142" i="16"/>
  <c r="CM133" i="16" s="1"/>
  <c r="AJ90" i="16"/>
  <c r="X116" i="16"/>
  <c r="X131" i="16" a="1"/>
  <c r="X131" i="16" s="1"/>
  <c r="P9" i="19"/>
  <c r="Y142" i="16"/>
  <c r="Y133" i="16" s="1"/>
  <c r="AS90" i="16"/>
  <c r="CP90" i="16"/>
  <c r="CG9" i="19"/>
  <c r="CV131" i="16" a="1"/>
  <c r="CV131" i="16" s="1"/>
  <c r="CV116" i="16"/>
  <c r="CV115" i="16" s="1"/>
  <c r="AC152" i="16" a="1"/>
  <c r="AC152" i="16" s="1"/>
  <c r="AC123" i="16"/>
  <c r="BA142" i="16"/>
  <c r="BA133" i="16" s="1"/>
  <c r="W116" i="16"/>
  <c r="W131" i="16" a="1"/>
  <c r="W131" i="16" s="1"/>
  <c r="CH142" i="16"/>
  <c r="CH133" i="16" s="1"/>
  <c r="DF48" i="16"/>
  <c r="CG142" i="16"/>
  <c r="CG133" i="16" s="1"/>
  <c r="G95" i="14"/>
  <c r="H94" i="14"/>
  <c r="G94" i="14" s="1"/>
  <c r="DC123" i="16"/>
  <c r="DC152" i="16" a="1"/>
  <c r="DC152" i="16" s="1"/>
  <c r="AB152" i="16" a="1"/>
  <c r="AB152" i="16" s="1"/>
  <c r="AB123" i="16"/>
  <c r="CQ130" i="16" a="1"/>
  <c r="CQ130" i="16" s="1"/>
  <c r="CQ104" i="16"/>
  <c r="CQ103" i="16" s="1"/>
  <c r="CR116" i="16"/>
  <c r="CR131" i="16" a="1"/>
  <c r="CR131" i="16" s="1"/>
  <c r="CG131" i="16" a="1"/>
  <c r="CG131" i="16" s="1"/>
  <c r="CG116" i="16"/>
  <c r="CM130" i="16" a="1"/>
  <c r="CM130" i="16" s="1"/>
  <c r="CM104" i="16"/>
  <c r="CM103" i="16" s="1"/>
  <c r="M130" i="16" a="1"/>
  <c r="M130" i="16" s="1"/>
  <c r="M104" i="16"/>
  <c r="M103" i="16" s="1"/>
  <c r="CX131" i="16" a="1"/>
  <c r="CX131" i="16" s="1"/>
  <c r="CX116" i="16"/>
  <c r="CH123" i="16"/>
  <c r="CH152" i="16" a="1"/>
  <c r="CH152" i="16" s="1"/>
  <c r="U104" i="16"/>
  <c r="U103" i="16" s="1"/>
  <c r="U130" i="16" a="1"/>
  <c r="U130" i="16" s="1"/>
  <c r="AF123" i="16"/>
  <c r="AF152" i="16" a="1"/>
  <c r="AF152" i="16" s="1"/>
  <c r="BN104" i="16"/>
  <c r="BN103" i="16" s="1"/>
  <c r="BN130" i="16" a="1"/>
  <c r="BN130" i="16" s="1"/>
  <c r="BA9" i="19"/>
  <c r="AR130" i="16" a="1"/>
  <c r="AR130" i="16" s="1"/>
  <c r="AR104" i="16"/>
  <c r="AR103" i="16" s="1"/>
  <c r="BI142" i="16"/>
  <c r="BI133" i="16" s="1"/>
  <c r="CL90" i="16"/>
  <c r="AD9" i="19"/>
  <c r="DF35" i="16"/>
  <c r="G108" i="16"/>
  <c r="D269" i="16" s="1"/>
  <c r="F108" i="16"/>
  <c r="BR90" i="16"/>
  <c r="DF84" i="16"/>
  <c r="BQ142" i="16"/>
  <c r="BQ133" i="16" s="1"/>
  <c r="AQ90" i="16"/>
  <c r="AH142" i="16"/>
  <c r="AH133" i="16" s="1"/>
  <c r="BG116" i="16"/>
  <c r="BG115" i="16" s="1"/>
  <c r="BG131" i="16" a="1"/>
  <c r="BG131" i="16" s="1"/>
  <c r="BG104" i="16"/>
  <c r="BG103" i="16" s="1"/>
  <c r="BG130" i="16" a="1"/>
  <c r="BG130" i="16" s="1"/>
  <c r="DF53" i="16"/>
  <c r="AZ90" i="16"/>
  <c r="AH90" i="16"/>
  <c r="DF29" i="16"/>
  <c r="T142" i="16"/>
  <c r="T133" i="16" s="1"/>
  <c r="CJ152" i="16" a="1"/>
  <c r="CJ152" i="16" s="1"/>
  <c r="CJ123" i="16"/>
  <c r="CG90" i="16"/>
  <c r="AD131" i="16" a="1"/>
  <c r="AD131" i="16" s="1"/>
  <c r="AD116" i="16"/>
  <c r="P104" i="16"/>
  <c r="P103" i="16" s="1"/>
  <c r="P130" i="16" a="1"/>
  <c r="P130" i="16" s="1"/>
  <c r="DF49" i="16"/>
  <c r="DA142" i="16"/>
  <c r="DA133" i="16" s="1"/>
  <c r="CX90" i="16"/>
  <c r="O9" i="19"/>
  <c r="P131" i="16" a="1"/>
  <c r="P131" i="16" s="1"/>
  <c r="P116" i="16"/>
  <c r="BP142" i="16"/>
  <c r="BP133" i="16" s="1"/>
  <c r="BI152" i="16" a="1"/>
  <c r="BI152" i="16" s="1"/>
  <c r="BI123" i="16"/>
  <c r="M123" i="16"/>
  <c r="M152" i="16" a="1"/>
  <c r="M152" i="16" s="1"/>
  <c r="BL9" i="19"/>
  <c r="CB9" i="19"/>
  <c r="AQ131" i="16" a="1"/>
  <c r="AQ131" i="16" s="1"/>
  <c r="AQ116" i="16"/>
  <c r="W142" i="16"/>
  <c r="W133" i="16" s="1"/>
  <c r="CQ142" i="16"/>
  <c r="CQ133" i="16" s="1"/>
  <c r="BU142" i="16"/>
  <c r="BU133" i="16" s="1"/>
  <c r="G64" i="14"/>
  <c r="H63" i="14"/>
  <c r="G63" i="14" s="1"/>
  <c r="BF142" i="16"/>
  <c r="BF133" i="16" s="1"/>
  <c r="AE142" i="16"/>
  <c r="AE133" i="16" s="1"/>
  <c r="CY123" i="16"/>
  <c r="CY152" i="16" a="1"/>
  <c r="CY152" i="16" s="1"/>
  <c r="DF57" i="16"/>
  <c r="CZ90" i="16"/>
  <c r="BH90" i="16"/>
  <c r="BO90" i="16"/>
  <c r="G127" i="16"/>
  <c r="D284" i="16" s="1"/>
  <c r="F127" i="16"/>
  <c r="U131" i="16" a="1"/>
  <c r="U131" i="16" s="1"/>
  <c r="U116" i="16"/>
  <c r="BA130" i="16" a="1"/>
  <c r="BA130" i="16" s="1"/>
  <c r="BA104" i="16"/>
  <c r="BA103" i="16" s="1"/>
  <c r="G49" i="14"/>
  <c r="CJ104" i="16"/>
  <c r="CJ103" i="16" s="1"/>
  <c r="CJ130" i="16" a="1"/>
  <c r="CJ130" i="16" s="1"/>
  <c r="AV152" i="16" a="1"/>
  <c r="AV152" i="16" s="1"/>
  <c r="AV123" i="16"/>
  <c r="Z142" i="16"/>
  <c r="Z133" i="16" s="1"/>
  <c r="CF131" i="16" a="1"/>
  <c r="CF131" i="16" s="1"/>
  <c r="CF116" i="16"/>
  <c r="C397" i="15"/>
  <c r="C319" i="15"/>
  <c r="C315" i="15"/>
  <c r="C240" i="15"/>
  <c r="C399" i="15"/>
  <c r="C263" i="15"/>
  <c r="C306" i="15"/>
  <c r="C417" i="15"/>
  <c r="C223" i="15"/>
  <c r="C344" i="15"/>
  <c r="C404" i="15"/>
  <c r="C377" i="15"/>
  <c r="C188" i="15"/>
  <c r="C365" i="15"/>
  <c r="C245" i="15"/>
  <c r="C387" i="15"/>
  <c r="C329" i="15"/>
  <c r="C334" i="15"/>
  <c r="C295" i="15"/>
  <c r="C322" i="15"/>
  <c r="C418" i="15"/>
  <c r="C411" i="15"/>
  <c r="C414" i="15"/>
  <c r="C389" i="15"/>
  <c r="C203" i="15"/>
  <c r="C320" i="15"/>
  <c r="C200" i="15"/>
  <c r="C323" i="15"/>
  <c r="C196" i="15"/>
  <c r="C392" i="15"/>
  <c r="C208" i="15"/>
  <c r="C380" i="15"/>
  <c r="C217" i="15"/>
  <c r="C391" i="15"/>
  <c r="C313" i="15"/>
  <c r="C318" i="15"/>
  <c r="C219" i="15"/>
  <c r="C312" i="15"/>
  <c r="C280" i="15"/>
  <c r="C288" i="15"/>
  <c r="C220" i="15"/>
  <c r="C310" i="15"/>
  <c r="C254" i="15"/>
  <c r="C375" i="15"/>
  <c r="C379" i="15"/>
  <c r="C388" i="15"/>
  <c r="C347" i="15"/>
  <c r="C226" i="15"/>
  <c r="C345" i="15"/>
  <c r="C236" i="15"/>
  <c r="C371" i="15"/>
  <c r="C370" i="15"/>
  <c r="C396" i="15"/>
  <c r="C222" i="15"/>
  <c r="C216" i="15"/>
  <c r="C340" i="15"/>
  <c r="C246" i="15"/>
  <c r="C278" i="15"/>
  <c r="C193" i="15"/>
  <c r="C416" i="15"/>
  <c r="C247" i="15"/>
  <c r="C189" i="15"/>
  <c r="C415" i="15"/>
  <c r="C361" i="15"/>
  <c r="C305" i="15"/>
  <c r="C257" i="15"/>
  <c r="C326" i="15"/>
  <c r="C235" i="15"/>
  <c r="C408" i="15"/>
  <c r="C185" i="15"/>
  <c r="C309" i="15"/>
  <c r="C369" i="15"/>
  <c r="C214" i="15"/>
  <c r="C198" i="15"/>
  <c r="C331" i="15"/>
  <c r="C405" i="15"/>
  <c r="C321" i="15"/>
  <c r="C262" i="15"/>
  <c r="C276" i="15"/>
  <c r="C297" i="15"/>
  <c r="C338" i="15"/>
  <c r="C205" i="15"/>
  <c r="C317" i="15"/>
  <c r="C230" i="15"/>
  <c r="C314" i="15"/>
  <c r="C336" i="15"/>
  <c r="C316" i="15"/>
  <c r="C212" i="15"/>
  <c r="C232" i="15"/>
  <c r="C407" i="15"/>
  <c r="C244" i="15"/>
  <c r="C368" i="15"/>
  <c r="C211" i="15"/>
  <c r="C258" i="15"/>
  <c r="C403" i="15"/>
  <c r="C231" i="15"/>
  <c r="C229" i="15"/>
  <c r="C264" i="15"/>
  <c r="C332" i="15"/>
  <c r="C366" i="15"/>
  <c r="C221" i="15"/>
  <c r="C266" i="15"/>
  <c r="C367" i="15"/>
  <c r="C390" i="15"/>
  <c r="C413" i="15"/>
  <c r="C296" i="15"/>
  <c r="C328" i="15"/>
  <c r="C330" i="15"/>
  <c r="C307" i="15"/>
  <c r="C228" i="15"/>
  <c r="C274" i="15"/>
  <c r="C239" i="15"/>
  <c r="C190" i="15"/>
  <c r="C351" i="15"/>
  <c r="C277" i="15"/>
  <c r="C373" i="15"/>
  <c r="C243" i="15"/>
  <c r="C218" i="15"/>
  <c r="C233" i="15"/>
  <c r="C327" i="15"/>
  <c r="C207" i="15"/>
  <c r="C349" i="15"/>
  <c r="C197" i="15"/>
  <c r="C378" i="15"/>
  <c r="C384" i="15"/>
  <c r="C271" i="15"/>
  <c r="C352" i="15"/>
  <c r="C409" i="15"/>
  <c r="C286" i="15"/>
  <c r="C259" i="15"/>
  <c r="C358" i="15"/>
  <c r="C354" i="15"/>
  <c r="C284" i="15"/>
  <c r="C275" i="15"/>
  <c r="C357" i="15"/>
  <c r="C385" i="15"/>
  <c r="C206" i="15"/>
  <c r="C260" i="15"/>
  <c r="C348" i="15"/>
  <c r="C402" i="15"/>
  <c r="C355" i="15"/>
  <c r="C359" i="15"/>
  <c r="C376" i="15"/>
  <c r="C210" i="15"/>
  <c r="C215" i="15"/>
  <c r="C285" i="15"/>
  <c r="C273" i="15"/>
  <c r="C202" i="15"/>
  <c r="C381" i="15"/>
  <c r="C268" i="15"/>
  <c r="C279" i="15"/>
  <c r="C339" i="15"/>
  <c r="C410" i="15"/>
  <c r="C293" i="15"/>
  <c r="C412" i="15"/>
  <c r="C186" i="15"/>
  <c r="C192" i="15"/>
  <c r="C393" i="15"/>
  <c r="C382" i="15"/>
  <c r="C191" i="15"/>
  <c r="C270" i="15"/>
  <c r="C335" i="15"/>
  <c r="C242" i="15"/>
  <c r="C401" i="15"/>
  <c r="C272" i="15"/>
  <c r="C248" i="15"/>
  <c r="C261" i="15"/>
  <c r="C290" i="15"/>
  <c r="C213" i="15"/>
  <c r="C360" i="15"/>
  <c r="C341" i="15"/>
  <c r="C187" i="15"/>
  <c r="C289" i="15"/>
  <c r="C406" i="15"/>
  <c r="C324" i="15"/>
  <c r="C342" i="15"/>
  <c r="C194" i="15"/>
  <c r="C282" i="15"/>
  <c r="C241" i="15"/>
  <c r="C269" i="15"/>
  <c r="C291" i="15"/>
  <c r="C395" i="15"/>
  <c r="C294" i="15"/>
  <c r="C209" i="15"/>
  <c r="C325" i="15"/>
  <c r="C372" i="15"/>
  <c r="C356" i="15"/>
  <c r="C281" i="15"/>
  <c r="C398" i="15"/>
  <c r="C363" i="15"/>
  <c r="C364" i="15"/>
  <c r="C225" i="15"/>
  <c r="C386" i="15"/>
  <c r="C350" i="15"/>
  <c r="C337" i="15"/>
  <c r="C201" i="15"/>
  <c r="C311" i="15"/>
  <c r="C199" i="15"/>
  <c r="C234" i="15"/>
  <c r="C394" i="15"/>
  <c r="C227" i="15"/>
  <c r="C343" i="15"/>
  <c r="C283" i="15"/>
  <c r="C184" i="15"/>
  <c r="C383" i="15"/>
  <c r="C256" i="15"/>
  <c r="C308" i="15"/>
  <c r="C237" i="15"/>
  <c r="C252" i="15"/>
  <c r="C265" i="15"/>
  <c r="C224" i="15"/>
  <c r="C238" i="15"/>
  <c r="C353" i="15"/>
  <c r="C362" i="15"/>
  <c r="C292" i="15"/>
  <c r="C250" i="15"/>
  <c r="C287" i="15"/>
  <c r="C333" i="15"/>
  <c r="C253" i="15"/>
  <c r="C251" i="15"/>
  <c r="C204" i="15"/>
  <c r="C255" i="15"/>
  <c r="C374" i="15"/>
  <c r="C346" i="15"/>
  <c r="C267" i="15"/>
  <c r="C195" i="15"/>
  <c r="C400" i="15"/>
  <c r="C249" i="15"/>
  <c r="DF73" i="16"/>
  <c r="AF142" i="16"/>
  <c r="AF133" i="16" s="1"/>
  <c r="BJ104" i="16"/>
  <c r="BJ103" i="16" s="1"/>
  <c r="BJ130" i="16" a="1"/>
  <c r="BJ130" i="16" s="1"/>
  <c r="AK142" i="16"/>
  <c r="AK133" i="16" s="1"/>
  <c r="AK9" i="19"/>
  <c r="CC90" i="16"/>
  <c r="BB116" i="16"/>
  <c r="BB131" i="16" a="1"/>
  <c r="BB131" i="16" s="1"/>
  <c r="BN142" i="16"/>
  <c r="BN133" i="16" s="1"/>
  <c r="CS90" i="16"/>
  <c r="AC131" i="16" a="1"/>
  <c r="AC131" i="16" s="1"/>
  <c r="AC116" i="16"/>
  <c r="CL130" i="16" a="1"/>
  <c r="CL130" i="16" s="1"/>
  <c r="CL104" i="16"/>
  <c r="CL103" i="16" s="1"/>
  <c r="AO9" i="19"/>
  <c r="O130" i="16" a="1"/>
  <c r="O130" i="16" s="1"/>
  <c r="O104" i="16"/>
  <c r="O103" i="16" s="1"/>
  <c r="BN9" i="19"/>
  <c r="V90" i="16"/>
  <c r="G67" i="14"/>
  <c r="BS9" i="19"/>
  <c r="CI116" i="16"/>
  <c r="CI131" i="16" a="1"/>
  <c r="CI131" i="16" s="1"/>
  <c r="H116" i="16"/>
  <c r="G119" i="16"/>
  <c r="H131" i="16" a="1"/>
  <c r="H131" i="16" s="1"/>
  <c r="F119" i="16"/>
  <c r="Q142" i="16"/>
  <c r="Q133" i="16" s="1"/>
  <c r="F98" i="16"/>
  <c r="G98" i="16"/>
  <c r="D261" i="16" s="1"/>
  <c r="T116" i="16"/>
  <c r="T115" i="16" s="1"/>
  <c r="T131" i="16" a="1"/>
  <c r="T131" i="16" s="1"/>
  <c r="CR104" i="16"/>
  <c r="CR103" i="16" s="1"/>
  <c r="CR130" i="16" a="1"/>
  <c r="CR130" i="16" s="1"/>
  <c r="AZ142" i="16"/>
  <c r="AZ133" i="16" s="1"/>
  <c r="BR130" i="16" a="1"/>
  <c r="BR130" i="16" s="1"/>
  <c r="BR104" i="16"/>
  <c r="BR103" i="16" s="1"/>
  <c r="AG104" i="16"/>
  <c r="AG103" i="16" s="1"/>
  <c r="AG130" i="16" a="1"/>
  <c r="AG130" i="16" s="1"/>
  <c r="F13" i="16"/>
  <c r="G13" i="16"/>
  <c r="D183" i="16" s="1"/>
  <c r="CE90" i="16"/>
  <c r="BJ90" i="16"/>
  <c r="BG142" i="16"/>
  <c r="BG133" i="16" s="1"/>
  <c r="CE116" i="16"/>
  <c r="CE131" i="16" a="1"/>
  <c r="CE131" i="16" s="1"/>
  <c r="AP9" i="19"/>
  <c r="N123" i="16"/>
  <c r="N152" i="16" a="1"/>
  <c r="N152" i="16" s="1"/>
  <c r="R152" i="16" a="1"/>
  <c r="R152" i="16" s="1"/>
  <c r="R123" i="16"/>
  <c r="DC90" i="16"/>
  <c r="AS9" i="19"/>
  <c r="CT130" i="16" a="1"/>
  <c r="CT130" i="16" s="1"/>
  <c r="CT104" i="16"/>
  <c r="CT103" i="16" s="1"/>
  <c r="AE9" i="19"/>
  <c r="AN104" i="16"/>
  <c r="AN103" i="16" s="1"/>
  <c r="AN130" i="16" a="1"/>
  <c r="AN130" i="16" s="1"/>
  <c r="G21" i="16"/>
  <c r="D191" i="16" s="1"/>
  <c r="F21" i="16"/>
  <c r="CY142" i="16"/>
  <c r="CY133" i="16" s="1"/>
  <c r="AF90" i="16"/>
  <c r="O131" i="16" a="1"/>
  <c r="O131" i="16" s="1"/>
  <c r="O116" i="16"/>
  <c r="I90" i="16"/>
  <c r="K9" i="19"/>
  <c r="AE131" i="16" a="1"/>
  <c r="AE131" i="16" s="1"/>
  <c r="AE116" i="16"/>
  <c r="CX130" i="16" a="1"/>
  <c r="CX130" i="16" s="1"/>
  <c r="CX104" i="16"/>
  <c r="CX103" i="16" s="1"/>
  <c r="CF9" i="19"/>
  <c r="BY131" i="16" a="1"/>
  <c r="BY131" i="16" s="1"/>
  <c r="BY116" i="16"/>
  <c r="DF38" i="16"/>
  <c r="AM9" i="19"/>
  <c r="DF30" i="16"/>
  <c r="CI90" i="16"/>
  <c r="BH130" i="16" a="1"/>
  <c r="BH130" i="16" s="1"/>
  <c r="BH104" i="16"/>
  <c r="BH103" i="16" s="1"/>
  <c r="BH147" i="16" s="1"/>
  <c r="AC130" i="16" a="1"/>
  <c r="AC130" i="16" s="1"/>
  <c r="AC104" i="16"/>
  <c r="AC103" i="16" s="1"/>
  <c r="N104" i="16"/>
  <c r="N103" i="16" s="1"/>
  <c r="N130" i="16" a="1"/>
  <c r="N130" i="16" s="1"/>
  <c r="CX123" i="16"/>
  <c r="CX152" i="16" a="1"/>
  <c r="CX152" i="16" s="1"/>
  <c r="BN152" i="16" a="1"/>
  <c r="BN152" i="16" s="1"/>
  <c r="BN123" i="16"/>
  <c r="BK104" i="16"/>
  <c r="BK103" i="16" s="1"/>
  <c r="BK130" i="16" a="1"/>
  <c r="BK130" i="16" s="1"/>
  <c r="AK116" i="16"/>
  <c r="AK131" i="16" a="1"/>
  <c r="AK131" i="16" s="1"/>
  <c r="AD104" i="16"/>
  <c r="AD103" i="16" s="1"/>
  <c r="AD130" i="16" a="1"/>
  <c r="AD130" i="16" s="1"/>
  <c r="BR142" i="16"/>
  <c r="BR133" i="16" s="1"/>
  <c r="G45" i="14"/>
  <c r="H43" i="14"/>
  <c r="G43" i="14" s="1"/>
  <c r="G120" i="16"/>
  <c r="D278" i="16" s="1"/>
  <c r="F120" i="16"/>
  <c r="AU123" i="16"/>
  <c r="AU152" i="16" a="1"/>
  <c r="AU152" i="16" s="1"/>
  <c r="BV90" i="16"/>
  <c r="DF59" i="16"/>
  <c r="CV104" i="16"/>
  <c r="CV103" i="16" s="1"/>
  <c r="CV130" i="16" a="1"/>
  <c r="CV130" i="16" s="1"/>
  <c r="BE9" i="19"/>
  <c r="AP104" i="16"/>
  <c r="AP103" i="16" s="1"/>
  <c r="AP130" i="16" a="1"/>
  <c r="AP130" i="16" s="1"/>
  <c r="CK90" i="16"/>
  <c r="AZ131" i="16" a="1"/>
  <c r="AZ131" i="16" s="1"/>
  <c r="AZ116" i="16"/>
  <c r="AZ115" i="16" s="1"/>
  <c r="AE104" i="16"/>
  <c r="AE103" i="16" s="1"/>
  <c r="AE130" i="16" a="1"/>
  <c r="AE130" i="16" s="1"/>
  <c r="AK123" i="16"/>
  <c r="AK152" i="16" a="1"/>
  <c r="AK152" i="16" s="1"/>
  <c r="BF104" i="16"/>
  <c r="BF103" i="16" s="1"/>
  <c r="BF130" i="16" a="1"/>
  <c r="BF130" i="16" s="1"/>
  <c r="DA131" i="16" a="1"/>
  <c r="DA131" i="16" s="1"/>
  <c r="DA116" i="16"/>
  <c r="BJ152" i="16" a="1"/>
  <c r="BJ152" i="16" s="1"/>
  <c r="BJ123" i="16"/>
  <c r="BJ115" i="16" s="1"/>
  <c r="DF75" i="16"/>
  <c r="DB152" i="16" a="1"/>
  <c r="DB152" i="16" s="1"/>
  <c r="DB123" i="16"/>
  <c r="DB115" i="16" s="1"/>
  <c r="BC123" i="16"/>
  <c r="BC152" i="16" a="1"/>
  <c r="BC152" i="16" s="1"/>
  <c r="W90" i="16"/>
  <c r="AY104" i="16"/>
  <c r="AY103" i="16" s="1"/>
  <c r="AY130" i="16" a="1"/>
  <c r="AY130" i="16" s="1"/>
  <c r="CY130" i="16" a="1"/>
  <c r="CY130" i="16" s="1"/>
  <c r="CY104" i="16"/>
  <c r="CY103" i="16" s="1"/>
  <c r="CS123" i="16"/>
  <c r="CS152" i="16" a="1"/>
  <c r="CS152" i="16" s="1"/>
  <c r="AM152" i="16" a="1"/>
  <c r="AM152" i="16" s="1"/>
  <c r="AM123" i="16"/>
  <c r="AM115" i="16" s="1"/>
  <c r="Y90" i="16"/>
  <c r="F122" i="16"/>
  <c r="G122" i="16"/>
  <c r="D280" i="16" s="1"/>
  <c r="DF52" i="16"/>
  <c r="AH116" i="16"/>
  <c r="AH115" i="16" s="1"/>
  <c r="AH131" i="16" a="1"/>
  <c r="AH131" i="16" s="1"/>
  <c r="CE142" i="16"/>
  <c r="CE133" i="16" s="1"/>
  <c r="DF86" i="16"/>
  <c r="CT142" i="16"/>
  <c r="CT133" i="16" s="1"/>
  <c r="CZ142" i="16"/>
  <c r="CZ133" i="16" s="1"/>
  <c r="K116" i="16"/>
  <c r="K115" i="16" s="1"/>
  <c r="K131" i="16" a="1"/>
  <c r="K131" i="16" s="1"/>
  <c r="AQ104" i="16"/>
  <c r="AQ103" i="16" s="1"/>
  <c r="AQ130" i="16" a="1"/>
  <c r="AQ130" i="16" s="1"/>
  <c r="G125" i="16"/>
  <c r="D282" i="16" s="1"/>
  <c r="F125" i="16"/>
  <c r="F123" i="16" s="1"/>
  <c r="AV90" i="16"/>
  <c r="BD131" i="16" a="1"/>
  <c r="BD131" i="16" s="1"/>
  <c r="BD116" i="16"/>
  <c r="BD115" i="16" s="1"/>
  <c r="AZ130" i="16" a="1"/>
  <c r="AZ130" i="16" s="1"/>
  <c r="AZ104" i="16"/>
  <c r="AZ103" i="16" s="1"/>
  <c r="CI123" i="16"/>
  <c r="CI152" i="16" a="1"/>
  <c r="CI152" i="16" s="1"/>
  <c r="BT130" i="16" a="1"/>
  <c r="BT130" i="16" s="1"/>
  <c r="BT104" i="16"/>
  <c r="BT103" i="16" s="1"/>
  <c r="DF20" i="16"/>
  <c r="AN116" i="16"/>
  <c r="AN131" i="16" a="1"/>
  <c r="AN131" i="16" s="1"/>
  <c r="CZ130" i="16" a="1"/>
  <c r="CZ130" i="16" s="1"/>
  <c r="CZ104" i="16"/>
  <c r="CZ103" i="16" s="1"/>
  <c r="DA123" i="16"/>
  <c r="DA152" i="16" a="1"/>
  <c r="DA152" i="16" s="1"/>
  <c r="AG152" i="16" a="1"/>
  <c r="AG152" i="16" s="1"/>
  <c r="AG123" i="16"/>
  <c r="DF62" i="16"/>
  <c r="BC9" i="19"/>
  <c r="CO142" i="16"/>
  <c r="CO133" i="16" s="1"/>
  <c r="AY90" i="16"/>
  <c r="AC142" i="16"/>
  <c r="AC133" i="16" s="1"/>
  <c r="DF41" i="16"/>
  <c r="CN142" i="16"/>
  <c r="CN133" i="16" s="1"/>
  <c r="DF26" i="16"/>
  <c r="G34" i="14"/>
  <c r="G9" i="19"/>
  <c r="Y131" i="16" a="1"/>
  <c r="Y131" i="16" s="1"/>
  <c r="Y116" i="16"/>
  <c r="Y115" i="16" s="1"/>
  <c r="AM142" i="16"/>
  <c r="AM133" i="16" s="1"/>
  <c r="CU90" i="16"/>
  <c r="BD90" i="16"/>
  <c r="BS130" i="16" a="1"/>
  <c r="BS130" i="16" s="1"/>
  <c r="BS104" i="16"/>
  <c r="BS103" i="16" s="1"/>
  <c r="I130" i="16" a="1"/>
  <c r="I130" i="16" s="1"/>
  <c r="I104" i="16"/>
  <c r="I103" i="16" s="1"/>
  <c r="I147" i="16" s="1"/>
  <c r="BI104" i="16"/>
  <c r="BI103" i="16" s="1"/>
  <c r="BI130" i="16" a="1"/>
  <c r="BI130" i="16" s="1"/>
  <c r="BY104" i="16"/>
  <c r="BY103" i="16" s="1"/>
  <c r="BY130" i="16" a="1"/>
  <c r="BY130" i="16" s="1"/>
  <c r="DB142" i="16"/>
  <c r="DB133" i="16" s="1"/>
  <c r="R130" i="16" a="1"/>
  <c r="R130" i="16" s="1"/>
  <c r="R104" i="16"/>
  <c r="R103" i="16" s="1"/>
  <c r="BB130" i="16" a="1"/>
  <c r="BB130" i="16" s="1"/>
  <c r="BB104" i="16"/>
  <c r="BB103" i="16" s="1"/>
  <c r="BO9" i="19"/>
  <c r="DF79" i="16"/>
  <c r="AY116" i="16"/>
  <c r="AY131" i="16" a="1"/>
  <c r="AY131" i="16" s="1"/>
  <c r="G69" i="14"/>
  <c r="T9" i="19"/>
  <c r="F95" i="16"/>
  <c r="G95" i="16"/>
  <c r="D258" i="16" s="1"/>
  <c r="BO131" i="16" a="1"/>
  <c r="BO131" i="16" s="1"/>
  <c r="BO116" i="16"/>
  <c r="S104" i="16"/>
  <c r="S103" i="16" s="1"/>
  <c r="S130" i="16" a="1"/>
  <c r="S130" i="16" s="1"/>
  <c r="AP116" i="16"/>
  <c r="AP131" i="16" a="1"/>
  <c r="AP131" i="16" s="1"/>
  <c r="CQ90" i="16"/>
  <c r="AN9" i="19"/>
  <c r="O142" i="16"/>
  <c r="O133" i="16" s="1"/>
  <c r="AJ9" i="19"/>
  <c r="BU104" i="16"/>
  <c r="BU103" i="16" s="1"/>
  <c r="BU130" i="16" a="1"/>
  <c r="BU130" i="16" s="1"/>
  <c r="BI90" i="16"/>
  <c r="DF27" i="16"/>
  <c r="CD131" i="16" a="1"/>
  <c r="CD131" i="16" s="1"/>
  <c r="CD116" i="16"/>
  <c r="F92" i="16"/>
  <c r="G92" i="16"/>
  <c r="D255" i="16" s="1"/>
  <c r="BV130" i="16" a="1"/>
  <c r="BV130" i="16" s="1"/>
  <c r="BV104" i="16"/>
  <c r="BV103" i="16" s="1"/>
  <c r="DC116" i="16"/>
  <c r="DC131" i="16" a="1"/>
  <c r="DC131" i="16" s="1"/>
  <c r="CD104" i="16"/>
  <c r="CD103" i="16" s="1"/>
  <c r="CD130" i="16" a="1"/>
  <c r="CD130" i="16" s="1"/>
  <c r="AA90" i="16"/>
  <c r="U142" i="16"/>
  <c r="U133" i="16" s="1"/>
  <c r="DF65" i="16"/>
  <c r="G72" i="14"/>
  <c r="CD152" i="16" a="1"/>
  <c r="CD152" i="16" s="1"/>
  <c r="CD123" i="16"/>
  <c r="AH130" i="16" a="1"/>
  <c r="AH130" i="16" s="1"/>
  <c r="AH104" i="16"/>
  <c r="AH103" i="16" s="1"/>
  <c r="AI9" i="19"/>
  <c r="AI130" i="16" a="1"/>
  <c r="AI130" i="16" s="1"/>
  <c r="AI104" i="16"/>
  <c r="AI103" i="16" s="1"/>
  <c r="BA131" i="16" a="1"/>
  <c r="BA131" i="16" s="1"/>
  <c r="BA116" i="16"/>
  <c r="BA115" i="16" s="1"/>
  <c r="AD142" i="16"/>
  <c r="AD133" i="16" s="1"/>
  <c r="O123" i="16"/>
  <c r="O152" i="16" a="1"/>
  <c r="O152" i="16" s="1"/>
  <c r="M90" i="16"/>
  <c r="CS147" i="16"/>
  <c r="AR115" i="16"/>
  <c r="CG115" i="16"/>
  <c r="BR115" i="16"/>
  <c r="CI147" i="16"/>
  <c r="CF115" i="16"/>
  <c r="BH115" i="16"/>
  <c r="AT147" i="16"/>
  <c r="X147" i="16"/>
  <c r="J147" i="16"/>
  <c r="BZ147" i="16"/>
  <c r="F129" i="4"/>
  <c r="F128" i="4" s="1"/>
  <c r="DF128" i="4"/>
  <c r="DF129" i="4"/>
  <c r="G129" i="4"/>
  <c r="G128" i="4" s="1"/>
  <c r="K9" i="13" a="1"/>
  <c r="K9" i="13" s="1"/>
  <c r="G51" i="4"/>
  <c r="K12" i="10"/>
  <c r="DF51" i="4"/>
  <c r="F32" i="11"/>
  <c r="F7" i="4"/>
  <c r="F18" i="11" s="1"/>
  <c r="K9" i="4"/>
  <c r="J9" i="10"/>
  <c r="J13" i="10" s="1"/>
  <c r="J7" i="4"/>
  <c r="I37" i="13" a="1"/>
  <c r="I37" i="13" s="1"/>
  <c r="I12" i="10"/>
  <c r="G50" i="4"/>
  <c r="DF50" i="4"/>
  <c r="I9" i="13" a="1"/>
  <c r="I9" i="13" s="1"/>
  <c r="I9" i="4"/>
  <c r="BR63" i="16"/>
  <c r="AQ28" i="16"/>
  <c r="CY69" i="16"/>
  <c r="CF69" i="16"/>
  <c r="AN69" i="16"/>
  <c r="AM63" i="16"/>
  <c r="BB28" i="16"/>
  <c r="BZ82" i="16"/>
  <c r="M28" i="16"/>
  <c r="T69" i="16"/>
  <c r="AL63" i="16"/>
  <c r="S28" i="16"/>
  <c r="AR69" i="16"/>
  <c r="Z63" i="16"/>
  <c r="Z69" i="16"/>
  <c r="S63" i="16"/>
  <c r="BZ69" i="16"/>
  <c r="L69" i="16"/>
  <c r="BD63" i="16"/>
  <c r="CN82" i="16"/>
  <c r="BD82" i="16"/>
  <c r="K82" i="16"/>
  <c r="AS69" i="16"/>
  <c r="BS69" i="16"/>
  <c r="AW69" i="16"/>
  <c r="BS82" i="16"/>
  <c r="AB63" i="16"/>
  <c r="T82" i="16"/>
  <c r="AM69" i="16"/>
  <c r="AH69" i="16"/>
  <c r="O28" i="16"/>
  <c r="L28" i="16"/>
  <c r="BC69" i="16"/>
  <c r="BO28" i="16"/>
  <c r="AB28" i="16"/>
  <c r="CZ63" i="16"/>
  <c r="AK69" i="16"/>
  <c r="BX82" i="16"/>
  <c r="AH82" i="16"/>
  <c r="BG82" i="16"/>
  <c r="N69" i="16"/>
  <c r="V28" i="16"/>
  <c r="CU28" i="16"/>
  <c r="AQ82" i="16"/>
  <c r="AH28" i="16"/>
  <c r="CH69" i="16"/>
  <c r="R82" i="16"/>
  <c r="R69" i="16"/>
  <c r="BG28" i="16"/>
  <c r="BL28" i="16"/>
  <c r="CN28" i="16"/>
  <c r="AV63" i="16"/>
  <c r="BA36" i="16"/>
  <c r="AJ69" i="16"/>
  <c r="AT36" i="16"/>
  <c r="CS69" i="16"/>
  <c r="AU63" i="16"/>
  <c r="CF63" i="16"/>
  <c r="CS63" i="16"/>
  <c r="BY36" i="16"/>
  <c r="CR36" i="16"/>
  <c r="AQ36" i="16"/>
  <c r="AT82" i="16"/>
  <c r="BP82" i="16"/>
  <c r="BF48" i="16"/>
  <c r="M82" i="16"/>
  <c r="K48" i="16"/>
  <c r="CT36" i="16"/>
  <c r="BP69" i="16"/>
  <c r="AI75" i="16"/>
  <c r="CL82" i="16"/>
  <c r="J69" i="16"/>
  <c r="CP36" i="16"/>
  <c r="BG63" i="16"/>
  <c r="AS63" i="16"/>
  <c r="AV36" i="16"/>
  <c r="AY36" i="16"/>
  <c r="AP82" i="16"/>
  <c r="CO69" i="16"/>
  <c r="CS75" i="16"/>
  <c r="T48" i="16"/>
  <c r="CP75" i="16"/>
  <c r="DC63" i="16"/>
  <c r="CO75" i="16"/>
  <c r="AB69" i="16"/>
  <c r="BU82" i="16"/>
  <c r="AI36" i="16"/>
  <c r="CL63" i="16"/>
  <c r="AD75" i="16"/>
  <c r="BY63" i="16"/>
  <c r="N36" i="16"/>
  <c r="AH83" i="16"/>
  <c r="X69" i="16"/>
  <c r="I75" i="16"/>
  <c r="CD82" i="16"/>
  <c r="CZ15" i="16"/>
  <c r="X28" i="16"/>
  <c r="DB63" i="16"/>
  <c r="CD63" i="16"/>
  <c r="BX63" i="16"/>
  <c r="AL75" i="16"/>
  <c r="AR75" i="16"/>
  <c r="M83" i="16"/>
  <c r="BY83" i="16"/>
  <c r="CB28" i="16"/>
  <c r="CK28" i="16"/>
  <c r="CL69" i="16"/>
  <c r="AK28" i="16"/>
  <c r="CH63" i="16"/>
  <c r="X82" i="16"/>
  <c r="AX82" i="16"/>
  <c r="BL63" i="16"/>
  <c r="CO28" i="16"/>
  <c r="DA63" i="16"/>
  <c r="U63" i="16"/>
  <c r="CX69" i="16"/>
  <c r="AZ69" i="16"/>
  <c r="W63" i="16"/>
  <c r="AN28" i="16"/>
  <c r="BG69" i="16"/>
  <c r="AY82" i="16"/>
  <c r="CV63" i="16"/>
  <c r="CD28" i="16"/>
  <c r="CQ69" i="16"/>
  <c r="CX82" i="16"/>
  <c r="AR28" i="16"/>
  <c r="Q69" i="16"/>
  <c r="BO36" i="16"/>
  <c r="AP63" i="16"/>
  <c r="AT28" i="16"/>
  <c r="DB36" i="16"/>
  <c r="K69" i="16"/>
  <c r="CE75" i="16"/>
  <c r="BJ63" i="16"/>
  <c r="J63" i="16"/>
  <c r="CJ36" i="16"/>
  <c r="T63" i="16"/>
  <c r="CC83" i="16"/>
  <c r="CL83" i="16"/>
  <c r="J48" i="16"/>
  <c r="AF82" i="16"/>
  <c r="Y82" i="16"/>
  <c r="CG69" i="16"/>
  <c r="BN83" i="16"/>
  <c r="BA82" i="16"/>
  <c r="AA28" i="16"/>
  <c r="O69" i="16"/>
  <c r="S82" i="16"/>
  <c r="AJ75" i="16"/>
  <c r="AJ83" i="16"/>
  <c r="AG28" i="16"/>
  <c r="BN69" i="16"/>
  <c r="N75" i="16"/>
  <c r="AH63" i="16"/>
  <c r="BW82" i="16"/>
  <c r="BJ82" i="16"/>
  <c r="CI83" i="16"/>
  <c r="AL36" i="16"/>
  <c r="CN69" i="16"/>
  <c r="AZ36" i="16"/>
  <c r="AG69" i="16"/>
  <c r="W28" i="16"/>
  <c r="AL83" i="16"/>
  <c r="BN63" i="16"/>
  <c r="BD69" i="16"/>
  <c r="BY28" i="16"/>
  <c r="O75" i="16"/>
  <c r="AB83" i="16"/>
  <c r="AL69" i="16"/>
  <c r="DA83" i="16"/>
  <c r="AN63" i="16"/>
  <c r="BZ36" i="16"/>
  <c r="AY28" i="16"/>
  <c r="BB83" i="16"/>
  <c r="K28" i="16"/>
  <c r="CL36" i="16"/>
  <c r="AV48" i="16"/>
  <c r="AE48" i="16"/>
  <c r="BC28" i="16"/>
  <c r="AG82" i="16"/>
  <c r="CK82" i="16"/>
  <c r="CR82" i="16"/>
  <c r="BA75" i="16"/>
  <c r="Q28" i="16"/>
  <c r="I83" i="16"/>
  <c r="V69" i="16"/>
  <c r="V15" i="16"/>
  <c r="P63" i="16"/>
  <c r="DA82" i="16"/>
  <c r="P36" i="16"/>
  <c r="CU82" i="16"/>
  <c r="CY82" i="16"/>
  <c r="AF69" i="16"/>
  <c r="BF36" i="16"/>
  <c r="BL36" i="16"/>
  <c r="AB82" i="16"/>
  <c r="CJ82" i="16"/>
  <c r="AC63" i="16"/>
  <c r="AD63" i="16"/>
  <c r="AD69" i="16"/>
  <c r="AI69" i="16"/>
  <c r="BH82" i="16"/>
  <c r="CI82" i="16"/>
  <c r="BI69" i="16"/>
  <c r="DB69" i="16"/>
  <c r="AM83" i="16"/>
  <c r="AS82" i="16"/>
  <c r="CX28" i="16"/>
  <c r="AU83" i="16"/>
  <c r="AL82" i="16"/>
  <c r="BT69" i="16"/>
  <c r="AE69" i="16"/>
  <c r="L63" i="16"/>
  <c r="CP63" i="16"/>
  <c r="CU63" i="16"/>
  <c r="W83" i="16"/>
  <c r="DA36" i="16"/>
  <c r="CV69" i="16"/>
  <c r="CT69" i="16"/>
  <c r="CE63" i="16"/>
  <c r="AE28" i="16"/>
  <c r="AC83" i="16"/>
  <c r="AQ48" i="16"/>
  <c r="CK83" i="16"/>
  <c r="BQ82" i="16"/>
  <c r="CM82" i="16"/>
  <c r="CJ83" i="16"/>
  <c r="AQ63" i="16"/>
  <c r="BP63" i="16"/>
  <c r="BC83" i="16"/>
  <c r="CS82" i="16"/>
  <c r="CA82" i="16"/>
  <c r="R75" i="16"/>
  <c r="AT83" i="16"/>
  <c r="AP83" i="16"/>
  <c r="BK36" i="16"/>
  <c r="CO63" i="16"/>
  <c r="AW82" i="16"/>
  <c r="BQ63" i="16"/>
  <c r="CX63" i="16"/>
  <c r="BU75" i="16"/>
  <c r="CO82" i="16"/>
  <c r="BO48" i="16"/>
  <c r="CF82" i="16"/>
  <c r="BP28" i="16"/>
  <c r="DC82" i="16"/>
  <c r="CK63" i="16"/>
  <c r="H63" i="16"/>
  <c r="BE82" i="16"/>
  <c r="BK28" i="16"/>
  <c r="BI83" i="16"/>
  <c r="BX69" i="16"/>
  <c r="T83" i="16"/>
  <c r="BY82" i="16"/>
  <c r="AZ63" i="16"/>
  <c r="CI69" i="16"/>
  <c r="AN82" i="16"/>
  <c r="BB69" i="16"/>
  <c r="BG75" i="16"/>
  <c r="CQ63" i="16"/>
  <c r="CD69" i="16"/>
  <c r="AX69" i="16"/>
  <c r="L82" i="16"/>
  <c r="BT63" i="16"/>
  <c r="BI82" i="16"/>
  <c r="BE69" i="16"/>
  <c r="BO63" i="16"/>
  <c r="BL82" i="16"/>
  <c r="AJ28" i="16"/>
  <c r="R28" i="16"/>
  <c r="BM63" i="16"/>
  <c r="BF82" i="16"/>
  <c r="BJ69" i="16"/>
  <c r="BA63" i="16"/>
  <c r="CB82" i="16"/>
  <c r="CC69" i="16"/>
  <c r="AT63" i="16"/>
  <c r="CP69" i="16"/>
  <c r="AY63" i="16"/>
  <c r="CW63" i="16"/>
  <c r="M63" i="16"/>
  <c r="V82" i="16"/>
  <c r="P82" i="16"/>
  <c r="BT82" i="16"/>
  <c r="CZ82" i="16"/>
  <c r="AY69" i="16"/>
  <c r="BU28" i="16"/>
  <c r="CU69" i="16"/>
  <c r="CJ69" i="16"/>
  <c r="BZ28" i="16"/>
  <c r="BH69" i="16"/>
  <c r="CG63" i="16"/>
  <c r="AV28" i="16"/>
  <c r="CR69" i="16"/>
  <c r="CT28" i="16"/>
  <c r="BV28" i="16"/>
  <c r="AC28" i="16"/>
  <c r="DA69" i="16"/>
  <c r="BW69" i="16"/>
  <c r="N63" i="16"/>
  <c r="CV82" i="16"/>
  <c r="CB69" i="16"/>
  <c r="I63" i="16"/>
  <c r="CT82" i="16"/>
  <c r="S69" i="16"/>
  <c r="AO63" i="16"/>
  <c r="J82" i="16"/>
  <c r="BC82" i="16"/>
  <c r="CB63" i="16"/>
  <c r="AX63" i="16"/>
  <c r="V63" i="16"/>
  <c r="CV28" i="16"/>
  <c r="BO82" i="16"/>
  <c r="AI63" i="16"/>
  <c r="CE82" i="16"/>
  <c r="AA82" i="16"/>
  <c r="M69" i="16"/>
  <c r="BE63" i="16"/>
  <c r="BL69" i="16"/>
  <c r="AK63" i="16"/>
  <c r="O63" i="16"/>
  <c r="AM82" i="16"/>
  <c r="CM36" i="16"/>
  <c r="CP82" i="16"/>
  <c r="AH36" i="16"/>
  <c r="I69" i="16"/>
  <c r="X63" i="16"/>
  <c r="AR82" i="16"/>
  <c r="CK36" i="16"/>
  <c r="AT69" i="16"/>
  <c r="U82" i="16"/>
  <c r="BJ36" i="16"/>
  <c r="CB36" i="16"/>
  <c r="AA36" i="16"/>
  <c r="BI63" i="16"/>
  <c r="BK82" i="16"/>
  <c r="BF28" i="16"/>
  <c r="CC36" i="16"/>
  <c r="AI82" i="16"/>
  <c r="CZ69" i="16"/>
  <c r="V83" i="16"/>
  <c r="I28" i="16"/>
  <c r="BH63" i="16"/>
  <c r="AZ75" i="16"/>
  <c r="BU63" i="16"/>
  <c r="BQ28" i="16"/>
  <c r="BI36" i="16"/>
  <c r="W69" i="16"/>
  <c r="BK63" i="16"/>
  <c r="CC75" i="16"/>
  <c r="BR36" i="16"/>
  <c r="BW28" i="16"/>
  <c r="BV69" i="16"/>
  <c r="CY63" i="16"/>
  <c r="BX28" i="16"/>
  <c r="CW82" i="16"/>
  <c r="DB82" i="16"/>
  <c r="I82" i="16"/>
  <c r="AO82" i="16"/>
  <c r="CO48" i="16"/>
  <c r="BD83" i="16"/>
  <c r="CV36" i="16"/>
  <c r="CI48" i="16"/>
  <c r="AM75" i="16"/>
  <c r="CG75" i="16"/>
  <c r="CR63" i="16"/>
  <c r="AA69" i="16"/>
  <c r="O36" i="16"/>
  <c r="AG75" i="16"/>
  <c r="AN36" i="16"/>
  <c r="S83" i="16"/>
  <c r="W36" i="16"/>
  <c r="CF28" i="16"/>
  <c r="BS63" i="16"/>
  <c r="AC69" i="16"/>
  <c r="BB82" i="16"/>
  <c r="BN82" i="16"/>
  <c r="AU82" i="16"/>
  <c r="BF69" i="16"/>
  <c r="CT63" i="16"/>
  <c r="CC82" i="16"/>
  <c r="CE28" i="16"/>
  <c r="CA69" i="16"/>
  <c r="BC63" i="16"/>
  <c r="AV82" i="16"/>
  <c r="U69" i="16"/>
  <c r="AJ82" i="16"/>
  <c r="BR69" i="16"/>
  <c r="BZ63" i="16"/>
  <c r="AJ63" i="16"/>
  <c r="Q63" i="16"/>
  <c r="W82" i="16"/>
  <c r="AZ82" i="16"/>
  <c r="AK82" i="16"/>
  <c r="BO69" i="16"/>
  <c r="BB63" i="16"/>
  <c r="AR63" i="16"/>
  <c r="BR82" i="16"/>
  <c r="AC82" i="16"/>
  <c r="CA63" i="16"/>
  <c r="CU36" i="16"/>
  <c r="Z82" i="16"/>
  <c r="BF63" i="16"/>
  <c r="AO36" i="16"/>
  <c r="CC63" i="16"/>
  <c r="CA83" i="16"/>
  <c r="CN83" i="16"/>
  <c r="AD82" i="16"/>
  <c r="H83" i="16"/>
  <c r="CQ48" i="16"/>
  <c r="M36" i="16"/>
  <c r="AE82" i="16"/>
  <c r="CX83" i="16"/>
  <c r="U48" i="16"/>
  <c r="CG82" i="16"/>
  <c r="AM48" i="16"/>
  <c r="BO83" i="16"/>
  <c r="BV75" i="16"/>
  <c r="CH82" i="16"/>
  <c r="AE36" i="16"/>
  <c r="K63" i="16"/>
  <c r="H28" i="16"/>
  <c r="BH36" i="16"/>
  <c r="X36" i="16"/>
  <c r="BG36" i="16"/>
  <c r="BC36" i="16"/>
  <c r="AV83" i="16"/>
  <c r="CA28" i="16"/>
  <c r="AV69" i="16"/>
  <c r="AK36" i="16"/>
  <c r="AW63" i="16"/>
  <c r="BX36" i="16"/>
  <c r="AE63" i="16"/>
  <c r="BH15" i="16"/>
  <c r="CT48" i="16"/>
  <c r="BP36" i="16"/>
  <c r="CB15" i="16"/>
  <c r="X15" i="16"/>
  <c r="AO75" i="16"/>
  <c r="CH48" i="16"/>
  <c r="BB36" i="16"/>
  <c r="AA63" i="16"/>
  <c r="N82" i="16"/>
  <c r="BA28" i="16"/>
  <c r="CJ28" i="16"/>
  <c r="BW63" i="16"/>
  <c r="CY28" i="16"/>
  <c r="T28" i="16"/>
  <c r="R63" i="16"/>
  <c r="AG63" i="16"/>
  <c r="Y69" i="16"/>
  <c r="Y63" i="16"/>
  <c r="CI63" i="16"/>
  <c r="CM69" i="16"/>
  <c r="CQ82" i="16"/>
  <c r="AF63" i="16"/>
  <c r="AR36" i="16"/>
  <c r="H82" i="16"/>
  <c r="CN63" i="16"/>
  <c r="Q82" i="16"/>
  <c r="BU36" i="16"/>
  <c r="AW48" i="16"/>
  <c r="AX36" i="16"/>
  <c r="AC36" i="16"/>
  <c r="BM82" i="16"/>
  <c r="BY69" i="16"/>
  <c r="CJ63" i="16"/>
  <c r="BQ83" i="16"/>
  <c r="CO83" i="16"/>
  <c r="O82" i="16"/>
  <c r="H36" i="16"/>
  <c r="CM63" i="16"/>
  <c r="BB75" i="16"/>
  <c r="BF83" i="16"/>
  <c r="AU69" i="16"/>
  <c r="BV63" i="16"/>
  <c r="AI83" i="16"/>
  <c r="R36" i="16"/>
  <c r="DC69" i="16"/>
  <c r="CM28" i="16"/>
  <c r="J28" i="16"/>
  <c r="DC83" i="16"/>
  <c r="BM75" i="16"/>
  <c r="BB48" i="16"/>
  <c r="V75" i="16"/>
  <c r="BX75" i="16"/>
  <c r="CN15" i="16"/>
  <c r="AF48" i="16"/>
  <c r="BG83" i="16"/>
  <c r="AU28" i="16"/>
  <c r="BQ69" i="16"/>
  <c r="Q36" i="16"/>
  <c r="BV82" i="16"/>
  <c r="L83" i="16"/>
  <c r="Y83" i="16"/>
  <c r="AB15" i="16"/>
  <c r="AI48" i="16"/>
  <c r="AG36" i="16"/>
  <c r="AQ75" i="16"/>
  <c r="AB147" i="16" l="1"/>
  <c r="AF115" i="16"/>
  <c r="G123" i="16"/>
  <c r="AF147" i="16"/>
  <c r="U147" i="16"/>
  <c r="T147" i="16"/>
  <c r="CE147" i="16"/>
  <c r="AW115" i="16"/>
  <c r="BZ115" i="16"/>
  <c r="X115" i="16"/>
  <c r="BE115" i="16"/>
  <c r="CT115" i="16"/>
  <c r="AP115" i="16"/>
  <c r="Q115" i="16"/>
  <c r="CM147" i="16"/>
  <c r="AH147" i="16"/>
  <c r="BV147" i="16"/>
  <c r="CZ147" i="16"/>
  <c r="AY147" i="16"/>
  <c r="BF147" i="16"/>
  <c r="BV115" i="16"/>
  <c r="AX147" i="16"/>
  <c r="CL115" i="16"/>
  <c r="CT147" i="16"/>
  <c r="U115" i="16"/>
  <c r="P115" i="16"/>
  <c r="AS147" i="16"/>
  <c r="BD147" i="16"/>
  <c r="S147" i="16"/>
  <c r="BT147" i="16"/>
  <c r="AE147" i="16"/>
  <c r="BA147" i="16"/>
  <c r="AD115" i="16"/>
  <c r="CJ115" i="16"/>
  <c r="AO147" i="16"/>
  <c r="CK115" i="16"/>
  <c r="AL147" i="16"/>
  <c r="CC147" i="16"/>
  <c r="Z147" i="16"/>
  <c r="R147" i="16"/>
  <c r="CL147" i="16"/>
  <c r="BR147" i="16"/>
  <c r="CX147" i="16"/>
  <c r="L147" i="16"/>
  <c r="AQ115" i="16"/>
  <c r="BI147" i="16"/>
  <c r="AD147" i="16"/>
  <c r="BS115" i="16"/>
  <c r="AR147" i="16"/>
  <c r="CG147" i="16"/>
  <c r="AM147" i="16"/>
  <c r="AW147" i="16"/>
  <c r="M147" i="16"/>
  <c r="CK147" i="16"/>
  <c r="BO147" i="16"/>
  <c r="AU147" i="16"/>
  <c r="F152" i="16"/>
  <c r="G104" i="16"/>
  <c r="G103" i="16" s="1"/>
  <c r="AI147" i="16"/>
  <c r="AZ147" i="16"/>
  <c r="CY147" i="16"/>
  <c r="DA115" i="16"/>
  <c r="AJ147" i="16"/>
  <c r="CB147" i="16"/>
  <c r="AV147" i="16"/>
  <c r="BM147" i="16"/>
  <c r="Y147" i="16"/>
  <c r="AK147" i="16"/>
  <c r="AC147" i="16"/>
  <c r="H42" i="14"/>
  <c r="AK115" i="16"/>
  <c r="BB147" i="16"/>
  <c r="BK147" i="16"/>
  <c r="O115" i="16"/>
  <c r="CY115" i="16"/>
  <c r="P147" i="16"/>
  <c r="BG147" i="16"/>
  <c r="CH115" i="16"/>
  <c r="CQ147" i="16"/>
  <c r="BQ147" i="16"/>
  <c r="DA147" i="16"/>
  <c r="DC147" i="16"/>
  <c r="AB115" i="16"/>
  <c r="BE147" i="16"/>
  <c r="G133" i="16"/>
  <c r="CF147" i="16"/>
  <c r="G130" i="16"/>
  <c r="DB147" i="16"/>
  <c r="CZ115" i="16"/>
  <c r="CU115" i="16"/>
  <c r="BN115" i="16"/>
  <c r="CR115" i="16"/>
  <c r="CX115" i="16"/>
  <c r="W115" i="16"/>
  <c r="BC115" i="16"/>
  <c r="CS115" i="16"/>
  <c r="W147" i="16"/>
  <c r="F130" i="16"/>
  <c r="G131" i="16"/>
  <c r="G90" i="16"/>
  <c r="AV115" i="16"/>
  <c r="BY115" i="16"/>
  <c r="V115" i="16"/>
  <c r="CC115" i="16"/>
  <c r="F90" i="16"/>
  <c r="L115" i="16"/>
  <c r="BQ115" i="16"/>
  <c r="AG115" i="16"/>
  <c r="V147" i="16"/>
  <c r="G152" i="16"/>
  <c r="CE115" i="16"/>
  <c r="AT115" i="16"/>
  <c r="CA147" i="16"/>
  <c r="AQ147" i="16"/>
  <c r="BJ147" i="16"/>
  <c r="D277" i="16"/>
  <c r="G116" i="16"/>
  <c r="H115" i="16"/>
  <c r="AC115" i="16"/>
  <c r="BU147" i="16"/>
  <c r="CM115" i="16"/>
  <c r="BW115" i="16"/>
  <c r="CH147" i="16"/>
  <c r="AL115" i="16"/>
  <c r="AJ115" i="16"/>
  <c r="CO147" i="16"/>
  <c r="G142" i="16"/>
  <c r="BY147" i="16"/>
  <c r="E9" i="19"/>
  <c r="AP147" i="16"/>
  <c r="N147" i="16"/>
  <c r="CI115" i="16"/>
  <c r="BN147" i="16"/>
  <c r="BW147" i="16"/>
  <c r="AX115" i="16"/>
  <c r="BO115" i="16"/>
  <c r="AA147" i="16"/>
  <c r="AI115" i="16"/>
  <c r="BM115" i="16"/>
  <c r="J115" i="16"/>
  <c r="N115" i="16"/>
  <c r="BX147" i="16"/>
  <c r="CP147" i="16"/>
  <c r="AG147" i="16"/>
  <c r="F131" i="16"/>
  <c r="CB115" i="16"/>
  <c r="BI115" i="16"/>
  <c r="R115" i="16"/>
  <c r="CD147" i="16"/>
  <c r="DC115" i="16"/>
  <c r="AN147" i="16"/>
  <c r="CR147" i="16"/>
  <c r="CW147" i="16"/>
  <c r="H147" i="16"/>
  <c r="CQ115" i="16"/>
  <c r="CN147" i="16"/>
  <c r="BC147" i="16"/>
  <c r="BB115" i="16"/>
  <c r="AE115" i="16"/>
  <c r="CD115" i="16"/>
  <c r="CA115" i="16"/>
  <c r="F104" i="16"/>
  <c r="F103" i="16" s="1"/>
  <c r="CO115" i="16"/>
  <c r="BP115" i="16"/>
  <c r="M115" i="16"/>
  <c r="CP115" i="16"/>
  <c r="AY115" i="16"/>
  <c r="CV147" i="16"/>
  <c r="F116" i="16"/>
  <c r="F115" i="16" s="1"/>
  <c r="I115" i="16"/>
  <c r="CN115" i="16"/>
  <c r="BS147" i="16"/>
  <c r="AN115" i="16"/>
  <c r="O147" i="16"/>
  <c r="CJ147" i="16"/>
  <c r="AA115" i="16"/>
  <c r="H73" i="14"/>
  <c r="AO115" i="16"/>
  <c r="BU115" i="16"/>
  <c r="BK115" i="16"/>
  <c r="AU115" i="16"/>
  <c r="K147" i="16"/>
  <c r="Q147" i="16"/>
  <c r="BL147" i="16"/>
  <c r="CW115" i="16"/>
  <c r="F82" i="16"/>
  <c r="G82" i="16"/>
  <c r="D246" i="16" s="1"/>
  <c r="G63" i="16"/>
  <c r="D229" i="16" s="1"/>
  <c r="F63" i="16"/>
  <c r="G42" i="14"/>
  <c r="K7" i="4"/>
  <c r="K29" i="11" s="1"/>
  <c r="K9" i="10"/>
  <c r="K13" i="10" s="1"/>
  <c r="G9" i="4"/>
  <c r="DF9" i="4"/>
  <c r="I7" i="4"/>
  <c r="I9" i="10"/>
  <c r="F9" i="13"/>
  <c r="G9" i="13"/>
  <c r="F12" i="10"/>
  <c r="G12" i="10"/>
  <c r="J19" i="10"/>
  <c r="J29" i="11"/>
  <c r="J8" i="13"/>
  <c r="J11" i="13" s="1"/>
  <c r="F37" i="13"/>
  <c r="I39" i="13"/>
  <c r="G37" i="13"/>
  <c r="AW36" i="16"/>
  <c r="CD15" i="16"/>
  <c r="CZ75" i="16"/>
  <c r="CX75" i="16"/>
  <c r="BQ75" i="16"/>
  <c r="H75" i="16"/>
  <c r="CE36" i="16"/>
  <c r="X83" i="16"/>
  <c r="AD15" i="16"/>
  <c r="K15" i="16"/>
  <c r="AT15" i="16"/>
  <c r="CJ15" i="16"/>
  <c r="BZ15" i="16"/>
  <c r="BE36" i="16"/>
  <c r="BP83" i="16"/>
  <c r="I36" i="16"/>
  <c r="CG36" i="16"/>
  <c r="BW83" i="16"/>
  <c r="CA15" i="16"/>
  <c r="CF83" i="16"/>
  <c r="AW83" i="16"/>
  <c r="BA69" i="16"/>
  <c r="BD28" i="16"/>
  <c r="BS28" i="16"/>
  <c r="BR28" i="16"/>
  <c r="AY48" i="16"/>
  <c r="BH48" i="16"/>
  <c r="BG48" i="16"/>
  <c r="AD48" i="16"/>
  <c r="AS48" i="16"/>
  <c r="CV75" i="16"/>
  <c r="DA48" i="16"/>
  <c r="CU83" i="16"/>
  <c r="AO83" i="16"/>
  <c r="CM75" i="16"/>
  <c r="BJ15" i="16"/>
  <c r="BK15" i="16"/>
  <c r="CE83" i="16"/>
  <c r="CH83" i="16"/>
  <c r="DC75" i="16"/>
  <c r="BF15" i="16"/>
  <c r="BM28" i="16"/>
  <c r="CQ28" i="16"/>
  <c r="BQ48" i="16"/>
  <c r="N48" i="16"/>
  <c r="BW75" i="16"/>
  <c r="CS83" i="16"/>
  <c r="T36" i="16"/>
  <c r="AF83" i="16"/>
  <c r="CH28" i="16"/>
  <c r="P48" i="16"/>
  <c r="AU48" i="16"/>
  <c r="U75" i="16"/>
  <c r="AS75" i="16"/>
  <c r="AW15" i="16"/>
  <c r="Z83" i="16"/>
  <c r="Q48" i="16"/>
  <c r="BQ36" i="16"/>
  <c r="CR28" i="16"/>
  <c r="AX48" i="16"/>
  <c r="S48" i="16"/>
  <c r="BI15" i="16"/>
  <c r="BK69" i="16"/>
  <c r="CS28" i="16"/>
  <c r="AR48" i="16"/>
  <c r="CY36" i="16"/>
  <c r="CH75" i="16"/>
  <c r="AC48" i="16"/>
  <c r="AZ83" i="16"/>
  <c r="CW69" i="16"/>
  <c r="AJ15" i="16"/>
  <c r="CK48" i="16"/>
  <c r="CG83" i="16"/>
  <c r="X75" i="16"/>
  <c r="BS15" i="16"/>
  <c r="CM83" i="16"/>
  <c r="BY75" i="16"/>
  <c r="O83" i="16"/>
  <c r="CK69" i="16"/>
  <c r="AR15" i="16"/>
  <c r="BZ48" i="16"/>
  <c r="CR75" i="16"/>
  <c r="R83" i="16"/>
  <c r="L75" i="16"/>
  <c r="BS75" i="16"/>
  <c r="J15" i="16"/>
  <c r="AX15" i="16"/>
  <c r="DC36" i="16"/>
  <c r="BN36" i="16"/>
  <c r="CN36" i="16"/>
  <c r="AD28" i="16"/>
  <c r="R48" i="16"/>
  <c r="BV48" i="16"/>
  <c r="BE48" i="16"/>
  <c r="AM36" i="16"/>
  <c r="BC15" i="16"/>
  <c r="BC75" i="16"/>
  <c r="BF75" i="16"/>
  <c r="W75" i="16"/>
  <c r="AJ36" i="16"/>
  <c r="AD36" i="16"/>
  <c r="S15" i="16"/>
  <c r="CY15" i="16"/>
  <c r="AV15" i="16"/>
  <c r="P15" i="16"/>
  <c r="CH15" i="16"/>
  <c r="DA75" i="16"/>
  <c r="AH48" i="16"/>
  <c r="AB36" i="16"/>
  <c r="J36" i="16"/>
  <c r="L36" i="16"/>
  <c r="BY15" i="16"/>
  <c r="BD36" i="16"/>
  <c r="H69" i="16"/>
  <c r="Z28" i="16"/>
  <c r="AO28" i="16"/>
  <c r="BH28" i="16"/>
  <c r="BC48" i="16"/>
  <c r="CX48" i="16"/>
  <c r="BW48" i="16"/>
  <c r="M48" i="16"/>
  <c r="AP48" i="16"/>
  <c r="CS15" i="16"/>
  <c r="CJ75" i="16"/>
  <c r="CF36" i="16"/>
  <c r="P75" i="16"/>
  <c r="I15" i="16"/>
  <c r="T75" i="16"/>
  <c r="BK75" i="16"/>
  <c r="BL83" i="16"/>
  <c r="BR83" i="16"/>
  <c r="Y15" i="16"/>
  <c r="AG15" i="16"/>
  <c r="AE15" i="16"/>
  <c r="AZ15" i="16"/>
  <c r="CP83" i="16"/>
  <c r="BS36" i="16"/>
  <c r="T15" i="16"/>
  <c r="BR15" i="16"/>
  <c r="Q83" i="16"/>
  <c r="CP28" i="16"/>
  <c r="CZ28" i="16"/>
  <c r="AX28" i="16"/>
  <c r="Z48" i="16"/>
  <c r="BX48" i="16"/>
  <c r="BX15" i="16"/>
  <c r="BE83" i="16"/>
  <c r="AU75" i="16"/>
  <c r="AH75" i="16"/>
  <c r="BY48" i="16"/>
  <c r="CD36" i="16"/>
  <c r="BO15" i="16"/>
  <c r="BL15" i="16"/>
  <c r="BU15" i="16"/>
  <c r="CR15" i="16"/>
  <c r="BA83" i="16"/>
  <c r="AK83" i="16"/>
  <c r="BW36" i="16"/>
  <c r="DA15" i="16"/>
  <c r="AX75" i="16"/>
  <c r="CW28" i="16"/>
  <c r="BE28" i="16"/>
  <c r="BN48" i="16"/>
  <c r="DB48" i="16"/>
  <c r="CZ48" i="16"/>
  <c r="AN48" i="16"/>
  <c r="O15" i="16"/>
  <c r="CI36" i="16"/>
  <c r="BT83" i="16"/>
  <c r="BV83" i="16"/>
  <c r="BT15" i="16"/>
  <c r="BT28" i="16"/>
  <c r="BK48" i="16"/>
  <c r="BP48" i="16"/>
  <c r="BZ83" i="16"/>
  <c r="Y75" i="16"/>
  <c r="CL75" i="16"/>
  <c r="Z36" i="16"/>
  <c r="I48" i="16"/>
  <c r="K75" i="16"/>
  <c r="AL15" i="16"/>
  <c r="BW15" i="16"/>
  <c r="BI48" i="16"/>
  <c r="BH75" i="16"/>
  <c r="DB28" i="16"/>
  <c r="CM48" i="16"/>
  <c r="CN75" i="16"/>
  <c r="Y36" i="16"/>
  <c r="BE15" i="16"/>
  <c r="AM15" i="16"/>
  <c r="AR83" i="16"/>
  <c r="AF36" i="16"/>
  <c r="AU15" i="16"/>
  <c r="AW75" i="16"/>
  <c r="Y28" i="16"/>
  <c r="CY48" i="16"/>
  <c r="AK48" i="16"/>
  <c r="CQ36" i="16"/>
  <c r="CF15" i="16"/>
  <c r="CL15" i="16"/>
  <c r="CH36" i="16"/>
  <c r="CU75" i="16"/>
  <c r="CI28" i="16"/>
  <c r="CP48" i="16"/>
  <c r="BM15" i="16"/>
  <c r="AS15" i="16"/>
  <c r="CU15" i="16"/>
  <c r="AD83" i="16"/>
  <c r="BB15" i="16"/>
  <c r="K83" i="16"/>
  <c r="U28" i="16"/>
  <c r="BL48" i="16"/>
  <c r="AL48" i="16"/>
  <c r="AS36" i="16"/>
  <c r="BM36" i="16"/>
  <c r="BV15" i="16"/>
  <c r="BN28" i="16"/>
  <c r="CB48" i="16"/>
  <c r="S36" i="16"/>
  <c r="AA83" i="16"/>
  <c r="BR75" i="16"/>
  <c r="CD83" i="16"/>
  <c r="CC15" i="16"/>
  <c r="CW36" i="16"/>
  <c r="AS83" i="16"/>
  <c r="BU48" i="16"/>
  <c r="P69" i="16"/>
  <c r="AZ28" i="16"/>
  <c r="CG48" i="16"/>
  <c r="H48" i="16"/>
  <c r="CF48" i="16"/>
  <c r="CX36" i="16"/>
  <c r="CK75" i="16"/>
  <c r="AN83" i="16"/>
  <c r="AE75" i="16"/>
  <c r="Y48" i="16"/>
  <c r="AA15" i="16"/>
  <c r="AX83" i="16"/>
  <c r="BK83" i="16"/>
  <c r="V48" i="16"/>
  <c r="BN15" i="16"/>
  <c r="BD48" i="16"/>
  <c r="CE69" i="16"/>
  <c r="P28" i="16"/>
  <c r="AM28" i="16"/>
  <c r="CW48" i="16"/>
  <c r="BA48" i="16"/>
  <c r="Z75" i="16"/>
  <c r="CA36" i="16"/>
  <c r="AO69" i="16"/>
  <c r="U36" i="16"/>
  <c r="CW75" i="16"/>
  <c r="AK15" i="16"/>
  <c r="AY15" i="16"/>
  <c r="CT83" i="16"/>
  <c r="DB83" i="16"/>
  <c r="CM15" i="16"/>
  <c r="BU69" i="16"/>
  <c r="DC28" i="16"/>
  <c r="AG48" i="16"/>
  <c r="CV48" i="16"/>
  <c r="AT75" i="16"/>
  <c r="CA75" i="16"/>
  <c r="BZ75" i="16"/>
  <c r="N15" i="16"/>
  <c r="AN15" i="16"/>
  <c r="AJ48" i="16"/>
  <c r="BJ83" i="16"/>
  <c r="CV15" i="16"/>
  <c r="BM69" i="16"/>
  <c r="BJ28" i="16"/>
  <c r="AB48" i="16"/>
  <c r="V36" i="16"/>
  <c r="CJ48" i="16"/>
  <c r="Q75" i="16"/>
  <c r="CK15" i="16"/>
  <c r="BD15" i="16"/>
  <c r="AZ48" i="16"/>
  <c r="AU36" i="16"/>
  <c r="AF28" i="16"/>
  <c r="BJ48" i="16"/>
  <c r="BM48" i="16"/>
  <c r="CY75" i="16"/>
  <c r="DB75" i="16"/>
  <c r="J83" i="16"/>
  <c r="CB83" i="16"/>
  <c r="W15" i="16"/>
  <c r="AW28" i="16"/>
  <c r="CL48" i="16"/>
  <c r="Q15" i="16"/>
  <c r="J75" i="16"/>
  <c r="CZ36" i="16"/>
  <c r="BA15" i="16"/>
  <c r="AO15" i="16"/>
  <c r="BG15" i="16"/>
  <c r="CR83" i="16"/>
  <c r="CS36" i="16"/>
  <c r="AP15" i="16"/>
  <c r="AS28" i="16"/>
  <c r="X48" i="16"/>
  <c r="H15" i="16"/>
  <c r="W48" i="16"/>
  <c r="K36" i="16"/>
  <c r="CI75" i="16"/>
  <c r="AF75" i="16"/>
  <c r="AC75" i="16"/>
  <c r="AP75" i="16"/>
  <c r="BE75" i="16"/>
  <c r="CW83" i="16"/>
  <c r="CP15" i="16"/>
  <c r="DC15" i="16"/>
  <c r="BQ15" i="16"/>
  <c r="U15" i="16"/>
  <c r="CO15" i="16"/>
  <c r="CG15" i="16"/>
  <c r="AG83" i="16"/>
  <c r="CO36" i="16"/>
  <c r="L15" i="16"/>
  <c r="BH83" i="16"/>
  <c r="AT48" i="16"/>
  <c r="CI15" i="16"/>
  <c r="AH15" i="16"/>
  <c r="BO75" i="16"/>
  <c r="BJ75" i="16"/>
  <c r="AQ69" i="16"/>
  <c r="AL28" i="16"/>
  <c r="N28" i="16"/>
  <c r="CG28" i="16"/>
  <c r="CC28" i="16"/>
  <c r="BT48" i="16"/>
  <c r="AA48" i="16"/>
  <c r="CU48" i="16"/>
  <c r="BR48" i="16"/>
  <c r="O48" i="16"/>
  <c r="BS83" i="16"/>
  <c r="CD48" i="16"/>
  <c r="CZ83" i="16"/>
  <c r="CF75" i="16"/>
  <c r="AY83" i="16"/>
  <c r="BD75" i="16"/>
  <c r="AN75" i="16"/>
  <c r="M75" i="16"/>
  <c r="CQ75" i="16"/>
  <c r="U83" i="16"/>
  <c r="Z15" i="16"/>
  <c r="AQ15" i="16"/>
  <c r="CE15" i="16"/>
  <c r="CL28" i="16"/>
  <c r="CE48" i="16"/>
  <c r="CN48" i="16"/>
  <c r="S75" i="16"/>
  <c r="AC15" i="16"/>
  <c r="CT15" i="16"/>
  <c r="P83" i="16"/>
  <c r="R15" i="16"/>
  <c r="BL75" i="16"/>
  <c r="AQ83" i="16"/>
  <c r="AP28" i="16"/>
  <c r="L48" i="16"/>
  <c r="CC48" i="16"/>
  <c r="AP36" i="16"/>
  <c r="BS48" i="16"/>
  <c r="BX83" i="16"/>
  <c r="CY83" i="16"/>
  <c r="AY75" i="16"/>
  <c r="AK75" i="16"/>
  <c r="BN75" i="16"/>
  <c r="CB75" i="16"/>
  <c r="BU83" i="16"/>
  <c r="AF15" i="16"/>
  <c r="CX15" i="16"/>
  <c r="DB15" i="16"/>
  <c r="BV36" i="16"/>
  <c r="BM83" i="16"/>
  <c r="N83" i="16"/>
  <c r="CV83" i="16"/>
  <c r="BI28" i="16"/>
  <c r="CS48" i="16"/>
  <c r="BT36" i="16"/>
  <c r="CD75" i="16"/>
  <c r="CT75" i="16"/>
  <c r="BP75" i="16"/>
  <c r="M15" i="16"/>
  <c r="AI15" i="16"/>
  <c r="DA28" i="16"/>
  <c r="DC48" i="16"/>
  <c r="BI75" i="16"/>
  <c r="BT75" i="16"/>
  <c r="CQ15" i="16"/>
  <c r="AB75" i="16"/>
  <c r="AE83" i="16"/>
  <c r="AA75" i="16"/>
  <c r="AI28" i="16"/>
  <c r="CA48" i="16"/>
  <c r="CR48" i="16"/>
  <c r="AV75" i="16"/>
  <c r="CQ83" i="16"/>
  <c r="BP15" i="16"/>
  <c r="AP69" i="16"/>
  <c r="CW15" i="16"/>
  <c r="AO48" i="16"/>
  <c r="G115" i="16" l="1"/>
  <c r="H41" i="14"/>
  <c r="F147" i="16"/>
  <c r="F28" i="16"/>
  <c r="G28" i="16"/>
  <c r="D197" i="16" s="1"/>
  <c r="F15" i="16"/>
  <c r="G15" i="16"/>
  <c r="D185" i="16" s="1"/>
  <c r="G83" i="16"/>
  <c r="D247" i="16" s="1"/>
  <c r="F83" i="16"/>
  <c r="F48" i="16"/>
  <c r="G48" i="16"/>
  <c r="D216" i="16" s="1"/>
  <c r="F69" i="16"/>
  <c r="G69" i="16"/>
  <c r="D234" i="16" s="1"/>
  <c r="F36" i="16"/>
  <c r="G36" i="16"/>
  <c r="D205" i="16" s="1"/>
  <c r="F75" i="16"/>
  <c r="G75" i="16"/>
  <c r="D240" i="16" s="1"/>
  <c r="G147" i="16"/>
  <c r="K8" i="13"/>
  <c r="K11" i="13" s="1"/>
  <c r="K19" i="10"/>
  <c r="I13" i="10"/>
  <c r="G9" i="10"/>
  <c r="F9" i="10"/>
  <c r="F16" i="10" s="1"/>
  <c r="F39" i="13"/>
  <c r="G39" i="13"/>
  <c r="I8" i="13"/>
  <c r="DF7" i="4"/>
  <c r="DF6" i="4" s="1"/>
  <c r="I29" i="11"/>
  <c r="I19" i="10"/>
  <c r="G7" i="4"/>
  <c r="F20" i="10" l="1"/>
  <c r="E27" i="14" s="1"/>
  <c r="F21" i="10"/>
  <c r="F27" i="14" s="1"/>
  <c r="G19" i="10"/>
  <c r="G29" i="11"/>
  <c r="F30" i="11"/>
  <c r="F31" i="11"/>
  <c r="I11" i="13"/>
  <c r="G8" i="13"/>
  <c r="F8" i="13"/>
  <c r="E11" i="14"/>
  <c r="H9" i="12"/>
  <c r="F17" i="10"/>
  <c r="F13" i="10"/>
  <c r="F15" i="10" s="1"/>
  <c r="O19" i="14" s="1"/>
  <c r="G13" i="10"/>
  <c r="L15" i="14" l="1"/>
  <c r="L11" i="14"/>
  <c r="L14" i="14"/>
  <c r="L12" i="14"/>
  <c r="L13" i="14"/>
  <c r="D75" i="12"/>
  <c r="E75" i="12" s="1"/>
  <c r="E84" i="12" s="1"/>
  <c r="D36" i="12"/>
  <c r="E36" i="12" s="1"/>
  <c r="E45" i="12" s="1"/>
  <c r="D23" i="12"/>
  <c r="D49" i="12"/>
  <c r="E49" i="12" s="1"/>
  <c r="E58" i="12" s="1"/>
  <c r="D62" i="12"/>
  <c r="E62" i="12" s="1"/>
  <c r="E71" i="12" s="1"/>
  <c r="F11" i="13"/>
  <c r="M19" i="14" s="1"/>
  <c r="G11" i="13"/>
  <c r="N19" i="14" s="1"/>
  <c r="E23" i="12" l="1"/>
  <c r="E32" i="12" s="1"/>
  <c r="N13" i="14"/>
  <c r="M13" i="14"/>
  <c r="M12" i="14"/>
  <c r="N12" i="14"/>
  <c r="N14" i="14"/>
  <c r="M14" i="14"/>
  <c r="N11" i="14"/>
  <c r="M11" i="14"/>
  <c r="L10" i="14"/>
  <c r="N15" i="14"/>
  <c r="M15" i="14"/>
  <c r="N10" i="14" l="1"/>
  <c r="M10" i="14"/>
  <c r="O15" i="14" s="1"/>
  <c r="P15" i="14" s="1"/>
  <c r="Q15" i="14" s="1"/>
  <c r="O12" i="14" l="1"/>
  <c r="P12" i="14" s="1"/>
  <c r="Q12" i="14" s="1"/>
  <c r="O14" i="14"/>
  <c r="P14" i="14" s="1"/>
  <c r="Q14" i="14" s="1"/>
  <c r="O13" i="14"/>
  <c r="P13" i="14" s="1"/>
  <c r="Q13" i="14" s="1"/>
  <c r="O11" i="14"/>
  <c r="P11" i="14" s="1"/>
  <c r="Q11" i="14" l="1"/>
  <c r="Q10" i="14" s="1"/>
  <c r="F4" i="14" s="1"/>
  <c r="P10" i="14"/>
  <c r="F11" i="14" l="1"/>
  <c r="F15" i="14"/>
  <c r="F13" i="14"/>
  <c r="F12" i="14"/>
  <c r="F14" i="14"/>
  <c r="BG47" i="16"/>
  <c r="CO49" i="16"/>
  <c r="L72" i="16"/>
  <c r="CR60" i="16"/>
  <c r="CX20" i="16"/>
  <c r="BP35" i="16"/>
  <c r="CZ70" i="16"/>
  <c r="J76" i="16"/>
  <c r="CZ23" i="16"/>
  <c r="BC72" i="16"/>
  <c r="BM79" i="16"/>
  <c r="L80" i="16"/>
  <c r="CJ53" i="16"/>
  <c r="CL60" i="16"/>
  <c r="CT23" i="16"/>
  <c r="R84" i="16"/>
  <c r="AT49" i="16"/>
  <c r="O20" i="16"/>
  <c r="CX60" i="16"/>
  <c r="CE18" i="16"/>
  <c r="AK79" i="16"/>
  <c r="Y54" i="16"/>
  <c r="BI80" i="16"/>
  <c r="AR41" i="16"/>
  <c r="AO80" i="16"/>
  <c r="AE27" i="16"/>
  <c r="BX72" i="16"/>
  <c r="AC14" i="16"/>
  <c r="AB59" i="16"/>
  <c r="CG84" i="16"/>
  <c r="CN60" i="16"/>
  <c r="AG65" i="16"/>
  <c r="CV17" i="16"/>
  <c r="CP23" i="16"/>
  <c r="BC26" i="16"/>
  <c r="CC80" i="16"/>
  <c r="BC71" i="16"/>
  <c r="CS25" i="16"/>
  <c r="W71" i="16"/>
  <c r="CE20" i="16"/>
  <c r="M86" i="16"/>
  <c r="AY65" i="16"/>
  <c r="AA14" i="16"/>
  <c r="AE57" i="16"/>
  <c r="DA62" i="16"/>
  <c r="BX39" i="16"/>
  <c r="AY58" i="16"/>
  <c r="BL17" i="16"/>
  <c r="CF87" i="16"/>
  <c r="CZ38" i="16"/>
  <c r="R29" i="16"/>
  <c r="K19" i="16"/>
  <c r="CB38" i="16"/>
  <c r="CA57" i="16"/>
  <c r="DC81" i="16"/>
  <c r="K52" i="15"/>
  <c r="CG40" i="16"/>
  <c r="BY57" i="16"/>
  <c r="BZ47" i="16"/>
  <c r="AO84" i="16"/>
  <c r="CP29" i="16"/>
  <c r="BC73" i="16"/>
  <c r="AU29" i="16"/>
  <c r="CA29" i="16"/>
  <c r="AW79" i="16"/>
  <c r="AR16" i="16"/>
  <c r="L25" i="16"/>
  <c r="CK31" i="16"/>
  <c r="S19" i="16"/>
  <c r="DB52" i="16"/>
  <c r="BQ27" i="16"/>
  <c r="BF38" i="16"/>
  <c r="BM16" i="16"/>
  <c r="BQ65" i="16"/>
  <c r="BS81" i="16"/>
  <c r="CT87" i="16"/>
  <c r="DB84" i="16"/>
  <c r="AH53" i="16"/>
  <c r="CI81" i="16"/>
  <c r="N53" i="16"/>
  <c r="U38" i="16"/>
  <c r="CC31" i="16"/>
  <c r="Y41" i="16"/>
  <c r="BU59" i="16"/>
  <c r="CT70" i="16"/>
  <c r="CM65" i="16"/>
  <c r="AO53" i="16"/>
  <c r="BK65" i="16"/>
  <c r="U42" i="16"/>
  <c r="BE49" i="16"/>
  <c r="BI30" i="16"/>
  <c r="AY54" i="16"/>
  <c r="BH14" i="16"/>
  <c r="AQ49" i="16"/>
  <c r="AG38" i="16"/>
  <c r="H74" i="16"/>
  <c r="AN70" i="16"/>
  <c r="CR25" i="16"/>
  <c r="CK79" i="16"/>
  <c r="BI49" i="16"/>
  <c r="H39" i="16"/>
  <c r="CX19" i="16"/>
  <c r="CW41" i="16"/>
  <c r="CV81" i="16"/>
  <c r="BF85" i="16"/>
  <c r="H87" i="16"/>
  <c r="AH57" i="16"/>
  <c r="BX38" i="16"/>
  <c r="CB65" i="16"/>
  <c r="BB14" i="16"/>
  <c r="BD29" i="16"/>
  <c r="CF72" i="16"/>
  <c r="AB86" i="16"/>
  <c r="AT40" i="16"/>
  <c r="CE73" i="16"/>
  <c r="CX85" i="16"/>
  <c r="AS65" i="16"/>
  <c r="W81" i="16"/>
  <c r="CA59" i="16"/>
  <c r="CK61" i="16"/>
  <c r="BJ29" i="16"/>
  <c r="AJ85" i="16"/>
  <c r="AI17" i="16"/>
  <c r="CS49" i="16"/>
  <c r="P60" i="16"/>
  <c r="BN17" i="16"/>
  <c r="AG71" i="16"/>
  <c r="AN71" i="16"/>
  <c r="CT85" i="16"/>
  <c r="BJ70" i="16"/>
  <c r="BB73" i="16"/>
  <c r="BW19" i="16"/>
  <c r="BC60" i="16"/>
  <c r="CJ79" i="16"/>
  <c r="W17" i="16"/>
  <c r="V62" i="16"/>
  <c r="AU62" i="16"/>
  <c r="I14" i="16"/>
  <c r="BJ57" i="16"/>
  <c r="Q65" i="16"/>
  <c r="DC26" i="16"/>
  <c r="BT59" i="16"/>
  <c r="S42" i="16"/>
  <c r="AJ27" i="16"/>
  <c r="CY76" i="16"/>
  <c r="CS86" i="16"/>
  <c r="CQ58" i="16"/>
  <c r="AD23" i="16"/>
  <c r="BH87" i="16"/>
  <c r="CQ59" i="16"/>
  <c r="CE14" i="16"/>
  <c r="BR65" i="16"/>
  <c r="CC81" i="16"/>
  <c r="AW18" i="16"/>
  <c r="AM79" i="16"/>
  <c r="M54" i="16"/>
  <c r="H59" i="16"/>
  <c r="CX62" i="16"/>
  <c r="Y20" i="16"/>
  <c r="BV74" i="16"/>
  <c r="AY86" i="16"/>
  <c r="CW84" i="16"/>
  <c r="DC47" i="16"/>
  <c r="V40" i="16"/>
  <c r="V38" i="16"/>
  <c r="AU23" i="16"/>
  <c r="DC59" i="16"/>
  <c r="CG27" i="16"/>
  <c r="DA86" i="16"/>
  <c r="BT60" i="16"/>
  <c r="AE41" i="16"/>
  <c r="CT16" i="16"/>
  <c r="K38" i="16"/>
  <c r="CK60" i="16"/>
  <c r="CR30" i="16"/>
  <c r="AZ47" i="16"/>
  <c r="CP80" i="16"/>
  <c r="CG20" i="16"/>
  <c r="BV65" i="16"/>
  <c r="CW71" i="16"/>
  <c r="Z53" i="16"/>
  <c r="BV79" i="16"/>
  <c r="CY42" i="16"/>
  <c r="BB80" i="16"/>
  <c r="AI26" i="16"/>
  <c r="BP41" i="16"/>
  <c r="J74" i="16"/>
  <c r="AA54" i="16"/>
  <c r="BY54" i="16"/>
  <c r="AV87" i="16"/>
  <c r="AK59" i="16"/>
  <c r="CS74" i="16"/>
  <c r="CB81" i="16"/>
  <c r="AY59" i="16"/>
  <c r="AZ59" i="16"/>
  <c r="Z60" i="16"/>
  <c r="AQ59" i="16"/>
  <c r="BT31" i="16"/>
  <c r="BO60" i="16"/>
  <c r="CC14" i="16"/>
  <c r="CI30" i="16"/>
  <c r="CV84" i="16"/>
  <c r="DB35" i="16"/>
  <c r="BY53" i="16"/>
  <c r="AW87" i="16"/>
  <c r="CS20" i="16"/>
  <c r="BH80" i="16"/>
  <c r="CD61" i="16"/>
  <c r="AE20" i="16"/>
  <c r="BH18" i="16"/>
  <c r="BN71" i="16"/>
  <c r="AY29" i="16"/>
  <c r="AB53" i="16"/>
  <c r="H60" i="16"/>
  <c r="CS19" i="16"/>
  <c r="BY61" i="16"/>
  <c r="BQ38" i="16"/>
  <c r="AS31" i="16"/>
  <c r="BZ71" i="16"/>
  <c r="BK72" i="16"/>
  <c r="CS23" i="16"/>
  <c r="AG27" i="16"/>
  <c r="DB41" i="16"/>
  <c r="AU52" i="16"/>
  <c r="AQ26" i="16"/>
  <c r="AH25" i="16"/>
  <c r="BO79" i="16"/>
  <c r="BI16" i="16"/>
  <c r="O72" i="16"/>
  <c r="U74" i="16"/>
  <c r="W57" i="16"/>
  <c r="AL25" i="16"/>
  <c r="AH27" i="16"/>
  <c r="BD61" i="16"/>
  <c r="K26" i="16"/>
  <c r="CT86" i="16"/>
  <c r="BF35" i="16"/>
  <c r="CS29" i="16"/>
  <c r="CC49" i="16"/>
  <c r="DC30" i="16"/>
  <c r="BG29" i="16"/>
  <c r="AP73" i="16"/>
  <c r="AZ18" i="16"/>
  <c r="BT47" i="16"/>
  <c r="BC20" i="16"/>
  <c r="BP53" i="16"/>
  <c r="DA53" i="16"/>
  <c r="AI57" i="16"/>
  <c r="Z17" i="16"/>
  <c r="J39" i="16"/>
  <c r="L35" i="16"/>
  <c r="AE17" i="16"/>
  <c r="BJ39" i="16"/>
  <c r="X53" i="16"/>
  <c r="AD17" i="16"/>
  <c r="CX54" i="16"/>
  <c r="CV29" i="16"/>
  <c r="W26" i="16"/>
  <c r="BJ79" i="16"/>
  <c r="CO40" i="16"/>
  <c r="DB61" i="16"/>
  <c r="M14" i="16"/>
  <c r="BY80" i="16"/>
  <c r="AN61" i="16"/>
  <c r="CF80" i="16"/>
  <c r="BO85" i="16"/>
  <c r="X85" i="16"/>
  <c r="R61" i="16"/>
  <c r="BO39" i="16"/>
  <c r="L85" i="16"/>
  <c r="AA25" i="16"/>
  <c r="AH59" i="16"/>
  <c r="AR19" i="16"/>
  <c r="BP42" i="16"/>
  <c r="CZ19" i="16"/>
  <c r="AH16" i="16"/>
  <c r="BQ60" i="16"/>
  <c r="BF23" i="16"/>
  <c r="CL71" i="16"/>
  <c r="BP26" i="16"/>
  <c r="AW16" i="16"/>
  <c r="BG19" i="16"/>
  <c r="CS58" i="16"/>
  <c r="R18" i="16"/>
  <c r="V52" i="16"/>
  <c r="AO14" i="16"/>
  <c r="BF40" i="16"/>
  <c r="Q76" i="16"/>
  <c r="AV16" i="16"/>
  <c r="BB52" i="16"/>
  <c r="AJ41" i="16"/>
  <c r="CJ80" i="16"/>
  <c r="BD53" i="16"/>
  <c r="AJ57" i="16"/>
  <c r="AU54" i="16"/>
  <c r="U16" i="16"/>
  <c r="AX71" i="16"/>
  <c r="CQ65" i="16"/>
  <c r="BQ71" i="16"/>
  <c r="AQ65" i="16"/>
  <c r="BQ81" i="16"/>
  <c r="BV58" i="16"/>
  <c r="BM27" i="16"/>
  <c r="BH57" i="16"/>
  <c r="CN19" i="16"/>
  <c r="CD76" i="16"/>
  <c r="H70" i="16"/>
  <c r="AV80" i="16"/>
  <c r="BU38" i="16"/>
  <c r="BH40" i="16"/>
  <c r="CT39" i="16"/>
  <c r="CJ86" i="16"/>
  <c r="S53" i="16"/>
  <c r="BF76" i="16"/>
  <c r="AW62" i="16"/>
  <c r="DB62" i="16"/>
  <c r="AO27" i="16"/>
  <c r="CR47" i="16"/>
  <c r="BI53" i="16"/>
  <c r="AP79" i="16"/>
  <c r="H14" i="16"/>
  <c r="CJ39" i="16"/>
  <c r="CO30" i="16"/>
  <c r="AM23" i="16"/>
  <c r="BA39" i="16"/>
  <c r="BI29" i="16"/>
  <c r="DC49" i="16"/>
  <c r="BI47" i="16"/>
  <c r="CI54" i="16"/>
  <c r="AK16" i="16"/>
  <c r="CO26" i="16"/>
  <c r="BC81" i="16"/>
  <c r="DC19" i="16"/>
  <c r="AK31" i="16"/>
  <c r="BD14" i="16"/>
  <c r="K80" i="16"/>
  <c r="AH62" i="16"/>
  <c r="CO14" i="16"/>
  <c r="BF52" i="16"/>
  <c r="BW76" i="16"/>
  <c r="BY47" i="16"/>
  <c r="BE59" i="16"/>
  <c r="CG61" i="16"/>
  <c r="AI76" i="16"/>
  <c r="AO54" i="16"/>
  <c r="J62" i="16"/>
  <c r="BZ84" i="16"/>
  <c r="BA72" i="16"/>
  <c r="Y52" i="16"/>
  <c r="BH16" i="16"/>
  <c r="AW47" i="16"/>
  <c r="AP25" i="16"/>
  <c r="BG26" i="16"/>
  <c r="AL81" i="16"/>
  <c r="BR58" i="16"/>
  <c r="CA20" i="16"/>
  <c r="CI57" i="16"/>
  <c r="X47" i="16"/>
  <c r="DB70" i="16"/>
  <c r="AQ70" i="16"/>
  <c r="S59" i="16"/>
  <c r="CF35" i="16"/>
  <c r="AZ39" i="16"/>
  <c r="CR20" i="16"/>
  <c r="AO23" i="16"/>
  <c r="AL62" i="16"/>
  <c r="AG58" i="16"/>
  <c r="BG17" i="16"/>
  <c r="CH58" i="16"/>
  <c r="R40" i="16"/>
  <c r="AU80" i="16"/>
  <c r="S31" i="16"/>
  <c r="BJ60" i="16"/>
  <c r="AE42" i="16"/>
  <c r="CL87" i="16"/>
  <c r="BY35" i="16"/>
  <c r="BU23" i="16"/>
  <c r="AS47" i="16"/>
  <c r="CS18" i="16"/>
  <c r="K29" i="16"/>
  <c r="CU80" i="16"/>
  <c r="AO74" i="16"/>
  <c r="BS19" i="16"/>
  <c r="H58" i="16"/>
  <c r="BP39" i="16"/>
  <c r="AN35" i="16"/>
  <c r="O76" i="16"/>
  <c r="BP54" i="16"/>
  <c r="K57" i="16"/>
  <c r="AY47" i="16"/>
  <c r="AA20" i="16"/>
  <c r="BN20" i="16"/>
  <c r="AS35" i="16"/>
  <c r="CQ79" i="16"/>
  <c r="V29" i="16"/>
  <c r="AQ57" i="16"/>
  <c r="AY60" i="16"/>
  <c r="AH31" i="16"/>
  <c r="AA49" i="16"/>
  <c r="AG76" i="16"/>
  <c r="CQ39" i="16"/>
  <c r="CM81" i="16"/>
  <c r="CW16" i="16"/>
  <c r="BL41" i="16"/>
  <c r="AX52" i="16"/>
  <c r="CP42" i="16"/>
  <c r="X74" i="16"/>
  <c r="BZ14" i="16"/>
  <c r="AX80" i="16"/>
  <c r="U20" i="16"/>
  <c r="CG58" i="16"/>
  <c r="CD17" i="16"/>
  <c r="CN40" i="16"/>
  <c r="BW79" i="16"/>
  <c r="AR71" i="16"/>
  <c r="CA76" i="16"/>
  <c r="CV54" i="16"/>
  <c r="CK40" i="16"/>
  <c r="K60" i="16"/>
  <c r="CC57" i="16"/>
  <c r="AI47" i="16"/>
  <c r="CW29" i="16"/>
  <c r="CZ16" i="16"/>
  <c r="L42" i="16"/>
  <c r="CY81" i="16"/>
  <c r="CI60" i="16"/>
  <c r="CS41" i="16"/>
  <c r="BF80" i="16"/>
  <c r="BO86" i="16"/>
  <c r="CB20" i="16"/>
  <c r="Z14" i="16"/>
  <c r="AU26" i="16"/>
  <c r="CV62" i="16"/>
  <c r="AL49" i="16"/>
  <c r="BW18" i="16"/>
  <c r="CZ62" i="16"/>
  <c r="AQ80" i="16"/>
  <c r="AF14" i="16"/>
  <c r="BT38" i="16"/>
  <c r="CG79" i="16"/>
  <c r="BZ76" i="16"/>
  <c r="CL85" i="16"/>
  <c r="AI31" i="16"/>
  <c r="BO52" i="16"/>
  <c r="W23" i="16"/>
  <c r="CI61" i="16"/>
  <c r="CA35" i="16"/>
  <c r="X61" i="16"/>
  <c r="DA19" i="16"/>
  <c r="CH72" i="16"/>
  <c r="X58" i="16"/>
  <c r="S70" i="16"/>
  <c r="T81" i="16"/>
  <c r="P72" i="16"/>
  <c r="CV86" i="16"/>
  <c r="CB18" i="16"/>
  <c r="BS87" i="16"/>
  <c r="AI16" i="16"/>
  <c r="BC31" i="16"/>
  <c r="X35" i="16"/>
  <c r="BV86" i="16"/>
  <c r="DA71" i="16"/>
  <c r="BO35" i="16"/>
  <c r="AD60" i="16"/>
  <c r="AX20" i="16"/>
  <c r="DC79" i="16"/>
  <c r="CL42" i="16"/>
  <c r="BF49" i="16"/>
  <c r="AF74" i="16"/>
  <c r="BV59" i="16"/>
  <c r="CU47" i="16"/>
  <c r="BI74" i="16"/>
  <c r="BE31" i="16"/>
  <c r="BW14" i="16"/>
  <c r="CG35" i="16"/>
  <c r="CB14" i="16"/>
  <c r="AX29" i="16"/>
  <c r="BX41" i="16"/>
  <c r="AR59" i="16"/>
  <c r="AX60" i="16"/>
  <c r="CN85" i="16"/>
  <c r="BJ81" i="16"/>
  <c r="AH65" i="16"/>
  <c r="K14" i="16"/>
  <c r="BZ70" i="16"/>
  <c r="AS57" i="16"/>
  <c r="Z31" i="16"/>
  <c r="V85" i="16"/>
  <c r="CD59" i="16"/>
  <c r="CD25" i="16"/>
  <c r="CG41" i="16"/>
  <c r="CK27" i="16"/>
  <c r="BJ54" i="16"/>
  <c r="AQ14" i="16"/>
  <c r="CW39" i="16"/>
  <c r="CG14" i="16"/>
  <c r="AX40" i="16"/>
  <c r="AI18" i="16"/>
  <c r="AH58" i="16"/>
  <c r="AD57" i="16"/>
  <c r="BZ87" i="16"/>
  <c r="L70" i="16"/>
  <c r="J26" i="16"/>
  <c r="AF35" i="16"/>
  <c r="BY23" i="16"/>
  <c r="AW14" i="16"/>
  <c r="CD73" i="16"/>
  <c r="V60" i="16"/>
  <c r="BJ38" i="16"/>
  <c r="K27" i="16"/>
  <c r="K62" i="16"/>
  <c r="CM70" i="16"/>
  <c r="CD54" i="16"/>
  <c r="CZ14" i="16"/>
  <c r="AQ85" i="16"/>
  <c r="CX58" i="16"/>
  <c r="CJ40" i="16"/>
  <c r="CL80" i="16"/>
  <c r="AP39" i="16"/>
  <c r="CN18" i="16"/>
  <c r="CJ26" i="16"/>
  <c r="CQ42" i="16"/>
  <c r="K59" i="16"/>
  <c r="BO80" i="16"/>
  <c r="CA65" i="16"/>
  <c r="T86" i="16"/>
  <c r="CE29" i="16"/>
  <c r="CY85" i="16"/>
  <c r="AX23" i="16"/>
  <c r="CE76" i="16"/>
  <c r="CR58" i="16"/>
  <c r="AX30" i="16"/>
  <c r="K125" i="14"/>
  <c r="AI59" i="16"/>
  <c r="CV59" i="16"/>
  <c r="BR76" i="16"/>
  <c r="BE39" i="16"/>
  <c r="U39" i="16"/>
  <c r="AV26" i="16"/>
  <c r="BC74" i="16"/>
  <c r="Z87" i="16"/>
  <c r="BW39" i="16"/>
  <c r="Y71" i="16"/>
  <c r="AX19" i="16"/>
  <c r="AT39" i="16"/>
  <c r="W65" i="16"/>
  <c r="BE81" i="16"/>
  <c r="AJ53" i="16"/>
  <c r="W73" i="16"/>
  <c r="CQ18" i="16"/>
  <c r="CF71" i="16"/>
  <c r="T25" i="16"/>
  <c r="CI35" i="16"/>
  <c r="BJ76" i="16"/>
  <c r="AG29" i="16"/>
  <c r="AG47" i="16"/>
  <c r="Y18" i="16"/>
  <c r="CW40" i="16"/>
  <c r="BV23" i="16"/>
  <c r="BU54" i="16"/>
  <c r="BU80" i="16"/>
  <c r="T73" i="16"/>
  <c r="AC80" i="16"/>
  <c r="BH35" i="16"/>
  <c r="AC25" i="16"/>
  <c r="AA57" i="16"/>
  <c r="AA81" i="16"/>
  <c r="Z70" i="16"/>
  <c r="K85" i="16"/>
  <c r="BN35" i="16"/>
  <c r="AV60" i="16"/>
  <c r="AV42" i="16"/>
  <c r="BC79" i="16"/>
  <c r="CX31" i="16"/>
  <c r="BT70" i="16"/>
  <c r="AN42" i="16"/>
  <c r="AW35" i="16"/>
  <c r="Z76" i="16"/>
  <c r="BM35" i="16"/>
  <c r="BF42" i="16"/>
  <c r="N59" i="16"/>
  <c r="T17" i="16"/>
  <c r="T16" i="16"/>
  <c r="AU41" i="16"/>
  <c r="CJ35" i="16"/>
  <c r="AK80" i="16"/>
  <c r="CY19" i="16"/>
  <c r="CG81" i="16"/>
  <c r="AP80" i="16"/>
  <c r="BA54" i="16"/>
  <c r="CJ57" i="16"/>
  <c r="N40" i="16"/>
  <c r="U84" i="16"/>
  <c r="CY31" i="16"/>
  <c r="O14" i="16"/>
  <c r="BS14" i="16"/>
  <c r="CP87" i="16"/>
  <c r="BZ58" i="16"/>
  <c r="O40" i="16"/>
  <c r="AY19" i="16"/>
  <c r="AY38" i="16"/>
  <c r="BO62" i="16"/>
  <c r="U23" i="16"/>
  <c r="AK29" i="16"/>
  <c r="DB71" i="16"/>
  <c r="BK30" i="16"/>
  <c r="S85" i="16"/>
  <c r="BC17" i="16"/>
  <c r="CT41" i="16"/>
  <c r="T38" i="16"/>
  <c r="BV30" i="16"/>
  <c r="CH57" i="16"/>
  <c r="M80" i="16"/>
  <c r="BS79" i="16"/>
  <c r="AD26" i="16"/>
  <c r="BF20" i="16"/>
  <c r="AZ31" i="16"/>
  <c r="BN58" i="16"/>
  <c r="CH19" i="16"/>
  <c r="CJ52" i="16"/>
  <c r="BD20" i="16"/>
  <c r="CT20" i="16"/>
  <c r="DA26" i="16"/>
  <c r="CH14" i="16"/>
  <c r="I16" i="16"/>
  <c r="BC52" i="16"/>
  <c r="W41" i="16"/>
  <c r="AQ76" i="16"/>
  <c r="CK16" i="16"/>
  <c r="CM72" i="16"/>
  <c r="CT29" i="16"/>
  <c r="BO74" i="16"/>
  <c r="S57" i="16"/>
  <c r="CQ19" i="16"/>
  <c r="DA73" i="16"/>
  <c r="BQ87" i="16"/>
  <c r="AK58" i="16"/>
  <c r="AW26" i="16"/>
  <c r="BE70" i="16"/>
  <c r="BE40" i="16"/>
  <c r="CC85" i="16"/>
  <c r="H86" i="16"/>
  <c r="Q17" i="16"/>
  <c r="AQ71" i="16"/>
  <c r="BU73" i="16"/>
  <c r="BP79" i="16"/>
  <c r="CY14" i="16"/>
  <c r="CZ20" i="16"/>
  <c r="CY23" i="16"/>
  <c r="AD30" i="16"/>
  <c r="H54" i="16"/>
  <c r="BF70" i="16"/>
  <c r="CT80" i="16"/>
  <c r="AQ87" i="16"/>
  <c r="U53" i="16"/>
  <c r="AS59" i="16"/>
  <c r="AC57" i="16"/>
  <c r="CF58" i="16"/>
  <c r="W61" i="16"/>
  <c r="CF54" i="16"/>
  <c r="BY72" i="16"/>
  <c r="BC84" i="16"/>
  <c r="AJ20" i="16"/>
  <c r="CY40" i="16"/>
  <c r="CQ81" i="16"/>
  <c r="M71" i="16"/>
  <c r="CE30" i="16"/>
  <c r="CY47" i="16"/>
  <c r="BG61" i="16"/>
  <c r="BQ14" i="16"/>
  <c r="BF39" i="16"/>
  <c r="AX81" i="16"/>
  <c r="Y30" i="16"/>
  <c r="BB65" i="16"/>
  <c r="CR76" i="16"/>
  <c r="CC47" i="16"/>
  <c r="AS60" i="16"/>
  <c r="L87" i="16"/>
  <c r="BF58" i="16"/>
  <c r="CO35" i="16"/>
  <c r="K17" i="16"/>
  <c r="CI72" i="16"/>
  <c r="BC14" i="16"/>
  <c r="DC14" i="16"/>
  <c r="Y49" i="16"/>
  <c r="CN31" i="16"/>
  <c r="AX26" i="16"/>
  <c r="AQ53" i="16"/>
  <c r="BC54" i="16"/>
  <c r="BF62" i="16"/>
  <c r="AA65" i="16"/>
  <c r="K87" i="16"/>
  <c r="AW80" i="16"/>
  <c r="CQ31" i="16"/>
  <c r="CF18" i="16"/>
  <c r="BR29" i="16"/>
  <c r="AK47" i="16"/>
  <c r="DC58" i="16"/>
  <c r="AS54" i="16"/>
  <c r="AI29" i="16"/>
  <c r="CK84" i="16"/>
  <c r="DB38" i="16"/>
  <c r="O87" i="16"/>
  <c r="CO23" i="16"/>
  <c r="CU19" i="16"/>
  <c r="CS62" i="16"/>
  <c r="E168" i="16"/>
  <c r="CC18" i="16"/>
  <c r="M53" i="16"/>
  <c r="BW61" i="16"/>
  <c r="BB74" i="16"/>
  <c r="AL57" i="16"/>
  <c r="M16" i="16"/>
  <c r="CJ30" i="16"/>
  <c r="P74" i="16"/>
  <c r="BP52" i="16"/>
  <c r="DA16" i="16"/>
  <c r="CS76" i="16"/>
  <c r="T49" i="16"/>
  <c r="L71" i="16"/>
  <c r="AF60" i="16"/>
  <c r="M47" i="16"/>
  <c r="AR20" i="16"/>
  <c r="CR80" i="16"/>
  <c r="CI85" i="16"/>
  <c r="CA26" i="16"/>
  <c r="Y74" i="16"/>
  <c r="L62" i="16"/>
  <c r="AH76" i="16"/>
  <c r="BI87" i="16"/>
  <c r="BX49" i="16"/>
  <c r="BT74" i="16"/>
  <c r="BP14" i="16"/>
  <c r="AP16" i="16"/>
  <c r="CB39" i="16"/>
  <c r="AH84" i="16"/>
  <c r="CL54" i="16"/>
  <c r="L49" i="16"/>
  <c r="AR70" i="16"/>
  <c r="BA26" i="16"/>
  <c r="CH87" i="16"/>
  <c r="CU40" i="16"/>
  <c r="BK76" i="16"/>
  <c r="BZ31" i="16"/>
  <c r="AD74" i="16"/>
  <c r="H30" i="16"/>
  <c r="BB87" i="16"/>
  <c r="AS86" i="16"/>
  <c r="AZ71" i="16"/>
  <c r="BK87" i="16"/>
  <c r="AX59" i="16"/>
  <c r="Q61" i="16"/>
  <c r="AV59" i="16"/>
  <c r="P54" i="16"/>
  <c r="CO61" i="16"/>
  <c r="CA40" i="16"/>
  <c r="AR84" i="16"/>
  <c r="CU61" i="16"/>
  <c r="CT25" i="16"/>
  <c r="Y58" i="16"/>
  <c r="CZ65" i="16"/>
  <c r="DC85" i="16"/>
  <c r="I25" i="16"/>
  <c r="CC26" i="16"/>
  <c r="Y80" i="16"/>
  <c r="AT54" i="16"/>
  <c r="AF39" i="16"/>
  <c r="AR23" i="16"/>
  <c r="Y38" i="16"/>
  <c r="CK73" i="16"/>
  <c r="I30" i="16"/>
  <c r="BP74" i="16"/>
  <c r="CW54" i="16"/>
  <c r="BD42" i="16"/>
  <c r="X76" i="16"/>
  <c r="AQ20" i="16"/>
  <c r="J85" i="16"/>
  <c r="R70" i="16"/>
  <c r="CM58" i="16"/>
  <c r="AT60" i="16"/>
  <c r="BC62" i="16"/>
  <c r="AJ58" i="16"/>
  <c r="AK20" i="16"/>
  <c r="BL26" i="16"/>
  <c r="AH23" i="16"/>
  <c r="CC74" i="16"/>
  <c r="AY17" i="16"/>
  <c r="U62" i="16"/>
  <c r="BX14" i="16"/>
  <c r="I23" i="16"/>
  <c r="CP79" i="16"/>
  <c r="K19" i="14"/>
  <c r="BD23" i="16"/>
  <c r="AI19" i="16"/>
  <c r="R58" i="16"/>
  <c r="R31" i="16"/>
  <c r="BD25" i="16"/>
  <c r="CI25" i="16"/>
  <c r="N58" i="16"/>
  <c r="CO57" i="16"/>
  <c r="BO72" i="16"/>
  <c r="CS61" i="16"/>
  <c r="BG52" i="16"/>
  <c r="AE49" i="16"/>
  <c r="BN49" i="16"/>
  <c r="BG27" i="16"/>
  <c r="AM25" i="16"/>
  <c r="CC29" i="16"/>
  <c r="CK29" i="16"/>
  <c r="CB72" i="16"/>
  <c r="BN72" i="16"/>
  <c r="AN76" i="16"/>
  <c r="I27" i="16"/>
  <c r="BX23" i="16"/>
  <c r="CA30" i="16"/>
  <c r="AW58" i="16"/>
  <c r="L30" i="16"/>
  <c r="BU87" i="16"/>
  <c r="AU38" i="16"/>
  <c r="BS39" i="16"/>
  <c r="CB41" i="16"/>
  <c r="CC76" i="16"/>
  <c r="BO61" i="16"/>
  <c r="BA29" i="16"/>
  <c r="BV25" i="16"/>
  <c r="BP30" i="16"/>
  <c r="CM17" i="16"/>
  <c r="BB84" i="16"/>
  <c r="G4" i="14"/>
  <c r="L26" i="16"/>
  <c r="BV16" i="16"/>
  <c r="Y42" i="16"/>
  <c r="Q71" i="16"/>
  <c r="BY60" i="16"/>
  <c r="CU38" i="16"/>
  <c r="BN73" i="16"/>
  <c r="CD47" i="16"/>
  <c r="AJ76" i="16"/>
  <c r="BH29" i="16"/>
  <c r="V19" i="16"/>
  <c r="W42" i="16"/>
  <c r="L58" i="16"/>
  <c r="BN41" i="16"/>
  <c r="DB18" i="16"/>
  <c r="CK80" i="16"/>
  <c r="CN26" i="16"/>
  <c r="BR14" i="16"/>
  <c r="CP70" i="16"/>
  <c r="AR38" i="16"/>
  <c r="BG74" i="16"/>
  <c r="BU40" i="16"/>
  <c r="CZ39" i="16"/>
  <c r="CH81" i="16"/>
  <c r="CQ38" i="16"/>
  <c r="AY35" i="16"/>
  <c r="BG72" i="16"/>
  <c r="BK42" i="16"/>
  <c r="CQ17" i="16"/>
  <c r="CP18" i="16"/>
  <c r="Q16" i="16"/>
  <c r="CV26" i="16"/>
  <c r="BS49" i="16"/>
  <c r="BB81" i="16"/>
  <c r="CO16" i="16"/>
  <c r="DB74" i="16"/>
  <c r="BR84" i="16"/>
  <c r="CV70" i="16"/>
  <c r="BS16" i="16"/>
  <c r="H29" i="16"/>
  <c r="BT53" i="16"/>
  <c r="DC54" i="16"/>
  <c r="CW60" i="16"/>
  <c r="CB86" i="16"/>
  <c r="BR27" i="16"/>
  <c r="CX49" i="16"/>
  <c r="BC29" i="16"/>
  <c r="O18" i="16"/>
  <c r="CQ60" i="16"/>
  <c r="AA35" i="16"/>
  <c r="I41" i="16"/>
  <c r="CF38" i="16"/>
  <c r="O30" i="16"/>
  <c r="BS42" i="16"/>
  <c r="AT29" i="16"/>
  <c r="AC71" i="16"/>
  <c r="AJ62" i="16"/>
  <c r="AD61" i="16"/>
  <c r="BH39" i="16"/>
  <c r="CN30" i="16"/>
  <c r="AW38" i="16"/>
  <c r="CT52" i="16"/>
  <c r="O81" i="16"/>
  <c r="CC60" i="16"/>
  <c r="AC85" i="16"/>
  <c r="CE74" i="16"/>
  <c r="BA16" i="16"/>
  <c r="CY41" i="16"/>
  <c r="DC65" i="16"/>
  <c r="CH84" i="16"/>
  <c r="AJ70" i="16"/>
  <c r="BG38" i="16"/>
  <c r="BB53" i="16"/>
  <c r="X52" i="16"/>
  <c r="Q18" i="16"/>
  <c r="CE26" i="16"/>
  <c r="AZ49" i="16"/>
  <c r="CG76" i="16"/>
  <c r="DB14" i="16"/>
  <c r="CL17" i="16"/>
  <c r="BO73" i="16"/>
  <c r="AT42" i="16"/>
  <c r="AY49" i="16"/>
  <c r="AT23" i="16"/>
  <c r="CI47" i="16"/>
  <c r="BE79" i="16"/>
  <c r="BM87" i="16"/>
  <c r="AQ31" i="16"/>
  <c r="T47" i="16"/>
  <c r="AH26" i="16"/>
  <c r="AF19" i="16"/>
  <c r="T30" i="16"/>
  <c r="AH52" i="16"/>
  <c r="CE79" i="16"/>
  <c r="AE38" i="16"/>
  <c r="CN17" i="16"/>
  <c r="DC39" i="16"/>
  <c r="AE80" i="16"/>
  <c r="AB35" i="16"/>
  <c r="CA14" i="16"/>
  <c r="Y61" i="16"/>
  <c r="P76" i="16"/>
  <c r="AE31" i="16"/>
  <c r="AM14" i="16"/>
  <c r="L19" i="16"/>
  <c r="BY40" i="16"/>
  <c r="AT30" i="16"/>
  <c r="AL86" i="16"/>
  <c r="AK54" i="16"/>
  <c r="BC59" i="16"/>
  <c r="BL59" i="16"/>
  <c r="BI73" i="16"/>
  <c r="BL72" i="16"/>
  <c r="X84" i="16"/>
  <c r="CB60" i="16"/>
  <c r="DC76" i="16"/>
  <c r="AZ85" i="16"/>
  <c r="CH47" i="16"/>
  <c r="BS73" i="16"/>
  <c r="AM53" i="16"/>
  <c r="BA18" i="16"/>
  <c r="AV65" i="16"/>
  <c r="R87" i="16"/>
  <c r="BL74" i="16"/>
  <c r="BU61" i="16"/>
  <c r="CR31" i="16"/>
  <c r="BB42" i="16"/>
  <c r="AF31" i="16"/>
  <c r="AK39" i="16"/>
  <c r="AB52" i="16"/>
  <c r="BJ20" i="16"/>
  <c r="CF27" i="16"/>
  <c r="BG60" i="16"/>
  <c r="CA23" i="16"/>
  <c r="BQ49" i="16"/>
  <c r="CK26" i="16"/>
  <c r="Y60" i="16"/>
  <c r="BC42" i="16"/>
  <c r="BR70" i="16"/>
  <c r="AM60" i="16"/>
  <c r="CF73" i="16"/>
  <c r="K31" i="16"/>
  <c r="CR59" i="16"/>
  <c r="AL53" i="16"/>
  <c r="AX27" i="16"/>
  <c r="BL61" i="16"/>
  <c r="AW81" i="16"/>
  <c r="AL70" i="16"/>
  <c r="BK49" i="16"/>
  <c r="N74" i="16"/>
  <c r="J41" i="16"/>
  <c r="AF70" i="16"/>
  <c r="S27" i="16"/>
  <c r="AQ16" i="16"/>
  <c r="BC57" i="16"/>
  <c r="AC40" i="16"/>
  <c r="J65" i="16"/>
  <c r="CO81" i="16"/>
  <c r="AC42" i="16"/>
  <c r="CJ23" i="16"/>
  <c r="AH73" i="16"/>
  <c r="Z27" i="16"/>
  <c r="BM42" i="16"/>
  <c r="E19" i="14"/>
  <c r="AS71" i="16"/>
  <c r="BY17" i="16"/>
  <c r="AP59" i="16"/>
  <c r="AM59" i="16"/>
  <c r="BT57" i="16"/>
  <c r="BD16" i="16"/>
  <c r="CJ58" i="16"/>
  <c r="CD70" i="16"/>
  <c r="R72" i="16"/>
  <c r="N73" i="16"/>
  <c r="CZ42" i="16"/>
  <c r="AP40" i="16"/>
  <c r="BK60" i="16"/>
  <c r="CJ65" i="16"/>
  <c r="CF61" i="16"/>
  <c r="CP31" i="16"/>
  <c r="V47" i="16"/>
  <c r="BT29" i="16"/>
  <c r="BU49" i="16"/>
  <c r="CM42" i="16"/>
  <c r="CN47" i="16"/>
  <c r="J18" i="16"/>
  <c r="BP57" i="16"/>
  <c r="CL25" i="16"/>
  <c r="AD58" i="16"/>
  <c r="M62" i="16"/>
  <c r="AG25" i="16"/>
  <c r="AY84" i="16"/>
  <c r="AY57" i="16"/>
  <c r="Q81" i="16"/>
  <c r="CS70" i="16"/>
  <c r="AA19" i="16"/>
  <c r="V23" i="16"/>
  <c r="AN79" i="16"/>
  <c r="AM52" i="16"/>
  <c r="BW73" i="16"/>
  <c r="BK85" i="16"/>
  <c r="P65" i="16"/>
  <c r="CS79" i="16"/>
  <c r="BH59" i="16"/>
  <c r="CJ85" i="16"/>
  <c r="N80" i="16"/>
  <c r="BA25" i="16"/>
  <c r="CB76" i="16"/>
  <c r="CA31" i="16"/>
  <c r="BG42" i="16"/>
  <c r="AF72" i="16"/>
  <c r="BL86" i="16"/>
  <c r="AF52" i="16"/>
  <c r="CI16" i="16"/>
  <c r="BT80" i="16"/>
  <c r="BF57" i="16"/>
  <c r="CG70" i="16"/>
  <c r="Q31" i="16"/>
  <c r="CH54" i="16"/>
  <c r="CL20" i="16"/>
  <c r="DB17" i="16"/>
  <c r="P58" i="16"/>
  <c r="AK23" i="16"/>
  <c r="CZ59" i="16"/>
  <c r="BP72" i="16"/>
  <c r="BJ72" i="16"/>
  <c r="K86" i="16"/>
  <c r="CN59" i="16"/>
  <c r="CN14" i="16"/>
  <c r="N27" i="16"/>
  <c r="O80" i="16"/>
  <c r="W29" i="16"/>
  <c r="AH70" i="16"/>
  <c r="CJ73" i="16"/>
  <c r="AM18" i="16"/>
  <c r="CZ31" i="16"/>
  <c r="CU60" i="16"/>
  <c r="AL26" i="16"/>
  <c r="AG70" i="16"/>
  <c r="AH81" i="16"/>
  <c r="P41" i="16"/>
  <c r="AI80" i="16"/>
  <c r="BU85" i="16"/>
  <c r="AT53" i="16"/>
  <c r="AH39" i="16"/>
  <c r="X42" i="16"/>
  <c r="BA85" i="16"/>
  <c r="V70" i="16"/>
  <c r="CM79" i="16"/>
  <c r="S39" i="16"/>
  <c r="BA57" i="16"/>
  <c r="CN74" i="16"/>
  <c r="AA30" i="16"/>
  <c r="CP14" i="16"/>
  <c r="AG53" i="16"/>
  <c r="CA49" i="16"/>
  <c r="AM29" i="16"/>
  <c r="CV76" i="16"/>
  <c r="BS86" i="16"/>
  <c r="BL81" i="16"/>
  <c r="AE40" i="16"/>
  <c r="BK53" i="16"/>
  <c r="AX73" i="16"/>
  <c r="CQ25" i="16"/>
  <c r="CX14" i="16"/>
  <c r="CN62" i="16"/>
  <c r="AU35" i="16"/>
  <c r="CC25" i="16"/>
  <c r="CL59" i="16"/>
  <c r="Y81" i="16"/>
  <c r="BC39" i="16"/>
  <c r="M41" i="16"/>
  <c r="I40" i="16"/>
  <c r="AE59" i="16"/>
  <c r="Y72" i="16"/>
  <c r="CJ18" i="16"/>
  <c r="R81" i="16"/>
  <c r="AI52" i="16"/>
  <c r="CX59" i="16"/>
  <c r="BH20" i="16"/>
  <c r="CI62" i="16"/>
  <c r="AZ23" i="16"/>
  <c r="CY58" i="16"/>
  <c r="CI26" i="16"/>
  <c r="AS70" i="16"/>
  <c r="AG84" i="16"/>
  <c r="BH49" i="16"/>
  <c r="CP60" i="16"/>
  <c r="CC61" i="16"/>
  <c r="CO38" i="16"/>
  <c r="BT85" i="16"/>
  <c r="BD62" i="16"/>
  <c r="CO74" i="16"/>
  <c r="AB71" i="16"/>
  <c r="O38" i="16"/>
  <c r="AJ47" i="16"/>
  <c r="AD53" i="16"/>
  <c r="AG80" i="16"/>
  <c r="CD41" i="16"/>
  <c r="CQ35" i="16"/>
  <c r="W20" i="16"/>
  <c r="BI86" i="16"/>
  <c r="CU20" i="16"/>
  <c r="J42" i="16"/>
  <c r="F19" i="14"/>
  <c r="CE25" i="16"/>
  <c r="CS42" i="16"/>
  <c r="DC42" i="16"/>
  <c r="M58" i="16"/>
  <c r="R26" i="16"/>
  <c r="CO59" i="16"/>
  <c r="BS47" i="16"/>
  <c r="BP18" i="16"/>
  <c r="Z84" i="16"/>
  <c r="BT52" i="16"/>
  <c r="BG85" i="16"/>
  <c r="CS52" i="16"/>
  <c r="BY62" i="16"/>
  <c r="BR60" i="16"/>
  <c r="BZ49" i="16"/>
  <c r="BT39" i="16"/>
  <c r="DC25" i="16"/>
  <c r="M59" i="16"/>
  <c r="AN30" i="16"/>
  <c r="BN39" i="16"/>
  <c r="AL40" i="16"/>
  <c r="CV74" i="16"/>
  <c r="CE62" i="16"/>
  <c r="BM85" i="16"/>
  <c r="CV39" i="16"/>
  <c r="AR31" i="16"/>
  <c r="Y26" i="16"/>
  <c r="CV85" i="16"/>
  <c r="CD49" i="16"/>
  <c r="CM87" i="16"/>
  <c r="BP86" i="16"/>
  <c r="AT19" i="16"/>
  <c r="CZ71" i="16"/>
  <c r="BY39" i="16"/>
  <c r="S23" i="16"/>
  <c r="AL19" i="16"/>
  <c r="BU57" i="16"/>
  <c r="AJ31" i="16"/>
  <c r="AJ86" i="16"/>
  <c r="O59" i="16"/>
  <c r="BD72" i="16"/>
  <c r="CU30" i="16"/>
  <c r="CI74" i="16"/>
  <c r="J57" i="16"/>
  <c r="I84" i="16"/>
  <c r="AZ20" i="16"/>
  <c r="CN25" i="16"/>
  <c r="BM53" i="16"/>
  <c r="AU30" i="16"/>
  <c r="BG18" i="16"/>
  <c r="O29" i="16"/>
  <c r="AD65" i="16"/>
  <c r="CK81" i="16"/>
  <c r="AS61" i="16"/>
  <c r="X60" i="16"/>
  <c r="V73" i="16"/>
  <c r="P35" i="16"/>
  <c r="BJ26" i="16"/>
  <c r="BH72" i="16"/>
  <c r="CU18" i="16"/>
  <c r="BH47" i="16"/>
  <c r="BN38" i="16"/>
  <c r="AO79" i="16"/>
  <c r="BT25" i="16"/>
  <c r="CX72" i="16"/>
  <c r="AY14" i="16"/>
  <c r="BS65" i="16"/>
  <c r="AM40" i="16"/>
  <c r="X19" i="16"/>
  <c r="V84" i="16"/>
  <c r="AL65" i="16"/>
  <c r="CV87" i="16"/>
  <c r="AE23" i="16"/>
  <c r="BZ62" i="16"/>
  <c r="AA73" i="16"/>
  <c r="AG17" i="16"/>
  <c r="AN39" i="16"/>
  <c r="W72" i="16"/>
  <c r="AD72" i="16"/>
  <c r="CO47" i="16"/>
  <c r="U58" i="16"/>
  <c r="AC38" i="16"/>
  <c r="DB57" i="16"/>
  <c r="BN81" i="16"/>
  <c r="H81" i="16"/>
  <c r="AR39" i="16"/>
  <c r="BQ31" i="16"/>
  <c r="I52" i="16"/>
  <c r="AK71" i="16"/>
  <c r="BL85" i="16"/>
  <c r="CA79" i="16"/>
  <c r="BI58" i="16"/>
  <c r="R23" i="16"/>
  <c r="CX87" i="16"/>
  <c r="CM73" i="16"/>
  <c r="I70" i="16"/>
  <c r="DC80" i="16"/>
  <c r="BU81" i="16"/>
  <c r="DA84" i="16"/>
  <c r="CK85" i="16"/>
  <c r="AU85" i="16"/>
  <c r="DB73" i="16"/>
  <c r="AL85" i="16"/>
  <c r="BN14" i="16"/>
  <c r="BR39" i="16"/>
  <c r="BI70" i="16"/>
  <c r="BC18" i="16"/>
  <c r="BE87" i="16"/>
  <c r="P79" i="16"/>
  <c r="BA81" i="16"/>
  <c r="AY41" i="16"/>
  <c r="CL53" i="16"/>
  <c r="BJ14" i="16"/>
  <c r="U65" i="16"/>
  <c r="X38" i="16"/>
  <c r="CC52" i="16"/>
  <c r="CX29" i="16"/>
  <c r="U29" i="16"/>
  <c r="AN41" i="16"/>
  <c r="DC31" i="16"/>
  <c r="AK26" i="16"/>
  <c r="BI57" i="16"/>
  <c r="U17" i="16"/>
  <c r="AM26" i="16"/>
  <c r="AU20" i="16"/>
  <c r="AN23" i="16"/>
  <c r="CJ61" i="16"/>
  <c r="CW70" i="16"/>
  <c r="AL73" i="16"/>
  <c r="CS72" i="16"/>
  <c r="BX84" i="16"/>
  <c r="AC53" i="16"/>
  <c r="BW52" i="16"/>
  <c r="AL58" i="16"/>
  <c r="CM86" i="16"/>
  <c r="AP53" i="16"/>
  <c r="P29" i="16"/>
  <c r="BJ47" i="16"/>
  <c r="DB27" i="16"/>
  <c r="BB72" i="16"/>
  <c r="BY81" i="16"/>
  <c r="CD42" i="16"/>
  <c r="Z72" i="16"/>
  <c r="BJ23" i="16"/>
  <c r="J17" i="16"/>
  <c r="AZ80" i="16"/>
  <c r="CH16" i="16"/>
  <c r="BP29" i="16"/>
  <c r="BP16" i="16"/>
  <c r="DB85" i="16"/>
  <c r="BR40" i="16"/>
  <c r="Q23" i="16"/>
  <c r="BL70" i="16"/>
  <c r="X87" i="16"/>
  <c r="AS76" i="16"/>
  <c r="M76" i="16"/>
  <c r="BB58" i="16"/>
  <c r="CB25" i="16"/>
  <c r="P14" i="16"/>
  <c r="AU17" i="16"/>
  <c r="AJ65" i="16"/>
  <c r="AA41" i="16"/>
  <c r="CM29" i="16"/>
  <c r="BN26" i="16"/>
  <c r="DC38" i="16"/>
  <c r="AV52" i="16"/>
  <c r="CC79" i="16"/>
  <c r="AX17" i="16"/>
  <c r="AO52" i="16"/>
  <c r="AF23" i="16"/>
  <c r="M74" i="16"/>
  <c r="CT54" i="16"/>
  <c r="CF79" i="16"/>
  <c r="CC20" i="16"/>
  <c r="AR60" i="16"/>
  <c r="CC39" i="16"/>
  <c r="BC58" i="16"/>
  <c r="CG47" i="16"/>
  <c r="CZ72" i="16"/>
  <c r="CH23" i="16"/>
  <c r="AY27" i="16"/>
  <c r="BI17" i="16"/>
  <c r="DB42" i="16"/>
  <c r="BQ39" i="16"/>
  <c r="L74" i="16"/>
  <c r="CT35" i="16"/>
  <c r="BK80" i="16"/>
  <c r="CQ70" i="16"/>
  <c r="DC60" i="16"/>
  <c r="V86" i="16"/>
  <c r="W70" i="16"/>
  <c r="BA53" i="16"/>
  <c r="BW86" i="16"/>
  <c r="DB25" i="16"/>
  <c r="BF65" i="16"/>
  <c r="AI35" i="16"/>
  <c r="AI73" i="16"/>
  <c r="V17" i="16"/>
  <c r="BS29" i="16"/>
  <c r="DC52" i="16"/>
  <c r="AX70" i="16"/>
  <c r="BU53" i="16"/>
  <c r="AW41" i="16"/>
  <c r="CX40" i="16"/>
  <c r="I79" i="16"/>
  <c r="BA20" i="16"/>
  <c r="CQ74" i="16"/>
  <c r="BA30" i="16"/>
  <c r="AV71" i="16"/>
  <c r="BI71" i="16"/>
  <c r="CE17" i="16"/>
  <c r="AT59" i="16"/>
  <c r="BY31" i="16"/>
  <c r="AR65" i="16"/>
  <c r="CL49" i="16"/>
  <c r="CW31" i="16"/>
  <c r="CK18" i="16"/>
  <c r="Z74" i="16"/>
  <c r="BM62" i="16"/>
  <c r="Z16" i="16"/>
  <c r="X71" i="16"/>
  <c r="AP62" i="16"/>
  <c r="AH40" i="16"/>
  <c r="CD40" i="16"/>
  <c r="V26" i="16"/>
  <c r="AK85" i="16"/>
  <c r="Y16" i="16"/>
  <c r="CH65" i="16"/>
  <c r="AP76" i="16"/>
  <c r="CW20" i="16"/>
  <c r="BE86" i="16"/>
  <c r="CR85" i="16"/>
  <c r="K75" i="14"/>
  <c r="CM74" i="16"/>
  <c r="BD85" i="16"/>
  <c r="AO42" i="16"/>
  <c r="BL62" i="16"/>
  <c r="BJ80" i="16"/>
  <c r="CX17" i="16"/>
  <c r="CM23" i="16"/>
  <c r="AP71" i="16"/>
  <c r="AT85" i="16"/>
  <c r="BC41" i="16"/>
  <c r="N84" i="16"/>
  <c r="BF79" i="16"/>
  <c r="DC53" i="16"/>
  <c r="Z19" i="16"/>
  <c r="K42" i="16"/>
  <c r="BU16" i="16"/>
  <c r="CA52" i="16"/>
  <c r="BL79" i="16"/>
  <c r="BY85" i="16"/>
  <c r="AU27" i="16"/>
  <c r="AG39" i="16"/>
  <c r="CP81" i="16"/>
  <c r="BH76" i="16"/>
  <c r="CI18" i="16"/>
  <c r="CV38" i="16"/>
  <c r="L20" i="16"/>
  <c r="AQ81" i="16"/>
  <c r="AO30" i="16"/>
  <c r="S52" i="16"/>
  <c r="AQ47" i="16"/>
  <c r="K74" i="16"/>
  <c r="CJ31" i="16"/>
  <c r="BV18" i="16"/>
  <c r="BE47" i="16"/>
  <c r="CI80" i="16"/>
  <c r="P59" i="16"/>
  <c r="AN65" i="16"/>
  <c r="AG40" i="16"/>
  <c r="CR87" i="16"/>
  <c r="BD19" i="16"/>
  <c r="AH38" i="16"/>
  <c r="CH38" i="16"/>
  <c r="BA71" i="16"/>
  <c r="CH60" i="16"/>
  <c r="CP59" i="16"/>
  <c r="CW59" i="16"/>
  <c r="AT17" i="16"/>
  <c r="CE71" i="16"/>
  <c r="V16" i="16"/>
  <c r="Q19" i="16"/>
  <c r="Z35" i="16"/>
  <c r="AT81" i="16"/>
  <c r="U52" i="16"/>
  <c r="AY52" i="16"/>
  <c r="CR54" i="16"/>
  <c r="CN54" i="16"/>
  <c r="AO38" i="16"/>
  <c r="AP20" i="16"/>
  <c r="CM71" i="16"/>
  <c r="BL25" i="16"/>
  <c r="BD76" i="16"/>
  <c r="BO30" i="16"/>
  <c r="BE57" i="16"/>
  <c r="DC87" i="16"/>
  <c r="BN61" i="16"/>
  <c r="AN73" i="16"/>
  <c r="BD17" i="16"/>
  <c r="BJ71" i="16"/>
  <c r="K40" i="16"/>
  <c r="AF85" i="16"/>
  <c r="CW85" i="16"/>
  <c r="AI74" i="16"/>
  <c r="BQ26" i="16"/>
  <c r="M79" i="16"/>
  <c r="BM26" i="16"/>
  <c r="AK19" i="16"/>
  <c r="J86" i="16"/>
  <c r="X40" i="16"/>
  <c r="CA60" i="16"/>
  <c r="BL58" i="16"/>
  <c r="AN49" i="16"/>
  <c r="BG57" i="16"/>
  <c r="R57" i="16"/>
  <c r="AT38" i="16"/>
  <c r="BZ35" i="16"/>
  <c r="AX79" i="16"/>
  <c r="CV61" i="16"/>
  <c r="BA84" i="16"/>
  <c r="AC76" i="16"/>
  <c r="BA79" i="16"/>
  <c r="Z86" i="16"/>
  <c r="BB40" i="16"/>
  <c r="AZ26" i="16"/>
  <c r="CT58" i="16"/>
  <c r="CW61" i="16"/>
  <c r="AW59" i="16"/>
  <c r="AD16" i="16"/>
  <c r="AC23" i="16"/>
  <c r="BG39" i="16"/>
  <c r="BZ27" i="16"/>
  <c r="AQ39" i="16"/>
  <c r="AC39" i="16"/>
  <c r="BJ35" i="16"/>
  <c r="BZ52" i="16"/>
  <c r="AM86" i="16"/>
  <c r="BD81" i="16"/>
  <c r="CU26" i="16"/>
  <c r="T70" i="16"/>
  <c r="CL73" i="16"/>
  <c r="AQ54" i="16"/>
  <c r="BQ35" i="16"/>
  <c r="BM59" i="16"/>
  <c r="CU58" i="16"/>
  <c r="J54" i="16"/>
  <c r="CK20" i="16"/>
  <c r="S86" i="16"/>
  <c r="AB60" i="16"/>
  <c r="CA58" i="16"/>
  <c r="AH30" i="16"/>
  <c r="BO20" i="16"/>
  <c r="CE27" i="16"/>
  <c r="CP35" i="16"/>
  <c r="CA73" i="16"/>
  <c r="AD41" i="16"/>
  <c r="AE39" i="16"/>
  <c r="CF42" i="16"/>
  <c r="DB19" i="16"/>
  <c r="AU57" i="16"/>
  <c r="AB70" i="16"/>
  <c r="DC70" i="16"/>
  <c r="BX79" i="16"/>
  <c r="BY27" i="16"/>
  <c r="AH60" i="16"/>
  <c r="BR47" i="16"/>
  <c r="Q41" i="16"/>
  <c r="BI60" i="16"/>
  <c r="CI84" i="16"/>
  <c r="J61" i="16"/>
  <c r="BG30" i="16"/>
  <c r="AL84" i="16"/>
  <c r="CY17" i="16"/>
  <c r="BW17" i="16"/>
  <c r="V49" i="16"/>
  <c r="CA19" i="16"/>
  <c r="S61" i="16"/>
  <c r="I42" i="16"/>
  <c r="BR73" i="16"/>
  <c r="CS84" i="16"/>
  <c r="CN80" i="16"/>
  <c r="CG86" i="16"/>
  <c r="AK84" i="16"/>
  <c r="BF26" i="16"/>
  <c r="BC80" i="16"/>
  <c r="CU65" i="16"/>
  <c r="AZ87" i="16"/>
  <c r="BH26" i="16"/>
  <c r="CP52" i="16"/>
  <c r="AP86" i="16"/>
  <c r="Z20" i="16"/>
  <c r="BZ40" i="16"/>
  <c r="BN16" i="16"/>
  <c r="CY26" i="16"/>
  <c r="DA41" i="16"/>
  <c r="P84" i="16"/>
  <c r="BM57" i="16"/>
  <c r="H49" i="16"/>
  <c r="Z85" i="16"/>
  <c r="CL27" i="16"/>
  <c r="BC86" i="16"/>
  <c r="DB29" i="16"/>
  <c r="BZ60" i="16"/>
  <c r="J60" i="16"/>
  <c r="AJ40" i="16"/>
  <c r="N81" i="16"/>
  <c r="BV71" i="16"/>
  <c r="CE38" i="16"/>
  <c r="CZ81" i="16"/>
  <c r="CC87" i="16"/>
  <c r="CZ57" i="16"/>
  <c r="Q42" i="16"/>
  <c r="AP14" i="16"/>
  <c r="BT65" i="16"/>
  <c r="BE26" i="16"/>
  <c r="M49" i="16"/>
  <c r="T31" i="16"/>
  <c r="AC61" i="16"/>
  <c r="CQ47" i="16"/>
  <c r="X39" i="16"/>
  <c r="CR74" i="16"/>
  <c r="M61" i="16"/>
  <c r="CE85" i="16"/>
  <c r="BI62" i="16"/>
  <c r="AE35" i="16"/>
  <c r="AJ73" i="16"/>
  <c r="M25" i="16"/>
  <c r="CX41" i="16"/>
  <c r="M81" i="16"/>
  <c r="BO84" i="16"/>
  <c r="P20" i="16"/>
  <c r="CZ30" i="16"/>
  <c r="AK25" i="16"/>
  <c r="BZ26" i="16"/>
  <c r="BF73" i="16"/>
  <c r="AO26" i="16"/>
  <c r="CZ18" i="16"/>
  <c r="AO60" i="16"/>
  <c r="AA71" i="16"/>
  <c r="BO71" i="16"/>
  <c r="BR85" i="16"/>
  <c r="BK40" i="16"/>
  <c r="BD41" i="16"/>
  <c r="AK49" i="16"/>
  <c r="BP40" i="16"/>
  <c r="BE23" i="16"/>
  <c r="T87" i="16"/>
  <c r="CV80" i="16"/>
  <c r="Q59" i="16"/>
  <c r="BD73" i="16"/>
  <c r="BF54" i="16"/>
  <c r="V39" i="16"/>
  <c r="AM16" i="16"/>
  <c r="BQ52" i="16"/>
  <c r="AA40" i="16"/>
  <c r="O42" i="16"/>
  <c r="AA26" i="16"/>
  <c r="AJ16" i="16"/>
  <c r="BL73" i="16"/>
  <c r="BC53" i="16"/>
  <c r="AK35" i="16"/>
  <c r="U25" i="16"/>
  <c r="W14" i="16"/>
  <c r="M18" i="16"/>
  <c r="V87" i="16"/>
  <c r="AY39" i="16"/>
  <c r="AN72" i="16"/>
  <c r="BC38" i="16"/>
  <c r="CZ27" i="16"/>
  <c r="CL76" i="16"/>
  <c r="AF71" i="16"/>
  <c r="AE61" i="16"/>
  <c r="CB40" i="16"/>
  <c r="CY29" i="16"/>
  <c r="AI41" i="16"/>
  <c r="H72" i="16"/>
  <c r="BV31" i="16"/>
  <c r="H57" i="16"/>
  <c r="BO65" i="16"/>
  <c r="AB27" i="16"/>
  <c r="AD27" i="16"/>
  <c r="BK61" i="16"/>
  <c r="V41" i="16"/>
  <c r="CT19" i="16"/>
  <c r="U26" i="16"/>
  <c r="BS41" i="16"/>
  <c r="BX27" i="16"/>
  <c r="BM29" i="16"/>
  <c r="BC30" i="16"/>
  <c r="AI70" i="16"/>
  <c r="AC73" i="16"/>
  <c r="CC42" i="16"/>
  <c r="DA23" i="16"/>
  <c r="CR52" i="16"/>
  <c r="AR53" i="16"/>
  <c r="R30" i="16"/>
  <c r="BP71" i="16"/>
  <c r="J40" i="16"/>
  <c r="AY87" i="16"/>
  <c r="BA42" i="16"/>
  <c r="CW30" i="16"/>
  <c r="BW23" i="16"/>
  <c r="AB87" i="16"/>
  <c r="CO73" i="16"/>
  <c r="BH19" i="16"/>
  <c r="BB60" i="16"/>
  <c r="AS26" i="16"/>
  <c r="BY41" i="16"/>
  <c r="AN74" i="16"/>
  <c r="BJ41" i="16"/>
  <c r="CT79" i="16"/>
  <c r="Y47" i="16"/>
  <c r="U41" i="16"/>
  <c r="BM74" i="16"/>
  <c r="CE35" i="16"/>
  <c r="AB31" i="16"/>
  <c r="X23" i="16"/>
  <c r="BF87" i="16"/>
  <c r="P17" i="16"/>
  <c r="AV74" i="16"/>
  <c r="O74" i="16"/>
  <c r="DB76" i="16"/>
  <c r="AV27" i="16"/>
  <c r="W58" i="16"/>
  <c r="BI25" i="16"/>
  <c r="AL79" i="16"/>
  <c r="BM19" i="16"/>
  <c r="BJ58" i="16"/>
  <c r="AN31" i="16"/>
  <c r="AH74" i="16"/>
  <c r="Z18" i="16"/>
  <c r="CD62" i="16"/>
  <c r="CF16" i="16"/>
  <c r="CL61" i="16"/>
  <c r="AM30" i="16"/>
  <c r="AT62" i="16"/>
  <c r="CJ19" i="16"/>
  <c r="W60" i="16"/>
  <c r="BU79" i="16"/>
  <c r="CC65" i="16"/>
  <c r="T59" i="16"/>
  <c r="L52" i="16"/>
  <c r="AJ79" i="16"/>
  <c r="V76" i="16"/>
  <c r="CU81" i="16"/>
  <c r="BK71" i="16"/>
  <c r="CG29" i="16"/>
  <c r="CK71" i="16"/>
  <c r="AV29" i="16"/>
  <c r="AD35" i="16"/>
  <c r="CZ26" i="16"/>
  <c r="BY42" i="16"/>
  <c r="BE18" i="16"/>
  <c r="AI53" i="16"/>
  <c r="BR61" i="16"/>
  <c r="AS16" i="16"/>
  <c r="BS52" i="16"/>
  <c r="BO58" i="16"/>
  <c r="CD85" i="16"/>
  <c r="CZ87" i="16"/>
  <c r="CW87" i="16"/>
  <c r="AS14" i="16"/>
  <c r="AO58" i="16"/>
  <c r="AE29" i="16"/>
  <c r="CM35" i="16"/>
  <c r="Q60" i="16"/>
  <c r="BW35" i="16"/>
  <c r="N79" i="16"/>
  <c r="AL18" i="16"/>
  <c r="H52" i="16"/>
  <c r="P85" i="16"/>
  <c r="BI81" i="16"/>
  <c r="BE20" i="16"/>
  <c r="Q86" i="16"/>
  <c r="AC16" i="16"/>
  <c r="AP23" i="16"/>
  <c r="U30" i="16"/>
  <c r="CD79" i="16"/>
  <c r="AR80" i="16"/>
  <c r="BD59" i="16"/>
  <c r="AU59" i="16"/>
  <c r="S49" i="16"/>
  <c r="CW72" i="16"/>
  <c r="CU84" i="16"/>
  <c r="BE72" i="16"/>
  <c r="CK23" i="16"/>
  <c r="BS17" i="16"/>
  <c r="BU60" i="16"/>
  <c r="BR62" i="16"/>
  <c r="AA84" i="16"/>
  <c r="BS60" i="16"/>
  <c r="CJ25" i="16"/>
  <c r="BA38" i="16"/>
  <c r="BA27" i="16"/>
  <c r="CV27" i="16"/>
  <c r="BV19" i="16"/>
  <c r="BW57" i="16"/>
  <c r="AD39" i="16"/>
  <c r="CD60" i="16"/>
  <c r="CC30" i="16"/>
  <c r="AS27" i="16"/>
  <c r="J27" i="16"/>
  <c r="AJ61" i="16"/>
  <c r="CR16" i="16"/>
  <c r="BK59" i="16"/>
  <c r="BP73" i="16"/>
  <c r="AL31" i="16"/>
  <c r="AA80" i="16"/>
  <c r="CC72" i="16"/>
  <c r="R65" i="16"/>
  <c r="BB62" i="16"/>
  <c r="CK62" i="16"/>
  <c r="AR72" i="16"/>
  <c r="AT18" i="16"/>
  <c r="AU49" i="16"/>
  <c r="CY73" i="16"/>
  <c r="CB49" i="16"/>
  <c r="H84" i="16"/>
  <c r="CO53" i="16"/>
  <c r="H53" i="16"/>
  <c r="CX52" i="16"/>
  <c r="BV85" i="16"/>
  <c r="CI76" i="16"/>
  <c r="AH19" i="16"/>
  <c r="AO71" i="16"/>
  <c r="CA72" i="16"/>
  <c r="BW20" i="16"/>
  <c r="AQ41" i="16"/>
  <c r="BF14" i="16"/>
  <c r="BG71" i="16"/>
  <c r="BT54" i="16"/>
  <c r="Y23" i="16"/>
  <c r="CG53" i="16"/>
  <c r="CJ76" i="16"/>
  <c r="BI65" i="16"/>
  <c r="T57" i="16"/>
  <c r="AL16" i="16"/>
  <c r="AF16" i="16"/>
  <c r="BS85" i="16"/>
  <c r="BN27" i="16"/>
  <c r="L76" i="16"/>
  <c r="CV73" i="16"/>
  <c r="AZ41" i="16"/>
  <c r="BM23" i="16"/>
  <c r="CO41" i="16"/>
  <c r="AO57" i="16"/>
  <c r="O19" i="16"/>
  <c r="BA61" i="16"/>
  <c r="BO27" i="16"/>
  <c r="Y19" i="16"/>
  <c r="CI19" i="16"/>
  <c r="CH17" i="16"/>
  <c r="CX30" i="16"/>
  <c r="BR23" i="16"/>
  <c r="BG59" i="16"/>
  <c r="BN59" i="16"/>
  <c r="BP61" i="16"/>
  <c r="CU59" i="16"/>
  <c r="BN18" i="16"/>
  <c r="BR59" i="16"/>
  <c r="AJ49" i="16"/>
  <c r="BZ79" i="16"/>
  <c r="BW54" i="16"/>
  <c r="AT87" i="16"/>
  <c r="CE70" i="16"/>
  <c r="AD84" i="16"/>
  <c r="W53" i="16"/>
  <c r="AP52" i="16"/>
  <c r="T27" i="16"/>
  <c r="N76" i="16"/>
  <c r="AT72" i="16"/>
  <c r="DA76" i="16"/>
  <c r="V25" i="16"/>
  <c r="CZ76" i="16"/>
  <c r="BO29" i="16"/>
  <c r="AI71" i="16"/>
  <c r="CX27" i="16"/>
  <c r="CH27" i="16"/>
  <c r="BK31" i="16"/>
  <c r="CM27" i="16"/>
  <c r="CA80" i="16"/>
  <c r="T18" i="16"/>
  <c r="CV23" i="16"/>
  <c r="AF80" i="16"/>
  <c r="CE81" i="16"/>
  <c r="CN65" i="16"/>
  <c r="CO17" i="16"/>
  <c r="CB17" i="16"/>
  <c r="BG84" i="16"/>
  <c r="BO14" i="16"/>
  <c r="CT14" i="16"/>
  <c r="BE29" i="16"/>
  <c r="BJ17" i="16"/>
  <c r="BE53" i="16"/>
  <c r="V61" i="16"/>
  <c r="AH47" i="16"/>
  <c r="X81" i="16"/>
  <c r="BU25" i="16"/>
  <c r="BD84" i="16"/>
  <c r="AM74" i="16"/>
  <c r="BB35" i="16"/>
  <c r="BI40" i="16"/>
  <c r="BY25" i="16"/>
  <c r="CX61" i="16"/>
  <c r="AG54" i="16"/>
  <c r="BI84" i="16"/>
  <c r="CG74" i="16"/>
  <c r="BK79" i="16"/>
  <c r="AR87" i="16"/>
  <c r="AD76" i="16"/>
  <c r="CU16" i="16"/>
  <c r="BF16" i="16"/>
  <c r="BS62" i="16"/>
  <c r="CL14" i="16"/>
  <c r="BV47" i="16"/>
  <c r="BM38" i="16"/>
  <c r="AB72" i="16"/>
  <c r="DB23" i="16"/>
  <c r="CK17" i="16"/>
  <c r="AX16" i="16"/>
  <c r="AZ74" i="16"/>
  <c r="BV49" i="16"/>
  <c r="U76" i="16"/>
  <c r="Y40" i="16"/>
  <c r="CW23" i="16"/>
  <c r="CV49" i="16"/>
  <c r="BY73" i="16"/>
  <c r="CO20" i="16"/>
  <c r="AL60" i="16"/>
  <c r="BO70" i="16"/>
  <c r="CP71" i="16"/>
  <c r="CU41" i="16"/>
  <c r="CV42" i="16"/>
  <c r="AI49" i="16"/>
  <c r="AF26" i="16"/>
  <c r="BN65" i="16"/>
  <c r="CH41" i="16"/>
  <c r="CE53" i="16"/>
  <c r="BS84" i="16"/>
  <c r="AR54" i="16"/>
  <c r="BX74" i="16"/>
  <c r="AG72" i="16"/>
  <c r="AU87" i="16"/>
  <c r="O25" i="16"/>
  <c r="CH79" i="16"/>
  <c r="BO53" i="16"/>
  <c r="AE73" i="16"/>
  <c r="CV16" i="16"/>
  <c r="L79" i="16"/>
  <c r="AU42" i="16"/>
  <c r="Q54" i="16"/>
  <c r="AK27" i="16"/>
  <c r="CF29" i="16"/>
  <c r="L53" i="16"/>
  <c r="N42" i="16"/>
  <c r="N57" i="16"/>
  <c r="CM61" i="16"/>
  <c r="Q38" i="16"/>
  <c r="BM76" i="16"/>
  <c r="CJ84" i="16"/>
  <c r="AZ86" i="16"/>
  <c r="BM61" i="16"/>
  <c r="CM41" i="16"/>
  <c r="BX61" i="16"/>
  <c r="CQ57" i="16"/>
  <c r="CW58" i="16"/>
  <c r="CC19" i="16"/>
  <c r="CL57" i="16"/>
  <c r="AC72" i="16"/>
  <c r="DA20" i="16"/>
  <c r="CY25" i="16"/>
  <c r="BT72" i="16"/>
  <c r="P25" i="16"/>
  <c r="H76" i="16"/>
  <c r="CF25" i="16"/>
  <c r="U72" i="16"/>
  <c r="K25" i="16"/>
  <c r="BG16" i="16"/>
  <c r="AV76" i="16"/>
  <c r="CP76" i="16"/>
  <c r="AB39" i="16"/>
  <c r="U57" i="16"/>
  <c r="CZ73" i="16"/>
  <c r="AQ62" i="16"/>
  <c r="AQ79" i="16"/>
  <c r="BI76" i="16"/>
  <c r="CD35" i="16"/>
  <c r="L84" i="16"/>
  <c r="CQ27" i="16"/>
  <c r="H16" i="16"/>
  <c r="K61" i="16"/>
  <c r="AB38" i="16"/>
  <c r="AA62" i="16"/>
  <c r="CT62" i="16"/>
  <c r="AP17" i="16"/>
  <c r="CI40" i="16"/>
  <c r="AT71" i="16"/>
  <c r="AE70" i="16"/>
  <c r="BZ59" i="16"/>
  <c r="BQ74" i="16"/>
  <c r="AC30" i="16"/>
  <c r="P49" i="16"/>
  <c r="AB25" i="16"/>
  <c r="AO49" i="16"/>
  <c r="CG87" i="16"/>
  <c r="U18" i="16"/>
  <c r="AG30" i="16"/>
  <c r="V31" i="16"/>
  <c r="AI42" i="16"/>
  <c r="BF17" i="16"/>
  <c r="U40" i="16"/>
  <c r="BL80" i="16"/>
  <c r="AM41" i="16"/>
  <c r="BH65" i="16"/>
  <c r="I20" i="16"/>
  <c r="CX18" i="16"/>
  <c r="CX35" i="16"/>
  <c r="I47" i="16"/>
  <c r="BC27" i="16"/>
  <c r="N38" i="16"/>
  <c r="BO54" i="16"/>
  <c r="CV18" i="16"/>
  <c r="CB52" i="16"/>
  <c r="CV14" i="16"/>
  <c r="CK38" i="16"/>
  <c r="AA72" i="16"/>
  <c r="W47" i="16"/>
  <c r="L40" i="16"/>
  <c r="W54" i="16"/>
  <c r="I71" i="16"/>
  <c r="AS17" i="16"/>
  <c r="CD20" i="16"/>
  <c r="BY20" i="16"/>
  <c r="AF17" i="16"/>
  <c r="BW25" i="16"/>
  <c r="CY35" i="16"/>
  <c r="AM76" i="16"/>
  <c r="AN81" i="16"/>
  <c r="CN23" i="16"/>
  <c r="CB35" i="16"/>
  <c r="CV72" i="16"/>
  <c r="AP35" i="16"/>
  <c r="DA35" i="16"/>
  <c r="U81" i="16"/>
  <c r="CW47" i="16"/>
  <c r="AD87" i="16"/>
  <c r="S17" i="16"/>
  <c r="O49" i="16"/>
  <c r="AN26" i="16"/>
  <c r="CI59" i="16"/>
  <c r="W16" i="16"/>
  <c r="AX87" i="16"/>
  <c r="AV86" i="16"/>
  <c r="O31" i="16"/>
  <c r="CS30" i="16"/>
  <c r="CL74" i="16"/>
  <c r="K41" i="16"/>
  <c r="AB80" i="16"/>
  <c r="BB79" i="16"/>
  <c r="CE72" i="16"/>
  <c r="AY31" i="16"/>
  <c r="H31" i="16"/>
  <c r="CL31" i="16"/>
  <c r="CJ27" i="16"/>
  <c r="K30" i="16"/>
  <c r="BB31" i="16"/>
  <c r="BJ87" i="16"/>
  <c r="CZ85" i="16"/>
  <c r="BQ54" i="16"/>
  <c r="BJ59" i="16"/>
  <c r="CJ70" i="16"/>
  <c r="CU57" i="16"/>
  <c r="N41" i="16"/>
  <c r="CY87" i="16"/>
  <c r="CS26" i="16"/>
  <c r="CN27" i="16"/>
  <c r="CD53" i="16"/>
  <c r="AN58" i="16"/>
  <c r="AB76" i="16"/>
  <c r="P38" i="16"/>
  <c r="AT47" i="16"/>
  <c r="J29" i="16"/>
  <c r="BN40" i="16"/>
  <c r="BV27" i="16"/>
  <c r="AO35" i="16"/>
  <c r="BS72" i="16"/>
  <c r="CH62" i="16"/>
  <c r="AP30" i="16"/>
  <c r="BU19" i="16"/>
  <c r="BL87" i="16"/>
  <c r="AT25" i="16"/>
  <c r="CE16" i="16"/>
  <c r="U47" i="16"/>
  <c r="R79" i="16"/>
  <c r="R62" i="16"/>
  <c r="AS58" i="16"/>
  <c r="DA79" i="16"/>
  <c r="J79" i="16"/>
  <c r="AD18" i="16"/>
  <c r="AJ38" i="16"/>
  <c r="BR54" i="16"/>
  <c r="AT41" i="16"/>
  <c r="BG80" i="16"/>
  <c r="O79" i="16"/>
  <c r="CN39" i="16"/>
  <c r="CY38" i="16"/>
  <c r="CV47" i="16"/>
  <c r="L54" i="16"/>
  <c r="N26" i="16"/>
  <c r="BK18" i="16"/>
  <c r="BR49" i="16"/>
  <c r="I31" i="16"/>
  <c r="AP38" i="16"/>
  <c r="L23" i="16"/>
  <c r="CF40" i="16"/>
  <c r="AJ52" i="16"/>
  <c r="BH71" i="16"/>
  <c r="AV62" i="16"/>
  <c r="AZ62" i="16"/>
  <c r="AP27" i="16"/>
  <c r="CR38" i="16"/>
  <c r="AE85" i="16"/>
  <c r="BX47" i="16"/>
  <c r="BZ30" i="16"/>
  <c r="BW80" i="16"/>
  <c r="CF26" i="16"/>
  <c r="BH25" i="16"/>
  <c r="M23" i="16"/>
  <c r="AR47" i="16"/>
  <c r="CX74" i="16"/>
  <c r="CQ20" i="16"/>
  <c r="BU39" i="16"/>
  <c r="CA84" i="16"/>
  <c r="BJ30" i="16"/>
  <c r="AP61" i="16"/>
  <c r="BF18" i="16"/>
  <c r="AU79" i="16"/>
  <c r="AA29" i="16"/>
  <c r="BN60" i="16"/>
  <c r="AF81" i="16"/>
  <c r="AF65" i="16"/>
  <c r="CU85" i="16"/>
  <c r="AY81" i="16"/>
  <c r="M30" i="16"/>
  <c r="BB20" i="16"/>
  <c r="AU25" i="16"/>
  <c r="BG40" i="16"/>
  <c r="J73" i="16"/>
  <c r="AC19" i="16"/>
  <c r="R38" i="16"/>
  <c r="N49" i="16"/>
  <c r="Z59" i="16"/>
  <c r="BU26" i="16"/>
  <c r="J71" i="16"/>
  <c r="BE76" i="16"/>
  <c r="BO17" i="16"/>
  <c r="Y17" i="16"/>
  <c r="CY53" i="16"/>
  <c r="AS40" i="16"/>
  <c r="BL18" i="16"/>
  <c r="AX53" i="16"/>
  <c r="DC29" i="16"/>
  <c r="CP65" i="16"/>
  <c r="L18" i="16"/>
  <c r="AL47" i="16"/>
  <c r="CV60" i="16"/>
  <c r="Y25" i="16"/>
  <c r="T41" i="16"/>
  <c r="CN79" i="16"/>
  <c r="CG85" i="16"/>
  <c r="AI54" i="16"/>
  <c r="AJ18" i="16"/>
  <c r="CB30" i="16"/>
  <c r="BQ40" i="16"/>
  <c r="DA38" i="16"/>
  <c r="CN72" i="16"/>
  <c r="BT18" i="16"/>
  <c r="CP30" i="16"/>
  <c r="CK58" i="16"/>
  <c r="BK23" i="16"/>
  <c r="S84" i="16"/>
  <c r="CE60" i="16"/>
  <c r="I35" i="16"/>
  <c r="BA35" i="16"/>
  <c r="CA18" i="16"/>
  <c r="DC16" i="16"/>
  <c r="V27" i="16"/>
  <c r="BQ85" i="16"/>
  <c r="CU27" i="16"/>
  <c r="X65" i="16"/>
  <c r="CV65" i="16"/>
  <c r="BX29" i="16"/>
  <c r="M35" i="16"/>
  <c r="BH62" i="16"/>
  <c r="CB26" i="16"/>
  <c r="BT23" i="16"/>
  <c r="BC61" i="16"/>
  <c r="CG62" i="16"/>
  <c r="BY76" i="16"/>
  <c r="M27" i="16"/>
  <c r="U19" i="16"/>
  <c r="K18" i="16"/>
  <c r="BU70" i="16"/>
  <c r="BK52" i="16"/>
  <c r="AD42" i="16"/>
  <c r="BY87" i="16"/>
  <c r="CI65" i="16"/>
  <c r="AM20" i="16"/>
  <c r="DA74" i="16"/>
  <c r="BZ86" i="16"/>
  <c r="AA47" i="16"/>
  <c r="BW70" i="16"/>
  <c r="CU49" i="16"/>
  <c r="CB61" i="16"/>
  <c r="AE16" i="16"/>
  <c r="DA58" i="16"/>
  <c r="O39" i="16"/>
  <c r="BX71" i="16"/>
  <c r="K81" i="16"/>
  <c r="CB42" i="16"/>
  <c r="O58" i="16"/>
  <c r="BK20" i="16"/>
  <c r="CH73" i="16"/>
  <c r="R39" i="16"/>
  <c r="CV25" i="16"/>
  <c r="BS57" i="16"/>
  <c r="W84" i="16"/>
  <c r="BV87" i="16"/>
  <c r="AT52" i="16"/>
  <c r="CS87" i="16"/>
  <c r="BT35" i="16"/>
  <c r="DA57" i="16"/>
  <c r="BQ42" i="16"/>
  <c r="BE62" i="16"/>
  <c r="CW19" i="16"/>
  <c r="CK25" i="16"/>
  <c r="J53" i="16"/>
  <c r="AF27" i="16"/>
  <c r="CR23" i="16"/>
  <c r="AQ29" i="16"/>
  <c r="AH61" i="16"/>
  <c r="BT40" i="16"/>
  <c r="CA38" i="16"/>
  <c r="Q58" i="16"/>
  <c r="BM80" i="16"/>
  <c r="BK16" i="16"/>
  <c r="BK25" i="16"/>
  <c r="I80" i="16"/>
  <c r="AI61" i="16"/>
  <c r="BG58" i="16"/>
  <c r="DA18" i="16"/>
  <c r="CI20" i="16"/>
  <c r="AD14" i="16"/>
  <c r="S54" i="16"/>
  <c r="CV79" i="16"/>
  <c r="AA74" i="16"/>
  <c r="BU74" i="16"/>
  <c r="L57" i="16"/>
  <c r="CF76" i="16"/>
  <c r="U86" i="16"/>
  <c r="Y35" i="16"/>
  <c r="CD23" i="16"/>
  <c r="BA23" i="16"/>
  <c r="AC41" i="16"/>
  <c r="V53" i="16"/>
  <c r="AW86" i="16"/>
  <c r="BR57" i="16"/>
  <c r="AP31" i="16"/>
  <c r="CL84" i="16"/>
  <c r="DB72" i="16"/>
  <c r="CE31" i="16"/>
  <c r="BL52" i="16"/>
  <c r="CA86" i="16"/>
  <c r="J72" i="16"/>
  <c r="CY59" i="16"/>
  <c r="AE71" i="16"/>
  <c r="BM58" i="16"/>
  <c r="AZ35" i="16"/>
  <c r="CF53" i="16"/>
  <c r="DA85" i="16"/>
  <c r="N71" i="16"/>
  <c r="BE84" i="16"/>
  <c r="AM85" i="16"/>
  <c r="AC31" i="16"/>
  <c r="BV26" i="16"/>
  <c r="DA40" i="16"/>
  <c r="AP29" i="16"/>
  <c r="BT16" i="16"/>
  <c r="BS61" i="16"/>
  <c r="I49" i="16"/>
  <c r="U60" i="16"/>
  <c r="CO31" i="16"/>
  <c r="BH41" i="16"/>
  <c r="CF74" i="16"/>
  <c r="AQ19" i="16"/>
  <c r="AA59" i="16"/>
  <c r="BC19" i="16"/>
  <c r="BR26" i="16"/>
  <c r="BM84" i="16"/>
  <c r="T62" i="16"/>
  <c r="H26" i="16"/>
  <c r="CV20" i="16"/>
  <c r="CO86" i="16"/>
  <c r="AE81" i="16"/>
  <c r="AB41" i="16"/>
  <c r="I61" i="16"/>
  <c r="U61" i="16"/>
  <c r="DA70" i="16"/>
  <c r="AY74" i="16"/>
  <c r="I62" i="16"/>
  <c r="CP40" i="16"/>
  <c r="CG52" i="16"/>
  <c r="Y62" i="16"/>
  <c r="AS20" i="16"/>
  <c r="AR85" i="16"/>
  <c r="BE85" i="16"/>
  <c r="AW57" i="16"/>
  <c r="CR40" i="16"/>
  <c r="BU29" i="16"/>
  <c r="Q20" i="16"/>
  <c r="J58" i="16"/>
  <c r="AO81" i="16"/>
  <c r="N14" i="16"/>
  <c r="CG65" i="16"/>
  <c r="BB17" i="16"/>
  <c r="AO39" i="16"/>
  <c r="BE38" i="16"/>
  <c r="V79" i="16"/>
  <c r="AZ38" i="16"/>
  <c r="AC35" i="16"/>
  <c r="CX16" i="16"/>
  <c r="BV35" i="16"/>
  <c r="BO59" i="16"/>
  <c r="CA87" i="16"/>
  <c r="AH14" i="16"/>
  <c r="BU35" i="16"/>
  <c r="AS85" i="16"/>
  <c r="BA41" i="16"/>
  <c r="AB54" i="16"/>
  <c r="CB57" i="16"/>
  <c r="AX42" i="16"/>
  <c r="AA70" i="16"/>
  <c r="BN79" i="16"/>
  <c r="BF19" i="16"/>
  <c r="CD26" i="16"/>
  <c r="Y53" i="16"/>
  <c r="CO42" i="16"/>
  <c r="BE27" i="16"/>
  <c r="CL39" i="16"/>
  <c r="AR74" i="16"/>
  <c r="AS23" i="16"/>
  <c r="CI52" i="16"/>
  <c r="AM73" i="16"/>
  <c r="BQ79" i="16"/>
  <c r="AT57" i="16"/>
  <c r="AN29" i="16"/>
  <c r="CN16" i="16"/>
  <c r="CW79" i="16"/>
  <c r="Q72" i="16"/>
  <c r="U35" i="16"/>
  <c r="AC70" i="16"/>
  <c r="R47" i="16"/>
  <c r="BJ27" i="16"/>
  <c r="AX41" i="16"/>
  <c r="AK53" i="16"/>
  <c r="BW31" i="16"/>
  <c r="BE65" i="16"/>
  <c r="CT26" i="16"/>
  <c r="BG76" i="16"/>
  <c r="T72" i="16"/>
  <c r="CP74" i="16"/>
  <c r="K76" i="16"/>
  <c r="CF41" i="16"/>
  <c r="BV17" i="16"/>
  <c r="AA85" i="16"/>
  <c r="BV73" i="16"/>
  <c r="AB14" i="16"/>
  <c r="U27" i="16"/>
  <c r="CS57" i="16"/>
  <c r="CW86" i="16"/>
  <c r="BR18" i="16"/>
  <c r="BX80" i="16"/>
  <c r="Y39" i="16"/>
  <c r="S80" i="16"/>
  <c r="AF49" i="16"/>
  <c r="DB60" i="16"/>
  <c r="N70" i="16"/>
  <c r="AH80" i="16"/>
  <c r="U80" i="16"/>
  <c r="U73" i="16"/>
  <c r="P61" i="16"/>
  <c r="AO62" i="16"/>
  <c r="AC62" i="16"/>
  <c r="CF57" i="16"/>
  <c r="AN20" i="16"/>
  <c r="BF71" i="16"/>
  <c r="N19" i="16"/>
  <c r="CO52" i="16"/>
  <c r="CX81" i="16"/>
  <c r="Y27" i="16"/>
  <c r="DB26" i="16"/>
  <c r="Z71" i="16"/>
  <c r="P62" i="16"/>
  <c r="BQ84" i="16"/>
  <c r="CJ14" i="16"/>
  <c r="W31" i="16"/>
  <c r="BW53" i="16"/>
  <c r="AP54" i="16"/>
  <c r="BV29" i="16"/>
  <c r="CJ87" i="16"/>
  <c r="CB59" i="16"/>
  <c r="I57" i="16"/>
  <c r="CD30" i="16"/>
  <c r="CL65" i="16"/>
  <c r="CB31" i="16"/>
  <c r="CD65" i="16"/>
  <c r="AH41" i="16"/>
  <c r="K58" i="16"/>
  <c r="AO40" i="16"/>
  <c r="CJ38" i="16"/>
  <c r="CL23" i="16"/>
  <c r="AA16" i="16"/>
  <c r="BV53" i="16"/>
  <c r="AW52" i="16"/>
  <c r="AB42" i="16"/>
  <c r="BX40" i="16"/>
  <c r="I29" i="16"/>
  <c r="BD38" i="16"/>
  <c r="BN76" i="16"/>
  <c r="X79" i="16"/>
  <c r="BX58" i="16"/>
  <c r="AK41" i="16"/>
  <c r="BW41" i="16"/>
  <c r="AJ60" i="16"/>
  <c r="O62" i="16"/>
  <c r="W40" i="16"/>
  <c r="M73" i="16"/>
  <c r="AM27" i="16"/>
  <c r="BT26" i="16"/>
  <c r="AM58" i="16"/>
  <c r="AV25" i="16"/>
  <c r="I39" i="16"/>
  <c r="AE25" i="16"/>
  <c r="AZ25" i="16"/>
  <c r="AV81" i="16"/>
  <c r="AH20" i="16"/>
  <c r="N31" i="16"/>
  <c r="J52" i="16"/>
  <c r="AH17" i="16"/>
  <c r="BT62" i="16"/>
  <c r="Q27" i="16"/>
  <c r="AF59" i="16"/>
  <c r="AO70" i="16"/>
  <c r="DB87" i="16"/>
  <c r="R25" i="16"/>
  <c r="V35" i="16"/>
  <c r="BX19" i="16"/>
  <c r="AH54" i="16"/>
  <c r="CD18" i="16"/>
  <c r="AF20" i="16"/>
  <c r="BB29" i="16"/>
  <c r="DC27" i="16"/>
  <c r="BT19" i="16"/>
  <c r="AI40" i="16"/>
  <c r="DA61" i="16"/>
  <c r="AJ87" i="16"/>
  <c r="CD57" i="16"/>
  <c r="R41" i="16"/>
  <c r="S73" i="16"/>
  <c r="CL79" i="16"/>
  <c r="AB23" i="16"/>
  <c r="AB49" i="16"/>
  <c r="Z42" i="16"/>
  <c r="T79" i="16"/>
  <c r="AJ59" i="16"/>
  <c r="T85" i="16"/>
  <c r="N18" i="16"/>
  <c r="DC74" i="16"/>
  <c r="CM39" i="16"/>
  <c r="BI27" i="16"/>
  <c r="CA42" i="16"/>
  <c r="AW40" i="16"/>
  <c r="CZ52" i="16"/>
  <c r="CG16" i="16"/>
  <c r="BU31" i="16"/>
  <c r="BA58" i="16"/>
  <c r="X14" i="16"/>
  <c r="BM14" i="16"/>
  <c r="T26" i="16"/>
  <c r="AP41" i="16"/>
  <c r="Y14" i="16"/>
  <c r="BS70" i="16"/>
  <c r="BW58" i="16"/>
  <c r="BM52" i="16"/>
  <c r="CZ86" i="16"/>
  <c r="AN80" i="16"/>
  <c r="AI39" i="16"/>
  <c r="CZ53" i="16"/>
  <c r="AC87" i="16"/>
  <c r="BU65" i="16"/>
  <c r="V14" i="16"/>
  <c r="U70" i="16"/>
  <c r="AX39" i="16"/>
  <c r="L19" i="14"/>
  <c r="O26" i="16"/>
  <c r="AV40" i="16"/>
  <c r="BS53" i="16"/>
  <c r="CO18" i="16"/>
  <c r="L47" i="16"/>
  <c r="BT87" i="16"/>
  <c r="CW81" i="16"/>
  <c r="I58" i="16"/>
  <c r="CC53" i="16"/>
  <c r="BV62" i="16"/>
  <c r="CN41" i="16"/>
  <c r="CE57" i="16"/>
  <c r="Q62" i="16"/>
  <c r="AB62" i="16"/>
  <c r="BH74" i="16"/>
  <c r="AF30" i="16"/>
  <c r="L73" i="16"/>
  <c r="W38" i="16"/>
  <c r="BM60" i="16"/>
  <c r="DB40" i="16"/>
  <c r="BP87" i="16"/>
  <c r="CC17" i="16"/>
  <c r="BL40" i="16"/>
  <c r="J47" i="16"/>
  <c r="CB62" i="16"/>
  <c r="BB25" i="16"/>
  <c r="BU58" i="16"/>
  <c r="CL70" i="16"/>
  <c r="Q85" i="16"/>
  <c r="CC86" i="16"/>
  <c r="AG61" i="16"/>
  <c r="W74" i="16"/>
  <c r="V30" i="16"/>
  <c r="CQ52" i="16"/>
  <c r="CC40" i="16"/>
  <c r="CA62" i="16"/>
  <c r="S65" i="16"/>
  <c r="J70" i="16"/>
  <c r="CB70" i="16"/>
  <c r="CP38" i="16"/>
  <c r="BM30" i="16"/>
  <c r="CG54" i="16"/>
  <c r="L41" i="16"/>
  <c r="CW73" i="16"/>
  <c r="AU60" i="16"/>
  <c r="T54" i="16"/>
  <c r="CL62" i="16"/>
  <c r="BS27" i="16"/>
  <c r="AR81" i="16"/>
  <c r="AT65" i="16"/>
  <c r="BF74" i="16"/>
  <c r="AU58" i="16"/>
  <c r="CT73" i="16"/>
  <c r="CM52" i="16"/>
  <c r="AZ60" i="16"/>
  <c r="BM70" i="16"/>
  <c r="BH38" i="16"/>
  <c r="AL39" i="16"/>
  <c r="CD72" i="16"/>
  <c r="AA76" i="16"/>
  <c r="BW16" i="16"/>
  <c r="AW39" i="16"/>
  <c r="AC81" i="16"/>
  <c r="I73" i="16"/>
  <c r="CK39" i="16"/>
  <c r="AJ14" i="16"/>
  <c r="CC35" i="16"/>
  <c r="CH20" i="16"/>
  <c r="AU72" i="16"/>
  <c r="CA47" i="16"/>
  <c r="J38" i="16"/>
  <c r="K54" i="16"/>
  <c r="CS60" i="16"/>
  <c r="H47" i="16"/>
  <c r="BN53" i="16"/>
  <c r="BM25" i="16"/>
  <c r="CQ26" i="16"/>
  <c r="AN17" i="16"/>
  <c r="BX31" i="16"/>
  <c r="BJ62" i="16"/>
  <c r="T65" i="16"/>
  <c r="BP27" i="16"/>
  <c r="CT27" i="16"/>
  <c r="DA60" i="16"/>
  <c r="J87" i="16"/>
  <c r="O53" i="16"/>
  <c r="AO72" i="16"/>
  <c r="CS71" i="16"/>
  <c r="AS49" i="16"/>
  <c r="AF79" i="16"/>
  <c r="BQ86" i="16"/>
  <c r="AO17" i="16"/>
  <c r="Q80" i="16"/>
  <c r="BA74" i="16"/>
  <c r="BF81" i="16"/>
  <c r="CN70" i="16"/>
  <c r="AG60" i="16"/>
  <c r="CT31" i="16"/>
  <c r="Q73" i="16"/>
  <c r="BN74" i="16"/>
  <c r="CC54" i="16"/>
  <c r="CH74" i="16"/>
  <c r="AL72" i="16"/>
  <c r="CM14" i="16"/>
  <c r="AK86" i="16"/>
  <c r="AQ58" i="16"/>
  <c r="CG49" i="16"/>
  <c r="Y57" i="16"/>
  <c r="AM62" i="16"/>
  <c r="BT30" i="16"/>
  <c r="AK38" i="16"/>
  <c r="AK62" i="16"/>
  <c r="CQ72" i="16"/>
  <c r="AK74" i="16"/>
  <c r="V59" i="16"/>
  <c r="BL29" i="16"/>
  <c r="N20" i="16"/>
  <c r="CZ29" i="16"/>
  <c r="BU86" i="16"/>
  <c r="AN87" i="16"/>
  <c r="BP80" i="16"/>
  <c r="CU31" i="16"/>
  <c r="Z25" i="16"/>
  <c r="CV58" i="16"/>
  <c r="CC73" i="16"/>
  <c r="AK70" i="16"/>
  <c r="BL14" i="16"/>
  <c r="DB79" i="16"/>
  <c r="U54" i="16"/>
  <c r="CF59" i="16"/>
  <c r="AT84" i="16"/>
  <c r="AG81" i="16"/>
  <c r="AV14" i="16"/>
  <c r="Z29" i="16"/>
  <c r="BV57" i="16"/>
  <c r="BK57" i="16"/>
  <c r="BD52" i="16"/>
  <c r="CG71" i="16"/>
  <c r="AP65" i="16"/>
  <c r="AR79" i="16"/>
  <c r="N29" i="16"/>
  <c r="AZ79" i="16"/>
  <c r="BR41" i="16"/>
  <c r="BM20" i="16"/>
  <c r="CU87" i="16"/>
  <c r="AZ52" i="16"/>
  <c r="BP60" i="16"/>
  <c r="CI17" i="16"/>
  <c r="BA70" i="16"/>
  <c r="AQ40" i="16"/>
  <c r="BD49" i="16"/>
  <c r="AC47" i="16"/>
  <c r="AC20" i="16"/>
  <c r="BS71" i="16"/>
  <c r="BL31" i="16"/>
  <c r="BK54" i="16"/>
  <c r="CZ41" i="16"/>
  <c r="Z39" i="16"/>
  <c r="AB74" i="16"/>
  <c r="BF30" i="16"/>
  <c r="BO42" i="16"/>
  <c r="BY65" i="16"/>
  <c r="BK58" i="16"/>
  <c r="AS53" i="16"/>
  <c r="CZ49" i="16"/>
  <c r="X31" i="16"/>
  <c r="AM61" i="16"/>
  <c r="CS27" i="16"/>
  <c r="BP17" i="16"/>
  <c r="R76" i="16"/>
  <c r="DA17" i="16"/>
  <c r="AT27" i="16"/>
  <c r="CF81" i="16"/>
  <c r="AB19" i="16"/>
  <c r="BR72" i="16"/>
  <c r="BI61" i="16"/>
  <c r="BZ25" i="16"/>
  <c r="AC84" i="16"/>
  <c r="AY70" i="16"/>
  <c r="AV39" i="16"/>
  <c r="AW72" i="16"/>
  <c r="CQ87" i="16"/>
  <c r="I19" i="16"/>
  <c r="BM86" i="16"/>
  <c r="BB86" i="16"/>
  <c r="AH29" i="16"/>
  <c r="BU17" i="16"/>
  <c r="CJ47" i="16"/>
  <c r="BP58" i="16"/>
  <c r="AX61" i="16"/>
  <c r="Z81" i="16"/>
  <c r="BZ20" i="16"/>
  <c r="CP72" i="16"/>
  <c r="BS58" i="16"/>
  <c r="BD40" i="16"/>
  <c r="AV49" i="16"/>
  <c r="J49" i="16"/>
  <c r="M72" i="16"/>
  <c r="R86" i="16"/>
  <c r="BG23" i="16"/>
  <c r="BW71" i="16"/>
  <c r="CK57" i="16"/>
  <c r="BA60" i="16"/>
  <c r="BZ54" i="16"/>
  <c r="BB59" i="16"/>
  <c r="L65" i="16"/>
  <c r="BJ25" i="16"/>
  <c r="AX35" i="16"/>
  <c r="BU71" i="16"/>
  <c r="CQ73" i="16"/>
  <c r="BR20" i="16"/>
  <c r="CP41" i="16"/>
  <c r="AU40" i="16"/>
  <c r="BO25" i="16"/>
  <c r="N16" i="16"/>
  <c r="BX76" i="16"/>
  <c r="AE62" i="16"/>
  <c r="U71" i="16"/>
  <c r="CF19" i="16"/>
  <c r="AZ54" i="16"/>
  <c r="H18" i="16"/>
  <c r="CQ49" i="16"/>
  <c r="BB57" i="16"/>
  <c r="BQ58" i="16"/>
  <c r="AY85" i="16"/>
  <c r="J52" i="15"/>
  <c r="CO39" i="16"/>
  <c r="CM20" i="16"/>
  <c r="BF47" i="16"/>
  <c r="M40" i="16"/>
  <c r="J30" i="16"/>
  <c r="AP49" i="16"/>
  <c r="N86" i="16"/>
  <c r="CR70" i="16"/>
  <c r="AY72" i="16"/>
  <c r="CR53" i="16"/>
  <c r="CV19" i="16"/>
  <c r="BS30" i="16"/>
  <c r="CI27" i="16"/>
  <c r="AU31" i="16"/>
  <c r="CH40" i="16"/>
  <c r="BD65" i="16"/>
  <c r="BQ72" i="16"/>
  <c r="CY65" i="16"/>
  <c r="AD31" i="16"/>
  <c r="CL29" i="16"/>
  <c r="DC57" i="16"/>
  <c r="AR42" i="16"/>
  <c r="AY62" i="16"/>
  <c r="CA74" i="16"/>
  <c r="CA53" i="16"/>
  <c r="CX39" i="16"/>
  <c r="N62" i="16"/>
  <c r="Z41" i="16"/>
  <c r="CF52" i="16"/>
  <c r="CZ60" i="16"/>
  <c r="CU72" i="16"/>
  <c r="AR73" i="16"/>
  <c r="BD70" i="16"/>
  <c r="BG14" i="16"/>
  <c r="BD54" i="16"/>
  <c r="CU86" i="16"/>
  <c r="DA31" i="16"/>
  <c r="AN85" i="16"/>
  <c r="AW30" i="16"/>
  <c r="CP25" i="16"/>
  <c r="CB16" i="16"/>
  <c r="CI41" i="16"/>
  <c r="AV30" i="16"/>
  <c r="S30" i="16"/>
  <c r="BC23" i="16"/>
  <c r="AY73" i="16"/>
  <c r="CQ16" i="16"/>
  <c r="AQ61" i="16"/>
  <c r="AW65" i="16"/>
  <c r="CH86" i="16"/>
  <c r="K65" i="16"/>
  <c r="AS81" i="16"/>
  <c r="AN59" i="16"/>
  <c r="CX76" i="16"/>
  <c r="AR52" i="16"/>
  <c r="CQ61" i="16"/>
  <c r="Q52" i="16"/>
  <c r="AJ19" i="16"/>
  <c r="O47" i="16"/>
  <c r="T58" i="16"/>
  <c r="CM40" i="16"/>
  <c r="AW74" i="16"/>
  <c r="BQ61" i="16"/>
  <c r="CI53" i="16"/>
  <c r="CN58" i="16"/>
  <c r="AX25" i="16"/>
  <c r="CO25" i="16"/>
  <c r="CA61" i="16"/>
  <c r="J16" i="16"/>
  <c r="AT73" i="16"/>
  <c r="CE84" i="16"/>
  <c r="CH59" i="16"/>
  <c r="N52" i="16"/>
  <c r="J80" i="16"/>
  <c r="CX38" i="16"/>
  <c r="AY26" i="16"/>
  <c r="BE30" i="16"/>
  <c r="W79" i="16"/>
  <c r="BS23" i="16"/>
  <c r="DA47" i="16"/>
  <c r="BQ19" i="16"/>
  <c r="AD70" i="16"/>
  <c r="CH42" i="16"/>
  <c r="BM39" i="16"/>
  <c r="BY29" i="16"/>
  <c r="CL16" i="16"/>
  <c r="AG59" i="16"/>
  <c r="N47" i="16"/>
  <c r="J84" i="16"/>
  <c r="CC16" i="16"/>
  <c r="BE17" i="16"/>
  <c r="AS52" i="16"/>
  <c r="AT26" i="16"/>
  <c r="AU65" i="16"/>
  <c r="J35" i="16"/>
  <c r="I38" i="16"/>
  <c r="U85" i="16"/>
  <c r="BD58" i="16"/>
  <c r="AX57" i="16"/>
  <c r="CE87" i="16"/>
  <c r="BE35" i="16"/>
  <c r="CA16" i="16"/>
  <c r="T20" i="16"/>
  <c r="CV30" i="16"/>
  <c r="CU39" i="16"/>
  <c r="CB58" i="16"/>
  <c r="BL20" i="16"/>
  <c r="CM30" i="16"/>
  <c r="CP17" i="16"/>
  <c r="AG41" i="16"/>
  <c r="CN71" i="16"/>
  <c r="CT42" i="16"/>
  <c r="CM26" i="16"/>
  <c r="CN81" i="16"/>
  <c r="AB20" i="16"/>
  <c r="CG73" i="16"/>
  <c r="DC72" i="16"/>
  <c r="DC61" i="16"/>
  <c r="AA79" i="16"/>
  <c r="CT18" i="16"/>
  <c r="BH70" i="16"/>
  <c r="AB81" i="16"/>
  <c r="CS14" i="16"/>
  <c r="CG30" i="16"/>
  <c r="N39" i="16"/>
  <c r="AL35" i="16"/>
  <c r="AT70" i="16"/>
  <c r="AK60" i="16"/>
  <c r="BZ74" i="16"/>
  <c r="Q26" i="16"/>
  <c r="AV18" i="16"/>
  <c r="AA87" i="16"/>
  <c r="BX42" i="16"/>
  <c r="AI30" i="16"/>
  <c r="BO23" i="16"/>
  <c r="AZ65" i="16"/>
  <c r="CO87" i="16"/>
  <c r="BE80" i="16"/>
  <c r="CO27" i="16"/>
  <c r="AO86" i="16"/>
  <c r="L39" i="16"/>
  <c r="BR87" i="16"/>
  <c r="DA59" i="16"/>
  <c r="I86" i="16"/>
  <c r="M39" i="16"/>
  <c r="CJ29" i="16"/>
  <c r="M60" i="16"/>
  <c r="P26" i="16"/>
  <c r="CU29" i="16"/>
  <c r="CL40" i="16"/>
  <c r="AB79" i="16"/>
  <c r="AD25" i="16"/>
  <c r="BX86" i="16"/>
  <c r="BM73" i="16"/>
  <c r="N25" i="16"/>
  <c r="CO71" i="16"/>
  <c r="CR65" i="16"/>
  <c r="AO18" i="16"/>
  <c r="BH52" i="16"/>
  <c r="K53" i="16"/>
  <c r="R60" i="16"/>
  <c r="N61" i="16"/>
  <c r="CL19" i="16"/>
  <c r="T40" i="16"/>
  <c r="BT49" i="16"/>
  <c r="BQ17" i="16"/>
  <c r="AV17" i="16"/>
  <c r="S18" i="16"/>
  <c r="CB79" i="16"/>
  <c r="AA42" i="16"/>
  <c r="AE26" i="16"/>
  <c r="S62" i="16"/>
  <c r="CB85" i="16"/>
  <c r="AJ42" i="16"/>
  <c r="AB17" i="16"/>
  <c r="AZ57" i="16"/>
  <c r="W62" i="16"/>
  <c r="AO73" i="16"/>
  <c r="CM19" i="16"/>
  <c r="BA49" i="16"/>
  <c r="BL16" i="16"/>
  <c r="CG72" i="16"/>
  <c r="BJ52" i="16"/>
  <c r="AX76" i="16"/>
  <c r="CK19" i="16"/>
  <c r="BK29" i="16"/>
  <c r="BL27" i="16"/>
  <c r="CE80" i="16"/>
  <c r="CL18" i="16"/>
  <c r="BL65" i="16"/>
  <c r="BW40" i="16"/>
  <c r="CN38" i="16"/>
  <c r="BW47" i="16"/>
  <c r="BN54" i="16"/>
  <c r="BR16" i="16"/>
  <c r="AP18" i="16"/>
  <c r="M52" i="16"/>
  <c r="AX58" i="16"/>
  <c r="DA52" i="16"/>
  <c r="Z40" i="16"/>
  <c r="Q25" i="16"/>
  <c r="BT27" i="16"/>
  <c r="CZ54" i="16"/>
  <c r="BV38" i="16"/>
  <c r="AH71" i="16"/>
  <c r="BD57" i="16"/>
  <c r="X86" i="16"/>
  <c r="AP60" i="16"/>
  <c r="BC49" i="16"/>
  <c r="W39" i="16"/>
  <c r="Y65" i="16"/>
  <c r="Q79" i="16"/>
  <c r="Z65" i="16"/>
  <c r="CX70" i="16"/>
  <c r="AV70" i="16"/>
  <c r="S29" i="16"/>
  <c r="BA40" i="16"/>
  <c r="BQ47" i="16"/>
  <c r="CH29" i="16"/>
  <c r="AK42" i="16"/>
  <c r="I76" i="16"/>
  <c r="CO60" i="16"/>
  <c r="CH49" i="16"/>
  <c r="AD29" i="16"/>
  <c r="BR74" i="16"/>
  <c r="CL72" i="16"/>
  <c r="BG70" i="16"/>
  <c r="CQ71" i="16"/>
  <c r="AN25" i="16"/>
  <c r="CT17" i="16"/>
  <c r="AM47" i="16"/>
  <c r="BR79" i="16"/>
  <c r="CY52" i="16"/>
  <c r="AE53" i="16"/>
  <c r="AV61" i="16"/>
  <c r="CU74" i="16"/>
  <c r="V81" i="16"/>
  <c r="BW84" i="16"/>
  <c r="AT20" i="16"/>
  <c r="CB53" i="16"/>
  <c r="CC41" i="16"/>
  <c r="V74" i="16"/>
  <c r="AU84" i="16"/>
  <c r="DC86" i="16"/>
  <c r="CW74" i="16"/>
  <c r="I125" i="14"/>
  <c r="DC41" i="16"/>
  <c r="AV47" i="16"/>
  <c r="AZ84" i="16"/>
  <c r="BT71" i="16"/>
  <c r="AC54" i="16"/>
  <c r="T53" i="16"/>
  <c r="W76" i="16"/>
  <c r="CB23" i="16"/>
  <c r="BS74" i="16"/>
  <c r="BU47" i="16"/>
  <c r="BP65" i="16"/>
  <c r="BK62" i="16"/>
  <c r="CD80" i="16"/>
  <c r="AL20" i="16"/>
  <c r="AA58" i="16"/>
  <c r="CP19" i="16"/>
  <c r="CF31" i="16"/>
  <c r="AB16" i="16"/>
  <c r="BY14" i="16"/>
  <c r="R54" i="16"/>
  <c r="H23" i="16"/>
  <c r="CX84" i="16"/>
  <c r="AG87" i="16"/>
  <c r="CF23" i="16"/>
  <c r="P30" i="16"/>
  <c r="J25" i="16"/>
  <c r="CK53" i="16"/>
  <c r="AV84" i="16"/>
  <c r="AA60" i="16"/>
  <c r="CB87" i="16"/>
  <c r="Z30" i="16"/>
  <c r="CH70" i="16"/>
  <c r="V58" i="16"/>
  <c r="AL61" i="16"/>
  <c r="BV14" i="16"/>
  <c r="DA42" i="16"/>
  <c r="DB30" i="16"/>
  <c r="AP72" i="16"/>
  <c r="CH39" i="16"/>
  <c r="CZ17" i="16"/>
  <c r="BN57" i="16"/>
  <c r="BV81" i="16"/>
  <c r="J31" i="16"/>
  <c r="AY42" i="16"/>
  <c r="BO26" i="16"/>
  <c r="DA54" i="16"/>
  <c r="AM71" i="16"/>
  <c r="CD58" i="16"/>
  <c r="BV61" i="16"/>
  <c r="BX59" i="16"/>
  <c r="AM70" i="16"/>
  <c r="CF70" i="16"/>
  <c r="AP87" i="16"/>
  <c r="AZ73" i="16"/>
  <c r="CP58" i="16"/>
  <c r="DB54" i="16"/>
  <c r="AM54" i="16"/>
  <c r="AI81" i="16"/>
  <c r="CS38" i="16"/>
  <c r="AG86" i="16"/>
  <c r="BZ19" i="16"/>
  <c r="CL47" i="16"/>
  <c r="CH18" i="16"/>
  <c r="AR26" i="16"/>
  <c r="AZ27" i="16"/>
  <c r="CR84" i="16"/>
  <c r="DB20" i="16"/>
  <c r="AM39" i="16"/>
  <c r="BI23" i="16"/>
  <c r="CR42" i="16"/>
  <c r="I65" i="16"/>
  <c r="P47" i="16"/>
  <c r="AG19" i="16"/>
  <c r="AB65" i="16"/>
  <c r="AW60" i="16"/>
  <c r="I60" i="16"/>
  <c r="BK73" i="16"/>
  <c r="BN42" i="16"/>
  <c r="CE58" i="16"/>
  <c r="CR79" i="16"/>
  <c r="AT86" i="16"/>
  <c r="Z23" i="16"/>
  <c r="S81" i="16"/>
  <c r="AP19" i="16"/>
  <c r="BQ20" i="16"/>
  <c r="CL30" i="16"/>
  <c r="AR49" i="16"/>
  <c r="CD39" i="16"/>
  <c r="DC20" i="16"/>
  <c r="AK18" i="16"/>
  <c r="CN76" i="16"/>
  <c r="AY79" i="16"/>
  <c r="AB73" i="16"/>
  <c r="CK54" i="16"/>
  <c r="BJ73" i="16"/>
  <c r="CM84" i="16"/>
  <c r="CS35" i="16"/>
  <c r="H40" i="16"/>
  <c r="CT59" i="16"/>
  <c r="BQ18" i="16"/>
  <c r="AI85" i="16"/>
  <c r="AY18" i="16"/>
  <c r="AK14" i="16"/>
  <c r="K84" i="16"/>
  <c r="BR31" i="16"/>
  <c r="BX85" i="16"/>
  <c r="AL80" i="16"/>
  <c r="AW54" i="16"/>
  <c r="BZ85" i="16"/>
  <c r="AL27" i="16"/>
  <c r="AW25" i="16"/>
  <c r="AN53" i="16"/>
  <c r="CQ76" i="16"/>
  <c r="J81" i="16"/>
  <c r="BL19" i="16"/>
  <c r="CO54" i="16"/>
  <c r="AU74" i="16"/>
  <c r="AO65" i="16"/>
  <c r="CE41" i="16"/>
  <c r="CK35" i="16"/>
  <c r="AY80" i="16"/>
  <c r="BM18" i="16"/>
  <c r="DB59" i="16"/>
  <c r="AZ76" i="16"/>
  <c r="M70" i="16"/>
  <c r="BJ19" i="16"/>
  <c r="BJ74" i="16"/>
  <c r="CA41" i="16"/>
  <c r="CG39" i="16"/>
  <c r="BB27" i="16"/>
  <c r="BG31" i="16"/>
  <c r="CF17" i="16"/>
  <c r="CH85" i="16"/>
  <c r="BV76" i="16"/>
  <c r="AU16" i="16"/>
  <c r="AP74" i="16"/>
  <c r="AU70" i="16"/>
  <c r="CE86" i="16"/>
  <c r="BR53" i="16"/>
  <c r="AL59" i="16"/>
  <c r="CX71" i="16"/>
  <c r="BE19" i="16"/>
  <c r="AJ80" i="16"/>
  <c r="BV70" i="16"/>
  <c r="BO87" i="16"/>
  <c r="X62" i="16"/>
  <c r="S14" i="16"/>
  <c r="AY20" i="16"/>
  <c r="W59" i="16"/>
  <c r="W35" i="16"/>
  <c r="BS25" i="16"/>
  <c r="BJ49" i="16"/>
  <c r="AQ23" i="16"/>
  <c r="CU35" i="16"/>
  <c r="W49" i="16"/>
  <c r="AV73" i="16"/>
  <c r="BZ41" i="16"/>
  <c r="BS40" i="16"/>
  <c r="DB39" i="16"/>
  <c r="AX72" i="16"/>
  <c r="CQ86" i="16"/>
  <c r="BD47" i="16"/>
  <c r="CR39" i="16"/>
  <c r="AS18" i="16"/>
  <c r="DC73" i="16"/>
  <c r="AL23" i="16"/>
  <c r="CB27" i="16"/>
  <c r="BI42" i="16"/>
  <c r="CL26" i="16"/>
  <c r="BT42" i="16"/>
  <c r="AF73" i="16"/>
  <c r="BN31" i="16"/>
  <c r="BE54" i="16"/>
  <c r="AO61" i="16"/>
  <c r="R17" i="16"/>
  <c r="AN60" i="16"/>
  <c r="BN80" i="16"/>
  <c r="DA49" i="16"/>
  <c r="AJ84" i="16"/>
  <c r="R14" i="16"/>
  <c r="BV42" i="16"/>
  <c r="CT76" i="16"/>
  <c r="X70" i="16"/>
  <c r="AB29" i="16"/>
  <c r="CT60" i="16"/>
  <c r="I26" i="16"/>
  <c r="AS30" i="16"/>
  <c r="W18" i="16"/>
  <c r="M31" i="16"/>
  <c r="CK59" i="16"/>
  <c r="AM84" i="16"/>
  <c r="CY84" i="16"/>
  <c r="CW80" i="16"/>
  <c r="O27" i="16"/>
  <c r="BG54" i="16"/>
  <c r="CI49" i="16"/>
  <c r="H73" i="16"/>
  <c r="BU41" i="16"/>
  <c r="CA54" i="16"/>
  <c r="BR25" i="16"/>
  <c r="BO31" i="16"/>
  <c r="BA76" i="16"/>
  <c r="AG31" i="16"/>
  <c r="CW42" i="16"/>
  <c r="AB40" i="16"/>
  <c r="BI18" i="16"/>
  <c r="CF30" i="16"/>
  <c r="AP57" i="16"/>
  <c r="CG31" i="16"/>
  <c r="BU14" i="16"/>
  <c r="I85" i="16"/>
  <c r="CX25" i="16"/>
  <c r="AN14" i="16"/>
  <c r="AR29" i="16"/>
  <c r="P57" i="16"/>
  <c r="AK40" i="16"/>
  <c r="H41" i="16"/>
  <c r="T35" i="16"/>
  <c r="AY61" i="16"/>
  <c r="BJ42" i="16"/>
  <c r="W27" i="16"/>
  <c r="CY20" i="16"/>
  <c r="CH76" i="16"/>
  <c r="CS85" i="16"/>
  <c r="CJ17" i="16"/>
  <c r="BK39" i="16"/>
  <c r="CM18" i="16"/>
  <c r="CG60" i="16"/>
  <c r="BO47" i="16"/>
  <c r="CP53" i="16"/>
  <c r="R35" i="16"/>
  <c r="AZ81" i="16"/>
  <c r="L14" i="16"/>
  <c r="AX31" i="16"/>
  <c r="CE19" i="16"/>
  <c r="BW29" i="16"/>
  <c r="BP31" i="16"/>
  <c r="AH87" i="16"/>
  <c r="AJ71" i="16"/>
  <c r="AG85" i="16"/>
  <c r="AJ54" i="16"/>
  <c r="AM49" i="16"/>
  <c r="AO76" i="16"/>
  <c r="CU14" i="16"/>
  <c r="BB54" i="16"/>
  <c r="BO19" i="16"/>
  <c r="N30" i="16"/>
  <c r="AV19" i="16"/>
  <c r="CL35" i="16"/>
  <c r="O54" i="16"/>
  <c r="BF86" i="16"/>
  <c r="BI54" i="16"/>
  <c r="V18" i="16"/>
  <c r="CU25" i="16"/>
  <c r="BX30" i="16"/>
  <c r="CG18" i="16"/>
  <c r="P53" i="16"/>
  <c r="CK86" i="16"/>
  <c r="CT72" i="16"/>
  <c r="CY71" i="16"/>
  <c r="CJ54" i="16"/>
  <c r="AI79" i="16"/>
  <c r="P71" i="16"/>
  <c r="L29" i="16"/>
  <c r="AV79" i="16"/>
  <c r="AI25" i="16"/>
  <c r="CD19" i="16"/>
  <c r="CN57" i="16"/>
  <c r="CX65" i="16"/>
  <c r="BI72" i="16"/>
  <c r="CW25" i="16"/>
  <c r="AC18" i="16"/>
  <c r="BB16" i="16"/>
  <c r="H71" i="16"/>
  <c r="CY54" i="16"/>
  <c r="BT81" i="16"/>
  <c r="X25" i="16"/>
  <c r="DB31" i="16"/>
  <c r="CO65" i="16"/>
  <c r="CS65" i="16"/>
  <c r="CC27" i="16"/>
  <c r="CB71" i="16"/>
  <c r="AT80" i="16"/>
  <c r="AH86" i="16"/>
  <c r="CU23" i="16"/>
  <c r="CG57" i="16"/>
  <c r="AD71" i="16"/>
  <c r="BU72" i="16"/>
  <c r="AM17" i="16"/>
  <c r="BL84" i="16"/>
  <c r="CZ58" i="16"/>
  <c r="AG57" i="16"/>
  <c r="X73" i="16"/>
  <c r="X18" i="16"/>
  <c r="S35" i="16"/>
  <c r="CS80" i="16"/>
  <c r="BW85" i="16"/>
  <c r="AS25" i="16"/>
  <c r="BM54" i="16"/>
  <c r="BA73" i="16"/>
  <c r="CU42" i="16"/>
  <c r="CM54" i="16"/>
  <c r="BA17" i="16"/>
  <c r="BI59" i="16"/>
  <c r="BF84" i="16"/>
  <c r="CZ47" i="16"/>
  <c r="AE72" i="16"/>
  <c r="R80" i="16"/>
  <c r="CF84" i="16"/>
  <c r="CA25" i="16"/>
  <c r="BV20" i="16"/>
  <c r="CK65" i="16"/>
  <c r="M17" i="16"/>
  <c r="BY38" i="16"/>
  <c r="H35" i="16"/>
  <c r="CP27" i="16"/>
  <c r="CU62" i="16"/>
  <c r="M20" i="16"/>
  <c r="CR61" i="16"/>
  <c r="BY71" i="16"/>
  <c r="BY58" i="16"/>
  <c r="P18" i="16"/>
  <c r="DB47" i="16"/>
  <c r="CU73" i="16"/>
  <c r="M29" i="16"/>
  <c r="BT76" i="16"/>
  <c r="CF14" i="16"/>
  <c r="BO81" i="16"/>
  <c r="CS53" i="16"/>
  <c r="CQ54" i="16"/>
  <c r="AB18" i="16"/>
  <c r="BT14" i="16"/>
  <c r="BI14" i="16"/>
  <c r="CY18" i="16"/>
  <c r="BV52" i="16"/>
  <c r="CX86" i="16"/>
  <c r="BZ72" i="16"/>
  <c r="Q35" i="16"/>
  <c r="BS18" i="16"/>
  <c r="AI27" i="16"/>
  <c r="AC27" i="16"/>
  <c r="BO76" i="16"/>
  <c r="CS59" i="16"/>
  <c r="CO58" i="16"/>
  <c r="CI39" i="16"/>
  <c r="CO29" i="16"/>
  <c r="DA25" i="16"/>
  <c r="BK86" i="16"/>
  <c r="BJ16" i="16"/>
  <c r="BF61" i="16"/>
  <c r="Z47" i="16"/>
  <c r="AH18" i="16"/>
  <c r="BI35" i="16"/>
  <c r="Z38" i="16"/>
  <c r="CY27" i="16"/>
  <c r="BZ38" i="16"/>
  <c r="BG81" i="16"/>
  <c r="BQ30" i="16"/>
  <c r="AQ60" i="16"/>
  <c r="BJ61" i="16"/>
  <c r="R85" i="16"/>
  <c r="L81" i="16"/>
  <c r="CC38" i="16"/>
  <c r="BJ84" i="16"/>
  <c r="CE42" i="16"/>
  <c r="CI31" i="16"/>
  <c r="X27" i="16"/>
  <c r="DA27" i="16"/>
  <c r="BD87" i="16"/>
  <c r="CM31" i="16"/>
  <c r="DC35" i="16"/>
  <c r="W80" i="16"/>
  <c r="R27" i="16"/>
  <c r="CA81" i="16"/>
  <c r="AW53" i="16"/>
  <c r="CY60" i="16"/>
  <c r="CJ59" i="16"/>
  <c r="BA87" i="16"/>
  <c r="CQ80" i="16"/>
  <c r="BE61" i="16"/>
  <c r="BR17" i="16"/>
  <c r="AG49" i="16"/>
  <c r="BP38" i="16"/>
  <c r="H27" i="16"/>
  <c r="CF47" i="16"/>
  <c r="CG26" i="16"/>
  <c r="BO38" i="16"/>
  <c r="K71" i="16"/>
  <c r="N35" i="16"/>
  <c r="CU70" i="16"/>
  <c r="R52" i="16"/>
  <c r="BU52" i="16"/>
  <c r="AF58" i="16"/>
  <c r="AW71" i="16"/>
  <c r="BL53" i="16"/>
  <c r="AL76" i="16"/>
  <c r="CY62" i="16"/>
  <c r="CL86" i="16"/>
  <c r="I59" i="16"/>
  <c r="AT79" i="16"/>
  <c r="AG14" i="16"/>
  <c r="K70" i="16"/>
  <c r="BA86" i="16"/>
  <c r="BB61" i="16"/>
  <c r="AO20" i="16"/>
  <c r="CT74" i="16"/>
  <c r="Y76" i="16"/>
  <c r="CG23" i="16"/>
  <c r="CT61" i="16"/>
  <c r="BK17" i="16"/>
  <c r="BX70" i="16"/>
  <c r="O65" i="16"/>
  <c r="BB23" i="16"/>
  <c r="L61" i="16"/>
  <c r="BL35" i="16"/>
  <c r="AU18" i="16"/>
  <c r="BF31" i="16"/>
  <c r="CA27" i="16"/>
  <c r="Y59" i="16"/>
  <c r="BX16" i="16"/>
  <c r="BB71" i="16"/>
  <c r="BG79" i="16"/>
  <c r="BF60" i="16"/>
  <c r="Q53" i="16"/>
  <c r="CD31" i="16"/>
  <c r="CQ14" i="16"/>
  <c r="R20" i="16"/>
  <c r="AG26" i="16"/>
  <c r="CW35" i="16"/>
  <c r="AN16" i="16"/>
  <c r="X80" i="16"/>
  <c r="H42" i="16"/>
  <c r="CV52" i="16"/>
  <c r="AB85" i="16"/>
  <c r="V65" i="16"/>
  <c r="BP20" i="16"/>
  <c r="BD27" i="16"/>
  <c r="AX65" i="16"/>
  <c r="AV54" i="16"/>
  <c r="CB29" i="16"/>
  <c r="AW85" i="16"/>
  <c r="CK72" i="16"/>
  <c r="AS41" i="16"/>
  <c r="Q47" i="16"/>
  <c r="CD38" i="16"/>
  <c r="AO85" i="16"/>
  <c r="CJ41" i="16"/>
  <c r="AS19" i="16"/>
  <c r="AV41" i="16"/>
  <c r="AE52" i="16"/>
  <c r="BD74" i="16"/>
  <c r="BB70" i="16"/>
  <c r="T19" i="16"/>
  <c r="CO85" i="16"/>
  <c r="CN29" i="16"/>
  <c r="AA38" i="16"/>
  <c r="CT38" i="16"/>
  <c r="BS59" i="16"/>
  <c r="AA86" i="16"/>
  <c r="AF53" i="16"/>
  <c r="BS31" i="16"/>
  <c r="BH42" i="16"/>
  <c r="AI58" i="16"/>
  <c r="BR81" i="16"/>
  <c r="BH86" i="16"/>
  <c r="CB54" i="16"/>
  <c r="AL74" i="16"/>
  <c r="CC84" i="16"/>
  <c r="AR18" i="16"/>
  <c r="DA87" i="16"/>
  <c r="BE52" i="16"/>
  <c r="H85" i="16"/>
  <c r="CK41" i="16"/>
  <c r="AZ17" i="16"/>
  <c r="O60" i="16"/>
  <c r="BS54" i="16"/>
  <c r="BH84" i="16"/>
  <c r="AB61" i="16"/>
  <c r="CY86" i="16"/>
  <c r="CE39" i="16"/>
  <c r="CB19" i="16"/>
  <c r="CH53" i="16"/>
  <c r="CP49" i="16"/>
  <c r="O17" i="16"/>
  <c r="BH30" i="16"/>
  <c r="U87" i="16"/>
  <c r="AW61" i="16"/>
  <c r="BT73" i="16"/>
  <c r="CR86" i="16"/>
  <c r="CQ29" i="16"/>
  <c r="AN57" i="16"/>
  <c r="S74" i="16"/>
  <c r="DB53" i="16"/>
  <c r="AV72" i="16"/>
  <c r="CP62" i="16"/>
  <c r="AC17" i="16"/>
  <c r="BX54" i="16"/>
  <c r="CA85" i="16"/>
  <c r="AL87" i="16"/>
  <c r="CS54" i="16"/>
  <c r="CO72" i="16"/>
  <c r="M19" i="16"/>
  <c r="BY49" i="16"/>
  <c r="AG20" i="16"/>
  <c r="AK76" i="16"/>
  <c r="BI52" i="16"/>
  <c r="BU27" i="16"/>
  <c r="AZ53" i="16"/>
  <c r="AD86" i="16"/>
  <c r="CQ85" i="16"/>
  <c r="I52" i="15"/>
  <c r="BP25" i="16"/>
  <c r="BS76" i="16"/>
  <c r="CG19" i="16"/>
  <c r="U79" i="16"/>
  <c r="AE54" i="16"/>
  <c r="AS38" i="16"/>
  <c r="AU81" i="16"/>
  <c r="CH71" i="16"/>
  <c r="CT49" i="16"/>
  <c r="BD79" i="16"/>
  <c r="P52" i="16"/>
  <c r="S79" i="16"/>
  <c r="L86" i="16"/>
  <c r="J14" i="16"/>
  <c r="AW19" i="16"/>
  <c r="L27" i="16"/>
  <c r="AZ19" i="16"/>
  <c r="X54" i="16"/>
  <c r="BZ53" i="16"/>
  <c r="AF41" i="16"/>
  <c r="AR25" i="16"/>
  <c r="AR58" i="16"/>
  <c r="AH42" i="16"/>
  <c r="O86" i="16"/>
  <c r="AO16" i="16"/>
  <c r="CI58" i="16"/>
  <c r="AC60" i="16"/>
  <c r="CM62" i="16"/>
  <c r="BX87" i="16"/>
  <c r="AI87" i="16"/>
  <c r="P70" i="16"/>
  <c r="BZ18" i="16"/>
  <c r="O23" i="16"/>
  <c r="AR62" i="16"/>
  <c r="BB26" i="16"/>
  <c r="CJ49" i="16"/>
  <c r="BG73" i="16"/>
  <c r="K49" i="16"/>
  <c r="CQ53" i="16"/>
  <c r="J19" i="16"/>
  <c r="AK81" i="16"/>
  <c r="AX85" i="16"/>
  <c r="BM41" i="16"/>
  <c r="BQ16" i="16"/>
  <c r="CI71" i="16"/>
  <c r="BA31" i="16"/>
  <c r="CC70" i="16"/>
  <c r="I53" i="16"/>
  <c r="BW42" i="16"/>
  <c r="AU47" i="16"/>
  <c r="S87" i="16"/>
  <c r="CL52" i="16"/>
  <c r="CK70" i="16"/>
  <c r="CT81" i="16"/>
  <c r="O41" i="16"/>
  <c r="CQ41" i="16"/>
  <c r="AA27" i="16"/>
  <c r="AR17" i="16"/>
  <c r="CR81" i="16"/>
  <c r="CN35" i="16"/>
  <c r="AL14" i="16"/>
  <c r="CB80" i="16"/>
  <c r="CY49" i="16"/>
  <c r="BG65" i="16"/>
  <c r="L38" i="16"/>
  <c r="BK26" i="16"/>
  <c r="O57" i="16"/>
  <c r="CH25" i="16"/>
  <c r="BQ80" i="16"/>
  <c r="AK87" i="16"/>
  <c r="DB86" i="16"/>
  <c r="BP84" i="16"/>
  <c r="CL41" i="16"/>
  <c r="AM42" i="16"/>
  <c r="BP76" i="16"/>
  <c r="V57" i="16"/>
  <c r="BB49" i="16"/>
  <c r="H25" i="16"/>
  <c r="BB18" i="16"/>
  <c r="BJ40" i="16"/>
  <c r="R42" i="16"/>
  <c r="AG79" i="16"/>
  <c r="Y70" i="16"/>
  <c r="AN86" i="16"/>
  <c r="CN52" i="16"/>
  <c r="S41" i="16"/>
  <c r="CS81" i="16"/>
  <c r="CP86" i="16"/>
  <c r="CK74" i="16"/>
  <c r="AG62" i="16"/>
  <c r="O16" i="16"/>
  <c r="CE65" i="16"/>
  <c r="BM71" i="16"/>
  <c r="BK14" i="16"/>
  <c r="BX62" i="16"/>
  <c r="CY74" i="16"/>
  <c r="AF40" i="16"/>
  <c r="Y85" i="16"/>
  <c r="AO47" i="16"/>
  <c r="CE61" i="16"/>
  <c r="AW84" i="16"/>
  <c r="AF42" i="16"/>
  <c r="CF20" i="16"/>
  <c r="AT58" i="16"/>
  <c r="CY61" i="16"/>
  <c r="BN47" i="16"/>
  <c r="BY70" i="16"/>
  <c r="P19" i="16"/>
  <c r="AD80" i="16"/>
  <c r="BM81" i="16"/>
  <c r="AZ29" i="16"/>
  <c r="DB65" i="16"/>
  <c r="BZ57" i="16"/>
  <c r="CE47" i="16"/>
  <c r="CT84" i="16"/>
  <c r="M38" i="16"/>
  <c r="CR14" i="16"/>
  <c r="AP81" i="16"/>
  <c r="AC65" i="16"/>
  <c r="AM65" i="16"/>
  <c r="AT31" i="16"/>
  <c r="R49" i="16"/>
  <c r="AQ42" i="16"/>
  <c r="H20" i="16"/>
  <c r="Z57" i="16"/>
  <c r="AU39" i="16"/>
  <c r="AE14" i="16"/>
  <c r="BW26" i="16"/>
  <c r="AW17" i="16"/>
  <c r="AC58" i="16"/>
  <c r="AL42" i="16"/>
  <c r="AS62" i="16"/>
  <c r="N54" i="16"/>
  <c r="AD38" i="16"/>
  <c r="CO76" i="16"/>
  <c r="S25" i="16"/>
  <c r="DA30" i="16"/>
  <c r="S76" i="16"/>
  <c r="T74" i="16"/>
  <c r="AS74" i="16"/>
  <c r="Z61" i="16"/>
  <c r="CX57" i="16"/>
  <c r="BB19" i="16"/>
  <c r="R73" i="16"/>
  <c r="AX74" i="16"/>
  <c r="CX23" i="16"/>
  <c r="CG80" i="16"/>
  <c r="BT20" i="16"/>
  <c r="CX53" i="16"/>
  <c r="AU61" i="16"/>
  <c r="AD54" i="16"/>
  <c r="BN87" i="16"/>
  <c r="AQ72" i="16"/>
  <c r="AM38" i="16"/>
  <c r="AT61" i="16"/>
  <c r="BF41" i="16"/>
  <c r="X57" i="16"/>
  <c r="CZ35" i="16"/>
  <c r="CJ16" i="16"/>
  <c r="AP70" i="16"/>
  <c r="AM81" i="16"/>
  <c r="CF65" i="16"/>
  <c r="BC76" i="16"/>
  <c r="BE74" i="16"/>
  <c r="CH61" i="16"/>
  <c r="AQ18" i="16"/>
  <c r="BI85" i="16"/>
  <c r="CR62" i="16"/>
  <c r="AM57" i="16"/>
  <c r="AU86" i="16"/>
  <c r="Y87" i="16"/>
  <c r="R19" i="16"/>
  <c r="Z73" i="16"/>
  <c r="AP58" i="16"/>
  <c r="AF25" i="16"/>
  <c r="R53" i="16"/>
  <c r="AG74" i="16"/>
  <c r="BB38" i="16"/>
  <c r="AJ29" i="16"/>
  <c r="AH72" i="16"/>
  <c r="K16" i="16"/>
  <c r="O52" i="16"/>
  <c r="CC23" i="16"/>
  <c r="T39" i="16"/>
  <c r="W52" i="16"/>
  <c r="AI20" i="16"/>
  <c r="CK76" i="16"/>
  <c r="CD86" i="16"/>
  <c r="BL39" i="16"/>
  <c r="Q30" i="16"/>
  <c r="CS17" i="16"/>
  <c r="AK57" i="16"/>
  <c r="AW27" i="16"/>
  <c r="AJ23" i="16"/>
  <c r="BM72" i="16"/>
  <c r="BL49" i="16"/>
  <c r="BQ25" i="16"/>
  <c r="BC47" i="16"/>
  <c r="AP26" i="16"/>
  <c r="CR35" i="16"/>
  <c r="AR40" i="16"/>
  <c r="AB30" i="16"/>
  <c r="CY30" i="16"/>
  <c r="AC29" i="16"/>
  <c r="N87" i="16"/>
  <c r="CD52" i="16"/>
  <c r="CR72" i="16"/>
  <c r="P42" i="16"/>
  <c r="P81" i="16"/>
  <c r="BH23" i="16"/>
  <c r="BY26" i="16"/>
  <c r="BA47" i="16"/>
  <c r="AE65" i="16"/>
  <c r="CC59" i="16"/>
  <c r="BL57" i="16"/>
  <c r="AV85" i="16"/>
  <c r="BS20" i="16"/>
  <c r="N60" i="16"/>
  <c r="BN62" i="16"/>
  <c r="CZ80" i="16"/>
  <c r="CI42" i="16"/>
  <c r="BX57" i="16"/>
  <c r="AQ84" i="16"/>
  <c r="BZ39" i="16"/>
  <c r="CF85" i="16"/>
  <c r="BB30" i="16"/>
  <c r="CP61" i="16"/>
  <c r="BH73" i="16"/>
  <c r="CJ42" i="16"/>
  <c r="BA80" i="16"/>
  <c r="BR71" i="16"/>
  <c r="BP81" i="16"/>
  <c r="CD71" i="16"/>
  <c r="AL52" i="16"/>
  <c r="AN40" i="16"/>
  <c r="O35" i="16"/>
  <c r="M42" i="16"/>
  <c r="AO87" i="16"/>
  <c r="W87" i="16"/>
  <c r="BP62" i="16"/>
  <c r="CE54" i="16"/>
  <c r="AN18" i="16"/>
  <c r="AQ38" i="16"/>
  <c r="DC17" i="16"/>
  <c r="P86" i="16"/>
  <c r="BV54" i="16"/>
  <c r="CS40" i="16"/>
  <c r="BK19" i="16"/>
  <c r="CL58" i="16"/>
  <c r="AY16" i="16"/>
  <c r="BK74" i="16"/>
  <c r="AZ40" i="16"/>
  <c r="X41" i="16"/>
  <c r="CE52" i="16"/>
  <c r="T14" i="16"/>
  <c r="CY79" i="16"/>
  <c r="O85" i="16"/>
  <c r="AU53" i="16"/>
  <c r="BM17" i="16"/>
  <c r="BI79" i="16"/>
  <c r="CR19" i="16"/>
  <c r="Z79" i="16"/>
  <c r="BU62" i="16"/>
  <c r="AZ42" i="16"/>
  <c r="BM49" i="16"/>
  <c r="AU14" i="16"/>
  <c r="AG35" i="16"/>
  <c r="BX65" i="16"/>
  <c r="BV39" i="16"/>
  <c r="CF49" i="16"/>
  <c r="BE58" i="16"/>
  <c r="BD39" i="16"/>
  <c r="CM85" i="16"/>
  <c r="AS42" i="16"/>
  <c r="BT61" i="16"/>
  <c r="AN47" i="16"/>
  <c r="AU19" i="16"/>
  <c r="BU30" i="16"/>
  <c r="BV84" i="16"/>
  <c r="CJ72" i="16"/>
  <c r="BH85" i="16"/>
  <c r="DA39" i="16"/>
  <c r="AD62" i="16"/>
  <c r="CC62" i="16"/>
  <c r="AW70" i="16"/>
  <c r="AT35" i="16"/>
  <c r="AL71" i="16"/>
  <c r="BQ59" i="16"/>
  <c r="BP49" i="16"/>
  <c r="H61" i="16"/>
  <c r="AF87" i="16"/>
  <c r="AK65" i="16"/>
  <c r="CD14" i="16"/>
  <c r="CW76" i="16"/>
  <c r="BQ70" i="16"/>
  <c r="BF53" i="16"/>
  <c r="DC40" i="16"/>
  <c r="AK17" i="16"/>
  <c r="BJ65" i="16"/>
  <c r="BT58" i="16"/>
  <c r="CP39" i="16"/>
  <c r="CE40" i="16"/>
  <c r="BO41" i="16"/>
  <c r="AW29" i="16"/>
  <c r="CO70" i="16"/>
  <c r="CG25" i="16"/>
  <c r="AU71" i="16"/>
  <c r="BH53" i="16"/>
  <c r="CP57" i="16"/>
  <c r="AB84" i="16"/>
  <c r="X49" i="16"/>
  <c r="BN86" i="16"/>
  <c r="BW62" i="16"/>
  <c r="H80" i="16"/>
  <c r="BX26" i="16"/>
  <c r="AR35" i="16"/>
  <c r="CK49" i="16"/>
  <c r="BW72" i="16"/>
  <c r="DA72" i="16"/>
  <c r="DC18" i="16"/>
  <c r="BP19" i="16"/>
  <c r="BV40" i="16"/>
  <c r="DA14" i="16"/>
  <c r="CX47" i="16"/>
  <c r="O71" i="16"/>
  <c r="AD73" i="16"/>
  <c r="AG73" i="16"/>
  <c r="CP47" i="16"/>
  <c r="AJ74" i="16"/>
  <c r="K39" i="16"/>
  <c r="BR30" i="16"/>
  <c r="H79" i="16"/>
  <c r="AS72" i="16"/>
  <c r="BV72" i="16"/>
  <c r="K79" i="16"/>
  <c r="DB58" i="16"/>
  <c r="CE49" i="16"/>
  <c r="T29" i="16"/>
  <c r="BF25" i="16"/>
  <c r="BL71" i="16"/>
  <c r="CT47" i="16"/>
  <c r="BY86" i="16"/>
  <c r="AX84" i="16"/>
  <c r="CR17" i="16"/>
  <c r="L59" i="16"/>
  <c r="CB84" i="16"/>
  <c r="CO19" i="16"/>
  <c r="CW27" i="16"/>
  <c r="CN20" i="16"/>
  <c r="S71" i="16"/>
  <c r="BD35" i="16"/>
  <c r="CW57" i="16"/>
  <c r="CO62" i="16"/>
  <c r="AP42" i="16"/>
  <c r="BE73" i="16"/>
  <c r="CN84" i="16"/>
  <c r="O84" i="16"/>
  <c r="CK42" i="16"/>
  <c r="AJ17" i="16"/>
  <c r="AO25" i="16"/>
  <c r="CD27" i="16"/>
  <c r="BQ53" i="16"/>
  <c r="BO16" i="16"/>
  <c r="BL60" i="16"/>
  <c r="CY72" i="16"/>
  <c r="CG38" i="16"/>
  <c r="BW60" i="16"/>
  <c r="S72" i="16"/>
  <c r="AV31" i="16"/>
  <c r="AZ30" i="16"/>
  <c r="BO57" i="16"/>
  <c r="S20" i="16"/>
  <c r="CD87" i="16"/>
  <c r="CM80" i="16"/>
  <c r="CI86" i="16"/>
  <c r="AL30" i="16"/>
  <c r="BV80" i="16"/>
  <c r="BN84" i="16"/>
  <c r="I81" i="16"/>
  <c r="CR71" i="16"/>
  <c r="M26" i="16"/>
  <c r="CU71" i="16"/>
  <c r="AE47" i="16"/>
  <c r="K52" i="16"/>
  <c r="H65" i="16"/>
  <c r="CV31" i="16"/>
  <c r="AG52" i="16"/>
  <c r="CO84" i="16"/>
  <c r="DC84" i="16"/>
  <c r="W85" i="16"/>
  <c r="BX81" i="16"/>
  <c r="BI38" i="16"/>
  <c r="BW74" i="16"/>
  <c r="U14" i="16"/>
  <c r="BE71" i="16"/>
  <c r="CV53" i="16"/>
  <c r="CV35" i="16"/>
  <c r="AI62" i="16"/>
  <c r="K35" i="16"/>
  <c r="BW59" i="16"/>
  <c r="BB41" i="16"/>
  <c r="AM72" i="16"/>
  <c r="CU17" i="16"/>
  <c r="BY59" i="16"/>
  <c r="BZ16" i="16"/>
  <c r="AQ52" i="16"/>
  <c r="R74" i="16"/>
  <c r="AX47" i="16"/>
  <c r="CK52" i="16"/>
  <c r="CM49" i="16"/>
  <c r="S60" i="16"/>
  <c r="BT79" i="16"/>
  <c r="AI23" i="16"/>
  <c r="P23" i="16"/>
  <c r="P87" i="16"/>
  <c r="AV38" i="16"/>
  <c r="AY23" i="16"/>
  <c r="AF54" i="16"/>
  <c r="BE42" i="16"/>
  <c r="AH85" i="16"/>
  <c r="CF39" i="16"/>
  <c r="BH58" i="16"/>
  <c r="BG20" i="16"/>
  <c r="AY71" i="16"/>
  <c r="BJ31" i="16"/>
  <c r="BR42" i="16"/>
  <c r="P27" i="16"/>
  <c r="AJ25" i="16"/>
  <c r="X72" i="16"/>
  <c r="AB57" i="16"/>
  <c r="BY16" i="16"/>
  <c r="V80" i="16"/>
  <c r="AF86" i="16"/>
  <c r="DC62" i="16"/>
  <c r="AW23" i="16"/>
  <c r="DB80" i="16"/>
  <c r="AD40" i="16"/>
  <c r="AC52" i="16"/>
  <c r="Z26" i="16"/>
  <c r="AY40" i="16"/>
  <c r="N85" i="16"/>
  <c r="W25" i="16"/>
  <c r="BN29" i="16"/>
  <c r="BZ42" i="16"/>
  <c r="AG18" i="16"/>
  <c r="R16" i="16"/>
  <c r="DB16" i="16"/>
  <c r="BQ23" i="16"/>
  <c r="CT30" i="16"/>
  <c r="AW49" i="16"/>
  <c r="AI72" i="16"/>
  <c r="CH31" i="16"/>
  <c r="BK81" i="16"/>
  <c r="BN70" i="16"/>
  <c r="AZ70" i="16"/>
  <c r="J125" i="14"/>
  <c r="CF60" i="16"/>
  <c r="CR26" i="16"/>
  <c r="CT71" i="16"/>
  <c r="BC70" i="16"/>
  <c r="I74" i="16"/>
  <c r="AF62" i="16"/>
  <c r="CX26" i="16"/>
  <c r="AE60" i="16"/>
  <c r="T76" i="16"/>
  <c r="AC79" i="16"/>
  <c r="AW31" i="16"/>
  <c r="AP47" i="16"/>
  <c r="CB74" i="16"/>
  <c r="AC74" i="16"/>
  <c r="BT86" i="16"/>
  <c r="AA39" i="16"/>
  <c r="CW17" i="16"/>
  <c r="AF29" i="16"/>
  <c r="Y79" i="16"/>
  <c r="BM65" i="16"/>
  <c r="BX17" i="16"/>
  <c r="BO49" i="16"/>
  <c r="E168" i="15"/>
  <c r="Z49" i="16"/>
  <c r="BG62" i="16"/>
  <c r="I18" i="16"/>
  <c r="Z54" i="16"/>
  <c r="BX18" i="16"/>
  <c r="AJ72" i="16"/>
  <c r="X29" i="16"/>
  <c r="BC25" i="16"/>
  <c r="V54" i="16"/>
  <c r="S40" i="16"/>
  <c r="AN38" i="16"/>
  <c r="CO79" i="16"/>
  <c r="AQ74" i="16"/>
  <c r="AV53" i="16"/>
  <c r="CK47" i="16"/>
  <c r="AA23" i="16"/>
  <c r="BB47" i="16"/>
  <c r="CM59" i="16"/>
  <c r="BY18" i="16"/>
  <c r="CU54" i="16"/>
  <c r="AA18" i="16"/>
  <c r="CD74" i="16"/>
  <c r="AT74" i="16"/>
  <c r="N17" i="16"/>
  <c r="DB49" i="16"/>
  <c r="S58" i="16"/>
  <c r="Q70" i="16"/>
  <c r="DA81" i="16"/>
  <c r="BF27" i="16"/>
  <c r="AF47" i="16"/>
  <c r="AO41" i="16"/>
  <c r="CG42" i="16"/>
  <c r="CP54" i="16"/>
  <c r="BK35" i="16"/>
  <c r="BX25" i="16"/>
  <c r="BC87" i="16"/>
  <c r="CE23" i="16"/>
  <c r="BJ86" i="16"/>
  <c r="BY79" i="16"/>
  <c r="BP23" i="16"/>
  <c r="AR27" i="16"/>
  <c r="T42" i="16"/>
  <c r="T60" i="16"/>
  <c r="CJ62" i="16"/>
  <c r="AV20" i="16"/>
  <c r="AG42" i="16"/>
  <c r="BN23" i="16"/>
  <c r="AI86" i="16"/>
  <c r="BJ85" i="16"/>
  <c r="AZ58" i="16"/>
  <c r="BH54" i="16"/>
  <c r="BH17" i="16"/>
  <c r="BI26" i="16"/>
  <c r="BT84" i="16"/>
  <c r="AV57" i="16"/>
  <c r="CV40" i="16"/>
  <c r="BN25" i="16"/>
  <c r="CA70" i="16"/>
  <c r="S26" i="16"/>
  <c r="AU73" i="16"/>
  <c r="BD80" i="16"/>
  <c r="BL42" i="16"/>
  <c r="CP16" i="16"/>
  <c r="CX79" i="16"/>
  <c r="AJ35" i="16"/>
  <c r="BI31" i="16"/>
  <c r="Q57" i="16"/>
  <c r="CM53" i="16"/>
  <c r="DA80" i="16"/>
  <c r="BP85" i="16"/>
  <c r="AP84" i="16"/>
  <c r="AM87" i="16"/>
  <c r="AX18" i="16"/>
  <c r="O61" i="16"/>
  <c r="Y86" i="16"/>
  <c r="AJ39" i="16"/>
  <c r="BL23" i="16"/>
  <c r="CX42" i="16"/>
  <c r="P16" i="16"/>
  <c r="K20" i="16"/>
  <c r="AP85" i="16"/>
  <c r="H19" i="16"/>
  <c r="BY30" i="16"/>
  <c r="AH49" i="16"/>
  <c r="AV58" i="16"/>
  <c r="AG16" i="16"/>
  <c r="AD47" i="16"/>
  <c r="BD86" i="16"/>
  <c r="CN86" i="16"/>
  <c r="CS47" i="16"/>
  <c r="BO18" i="16"/>
  <c r="CR73" i="16"/>
  <c r="BZ73" i="16"/>
  <c r="T80" i="16"/>
  <c r="Z62" i="16"/>
  <c r="BX53" i="16"/>
  <c r="DB81" i="16"/>
  <c r="X59" i="16"/>
  <c r="AK52" i="16"/>
  <c r="AZ61" i="16"/>
  <c r="BR35" i="16"/>
  <c r="BS26" i="16"/>
  <c r="AS84" i="16"/>
  <c r="CN87" i="16"/>
  <c r="N65" i="16"/>
  <c r="CH52" i="16"/>
  <c r="CI73" i="16"/>
  <c r="BX60" i="16"/>
  <c r="V71" i="16"/>
  <c r="BL30" i="16"/>
  <c r="BZ80" i="16"/>
  <c r="AD49" i="16"/>
  <c r="T61" i="16"/>
  <c r="AL54" i="16"/>
  <c r="AO19" i="16"/>
  <c r="AN19" i="16"/>
  <c r="CW53" i="16"/>
  <c r="BW30" i="16"/>
  <c r="T71" i="16"/>
  <c r="BU76" i="16"/>
  <c r="Z80" i="16"/>
  <c r="CZ84" i="16"/>
  <c r="DC71" i="16"/>
  <c r="M85" i="16"/>
  <c r="CH30" i="16"/>
  <c r="AF57" i="16"/>
  <c r="AY30" i="16"/>
  <c r="AN62" i="16"/>
  <c r="AE79" i="16"/>
  <c r="CL81" i="16"/>
  <c r="CF86" i="16"/>
  <c r="BG49" i="16"/>
  <c r="CA71" i="16"/>
  <c r="CN42" i="16"/>
  <c r="CN49" i="16"/>
  <c r="BR52" i="16"/>
  <c r="S16" i="16"/>
  <c r="AO59" i="16"/>
  <c r="BA62" i="16"/>
  <c r="O73" i="16"/>
  <c r="BV41" i="16"/>
  <c r="CT65" i="16"/>
  <c r="CQ40" i="16"/>
  <c r="CD81" i="16"/>
  <c r="AW42" i="16"/>
  <c r="AW76" i="16"/>
  <c r="CJ20" i="16"/>
  <c r="AL41" i="16"/>
  <c r="AA31" i="16"/>
  <c r="Y84" i="16"/>
  <c r="BK27" i="16"/>
  <c r="BD31" i="16"/>
  <c r="AB58" i="16"/>
  <c r="AZ72" i="16"/>
  <c r="BG53" i="16"/>
  <c r="AA52" i="16"/>
  <c r="AE74" i="16"/>
  <c r="AI84" i="16"/>
  <c r="AQ35" i="16"/>
  <c r="BW87" i="16"/>
  <c r="BL54" i="16"/>
  <c r="CM57" i="16"/>
  <c r="BA19" i="16"/>
  <c r="AM35" i="16"/>
  <c r="AY25" i="16"/>
  <c r="X30" i="16"/>
  <c r="BA59" i="16"/>
  <c r="W86" i="16"/>
  <c r="BX73" i="16"/>
  <c r="CH35" i="16"/>
  <c r="K23" i="16"/>
  <c r="BE60" i="16"/>
  <c r="AT16" i="16"/>
  <c r="AY76" i="16"/>
  <c r="P80" i="16"/>
  <c r="BF59" i="16"/>
  <c r="AH35" i="16"/>
  <c r="BG25" i="16"/>
  <c r="AS39" i="16"/>
  <c r="CK14" i="16"/>
  <c r="M57" i="16"/>
  <c r="AK73" i="16"/>
  <c r="I17" i="16"/>
  <c r="CB73" i="16"/>
  <c r="BX20" i="16"/>
  <c r="T52" i="16"/>
  <c r="CZ79" i="16"/>
  <c r="K47" i="16"/>
  <c r="AK61" i="16"/>
  <c r="BW49" i="16"/>
  <c r="AI14" i="16"/>
  <c r="BK70" i="16"/>
  <c r="AX14" i="16"/>
  <c r="CV57" i="16"/>
  <c r="U59" i="16"/>
  <c r="BB85" i="16"/>
  <c r="Q49" i="16"/>
  <c r="AX49" i="16"/>
  <c r="CY57" i="16"/>
  <c r="BC85" i="16"/>
  <c r="BU84" i="16"/>
  <c r="CO80" i="16"/>
  <c r="CZ40" i="16"/>
  <c r="CN73" i="16"/>
  <c r="BL76" i="16"/>
  <c r="BV60" i="16"/>
  <c r="BX35" i="16"/>
  <c r="AR86" i="16"/>
  <c r="AB26" i="16"/>
  <c r="BY74" i="16"/>
  <c r="BN19" i="16"/>
  <c r="AZ14" i="16"/>
  <c r="BL38" i="16"/>
  <c r="CX80" i="16"/>
  <c r="AS73" i="16"/>
  <c r="CT57" i="16"/>
  <c r="BR86" i="16"/>
  <c r="CI79" i="16"/>
  <c r="I72" i="16"/>
  <c r="AA53" i="16"/>
  <c r="BQ41" i="16"/>
  <c r="AC49" i="16"/>
  <c r="AX54" i="16"/>
  <c r="CU52" i="16"/>
  <c r="AX62" i="16"/>
  <c r="AA17" i="16"/>
  <c r="AX38" i="16"/>
  <c r="AF61" i="16"/>
  <c r="AR14" i="16"/>
  <c r="AT76" i="16"/>
  <c r="AM19" i="16"/>
  <c r="L16" i="16"/>
  <c r="BI20" i="16"/>
  <c r="AN54" i="16"/>
  <c r="K73" i="16"/>
  <c r="L17" i="16"/>
  <c r="BH60" i="16"/>
  <c r="AD81" i="16"/>
  <c r="CT53" i="16"/>
  <c r="R71" i="16"/>
  <c r="AC59" i="16"/>
  <c r="AN27" i="16"/>
  <c r="BU42" i="16"/>
  <c r="CI14" i="16"/>
  <c r="CD16" i="16"/>
  <c r="CI38" i="16"/>
  <c r="AE18" i="16"/>
  <c r="BD30" i="16"/>
  <c r="BH61" i="16"/>
  <c r="Y31" i="16"/>
  <c r="CW38" i="16"/>
  <c r="CY39" i="16"/>
  <c r="BT17" i="16"/>
  <c r="CR18" i="16"/>
  <c r="AT14" i="16"/>
  <c r="BG35" i="16"/>
  <c r="CS39" i="16"/>
  <c r="AF18" i="16"/>
  <c r="AN52" i="16"/>
  <c r="AJ30" i="16"/>
  <c r="CW14" i="16"/>
  <c r="AW73" i="16"/>
  <c r="AR30" i="16"/>
  <c r="Z52" i="16"/>
  <c r="AG23" i="16"/>
  <c r="AR57" i="16"/>
  <c r="CV71" i="16"/>
  <c r="CR29" i="16"/>
  <c r="BD18" i="16"/>
  <c r="BZ61" i="16"/>
  <c r="N23" i="16"/>
  <c r="AJ81" i="16"/>
  <c r="AQ25" i="16"/>
  <c r="BQ29" i="16"/>
  <c r="CD84" i="16"/>
  <c r="M87" i="16"/>
  <c r="BR38" i="16"/>
  <c r="CW49" i="16"/>
  <c r="BF29" i="16"/>
  <c r="AE58" i="16"/>
  <c r="U31" i="16"/>
  <c r="S47" i="16"/>
  <c r="BZ23" i="16"/>
  <c r="AS80" i="16"/>
  <c r="CW62" i="16"/>
  <c r="Q14" i="16"/>
  <c r="DA29" i="16"/>
  <c r="CM47" i="16"/>
  <c r="AE76" i="16"/>
  <c r="AD59" i="16"/>
  <c r="BF72" i="16"/>
  <c r="AF84" i="16"/>
  <c r="AE19" i="16"/>
  <c r="AD79" i="16"/>
  <c r="AL29" i="16"/>
  <c r="BC35" i="16"/>
  <c r="BR19" i="16"/>
  <c r="I87" i="16"/>
  <c r="CN53" i="16"/>
  <c r="J59" i="16"/>
  <c r="AC26" i="16"/>
  <c r="I75" i="14"/>
  <c r="AQ27" i="16"/>
  <c r="CU76" i="16"/>
  <c r="BQ62" i="16"/>
  <c r="K72" i="16"/>
  <c r="X16" i="16"/>
  <c r="AL17" i="16"/>
  <c r="AM80" i="16"/>
  <c r="CW52" i="16"/>
  <c r="CU53" i="16"/>
  <c r="AE87" i="16"/>
  <c r="CY16" i="16"/>
  <c r="AR61" i="16"/>
  <c r="AI60" i="16"/>
  <c r="BU20" i="16"/>
  <c r="V20" i="16"/>
  <c r="BQ76" i="16"/>
  <c r="CI87" i="16"/>
  <c r="BD26" i="16"/>
  <c r="AD19" i="16"/>
  <c r="CI23" i="16"/>
  <c r="CG17" i="16"/>
  <c r="BZ81" i="16"/>
  <c r="BG41" i="16"/>
  <c r="BP47" i="16"/>
  <c r="BG86" i="16"/>
  <c r="BM31" i="16"/>
  <c r="BJ18" i="16"/>
  <c r="CH26" i="16"/>
  <c r="AE84" i="16"/>
  <c r="P73" i="16"/>
  <c r="BE16" i="16"/>
  <c r="Q39" i="16"/>
  <c r="BR80" i="16"/>
  <c r="AN84" i="16"/>
  <c r="AY53" i="16"/>
  <c r="CR57" i="16"/>
  <c r="AS79" i="16"/>
  <c r="AD52" i="16"/>
  <c r="CQ84" i="16"/>
  <c r="CW26" i="16"/>
  <c r="AQ73" i="16"/>
  <c r="CP26" i="16"/>
  <c r="BG87" i="16"/>
  <c r="BY19" i="16"/>
  <c r="CR41" i="16"/>
  <c r="AI65" i="16"/>
  <c r="BN52" i="16"/>
  <c r="BM47" i="16"/>
  <c r="BM40" i="16"/>
  <c r="J23" i="16"/>
  <c r="AE86" i="16"/>
  <c r="Q87" i="16"/>
  <c r="I54" i="16"/>
  <c r="L60" i="16"/>
  <c r="CX73" i="16"/>
  <c r="BK84" i="16"/>
  <c r="CM60" i="16"/>
  <c r="BC16" i="16"/>
  <c r="CY70" i="16"/>
  <c r="CM76" i="16"/>
  <c r="BY52" i="16"/>
  <c r="P31" i="16"/>
  <c r="BW27" i="16"/>
  <c r="BY84" i="16"/>
  <c r="BD71" i="16"/>
  <c r="CC71" i="16"/>
  <c r="BW38" i="16"/>
  <c r="BI39" i="16"/>
  <c r="Y29" i="16"/>
  <c r="BK41" i="16"/>
  <c r="BK38" i="16"/>
  <c r="BD60" i="16"/>
  <c r="V42" i="16"/>
  <c r="AL38" i="16"/>
  <c r="BK47" i="16"/>
  <c r="CM16" i="16"/>
  <c r="BA52" i="16"/>
  <c r="CL38" i="16"/>
  <c r="AZ16" i="16"/>
  <c r="X20" i="16"/>
  <c r="AS29" i="16"/>
  <c r="Y73" i="16"/>
  <c r="BC40" i="16"/>
  <c r="BP70" i="16"/>
  <c r="BW81" i="16"/>
  <c r="CJ81" i="16"/>
  <c r="BX52" i="16"/>
  <c r="BE41" i="16"/>
  <c r="CZ74" i="16"/>
  <c r="X17" i="16"/>
  <c r="V72" i="16"/>
  <c r="BE25" i="16"/>
  <c r="BJ53" i="16"/>
  <c r="CM25" i="16"/>
  <c r="BZ65" i="16"/>
  <c r="AX86" i="16"/>
  <c r="M84" i="16"/>
  <c r="BH81" i="16"/>
  <c r="CA17" i="16"/>
  <c r="BP59" i="16"/>
  <c r="CJ60" i="16"/>
  <c r="CE59" i="16"/>
  <c r="W19" i="16"/>
  <c r="CR27" i="16"/>
  <c r="CC58" i="16"/>
  <c r="CZ25" i="16"/>
  <c r="BA14" i="16"/>
  <c r="BE14" i="16"/>
  <c r="CS31" i="16"/>
  <c r="BC65" i="16"/>
  <c r="P39" i="16"/>
  <c r="BA65" i="16"/>
  <c r="AO31" i="16"/>
  <c r="CM38" i="16"/>
  <c r="BN85" i="16"/>
  <c r="CR49" i="16"/>
  <c r="O70" i="16"/>
  <c r="CK30" i="16"/>
  <c r="CS73" i="16"/>
  <c r="AI38" i="16"/>
  <c r="AB47" i="16"/>
  <c r="DC23" i="16"/>
  <c r="BO40" i="16"/>
  <c r="CP85" i="16"/>
  <c r="CN61" i="16"/>
  <c r="AM31" i="16"/>
  <c r="AQ30" i="16"/>
  <c r="BI41" i="16"/>
  <c r="S38" i="16"/>
  <c r="AQ86" i="16"/>
  <c r="BQ57" i="16"/>
  <c r="BI19" i="16"/>
  <c r="Q29" i="16"/>
  <c r="AU76" i="16"/>
  <c r="CQ62" i="16"/>
  <c r="AV35" i="16"/>
  <c r="AW20" i="16"/>
  <c r="CP20" i="16"/>
  <c r="CQ30" i="16"/>
  <c r="BL47" i="16"/>
  <c r="T84" i="16"/>
  <c r="BW65" i="16"/>
  <c r="H38" i="16"/>
  <c r="AD20" i="16"/>
  <c r="CT40" i="16"/>
  <c r="CQ23" i="16"/>
  <c r="Z58" i="16"/>
  <c r="BH79" i="16"/>
  <c r="CS16" i="16"/>
  <c r="M65" i="16"/>
  <c r="AC86" i="16"/>
  <c r="T23" i="16"/>
  <c r="CD29" i="16"/>
  <c r="AV23" i="16"/>
  <c r="AA61" i="16"/>
  <c r="CF62" i="16"/>
  <c r="Q74" i="16"/>
  <c r="CW65" i="16"/>
  <c r="CJ71" i="16"/>
  <c r="BU18" i="16"/>
  <c r="CP84" i="16"/>
  <c r="CY80" i="16"/>
  <c r="BH31" i="16"/>
  <c r="BZ29" i="16"/>
  <c r="CW18" i="16"/>
  <c r="AO29" i="16"/>
  <c r="BH27" i="16"/>
  <c r="W30" i="16"/>
  <c r="AQ17" i="16"/>
  <c r="CV41" i="16"/>
  <c r="H17" i="16"/>
  <c r="Q40" i="16"/>
  <c r="BB76" i="16"/>
  <c r="AJ26" i="16"/>
  <c r="R59" i="16"/>
  <c r="CI70" i="16"/>
  <c r="BB39" i="16"/>
  <c r="P40" i="16"/>
  <c r="BS80" i="16"/>
  <c r="AD85" i="16"/>
  <c r="CZ61" i="16"/>
  <c r="CA39" i="16"/>
  <c r="CK87" i="16"/>
  <c r="AF38" i="16"/>
  <c r="AR76" i="16"/>
  <c r="U49" i="16"/>
  <c r="J20" i="16"/>
  <c r="BQ73" i="16"/>
  <c r="AK72" i="16"/>
  <c r="CI29" i="16"/>
  <c r="BS35" i="16"/>
  <c r="BT41" i="16"/>
  <c r="BZ17" i="16"/>
  <c r="AS87" i="16"/>
  <c r="X26" i="16"/>
  <c r="DA65" i="16"/>
  <c r="CB47" i="16"/>
  <c r="BS38" i="16"/>
  <c r="J75" i="14"/>
  <c r="BN30" i="16"/>
  <c r="N72" i="16"/>
  <c r="AH79" i="16"/>
  <c r="L31" i="16"/>
  <c r="CJ74" i="16"/>
  <c r="AK30" i="16"/>
  <c r="CH80" i="16"/>
  <c r="H62" i="16"/>
  <c r="AF76" i="16"/>
  <c r="CG59" i="16"/>
  <c r="Q84" i="16"/>
  <c r="AE30" i="16"/>
  <c r="CP73" i="16"/>
  <c r="CU79" i="16"/>
  <c r="CU77" i="16" l="1"/>
  <c r="G62" i="16"/>
  <c r="D228" i="16" s="1"/>
  <c r="F62" i="16"/>
  <c r="AH77" i="16"/>
  <c r="J74" i="14"/>
  <c r="J73" i="14" s="1"/>
  <c r="J41" i="14" s="1"/>
  <c r="BS37" i="16"/>
  <c r="DA64" i="16"/>
  <c r="BS8" i="16"/>
  <c r="AF37" i="16"/>
  <c r="G17" i="16"/>
  <c r="D187" i="16" s="1"/>
  <c r="F17" i="16"/>
  <c r="CW64" i="16"/>
  <c r="AV148" i="16"/>
  <c r="T148" i="16"/>
  <c r="M64" i="16"/>
  <c r="BH77" i="16"/>
  <c r="CQ148" i="16"/>
  <c r="F38" i="16"/>
  <c r="H37" i="16"/>
  <c r="G38" i="16"/>
  <c r="D206" i="16" s="1"/>
  <c r="BW64" i="16"/>
  <c r="AV8" i="16"/>
  <c r="S37" i="16"/>
  <c r="DC148" i="16"/>
  <c r="AI37" i="16"/>
  <c r="CM37" i="16"/>
  <c r="BA64" i="16"/>
  <c r="BC64" i="16"/>
  <c r="BE11" i="16"/>
  <c r="BE129" i="16" a="1"/>
  <c r="BE129" i="16" s="1"/>
  <c r="BE128" i="16" s="1"/>
  <c r="BA11" i="16"/>
  <c r="BA129" i="16" a="1"/>
  <c r="BA129" i="16" s="1"/>
  <c r="BA128" i="16" s="1"/>
  <c r="CZ24" i="16"/>
  <c r="BZ64" i="16"/>
  <c r="CM24" i="16"/>
  <c r="BE24" i="16"/>
  <c r="BX51" i="16"/>
  <c r="CL37" i="16"/>
  <c r="BA51" i="16"/>
  <c r="AL37" i="16"/>
  <c r="BK37" i="16"/>
  <c r="BW37" i="16"/>
  <c r="BY51" i="16"/>
  <c r="J148" i="16"/>
  <c r="BN51" i="16"/>
  <c r="AI64" i="16"/>
  <c r="AD51" i="16"/>
  <c r="AS77" i="16"/>
  <c r="CI148" i="16"/>
  <c r="CW51" i="16"/>
  <c r="G75" i="14"/>
  <c r="I74" i="14"/>
  <c r="BC8" i="16"/>
  <c r="AD77" i="16"/>
  <c r="Q11" i="16"/>
  <c r="Q129" i="16" a="1"/>
  <c r="Q129" i="16" s="1"/>
  <c r="Q128" i="16" s="1"/>
  <c r="BZ148" i="16"/>
  <c r="BR37" i="16"/>
  <c r="AQ24" i="16"/>
  <c r="N148" i="16"/>
  <c r="AG148" i="16"/>
  <c r="Z51" i="16"/>
  <c r="CW129" i="16" a="1"/>
  <c r="CW129" i="16" s="1"/>
  <c r="CW128" i="16" s="1"/>
  <c r="CW11" i="16"/>
  <c r="AN51" i="16"/>
  <c r="BG8" i="16"/>
  <c r="AT129" i="16" a="1"/>
  <c r="AT129" i="16" s="1"/>
  <c r="AT128" i="16" s="1"/>
  <c r="AT11" i="16"/>
  <c r="CW37" i="16"/>
  <c r="CI37" i="16"/>
  <c r="CI11" i="16"/>
  <c r="CI129" i="16" a="1"/>
  <c r="CI129" i="16" s="1"/>
  <c r="CI128" i="16" s="1"/>
  <c r="AR11" i="16"/>
  <c r="AR129" i="16" a="1"/>
  <c r="AR129" i="16" s="1"/>
  <c r="AR128" i="16" s="1"/>
  <c r="AX37" i="16"/>
  <c r="CU51" i="16"/>
  <c r="CI77" i="16"/>
  <c r="BL37" i="16"/>
  <c r="AZ11" i="16"/>
  <c r="AZ129" i="16" a="1"/>
  <c r="AZ129" i="16" s="1"/>
  <c r="AZ128" i="16" s="1"/>
  <c r="BX8" i="16"/>
  <c r="AX11" i="16"/>
  <c r="AX129" i="16" a="1"/>
  <c r="AX129" i="16" s="1"/>
  <c r="AX128" i="16" s="1"/>
  <c r="AI11" i="16"/>
  <c r="AI129" i="16" a="1"/>
  <c r="AI129" i="16" s="1"/>
  <c r="AI128" i="16" s="1"/>
  <c r="CZ77" i="16"/>
  <c r="T51" i="16"/>
  <c r="CK129" i="16" a="1"/>
  <c r="CK129" i="16" s="1"/>
  <c r="CK128" i="16" s="1"/>
  <c r="CK11" i="16"/>
  <c r="BG24" i="16"/>
  <c r="AH8" i="16"/>
  <c r="K148" i="16"/>
  <c r="CH8" i="16"/>
  <c r="AY24" i="16"/>
  <c r="AM8" i="16"/>
  <c r="AQ8" i="16"/>
  <c r="AA51" i="16"/>
  <c r="CT64" i="16"/>
  <c r="BR51" i="16"/>
  <c r="AE77" i="16"/>
  <c r="CH51" i="16"/>
  <c r="N64" i="16"/>
  <c r="BR8" i="16"/>
  <c r="AK51" i="16"/>
  <c r="F19" i="16"/>
  <c r="G19" i="16"/>
  <c r="D189" i="16" s="1"/>
  <c r="BL148" i="16"/>
  <c r="AJ8" i="16"/>
  <c r="CX77" i="16"/>
  <c r="BN24" i="16"/>
  <c r="BN148" i="16"/>
  <c r="BP148" i="16"/>
  <c r="BY77" i="16"/>
  <c r="CE148" i="16"/>
  <c r="BX24" i="16"/>
  <c r="BK8" i="16"/>
  <c r="AA148" i="16"/>
  <c r="CO77" i="16"/>
  <c r="AN37" i="16"/>
  <c r="BC24" i="16"/>
  <c r="BM64" i="16"/>
  <c r="Y77" i="16"/>
  <c r="AC77" i="16"/>
  <c r="H25" i="19"/>
  <c r="BQ148" i="16"/>
  <c r="W24" i="16"/>
  <c r="AC51" i="16"/>
  <c r="AW148" i="16"/>
  <c r="AJ24" i="16"/>
  <c r="AY148" i="16"/>
  <c r="AV37" i="16"/>
  <c r="P148" i="16"/>
  <c r="AI148" i="16"/>
  <c r="BT77" i="16"/>
  <c r="CK51" i="16"/>
  <c r="AQ51" i="16"/>
  <c r="K8" i="16"/>
  <c r="CV8" i="16"/>
  <c r="U11" i="16"/>
  <c r="U129" i="16" a="1"/>
  <c r="U129" i="16" s="1"/>
  <c r="U128" i="16" s="1"/>
  <c r="BI37" i="16"/>
  <c r="AG51" i="16"/>
  <c r="F65" i="16"/>
  <c r="G65" i="16"/>
  <c r="D230" i="16" s="1"/>
  <c r="H64" i="16"/>
  <c r="K51" i="16"/>
  <c r="CG37" i="16"/>
  <c r="AO24" i="16"/>
  <c r="BD8" i="16"/>
  <c r="BF24" i="16"/>
  <c r="K77" i="16"/>
  <c r="H77" i="16"/>
  <c r="H50" i="16" s="1"/>
  <c r="G79" i="16"/>
  <c r="D243" i="16" s="1"/>
  <c r="F79" i="16"/>
  <c r="DA129" i="16" a="1"/>
  <c r="DA129" i="16" s="1"/>
  <c r="DA128" i="16" s="1"/>
  <c r="DA11" i="16"/>
  <c r="AR8" i="16"/>
  <c r="F80" i="16"/>
  <c r="G80" i="16"/>
  <c r="D244" i="16" s="1"/>
  <c r="CG24" i="16"/>
  <c r="BJ64" i="16"/>
  <c r="CD11" i="16"/>
  <c r="CD129" i="16" a="1"/>
  <c r="CD129" i="16" s="1"/>
  <c r="CD128" i="16" s="1"/>
  <c r="AK64" i="16"/>
  <c r="F61" i="16"/>
  <c r="G61" i="16"/>
  <c r="D227" i="16" s="1"/>
  <c r="AT8" i="16"/>
  <c r="BX64" i="16"/>
  <c r="AG8" i="16"/>
  <c r="AU11" i="16"/>
  <c r="AU129" i="16" a="1"/>
  <c r="AU129" i="16" s="1"/>
  <c r="AU128" i="16" s="1"/>
  <c r="Z77" i="16"/>
  <c r="BI77" i="16"/>
  <c r="CY77" i="16"/>
  <c r="T11" i="16"/>
  <c r="T129" i="16" a="1"/>
  <c r="T129" i="16" s="1"/>
  <c r="T128" i="16" s="1"/>
  <c r="CE51" i="16"/>
  <c r="AQ37" i="16"/>
  <c r="O8" i="16"/>
  <c r="AL51" i="16"/>
  <c r="AE64" i="16"/>
  <c r="BH148" i="16"/>
  <c r="CD51" i="16"/>
  <c r="CR8" i="16"/>
  <c r="BQ24" i="16"/>
  <c r="AJ148" i="16"/>
  <c r="W51" i="16"/>
  <c r="CC148" i="16"/>
  <c r="O51" i="16"/>
  <c r="BB37" i="16"/>
  <c r="AF24" i="16"/>
  <c r="CF64" i="16"/>
  <c r="CZ8" i="16"/>
  <c r="AM37" i="16"/>
  <c r="CX148" i="16"/>
  <c r="S24" i="16"/>
  <c r="AD37" i="16"/>
  <c r="AE129" i="16" a="1"/>
  <c r="AE129" i="16" s="1"/>
  <c r="AE128" i="16" s="1"/>
  <c r="AE11" i="16"/>
  <c r="F20" i="16"/>
  <c r="G20" i="16"/>
  <c r="D190" i="16" s="1"/>
  <c r="AM64" i="16"/>
  <c r="AC64" i="16"/>
  <c r="CR129" i="16" a="1"/>
  <c r="CR129" i="16" s="1"/>
  <c r="CR128" i="16" s="1"/>
  <c r="CR11" i="16"/>
  <c r="M37" i="16"/>
  <c r="DB64" i="16"/>
  <c r="BK11" i="16"/>
  <c r="BK129" i="16" a="1"/>
  <c r="BK129" i="16" s="1"/>
  <c r="BK128" i="16" s="1"/>
  <c r="CE64" i="16"/>
  <c r="CN51" i="16"/>
  <c r="AG77" i="16"/>
  <c r="F25" i="16"/>
  <c r="H24" i="16"/>
  <c r="G25" i="16"/>
  <c r="D194" i="16" s="1"/>
  <c r="CH24" i="16"/>
  <c r="L37" i="16"/>
  <c r="BG64" i="16"/>
  <c r="AL129" i="16" a="1"/>
  <c r="AL129" i="16" s="1"/>
  <c r="AL128" i="16" s="1"/>
  <c r="AL11" i="16"/>
  <c r="CN8" i="16"/>
  <c r="CL51" i="16"/>
  <c r="O148" i="16"/>
  <c r="AR24" i="16"/>
  <c r="J11" i="16"/>
  <c r="J129" i="16" a="1"/>
  <c r="J129" i="16" s="1"/>
  <c r="J128" i="16" s="1"/>
  <c r="S77" i="16"/>
  <c r="P51" i="16"/>
  <c r="BD77" i="16"/>
  <c r="AS37" i="16"/>
  <c r="U77" i="16"/>
  <c r="BP24" i="16"/>
  <c r="I129" i="15" a="1"/>
  <c r="I129" i="15" s="1"/>
  <c r="I128" i="15" s="1"/>
  <c r="G52" i="15"/>
  <c r="F52" i="15"/>
  <c r="F51" i="15" s="1"/>
  <c r="F50" i="15" s="1"/>
  <c r="F9" i="15" s="1"/>
  <c r="I51" i="15"/>
  <c r="I50" i="15" s="1"/>
  <c r="BI51" i="16"/>
  <c r="G85" i="16"/>
  <c r="D249" i="16" s="1"/>
  <c r="F85" i="16"/>
  <c r="BE51" i="16"/>
  <c r="CT37" i="16"/>
  <c r="AA37" i="16"/>
  <c r="AE51" i="16"/>
  <c r="AE50" i="16" s="1"/>
  <c r="CD37" i="16"/>
  <c r="AX64" i="16"/>
  <c r="V64" i="16"/>
  <c r="CV51" i="16"/>
  <c r="F42" i="16"/>
  <c r="G42" i="16"/>
  <c r="D210" i="16" s="1"/>
  <c r="CW8" i="16"/>
  <c r="CQ129" i="16" a="1"/>
  <c r="CQ129" i="16" s="1"/>
  <c r="CQ128" i="16" s="1"/>
  <c r="CQ11" i="16"/>
  <c r="BG77" i="16"/>
  <c r="BL8" i="16"/>
  <c r="BB148" i="16"/>
  <c r="O64" i="16"/>
  <c r="CG148" i="16"/>
  <c r="AG11" i="16"/>
  <c r="AG129" i="16" a="1"/>
  <c r="AG129" i="16" s="1"/>
  <c r="AG128" i="16" s="1"/>
  <c r="AT77" i="16"/>
  <c r="BU51" i="16"/>
  <c r="R51" i="16"/>
  <c r="N8" i="16"/>
  <c r="BO37" i="16"/>
  <c r="G27" i="16"/>
  <c r="D196" i="16" s="1"/>
  <c r="F27" i="16"/>
  <c r="BP37" i="16"/>
  <c r="DC8" i="16"/>
  <c r="CC37" i="16"/>
  <c r="BZ37" i="16"/>
  <c r="Z37" i="16"/>
  <c r="BI8" i="16"/>
  <c r="DA24" i="16"/>
  <c r="Q8" i="16"/>
  <c r="BV51" i="16"/>
  <c r="BI11" i="16"/>
  <c r="BI129" i="16" a="1"/>
  <c r="BI129" i="16" s="1"/>
  <c r="BI128" i="16" s="1"/>
  <c r="BT11" i="16"/>
  <c r="BT129" i="16" a="1"/>
  <c r="BT129" i="16" s="1"/>
  <c r="BT128" i="16" s="1"/>
  <c r="CF11" i="16"/>
  <c r="CF129" i="16" a="1"/>
  <c r="CF129" i="16" s="1"/>
  <c r="CF128" i="16" s="1"/>
  <c r="G35" i="16"/>
  <c r="D204" i="16" s="1"/>
  <c r="F35" i="16"/>
  <c r="H8" i="16"/>
  <c r="BY37" i="16"/>
  <c r="CK64" i="16"/>
  <c r="CA24" i="16"/>
  <c r="AS24" i="16"/>
  <c r="S8" i="16"/>
  <c r="CU148" i="16"/>
  <c r="CS64" i="16"/>
  <c r="CO64" i="16"/>
  <c r="X24" i="16"/>
  <c r="F71" i="16"/>
  <c r="G71" i="16"/>
  <c r="D236" i="16" s="1"/>
  <c r="CW24" i="16"/>
  <c r="CW10" i="16" s="1"/>
  <c r="CX64" i="16"/>
  <c r="AI24" i="16"/>
  <c r="AV77" i="16"/>
  <c r="AI77" i="16"/>
  <c r="CU24" i="16"/>
  <c r="CL8" i="16"/>
  <c r="CU11" i="16"/>
  <c r="CU129" i="16" a="1"/>
  <c r="CU129" i="16" s="1"/>
  <c r="CU128" i="16" s="1"/>
  <c r="L11" i="16"/>
  <c r="L129" i="16" a="1"/>
  <c r="L129" i="16" s="1"/>
  <c r="L128" i="16" s="1"/>
  <c r="R8" i="16"/>
  <c r="T8" i="16"/>
  <c r="F41" i="16"/>
  <c r="G41" i="16"/>
  <c r="D209" i="16" s="1"/>
  <c r="AN11" i="16"/>
  <c r="AN129" i="16" a="1"/>
  <c r="AN129" i="16" s="1"/>
  <c r="AN128" i="16" s="1"/>
  <c r="CX24" i="16"/>
  <c r="BU129" i="16" a="1"/>
  <c r="BU129" i="16" s="1"/>
  <c r="BU128" i="16" s="1"/>
  <c r="BU11" i="16"/>
  <c r="BR24" i="16"/>
  <c r="G73" i="16"/>
  <c r="D238" i="16" s="1"/>
  <c r="F73" i="16"/>
  <c r="R129" i="16" a="1"/>
  <c r="R129" i="16" s="1"/>
  <c r="R128" i="16" s="1"/>
  <c r="R11" i="16"/>
  <c r="R10" i="16" s="1"/>
  <c r="AL148" i="16"/>
  <c r="CU8" i="16"/>
  <c r="AQ148" i="16"/>
  <c r="BS24" i="16"/>
  <c r="W8" i="16"/>
  <c r="S11" i="16"/>
  <c r="S129" i="16" a="1"/>
  <c r="S129" i="16" s="1"/>
  <c r="S128" i="16" s="1"/>
  <c r="CK8" i="16"/>
  <c r="AO64" i="16"/>
  <c r="AW24" i="16"/>
  <c r="AK11" i="16"/>
  <c r="AK129" i="16" a="1"/>
  <c r="AK129" i="16" s="1"/>
  <c r="AK128" i="16" s="1"/>
  <c r="G40" i="16"/>
  <c r="D208" i="16" s="1"/>
  <c r="F40" i="16"/>
  <c r="CS8" i="16"/>
  <c r="AY77" i="16"/>
  <c r="Z148" i="16"/>
  <c r="CR77" i="16"/>
  <c r="AB64" i="16"/>
  <c r="I64" i="16"/>
  <c r="BI148" i="16"/>
  <c r="CS37" i="16"/>
  <c r="BV11" i="16"/>
  <c r="BV129" i="16" a="1"/>
  <c r="BV129" i="16" s="1"/>
  <c r="BV128" i="16" s="1"/>
  <c r="J24" i="16"/>
  <c r="CF148" i="16"/>
  <c r="G23" i="16"/>
  <c r="D193" i="16" s="1"/>
  <c r="H148" i="16"/>
  <c r="F23" i="16"/>
  <c r="BY11" i="16"/>
  <c r="BY129" i="16" a="1"/>
  <c r="BY129" i="16" s="1"/>
  <c r="BY128" i="16" s="1"/>
  <c r="BP64" i="16"/>
  <c r="CB148" i="16"/>
  <c r="G25" i="19"/>
  <c r="G125" i="14"/>
  <c r="CY51" i="16"/>
  <c r="BR77" i="16"/>
  <c r="AN24" i="16"/>
  <c r="Z64" i="16"/>
  <c r="Q77" i="16"/>
  <c r="Y64" i="16"/>
  <c r="BV37" i="16"/>
  <c r="Q24" i="16"/>
  <c r="DA51" i="16"/>
  <c r="M51" i="16"/>
  <c r="CN37" i="16"/>
  <c r="BL64" i="16"/>
  <c r="BJ51" i="16"/>
  <c r="CB77" i="16"/>
  <c r="BH51" i="16"/>
  <c r="CR64" i="16"/>
  <c r="N24" i="16"/>
  <c r="AD24" i="16"/>
  <c r="AB77" i="16"/>
  <c r="AZ64" i="16"/>
  <c r="BO148" i="16"/>
  <c r="AL8" i="16"/>
  <c r="CS129" i="16" a="1"/>
  <c r="CS129" i="16" s="1"/>
  <c r="CS128" i="16" s="1"/>
  <c r="CS11" i="16"/>
  <c r="AA77" i="16"/>
  <c r="BE8" i="16"/>
  <c r="I37" i="16"/>
  <c r="J8" i="16"/>
  <c r="AU64" i="16"/>
  <c r="AS51" i="16"/>
  <c r="BS148" i="16"/>
  <c r="W77" i="16"/>
  <c r="CX37" i="16"/>
  <c r="N51" i="16"/>
  <c r="CO24" i="16"/>
  <c r="AX24" i="16"/>
  <c r="Q51" i="16"/>
  <c r="AR51" i="16"/>
  <c r="K64" i="16"/>
  <c r="AW64" i="16"/>
  <c r="BC148" i="16"/>
  <c r="CP24" i="16"/>
  <c r="BG11" i="16"/>
  <c r="BG129" i="16" a="1"/>
  <c r="BG129" i="16" s="1"/>
  <c r="BG128" i="16" s="1"/>
  <c r="CF51" i="16"/>
  <c r="CY64" i="16"/>
  <c r="BD64" i="16"/>
  <c r="J51" i="15"/>
  <c r="J50" i="15" s="1"/>
  <c r="J149" i="15" s="1"/>
  <c r="J129" i="15" a="1"/>
  <c r="J129" i="15" s="1"/>
  <c r="J128" i="15" s="1"/>
  <c r="G18" i="16"/>
  <c r="D188" i="16" s="1"/>
  <c r="F18" i="16"/>
  <c r="BO24" i="16"/>
  <c r="AX8" i="16"/>
  <c r="BJ24" i="16"/>
  <c r="L64" i="16"/>
  <c r="BG148" i="16"/>
  <c r="BZ24" i="16"/>
  <c r="BY64" i="16"/>
  <c r="AZ51" i="16"/>
  <c r="AZ77" i="16"/>
  <c r="AR77" i="16"/>
  <c r="AP64" i="16"/>
  <c r="BD51" i="16"/>
  <c r="AV11" i="16"/>
  <c r="AV129" i="16" a="1"/>
  <c r="AV129" i="16" s="1"/>
  <c r="AV128" i="16" s="1"/>
  <c r="DB77" i="16"/>
  <c r="BL11" i="16"/>
  <c r="BL129" i="16" a="1"/>
  <c r="BL129" i="16" s="1"/>
  <c r="BL128" i="16" s="1"/>
  <c r="Z24" i="16"/>
  <c r="AK37" i="16"/>
  <c r="CM129" i="16" a="1"/>
  <c r="CM129" i="16" s="1"/>
  <c r="CM128" i="16" s="1"/>
  <c r="CM11" i="16"/>
  <c r="AF77" i="16"/>
  <c r="T64" i="16"/>
  <c r="BM24" i="16"/>
  <c r="F47" i="16"/>
  <c r="G47" i="16"/>
  <c r="D215" i="16" s="1"/>
  <c r="J37" i="16"/>
  <c r="CC8" i="16"/>
  <c r="AJ11" i="16"/>
  <c r="AJ129" i="16" a="1"/>
  <c r="AJ129" i="16" s="1"/>
  <c r="AJ128" i="16" s="1"/>
  <c r="BH37" i="16"/>
  <c r="CM51" i="16"/>
  <c r="AT64" i="16"/>
  <c r="CP37" i="16"/>
  <c r="S64" i="16"/>
  <c r="CQ51" i="16"/>
  <c r="BB24" i="16"/>
  <c r="W37" i="16"/>
  <c r="V11" i="16"/>
  <c r="V129" i="16" a="1"/>
  <c r="V129" i="16" s="1"/>
  <c r="V128" i="16" s="1"/>
  <c r="BU64" i="16"/>
  <c r="BM51" i="16"/>
  <c r="Y11" i="16"/>
  <c r="Y129" i="16" a="1"/>
  <c r="Y129" i="16" s="1"/>
  <c r="Y128" i="16" s="1"/>
  <c r="BM129" i="16" a="1"/>
  <c r="BM129" i="16" s="1"/>
  <c r="BM128" i="16" s="1"/>
  <c r="BM11" i="16"/>
  <c r="X11" i="16"/>
  <c r="X129" i="16" a="1"/>
  <c r="X129" i="16" s="1"/>
  <c r="X128" i="16" s="1"/>
  <c r="CZ51" i="16"/>
  <c r="T77" i="16"/>
  <c r="AB148" i="16"/>
  <c r="CL77" i="16"/>
  <c r="V8" i="16"/>
  <c r="R24" i="16"/>
  <c r="J51" i="16"/>
  <c r="AZ24" i="16"/>
  <c r="AE24" i="16"/>
  <c r="AV24" i="16"/>
  <c r="X77" i="16"/>
  <c r="BD37" i="16"/>
  <c r="AW51" i="16"/>
  <c r="CL148" i="16"/>
  <c r="CJ37" i="16"/>
  <c r="CD64" i="16"/>
  <c r="CL64" i="16"/>
  <c r="CJ11" i="16"/>
  <c r="CJ129" i="16" a="1"/>
  <c r="CJ129" i="16" s="1"/>
  <c r="CJ128" i="16" s="1"/>
  <c r="CO51" i="16"/>
  <c r="CO50" i="16" s="1"/>
  <c r="AB11" i="16"/>
  <c r="AB129" i="16" a="1"/>
  <c r="AB129" i="16" s="1"/>
  <c r="AB128" i="16" s="1"/>
  <c r="BE64" i="16"/>
  <c r="U8" i="16"/>
  <c r="CW77" i="16"/>
  <c r="BQ77" i="16"/>
  <c r="CI51" i="16"/>
  <c r="AS148" i="16"/>
  <c r="BN77" i="16"/>
  <c r="BU8" i="16"/>
  <c r="AH11" i="16"/>
  <c r="AH129" i="16" a="1"/>
  <c r="AH129" i="16" s="1"/>
  <c r="AH128" i="16" s="1"/>
  <c r="BV8" i="16"/>
  <c r="AC8" i="16"/>
  <c r="AZ37" i="16"/>
  <c r="V77" i="16"/>
  <c r="BE37" i="16"/>
  <c r="CG64" i="16"/>
  <c r="N129" i="16" a="1"/>
  <c r="N129" i="16" s="1"/>
  <c r="N128" i="16" s="1"/>
  <c r="N11" i="16"/>
  <c r="CG51" i="16"/>
  <c r="F26" i="16"/>
  <c r="G26" i="16"/>
  <c r="D195" i="16" s="1"/>
  <c r="AZ8" i="16"/>
  <c r="BL51" i="16"/>
  <c r="BA148" i="16"/>
  <c r="CD148" i="16"/>
  <c r="Y8" i="16"/>
  <c r="CV77" i="16"/>
  <c r="AD11" i="16"/>
  <c r="AD129" i="16" a="1"/>
  <c r="AD129" i="16" s="1"/>
  <c r="AD128" i="16" s="1"/>
  <c r="BK24" i="16"/>
  <c r="CA37" i="16"/>
  <c r="CR148" i="16"/>
  <c r="CK24" i="16"/>
  <c r="BT8" i="16"/>
  <c r="AT51" i="16"/>
  <c r="CV24" i="16"/>
  <c r="CI64" i="16"/>
  <c r="BK51" i="16"/>
  <c r="BT148" i="16"/>
  <c r="M8" i="16"/>
  <c r="CV64" i="16"/>
  <c r="X64" i="16"/>
  <c r="BA8" i="16"/>
  <c r="I8" i="16"/>
  <c r="BK148" i="16"/>
  <c r="DA37" i="16"/>
  <c r="CN77" i="16"/>
  <c r="Y24" i="16"/>
  <c r="CP64" i="16"/>
  <c r="R37" i="16"/>
  <c r="AU24" i="16"/>
  <c r="AF64" i="16"/>
  <c r="AU77" i="16"/>
  <c r="M148" i="16"/>
  <c r="BH24" i="16"/>
  <c r="CR37" i="16"/>
  <c r="AJ51" i="16"/>
  <c r="L148" i="16"/>
  <c r="AP37" i="16"/>
  <c r="CY37" i="16"/>
  <c r="O77" i="16"/>
  <c r="AJ37" i="16"/>
  <c r="J77" i="16"/>
  <c r="DA77" i="16"/>
  <c r="R77" i="16"/>
  <c r="AT24" i="16"/>
  <c r="AO8" i="16"/>
  <c r="P37" i="16"/>
  <c r="F31" i="16"/>
  <c r="G31" i="16"/>
  <c r="D200" i="16" s="1"/>
  <c r="BB77" i="16"/>
  <c r="DA8" i="16"/>
  <c r="AP8" i="16"/>
  <c r="CB8" i="16"/>
  <c r="CN148" i="16"/>
  <c r="CY8" i="16"/>
  <c r="BW24" i="16"/>
  <c r="CK37" i="16"/>
  <c r="CV129" i="16" a="1"/>
  <c r="CV129" i="16" s="1"/>
  <c r="CV128" i="16" s="1"/>
  <c r="CV11" i="16"/>
  <c r="CB51" i="16"/>
  <c r="N37" i="16"/>
  <c r="CX8" i="16"/>
  <c r="BH64" i="16"/>
  <c r="BH50" i="16" s="1"/>
  <c r="AB24" i="16"/>
  <c r="AB37" i="16"/>
  <c r="G16" i="16"/>
  <c r="D186" i="16" s="1"/>
  <c r="F16" i="16"/>
  <c r="CD8" i="16"/>
  <c r="AQ77" i="16"/>
  <c r="K24" i="16"/>
  <c r="CF24" i="16"/>
  <c r="F76" i="16"/>
  <c r="G76" i="16"/>
  <c r="D241" i="16" s="1"/>
  <c r="P24" i="16"/>
  <c r="CY24" i="16"/>
  <c r="Q37" i="16"/>
  <c r="L77" i="16"/>
  <c r="CH77" i="16"/>
  <c r="O24" i="16"/>
  <c r="BN64" i="16"/>
  <c r="CW148" i="16"/>
  <c r="DB148" i="16"/>
  <c r="BM37" i="16"/>
  <c r="CL129" i="16" a="1"/>
  <c r="CL129" i="16" s="1"/>
  <c r="CL128" i="16" s="1"/>
  <c r="CL11" i="16"/>
  <c r="BK77" i="16"/>
  <c r="BY24" i="16"/>
  <c r="BY10" i="16" s="1"/>
  <c r="BB8" i="16"/>
  <c r="BU24" i="16"/>
  <c r="CT11" i="16"/>
  <c r="CT129" i="16" a="1"/>
  <c r="CT129" i="16" s="1"/>
  <c r="CT128" i="16" s="1"/>
  <c r="BO129" i="16" a="1"/>
  <c r="BO129" i="16" s="1"/>
  <c r="BO128" i="16" s="1"/>
  <c r="BO11" i="16"/>
  <c r="CN64" i="16"/>
  <c r="CV148" i="16"/>
  <c r="V24" i="16"/>
  <c r="AP51" i="16"/>
  <c r="BZ77" i="16"/>
  <c r="BR148" i="16"/>
  <c r="BM148" i="16"/>
  <c r="BI64" i="16"/>
  <c r="Y148" i="16"/>
  <c r="BF129" i="16" a="1"/>
  <c r="BF129" i="16" s="1"/>
  <c r="BF128" i="16" s="1"/>
  <c r="BF11" i="16"/>
  <c r="CX51" i="16"/>
  <c r="G53" i="16"/>
  <c r="D219" i="16" s="1"/>
  <c r="F53" i="16"/>
  <c r="G84" i="16"/>
  <c r="D248" i="16" s="1"/>
  <c r="F84" i="16"/>
  <c r="R64" i="16"/>
  <c r="BA37" i="16"/>
  <c r="BA10" i="16" s="1"/>
  <c r="CJ24" i="16"/>
  <c r="CK148" i="16"/>
  <c r="CD77" i="16"/>
  <c r="AP148" i="16"/>
  <c r="H51" i="16"/>
  <c r="F52" i="16"/>
  <c r="G52" i="16"/>
  <c r="D218" i="16" s="1"/>
  <c r="N77" i="16"/>
  <c r="BW8" i="16"/>
  <c r="CM8" i="16"/>
  <c r="AS129" i="16" a="1"/>
  <c r="AS129" i="16" s="1"/>
  <c r="AS128" i="16" s="1"/>
  <c r="AS11" i="16"/>
  <c r="BS51" i="16"/>
  <c r="AD8" i="16"/>
  <c r="AJ77" i="16"/>
  <c r="L51" i="16"/>
  <c r="CC64" i="16"/>
  <c r="BU77" i="16"/>
  <c r="AL77" i="16"/>
  <c r="BI24" i="16"/>
  <c r="X148" i="16"/>
  <c r="CE8" i="16"/>
  <c r="CT77" i="16"/>
  <c r="BW148" i="16"/>
  <c r="CR51" i="16"/>
  <c r="DA148" i="16"/>
  <c r="BO64" i="16"/>
  <c r="F57" i="16"/>
  <c r="G57" i="16"/>
  <c r="D223" i="16" s="1"/>
  <c r="F72" i="16"/>
  <c r="G72" i="16"/>
  <c r="D237" i="16" s="1"/>
  <c r="BC37" i="16"/>
  <c r="W11" i="16"/>
  <c r="W129" i="16" a="1"/>
  <c r="W129" i="16" s="1"/>
  <c r="W128" i="16" s="1"/>
  <c r="U24" i="16"/>
  <c r="AK8" i="16"/>
  <c r="BQ51" i="16"/>
  <c r="BE148" i="16"/>
  <c r="AK24" i="16"/>
  <c r="M24" i="16"/>
  <c r="AE8" i="16"/>
  <c r="BT64" i="16"/>
  <c r="AP129" i="16" a="1"/>
  <c r="AP129" i="16" s="1"/>
  <c r="AP128" i="16" s="1"/>
  <c r="AP11" i="16"/>
  <c r="CE37" i="16"/>
  <c r="G49" i="16"/>
  <c r="D217" i="16" s="1"/>
  <c r="F49" i="16"/>
  <c r="CP51" i="16"/>
  <c r="CU64" i="16"/>
  <c r="BX77" i="16"/>
  <c r="CP8" i="16"/>
  <c r="BQ8" i="16"/>
  <c r="BZ51" i="16"/>
  <c r="BJ8" i="16"/>
  <c r="AC148" i="16"/>
  <c r="BA77" i="16"/>
  <c r="AX77" i="16"/>
  <c r="BZ8" i="16"/>
  <c r="AT37" i="16"/>
  <c r="M77" i="16"/>
  <c r="BL24" i="16"/>
  <c r="AO37" i="16"/>
  <c r="AY51" i="16"/>
  <c r="U51" i="16"/>
  <c r="Z8" i="16"/>
  <c r="CH37" i="16"/>
  <c r="AH37" i="16"/>
  <c r="AN64" i="16"/>
  <c r="S51" i="16"/>
  <c r="CV37" i="16"/>
  <c r="BL77" i="16"/>
  <c r="CA51" i="16"/>
  <c r="BF77" i="16"/>
  <c r="CM148" i="16"/>
  <c r="K74" i="14"/>
  <c r="K73" i="14" s="1"/>
  <c r="K41" i="14" s="1"/>
  <c r="CH64" i="16"/>
  <c r="AR64" i="16"/>
  <c r="I77" i="16"/>
  <c r="DC51" i="16"/>
  <c r="AI8" i="16"/>
  <c r="BF64" i="16"/>
  <c r="DB24" i="16"/>
  <c r="CT8" i="16"/>
  <c r="CH148" i="16"/>
  <c r="CF77" i="16"/>
  <c r="AF148" i="16"/>
  <c r="AO51" i="16"/>
  <c r="CC77" i="16"/>
  <c r="AV51" i="16"/>
  <c r="DC37" i="16"/>
  <c r="AJ64" i="16"/>
  <c r="P129" i="16" a="1"/>
  <c r="P129" i="16" s="1"/>
  <c r="P128" i="16" s="1"/>
  <c r="P11" i="16"/>
  <c r="CB24" i="16"/>
  <c r="Q148" i="16"/>
  <c r="BJ148" i="16"/>
  <c r="BW51" i="16"/>
  <c r="AN148" i="16"/>
  <c r="CC51" i="16"/>
  <c r="X37" i="16"/>
  <c r="U64" i="16"/>
  <c r="BJ11" i="16"/>
  <c r="BJ129" i="16" a="1"/>
  <c r="BJ129" i="16" s="1"/>
  <c r="BJ128" i="16" s="1"/>
  <c r="P77" i="16"/>
  <c r="BN11" i="16"/>
  <c r="BN129" i="16" a="1"/>
  <c r="BN129" i="16" s="1"/>
  <c r="BN128" i="16" s="1"/>
  <c r="R148" i="16"/>
  <c r="CA77" i="16"/>
  <c r="I51" i="16"/>
  <c r="F81" i="16"/>
  <c r="G81" i="16"/>
  <c r="D245" i="16" s="1"/>
  <c r="AC37" i="16"/>
  <c r="AE148" i="16"/>
  <c r="AL64" i="16"/>
  <c r="BS64" i="16"/>
  <c r="AY11" i="16"/>
  <c r="AY129" i="16" a="1"/>
  <c r="AY129" i="16" s="1"/>
  <c r="AY128" i="16" s="1"/>
  <c r="BT24" i="16"/>
  <c r="AO77" i="16"/>
  <c r="BN37" i="16"/>
  <c r="P8" i="16"/>
  <c r="AD64" i="16"/>
  <c r="CN24" i="16"/>
  <c r="S148" i="16"/>
  <c r="DC24" i="16"/>
  <c r="CS51" i="16"/>
  <c r="BT51" i="16"/>
  <c r="BT50" i="16" s="1"/>
  <c r="CE24" i="16"/>
  <c r="CQ8" i="16"/>
  <c r="O37" i="16"/>
  <c r="CO37" i="16"/>
  <c r="AZ148" i="16"/>
  <c r="AI51" i="16"/>
  <c r="AI50" i="16" s="1"/>
  <c r="CC24" i="16"/>
  <c r="AU8" i="16"/>
  <c r="CX129" i="16" a="1"/>
  <c r="CX129" i="16" s="1"/>
  <c r="CX128" i="16" s="1"/>
  <c r="CX11" i="16"/>
  <c r="CQ24" i="16"/>
  <c r="CP11" i="16"/>
  <c r="CP129" i="16" a="1"/>
  <c r="CP129" i="16" s="1"/>
  <c r="CP128" i="16" s="1"/>
  <c r="CM77" i="16"/>
  <c r="CN11" i="16"/>
  <c r="CN129" i="16" a="1"/>
  <c r="CN129" i="16" s="1"/>
  <c r="CN128" i="16" s="1"/>
  <c r="AK148" i="16"/>
  <c r="AF51" i="16"/>
  <c r="BA24" i="16"/>
  <c r="CS77" i="16"/>
  <c r="P64" i="16"/>
  <c r="AM51" i="16"/>
  <c r="AN77" i="16"/>
  <c r="V148" i="16"/>
  <c r="AG24" i="16"/>
  <c r="CL24" i="16"/>
  <c r="CJ64" i="16"/>
  <c r="CJ148" i="16"/>
  <c r="J64" i="16"/>
  <c r="CA148" i="16"/>
  <c r="AB51" i="16"/>
  <c r="AV64" i="16"/>
  <c r="AM129" i="16" a="1"/>
  <c r="AM129" i="16" s="1"/>
  <c r="AM128" i="16" s="1"/>
  <c r="AM11" i="16"/>
  <c r="CA129" i="16" a="1"/>
  <c r="CA129" i="16" s="1"/>
  <c r="CA128" i="16" s="1"/>
  <c r="CA11" i="16"/>
  <c r="AB8" i="16"/>
  <c r="AE37" i="16"/>
  <c r="CE77" i="16"/>
  <c r="CE50" i="16" s="1"/>
  <c r="AH51" i="16"/>
  <c r="BE77" i="16"/>
  <c r="AT148" i="16"/>
  <c r="DB129" i="16" a="1"/>
  <c r="DB129" i="16" s="1"/>
  <c r="DB128" i="16" s="1"/>
  <c r="DB11" i="16"/>
  <c r="X51" i="16"/>
  <c r="BG37" i="16"/>
  <c r="DC64" i="16"/>
  <c r="CT51" i="16"/>
  <c r="AW37" i="16"/>
  <c r="CF37" i="16"/>
  <c r="AA8" i="16"/>
  <c r="F29" i="16"/>
  <c r="G29" i="16"/>
  <c r="D198" i="16" s="1"/>
  <c r="AY8" i="16"/>
  <c r="CQ37" i="16"/>
  <c r="AR37" i="16"/>
  <c r="BR129" i="16" a="1"/>
  <c r="BR129" i="16" s="1"/>
  <c r="BR128" i="16" s="1"/>
  <c r="BR11" i="16"/>
  <c r="CU37" i="16"/>
  <c r="BV24" i="16"/>
  <c r="AU37" i="16"/>
  <c r="BX148" i="16"/>
  <c r="AM24" i="16"/>
  <c r="BG51" i="16"/>
  <c r="CI24" i="16"/>
  <c r="BD24" i="16"/>
  <c r="BD148" i="16"/>
  <c r="CP77" i="16"/>
  <c r="I148" i="16"/>
  <c r="BX129" i="16" a="1"/>
  <c r="BX129" i="16" s="1"/>
  <c r="BX128" i="16" s="1"/>
  <c r="BX11" i="16"/>
  <c r="AH148" i="16"/>
  <c r="Y37" i="16"/>
  <c r="AR148" i="16"/>
  <c r="I24" i="16"/>
  <c r="CZ64" i="16"/>
  <c r="CT24" i="16"/>
  <c r="F30" i="16"/>
  <c r="G30" i="16"/>
  <c r="D199" i="16" s="1"/>
  <c r="BP11" i="16"/>
  <c r="BP129" i="16" a="1"/>
  <c r="BP129" i="16" s="1"/>
  <c r="BP128" i="16" s="1"/>
  <c r="BP51" i="16"/>
  <c r="CO148" i="16"/>
  <c r="DB37" i="16"/>
  <c r="AA64" i="16"/>
  <c r="DC11" i="16"/>
  <c r="DC129" i="16" a="1"/>
  <c r="DC129" i="16" s="1"/>
  <c r="DC128" i="16" s="1"/>
  <c r="BC129" i="16" a="1"/>
  <c r="BC129" i="16" s="1"/>
  <c r="BC128" i="16" s="1"/>
  <c r="BC11" i="16"/>
  <c r="CO8" i="16"/>
  <c r="BB64" i="16"/>
  <c r="BQ11" i="16"/>
  <c r="BQ129" i="16" a="1"/>
  <c r="BQ129" i="16" s="1"/>
  <c r="BQ128" i="16" s="1"/>
  <c r="G54" i="16"/>
  <c r="D220" i="16" s="1"/>
  <c r="F54" i="16"/>
  <c r="CY148" i="16"/>
  <c r="CY129" i="16" a="1"/>
  <c r="CY129" i="16" s="1"/>
  <c r="CY128" i="16" s="1"/>
  <c r="CY11" i="16"/>
  <c r="BP77" i="16"/>
  <c r="G86" i="16"/>
  <c r="D250" i="16" s="1"/>
  <c r="F86" i="16"/>
  <c r="BC51" i="16"/>
  <c r="CH11" i="16"/>
  <c r="CH129" i="16" a="1"/>
  <c r="CH129" i="16" s="1"/>
  <c r="CH128" i="16" s="1"/>
  <c r="CJ51" i="16"/>
  <c r="BS77" i="16"/>
  <c r="T37" i="16"/>
  <c r="U148" i="16"/>
  <c r="AY37" i="16"/>
  <c r="BS129" i="16" a="1"/>
  <c r="BS129" i="16" s="1"/>
  <c r="BS128" i="16" s="1"/>
  <c r="BS11" i="16"/>
  <c r="O129" i="16" a="1"/>
  <c r="O129" i="16" s="1"/>
  <c r="O128" i="16" s="1"/>
  <c r="O11" i="16"/>
  <c r="CJ8" i="16"/>
  <c r="BM8" i="16"/>
  <c r="AW8" i="16"/>
  <c r="BC77" i="16"/>
  <c r="BN8" i="16"/>
  <c r="AC24" i="16"/>
  <c r="BH8" i="16"/>
  <c r="BV148" i="16"/>
  <c r="CI8" i="16"/>
  <c r="T24" i="16"/>
  <c r="W64" i="16"/>
  <c r="I25" i="19"/>
  <c r="AX148" i="16"/>
  <c r="CA64" i="16"/>
  <c r="CZ129" i="16" a="1"/>
  <c r="CZ129" i="16" s="1"/>
  <c r="CZ128" i="16" s="1"/>
  <c r="CZ11" i="16"/>
  <c r="BJ37" i="16"/>
  <c r="AW11" i="16"/>
  <c r="AW129" i="16" a="1"/>
  <c r="AW129" i="16" s="1"/>
  <c r="AW128" i="16" s="1"/>
  <c r="BY148" i="16"/>
  <c r="AF8" i="16"/>
  <c r="CG11" i="16"/>
  <c r="CG129" i="16" a="1"/>
  <c r="CG129" i="16" s="1"/>
  <c r="CG128" i="16" s="1"/>
  <c r="AQ11" i="16"/>
  <c r="AQ129" i="16" a="1"/>
  <c r="AQ129" i="16" s="1"/>
  <c r="AQ128" i="16" s="1"/>
  <c r="CD24" i="16"/>
  <c r="K129" i="16" a="1"/>
  <c r="K129" i="16" s="1"/>
  <c r="K128" i="16" s="1"/>
  <c r="K11" i="16"/>
  <c r="AH64" i="16"/>
  <c r="CB11" i="16"/>
  <c r="CB129" i="16" a="1"/>
  <c r="CB129" i="16" s="1"/>
  <c r="CB128" i="16" s="1"/>
  <c r="CG8" i="16"/>
  <c r="BW129" i="16" a="1"/>
  <c r="BW129" i="16" s="1"/>
  <c r="BW128" i="16" s="1"/>
  <c r="BW11" i="16"/>
  <c r="DC77" i="16"/>
  <c r="BO8" i="16"/>
  <c r="X8" i="16"/>
  <c r="CA8" i="16"/>
  <c r="W148" i="16"/>
  <c r="BO51" i="16"/>
  <c r="CG77" i="16"/>
  <c r="BT37" i="16"/>
  <c r="AF11" i="16"/>
  <c r="AF10" i="16" s="1"/>
  <c r="AF129" i="16" a="1"/>
  <c r="AF129" i="16" s="1"/>
  <c r="AF128" i="16" s="1"/>
  <c r="Z11" i="16"/>
  <c r="Z129" i="16" a="1"/>
  <c r="Z129" i="16" s="1"/>
  <c r="Z128" i="16" s="1"/>
  <c r="BW77" i="16"/>
  <c r="BZ11" i="16"/>
  <c r="BZ129" i="16" a="1"/>
  <c r="BZ129" i="16" s="1"/>
  <c r="BZ128" i="16" s="1"/>
  <c r="AX51" i="16"/>
  <c r="CQ77" i="16"/>
  <c r="AS8" i="16"/>
  <c r="AN8" i="16"/>
  <c r="F58" i="16"/>
  <c r="G58" i="16"/>
  <c r="D224" i="16" s="1"/>
  <c r="BU148" i="16"/>
  <c r="BY8" i="16"/>
  <c r="AO148" i="16"/>
  <c r="CF8" i="16"/>
  <c r="AP24" i="16"/>
  <c r="Y51" i="16"/>
  <c r="BF51" i="16"/>
  <c r="CO11" i="16"/>
  <c r="CO129" i="16" a="1"/>
  <c r="CO129" i="16" s="1"/>
  <c r="CO128" i="16" s="1"/>
  <c r="BD11" i="16"/>
  <c r="BD129" i="16" a="1"/>
  <c r="BD129" i="16" s="1"/>
  <c r="BD128" i="16" s="1"/>
  <c r="AM148" i="16"/>
  <c r="H11" i="16"/>
  <c r="H129" i="16" a="1"/>
  <c r="H129" i="16" s="1"/>
  <c r="H128" i="16" s="1"/>
  <c r="G14" i="16"/>
  <c r="D184" i="16" s="1"/>
  <c r="F14" i="16"/>
  <c r="AP77" i="16"/>
  <c r="AP50" i="16" s="1"/>
  <c r="BU37" i="16"/>
  <c r="F70" i="16"/>
  <c r="G70" i="16"/>
  <c r="D235" i="16" s="1"/>
  <c r="AQ64" i="16"/>
  <c r="CQ64" i="16"/>
  <c r="BB51" i="16"/>
  <c r="AO11" i="16"/>
  <c r="AO10" i="16" s="1"/>
  <c r="AO129" i="16" a="1"/>
  <c r="AO129" i="16" s="1"/>
  <c r="AO128" i="16" s="1"/>
  <c r="V51" i="16"/>
  <c r="BF148" i="16"/>
  <c r="AA24" i="16"/>
  <c r="M129" i="16" a="1"/>
  <c r="M129" i="16" s="1"/>
  <c r="M128" i="16" s="1"/>
  <c r="M11" i="16"/>
  <c r="BJ77" i="16"/>
  <c r="L8" i="16"/>
  <c r="BF8" i="16"/>
  <c r="AL24" i="16"/>
  <c r="AL10" i="16" s="1"/>
  <c r="BO77" i="16"/>
  <c r="AH24" i="16"/>
  <c r="AU51" i="16"/>
  <c r="AU50" i="16" s="1"/>
  <c r="CS148" i="16"/>
  <c r="BQ37" i="16"/>
  <c r="G60" i="16"/>
  <c r="D226" i="16" s="1"/>
  <c r="F60" i="16"/>
  <c r="DB8" i="16"/>
  <c r="CC129" i="16" a="1"/>
  <c r="CC129" i="16" s="1"/>
  <c r="CC128" i="16" s="1"/>
  <c r="CC11" i="16"/>
  <c r="BV77" i="16"/>
  <c r="BV64" i="16"/>
  <c r="K37" i="16"/>
  <c r="AU148" i="16"/>
  <c r="V37" i="16"/>
  <c r="G59" i="16"/>
  <c r="D225" i="16" s="1"/>
  <c r="F59" i="16"/>
  <c r="AM77" i="16"/>
  <c r="BR64" i="16"/>
  <c r="CE11" i="16"/>
  <c r="CE129" i="16" a="1"/>
  <c r="CE129" i="16" s="1"/>
  <c r="CE128" i="16" s="1"/>
  <c r="AD148" i="16"/>
  <c r="Q64" i="16"/>
  <c r="I129" i="16" a="1"/>
  <c r="I129" i="16" s="1"/>
  <c r="I128" i="16" s="1"/>
  <c r="I11" i="16"/>
  <c r="CJ77" i="16"/>
  <c r="AS64" i="16"/>
  <c r="BB11" i="16"/>
  <c r="BB129" i="16" a="1"/>
  <c r="BB129" i="16" s="1"/>
  <c r="BB128" i="16" s="1"/>
  <c r="CB64" i="16"/>
  <c r="BX37" i="16"/>
  <c r="BX10" i="16" s="1"/>
  <c r="F87" i="16"/>
  <c r="G87" i="16"/>
  <c r="D251" i="16" s="1"/>
  <c r="G39" i="16"/>
  <c r="D207" i="16" s="1"/>
  <c r="F39" i="16"/>
  <c r="CK77" i="16"/>
  <c r="CR24" i="16"/>
  <c r="G74" i="16"/>
  <c r="D239" i="16" s="1"/>
  <c r="F74" i="16"/>
  <c r="AG37" i="16"/>
  <c r="BH129" i="16" a="1"/>
  <c r="BH129" i="16" s="1"/>
  <c r="BH128" i="16" s="1"/>
  <c r="BH11" i="16"/>
  <c r="BK64" i="16"/>
  <c r="CM64" i="16"/>
  <c r="U37" i="16"/>
  <c r="BQ64" i="16"/>
  <c r="BF37" i="16"/>
  <c r="DB51" i="16"/>
  <c r="L24" i="16"/>
  <c r="AW77" i="16"/>
  <c r="AW50" i="16" s="1"/>
  <c r="K51" i="15"/>
  <c r="K50" i="15" s="1"/>
  <c r="K9" i="15" s="1"/>
  <c r="K129" i="15" a="1"/>
  <c r="K129" i="15" s="1"/>
  <c r="K128" i="15" s="1"/>
  <c r="CB37" i="16"/>
  <c r="CZ37" i="16"/>
  <c r="AA11" i="16"/>
  <c r="AA129" i="16" a="1"/>
  <c r="AA129" i="16" s="1"/>
  <c r="AA128" i="16" s="1"/>
  <c r="AY64" i="16"/>
  <c r="CS24" i="16"/>
  <c r="CP148" i="16"/>
  <c r="AG64" i="16"/>
  <c r="AC11" i="16"/>
  <c r="AC129" i="16" a="1"/>
  <c r="AC129" i="16" s="1"/>
  <c r="AC128" i="16" s="1"/>
  <c r="AK77" i="16"/>
  <c r="CT148" i="16"/>
  <c r="BM77" i="16"/>
  <c r="CZ148" i="16"/>
  <c r="BP8" i="16"/>
  <c r="I73" i="14"/>
  <c r="CR10" i="16" l="1"/>
  <c r="CJ10" i="16"/>
  <c r="AT50" i="16"/>
  <c r="AT149" i="16" s="1"/>
  <c r="AW149" i="16"/>
  <c r="N50" i="16"/>
  <c r="N149" i="16" s="1"/>
  <c r="BN50" i="16"/>
  <c r="BN149" i="16" s="1"/>
  <c r="K149" i="15"/>
  <c r="Z50" i="16"/>
  <c r="Z149" i="16" s="1"/>
  <c r="CC50" i="16"/>
  <c r="CC149" i="16" s="1"/>
  <c r="CC10" i="16"/>
  <c r="BP10" i="16"/>
  <c r="CD10" i="16"/>
  <c r="AP10" i="16"/>
  <c r="AP9" i="16" s="1"/>
  <c r="AF50" i="16"/>
  <c r="AF149" i="16" s="1"/>
  <c r="BL50" i="16"/>
  <c r="BL149" i="16" s="1"/>
  <c r="AZ50" i="16"/>
  <c r="AZ149" i="16" s="1"/>
  <c r="F129" i="15"/>
  <c r="F128" i="15" s="1"/>
  <c r="AE149" i="16"/>
  <c r="CX50" i="16"/>
  <c r="CX149" i="16" s="1"/>
  <c r="BG10" i="16"/>
  <c r="BS50" i="16"/>
  <c r="BS149" i="16" s="1"/>
  <c r="L10" i="16"/>
  <c r="CB10" i="16"/>
  <c r="DB50" i="16"/>
  <c r="CL10" i="16"/>
  <c r="AJ50" i="16"/>
  <c r="AJ149" i="16" s="1"/>
  <c r="DC50" i="16"/>
  <c r="DC149" i="16" s="1"/>
  <c r="BO10" i="16"/>
  <c r="U10" i="16"/>
  <c r="BJ50" i="16"/>
  <c r="BJ149" i="16" s="1"/>
  <c r="BB50" i="16"/>
  <c r="BB149" i="16" s="1"/>
  <c r="AB50" i="16"/>
  <c r="AB149" i="16" s="1"/>
  <c r="BU10" i="16"/>
  <c r="BD10" i="16"/>
  <c r="V10" i="16"/>
  <c r="CT50" i="16"/>
  <c r="CT149" i="16" s="1"/>
  <c r="CP10" i="16"/>
  <c r="J9" i="15"/>
  <c r="J146" i="15" s="1"/>
  <c r="J150" i="15" s="1"/>
  <c r="CO10" i="16"/>
  <c r="CO9" i="16" s="1"/>
  <c r="CE10" i="16"/>
  <c r="CE9" i="16" s="1"/>
  <c r="Y50" i="16"/>
  <c r="Y149" i="16" s="1"/>
  <c r="AE10" i="16"/>
  <c r="AE9" i="16" s="1"/>
  <c r="BJ10" i="16"/>
  <c r="BF10" i="16"/>
  <c r="F37" i="16"/>
  <c r="Q50" i="16"/>
  <c r="Q149" i="16" s="1"/>
  <c r="BO50" i="16"/>
  <c r="BO149" i="16" s="1"/>
  <c r="X50" i="16"/>
  <c r="X149" i="16" s="1"/>
  <c r="AD10" i="16"/>
  <c r="G51" i="15"/>
  <c r="BH10" i="16"/>
  <c r="BH9" i="16" s="1"/>
  <c r="F11" i="16"/>
  <c r="W50" i="16"/>
  <c r="W149" i="16" s="1"/>
  <c r="BQ10" i="16"/>
  <c r="BW10" i="16"/>
  <c r="BP50" i="16"/>
  <c r="BP149" i="16" s="1"/>
  <c r="G8" i="16"/>
  <c r="BN10" i="16"/>
  <c r="BB10" i="16"/>
  <c r="V50" i="16"/>
  <c r="V149" i="16" s="1"/>
  <c r="CY10" i="16"/>
  <c r="DC10" i="16"/>
  <c r="CF10" i="16"/>
  <c r="CK10" i="16"/>
  <c r="AA50" i="16"/>
  <c r="AA149" i="16" s="1"/>
  <c r="CU10" i="16"/>
  <c r="K10" i="16"/>
  <c r="CZ10" i="16"/>
  <c r="CJ50" i="16"/>
  <c r="CJ149" i="16" s="1"/>
  <c r="AC10" i="16"/>
  <c r="U50" i="16"/>
  <c r="U149" i="16" s="1"/>
  <c r="F51" i="16"/>
  <c r="O10" i="16"/>
  <c r="CG50" i="16"/>
  <c r="CG149" i="16" s="1"/>
  <c r="N10" i="16"/>
  <c r="G148" i="16"/>
  <c r="BI10" i="16"/>
  <c r="CQ10" i="16"/>
  <c r="BE50" i="16"/>
  <c r="BE149" i="16" s="1"/>
  <c r="P50" i="16"/>
  <c r="P149" i="16" s="1"/>
  <c r="BX50" i="16"/>
  <c r="BX149" i="16" s="1"/>
  <c r="DA10" i="16"/>
  <c r="AI10" i="16"/>
  <c r="AI9" i="16" s="1"/>
  <c r="AS50" i="16"/>
  <c r="AS149" i="16" s="1"/>
  <c r="DB10" i="16"/>
  <c r="AO50" i="16"/>
  <c r="AO149" i="16" s="1"/>
  <c r="AY50" i="16"/>
  <c r="AY149" i="16" s="1"/>
  <c r="CT10" i="16"/>
  <c r="CT9" i="16" s="1"/>
  <c r="AU10" i="16"/>
  <c r="AU9" i="16" s="1"/>
  <c r="AU7" i="16" s="1"/>
  <c r="AU151" i="16" s="1"/>
  <c r="AU154" i="16" s="1"/>
  <c r="CZ50" i="16"/>
  <c r="CZ149" i="16" s="1"/>
  <c r="AV10" i="16"/>
  <c r="AN10" i="16"/>
  <c r="CA10" i="16"/>
  <c r="F64" i="16"/>
  <c r="CI10" i="16"/>
  <c r="AD50" i="16"/>
  <c r="AD149" i="16" s="1"/>
  <c r="CM10" i="16"/>
  <c r="BF50" i="16"/>
  <c r="BF149" i="16" s="1"/>
  <c r="BM10" i="16"/>
  <c r="BD50" i="16"/>
  <c r="BD149" i="16" s="1"/>
  <c r="G37" i="16"/>
  <c r="R50" i="16"/>
  <c r="R149" i="16" s="1"/>
  <c r="G24" i="16"/>
  <c r="AG50" i="16"/>
  <c r="AG149" i="16" s="1"/>
  <c r="AX10" i="16"/>
  <c r="BZ50" i="16"/>
  <c r="BZ149" i="16" s="1"/>
  <c r="AX50" i="16"/>
  <c r="AX149" i="16" s="1"/>
  <c r="AJ10" i="16"/>
  <c r="BK50" i="16"/>
  <c r="BK149" i="16" s="1"/>
  <c r="M10" i="16"/>
  <c r="BC50" i="16"/>
  <c r="BC149" i="16" s="1"/>
  <c r="I50" i="16"/>
  <c r="I149" i="16" s="1"/>
  <c r="BW50" i="16"/>
  <c r="BW149" i="16" s="1"/>
  <c r="CR50" i="16"/>
  <c r="CR149" i="16" s="1"/>
  <c r="AB10" i="16"/>
  <c r="AB9" i="16" s="1"/>
  <c r="AB7" i="16" s="1"/>
  <c r="T50" i="16"/>
  <c r="T149" i="16" s="1"/>
  <c r="BU50" i="16"/>
  <c r="F24" i="16"/>
  <c r="O50" i="16"/>
  <c r="O149" i="16" s="1"/>
  <c r="CY50" i="16"/>
  <c r="CY149" i="16" s="1"/>
  <c r="AU149" i="16"/>
  <c r="G11" i="16"/>
  <c r="CV10" i="16"/>
  <c r="P10" i="16"/>
  <c r="BZ10" i="16"/>
  <c r="DA50" i="16"/>
  <c r="DA149" i="16" s="1"/>
  <c r="G64" i="16"/>
  <c r="BR10" i="16"/>
  <c r="BK10" i="16"/>
  <c r="AQ50" i="16"/>
  <c r="AQ149" i="16" s="1"/>
  <c r="CU50" i="16"/>
  <c r="CU149" i="16" s="1"/>
  <c r="BH149" i="16"/>
  <c r="AI149" i="16"/>
  <c r="BV50" i="16"/>
  <c r="BV149" i="16" s="1"/>
  <c r="CH10" i="16"/>
  <c r="L50" i="16"/>
  <c r="L149" i="16" s="1"/>
  <c r="CF50" i="16"/>
  <c r="CF149" i="16" s="1"/>
  <c r="BQ50" i="16"/>
  <c r="BQ149" i="16" s="1"/>
  <c r="S50" i="16"/>
  <c r="BI50" i="16"/>
  <c r="J10" i="16"/>
  <c r="G129" i="15"/>
  <c r="G128" i="15" s="1"/>
  <c r="F148" i="16"/>
  <c r="H10" i="16"/>
  <c r="H9" i="16" s="1"/>
  <c r="AA10" i="16"/>
  <c r="AQ10" i="16"/>
  <c r="D25" i="19"/>
  <c r="BC10" i="16"/>
  <c r="CA50" i="16"/>
  <c r="CA149" i="16" s="1"/>
  <c r="CP50" i="16"/>
  <c r="CP149" i="16" s="1"/>
  <c r="AS10" i="16"/>
  <c r="AS9" i="16" s="1"/>
  <c r="AR50" i="16"/>
  <c r="AR149" i="16" s="1"/>
  <c r="G77" i="16"/>
  <c r="AK50" i="16"/>
  <c r="AK149" i="16" s="1"/>
  <c r="F77" i="16"/>
  <c r="I10" i="16"/>
  <c r="AH50" i="16"/>
  <c r="AH149" i="16" s="1"/>
  <c r="BV10" i="16"/>
  <c r="AK10" i="16"/>
  <c r="F8" i="16"/>
  <c r="CV50" i="16"/>
  <c r="CV149" i="16" s="1"/>
  <c r="F7" i="15"/>
  <c r="G159" i="15" s="1"/>
  <c r="F166" i="15"/>
  <c r="CN50" i="16"/>
  <c r="CN149" i="16" s="1"/>
  <c r="T10" i="16"/>
  <c r="K50" i="16"/>
  <c r="AC50" i="16"/>
  <c r="Q10" i="16"/>
  <c r="BY50" i="16"/>
  <c r="BY149" i="16" s="1"/>
  <c r="F129" i="16"/>
  <c r="F128" i="16" s="1"/>
  <c r="CG10" i="16"/>
  <c r="BS10" i="16"/>
  <c r="CN10" i="16"/>
  <c r="AZ10" i="16"/>
  <c r="CM50" i="16"/>
  <c r="CM149" i="16" s="1"/>
  <c r="CS10" i="16"/>
  <c r="AG10" i="16"/>
  <c r="CL50" i="16"/>
  <c r="CL149" i="16" s="1"/>
  <c r="X10" i="16"/>
  <c r="G74" i="14"/>
  <c r="CE149" i="16"/>
  <c r="Z10" i="16"/>
  <c r="Z9" i="16" s="1"/>
  <c r="Z7" i="16" s="1"/>
  <c r="W10" i="16"/>
  <c r="CB50" i="16"/>
  <c r="CB149" i="16" s="1"/>
  <c r="AH10" i="16"/>
  <c r="J50" i="16"/>
  <c r="J149" i="16" s="1"/>
  <c r="Y10" i="16"/>
  <c r="M50" i="16"/>
  <c r="CH50" i="16"/>
  <c r="CH149" i="16" s="1"/>
  <c r="BE10" i="16"/>
  <c r="AP149" i="16"/>
  <c r="CQ50" i="16"/>
  <c r="CQ149" i="16" s="1"/>
  <c r="AY10" i="16"/>
  <c r="CD50" i="16"/>
  <c r="CK50" i="16"/>
  <c r="CK149" i="16" s="1"/>
  <c r="BR50" i="16"/>
  <c r="BR149" i="16" s="1"/>
  <c r="BA50" i="16"/>
  <c r="BA149" i="16" s="1"/>
  <c r="G129" i="16"/>
  <c r="G128" i="16" s="1"/>
  <c r="BM50" i="16"/>
  <c r="BM149" i="16" s="1"/>
  <c r="AW10" i="16"/>
  <c r="AW9" i="16" s="1"/>
  <c r="AN50" i="16"/>
  <c r="AN149" i="16" s="1"/>
  <c r="CS50" i="16"/>
  <c r="CS149" i="16" s="1"/>
  <c r="AL50" i="16"/>
  <c r="AL149" i="16" s="1"/>
  <c r="AT10" i="16"/>
  <c r="BL10" i="16"/>
  <c r="S10" i="16"/>
  <c r="BT10" i="16"/>
  <c r="BT9" i="16" s="1"/>
  <c r="BG50" i="16"/>
  <c r="BG149" i="16" s="1"/>
  <c r="CW50" i="16"/>
  <c r="CW149" i="16" s="1"/>
  <c r="G51" i="16"/>
  <c r="DB149" i="16"/>
  <c r="AM10" i="16"/>
  <c r="AM50" i="16"/>
  <c r="AM149" i="16" s="1"/>
  <c r="CX10" i="16"/>
  <c r="AV50" i="16"/>
  <c r="AV149" i="16" s="1"/>
  <c r="CI50" i="16"/>
  <c r="CI149" i="16" s="1"/>
  <c r="AR10" i="16"/>
  <c r="BT149" i="16"/>
  <c r="K146" i="15"/>
  <c r="K7" i="15"/>
  <c r="I41" i="14"/>
  <c r="G41" i="14" s="1"/>
  <c r="G73" i="14"/>
  <c r="I149" i="15"/>
  <c r="G50" i="15"/>
  <c r="I9" i="15"/>
  <c r="H149" i="16"/>
  <c r="CO149" i="16"/>
  <c r="AT9" i="16" l="1"/>
  <c r="AT146" i="16" s="1"/>
  <c r="AT150" i="16" s="1"/>
  <c r="BS9" i="16"/>
  <c r="BS7" i="16" s="1"/>
  <c r="BC9" i="16"/>
  <c r="BC7" i="16" s="1"/>
  <c r="W9" i="16"/>
  <c r="W146" i="16" s="1"/>
  <c r="W150" i="16" s="1"/>
  <c r="CC9" i="16"/>
  <c r="CC146" i="16" s="1"/>
  <c r="CC150" i="16" s="1"/>
  <c r="BW9" i="16"/>
  <c r="BW7" i="16" s="1"/>
  <c r="R9" i="16"/>
  <c r="R7" i="16" s="1"/>
  <c r="DB9" i="16"/>
  <c r="DB7" i="16" s="1"/>
  <c r="DB163" i="16" s="1"/>
  <c r="AF9" i="16"/>
  <c r="AF146" i="16" s="1"/>
  <c r="AF150" i="16" s="1"/>
  <c r="Y9" i="16"/>
  <c r="Y146" i="16" s="1"/>
  <c r="Y150" i="16" s="1"/>
  <c r="BK9" i="16"/>
  <c r="BK7" i="16" s="1"/>
  <c r="BB9" i="16"/>
  <c r="BB146" i="16" s="1"/>
  <c r="BB150" i="16" s="1"/>
  <c r="BP9" i="16"/>
  <c r="BP146" i="16" s="1"/>
  <c r="BP150" i="16" s="1"/>
  <c r="BI9" i="16"/>
  <c r="BI146" i="16" s="1"/>
  <c r="BN9" i="16"/>
  <c r="BN7" i="16" s="1"/>
  <c r="BN163" i="16" s="1"/>
  <c r="BG9" i="16"/>
  <c r="BG7" i="16" s="1"/>
  <c r="BG163" i="16" s="1"/>
  <c r="BJ9" i="16"/>
  <c r="BJ7" i="16" s="1"/>
  <c r="DC9" i="16"/>
  <c r="DC146" i="16" s="1"/>
  <c r="CX9" i="16"/>
  <c r="CX7" i="16" s="1"/>
  <c r="CJ9" i="16"/>
  <c r="CJ7" i="16" s="1"/>
  <c r="M9" i="16"/>
  <c r="M7" i="16" s="1"/>
  <c r="N9" i="16"/>
  <c r="N146" i="16" s="1"/>
  <c r="N150" i="16" s="1"/>
  <c r="F10" i="16"/>
  <c r="K150" i="15"/>
  <c r="BU9" i="16"/>
  <c r="BU146" i="16" s="1"/>
  <c r="Q9" i="16"/>
  <c r="Q7" i="16" s="1"/>
  <c r="AA9" i="16"/>
  <c r="AA146" i="16" s="1"/>
  <c r="AA150" i="16" s="1"/>
  <c r="J7" i="15"/>
  <c r="J163" i="15" s="1"/>
  <c r="AJ9" i="16"/>
  <c r="AJ7" i="16" s="1"/>
  <c r="AJ151" i="16" s="1"/>
  <c r="AJ154" i="16" s="1"/>
  <c r="U9" i="16"/>
  <c r="U146" i="16" s="1"/>
  <c r="U150" i="16" s="1"/>
  <c r="CP9" i="16"/>
  <c r="CP7" i="16" s="1"/>
  <c r="CP163" i="16" s="1"/>
  <c r="BO9" i="16"/>
  <c r="BO146" i="16" s="1"/>
  <c r="BO150" i="16" s="1"/>
  <c r="V9" i="16"/>
  <c r="V7" i="16" s="1"/>
  <c r="CR9" i="16"/>
  <c r="CR146" i="16" s="1"/>
  <c r="CR150" i="16" s="1"/>
  <c r="AC9" i="16"/>
  <c r="AC146" i="16" s="1"/>
  <c r="AG9" i="16"/>
  <c r="AG146" i="16" s="1"/>
  <c r="AG150" i="16" s="1"/>
  <c r="BL9" i="16"/>
  <c r="BL7" i="16" s="1"/>
  <c r="BL151" i="16" s="1"/>
  <c r="BL154" i="16" s="1"/>
  <c r="AY9" i="16"/>
  <c r="AY7" i="16" s="1"/>
  <c r="BC146" i="16"/>
  <c r="BC150" i="16" s="1"/>
  <c r="BX9" i="16"/>
  <c r="BX7" i="16" s="1"/>
  <c r="BF9" i="16"/>
  <c r="BF7" i="16" s="1"/>
  <c r="F50" i="16"/>
  <c r="BZ9" i="16"/>
  <c r="BZ146" i="16" s="1"/>
  <c r="BZ150" i="16" s="1"/>
  <c r="DC150" i="16"/>
  <c r="AB146" i="16"/>
  <c r="AB150" i="16" s="1"/>
  <c r="AZ9" i="16"/>
  <c r="AZ146" i="16" s="1"/>
  <c r="AZ150" i="16" s="1"/>
  <c r="CD9" i="16"/>
  <c r="CD7" i="16" s="1"/>
  <c r="P9" i="16"/>
  <c r="P7" i="16" s="1"/>
  <c r="P151" i="16" s="1"/>
  <c r="P154" i="16" s="1"/>
  <c r="AI146" i="16"/>
  <c r="AI150" i="16" s="1"/>
  <c r="AI7" i="16"/>
  <c r="AI163" i="16" s="1"/>
  <c r="CG9" i="16"/>
  <c r="CG7" i="16" s="1"/>
  <c r="CG151" i="16" s="1"/>
  <c r="CG154" i="16" s="1"/>
  <c r="AO9" i="16"/>
  <c r="AO7" i="16" s="1"/>
  <c r="X9" i="16"/>
  <c r="X146" i="16" s="1"/>
  <c r="X150" i="16" s="1"/>
  <c r="CB9" i="16"/>
  <c r="CB7" i="16" s="1"/>
  <c r="CB163" i="16" s="1"/>
  <c r="BI149" i="16"/>
  <c r="BQ9" i="16"/>
  <c r="BQ7" i="16" s="1"/>
  <c r="BQ163" i="16" s="1"/>
  <c r="AF7" i="16"/>
  <c r="AF151" i="16" s="1"/>
  <c r="AF154" i="16" s="1"/>
  <c r="CS9" i="16"/>
  <c r="CS7" i="16" s="1"/>
  <c r="CS163" i="16" s="1"/>
  <c r="I9" i="16"/>
  <c r="I146" i="16" s="1"/>
  <c r="I150" i="16" s="1"/>
  <c r="J9" i="16"/>
  <c r="J146" i="16" s="1"/>
  <c r="J150" i="16" s="1"/>
  <c r="CK9" i="16"/>
  <c r="CK7" i="16" s="1"/>
  <c r="BY9" i="16"/>
  <c r="BY7" i="16" s="1"/>
  <c r="AD9" i="16"/>
  <c r="CV9" i="16"/>
  <c r="CV7" i="16" s="1"/>
  <c r="AX9" i="16"/>
  <c r="AX7" i="16" s="1"/>
  <c r="AR9" i="16"/>
  <c r="AR7" i="16" s="1"/>
  <c r="AR151" i="16" s="1"/>
  <c r="AR154" i="16" s="1"/>
  <c r="AQ9" i="16"/>
  <c r="AQ7" i="16" s="1"/>
  <c r="CP146" i="16"/>
  <c r="CP150" i="16" s="1"/>
  <c r="BM9" i="16"/>
  <c r="BM7" i="16" s="1"/>
  <c r="BM163" i="16" s="1"/>
  <c r="G50" i="16"/>
  <c r="S9" i="16"/>
  <c r="S146" i="16" s="1"/>
  <c r="AU163" i="16"/>
  <c r="BD9" i="16"/>
  <c r="CY9" i="16"/>
  <c r="DA9" i="16"/>
  <c r="DA7" i="16" s="1"/>
  <c r="BU149" i="16"/>
  <c r="AJ146" i="16"/>
  <c r="AJ150" i="16" s="1"/>
  <c r="O9" i="16"/>
  <c r="T9" i="16"/>
  <c r="T146" i="16" s="1"/>
  <c r="T150" i="16" s="1"/>
  <c r="CU9" i="16"/>
  <c r="CU146" i="16" s="1"/>
  <c r="CU150" i="16" s="1"/>
  <c r="BE9" i="16"/>
  <c r="BE7" i="16" s="1"/>
  <c r="CD149" i="16"/>
  <c r="CI9" i="16"/>
  <c r="CI7" i="16" s="1"/>
  <c r="CI163" i="16" s="1"/>
  <c r="AV9" i="16"/>
  <c r="BR9" i="16"/>
  <c r="BR7" i="16" s="1"/>
  <c r="AU146" i="16"/>
  <c r="AU150" i="16" s="1"/>
  <c r="CZ9" i="16"/>
  <c r="CW9" i="16"/>
  <c r="CW146" i="16" s="1"/>
  <c r="CW150" i="16" s="1"/>
  <c r="AK9" i="16"/>
  <c r="J7" i="16"/>
  <c r="J163" i="16" s="1"/>
  <c r="BV9" i="16"/>
  <c r="BV7" i="16" s="1"/>
  <c r="G10" i="16"/>
  <c r="Z146" i="16"/>
  <c r="Z150" i="16" s="1"/>
  <c r="BT146" i="16"/>
  <c r="BT150" i="16" s="1"/>
  <c r="BT7" i="16"/>
  <c r="E37" i="19"/>
  <c r="E28" i="19"/>
  <c r="E35" i="19"/>
  <c r="E41" i="19"/>
  <c r="E42" i="19"/>
  <c r="E32" i="19"/>
  <c r="E31" i="19"/>
  <c r="E40" i="19"/>
  <c r="E34" i="19"/>
  <c r="E38" i="19"/>
  <c r="E25" i="19"/>
  <c r="E29" i="19"/>
  <c r="AE7" i="16"/>
  <c r="AE146" i="16"/>
  <c r="AE150" i="16" s="1"/>
  <c r="K149" i="16"/>
  <c r="M149" i="16"/>
  <c r="AH9" i="16"/>
  <c r="AL9" i="16"/>
  <c r="H146" i="16"/>
  <c r="H150" i="16" s="1"/>
  <c r="H7" i="16"/>
  <c r="CF9" i="16"/>
  <c r="K9" i="16"/>
  <c r="AM9" i="16"/>
  <c r="BC151" i="16"/>
  <c r="BC154" i="16" s="1"/>
  <c r="BC163" i="16"/>
  <c r="AN9" i="16"/>
  <c r="CN9" i="16"/>
  <c r="BW146" i="16"/>
  <c r="BW150" i="16" s="1"/>
  <c r="AC149" i="16"/>
  <c r="CL9" i="16"/>
  <c r="CQ9" i="16"/>
  <c r="CM9" i="16"/>
  <c r="CH9" i="16"/>
  <c r="CA9" i="16"/>
  <c r="Z163" i="16"/>
  <c r="Z151" i="16"/>
  <c r="Z154" i="16" s="1"/>
  <c r="AB151" i="16"/>
  <c r="AB154" i="16" s="1"/>
  <c r="AB163" i="16"/>
  <c r="BG146" i="16"/>
  <c r="BG150" i="16" s="1"/>
  <c r="AJ163" i="16"/>
  <c r="L9" i="16"/>
  <c r="BA9" i="16"/>
  <c r="S149" i="16"/>
  <c r="AS7" i="16"/>
  <c r="AS146" i="16"/>
  <c r="AS150" i="16" s="1"/>
  <c r="F149" i="15"/>
  <c r="G149" i="15"/>
  <c r="BG151" i="16"/>
  <c r="BG154" i="16" s="1"/>
  <c r="CE146" i="16"/>
  <c r="CE150" i="16" s="1"/>
  <c r="CE7" i="16"/>
  <c r="CO146" i="16"/>
  <c r="CO150" i="16" s="1"/>
  <c r="CO7" i="16"/>
  <c r="AW7" i="16"/>
  <c r="AW146" i="16"/>
  <c r="AW150" i="16" s="1"/>
  <c r="BH7" i="16"/>
  <c r="BH146" i="16"/>
  <c r="BH150" i="16" s="1"/>
  <c r="I146" i="15"/>
  <c r="I7" i="15"/>
  <c r="G9" i="15"/>
  <c r="CC7" i="16"/>
  <c r="J151" i="15"/>
  <c r="J154" i="15" s="1"/>
  <c r="CT146" i="16"/>
  <c r="CT150" i="16" s="1"/>
  <c r="CT7" i="16"/>
  <c r="K151" i="15"/>
  <c r="K154" i="15" s="1"/>
  <c r="K163" i="15"/>
  <c r="AP7" i="16"/>
  <c r="AP146" i="16"/>
  <c r="AP150" i="16" s="1"/>
  <c r="AT7" i="16"/>
  <c r="BS146" i="16" l="1"/>
  <c r="BS150" i="16" s="1"/>
  <c r="R146" i="16"/>
  <c r="R150" i="16" s="1"/>
  <c r="W7" i="16"/>
  <c r="W163" i="16" s="1"/>
  <c r="F9" i="16"/>
  <c r="F166" i="16" s="1"/>
  <c r="BJ146" i="16"/>
  <c r="BJ150" i="16" s="1"/>
  <c r="BF146" i="16"/>
  <c r="BF150" i="16" s="1"/>
  <c r="U7" i="16"/>
  <c r="U163" i="16" s="1"/>
  <c r="CP151" i="16"/>
  <c r="CP154" i="16" s="1"/>
  <c r="M146" i="16"/>
  <c r="M150" i="16" s="1"/>
  <c r="DB146" i="16"/>
  <c r="DB150" i="16" s="1"/>
  <c r="CU7" i="16"/>
  <c r="CU163" i="16" s="1"/>
  <c r="DC7" i="16"/>
  <c r="AF163" i="16"/>
  <c r="AZ7" i="16"/>
  <c r="AZ151" i="16" s="1"/>
  <c r="AZ154" i="16" s="1"/>
  <c r="CX146" i="16"/>
  <c r="CX150" i="16" s="1"/>
  <c r="BE146" i="16"/>
  <c r="BE150" i="16" s="1"/>
  <c r="AA7" i="16"/>
  <c r="AA163" i="16" s="1"/>
  <c r="BN151" i="16"/>
  <c r="BN154" i="16" s="1"/>
  <c r="Y7" i="16"/>
  <c r="Y163" i="16" s="1"/>
  <c r="AO146" i="16"/>
  <c r="AO150" i="16" s="1"/>
  <c r="BB7" i="16"/>
  <c r="BB151" i="16" s="1"/>
  <c r="BB154" i="16" s="1"/>
  <c r="BQ146" i="16"/>
  <c r="BQ150" i="16" s="1"/>
  <c r="AG7" i="16"/>
  <c r="AG163" i="16" s="1"/>
  <c r="DB151" i="16"/>
  <c r="DB154" i="16" s="1"/>
  <c r="AR163" i="16"/>
  <c r="AC7" i="16"/>
  <c r="AC163" i="16" s="1"/>
  <c r="BP7" i="16"/>
  <c r="BP151" i="16" s="1"/>
  <c r="BP154" i="16" s="1"/>
  <c r="CJ146" i="16"/>
  <c r="CJ150" i="16" s="1"/>
  <c r="BK146" i="16"/>
  <c r="BK150" i="16" s="1"/>
  <c r="CB151" i="16"/>
  <c r="CB154" i="16" s="1"/>
  <c r="BI7" i="16"/>
  <c r="BI163" i="16" s="1"/>
  <c r="BQ151" i="16"/>
  <c r="BQ154" i="16" s="1"/>
  <c r="BN146" i="16"/>
  <c r="BN150" i="16" s="1"/>
  <c r="BI150" i="16"/>
  <c r="AQ146" i="16"/>
  <c r="AQ150" i="16" s="1"/>
  <c r="CI146" i="16"/>
  <c r="CI150" i="16" s="1"/>
  <c r="V146" i="16"/>
  <c r="V150" i="16" s="1"/>
  <c r="BL146" i="16"/>
  <c r="BL150" i="16" s="1"/>
  <c r="CI151" i="16"/>
  <c r="CI154" i="16" s="1"/>
  <c r="CR7" i="16"/>
  <c r="CR163" i="16" s="1"/>
  <c r="AX146" i="16"/>
  <c r="AX150" i="16" s="1"/>
  <c r="Q146" i="16"/>
  <c r="Q150" i="16" s="1"/>
  <c r="BO7" i="16"/>
  <c r="BO163" i="16" s="1"/>
  <c r="N7" i="16"/>
  <c r="N163" i="16" s="1"/>
  <c r="BU7" i="16"/>
  <c r="BU163" i="16" s="1"/>
  <c r="DA146" i="16"/>
  <c r="DA150" i="16" s="1"/>
  <c r="CK146" i="16"/>
  <c r="CK150" i="16" s="1"/>
  <c r="CV146" i="16"/>
  <c r="CV150" i="16" s="1"/>
  <c r="AY146" i="16"/>
  <c r="AY150" i="16" s="1"/>
  <c r="S7" i="16"/>
  <c r="S151" i="16" s="1"/>
  <c r="S154" i="16" s="1"/>
  <c r="CD146" i="16"/>
  <c r="CD150" i="16" s="1"/>
  <c r="P146" i="16"/>
  <c r="P150" i="16" s="1"/>
  <c r="BR146" i="16"/>
  <c r="BR150" i="16" s="1"/>
  <c r="BL163" i="16"/>
  <c r="CG163" i="16"/>
  <c r="BM146" i="16"/>
  <c r="BM150" i="16" s="1"/>
  <c r="W151" i="16"/>
  <c r="W154" i="16" s="1"/>
  <c r="I7" i="16"/>
  <c r="I163" i="16" s="1"/>
  <c r="AR146" i="16"/>
  <c r="AR150" i="16" s="1"/>
  <c r="CS151" i="16"/>
  <c r="CS154" i="16" s="1"/>
  <c r="BM151" i="16"/>
  <c r="BM154" i="16" s="1"/>
  <c r="P163" i="16"/>
  <c r="X7" i="16"/>
  <c r="X163" i="16" s="1"/>
  <c r="BZ7" i="16"/>
  <c r="BZ151" i="16" s="1"/>
  <c r="BZ154" i="16" s="1"/>
  <c r="BX146" i="16"/>
  <c r="BX150" i="16" s="1"/>
  <c r="BY146" i="16"/>
  <c r="BY150" i="16" s="1"/>
  <c r="BV146" i="16"/>
  <c r="BV150" i="16" s="1"/>
  <c r="AI151" i="16"/>
  <c r="AI154" i="16" s="1"/>
  <c r="J151" i="16"/>
  <c r="J154" i="16" s="1"/>
  <c r="CS146" i="16"/>
  <c r="CS150" i="16" s="1"/>
  <c r="CG146" i="16"/>
  <c r="CG150" i="16" s="1"/>
  <c r="T7" i="16"/>
  <c r="T151" i="16" s="1"/>
  <c r="T154" i="16" s="1"/>
  <c r="CB146" i="16"/>
  <c r="CB150" i="16" s="1"/>
  <c r="E36" i="19"/>
  <c r="BU150" i="16"/>
  <c r="S150" i="16"/>
  <c r="AD146" i="16"/>
  <c r="AD150" i="16" s="1"/>
  <c r="AD7" i="16"/>
  <c r="G149" i="16"/>
  <c r="G9" i="16"/>
  <c r="CZ7" i="16"/>
  <c r="CZ146" i="16"/>
  <c r="CZ150" i="16" s="1"/>
  <c r="CY146" i="16"/>
  <c r="CY150" i="16" s="1"/>
  <c r="CY7" i="16"/>
  <c r="CW7" i="16"/>
  <c r="AV7" i="16"/>
  <c r="AV146" i="16"/>
  <c r="AV150" i="16" s="1"/>
  <c r="BD7" i="16"/>
  <c r="BD146" i="16"/>
  <c r="BD150" i="16" s="1"/>
  <c r="E39" i="19"/>
  <c r="E30" i="19"/>
  <c r="O7" i="16"/>
  <c r="O146" i="16"/>
  <c r="O150" i="16" s="1"/>
  <c r="AK146" i="16"/>
  <c r="AK150" i="16" s="1"/>
  <c r="AK7" i="16"/>
  <c r="CQ7" i="16"/>
  <c r="CQ146" i="16"/>
  <c r="CQ150" i="16" s="1"/>
  <c r="K7" i="16"/>
  <c r="K146" i="16"/>
  <c r="K150" i="16" s="1"/>
  <c r="CH7" i="16"/>
  <c r="CH146" i="16"/>
  <c r="CH150" i="16" s="1"/>
  <c r="CF7" i="16"/>
  <c r="CF146" i="16"/>
  <c r="CF150" i="16" s="1"/>
  <c r="BT151" i="16"/>
  <c r="BT154" i="16" s="1"/>
  <c r="BT163" i="16"/>
  <c r="BV163" i="16"/>
  <c r="BV151" i="16"/>
  <c r="BV154" i="16" s="1"/>
  <c r="BW163" i="16"/>
  <c r="BW151" i="16"/>
  <c r="BW154" i="16" s="1"/>
  <c r="H151" i="16"/>
  <c r="H154" i="16" s="1"/>
  <c r="H163" i="16"/>
  <c r="BY163" i="16"/>
  <c r="BY151" i="16"/>
  <c r="BY154" i="16" s="1"/>
  <c r="CV151" i="16"/>
  <c r="CV154" i="16" s="1"/>
  <c r="CV163" i="16"/>
  <c r="CL7" i="16"/>
  <c r="CL146" i="16"/>
  <c r="CL150" i="16" s="1"/>
  <c r="E27" i="19"/>
  <c r="F149" i="16"/>
  <c r="AL7" i="16"/>
  <c r="AL146" i="16"/>
  <c r="AL150" i="16" s="1"/>
  <c r="AC150" i="16"/>
  <c r="BS151" i="16"/>
  <c r="BS154" i="16" s="1"/>
  <c r="BS163" i="16"/>
  <c r="AM146" i="16"/>
  <c r="AM150" i="16" s="1"/>
  <c r="AM7" i="16"/>
  <c r="CA146" i="16"/>
  <c r="CA150" i="16" s="1"/>
  <c r="CA7" i="16"/>
  <c r="BA7" i="16"/>
  <c r="BA146" i="16"/>
  <c r="BA150" i="16" s="1"/>
  <c r="BX163" i="16"/>
  <c r="BX151" i="16"/>
  <c r="BX154" i="16" s="1"/>
  <c r="CN146" i="16"/>
  <c r="CN150" i="16" s="1"/>
  <c r="CN7" i="16"/>
  <c r="AH146" i="16"/>
  <c r="AH150" i="16" s="1"/>
  <c r="AH7" i="16"/>
  <c r="CM146" i="16"/>
  <c r="CM150" i="16" s="1"/>
  <c r="CM7" i="16"/>
  <c r="AN7" i="16"/>
  <c r="AN146" i="16"/>
  <c r="AN150" i="16" s="1"/>
  <c r="BR151" i="16"/>
  <c r="BR154" i="16" s="1"/>
  <c r="BR163" i="16"/>
  <c r="AE163" i="16"/>
  <c r="AE151" i="16"/>
  <c r="AE154" i="16" s="1"/>
  <c r="CK151" i="16"/>
  <c r="CK154" i="16" s="1"/>
  <c r="CK163" i="16"/>
  <c r="L146" i="16"/>
  <c r="L150" i="16" s="1"/>
  <c r="L7" i="16"/>
  <c r="E33" i="19"/>
  <c r="M151" i="16"/>
  <c r="M154" i="16" s="1"/>
  <c r="M163" i="16"/>
  <c r="CD151" i="16"/>
  <c r="CD154" i="16" s="1"/>
  <c r="CD163" i="16"/>
  <c r="AO163" i="16"/>
  <c r="AO151" i="16"/>
  <c r="AO154" i="16" s="1"/>
  <c r="AS163" i="16"/>
  <c r="AS151" i="16"/>
  <c r="AS154" i="16" s="1"/>
  <c r="CJ151" i="16"/>
  <c r="CJ154" i="16" s="1"/>
  <c r="CJ163" i="16"/>
  <c r="I151" i="15"/>
  <c r="G7" i="15"/>
  <c r="I163" i="15"/>
  <c r="CE163" i="16"/>
  <c r="CE151" i="16"/>
  <c r="CE154" i="16" s="1"/>
  <c r="AA151" i="16"/>
  <c r="AA154" i="16" s="1"/>
  <c r="I150" i="15"/>
  <c r="F146" i="15"/>
  <c r="G156" i="15" s="1"/>
  <c r="F156" i="15" s="1"/>
  <c r="F168" i="15" s="1"/>
  <c r="G160" i="15" s="1"/>
  <c r="G146" i="15"/>
  <c r="AP151" i="16"/>
  <c r="AP154" i="16" s="1"/>
  <c r="AP163" i="16"/>
  <c r="AW163" i="16"/>
  <c r="AW151" i="16"/>
  <c r="AW154" i="16" s="1"/>
  <c r="Q163" i="16"/>
  <c r="Q151" i="16"/>
  <c r="Q154" i="16" s="1"/>
  <c r="BJ151" i="16"/>
  <c r="BJ154" i="16" s="1"/>
  <c r="BJ163" i="16"/>
  <c r="CX163" i="16"/>
  <c r="CX151" i="16"/>
  <c r="CX154" i="16" s="1"/>
  <c r="BE163" i="16"/>
  <c r="BE151" i="16"/>
  <c r="BE154" i="16" s="1"/>
  <c r="R163" i="16"/>
  <c r="R151" i="16"/>
  <c r="R154" i="16" s="1"/>
  <c r="BH151" i="16"/>
  <c r="BH154" i="16" s="1"/>
  <c r="BH163" i="16"/>
  <c r="AY163" i="16"/>
  <c r="AY151" i="16"/>
  <c r="AY154" i="16" s="1"/>
  <c r="AQ163" i="16"/>
  <c r="AQ151" i="16"/>
  <c r="AQ154" i="16" s="1"/>
  <c r="V163" i="16"/>
  <c r="V151" i="16"/>
  <c r="V154" i="16" s="1"/>
  <c r="CO163" i="16"/>
  <c r="CO151" i="16"/>
  <c r="CO154" i="16" s="1"/>
  <c r="BK163" i="16"/>
  <c r="BK151" i="16"/>
  <c r="BK154" i="16" s="1"/>
  <c r="AZ163" i="16"/>
  <c r="AT163" i="16"/>
  <c r="AT151" i="16"/>
  <c r="AT154" i="16" s="1"/>
  <c r="CT151" i="16"/>
  <c r="CT154" i="16" s="1"/>
  <c r="CT163" i="16"/>
  <c r="CC163" i="16"/>
  <c r="CC151" i="16"/>
  <c r="CC154" i="16" s="1"/>
  <c r="BF151" i="16"/>
  <c r="BF154" i="16" s="1"/>
  <c r="BF163" i="16"/>
  <c r="AX151" i="16"/>
  <c r="AX154" i="16" s="1"/>
  <c r="AX163" i="16"/>
  <c r="DA163" i="16"/>
  <c r="DA151" i="16"/>
  <c r="DA154" i="16" s="1"/>
  <c r="F7" i="16" l="1"/>
  <c r="G159" i="16" s="1"/>
  <c r="Y151" i="16"/>
  <c r="Y154" i="16" s="1"/>
  <c r="U151" i="16"/>
  <c r="U154" i="16" s="1"/>
  <c r="BO151" i="16"/>
  <c r="BO154" i="16" s="1"/>
  <c r="AG151" i="16"/>
  <c r="AG154" i="16" s="1"/>
  <c r="AC151" i="16"/>
  <c r="AC154" i="16" s="1"/>
  <c r="BP163" i="16"/>
  <c r="CU151" i="16"/>
  <c r="CU154" i="16" s="1"/>
  <c r="DC163" i="16"/>
  <c r="DC151" i="16"/>
  <c r="DC154" i="16" s="1"/>
  <c r="S163" i="16"/>
  <c r="N151" i="16"/>
  <c r="N154" i="16" s="1"/>
  <c r="BU151" i="16"/>
  <c r="BU154" i="16" s="1"/>
  <c r="BB163" i="16"/>
  <c r="BI151" i="16"/>
  <c r="BI154" i="16" s="1"/>
  <c r="CR151" i="16"/>
  <c r="CR154" i="16" s="1"/>
  <c r="X151" i="16"/>
  <c r="X154" i="16" s="1"/>
  <c r="BZ163" i="16"/>
  <c r="T163" i="16"/>
  <c r="I151" i="16"/>
  <c r="I154" i="16" s="1"/>
  <c r="AD151" i="16"/>
  <c r="AD154" i="16" s="1"/>
  <c r="AD163" i="16"/>
  <c r="G158" i="16"/>
  <c r="F158" i="16" s="1"/>
  <c r="CZ163" i="16"/>
  <c r="CZ151" i="16"/>
  <c r="CZ154" i="16" s="1"/>
  <c r="AK151" i="16"/>
  <c r="AK154" i="16" s="1"/>
  <c r="AK163" i="16"/>
  <c r="AV151" i="16"/>
  <c r="AV154" i="16" s="1"/>
  <c r="AV163" i="16"/>
  <c r="E26" i="19"/>
  <c r="BD151" i="16"/>
  <c r="BD154" i="16" s="1"/>
  <c r="BD163" i="16"/>
  <c r="G150" i="16"/>
  <c r="CY151" i="16"/>
  <c r="CY154" i="16" s="1"/>
  <c r="CY163" i="16"/>
  <c r="O151" i="16"/>
  <c r="O154" i="16" s="1"/>
  <c r="O163" i="16"/>
  <c r="CW151" i="16"/>
  <c r="CW154" i="16" s="1"/>
  <c r="CW163" i="16"/>
  <c r="CL163" i="16"/>
  <c r="CL151" i="16"/>
  <c r="CL154" i="16" s="1"/>
  <c r="G146" i="16"/>
  <c r="F150" i="16"/>
  <c r="G157" i="16" s="1"/>
  <c r="F157" i="16" s="1"/>
  <c r="AL163" i="16"/>
  <c r="AL151" i="16"/>
  <c r="AL154" i="16" s="1"/>
  <c r="CF163" i="16"/>
  <c r="CF151" i="16"/>
  <c r="CF154" i="16" s="1"/>
  <c r="CN151" i="16"/>
  <c r="CN154" i="16" s="1"/>
  <c r="CN163" i="16"/>
  <c r="CH151" i="16"/>
  <c r="CH154" i="16" s="1"/>
  <c r="CH163" i="16"/>
  <c r="AH151" i="16"/>
  <c r="AH154" i="16" s="1"/>
  <c r="AH163" i="16"/>
  <c r="AN151" i="16"/>
  <c r="AN154" i="16" s="1"/>
  <c r="AN163" i="16"/>
  <c r="BA151" i="16"/>
  <c r="BA154" i="16" s="1"/>
  <c r="BA163" i="16"/>
  <c r="L163" i="16"/>
  <c r="L151" i="16"/>
  <c r="L154" i="16" s="1"/>
  <c r="AM163" i="16"/>
  <c r="AM151" i="16"/>
  <c r="AM154" i="16" s="1"/>
  <c r="CQ163" i="16"/>
  <c r="CQ151" i="16"/>
  <c r="CQ154" i="16" s="1"/>
  <c r="CM163" i="16"/>
  <c r="CM151" i="16"/>
  <c r="CM154" i="16" s="1"/>
  <c r="CA163" i="16"/>
  <c r="CA151" i="16"/>
  <c r="CA154" i="16" s="1"/>
  <c r="K163" i="16"/>
  <c r="K151" i="16"/>
  <c r="K154" i="16" s="1"/>
  <c r="F146" i="16"/>
  <c r="G156" i="16" s="1"/>
  <c r="F156" i="16" s="1"/>
  <c r="F168" i="16" s="1"/>
  <c r="G160" i="16" s="1"/>
  <c r="G7" i="16"/>
  <c r="G151" i="15"/>
  <c r="F151" i="15"/>
  <c r="I154" i="15"/>
  <c r="F164" i="15"/>
  <c r="F165" i="15"/>
  <c r="G150" i="15"/>
  <c r="G158" i="15"/>
  <c r="F158" i="15" s="1"/>
  <c r="F150" i="15"/>
  <c r="G157" i="15" s="1"/>
  <c r="F157" i="15" s="1"/>
  <c r="F165" i="16" l="1"/>
  <c r="G154" i="16"/>
  <c r="F164" i="16"/>
  <c r="G151" i="16"/>
  <c r="F151" i="16"/>
  <c r="F154" i="16"/>
  <c r="F161" i="16" s="1"/>
  <c r="G154" i="15"/>
  <c r="F154" i="15"/>
  <c r="F161"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<sst xmlns="http://schemas.openxmlformats.org/spreadsheetml/2006/main" count="6797" uniqueCount="1041">
  <si>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</si>
  <si>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</si>
  <si>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</si>
  <si>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</si>
  <si>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</si>
  <si>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</si>
  <si>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</si>
  <si>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</si>
  <si>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</si>
  <si>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</si>
  <si>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</si>
  <si>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</si>
  <si>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</si>
  <si>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</si>
  <si>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</si>
  <si>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</si>
  <si>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</si>
  <si>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</si>
  <si>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</si>
  <si>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</si>
  <si>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</si>
  <si>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</si>
  <si>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</si>
  <si>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</si>
  <si>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</si>
  <si>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</si>
  <si>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</si>
  <si>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</si>
  <si>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</si>
  <si>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</si>
  <si>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</si>
  <si>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</si>
  <si>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</si>
  <si>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</si>
  <si>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</si>
  <si>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</si>
  <si>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</si>
  <si>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</si>
  <si>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</si>
  <si>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</si>
  <si>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</si>
  <si>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</si>
  <si>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</si>
  <si>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</si>
  <si>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Švietimas ir mokslas</t>
  </si>
  <si>
    <t>Teisingumas / Teisėtvarka</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</si>
  <si>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</si>
  <si>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</si>
  <si>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</si>
  <si>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</si>
  <si>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</si>
  <si>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</si>
  <si>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</si>
  <si>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</si>
  <si>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</si>
  <si>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</si>
  <si>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</si>
  <si>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</si>
  <si>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</si>
  <si>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</si>
  <si>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</si>
  <si>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</si>
  <si>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</si>
  <si>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</si>
  <si>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</si>
  <si>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</si>
  <si>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</si>
  <si>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</si>
  <si>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</si>
  <si>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</si>
  <si>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</si>
  <si>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</si>
  <si>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</si>
  <si>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</si>
  <si>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</si>
  <si>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</si>
  <si>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</si>
  <si>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</si>
  <si>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</si>
  <si>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</si>
  <si>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</si>
  <si>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</si>
  <si>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</si>
  <si>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</si>
  <si>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</si>
  <si>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</si>
  <si>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</si>
  <si>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</si>
  <si>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</si>
  <si>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</si>
  <si>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</si>
  <si>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</si>
  <si>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</si>
  <si>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</si>
  <si>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</si>
  <si>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</si>
  <si>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</si>
  <si>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</si>
  <si>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</si>
  <si>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</si>
  <si>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</si>
  <si>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</si>
  <si>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</si>
  <si>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</si>
  <si>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</si>
  <si>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</si>
  <si>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</si>
  <si>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</si>
  <si>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</si>
  <si>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</si>
  <si>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</si>
  <si>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</si>
  <si>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</si>
  <si>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</si>
  <si>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Vieno darbuotojo sukuriama pridėtinė vertė</t>
  </si>
  <si>
    <t>Vieno darbuotojo sukuriamos pridėtinės vertės prieaugis</t>
  </si>
  <si>
    <t>Pagerintas saugumas ir gyvenimo kokybė</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</si>
  <si>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</si>
  <si>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</si>
  <si>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</si>
  <si>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</si>
  <si>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</si>
  <si>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</si>
  <si>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</si>
  <si>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</si>
  <si>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</si>
  <si>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</si>
  <si>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</si>
  <si>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</si>
  <si>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</si>
  <si>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</si>
  <si>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</si>
  <si>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</si>
  <si>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</si>
  <si>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</si>
  <si>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</si>
  <si>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</si>
  <si>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</si>
  <si>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</si>
  <si>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</si>
  <si>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</si>
  <si>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</si>
  <si>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</si>
  <si>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</si>
  <si>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</si>
  <si>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</si>
  <si>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</si>
  <si>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</si>
  <si>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</si>
  <si>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</si>
  <si>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</si>
  <si>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</si>
  <si>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</si>
  <si>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</si>
  <si>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</si>
  <si>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</si>
  <si>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</si>
  <si>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</si>
  <si>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 (nurodykite pavadinimą; suplanuotas investicijas pagrįskite prielaidų lape)</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</si>
  <si>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</si>
  <si>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</si>
  <si>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</si>
  <si>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</si>
  <si>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</si>
  <si>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</si>
  <si>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</si>
  <si>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</si>
  <si>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</si>
  <si>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</si>
  <si>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</si>
  <si>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</si>
  <si>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</si>
  <si>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</si>
  <si>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</si>
  <si>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</si>
  <si>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</si>
  <si>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</si>
  <si>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</si>
  <si>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</si>
  <si>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</si>
  <si>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</si>
  <si>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</si>
  <si>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</si>
  <si>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</si>
  <si>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</si>
  <si>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</si>
  <si>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</si>
  <si>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</si>
  <si>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</si>
  <si>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</si>
  <si>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</si>
  <si>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</si>
  <si>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</si>
  <si>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</si>
  <si>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</si>
  <si>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</si>
  <si>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</si>
  <si>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</si>
  <si>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</si>
  <si>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</si>
  <si>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</si>
  <si>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</si>
  <si>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</si>
  <si>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</si>
  <si>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</si>
  <si>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</si>
  <si>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</si>
  <si>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</si>
  <si>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</si>
  <si>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</si>
  <si>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</si>
  <si>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ALTERNATYVA 3</t>
  </si>
  <si>
    <t>ALTERNATYVA 4</t>
  </si>
  <si>
    <t>ALTERNATYVA 5</t>
  </si>
  <si>
    <t>SĄNAUDŲ IR NAUDOS ANALIZĖ</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</si>
  <si>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</si>
  <si>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</si>
  <si>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</si>
  <si>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</si>
  <si>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</si>
  <si>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</si>
  <si>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</si>
  <si>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</si>
  <si>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</si>
  <si>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</si>
  <si>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</si>
  <si>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</si>
  <si>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</si>
  <si>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</si>
  <si>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</si>
  <si>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</si>
  <si>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</si>
  <si>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</si>
  <si>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</si>
  <si>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</si>
  <si>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</si>
  <si>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</si>
  <si>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</si>
  <si>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</si>
  <si>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</si>
  <si>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</si>
  <si>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</si>
  <si>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</si>
  <si>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</si>
  <si>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</si>
  <si>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</si>
  <si>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</si>
  <si>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</si>
  <si>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</si>
  <si>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</si>
  <si>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</si>
  <si>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</si>
  <si>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</si>
  <si>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</si>
  <si>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</si>
  <si>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</si>
  <si>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</si>
  <si>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</si>
  <si>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</si>
  <si>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</si>
  <si>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</si>
  <si>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</si>
  <si>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</si>
  <si>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</si>
  <si>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</si>
  <si>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</si>
  <si>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</si>
  <si>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</si>
  <si>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</si>
  <si>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</si>
  <si>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</si>
  <si>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</si>
  <si>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</si>
  <si>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</si>
  <si>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</si>
  <si>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</si>
  <si>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</si>
  <si>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</si>
  <si>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</si>
  <si>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</si>
  <si>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</si>
  <si>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</si>
  <si>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</si>
  <si>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</si>
  <si>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</si>
  <si>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</si>
  <si>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</si>
  <si>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</si>
  <si>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</si>
  <si>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</si>
  <si>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</si>
  <si>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</si>
  <si>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</si>
  <si>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</si>
  <si>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</si>
  <si>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</si>
  <si>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</si>
  <si>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</si>
  <si>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</si>
  <si>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</si>
  <si>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</si>
  <si>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</si>
  <si>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</si>
  <si>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</si>
  <si>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</si>
  <si>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</si>
  <si>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</si>
  <si>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</si>
  <si>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</si>
  <si>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</si>
  <si>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</si>
  <si>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</si>
  <si>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</si>
  <si>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</si>
  <si>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</si>
  <si>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</si>
  <si>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</si>
  <si>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</si>
  <si>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</si>
  <si>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</si>
  <si>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</si>
  <si>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</si>
  <si>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</si>
  <si>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</si>
  <si>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</si>
  <si>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</si>
  <si>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</si>
  <si>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</si>
  <si>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</si>
  <si>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</si>
  <si>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</si>
  <si>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</si>
  <si>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</si>
  <si>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</si>
  <si>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</si>
  <si>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</si>
  <si>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</si>
  <si>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</si>
  <si>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</si>
  <si>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</si>
  <si>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</si>
  <si>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</si>
  <si>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</si>
  <si>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</si>
  <si>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</si>
  <si>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</si>
  <si>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</si>
  <si>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</si>
  <si>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</si>
  <si>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</si>
  <si>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</si>
  <si>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</si>
  <si>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</si>
  <si>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</si>
  <si>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</si>
  <si>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</si>
  <si>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</si>
  <si>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</si>
  <si>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</si>
  <si>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</si>
  <si>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</si>
  <si>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</si>
  <si>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</si>
  <si>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</si>
  <si>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</si>
  <si>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</si>
  <si>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</si>
  <si>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</si>
  <si>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</si>
  <si>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</si>
  <si>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</si>
  <si>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</si>
  <si>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</si>
  <si>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</si>
  <si>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</si>
  <si>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</si>
  <si>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</si>
  <si>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H.1.</t>
  </si>
  <si>
    <t>H.2.</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</si>
  <si>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</si>
  <si>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</si>
  <si>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</si>
  <si>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</si>
  <si>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</si>
  <si>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</si>
  <si>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</si>
  <si>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</si>
  <si>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</si>
  <si>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</si>
  <si>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</si>
  <si>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</si>
  <si>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</si>
  <si>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</si>
  <si>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</si>
  <si>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</si>
  <si>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</si>
  <si>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</si>
  <si>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</si>
  <si>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</si>
  <si>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</si>
  <si>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</si>
  <si>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</si>
  <si>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</si>
  <si>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</si>
  <si>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</si>
  <si>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</si>
  <si>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 xml:space="preserve">Eil. Nr. </t>
  </si>
  <si>
    <t>1.</t>
  </si>
  <si>
    <t>1.1.</t>
  </si>
  <si>
    <t>1.2.</t>
  </si>
  <si>
    <t>2.1.</t>
  </si>
  <si>
    <t>2.2.</t>
  </si>
  <si>
    <t>3.</t>
  </si>
  <si>
    <t>RODIKLIAI IR NAUDOS KOMPONENTAI</t>
  </si>
  <si>
    <t>Iš viso, Eur</t>
  </si>
  <si>
    <t>Iš viso, vnt.</t>
  </si>
  <si>
    <t>3.1.</t>
  </si>
  <si>
    <t>3.2.</t>
  </si>
  <si>
    <t>4.</t>
  </si>
  <si>
    <t>PRIEMONĖS REZULTATŲ PALAIKYMO SĄNAUDOS, iš jų:</t>
  </si>
  <si>
    <t>4.1.</t>
  </si>
  <si>
    <t>Grynosios veiklos sąnaudos</t>
  </si>
  <si>
    <t>4.2.</t>
  </si>
  <si>
    <t>Reinvesticijos</t>
  </si>
  <si>
    <t>PRIEMONĖS REZULTATŲ PALAIKYMO SĄNAUDŲ FINANSAVIMAS</t>
  </si>
  <si>
    <t>Finansavimo šaltinis (nurodykite)</t>
  </si>
  <si>
    <t>PRIEMONĖS FINANSAVIMAS</t>
  </si>
  <si>
    <t>Finansavimo apimtys, EUR</t>
  </si>
  <si>
    <t>Finansavimo išmokėjimas VISO:</t>
  </si>
  <si>
    <t>Finansavimo šaltiniai</t>
  </si>
  <si>
    <t>Valstybės biudžeto lėšos</t>
  </si>
  <si>
    <t>lėšų pavadinimas ir finansavimo šaltinio kodas (nurodykite)</t>
  </si>
  <si>
    <t>Europos Sąjungos ir kitos tarptautinės finansinės paramos bendrojo finansavimo lėšos</t>
  </si>
  <si>
    <t>Europos Sąjungos ir kitos tarptautinės finansinės paramos lėšos</t>
  </si>
  <si>
    <t>Tikslinės paskirties valstybės biudžeto lėšos</t>
  </si>
  <si>
    <t>Kitos lėšos</t>
  </si>
  <si>
    <t xml:space="preserve">Savivaldybių biudžetų lėšos </t>
  </si>
  <si>
    <t>Privačios lėšos</t>
  </si>
  <si>
    <t>Kitos viešosios lėšos</t>
  </si>
  <si>
    <t>Lapas "Grafikas"</t>
  </si>
  <si>
    <t>(Multiple Items)</t>
  </si>
  <si>
    <t>Namų ūkiuose suvartojamos elektros energijos sumažėjimas</t>
  </si>
  <si>
    <t>Namų ūkiuose suvartojamos elektros energijos padidėjimas</t>
  </si>
  <si>
    <t>Ne namų ūkiuose suvartojamos elektros energijos sumažėjimas</t>
  </si>
  <si>
    <t>Ne namų ūkiuose suvartojamos elektros energijos padidėjimas</t>
  </si>
  <si>
    <t>Šilumos energijos suvartojimo sumažėjimas</t>
  </si>
  <si>
    <t>Šilumos energijos suvartojimo padidėjimas</t>
  </si>
  <si>
    <t>Vėsumos energijos suvartojimo sumažėjimas</t>
  </si>
  <si>
    <t>Vėsumos energijos suvartojimo padidėjimas</t>
  </si>
  <si>
    <t>Gamtinių dujų suvartojimo sumažėjimas</t>
  </si>
  <si>
    <t>Gamtinių dujų suvartojimo padidėjimas</t>
  </si>
  <si>
    <t>Suskystintų naftos dujų suvartojimo sumažėjimas</t>
  </si>
  <si>
    <t>Suskystintų naftos dujų suvartojimo padidėjimas</t>
  </si>
  <si>
    <t>Vandens taršos sumažėjimas: sulfatai / chloridai</t>
  </si>
  <si>
    <t>Vandens taršos sumažėjimas: sunkieji metalai</t>
  </si>
  <si>
    <t>Gamybos kaštų sumažėjimas dėl pirminių žaliavų naudojimo sumažėjimo</t>
  </si>
  <si>
    <t>Gamybos kaštų padidėjimas dėl pirminių žaliavų naudojimo sumažėjimo</t>
  </si>
  <si>
    <t>Atliekų tvarkymo kaštų sumažėjimas  dėl išvengto atliekų šalinimo sąvartyne</t>
  </si>
  <si>
    <t>Atliekų tvarkymo kaštų padidėjimas dėl išvengto atliekų šalinimo sąvartyne</t>
  </si>
  <si>
    <t>Atliekų tvarkymo kaštų sumažėjimas  dėl išvengto atliekų deginimo</t>
  </si>
  <si>
    <t>Atliekų tvarkymo kaštų padidėjimas dėl išvengto atliekų deginimo</t>
  </si>
  <si>
    <t>Oro teršalų patekimo į aplinką sumažėjimas</t>
  </si>
  <si>
    <t>Oro teršalų patekimo į aplinką padidėjimas</t>
  </si>
  <si>
    <t>Vandens teršalų patekimo į aplinką sumažėjimas</t>
  </si>
  <si>
    <t>Vandens teršalų patekimo į aplinką padidėjimas</t>
  </si>
  <si>
    <t>Oro taršos padidėjimas dėl ekonominės veiklos</t>
  </si>
  <si>
    <t>Vandens taršos padidėjimas</t>
  </si>
  <si>
    <t>Nuotekų teršalų kiekio sumažėjimas</t>
  </si>
  <si>
    <t>Nuotekų teršalų kiekio padidėjimas</t>
  </si>
  <si>
    <t>ŠESD emisijos sumažėjimas</t>
  </si>
  <si>
    <t>ŠESD emisijos padidėjimas</t>
  </si>
  <si>
    <t>ŠESD emisijos padidėjimas dėl padidėjusių transporto spūsčių</t>
  </si>
  <si>
    <t>Žemės ūkis</t>
  </si>
  <si>
    <t>Vandens taršos sumažėjimas (padidėjimas)</t>
  </si>
  <si>
    <t>Vandens taršos sumažėjimas</t>
  </si>
  <si>
    <t>Kaštų padidėjimasdėl pirminių žaliavų naudojimo sumažėjimo</t>
  </si>
  <si>
    <t>Kaštų sumažėjimas dėl pirminių žaliavų naudojimo sumažėjimo</t>
  </si>
  <si>
    <r>
      <t xml:space="preserve">15.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</si>
  <si>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16. Esant poreikiui, patikslinkite taikomą </t>
    </r>
    <r>
      <rPr>
        <b/>
        <sz val="11"/>
        <color theme="1"/>
        <rFont val="Calibri"/>
        <family val="2"/>
        <charset val="186"/>
        <scheme val="minor"/>
      </rPr>
      <t xml:space="preserve">socialinę diskonto normą </t>
    </r>
  </si>
  <si>
    <r>
      <t xml:space="preserve">17.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</si>
  <si>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r>
      <t xml:space="preserve">14. Pažymėkite, jei bus taikoma </t>
    </r>
    <r>
      <rPr>
        <b/>
        <sz val="11"/>
        <color theme="1"/>
        <rFont val="Calibri"/>
        <family val="2"/>
        <scheme val="minor"/>
      </rPr>
      <t>VPSP</t>
    </r>
    <r>
      <rPr>
        <sz val="11"/>
        <color theme="1"/>
        <rFont val="Calibri"/>
        <family val="2"/>
        <charset val="186"/>
        <scheme val="minor"/>
      </rPr>
      <t xml:space="preserve"> būdas</t>
    </r>
  </si>
  <si>
    <t>Veiklos ir palaikymo (atnaujinimo) sąnaudos 1 (privataus ir NVO sektoriaus)</t>
  </si>
  <si>
    <t>Investicijos (privataus ir NVO sektoriaus)</t>
  </si>
  <si>
    <t>Reinvesticijos (po priemonės įgyvendinimo) (privataus ir NVO sektoriaus)</t>
  </si>
  <si>
    <t>D.1.10.</t>
  </si>
  <si>
    <t>D.1.11.</t>
  </si>
  <si>
    <t>D.2.10.</t>
  </si>
  <si>
    <t>D.2.11.</t>
  </si>
  <si>
    <t>D.3.10.</t>
  </si>
  <si>
    <t>D.3.11.</t>
  </si>
  <si>
    <t>E.1.10.</t>
  </si>
  <si>
    <t>E.1.11.</t>
  </si>
  <si>
    <t>E.2.10.</t>
  </si>
  <si>
    <t>E.2.11.</t>
  </si>
  <si>
    <t>E.3.10.</t>
  </si>
  <si>
    <t>E.3.11.</t>
  </si>
  <si>
    <t>F.10.</t>
  </si>
  <si>
    <t>F.11.</t>
  </si>
  <si>
    <t>Veiklos ir palaikymo (atnaujinimo) sąnaudos 2 (privataus ir NVO sektoriaus)</t>
  </si>
  <si>
    <t>Veiklos ir palaikymo (atnaujinimo) sąnaudos 3 (privataus ir NVO sektoriaus)</t>
  </si>
  <si>
    <t>Veiklos ir palaikymo (atnaujinimo) sąnaudos (viešojo sektoriaus), iš viso</t>
  </si>
  <si>
    <t>Veiklos ir palaikymo (atnaujinimo) sąnaudos 6 (viešojo sektoriaus)</t>
  </si>
  <si>
    <t>Veiklos pajamos 6 (viešojo sektoriaus)</t>
  </si>
  <si>
    <t>Veiklos pajamos (privataus ir NVO sektoriaus), iš viso</t>
  </si>
  <si>
    <t>Veiklos pajamos (viešojo sektoriaus), iš viso</t>
  </si>
  <si>
    <t>H.1.1.</t>
  </si>
  <si>
    <t>G.1.1.</t>
  </si>
  <si>
    <t>G.1.2.</t>
  </si>
  <si>
    <t>G.1.3.</t>
  </si>
  <si>
    <t>G.1.4.</t>
  </si>
  <si>
    <t>G.1.5.</t>
  </si>
  <si>
    <t>G.1.6.</t>
  </si>
  <si>
    <t>G.2.1.</t>
  </si>
  <si>
    <t>G.2.2.</t>
  </si>
  <si>
    <t>G.2.3.</t>
  </si>
  <si>
    <t>H.1.2.</t>
  </si>
  <si>
    <t>H.1.3.</t>
  </si>
  <si>
    <t>H.1.4.</t>
  </si>
  <si>
    <t>H.1.5.</t>
  </si>
  <si>
    <t>H.1.6.</t>
  </si>
  <si>
    <t>H.2.1.</t>
  </si>
  <si>
    <t>H.2.2.</t>
  </si>
  <si>
    <t>H.2.3.</t>
  </si>
  <si>
    <t>Veiklos ir palaikymo (atnaujinimo) sąnaudos (privataus ir NVO sektoriaus), iš viso</t>
  </si>
  <si>
    <t>1.3.</t>
  </si>
  <si>
    <t>1.4.</t>
  </si>
  <si>
    <t>1.5.</t>
  </si>
  <si>
    <t>1.6.</t>
  </si>
  <si>
    <t>1.7.</t>
  </si>
  <si>
    <t>1.8.</t>
  </si>
  <si>
    <t>1.9.</t>
  </si>
  <si>
    <t>2.</t>
  </si>
  <si>
    <t>4.2.1.</t>
  </si>
  <si>
    <t>4.2.1.1.</t>
  </si>
  <si>
    <t>4.2.1.2.</t>
  </si>
  <si>
    <t>4.2.2.</t>
  </si>
  <si>
    <t>4.2.2.1.</t>
  </si>
  <si>
    <t>4.2.2.2.</t>
  </si>
  <si>
    <t>4.2.3.</t>
  </si>
  <si>
    <t>4.2.3.1.</t>
  </si>
  <si>
    <t>4.2.3.2.</t>
  </si>
  <si>
    <t>4.2.4.</t>
  </si>
  <si>
    <t>4.2.4.1.</t>
  </si>
  <si>
    <t>4.2.4.2.</t>
  </si>
  <si>
    <t>4.2.5.</t>
  </si>
  <si>
    <t>4.2.5.1.</t>
  </si>
  <si>
    <t>4.2.5.2.</t>
  </si>
  <si>
    <t>4.2.5.3.</t>
  </si>
  <si>
    <t>Privati</t>
  </si>
  <si>
    <t>Priemonės rodikliai ir finansavimas</t>
  </si>
  <si>
    <t>Skaičiuoklės versija 1.4</t>
  </si>
  <si>
    <t>Privataus ir NVO sektoriaus investicijų, reinvesticijų ir grynasis veiklos srautas (be PVM)</t>
  </si>
  <si>
    <t>Reinvesticijos (po priemonės įgyvendinimo) (viešojo sektoriaus)</t>
  </si>
  <si>
    <t>Veiklos, planuojamos įgyvendinti VPSP, finansinis įvertinimas</t>
  </si>
  <si>
    <t>Viešojo subjekto prielaidos:</t>
  </si>
  <si>
    <t>VPSP veiklos trukmė</t>
  </si>
  <si>
    <t>Metai</t>
  </si>
  <si>
    <t>Mokesčiai</t>
  </si>
  <si>
    <t>proc.</t>
  </si>
  <si>
    <t>Veiklos įgyvendinimo pradžia</t>
  </si>
  <si>
    <t>Veiklos ataskaitinis laikotarpis (AT) - VPSP trukmė</t>
  </si>
  <si>
    <t>VPSP veiklos perduodamos dalies investicijų laikotarpis</t>
  </si>
  <si>
    <t>VPSP veiklos pasiliekamos dalies pokyčio įgyvendinimo laikotarpis</t>
  </si>
  <si>
    <t>VPSP veiklos perduodamos dalies asignavimai</t>
  </si>
  <si>
    <t>Eur/metai</t>
  </si>
  <si>
    <t>Metiniai VS asignavimai pažangai</t>
  </si>
  <si>
    <t>Metiniai VS asignavimai tęstinės veiklos išlaidoms padengti</t>
  </si>
  <si>
    <t>VPSP veiklos perduodamos dalies investicijos</t>
  </si>
  <si>
    <t>Eur</t>
  </si>
  <si>
    <t>Mato vnt</t>
  </si>
  <si>
    <t>Kiekis</t>
  </si>
  <si>
    <t>Įkainis, Eur</t>
  </si>
  <si>
    <t>Nuoroda/komentaras/pagrindžiantis dokumentas</t>
  </si>
  <si>
    <r>
      <t xml:space="preserve">Kuriamo turto kaina </t>
    </r>
    <r>
      <rPr>
        <i/>
        <sz val="11"/>
        <color indexed="8"/>
        <rFont val="Aptos Narrow"/>
        <family val="2"/>
      </rPr>
      <t>(nulinių m. kainų lygis)</t>
    </r>
  </si>
  <si>
    <t>kv.m.</t>
  </si>
  <si>
    <t>be PVM</t>
  </si>
  <si>
    <t>Pastato statybos skaičiuojamoji kaina remiantis Sistela duomenų bazės sustambintais įkainiais, apskaičiuota PžP rengimo metu, papildomai indeksuota veiklos įgyvendinimo pradžios laikotarpiui</t>
  </si>
  <si>
    <t xml:space="preserve"> VPSP veiklos perduodamos dalies turto sukūrimo prielaidos</t>
  </si>
  <si>
    <t>Investicijų laikotarpis, metais</t>
  </si>
  <si>
    <t>Iš viso:</t>
  </si>
  <si>
    <t>Turto sukūrimo dalis, proc.</t>
  </si>
  <si>
    <t>Turto sukūrimo dalis (nulinių m. kainų lygis), Eur</t>
  </si>
  <si>
    <r>
      <t xml:space="preserve">Rizikos priedas  investicijoms </t>
    </r>
    <r>
      <rPr>
        <i/>
        <sz val="11"/>
        <color indexed="8"/>
        <rFont val="Aptos Narrow"/>
        <family val="2"/>
      </rPr>
      <t>(koef.% - p.l. 70%)</t>
    </r>
  </si>
  <si>
    <t>VPSP veiklos pasiliekamos dalies investicijos</t>
  </si>
  <si>
    <t xml:space="preserve"> Prielaidų paaiškinimas, informacija apie pagrindimo dokumentus ir kt.</t>
  </si>
  <si>
    <t>VPSP veiklos pasiliekamos dalies turto sukūrimo prielaidos</t>
  </si>
  <si>
    <t xml:space="preserve"> VPSP veiklos perduodamos dalies investicijų palaikymo ir veiklos išlaidos</t>
  </si>
  <si>
    <r>
      <t xml:space="preserve">Turto palaikymo ir priežiūros išlaidos </t>
    </r>
    <r>
      <rPr>
        <i/>
        <sz val="11"/>
        <color indexed="8"/>
        <rFont val="Aptos Narrow"/>
        <family val="2"/>
      </rPr>
      <t>(nulinių m. kainų lygis)</t>
    </r>
  </si>
  <si>
    <r>
      <t xml:space="preserve">Pagal  projektų gerąją praktiką vertinamos 1,5 proc. metinės turto vertės išlaidos turto palaikymo ir priežiūros išlaidoms. </t>
    </r>
    <r>
      <rPr>
        <sz val="11"/>
        <color theme="1"/>
        <rFont val="Calibri"/>
        <family val="2"/>
        <scheme val="minor"/>
      </rPr>
      <t>Pagal esamos panašios infrastruktūros išlaidų 1 kv.m. vidurkį vertinamos</t>
    </r>
    <r>
      <rPr>
        <i/>
        <sz val="11"/>
        <color theme="1"/>
        <rFont val="Calibri"/>
        <family val="2"/>
        <scheme val="minor"/>
      </rPr>
      <t xml:space="preserve"> vid. 15 Eur be PVM/kv.m. metinės kitos išlaidos (valymo, atliekų tvarkymo, draudimo ir kt)</t>
    </r>
  </si>
  <si>
    <r>
      <t xml:space="preserve">Metinės kitos išlaidos </t>
    </r>
    <r>
      <rPr>
        <i/>
        <sz val="11"/>
        <color indexed="8"/>
        <rFont val="Aptos Narrow"/>
        <family val="2"/>
      </rPr>
      <t>(nulinių m. kainų lygis)</t>
    </r>
  </si>
  <si>
    <t>vnt</t>
  </si>
  <si>
    <r>
      <t xml:space="preserve">Rizikos priedas palaikymo ir priežiūros išlaidoms </t>
    </r>
    <r>
      <rPr>
        <i/>
        <sz val="11"/>
        <color indexed="8"/>
        <rFont val="Aptos Narrow"/>
        <family val="2"/>
      </rPr>
      <t>(koef.% - p.l. 70%)</t>
    </r>
  </si>
  <si>
    <t>VPSP veiklos pasiliekamos dalies investicijų palaikymo ir veiklos išlaidos</t>
  </si>
  <si>
    <t>Turto viešojo subjekto VPSP pasiliekamos dalies apimtyje kurti neplanuojama. Pagal esamos paslaugos išlaidų vidurkį vertinamos  veiklos vykdymo išlaidos vienam mokiniui  viešojo subjekto VPSP pasiliekamos dalies apimtyje (darbo užmokestis, priemonės, komunaliniai mokesčiai ir kt.)</t>
  </si>
  <si>
    <t xml:space="preserve"> VPSP veiklos perduodamos dalies veiklos pajamos</t>
  </si>
  <si>
    <r>
      <t xml:space="preserve">Veiklos vykdymo pajamos VPSP </t>
    </r>
    <r>
      <rPr>
        <i/>
        <sz val="11"/>
        <color indexed="8"/>
        <rFont val="Aptos Narrow"/>
        <family val="2"/>
      </rPr>
      <t>(nulinių m. kainų lygis)</t>
    </r>
  </si>
  <si>
    <t>Veiklos pajamų nebus gaunama</t>
  </si>
  <si>
    <r>
      <t xml:space="preserve">Rizikos priedas  pajamoms </t>
    </r>
    <r>
      <rPr>
        <i/>
        <sz val="11"/>
        <color indexed="8"/>
        <rFont val="Aptos Narrow"/>
        <family val="2"/>
      </rPr>
      <t>(koef.% - p.l. 70%)</t>
    </r>
  </si>
  <si>
    <t>VPSP veiklos pasiliekamos dalies veiklos pajamos</t>
  </si>
  <si>
    <t>Indeksavimas ir diskontavimas</t>
  </si>
  <si>
    <r>
      <t xml:space="preserve">Finansinė diskonto norma </t>
    </r>
    <r>
      <rPr>
        <i/>
        <sz val="11"/>
        <color indexed="8"/>
        <rFont val="Aptos Narrow"/>
        <family val="2"/>
      </rPr>
      <t>(reali)</t>
    </r>
  </si>
  <si>
    <t>Indeksacijos norma</t>
  </si>
  <si>
    <r>
      <t xml:space="preserve">Finansinė diskonto norma </t>
    </r>
    <r>
      <rPr>
        <i/>
        <sz val="11"/>
        <color indexed="8"/>
        <rFont val="Aptos Narrow"/>
        <family val="2"/>
      </rPr>
      <t>(nominali)</t>
    </r>
  </si>
  <si>
    <t>Privataus kapitalo prielaidos:</t>
  </si>
  <si>
    <t>Kapitalo struktūra</t>
  </si>
  <si>
    <t>Skolinto kapitalo dalis</t>
  </si>
  <si>
    <t>Nuosavo kapitalo dalis</t>
  </si>
  <si>
    <t>Skolinto kapitalo kaina</t>
  </si>
  <si>
    <t>Nuosavo kapitalo kaina</t>
  </si>
  <si>
    <t>Pelno mokesčio tarifas</t>
  </si>
  <si>
    <t>Svertiniai kapitalo kaštai</t>
  </si>
  <si>
    <t>Skaičiavimai:</t>
  </si>
  <si>
    <t>Kalendoriniai metai</t>
  </si>
  <si>
    <t>Laikotarpio metai</t>
  </si>
  <si>
    <t>Indeks. Koef.</t>
  </si>
  <si>
    <t>Laikotarpio žymekliai VPSP veiklos perduodamoms dalims</t>
  </si>
  <si>
    <t>Ataskaitinio laikotarpio periodas</t>
  </si>
  <si>
    <t>Investicijų periodas</t>
  </si>
  <si>
    <t>Veiklos periodas</t>
  </si>
  <si>
    <t>Laikotarpio žymekliai VPSP veiklos pasiliekamoms dalims</t>
  </si>
  <si>
    <t>VPSP veiklos perduodamos dalies baziniai pinigų srautai (be PVM)</t>
  </si>
  <si>
    <t>Turtas</t>
  </si>
  <si>
    <t>Iš viso, vnt</t>
  </si>
  <si>
    <t>Investicijų  išlaidų poreikis (be PVM)</t>
  </si>
  <si>
    <r>
      <t xml:space="preserve">Investicijos </t>
    </r>
    <r>
      <rPr>
        <i/>
        <sz val="11"/>
        <color indexed="8"/>
        <rFont val="Aptos Narrow"/>
        <family val="2"/>
      </rPr>
      <t>(reali vertė)</t>
    </r>
  </si>
  <si>
    <r>
      <t xml:space="preserve">Investicijos </t>
    </r>
    <r>
      <rPr>
        <i/>
        <sz val="11"/>
        <color indexed="8"/>
        <rFont val="Aptos Narrow"/>
        <family val="2"/>
      </rPr>
      <t>(nominali vertė)</t>
    </r>
  </si>
  <si>
    <r>
      <t>Investicijų išlaidų korekcijos</t>
    </r>
    <r>
      <rPr>
        <i/>
        <sz val="11"/>
        <color indexed="8"/>
        <rFont val="Aptos Narrow"/>
        <family val="2"/>
      </rPr>
      <t xml:space="preserve"> (reali vertė)</t>
    </r>
  </si>
  <si>
    <r>
      <t xml:space="preserve">Investicijų išlaidų korekcijos </t>
    </r>
    <r>
      <rPr>
        <i/>
        <sz val="11"/>
        <color indexed="8"/>
        <rFont val="Aptos Narrow"/>
        <family val="2"/>
      </rPr>
      <t>(nominali vertė)</t>
    </r>
  </si>
  <si>
    <r>
      <t xml:space="preserve">Investicijos, iš viso </t>
    </r>
    <r>
      <rPr>
        <b/>
        <i/>
        <sz val="11"/>
        <color indexed="8"/>
        <rFont val="Aptos Narrow"/>
        <family val="2"/>
      </rPr>
      <t>(reali vertė)</t>
    </r>
    <r>
      <rPr>
        <b/>
        <sz val="11"/>
        <color indexed="8"/>
        <rFont val="Aptos Narrow"/>
        <family val="2"/>
      </rPr>
      <t>:</t>
    </r>
  </si>
  <si>
    <r>
      <t xml:space="preserve">Investicijos, iš viso </t>
    </r>
    <r>
      <rPr>
        <b/>
        <i/>
        <sz val="11"/>
        <color indexed="8"/>
        <rFont val="Aptos Narrow"/>
        <family val="2"/>
      </rPr>
      <t>(nominali vertė)</t>
    </r>
    <r>
      <rPr>
        <b/>
        <sz val="11"/>
        <color indexed="8"/>
        <rFont val="Aptos Narrow"/>
        <family val="2"/>
      </rPr>
      <t>:</t>
    </r>
  </si>
  <si>
    <t>Veiklos ir palikymo išlaidų poreikis  (be PVM)</t>
  </si>
  <si>
    <r>
      <t xml:space="preserve">Palaikymo ir priežiūros išlaidos </t>
    </r>
    <r>
      <rPr>
        <i/>
        <sz val="11"/>
        <color indexed="8"/>
        <rFont val="Aptos Narrow"/>
        <family val="2"/>
      </rPr>
      <t>(reali vertė)</t>
    </r>
  </si>
  <si>
    <r>
      <t xml:space="preserve">Palaikymo ir priežiūros išlaidos </t>
    </r>
    <r>
      <rPr>
        <i/>
        <sz val="11"/>
        <color indexed="8"/>
        <rFont val="Aptos Narrow"/>
        <family val="2"/>
      </rPr>
      <t>(nominali vertė)</t>
    </r>
  </si>
  <si>
    <r>
      <t>Palaikymo ir priežiūros išlaidų korekcijos</t>
    </r>
    <r>
      <rPr>
        <i/>
        <sz val="11"/>
        <color indexed="8"/>
        <rFont val="Aptos Narrow"/>
        <family val="2"/>
      </rPr>
      <t xml:space="preserve"> (reali vertė)</t>
    </r>
  </si>
  <si>
    <r>
      <t xml:space="preserve">Palaikymo ir priežiūros išlaidų korekcijos </t>
    </r>
    <r>
      <rPr>
        <i/>
        <sz val="11"/>
        <color indexed="8"/>
        <rFont val="Aptos Narrow"/>
        <family val="2"/>
      </rPr>
      <t>(nominali vertė)</t>
    </r>
  </si>
  <si>
    <r>
      <t xml:space="preserve">Veiklos ir palikymo išlaidios, iš viso </t>
    </r>
    <r>
      <rPr>
        <b/>
        <i/>
        <sz val="11"/>
        <color indexed="8"/>
        <rFont val="Aptos Narrow"/>
        <family val="2"/>
      </rPr>
      <t>(reali vertė)</t>
    </r>
    <r>
      <rPr>
        <b/>
        <sz val="11"/>
        <color indexed="8"/>
        <rFont val="Aptos Narrow"/>
        <family val="2"/>
      </rPr>
      <t>:</t>
    </r>
  </si>
  <si>
    <r>
      <t xml:space="preserve">Veiklos ir palikymo išlaidios, iš viso </t>
    </r>
    <r>
      <rPr>
        <b/>
        <i/>
        <sz val="11"/>
        <color indexed="8"/>
        <rFont val="Aptos Narrow"/>
        <family val="2"/>
      </rPr>
      <t>(nominali vertė)</t>
    </r>
    <r>
      <rPr>
        <b/>
        <sz val="11"/>
        <color indexed="8"/>
        <rFont val="Aptos Narrow"/>
        <family val="2"/>
      </rPr>
      <t>:</t>
    </r>
  </si>
  <si>
    <t>Visų išlaidų poreikis  (be PVM)</t>
  </si>
  <si>
    <r>
      <t xml:space="preserve">Iš viso </t>
    </r>
    <r>
      <rPr>
        <b/>
        <i/>
        <sz val="11"/>
        <color indexed="8"/>
        <rFont val="Aptos Narrow"/>
        <family val="2"/>
      </rPr>
      <t>(reali vertė)</t>
    </r>
    <r>
      <rPr>
        <b/>
        <sz val="11"/>
        <color indexed="8"/>
        <rFont val="Aptos Narrow"/>
        <family val="2"/>
      </rPr>
      <t>:</t>
    </r>
  </si>
  <si>
    <r>
      <t xml:space="preserve">Iš viso </t>
    </r>
    <r>
      <rPr>
        <b/>
        <i/>
        <sz val="11"/>
        <color indexed="8"/>
        <rFont val="Aptos Narrow"/>
        <family val="2"/>
      </rPr>
      <t>(nominali vertė)</t>
    </r>
    <r>
      <rPr>
        <b/>
        <sz val="11"/>
        <color indexed="8"/>
        <rFont val="Aptos Narrow"/>
        <family val="2"/>
      </rPr>
      <t>:</t>
    </r>
  </si>
  <si>
    <t>Pajamos</t>
  </si>
  <si>
    <t>Pajamos (reali vertė)</t>
  </si>
  <si>
    <t>Pajamos (nominali vertė)</t>
  </si>
  <si>
    <r>
      <t>Pajamų korekcijos</t>
    </r>
    <r>
      <rPr>
        <i/>
        <sz val="11"/>
        <color indexed="8"/>
        <rFont val="Aptos Narrow"/>
        <family val="2"/>
      </rPr>
      <t xml:space="preserve"> (reali vertė)</t>
    </r>
  </si>
  <si>
    <r>
      <t xml:space="preserve">Pajamų korekcijos </t>
    </r>
    <r>
      <rPr>
        <i/>
        <sz val="11"/>
        <color indexed="8"/>
        <rFont val="Aptos Narrow"/>
        <family val="2"/>
      </rPr>
      <t>(nominali vertė)</t>
    </r>
  </si>
  <si>
    <r>
      <t>Iš viso</t>
    </r>
    <r>
      <rPr>
        <b/>
        <i/>
        <sz val="11"/>
        <color indexed="8"/>
        <rFont val="Aptos Narrow"/>
        <family val="2"/>
      </rPr>
      <t xml:space="preserve"> (reali vertė)</t>
    </r>
    <r>
      <rPr>
        <b/>
        <sz val="11"/>
        <color indexed="8"/>
        <rFont val="Aptos Narrow"/>
        <family val="2"/>
      </rPr>
      <t>:</t>
    </r>
  </si>
  <si>
    <t>Papildomos komercinės veiklos grynasios PS (reali vertė)</t>
  </si>
  <si>
    <t>Papildomos komercinės veiklos grynasios PS (nominali vertė)</t>
  </si>
  <si>
    <t>Rezultatai</t>
  </si>
  <si>
    <t>PS</t>
  </si>
  <si>
    <t>1 variantas:</t>
  </si>
  <si>
    <t>Suma, Eur</t>
  </si>
  <si>
    <t>VPSP veiklos perduodamos dalies pinigų srautų konvertavimas į VPSP pinigų srautus</t>
  </si>
  <si>
    <t>VPSP veiklos pasiliekamos dalies pinigų srautai</t>
  </si>
  <si>
    <t>Bendras rezultatas (kelti į alternatyvą)</t>
  </si>
  <si>
    <t xml:space="preserve">2 variantas: </t>
  </si>
  <si>
    <t>Fiksuotos asignavimų sumos panaudojimas VPSP veiklos perduodamai daliai</t>
  </si>
  <si>
    <t>Skaičiavimų detalizavimas:</t>
  </si>
  <si>
    <t>1 perspektyva: (kai norima sukurti tą patį turto ir paslaugų apimtį kaip įprastu būdu, tačiau mokama VPSP būdu)</t>
  </si>
  <si>
    <t>VPSP metiniai mokėjimai (atsižvelgiant į rinkoje pageidaujamą grąža)</t>
  </si>
  <si>
    <t>Išlaidų srautai (be PVM)</t>
  </si>
  <si>
    <r>
      <t xml:space="preserve">Investicijų PS </t>
    </r>
    <r>
      <rPr>
        <i/>
        <sz val="11"/>
        <color indexed="8"/>
        <rFont val="Aptos Narrow"/>
        <family val="2"/>
      </rPr>
      <t>(nominali vertė)</t>
    </r>
  </si>
  <si>
    <t>Disk. investicijų PS,  (r=WACC)</t>
  </si>
  <si>
    <t>Visų išlaidų grynasis PS (nominali vertė)</t>
  </si>
  <si>
    <t>Disk. visų išlaidų grynasis PS,  (r=WACC)</t>
  </si>
  <si>
    <t>Mokėjimai (be PVM)</t>
  </si>
  <si>
    <t>Ankstesnis grąžinimas (nominali vertė)</t>
  </si>
  <si>
    <t>Metiniai mokėjimai  už investicijas VPSP, iš viso</t>
  </si>
  <si>
    <t>Metinių mokėjimų už investicijas VPSP, GDV (r=WACC)</t>
  </si>
  <si>
    <t>Iteracinis kintamasis (tik investicijos)</t>
  </si>
  <si>
    <t>Randamas iteraciniai skaičiavimais</t>
  </si>
  <si>
    <t>Skirtumas lyginant su investicijų srautu</t>
  </si>
  <si>
    <t>Mokėjimai (visos išlaidos), atsižvelgiant į rinkoje pageidaujamą grąžą, iš viso</t>
  </si>
  <si>
    <t>Metinių mokėjimų (visos išlaidos VPSP) GDV (r=WACC)</t>
  </si>
  <si>
    <t>Iteracinis kintamasis (visos išlaidos)</t>
  </si>
  <si>
    <t>Skirtumas lyginant su visų išlaidų srautu</t>
  </si>
  <si>
    <t>VPSP  maksimalūs įsipareigojimai VPSP)</t>
  </si>
  <si>
    <t>Išlaidų srautai su rizika  (be PVM)</t>
  </si>
  <si>
    <t>Investicijų su rizika PS  (nominali vertė)</t>
  </si>
  <si>
    <t>Disk. Investicijų PS, (r=FDN)</t>
  </si>
  <si>
    <t>Visų išlaidų grynasis PS  (nominali vertė)</t>
  </si>
  <si>
    <t>Disk. Grynasis PS,  (r=FDN)</t>
  </si>
  <si>
    <t>Maksimalūs įsipareigojimai  (be PVM)</t>
  </si>
  <si>
    <t>Ankstesnis grąžinimas</t>
  </si>
  <si>
    <t>Maks. metiniai mokėjimai  už investicijas VPSP, iš viso</t>
  </si>
  <si>
    <r>
      <t>Metinių mokėjimų už investicijas VPSP, GDV (r=FDN</t>
    </r>
    <r>
      <rPr>
        <vertAlign val="subscript"/>
        <sz val="11"/>
        <rFont val="Aptos Narrow"/>
        <family val="2"/>
      </rPr>
      <t>n</t>
    </r>
    <r>
      <rPr>
        <sz val="11"/>
        <rFont val="Aptos Narrow"/>
        <family val="2"/>
      </rPr>
      <t>)</t>
    </r>
  </si>
  <si>
    <t>Skirtumas su investicijų srautu</t>
  </si>
  <si>
    <t>Maks. metiniai mokėjimai (visos išlaidos VPSP), iš viso</t>
  </si>
  <si>
    <r>
      <t>Metinių mokėjimų VPSP, GDV (r=FDN</t>
    </r>
    <r>
      <rPr>
        <vertAlign val="subscript"/>
        <sz val="11"/>
        <rFont val="Aptos Narrow"/>
        <family val="2"/>
      </rPr>
      <t>n</t>
    </r>
    <r>
      <rPr>
        <sz val="11"/>
        <rFont val="Aptos Narrow"/>
        <family val="2"/>
      </rPr>
      <t>)</t>
    </r>
  </si>
  <si>
    <t>Iteracinis kintamasis (visos išlaidos VPSP)</t>
  </si>
  <si>
    <t>Skirtumas su visų išlaidų srautu</t>
  </si>
  <si>
    <t>Pinigų srautas naudojamas veiklos išlaidoms įvertinti (be PVM)*</t>
  </si>
  <si>
    <t>Maks. mokėjimai (visos išlaidos), iš viso (reali. išraiška)</t>
  </si>
  <si>
    <t>* - Keliant pinigų srautą į alternatyvos darbalapį, jei nėra užtikrinama tęstinės veiklos išlaidų finansavimo indeksavimas, patartina naudoti nominalius pinigus srautus</t>
  </si>
  <si>
    <t>Vertinant galutinius veiklos išlaidų srautus, VPSP veiklos pinigų srautai turi būti vertinami (sumuojami) su veiklos dalimis, kurios nėra įgyvendinamos VPSP</t>
  </si>
  <si>
    <t>Vertinant galutinius veiklos srautus taip pat turi būti pridėtas PVM</t>
  </si>
  <si>
    <t>2 perspektyva: (kai VS skiriama fiksuota asignavimų suma)</t>
  </si>
  <si>
    <t>Asignavimai pažangai</t>
  </si>
  <si>
    <r>
      <t xml:space="preserve">Galimi metiniai asignavimai investicijoms </t>
    </r>
    <r>
      <rPr>
        <i/>
        <sz val="11"/>
        <rFont val="Aptos Narrow"/>
        <family val="2"/>
      </rPr>
      <t>(nominali išraiška)</t>
    </r>
    <r>
      <rPr>
        <sz val="11"/>
        <rFont val="Aptos Narrow"/>
        <family val="2"/>
        <charset val="186"/>
      </rPr>
      <t>, Eur</t>
    </r>
    <r>
      <rPr>
        <sz val="11"/>
        <rFont val="Calibri"/>
        <family val="2"/>
        <charset val="186"/>
        <scheme val="minor"/>
      </rPr>
      <t xml:space="preserve"> (su PVM)</t>
    </r>
  </si>
  <si>
    <r>
      <t>Vienkartiniai asignavimai investicijoms</t>
    </r>
    <r>
      <rPr>
        <i/>
        <sz val="11"/>
        <rFont val="Aptos Narrow"/>
        <family val="2"/>
      </rPr>
      <t xml:space="preserve"> (nominali išraiška)</t>
    </r>
    <r>
      <rPr>
        <sz val="11"/>
        <rFont val="Aptos Narrow"/>
        <family val="2"/>
      </rPr>
      <t>, Eur</t>
    </r>
    <r>
      <rPr>
        <sz val="11"/>
        <rFont val="Calibri"/>
        <family val="2"/>
        <scheme val="minor"/>
      </rPr>
      <t xml:space="preserve"> (su PVM)</t>
    </r>
  </si>
  <si>
    <r>
      <t xml:space="preserve">Suminiai asignavimai investicijoms, iš viso </t>
    </r>
    <r>
      <rPr>
        <b/>
        <i/>
        <sz val="11"/>
        <rFont val="Aptos Narrow"/>
        <family val="2"/>
      </rPr>
      <t>(nominali išraiška), Eur (su PVM)</t>
    </r>
    <r>
      <rPr>
        <b/>
        <sz val="11"/>
        <rFont val="Aptos Narrow"/>
        <family val="2"/>
      </rPr>
      <t>:</t>
    </r>
  </si>
  <si>
    <r>
      <t xml:space="preserve">Metiniai asignavimai turto rezultatų palaikymui </t>
    </r>
    <r>
      <rPr>
        <i/>
        <sz val="11"/>
        <rFont val="Aptos Narrow"/>
        <family val="2"/>
      </rPr>
      <t>(nominali išraiška)</t>
    </r>
    <r>
      <rPr>
        <sz val="11"/>
        <rFont val="Aptos Narrow"/>
        <family val="2"/>
        <charset val="186"/>
      </rPr>
      <t>, Eur (su PVM):</t>
    </r>
  </si>
  <si>
    <r>
      <t xml:space="preserve">Suminiai metiniai asignavimai, iš viso </t>
    </r>
    <r>
      <rPr>
        <b/>
        <i/>
        <sz val="11"/>
        <rFont val="Aptos Narrow"/>
        <family val="2"/>
      </rPr>
      <t xml:space="preserve"> (nominali išraiška), Eur (su PVM):</t>
    </r>
  </si>
  <si>
    <t>Turtas, jei investicijos būtų įgyvendinamos įprastu būdu</t>
  </si>
  <si>
    <t>Suma</t>
  </si>
  <si>
    <t>VPSP  mokėjimai</t>
  </si>
  <si>
    <r>
      <t xml:space="preserve">VPSP mokėjimas </t>
    </r>
    <r>
      <rPr>
        <i/>
        <sz val="11"/>
        <rFont val="Aptos Narrow"/>
        <family val="2"/>
      </rPr>
      <t>(nominali išraiška)</t>
    </r>
    <r>
      <rPr>
        <sz val="11"/>
        <rFont val="Aptos Narrow"/>
        <family val="2"/>
      </rPr>
      <t>, Eur</t>
    </r>
    <r>
      <rPr>
        <sz val="11"/>
        <rFont val="Calibri"/>
        <family val="2"/>
        <scheme val="minor"/>
      </rPr>
      <t xml:space="preserve"> (su PVM)</t>
    </r>
  </si>
  <si>
    <r>
      <t xml:space="preserve">Ankstesnis grąžinimas už investicijas </t>
    </r>
    <r>
      <rPr>
        <i/>
        <sz val="11"/>
        <rFont val="Aptos Narrow"/>
        <family val="2"/>
      </rPr>
      <t>(nominali išraiška)</t>
    </r>
    <r>
      <rPr>
        <sz val="11"/>
        <rFont val="Aptos Narrow"/>
        <family val="2"/>
      </rPr>
      <t>, Eur</t>
    </r>
    <r>
      <rPr>
        <sz val="11"/>
        <rFont val="Calibri"/>
        <family val="2"/>
        <scheme val="minor"/>
      </rPr>
      <t xml:space="preserve"> (su PVM)</t>
    </r>
  </si>
  <si>
    <r>
      <t xml:space="preserve">Suminis metinis  VPSP mokėjimas už investicijas </t>
    </r>
    <r>
      <rPr>
        <b/>
        <i/>
        <sz val="11"/>
        <rFont val="Aptos Narrow"/>
        <family val="2"/>
      </rPr>
      <t>(nominali išraiška), Eur</t>
    </r>
    <r>
      <rPr>
        <b/>
        <sz val="11"/>
        <rFont val="Calibri"/>
        <family val="2"/>
        <scheme val="minor"/>
      </rPr>
      <t xml:space="preserve"> (su PVM)</t>
    </r>
  </si>
  <si>
    <t>Asignavimai turto palaikymui ir priežiūrai, Eur (su PVM)</t>
  </si>
  <si>
    <t>Pajamos (nominali vertė), Eur</t>
  </si>
  <si>
    <t>Grynosios asignavimų poreikis palaikymo ir priežiūros išlaidoms, Eur (su PVM)</t>
  </si>
  <si>
    <t>Prieinami asignavimai palaikymo ir priežiūros išlaidoms finansuoti, Eur</t>
  </si>
  <si>
    <t>Prieinamų asignavimų ir palaikymo ir priežiūros išlaidų skirtumas, Eur</t>
  </si>
  <si>
    <t>VPSP mokėjimas (turto apimčiai, kuriai užtikrintas finansavimas), iš viso, Eur (su PVM):</t>
  </si>
  <si>
    <t>VPSP mokėjimų už investicijas GDV (r=WACC) (be PVM)</t>
  </si>
  <si>
    <t>VPSP mokėjimųi už visas išlaidas GDV (r=WACC) (be PVM)</t>
  </si>
  <si>
    <r>
      <t>VPSP mokėjimų už investicijas GDV (r=FDN</t>
    </r>
    <r>
      <rPr>
        <b/>
        <vertAlign val="subscript"/>
        <sz val="11"/>
        <rFont val="Aptos Narrow"/>
        <family val="2"/>
      </rPr>
      <t>n</t>
    </r>
    <r>
      <rPr>
        <b/>
        <sz val="11"/>
        <rFont val="Aptos Narrow"/>
        <family val="2"/>
      </rPr>
      <t>)</t>
    </r>
    <r>
      <rPr>
        <b/>
        <sz val="11"/>
        <rFont val="Calibri"/>
        <family val="2"/>
        <scheme val="minor"/>
      </rPr>
      <t xml:space="preserve"> (su PVM)</t>
    </r>
  </si>
  <si>
    <r>
      <t>VPSP mokėjimųi už visas išlaidas GDV (r=FDN</t>
    </r>
    <r>
      <rPr>
        <b/>
        <vertAlign val="subscript"/>
        <sz val="11"/>
        <rFont val="Aptos Narrow"/>
        <family val="2"/>
      </rPr>
      <t>n</t>
    </r>
    <r>
      <rPr>
        <b/>
        <sz val="11"/>
        <rFont val="Aptos Narrow"/>
        <family val="2"/>
      </rPr>
      <t>)</t>
    </r>
    <r>
      <rPr>
        <b/>
        <sz val="11"/>
        <rFont val="Calibri"/>
        <family val="2"/>
        <scheme val="minor"/>
      </rPr>
      <t xml:space="preserve"> (su PVM)</t>
    </r>
  </si>
  <si>
    <t>Investicijų išlaidos VPSP (be PVM)</t>
  </si>
  <si>
    <t xml:space="preserve">Investicijos, Eur </t>
  </si>
  <si>
    <t>Investicijos, GDV (r=WACC)</t>
  </si>
  <si>
    <t>Randamas iteraciniais skaičiavimais</t>
  </si>
  <si>
    <t>Grynasis PS (investicijų), iš viso:</t>
  </si>
  <si>
    <t>Grynasis PS (investicijų), iš viso: GDV (r=WACC)</t>
  </si>
  <si>
    <t>Turto vnt sumažėjimas dėl brangesnių kapitalo kaštų VPSP</t>
  </si>
  <si>
    <t>Visos išlaidos VPSP (su PVM)</t>
  </si>
  <si>
    <t>Investicijos, Eur</t>
  </si>
  <si>
    <t>Palaikymo ir priežiūros išlaidos, Eur</t>
  </si>
  <si>
    <t>Pajamos, Eur</t>
  </si>
  <si>
    <t>Grynosios palaikymo ir priežiūros išlaidos, Eur</t>
  </si>
  <si>
    <t>Grynosios  palaikymo ir priežiūros išlaidos, GDV (r=WACC)</t>
  </si>
  <si>
    <t>Grynosios išlaidos, iš viso:</t>
  </si>
  <si>
    <t>Grynosios   išlaidos, iš viso GDV (r=WACC)</t>
  </si>
  <si>
    <t>Grynasis PS (visos išlaidos), iš viso:</t>
  </si>
  <si>
    <t>Grynasis PS (visos išlaidos), iš viso: GDV (r=WACC)</t>
  </si>
  <si>
    <t>Maksimalūs įsipareigojimai, susiję su investicijomis, VPSP (su PVM)</t>
  </si>
  <si>
    <r>
      <t xml:space="preserve">Investicijos su rizika </t>
    </r>
    <r>
      <rPr>
        <i/>
        <sz val="11"/>
        <color indexed="8"/>
        <rFont val="Aptos Narrow"/>
        <family val="2"/>
      </rPr>
      <t>(nominali išraiška)</t>
    </r>
  </si>
  <si>
    <r>
      <t>Disk. Investicijų PS, (r=FDN</t>
    </r>
    <r>
      <rPr>
        <vertAlign val="subscript"/>
        <sz val="11"/>
        <color indexed="8"/>
        <rFont val="Aptos Narrow"/>
        <family val="2"/>
      </rPr>
      <t>n</t>
    </r>
    <r>
      <rPr>
        <sz val="11"/>
        <color indexed="8"/>
        <rFont val="Aptos Narrow"/>
        <family val="2"/>
      </rPr>
      <t>)</t>
    </r>
  </si>
  <si>
    <t>Grynasis PS (investicijų su rizika), iš viso:</t>
  </si>
  <si>
    <r>
      <t>Grynasis PS (investicijų su rizika), iš viso: GDV (r=FDN</t>
    </r>
    <r>
      <rPr>
        <b/>
        <vertAlign val="subscript"/>
        <sz val="11"/>
        <rFont val="Aptos Narrow"/>
        <family val="2"/>
      </rPr>
      <t>n</t>
    </r>
    <r>
      <rPr>
        <b/>
        <sz val="11"/>
        <rFont val="Aptos Narrow"/>
        <family val="2"/>
      </rPr>
      <t>)</t>
    </r>
  </si>
  <si>
    <t>Maksimalūs įsipareigojimai, susiję su visomis išlaidomis, VPSP (be PVM)</t>
  </si>
  <si>
    <t>Investicijos su rizika</t>
  </si>
  <si>
    <t>Palaikymo ir priežiūros išlaidos su rizika</t>
  </si>
  <si>
    <t>Pajamos su rizika</t>
  </si>
  <si>
    <t>Grynasis PS (visos išlaidos VPSP)</t>
  </si>
  <si>
    <t>Grynasis PS (su rizika), iš viso:</t>
  </si>
  <si>
    <r>
      <t>Grynasis PS (su rizika), iš viso: GDV (r=FDN</t>
    </r>
    <r>
      <rPr>
        <b/>
        <vertAlign val="subscript"/>
        <sz val="11"/>
        <rFont val="Aptos Narrow"/>
        <family val="2"/>
      </rPr>
      <t>n</t>
    </r>
    <r>
      <rPr>
        <b/>
        <sz val="11"/>
        <rFont val="Aptos Narrow"/>
        <family val="2"/>
      </rPr>
      <t>)</t>
    </r>
  </si>
  <si>
    <t>VPSP veiklos pasiliekamos dalies rezultatai</t>
  </si>
  <si>
    <r>
      <t xml:space="preserve">Investicijos su rizika, iš viso </t>
    </r>
    <r>
      <rPr>
        <b/>
        <i/>
        <sz val="11"/>
        <color indexed="8"/>
        <rFont val="Aptos Narrow"/>
        <family val="2"/>
      </rPr>
      <t>(reali vertė)</t>
    </r>
    <r>
      <rPr>
        <b/>
        <sz val="11"/>
        <color indexed="8"/>
        <rFont val="Aptos Narrow"/>
        <family val="2"/>
      </rPr>
      <t>:</t>
    </r>
  </si>
  <si>
    <r>
      <t xml:space="preserve">Investicijos su rizika, iš viso </t>
    </r>
    <r>
      <rPr>
        <b/>
        <i/>
        <sz val="11"/>
        <color indexed="8"/>
        <rFont val="Aptos Narrow"/>
        <family val="2"/>
      </rPr>
      <t>(nominali vertė)</t>
    </r>
    <r>
      <rPr>
        <b/>
        <sz val="11"/>
        <color indexed="8"/>
        <rFont val="Aptos Narrow"/>
        <family val="2"/>
      </rPr>
      <t>:</t>
    </r>
  </si>
  <si>
    <t>Veiklos ir palaikymo išlaidų poreikis  (be PVM)</t>
  </si>
  <si>
    <r>
      <t xml:space="preserve">Veiklos ir palaikymo išlaidos, iš viso </t>
    </r>
    <r>
      <rPr>
        <b/>
        <i/>
        <sz val="11"/>
        <color indexed="8"/>
        <rFont val="Aptos Narrow"/>
        <family val="2"/>
      </rPr>
      <t>(reali vertė)</t>
    </r>
    <r>
      <rPr>
        <b/>
        <sz val="11"/>
        <color indexed="8"/>
        <rFont val="Aptos Narrow"/>
        <family val="2"/>
      </rPr>
      <t>:</t>
    </r>
  </si>
  <si>
    <r>
      <t xml:space="preserve">Veiklos ir palaikymo išlaidos, iš viso </t>
    </r>
    <r>
      <rPr>
        <b/>
        <i/>
        <sz val="11"/>
        <color indexed="8"/>
        <rFont val="Aptos Narrow"/>
        <family val="2"/>
      </rPr>
      <t>(nominali vertė)</t>
    </r>
    <r>
      <rPr>
        <b/>
        <sz val="11"/>
        <color indexed="8"/>
        <rFont val="Aptos Narrow"/>
        <family val="2"/>
      </rPr>
      <t>:</t>
    </r>
  </si>
  <si>
    <r>
      <t xml:space="preserve">Veiklos ir palaikymo išlaidos su rizika, iš viso </t>
    </r>
    <r>
      <rPr>
        <b/>
        <i/>
        <sz val="11"/>
        <color indexed="8"/>
        <rFont val="Aptos Narrow"/>
        <family val="2"/>
      </rPr>
      <t>(reali vertė)</t>
    </r>
    <r>
      <rPr>
        <b/>
        <sz val="11"/>
        <color indexed="8"/>
        <rFont val="Aptos Narrow"/>
        <family val="2"/>
      </rPr>
      <t>:</t>
    </r>
  </si>
  <si>
    <r>
      <t xml:space="preserve">Veiklos ir palaikymo išlaidos su rizika, iš viso </t>
    </r>
    <r>
      <rPr>
        <b/>
        <i/>
        <sz val="11"/>
        <color indexed="8"/>
        <rFont val="Aptos Narrow"/>
        <family val="2"/>
      </rPr>
      <t>(nominali vertė)</t>
    </r>
    <r>
      <rPr>
        <b/>
        <sz val="11"/>
        <color indexed="8"/>
        <rFont val="Aptos Narrow"/>
        <family val="2"/>
      </rPr>
      <t>:</t>
    </r>
  </si>
  <si>
    <r>
      <t>Pajamos su rizika, iš viso</t>
    </r>
    <r>
      <rPr>
        <b/>
        <i/>
        <sz val="11"/>
        <color indexed="8"/>
        <rFont val="Aptos Narrow"/>
        <family val="2"/>
      </rPr>
      <t xml:space="preserve"> (reali vertė)</t>
    </r>
    <r>
      <rPr>
        <b/>
        <sz val="11"/>
        <color indexed="8"/>
        <rFont val="Aptos Narrow"/>
        <family val="2"/>
      </rPr>
      <t>:</t>
    </r>
  </si>
  <si>
    <r>
      <t xml:space="preserve">Pajamos su rizika, Iš viso </t>
    </r>
    <r>
      <rPr>
        <b/>
        <i/>
        <sz val="11"/>
        <color indexed="8"/>
        <rFont val="Aptos Narrow"/>
        <family val="2"/>
      </rPr>
      <t>(nominali vertė)</t>
    </r>
    <r>
      <rPr>
        <b/>
        <sz val="11"/>
        <color indexed="8"/>
        <rFont val="Aptos Narrow"/>
        <family val="2"/>
      </rPr>
      <t>:</t>
    </r>
  </si>
  <si>
    <t>Rezultatas (be PVM)</t>
  </si>
  <si>
    <t>Grynosios išlaidos (Reali vertė)</t>
  </si>
  <si>
    <t>Grynosios išlaidos (Nominali vertė)</t>
  </si>
  <si>
    <t>Grynosios išlaidos, GDV (r=FDNn)</t>
  </si>
  <si>
    <t>Grynosios išlaidos su rizika (reali vertė)</t>
  </si>
  <si>
    <t>Grynosios išlaidos su rizika (nominali vertė)</t>
  </si>
  <si>
    <r>
      <t>Grynosios išlaidos su rizika, GDV (r=FDN</t>
    </r>
    <r>
      <rPr>
        <b/>
        <vertAlign val="subscript"/>
        <sz val="11"/>
        <color theme="1"/>
        <rFont val="Calibri"/>
        <family val="2"/>
        <scheme val="minor"/>
      </rPr>
      <t>n</t>
    </r>
    <r>
      <rPr>
        <b/>
        <sz val="11"/>
        <color theme="1"/>
        <rFont val="Calibri"/>
        <family val="2"/>
        <scheme val="minor"/>
      </rPr>
      <t>)</t>
    </r>
  </si>
  <si>
    <t>VEIKLOS IR PALAIKYMO (ATNAUJINIMO) SĄNAUDOS, IŠ VISO</t>
  </si>
  <si>
    <t>03-001-06-03-02</t>
  </si>
  <si>
    <t>Didinti atsinaujinančių energijos išteklių dalį, užtikrinant atsinaujinančių išteklių integraciją į elektros tinklus</t>
  </si>
  <si>
    <t>Efektyvumo principas</t>
  </si>
  <si>
    <t xml:space="preserve">Elektros energijos, pagamintos iš AEI dalis, palyginti su bendruoju elektros energijos suvartojimu, sudaro 50% 2050 m. </t>
  </si>
  <si>
    <t>2021-2027 m. IP ir EGADP suderintų rodiklių reikšmių pasiekimas</t>
  </si>
  <si>
    <t>Produkto rodiklio pavadinimas ir numeris</t>
  </si>
  <si>
    <t>Mato vnt.</t>
  </si>
  <si>
    <t>Šaltinis</t>
  </si>
  <si>
    <t>Rodiklio pasiekimo metai</t>
  </si>
  <si>
    <t>1. Įsigalioję teisės aktai, kuriais siekiama tobulinti institucinius ir teisinius mechanizmus, skirtus elektros energijos iš atsinaujinančių išteklių gamybai, perdavimui ir vartojimui skatinti</t>
  </si>
  <si>
    <t>EGADP</t>
  </si>
  <si>
    <t>2. Atlikti ir užbaigti parengiamieji jūrinių vėjo elektrinių plėtros ir infrastruktūros įrengimo darbai</t>
  </si>
  <si>
    <t>Komplektas</t>
  </si>
  <si>
    <t>PR2</t>
  </si>
  <si>
    <t>PR3</t>
  </si>
  <si>
    <t>MW</t>
  </si>
  <si>
    <t>PR5</t>
  </si>
  <si>
    <t>PR4</t>
  </si>
  <si>
    <t>Skaičius</t>
  </si>
  <si>
    <t>REPowerEU</t>
  </si>
  <si>
    <t>Visoje Lietuvoje</t>
  </si>
  <si>
    <t>RR5</t>
  </si>
  <si>
    <t>VB</t>
  </si>
  <si>
    <t>2021-2027 IP</t>
  </si>
  <si>
    <t>PR6</t>
  </si>
  <si>
    <t>Vidurio ir Vakarų Lietuvoje</t>
  </si>
  <si>
    <t>MWh</t>
  </si>
  <si>
    <t>Sistemos sudedamosios dalys</t>
  </si>
  <si>
    <t>Proc.</t>
  </si>
  <si>
    <t>Vienetai</t>
  </si>
  <si>
    <t>RR3</t>
  </si>
  <si>
    <t>Galutiniai vartotojai per metus</t>
  </si>
  <si>
    <t>RR4</t>
  </si>
  <si>
    <t>15. Naujų elektros energijos tinklo balansavimo pajėgumų, prijungtų prie elektros energijos iš AEI gamybos įrenginių, galia</t>
  </si>
  <si>
    <t>Modernizavimo fondas</t>
  </si>
  <si>
    <t>PR12</t>
  </si>
  <si>
    <t>RR2</t>
  </si>
  <si>
    <t>Rodiklio santrumpa PP aprašyme</t>
  </si>
  <si>
    <t>Regionas</t>
  </si>
  <si>
    <t>RR1</t>
  </si>
  <si>
    <t>Siekiama rodiklio reikšmė</t>
  </si>
  <si>
    <t>1. AEI dalis, palyginti su šalies bendruoju galutiniu elektros energijos suvartojimu</t>
  </si>
  <si>
    <t>R-03-001-06-03-02-01</t>
  </si>
  <si>
    <t>Rodiklio kodas</t>
  </si>
  <si>
    <t>2. Numatomas šiltnamio efektą sukeliančių dujų kiekis</t>
  </si>
  <si>
    <t>R-03-001-06-03-02-02</t>
  </si>
  <si>
    <t>Pradinė rodiklio reikšmė</t>
  </si>
  <si>
    <t>R-03-001-06-03-02-03</t>
  </si>
  <si>
    <t>3.  Iš AEI pasigamintą elektros energiją savo reikmėms vartojančių asmenų skaičius</t>
  </si>
  <si>
    <t>Tarpinė reikšmė 
2025 m.</t>
  </si>
  <si>
    <t>Pradinės rodiklio reikšmės metai</t>
  </si>
  <si>
    <t>4. Vartotojai, kuriems pagerėjo tiekiamos elektros energijos kokybė</t>
  </si>
  <si>
    <t>R-03-001-06-03-02-04</t>
  </si>
  <si>
    <t xml:space="preserve">5. Įdiegti papildomi atsinaujinančiosios energijos gamybos pajėgumai </t>
  </si>
  <si>
    <t>R-03-001-06-03-02-05</t>
  </si>
  <si>
    <t xml:space="preserve">6. Įdiegti papildomi atsinaujinančiosios energijos gamybos pajėgumai (iš jų: atsinaujinančių išteklių energijos gamybos pajėgumai) </t>
  </si>
  <si>
    <t>R-03-001-06-03-02-06</t>
  </si>
  <si>
    <t>7. Paramą gavusios įmonės</t>
  </si>
  <si>
    <t>8. Paramą gavusios įmonės, iš jų: labai mažos ir mažos įmonės</t>
  </si>
  <si>
    <t>9. Paramą gavusios įmonės,
iš jų: vidutinės įmonės</t>
  </si>
  <si>
    <t>10. Paramą gavusios įmonės,
iš jų: didelės įmonės</t>
  </si>
  <si>
    <t>R-03-001-06-03-02-07</t>
  </si>
  <si>
    <t>R-03-001-06-03-02-08</t>
  </si>
  <si>
    <t>R-03-001-06-03-02-09</t>
  </si>
  <si>
    <t>R-03-001-06-03-02-10</t>
  </si>
  <si>
    <t>11. Lietuvos energetikos sektoriaus modeliavimo studija</t>
  </si>
  <si>
    <t>R-03-001-06-03-02-11</t>
  </si>
  <si>
    <t>12. Pasirašytos sutartys dėl investicijų į elektros energijos gamybos iš atsinaujinančių energijos išteklių įrenginius finansavimo iš Energijos efektyvumo fondo</t>
  </si>
  <si>
    <t>R-03-001-06-03-02-12</t>
  </si>
  <si>
    <t>13. Su galutiniais paramos gavėjais pasirašyti teisiniai susitarimai</t>
  </si>
  <si>
    <t>R-03-001-06-03-02-13</t>
  </si>
  <si>
    <t>Rezultato rodiklio pavadinimas ir numeris</t>
  </si>
  <si>
    <t xml:space="preserve">P-03-001-06-03-02-01 </t>
  </si>
  <si>
    <t xml:space="preserve">P-03-001-06-03-02-02 </t>
  </si>
  <si>
    <t>P-03-001-06-03-02-03</t>
  </si>
  <si>
    <t>P-03-001-06-03-02-04</t>
  </si>
  <si>
    <t xml:space="preserve">
P-03-001-06-03-02-06</t>
  </si>
  <si>
    <t xml:space="preserve">
P-03-001-06-03-02-07</t>
  </si>
  <si>
    <t>P-03-001-06-03-02-05</t>
  </si>
  <si>
    <t xml:space="preserve">P-03-001-06-03-02-16 </t>
  </si>
  <si>
    <t xml:space="preserve">
P-03-001-06-03-02-08</t>
  </si>
  <si>
    <t xml:space="preserve">P-03-001-06-03-02-10 </t>
  </si>
  <si>
    <t>P-03-001-06-03-02-19</t>
  </si>
  <si>
    <t xml:space="preserve">
P-03-001-06-03-02-09</t>
  </si>
  <si>
    <t>P-03-001-06-03-02-11</t>
  </si>
  <si>
    <t>Papildomai sukurta pralaidumų elektrinių, generuojančių elektros energiją iš atsinaujinančių energijos išteklių, prijungimui prie elektros energijos skirstymo tinklų operatoriaus valdomo skirstomojo tinklo (procentais)</t>
  </si>
  <si>
    <t>P-03-001-06-03-02-12</t>
  </si>
  <si>
    <t>P-03-001-06-03-02-13</t>
  </si>
  <si>
    <t>P-03-001-06-03-02-14</t>
  </si>
  <si>
    <t>Pasirašytos sutartys dėl investicijų į elektros energijos kaupimo įrenginius finansavimo iš Energijos efektyvumo fondo (MWh)</t>
  </si>
  <si>
    <t>R-03-001-06-03-02-14</t>
  </si>
  <si>
    <t xml:space="preserve">P-03-001-06-03-02-17 </t>
  </si>
  <si>
    <t>P-03-001-06-03-02-15</t>
  </si>
  <si>
    <t>P-03-001-06-03-02-18</t>
  </si>
  <si>
    <t>3. Įvykdytos 4 studijų parengiamiesiems jūrinių vėjo elektrinių plėtros ir infrastruktūros įrengimo darbams viešųjų pirkimų procedūros</t>
  </si>
  <si>
    <t>4. Parengti projektų finansavimo tinkamumo kriterijai</t>
  </si>
  <si>
    <t>5. Naujų elektros energijos gamybos iš atsinaujinančių energijos išteklių pajėgumų (MW) sukūrimas</t>
  </si>
  <si>
    <t>6. Papildomi atsinaujinančių išteklių energijos gamybos pajėgumai, iš kurių elektros, šilumos energijos pajėgumai</t>
  </si>
  <si>
    <t>7. Papildomi atsinaujinančių išteklių energijos gamybos pajėgumai, iš kurių elektros pajėgumai</t>
  </si>
  <si>
    <t xml:space="preserve">8. Parengti projektų finansavimo tinkamumo kriterijai </t>
  </si>
  <si>
    <t>9. Sukurti nauji (individualūs) elektros energijos iš AEI saugojimo pajėgumai (MWh)</t>
  </si>
  <si>
    <t>10. Elektros energijos kaupimo sprendimai</t>
  </si>
  <si>
    <t xml:space="preserve">11. Pažangiųjų energetikos sistemų skaitmeninio valdymo sistemos </t>
  </si>
  <si>
    <t>12. Paskelbtas Nacionalinės plėtros įstaigos kvietimas teikti paraiškas atsinaujinančių išteklių energijos bendrijoms ir (arba) piliečių energetikos bendrijoms, siekiančioms mažinti energetinį nepriteklių</t>
  </si>
  <si>
    <t>13. Finansavimo susitarimas (arba galiojančio fondų fondo susitarimo pakeitimas</t>
  </si>
  <si>
    <t>14. Nacionalinės plėtros įstaigos kvietimo teikti paraiškas paskelbimas (vnt.)</t>
  </si>
  <si>
    <t>16. Patvirtintos paraiškos dėl elektros energijos gamybos iš AEI pajėgumų (MW)</t>
  </si>
  <si>
    <t>17. Priemonei skirtų Ekonomikos gaivinimo ir atsparumo didinimo priemonės investicijų pervedimų užbaigimas (vnt.)</t>
  </si>
  <si>
    <t>18. Teisės aktų, kuriais siekiama pagerinti investicinę aplinką AEI 
plėtotojams, įsigaliojimas</t>
  </si>
  <si>
    <t>19. Patvirtintos paraiškos dėl elektros energijos saugojimo pajėgumų (MWh)</t>
  </si>
  <si>
    <t>VB PVM</t>
  </si>
  <si>
    <t>VB PVM NPI</t>
  </si>
  <si>
    <t>VB NPI</t>
  </si>
  <si>
    <t>REPowerEU paskola</t>
  </si>
  <si>
    <t>2021-2027 IP VVL</t>
  </si>
  <si>
    <t>2021-2027 IP VL</t>
  </si>
  <si>
    <t>REPowerEU subsidija</t>
  </si>
  <si>
    <t>Modernizavimo fondo paskola</t>
  </si>
  <si>
    <t>1.1.1.1.2</t>
  </si>
  <si>
    <t>Valstybės biudžeto lėšos, skirtos apmokėti bendrai finansuojamų iš ES fondų lėšų projektų netinkamam finansuoti iš ES fondų lėšų pirkimo ir (arba) importo PVM</t>
  </si>
  <si>
    <t>Valstybės biudžeto lėšos, skirtos įgyvendinti skatinamąsias finansines priemones, kaip jos apibrėžtos Nacionalinių plėtros įstaigų įstatyme (Ekonomikos gaivinimo ir atsparumo didinimo priemonės (EGADP) paskolos netinkamas PVM)</t>
  </si>
  <si>
    <t xml:space="preserve">1.1.1.1.4 </t>
  </si>
  <si>
    <t>Valstybės biudžeto lėšos, skirtos įgyvendinti skatinamąsias finansines priemones, kaip jos apibrėžtos Nacionalinių plėtros įstaigų įstatyme</t>
  </si>
  <si>
    <t xml:space="preserve">1.3.3.1.57  </t>
  </si>
  <si>
    <t>1.3.2.8.1</t>
  </si>
  <si>
    <t>2021–2027 m. ES struktūrinių fondų lėšos (Vidurio ir vakarų Lietuvoje)</t>
  </si>
  <si>
    <t>2021–2027 m. ES struktūrinių fondų lėšos (visoje Lietuvoje)</t>
  </si>
  <si>
    <t>Modernizavimo fondo lėšos</t>
  </si>
  <si>
    <t xml:space="preserve">1.3.3.1.60 </t>
  </si>
  <si>
    <t>1.3.3.1.57</t>
  </si>
  <si>
    <t>Veiklos Nr.</t>
  </si>
  <si>
    <t>Veiklos pavadinimas</t>
  </si>
  <si>
    <t>Teisinės aplinkos elektros energijos iš atsinaujinančių išteklių gamybos, perdavimo ir vartojimo skatinimui gerinimas</t>
  </si>
  <si>
    <t>Veiklos tipas</t>
  </si>
  <si>
    <t>Reguliacinė</t>
  </si>
  <si>
    <t>Parengiamieji darbai jūrinio vėjo elektrinių plėtrai ir susijusios infrastruktūros įrengimui</t>
  </si>
  <si>
    <t>Investicinė</t>
  </si>
  <si>
    <t>Jūros dugno tyrimai jūrinio vėjo plėtrai</t>
  </si>
  <si>
    <t>2.3.</t>
  </si>
  <si>
    <t>Infrastruktūros įgyvendinimo studija: techniniai sprendiniai, technologijos, infrastruktūros įrengimo vertė, kaštų ir naudos analizė</t>
  </si>
  <si>
    <t>2.4.</t>
  </si>
  <si>
    <t>Jūrinių vėjo elektrinių parkų jungiamosios trasos su sausumos tinklu bei pastočių vietų nustatymas</t>
  </si>
  <si>
    <t>2.5.</t>
  </si>
  <si>
    <t>Vėjo greičių ir kitų parametrų matavimai</t>
  </si>
  <si>
    <t>Jūrinių vėjo elektrinių parko jungties su sausuma jūros dugno tyrimai</t>
  </si>
  <si>
    <t>2.6.</t>
  </si>
  <si>
    <t>2.7.</t>
  </si>
  <si>
    <t>Jūrinių vėjo elektrinių parkų ir jų prijungimo prie sausumos tinklų konsultacinės paslaugos</t>
  </si>
  <si>
    <t>2.8.</t>
  </si>
  <si>
    <t>Jūrinių vėjo elektrinių parkų jungties su sausumos tinklu teritorijų planavimo dokumentai</t>
  </si>
  <si>
    <t>2.9.</t>
  </si>
  <si>
    <t>Jūrinių vėjo elektrinių parkų jungties su sausumos tinklu teritorijų planavimo dokumentų įgyvendinimas</t>
  </si>
  <si>
    <t>Jūrinių vėjo elektrinių parko jungties su sausumos tinklu techninės specifikacijos parengimas</t>
  </si>
  <si>
    <t>2.10.</t>
  </si>
  <si>
    <t>Viešųjų pirkimų įsigyti paslaugas parengiamiesiems darbams jūrinių vėjo elektrinių plėtrai vykdymas</t>
  </si>
  <si>
    <t>2.11.</t>
  </si>
  <si>
    <t>Gaminančių vartotojų investicijos į naujų AEI naudojančių elektros energijos gamybos pajėgumų sukūrimą</t>
  </si>
  <si>
    <t>Gaminančių vartotojų investicijos į naujų AEI naudojančių elektros energijos gamybos pajėgumų sukūrimą visoje Lietuvoje</t>
  </si>
  <si>
    <t>Gaminančių vartotojų investicijos į naujų AEI naudojančių elektros energijos gamybos pajėgumų sukūrimą Vidurio ir vakarų Lietuvoje</t>
  </si>
  <si>
    <t>Gamintojų ir gaminančių vartotojų  investicijos į naujų AEI naudojančių elektros energijos gamybos pajėgumų sukūrimą</t>
  </si>
  <si>
    <t>Projektų finansavimo sąlygų aprašo parengimas naujiems elektros energijos gamybos iš AEI pajėgumams kurti</t>
  </si>
  <si>
    <t>5.</t>
  </si>
  <si>
    <t>6.</t>
  </si>
  <si>
    <t>6.1.</t>
  </si>
  <si>
    <t>Individualių elektros energijos kaupimo sprendimų sukūrimas elektros energiją gaminantiems vartotojams visoje Lietuvoje</t>
  </si>
  <si>
    <t>6.2.</t>
  </si>
  <si>
    <t>Individualių elektros energijos kaupimo sprendimų sukūrimas elektros energiją gaminantiems vartotojams Vidurio ir vakarų Lietuvoje</t>
  </si>
  <si>
    <t>Individualių elektros energijos iš AEI saugojimo pajėgumų sukūrimas elektros energijos gamintojams ir gaminantiems vartotojams</t>
  </si>
  <si>
    <t>7.</t>
  </si>
  <si>
    <t>7.1.</t>
  </si>
  <si>
    <t xml:space="preserve">Individualių elektros energijos iš AEI saugojimo pajėgumų sukūrimas elektros energijos gamintojams ir gaminantiems vartotojams </t>
  </si>
  <si>
    <t>7.2.</t>
  </si>
  <si>
    <t>8.</t>
  </si>
  <si>
    <t>Projektų finansavimo sąlygų aprašo parengimas naujiems (individualių) elektros energijos iš AEI saugojimo pajėgumai kurti</t>
  </si>
  <si>
    <t>Pažangiųjų energetikos sistemų skaitmeninio valdymo sistemų diegimas, pritaikant elektros energijos skirstomuosius tinklus AEI plėtrai</t>
  </si>
  <si>
    <t>9.</t>
  </si>
  <si>
    <t>Pažangiųjų energetikos sistemų skaitmeninio valdymo sistemų diegimas, pritaikant elektros energijos skirstomuosius tinklus AEI plėtrai visoje Lietuvoje</t>
  </si>
  <si>
    <t>9.1.</t>
  </si>
  <si>
    <t>9.2.</t>
  </si>
  <si>
    <t>Pažangiųjų energetikos sistemų skaitmeninio valdymo sistemų diegimas, pritaikant elektros energijos skirstomuosius tinklus AEI plėtrai Vidurio ir vakarų Lietuvoje</t>
  </si>
  <si>
    <t>Atsinaujinančių išteklių energijos bendrijų ir piliečių energetikos bendrijų, siekiančių mažinti energetinį nepriteklių, investicijos į elektros energijos iš AEI gamybos įrenginius</t>
  </si>
  <si>
    <t>Privačiųjų ir viešųjų juridinių asmenų investicijos į elektros energijos iš AEI gamybos įrenginius</t>
  </si>
  <si>
    <t>11.</t>
  </si>
  <si>
    <t>Pasirengimas tolesnei vietinės elektros energijos gamybos pajėgumų plėtrai ir elektros energijos sistemos perėjimui prie 100 proc. AEI (Lietuvos energetikos sistemos modeliavimo studijos parengimas)</t>
  </si>
  <si>
    <t>Analitinė</t>
  </si>
  <si>
    <t>Kaupimo pajėgumų plėtra, siekiant subalansuoti elektros energetikos sistemą</t>
  </si>
  <si>
    <t>12.</t>
  </si>
  <si>
    <t>13.</t>
  </si>
  <si>
    <t>Investicinės aplinkos gerinimas AEI plėtotojams</t>
  </si>
  <si>
    <t>14.</t>
  </si>
  <si>
    <t xml:space="preserve">Gaminančių vartotojų investicijos į naujų saulės šviesos energijos gamybos ir elektros energijos kaupimo pajėgumų sukūrimą visoje Lietuvoje </t>
  </si>
  <si>
    <t>15.</t>
  </si>
  <si>
    <t>Individualių elektros energijos kaupimo sprendimų sukūrimas elektros energiją gaminantiems vartotojams</t>
  </si>
  <si>
    <t>CEF lėšos</t>
  </si>
  <si>
    <t>Europos infrastruktūros tinklų priemonės (EITP) 2021–2027 m. lėšos</t>
  </si>
  <si>
    <t>1.3.3.1.59</t>
  </si>
  <si>
    <t>Ekonomikos gaivinimo ir atsparumo didinimo priemonės lėšos</t>
  </si>
  <si>
    <t>Pavadinimas</t>
  </si>
  <si>
    <t>IŠ VISO:</t>
  </si>
  <si>
    <t>Perkelta Susisiekimo ministerijos poreikiams (neplanuojama šios PP apimtyje)</t>
  </si>
  <si>
    <t>Perkelta į naują pažangos priemonę, susietą su kabeliavimu (neplanuojama šios PP apimtyje)</t>
  </si>
  <si>
    <t>SUMA:</t>
  </si>
  <si>
    <t>t/CO2</t>
  </si>
  <si>
    <t>Didinama poveiklei skirtų EGADP lėšų suma</t>
  </si>
  <si>
    <t>Padidinimas, apskaičiuota išlaikant vienodą proporciją</t>
  </si>
  <si>
    <t>Sumažinimas dėl lėšų perkėlimo, apskaičiuotas išlaikant ankstesnę lėšų proporciją</t>
  </si>
  <si>
    <t>Sumažinta perkeliant į gyventojų kaupiklius (Veikla) 6.1</t>
  </si>
  <si>
    <t>Padidinimas, apskaičiuotas išlaikant ankstesnę lėšų proporciją</t>
  </si>
  <si>
    <t>Padidinta perkeliant iš Veiklos 3.1</t>
  </si>
  <si>
    <t>VB netinkamam PVM</t>
  </si>
  <si>
    <t>10.</t>
  </si>
  <si>
    <t>EGADP paskola</t>
  </si>
  <si>
    <t>1.1.1.1.12</t>
  </si>
  <si>
    <t xml:space="preserve"> EGADP paskolos lėšos</t>
  </si>
  <si>
    <t>1.1.1.1.1</t>
  </si>
  <si>
    <t>P-03-001-06-03-02-20</t>
  </si>
  <si>
    <t>Veiklos 11, 13 ir 15</t>
  </si>
  <si>
    <t>Rezultato rodiklis</t>
  </si>
  <si>
    <t>Produkto rodiklis</t>
  </si>
  <si>
    <t>Veikla 6 ir Veikla 7</t>
  </si>
  <si>
    <t>Finansavimo šaltinio pavadinimas</t>
  </si>
  <si>
    <t xml:space="preserve">POKYČIAI, atvaizduoti 2025m. gruodžio mėn. skaičiuoklėje </t>
  </si>
  <si>
    <t>EGADP lėšų sumažinimas</t>
  </si>
  <si>
    <t>CO2 sumažinimo metinis kiekis</t>
  </si>
  <si>
    <t>Poveikio komponentas</t>
  </si>
  <si>
    <t>kWh</t>
  </si>
  <si>
    <t>km</t>
  </si>
  <si>
    <t>Jūrinio vėjo elektrinių, dėl kurių reikalinga investuoti į OL, galia</t>
  </si>
  <si>
    <t>Jūrinio vėjo elektrinių pagaminamos elektros energijos kiekis</t>
  </si>
  <si>
    <t>GWh/metai</t>
  </si>
  <si>
    <t>Val.</t>
  </si>
  <si>
    <t>kWh/val.</t>
  </si>
  <si>
    <t>Jūrinio vėjo elektrinių pagaminamos elektros energijos kiekis, kai elektrinės dirba 40% efektyvumu</t>
  </si>
  <si>
    <t>Dėl naujai pastatytų/rekonstruotų 549 km OL elektros energijos tiekimo patikimumas iš instaliuotos vėjo elektrinių galios padidės 1% vėjo elektrinių generacijos laiko. Apskaičiuota, kiek valandų tai sudaro, kai elektrinės dirba 40% efektyvumu</t>
  </si>
  <si>
    <t>Veikla_9</t>
  </si>
  <si>
    <t>Vidutinis metinis elektros energijos suvartojimas Lietuvos namų ūkyje, ESO AB duomenys</t>
  </si>
  <si>
    <t>Dėl skaitmeninių valdymo sistemų įdiegimo, poveikis elektros energijos tiekimo sistemos patikimumo padidėjimui prilygintas 1%</t>
  </si>
  <si>
    <t>Veikla_7</t>
  </si>
  <si>
    <t>Kaupiklių įrengimo įtaka patikimumo padidėjimui, valandomis</t>
  </si>
  <si>
    <t>1.1. Elektros energijos tiekimo sistemos patikimumo padidėjimas (sektorius: Pramonės, įskaitant statybą) Įverčiai pagal 2025-03-06 SNA metodikos 5-6 priedą</t>
  </si>
  <si>
    <t>1.5. Elektros energijos tiekimo sistemos patikimumo padidėjimas (Visa šalis) Įverčiai pagal 2025-03-06 SNA metodikos 5-6 priedą</t>
  </si>
  <si>
    <t>kwh</t>
  </si>
  <si>
    <t>Veikla_6</t>
  </si>
  <si>
    <t>1.4. Elektros energijos tiekimo sistemos patikimumo padidėjimas (sektorius: Gyvenamasis). Įverčiai pagal 2025-03-06 SNA metodikos 5-6 priedą</t>
  </si>
  <si>
    <t>7.1. ŠESD emisijos sumažėjimas  (CO2)</t>
  </si>
  <si>
    <t>Veikla_11</t>
  </si>
  <si>
    <t>Veikla_6,  Veikla_11 ir Veikla_13</t>
  </si>
  <si>
    <t>Veikla_15</t>
  </si>
  <si>
    <t>Kaupiklių eksploatavimo trukmė</t>
  </si>
  <si>
    <t>metai</t>
  </si>
  <si>
    <t>CO2 emisijos sumažėjimo ekonominė vertė</t>
  </si>
  <si>
    <t>t/metus</t>
  </si>
  <si>
    <t>Priemonės rezultato rodiklis</t>
  </si>
  <si>
    <t>Veikla_17</t>
  </si>
  <si>
    <t>Lietuvos ir Latvijos tarpsisteminių jungčių stiprinimo Lietuvos Respublikoje projektas</t>
  </si>
  <si>
    <t>20. Naujai pastatytų ir rekonstruotų elektros perdavimo linijų ilgis (km)</t>
  </si>
  <si>
    <t>PR20</t>
  </si>
  <si>
    <t>Eur/kWh</t>
  </si>
  <si>
    <t>330 kV OL Mūša-Panevėžys statyba</t>
  </si>
  <si>
    <t>330 kV OL Darbėnai-Varduva statyba</t>
  </si>
  <si>
    <t>330 kV OL Varduva-Mūša statyba</t>
  </si>
  <si>
    <t>330 kV Varduvos TP statyba</t>
  </si>
  <si>
    <t>Šuntinių reaktorių 330 kV Darbėnų ir Mūšos skirstyklose statyba</t>
  </si>
  <si>
    <t>330 kV OL Varduva-Broceni statyba</t>
  </si>
  <si>
    <t>330 kV OL Darbėnai-Grobinė rekonstravimas (į dvigrandę) </t>
  </si>
  <si>
    <t>330 kV OL Jonava-Panevėžys rekonstravimas</t>
  </si>
  <si>
    <t>330 kV OL Mūša-Viskali rekonstravimas</t>
  </si>
  <si>
    <t>330 kV OL Lietuvos E-Jonava rekonstravimas</t>
  </si>
  <si>
    <t>330 kV OL Šiauliai-Mūša rekontravimas</t>
  </si>
  <si>
    <t>330 kV OL Aizkrauklė-Panevėžys rekonstravimas</t>
  </si>
  <si>
    <t>Papildomos perdavimo pajamos dėl išaugusio kiekio ir galios, papildomos perdavimo pajamos dėl LT-LV pjūvio pralaidumo padidinimo, reaktyviosios galios kompensavimas</t>
  </si>
  <si>
    <t>IŠ VISO veiklos išlaidų:</t>
  </si>
  <si>
    <t>Veiklos 18 veiklos sąnaudų pokytis</t>
  </si>
  <si>
    <t>Veiklos 18 veiklos pajamų pokytis</t>
  </si>
  <si>
    <t>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</si>
</sst>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_-* #,##0.000_-;\-* #,##0.000_-;_-* &quot;-&quot;??_-;_-@_-"/>
    <numFmt numFmtId="171" formatCode="0.0%"/>
    <numFmt numFmtId="172" formatCode="0.000"/>
    <numFmt numFmtId="173" formatCode="#,##0.00\ _€;[Red]\-#,##0.00\ _€"/>
    <numFmt numFmtId="174" formatCode="#,##0.0"/>
    <numFmt numFmtId="175" formatCode="0;\-0;;@"/>
    <numFmt numFmtId="176" formatCode="#,##0_ ;\-#,##0\ "/>
    <numFmt numFmtId="177" formatCode="#,##0.00_ ;\-#,##0.00\ "/>
  </numFmts>
  <fonts count="108">
    <font>
      <sz val="11"/>
      <color theme="1"/>
      <name val="Calibri"/>
      <family val="2"/>
      <charset val="186"/>
      <scheme val="minor"/>
    </font>
    <font>
      <sz val="11"/>
      <color theme="1"/>
      <name val="Calibri"/>
      <family val="2"/>
      <scheme val="minor"/>
    </font>
    <font>
      <sz val="11"/>
      <color theme="1"/>
      <name val="Calibri"/>
      <family val="2"/>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b/>
      <sz val="12"/>
      <name val="Calibri"/>
      <family val="2"/>
      <charset val="186"/>
      <scheme val="minor"/>
    </font>
    <font>
      <b/>
      <sz val="11"/>
      <color theme="1"/>
      <name val="Calibri"/>
      <family val="2"/>
      <scheme val="minor"/>
    </font>
    <font>
      <b/>
      <i/>
      <sz val="11"/>
      <color theme="1"/>
      <name val="Calibri"/>
      <family val="2"/>
      <scheme val="minor"/>
    </font>
    <font>
      <i/>
      <sz val="11"/>
      <color theme="1"/>
      <name val="Calibri"/>
      <family val="2"/>
      <scheme val="minor"/>
    </font>
    <font>
      <b/>
      <sz val="11"/>
      <color theme="0"/>
      <name val="Calibri"/>
      <family val="2"/>
      <charset val="186"/>
      <scheme val="minor"/>
    </font>
    <font>
      <b/>
      <sz val="14"/>
      <color theme="1"/>
      <name val="Calibri"/>
      <family val="2"/>
      <scheme val="minor"/>
    </font>
    <font>
      <b/>
      <i/>
      <sz val="12"/>
      <color theme="1"/>
      <name val="Calibri"/>
      <family val="2"/>
      <scheme val="minor"/>
    </font>
    <font>
      <i/>
      <sz val="11"/>
      <color indexed="8"/>
      <name val="Aptos Narrow"/>
      <family val="2"/>
    </font>
    <font>
      <b/>
      <i/>
      <sz val="14"/>
      <color theme="1"/>
      <name val="Calibri"/>
      <family val="2"/>
      <scheme val="minor"/>
    </font>
    <font>
      <sz val="11"/>
      <color theme="2" tint="-0.499984740745262"/>
      <name val="Calibri"/>
      <family val="2"/>
      <charset val="186"/>
      <scheme val="minor"/>
    </font>
    <font>
      <b/>
      <sz val="11"/>
      <name val="Calibri"/>
      <family val="2"/>
      <scheme val="minor"/>
    </font>
    <font>
      <b/>
      <i/>
      <u/>
      <sz val="11"/>
      <color theme="1"/>
      <name val="Calibri"/>
      <family val="2"/>
      <scheme val="minor"/>
    </font>
    <font>
      <sz val="10"/>
      <color theme="1"/>
      <name val="Calibri"/>
      <family val="2"/>
      <scheme val="minor"/>
    </font>
    <font>
      <b/>
      <i/>
      <sz val="11"/>
      <color indexed="8"/>
      <name val="Aptos Narrow"/>
      <family val="2"/>
    </font>
    <font>
      <b/>
      <sz val="11"/>
      <color indexed="8"/>
      <name val="Aptos Narrow"/>
      <family val="2"/>
    </font>
    <font>
      <i/>
      <sz val="11"/>
      <color theme="3" tint="9.9978637043366805E-2"/>
      <name val="Calibri"/>
      <family val="2"/>
      <scheme val="minor"/>
    </font>
    <font>
      <sz val="11"/>
      <name val="Calibri"/>
      <family val="2"/>
      <scheme val="minor"/>
    </font>
    <font>
      <i/>
      <sz val="11"/>
      <name val="Calibri"/>
      <family val="2"/>
      <scheme val="minor"/>
    </font>
    <font>
      <i/>
      <sz val="11"/>
      <color theme="0"/>
      <name val="Calibri"/>
      <family val="2"/>
      <scheme val="minor"/>
    </font>
    <font>
      <b/>
      <sz val="11"/>
      <color theme="0"/>
      <name val="Calibri"/>
      <family val="2"/>
      <scheme val="minor"/>
    </font>
    <font>
      <b/>
      <i/>
      <sz val="11"/>
      <name val="Calibri"/>
      <family val="2"/>
      <scheme val="minor"/>
    </font>
    <font>
      <i/>
      <sz val="11"/>
      <color theme="3" tint="0.249977111117893"/>
      <name val="Calibri"/>
      <family val="2"/>
      <scheme val="minor"/>
    </font>
    <font>
      <vertAlign val="subscript"/>
      <sz val="11"/>
      <name val="Aptos Narrow"/>
      <family val="2"/>
    </font>
    <font>
      <sz val="11"/>
      <name val="Aptos Narrow"/>
      <family val="2"/>
    </font>
    <font>
      <i/>
      <sz val="11"/>
      <color rgb="FF0070C0"/>
      <name val="Calibri"/>
      <family val="2"/>
      <scheme val="minor"/>
    </font>
    <font>
      <b/>
      <u/>
      <sz val="11"/>
      <color theme="1"/>
      <name val="Calibri"/>
      <family val="2"/>
      <charset val="186"/>
      <scheme val="minor"/>
    </font>
    <font>
      <i/>
      <sz val="11"/>
      <name val="Aptos Narrow"/>
      <family val="2"/>
    </font>
    <font>
      <sz val="11"/>
      <name val="Aptos Narrow"/>
      <family val="2"/>
      <charset val="186"/>
    </font>
    <font>
      <b/>
      <i/>
      <sz val="11"/>
      <name val="Aptos Narrow"/>
      <family val="2"/>
    </font>
    <font>
      <b/>
      <sz val="11"/>
      <name val="Aptos Narrow"/>
      <family val="2"/>
    </font>
    <font>
      <b/>
      <i/>
      <sz val="11"/>
      <color rgb="FF0070C0"/>
      <name val="Calibri"/>
      <family val="2"/>
      <scheme val="minor"/>
    </font>
    <font>
      <b/>
      <vertAlign val="subscript"/>
      <sz val="11"/>
      <name val="Aptos Narrow"/>
      <family val="2"/>
    </font>
    <font>
      <sz val="11"/>
      <color theme="3" tint="0.249977111117893"/>
      <name val="Calibri"/>
      <family val="2"/>
      <scheme val="minor"/>
    </font>
    <font>
      <vertAlign val="subscript"/>
      <sz val="11"/>
      <color indexed="8"/>
      <name val="Aptos Narrow"/>
      <family val="2"/>
    </font>
    <font>
      <sz val="11"/>
      <color indexed="8"/>
      <name val="Aptos Narrow"/>
      <family val="2"/>
    </font>
    <font>
      <sz val="11"/>
      <color theme="3" tint="9.9978637043366805E-2"/>
      <name val="Calibri"/>
      <family val="2"/>
      <scheme val="minor"/>
    </font>
    <font>
      <b/>
      <vertAlign val="subscript"/>
      <sz val="11"/>
      <color theme="1"/>
      <name val="Calibri"/>
      <family val="2"/>
      <scheme val="minor"/>
    </font>
    <font>
      <b/>
      <i/>
      <sz val="11"/>
      <color rgb="FFFF0000"/>
      <name val="Calibri"/>
      <family val="2"/>
      <scheme val="minor"/>
    </font>
    <font>
      <u/>
      <sz val="11"/>
      <color theme="1"/>
      <name val="Calibri"/>
      <family val="2"/>
      <charset val="186"/>
      <scheme val="minor"/>
    </font>
    <font>
      <sz val="11"/>
      <color theme="1"/>
      <name val="Times New Roman"/>
      <family val="1"/>
    </font>
    <font>
      <b/>
      <sz val="14"/>
      <color rgb="FFFF0000"/>
      <name val="Calibri"/>
      <family val="2"/>
      <scheme val="minor"/>
    </font>
    <font>
      <b/>
      <sz val="12"/>
      <name val="Calibri"/>
      <family val="2"/>
      <scheme val="minor"/>
    </font>
    <font>
      <sz val="14"/>
      <color theme="1"/>
      <name val="Calibri"/>
      <family val="2"/>
      <scheme val="minor"/>
    </font>
    <font>
      <b/>
      <sz val="14"/>
      <name val="Calibri"/>
      <family val="2"/>
      <scheme val="minor"/>
    </font>
    <font>
      <sz val="14"/>
      <color theme="1"/>
      <name val="Calibri"/>
      <family val="2"/>
      <charset val="186"/>
      <scheme val="minor"/>
    </font>
    <font>
      <b/>
      <i/>
      <sz val="12"/>
      <color theme="9" tint="-0.249977111117893"/>
      <name val="Calibri"/>
      <family val="2"/>
      <scheme val="minor"/>
    </font>
    <font>
      <b/>
      <i/>
      <sz val="12"/>
      <color indexed="57" tint="-0.249977111117893"/>
      <name val="Calibri"/>
      <family val="2"/>
      <scheme val="minor"/>
    </font>
    <font>
      <b/>
      <i/>
      <sz val="12"/>
      <color indexed="57"/>
      <name val="Calibri"/>
      <family val="2"/>
      <scheme val="minor"/>
    </font>
    <font>
      <b/>
      <i/>
      <sz val="12"/>
      <color theme="5"/>
      <name val="Calibri"/>
      <family val="2"/>
      <scheme val="minor"/>
    </font>
    <font>
      <b/>
      <i/>
      <sz val="12"/>
      <color indexed="53"/>
      <name val="Calibri"/>
      <family val="2"/>
      <scheme val="minor"/>
    </font>
    <font>
      <i/>
      <sz val="14"/>
      <color rgb="FFFF0000"/>
      <name val="Calibri"/>
      <family val="2"/>
      <scheme val="minor"/>
    </font>
    <font>
      <b/>
      <u/>
      <sz val="11"/>
      <color theme="1"/>
      <name val="Calibri"/>
      <family val="2"/>
      <scheme val="minor"/>
    </font>
    <font>
      <sz val="11"/>
      <color rgb="FF242424"/>
      <name val="Segoe UI"/>
      <family val="2"/>
    </font>
    <font>
      <sz val="12"/>
      <color rgb="FF000000"/>
      <name val="Arial"/>
      <family val="2"/>
    </font>
    <font>
      <b/>
      <sz val="12"/>
      <color rgb="FF000000"/>
      <name val="Inherit"/>
    </font>
    <font>
      <sz val="12"/>
      <color rgb="FFFF0000"/>
      <name val="Arial"/>
      <family val="2"/>
    </font>
    <font>
      <sz val="8"/>
      <color rgb="FF000000"/>
      <name val="Segoe UI"/>
      <family val="2"/>
      <charset val="186"/>
    </font>
    <font>
      <sz val="14"/>
      <color rgb="FF339966"/>
      <name val="Calibri"/>
      <family val="2"/>
      <charset val="186"/>
    </font>
    <font>
      <sz val="11"/>
      <color rgb="FF000000"/>
      <name val="Calibri"/>
      <family val="2"/>
      <charset val="186"/>
    </font>
  </fonts>
  <fills count="43">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6E0B4"/>
        <bgColor rgb="FF000000"/>
      </patternFill>
    </fill>
    <fill>
      <patternFill patternType="solid">
        <fgColor rgb="FFE7E6E6"/>
        <bgColor rgb="FF000000"/>
      </patternFill>
    </fill>
    <fill>
      <patternFill patternType="solid">
        <fgColor theme="3" tint="0.89999084444715716"/>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CCFFCC"/>
        <bgColor indexed="64"/>
      </patternFill>
    </fill>
  </fills>
  <borders count="103">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medium">
        <color indexed="64"/>
      </right>
      <top/>
      <bottom style="thin">
        <color auto="1"/>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s>
  <cellStyleXfs count="79">
    <xf numFmtId="0" fontId="0" fillId="0" borderId="0"/>
    <xf numFmtId="0" fontId="5" fillId="0" borderId="0"/>
    <xf numFmtId="0" fontId="7" fillId="0" borderId="0"/>
    <xf numFmtId="0" fontId="7" fillId="0" borderId="0"/>
    <xf numFmtId="0" fontId="8" fillId="0" borderId="1" applyNumberFormat="0" applyFill="0" applyAlignment="0" applyProtection="0"/>
    <xf numFmtId="0" fontId="9" fillId="0" borderId="2" applyNumberFormat="0" applyFill="0" applyAlignment="0" applyProtection="0"/>
    <xf numFmtId="0" fontId="10" fillId="8"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0" borderId="3"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0" borderId="0"/>
    <xf numFmtId="0" fontId="17" fillId="8" borderId="5" applyNumberFormat="0" applyAlignment="0" applyProtection="0"/>
    <xf numFmtId="0" fontId="18" fillId="0" borderId="0"/>
    <xf numFmtId="0" fontId="6" fillId="0" borderId="0"/>
    <xf numFmtId="0" fontId="19" fillId="0" borderId="0" applyNumberFormat="0" applyFill="0" applyBorder="0" applyAlignment="0" applyProtection="0"/>
    <xf numFmtId="0" fontId="20" fillId="7" borderId="4" applyNumberFormat="0" applyAlignment="0" applyProtection="0"/>
    <xf numFmtId="0" fontId="21" fillId="13" borderId="0" applyNumberFormat="0" applyBorder="0" applyAlignment="0" applyProtection="0"/>
    <xf numFmtId="0" fontId="6" fillId="0" borderId="0"/>
    <xf numFmtId="0" fontId="22" fillId="0" borderId="0"/>
    <xf numFmtId="0" fontId="5" fillId="0" borderId="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6" fillId="9" borderId="7" applyNumberFormat="0" applyFont="0" applyAlignment="0" applyProtection="0"/>
    <xf numFmtId="0" fontId="23" fillId="0" borderId="0" applyNumberFormat="0" applyFill="0" applyBorder="0" applyAlignment="0" applyProtection="0"/>
    <xf numFmtId="0" fontId="24" fillId="8" borderId="4" applyNumberFormat="0" applyAlignment="0" applyProtection="0"/>
    <xf numFmtId="0" fontId="25" fillId="0" borderId="0"/>
    <xf numFmtId="0" fontId="17" fillId="0" borderId="8" applyNumberFormat="0" applyFill="0" applyAlignment="0" applyProtection="0"/>
    <xf numFmtId="0" fontId="26" fillId="0" borderId="6" applyNumberFormat="0" applyFill="0" applyAlignment="0" applyProtection="0"/>
    <xf numFmtId="0" fontId="27" fillId="18" borderId="9" applyNumberFormat="0" applyAlignment="0" applyProtection="0"/>
    <xf numFmtId="43" fontId="5"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17" fillId="8" borderId="40" applyNumberFormat="0" applyAlignment="0" applyProtection="0"/>
    <xf numFmtId="0" fontId="20" fillId="7" borderId="39" applyNumberFormat="0" applyAlignment="0" applyProtection="0"/>
    <xf numFmtId="0" fontId="6" fillId="9" borderId="41" applyNumberFormat="0" applyFont="0" applyAlignment="0" applyProtection="0"/>
    <xf numFmtId="0" fontId="24" fillId="8" borderId="39" applyNumberFormat="0" applyAlignment="0" applyProtection="0"/>
    <xf numFmtId="0" fontId="17" fillId="0" borderId="4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17" fillId="8" borderId="56" applyNumberFormat="0" applyAlignment="0" applyProtection="0"/>
    <xf numFmtId="0" fontId="20" fillId="7" borderId="55" applyNumberFormat="0" applyAlignment="0" applyProtection="0"/>
    <xf numFmtId="0" fontId="6" fillId="9" borderId="57" applyNumberFormat="0" applyFont="0" applyAlignment="0" applyProtection="0"/>
    <xf numFmtId="0" fontId="24" fillId="8" borderId="55" applyNumberFormat="0" applyAlignment="0" applyProtection="0"/>
    <xf numFmtId="0" fontId="17" fillId="0" borderId="5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17" fillId="8" borderId="60" applyNumberFormat="0" applyAlignment="0" applyProtection="0"/>
    <xf numFmtId="0" fontId="20" fillId="7" borderId="59" applyNumberFormat="0" applyAlignment="0" applyProtection="0"/>
    <xf numFmtId="0" fontId="6" fillId="9" borderId="61" applyNumberFormat="0" applyFont="0" applyAlignment="0" applyProtection="0"/>
    <xf numFmtId="0" fontId="24" fillId="8" borderId="59" applyNumberFormat="0" applyAlignment="0" applyProtection="0"/>
    <xf numFmtId="0" fontId="17" fillId="0" borderId="6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cellStyleXfs>
  <cellXfs count="857">
    <xf numFmtId="0" fontId="0" fillId="0" borderId="0" xfId="0"/>
    <xf numFmtId="0" fontId="0" fillId="0" borderId="0" xfId="0" applyAlignment="1">
      <alignment wrapText="1"/>
    </xf>
    <xf numFmtId="0" fontId="4" fillId="0" borderId="10" xfId="0" applyFont="1" applyBorder="1"/>
    <xf numFmtId="164" fontId="0" fillId="0" borderId="0" xfId="0" applyNumberFormat="1" applyAlignment="1">
      <alignment wrapText="1"/>
    </xf>
    <xf numFmtId="3" fontId="0" fillId="0" borderId="0" xfId="0" applyNumberFormat="1"/>
    <xf numFmtId="0" fontId="3" fillId="0" borderId="0" xfId="0" applyFont="1" applyAlignment="1">
      <alignment wrapText="1"/>
    </xf>
    <xf numFmtId="0" fontId="4" fillId="0" borderId="0" xfId="0" applyFont="1"/>
    <xf numFmtId="0" fontId="4" fillId="0" borderId="0" xfId="0" applyFont="1" applyAlignment="1">
      <alignment horizontal="center"/>
    </xf>
    <xf numFmtId="0" fontId="3" fillId="0" borderId="0" xfId="0" applyFont="1"/>
    <xf numFmtId="0" fontId="31" fillId="22" borderId="0" xfId="0" applyFont="1" applyFill="1"/>
    <xf numFmtId="0" fontId="31" fillId="0" borderId="0" xfId="0" applyFont="1"/>
    <xf numFmtId="0" fontId="32"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8"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4" fillId="0" borderId="0" xfId="0" applyNumberFormat="1" applyFont="1" applyAlignment="1">
      <alignment wrapText="1"/>
    </xf>
    <xf numFmtId="167" fontId="4"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6"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9" fillId="0" borderId="0" xfId="0" applyFont="1" applyAlignment="1">
      <alignment horizontal="right"/>
    </xf>
    <xf numFmtId="4" fontId="0" fillId="0" borderId="0" xfId="0" applyNumberFormat="1" applyAlignment="1">
      <alignment horizontal="right" wrapText="1"/>
    </xf>
    <xf numFmtId="0" fontId="29" fillId="27" borderId="12" xfId="0" applyFont="1" applyFill="1" applyBorder="1" applyAlignment="1">
      <alignment horizontal="center"/>
    </xf>
    <xf numFmtId="0" fontId="37" fillId="0" borderId="22" xfId="0" applyFont="1" applyBorder="1"/>
    <xf numFmtId="0" fontId="37" fillId="0" borderId="22" xfId="0" applyFont="1" applyBorder="1" applyAlignment="1">
      <alignment horizontal="right"/>
    </xf>
    <xf numFmtId="9" fontId="0" fillId="0" borderId="0" xfId="0" applyNumberFormat="1"/>
    <xf numFmtId="0" fontId="0" fillId="28" borderId="0" xfId="0" applyFill="1"/>
    <xf numFmtId="0" fontId="4" fillId="0" borderId="0" xfId="0" applyFont="1" applyAlignment="1">
      <alignment horizontal="center" vertical="center"/>
    </xf>
    <xf numFmtId="0" fontId="30"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4" fillId="0" borderId="0" xfId="0" applyFont="1" applyAlignment="1">
      <alignment horizontal="center" wrapText="1"/>
    </xf>
    <xf numFmtId="0" fontId="33" fillId="0" borderId="0" xfId="0" applyFont="1"/>
    <xf numFmtId="0" fontId="0" fillId="26" borderId="0" xfId="0" applyFill="1" applyAlignment="1">
      <alignment horizontal="left" wrapText="1"/>
    </xf>
    <xf numFmtId="0" fontId="3"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3" fillId="0" borderId="0" xfId="0" applyNumberFormat="1" applyFont="1" applyAlignment="1">
      <alignment wrapText="1"/>
    </xf>
    <xf numFmtId="0" fontId="35"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3" fillId="0" borderId="0" xfId="0" applyFont="1" applyProtection="1">
      <protection locked="0"/>
    </xf>
    <xf numFmtId="0" fontId="33" fillId="0" borderId="0" xfId="0" applyFont="1" applyProtection="1">
      <protection hidden="1"/>
    </xf>
    <xf numFmtId="0" fontId="4" fillId="2" borderId="24" xfId="0" applyFont="1" applyFill="1" applyBorder="1" applyAlignment="1">
      <alignment horizontal="center"/>
    </xf>
    <xf numFmtId="0" fontId="0" fillId="3" borderId="0" xfId="0" applyFill="1" applyAlignment="1">
      <alignment horizontal="left"/>
    </xf>
    <xf numFmtId="0" fontId="4" fillId="0" borderId="0" xfId="0" applyFont="1" applyAlignment="1">
      <alignment wrapText="1"/>
    </xf>
    <xf numFmtId="0" fontId="4" fillId="0" borderId="32" xfId="0" applyFont="1" applyBorder="1"/>
    <xf numFmtId="0" fontId="4" fillId="2" borderId="34" xfId="0" applyFont="1" applyFill="1" applyBorder="1" applyAlignment="1">
      <alignment horizontal="center" vertical="center"/>
    </xf>
    <xf numFmtId="0" fontId="4" fillId="2" borderId="35" xfId="0" applyFont="1" applyFill="1" applyBorder="1" applyAlignment="1">
      <alignment horizontal="center"/>
    </xf>
    <xf numFmtId="0" fontId="4" fillId="2" borderId="36" xfId="0" applyFont="1" applyFill="1" applyBorder="1" applyAlignment="1">
      <alignment horizontal="center"/>
    </xf>
    <xf numFmtId="0" fontId="4" fillId="2" borderId="17" xfId="0" applyFont="1" applyFill="1" applyBorder="1" applyAlignment="1">
      <alignment horizontal="center" wrapText="1"/>
    </xf>
    <xf numFmtId="0" fontId="4" fillId="2" borderId="38" xfId="0" applyFont="1" applyFill="1" applyBorder="1" applyAlignment="1">
      <alignment horizontal="center" wrapText="1"/>
    </xf>
    <xf numFmtId="0" fontId="4" fillId="2" borderId="35" xfId="0" applyFont="1" applyFill="1" applyBorder="1" applyAlignment="1">
      <alignment horizontal="center" wrapText="1"/>
    </xf>
    <xf numFmtId="0" fontId="4" fillId="2" borderId="37" xfId="0" applyFont="1" applyFill="1" applyBorder="1" applyAlignment="1">
      <alignment horizontal="center"/>
    </xf>
    <xf numFmtId="0" fontId="4" fillId="0" borderId="10" xfId="0" applyFont="1" applyBorder="1" applyAlignment="1">
      <alignment wrapText="1"/>
    </xf>
    <xf numFmtId="0" fontId="0" fillId="0" borderId="0" xfId="0" pivotButton="1"/>
    <xf numFmtId="0" fontId="33" fillId="0" borderId="0" xfId="0" applyFont="1" applyAlignment="1">
      <alignment horizontal="center"/>
    </xf>
    <xf numFmtId="166" fontId="0" fillId="0" borderId="0" xfId="0" applyNumberFormat="1"/>
    <xf numFmtId="0" fontId="4" fillId="0" borderId="0" xfId="0" applyFont="1" applyAlignment="1">
      <alignment horizontal="left"/>
    </xf>
    <xf numFmtId="169" fontId="33" fillId="0" borderId="0" xfId="55" applyNumberFormat="1" applyFont="1" applyBorder="1" applyProtection="1"/>
    <xf numFmtId="168" fontId="33" fillId="0" borderId="0" xfId="55" applyNumberFormat="1" applyFont="1" applyBorder="1" applyProtection="1"/>
    <xf numFmtId="168" fontId="33" fillId="0" borderId="0" xfId="55" applyNumberFormat="1" applyFont="1" applyProtection="1"/>
    <xf numFmtId="0" fontId="0" fillId="0" borderId="0" xfId="0" applyAlignment="1">
      <alignment vertical="top" wrapText="1"/>
    </xf>
    <xf numFmtId="164" fontId="0" fillId="0" borderId="0" xfId="0" applyNumberFormat="1"/>
    <xf numFmtId="0" fontId="4" fillId="0" borderId="43" xfId="0" applyFont="1" applyBorder="1" applyAlignment="1">
      <alignment horizontal="center"/>
    </xf>
    <xf numFmtId="0" fontId="29" fillId="0" borderId="31" xfId="0" applyFont="1" applyBorder="1" applyAlignment="1">
      <alignment horizontal="right"/>
    </xf>
    <xf numFmtId="0" fontId="0" fillId="0" borderId="47" xfId="0" applyBorder="1"/>
    <xf numFmtId="0" fontId="4" fillId="0" borderId="48" xfId="0" applyFont="1" applyBorder="1" applyAlignment="1">
      <alignment wrapText="1"/>
    </xf>
    <xf numFmtId="3" fontId="0" fillId="0" borderId="48" xfId="0" applyNumberFormat="1" applyBorder="1" applyAlignment="1">
      <alignment wrapText="1"/>
    </xf>
    <xf numFmtId="0" fontId="0" fillId="0" borderId="28" xfId="0" applyBorder="1" applyAlignment="1">
      <alignment wrapText="1"/>
    </xf>
    <xf numFmtId="0" fontId="0" fillId="0" borderId="44" xfId="0" applyBorder="1" applyAlignment="1">
      <alignment wrapText="1"/>
    </xf>
    <xf numFmtId="0" fontId="29" fillId="0" borderId="19" xfId="0" applyFont="1" applyBorder="1" applyAlignment="1">
      <alignment horizontal="right"/>
    </xf>
    <xf numFmtId="3" fontId="0" fillId="0" borderId="29" xfId="0" applyNumberFormat="1" applyBorder="1" applyAlignment="1">
      <alignment wrapText="1"/>
    </xf>
    <xf numFmtId="3" fontId="0" fillId="0" borderId="47" xfId="55" applyNumberFormat="1" applyFont="1" applyBorder="1" applyAlignment="1">
      <alignment wrapText="1"/>
    </xf>
    <xf numFmtId="0" fontId="40" fillId="0" borderId="0" xfId="0" applyFont="1"/>
    <xf numFmtId="0" fontId="41" fillId="0" borderId="0" xfId="0" applyFont="1"/>
    <xf numFmtId="0" fontId="0" fillId="0" borderId="48" xfId="0" applyBorder="1" applyAlignment="1">
      <alignment wrapText="1"/>
    </xf>
    <xf numFmtId="0" fontId="4" fillId="0" borderId="49" xfId="0" applyFont="1" applyBorder="1"/>
    <xf numFmtId="0" fontId="4" fillId="0" borderId="44" xfId="0" applyFont="1" applyBorder="1"/>
    <xf numFmtId="0" fontId="0" fillId="0" borderId="12" xfId="0" applyBorder="1" applyAlignment="1">
      <alignment wrapText="1"/>
    </xf>
    <xf numFmtId="3" fontId="0" fillId="0" borderId="48" xfId="0" applyNumberFormat="1" applyBorder="1"/>
    <xf numFmtId="3" fontId="0" fillId="0" borderId="12" xfId="0" applyNumberFormat="1" applyBorder="1"/>
    <xf numFmtId="0" fontId="0" fillId="0" borderId="50" xfId="0" applyBorder="1"/>
    <xf numFmtId="0" fontId="4" fillId="0" borderId="51" xfId="0" applyFont="1" applyBorder="1"/>
    <xf numFmtId="0" fontId="0" fillId="0" borderId="51" xfId="0" applyBorder="1"/>
    <xf numFmtId="3" fontId="0" fillId="0" borderId="47" xfId="0" applyNumberFormat="1" applyBorder="1"/>
    <xf numFmtId="0" fontId="0" fillId="0" borderId="27" xfId="0" applyBorder="1" applyAlignment="1">
      <alignment horizontal="left" wrapText="1"/>
    </xf>
    <xf numFmtId="0" fontId="29" fillId="0" borderId="0" xfId="0" applyFont="1" applyAlignment="1" applyProtection="1">
      <alignment wrapText="1"/>
      <protection locked="0"/>
    </xf>
    <xf numFmtId="10" fontId="0" fillId="0" borderId="0" xfId="0" applyNumberFormat="1"/>
    <xf numFmtId="0" fontId="40"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4" fillId="0" borderId="44" xfId="0" applyNumberFormat="1" applyFont="1" applyBorder="1" applyAlignment="1">
      <alignment wrapText="1"/>
    </xf>
    <xf numFmtId="0" fontId="41" fillId="30" borderId="44" xfId="0" applyFont="1" applyFill="1" applyBorder="1" applyAlignment="1">
      <alignment horizontal="center" vertical="center" wrapText="1"/>
    </xf>
    <xf numFmtId="0" fontId="41" fillId="0" borderId="0" xfId="0" applyFont="1" applyAlignment="1">
      <alignment horizontal="center" vertical="center" wrapText="1"/>
    </xf>
    <xf numFmtId="4" fontId="4" fillId="0" borderId="27" xfId="0" applyNumberFormat="1" applyFont="1" applyBorder="1" applyAlignment="1">
      <alignment wrapText="1"/>
    </xf>
    <xf numFmtId="2" fontId="0" fillId="0" borderId="0" xfId="0" applyNumberFormat="1"/>
    <xf numFmtId="0" fontId="33" fillId="0" borderId="0" xfId="0" applyFont="1" applyAlignment="1">
      <alignment horizontal="center" vertical="center" wrapText="1"/>
    </xf>
    <xf numFmtId="0" fontId="33" fillId="0" borderId="0" xfId="0" applyFont="1" applyAlignment="1">
      <alignment horizontal="center" vertical="center"/>
    </xf>
    <xf numFmtId="0" fontId="43" fillId="0" borderId="0" xfId="0" applyFont="1" applyAlignment="1">
      <alignment horizontal="center"/>
    </xf>
    <xf numFmtId="49" fontId="0" fillId="0" borderId="0" xfId="0" applyNumberFormat="1" applyAlignment="1">
      <alignment horizontal="center"/>
    </xf>
    <xf numFmtId="0" fontId="4" fillId="0" borderId="30" xfId="0" applyFont="1" applyBorder="1"/>
    <xf numFmtId="0" fontId="4" fillId="0" borderId="53" xfId="0" applyFont="1" applyBorder="1"/>
    <xf numFmtId="0" fontId="42" fillId="0" borderId="0" xfId="0" applyFont="1" applyAlignment="1">
      <alignment horizontal="left"/>
    </xf>
    <xf numFmtId="165" fontId="4" fillId="0" borderId="32" xfId="0" applyNumberFormat="1" applyFont="1" applyBorder="1" applyAlignment="1">
      <alignment wrapText="1"/>
    </xf>
    <xf numFmtId="3" fontId="0" fillId="0" borderId="10" xfId="0" applyNumberFormat="1" applyBorder="1"/>
    <xf numFmtId="0" fontId="0" fillId="0" borderId="32" xfId="0" applyBorder="1"/>
    <xf numFmtId="0" fontId="0" fillId="0" borderId="30" xfId="0" applyBorder="1"/>
    <xf numFmtId="0" fontId="0" fillId="0" borderId="53" xfId="0" applyBorder="1"/>
    <xf numFmtId="0" fontId="47" fillId="0" borderId="0" xfId="0" applyFont="1" applyAlignment="1">
      <alignment horizontal="left"/>
    </xf>
    <xf numFmtId="0" fontId="48" fillId="0" borderId="0" xfId="0" applyFont="1" applyAlignment="1">
      <alignment horizontal="left"/>
    </xf>
    <xf numFmtId="0" fontId="47" fillId="0" borderId="0" xfId="0" applyFont="1"/>
    <xf numFmtId="0" fontId="0" fillId="0" borderId="63" xfId="0" applyBorder="1"/>
    <xf numFmtId="0" fontId="4" fillId="0" borderId="63" xfId="0" applyFont="1" applyBorder="1" applyAlignment="1">
      <alignment wrapText="1"/>
    </xf>
    <xf numFmtId="0" fontId="4" fillId="0" borderId="63" xfId="0" applyFont="1" applyBorder="1"/>
    <xf numFmtId="3" fontId="4" fillId="0" borderId="63" xfId="0" applyNumberFormat="1" applyFont="1" applyBorder="1"/>
    <xf numFmtId="3" fontId="0" fillId="25" borderId="63" xfId="0" applyNumberFormat="1" applyFill="1" applyBorder="1"/>
    <xf numFmtId="3" fontId="0" fillId="24" borderId="63" xfId="0" applyNumberFormat="1" applyFill="1" applyBorder="1" applyProtection="1">
      <protection locked="0"/>
    </xf>
    <xf numFmtId="0" fontId="4" fillId="2" borderId="63" xfId="0" applyFont="1" applyFill="1" applyBorder="1" applyAlignment="1">
      <alignment horizontal="center"/>
    </xf>
    <xf numFmtId="0" fontId="4" fillId="2" borderId="63" xfId="0" applyFont="1" applyFill="1" applyBorder="1" applyAlignment="1">
      <alignment horizontal="center" wrapText="1"/>
    </xf>
    <xf numFmtId="0" fontId="4" fillId="2" borderId="65" xfId="0" applyFont="1" applyFill="1" applyBorder="1" applyAlignment="1">
      <alignment horizontal="center"/>
    </xf>
    <xf numFmtId="0" fontId="4" fillId="2" borderId="63" xfId="0" applyFont="1" applyFill="1" applyBorder="1" applyAlignment="1">
      <alignment horizontal="center" vertical="center"/>
    </xf>
    <xf numFmtId="0" fontId="0" fillId="0" borderId="66" xfId="0" applyBorder="1"/>
    <xf numFmtId="0" fontId="4" fillId="0" borderId="65" xfId="0" applyFont="1" applyBorder="1"/>
    <xf numFmtId="0" fontId="4" fillId="0" borderId="67" xfId="0" applyFont="1" applyBorder="1"/>
    <xf numFmtId="0" fontId="0" fillId="0" borderId="68" xfId="0" applyBorder="1" applyAlignment="1">
      <alignment wrapText="1"/>
    </xf>
    <xf numFmtId="0" fontId="0" fillId="0" borderId="64" xfId="0" applyBorder="1" applyAlignment="1">
      <alignment wrapText="1"/>
    </xf>
    <xf numFmtId="0" fontId="0" fillId="0" borderId="67" xfId="0" applyBorder="1" applyAlignment="1">
      <alignment wrapText="1"/>
    </xf>
    <xf numFmtId="0" fontId="0" fillId="0" borderId="63" xfId="0" applyBorder="1" applyAlignment="1">
      <alignment horizontal="left" wrapText="1"/>
    </xf>
    <xf numFmtId="49" fontId="0" fillId="20" borderId="69" xfId="0" applyNumberFormat="1" applyFill="1" applyBorder="1" applyAlignment="1" applyProtection="1">
      <alignment horizontal="left" vertical="center"/>
      <protection locked="0"/>
    </xf>
    <xf numFmtId="14" fontId="0" fillId="20" borderId="69" xfId="0" applyNumberFormat="1" applyFill="1" applyBorder="1" applyAlignment="1" applyProtection="1">
      <alignment horizontal="left" wrapText="1"/>
      <protection locked="0"/>
    </xf>
    <xf numFmtId="1" fontId="0" fillId="20" borderId="69" xfId="0" applyNumberFormat="1" applyFill="1" applyBorder="1" applyAlignment="1">
      <alignment horizontal="left" wrapText="1"/>
    </xf>
    <xf numFmtId="49" fontId="0" fillId="20" borderId="70" xfId="0" applyNumberFormat="1" applyFill="1" applyBorder="1" applyAlignment="1" applyProtection="1">
      <alignment horizontal="right" wrapText="1"/>
      <protection locked="0"/>
    </xf>
    <xf numFmtId="0" fontId="3" fillId="0" borderId="69" xfId="0" applyFont="1" applyBorder="1"/>
    <xf numFmtId="0" fontId="0" fillId="0" borderId="69" xfId="0" applyBorder="1"/>
    <xf numFmtId="1" fontId="0" fillId="0" borderId="72" xfId="0" applyNumberFormat="1" applyBorder="1" applyAlignment="1">
      <alignment wrapText="1"/>
    </xf>
    <xf numFmtId="0" fontId="0" fillId="0" borderId="70" xfId="0" applyBorder="1"/>
    <xf numFmtId="9" fontId="0" fillId="20" borderId="69" xfId="0" applyNumberFormat="1" applyFill="1" applyBorder="1" applyAlignment="1" applyProtection="1">
      <alignment horizontal="left" wrapText="1"/>
      <protection locked="0"/>
    </xf>
    <xf numFmtId="0" fontId="4" fillId="0" borderId="70" xfId="0" applyFont="1" applyBorder="1" applyAlignment="1">
      <alignment horizontal="left"/>
    </xf>
    <xf numFmtId="0" fontId="4" fillId="0" borderId="71" xfId="0" applyFont="1" applyBorder="1" applyAlignment="1">
      <alignment horizontal="left"/>
    </xf>
    <xf numFmtId="0" fontId="4" fillId="0" borderId="72" xfId="0" applyFont="1" applyBorder="1" applyAlignment="1">
      <alignment horizontal="left"/>
    </xf>
    <xf numFmtId="0" fontId="4" fillId="2" borderId="69" xfId="0" applyFont="1" applyFill="1" applyBorder="1" applyAlignment="1">
      <alignment horizontal="center" vertical="center"/>
    </xf>
    <xf numFmtId="0" fontId="4" fillId="2" borderId="69" xfId="0" applyFont="1" applyFill="1" applyBorder="1" applyAlignment="1">
      <alignment horizontal="center"/>
    </xf>
    <xf numFmtId="0" fontId="4" fillId="2" borderId="69" xfId="0" applyFont="1" applyFill="1" applyBorder="1" applyAlignment="1">
      <alignment horizontal="center" wrapText="1"/>
    </xf>
    <xf numFmtId="0" fontId="4" fillId="0" borderId="69" xfId="0" applyFont="1" applyBorder="1" applyAlignment="1">
      <alignment wrapText="1"/>
    </xf>
    <xf numFmtId="3" fontId="4" fillId="0" borderId="69" xfId="0" applyNumberFormat="1" applyFont="1" applyBorder="1" applyAlignment="1">
      <alignment wrapText="1"/>
    </xf>
    <xf numFmtId="0" fontId="4" fillId="0" borderId="69" xfId="0" applyFont="1" applyBorder="1"/>
    <xf numFmtId="3" fontId="4" fillId="0" borderId="69" xfId="0" applyNumberFormat="1" applyFont="1" applyBorder="1"/>
    <xf numFmtId="0" fontId="29" fillId="20" borderId="69" xfId="0" applyFont="1" applyFill="1" applyBorder="1" applyAlignment="1" applyProtection="1">
      <alignment wrapText="1"/>
      <protection locked="0"/>
    </xf>
    <xf numFmtId="0" fontId="0" fillId="0" borderId="69" xfId="0" applyBorder="1" applyAlignment="1">
      <alignment wrapText="1"/>
    </xf>
    <xf numFmtId="9" fontId="29" fillId="20" borderId="69" xfId="0" applyNumberFormat="1" applyFont="1" applyFill="1" applyBorder="1" applyProtection="1">
      <protection locked="0"/>
    </xf>
    <xf numFmtId="3" fontId="0" fillId="20" borderId="69" xfId="0" applyNumberFormat="1" applyFill="1" applyBorder="1" applyProtection="1">
      <protection locked="0"/>
    </xf>
    <xf numFmtId="0" fontId="29" fillId="0" borderId="69" xfId="0" applyFont="1" applyBorder="1" applyAlignment="1">
      <alignment wrapText="1"/>
    </xf>
    <xf numFmtId="3" fontId="0" fillId="25" borderId="69" xfId="0" applyNumberFormat="1" applyFill="1" applyBorder="1"/>
    <xf numFmtId="3" fontId="0" fillId="24" borderId="69" xfId="0" applyNumberFormat="1" applyFill="1" applyBorder="1" applyProtection="1">
      <protection locked="0"/>
    </xf>
    <xf numFmtId="0" fontId="29" fillId="0" borderId="69" xfId="0" applyFont="1" applyBorder="1"/>
    <xf numFmtId="9" fontId="0" fillId="20" borderId="69" xfId="0" applyNumberFormat="1" applyFill="1" applyBorder="1" applyProtection="1">
      <protection locked="0"/>
    </xf>
    <xf numFmtId="9" fontId="0" fillId="20" borderId="69" xfId="0" applyNumberFormat="1" applyFill="1" applyBorder="1" applyAlignment="1" applyProtection="1">
      <alignment horizontal="right"/>
      <protection locked="0"/>
    </xf>
    <xf numFmtId="9" fontId="4" fillId="0" borderId="69" xfId="0" applyNumberFormat="1" applyFont="1" applyBorder="1" applyAlignment="1">
      <alignment horizontal="center"/>
    </xf>
    <xf numFmtId="3" fontId="0" fillId="28" borderId="69" xfId="0" applyNumberFormat="1" applyFill="1" applyBorder="1"/>
    <xf numFmtId="0" fontId="4" fillId="0" borderId="69" xfId="0" applyFont="1" applyBorder="1" applyAlignment="1">
      <alignment vertical="center" wrapText="1"/>
    </xf>
    <xf numFmtId="3" fontId="0" fillId="20" borderId="69" xfId="0" applyNumberFormat="1" applyFill="1" applyBorder="1" applyAlignment="1" applyProtection="1">
      <alignment wrapText="1"/>
      <protection locked="0"/>
    </xf>
    <xf numFmtId="0" fontId="4" fillId="2" borderId="70" xfId="0" applyFont="1" applyFill="1" applyBorder="1" applyAlignment="1">
      <alignment horizontal="center"/>
    </xf>
    <xf numFmtId="0" fontId="4" fillId="2" borderId="71" xfId="0" applyFont="1" applyFill="1" applyBorder="1" applyAlignment="1">
      <alignment horizontal="center"/>
    </xf>
    <xf numFmtId="0" fontId="0" fillId="0" borderId="70" xfId="0" applyBorder="1" applyAlignment="1">
      <alignment horizontal="left" wrapText="1"/>
    </xf>
    <xf numFmtId="3" fontId="0" fillId="0" borderId="69" xfId="55" applyNumberFormat="1" applyFont="1" applyBorder="1" applyAlignment="1">
      <alignment wrapText="1"/>
    </xf>
    <xf numFmtId="3" fontId="0" fillId="0" borderId="69" xfId="0" applyNumberFormat="1" applyBorder="1" applyAlignment="1">
      <alignment wrapText="1"/>
    </xf>
    <xf numFmtId="3" fontId="0" fillId="0" borderId="69" xfId="0" applyNumberFormat="1" applyBorder="1"/>
    <xf numFmtId="4" fontId="4" fillId="0" borderId="73" xfId="0" applyNumberFormat="1" applyFont="1" applyBorder="1" applyAlignment="1">
      <alignment wrapText="1"/>
    </xf>
    <xf numFmtId="10" fontId="0" fillId="0" borderId="80" xfId="55" applyNumberFormat="1" applyFont="1" applyFill="1" applyBorder="1" applyAlignment="1">
      <alignment horizontal="right" wrapText="1"/>
    </xf>
    <xf numFmtId="3" fontId="0" fillId="0" borderId="72" xfId="0" applyNumberFormat="1" applyBorder="1" applyAlignment="1">
      <alignment wrapText="1"/>
    </xf>
    <xf numFmtId="10" fontId="0" fillId="0" borderId="73" xfId="0" applyNumberFormat="1" applyBorder="1" applyAlignment="1">
      <alignment horizontal="right" wrapText="1"/>
    </xf>
    <xf numFmtId="4" fontId="0" fillId="0" borderId="80" xfId="0" applyNumberFormat="1" applyBorder="1" applyAlignment="1">
      <alignment horizontal="right" wrapText="1"/>
    </xf>
    <xf numFmtId="10" fontId="0" fillId="0" borderId="80" xfId="0" applyNumberFormat="1" applyBorder="1" applyAlignment="1">
      <alignment horizontal="right" wrapText="1"/>
    </xf>
    <xf numFmtId="10" fontId="5" fillId="0" borderId="73" xfId="56" applyNumberFormat="1" applyFont="1" applyFill="1" applyBorder="1" applyAlignment="1">
      <alignment horizontal="right" wrapText="1"/>
    </xf>
    <xf numFmtId="0" fontId="0" fillId="0" borderId="69" xfId="0" applyBorder="1" applyAlignment="1">
      <alignment horizontal="left" wrapText="1"/>
    </xf>
    <xf numFmtId="4" fontId="0" fillId="26" borderId="69" xfId="0" applyNumberFormat="1" applyFill="1" applyBorder="1" applyAlignment="1">
      <alignment horizontal="right" wrapText="1"/>
    </xf>
    <xf numFmtId="0" fontId="4" fillId="2" borderId="69" xfId="0" applyFont="1" applyFill="1" applyBorder="1"/>
    <xf numFmtId="3" fontId="0" fillId="0" borderId="69" xfId="0" applyNumberFormat="1" applyBorder="1" applyAlignment="1">
      <alignment horizontal="right"/>
    </xf>
    <xf numFmtId="0" fontId="29" fillId="27" borderId="69" xfId="0" applyFont="1" applyFill="1" applyBorder="1" applyAlignment="1">
      <alignment horizontal="center"/>
    </xf>
    <xf numFmtId="10" fontId="0" fillId="0" borderId="69" xfId="0" applyNumberFormat="1" applyBorder="1" applyAlignment="1">
      <alignment horizontal="right" wrapText="1"/>
    </xf>
    <xf numFmtId="4" fontId="0" fillId="0" borderId="69" xfId="0" applyNumberFormat="1" applyBorder="1" applyAlignment="1">
      <alignment horizontal="right" wrapText="1"/>
    </xf>
    <xf numFmtId="0" fontId="0" fillId="0" borderId="69" xfId="0" applyBorder="1" applyAlignment="1">
      <alignment horizontal="right"/>
    </xf>
    <xf numFmtId="9" fontId="29" fillId="20" borderId="69" xfId="0" applyNumberFormat="1" applyFont="1" applyFill="1" applyBorder="1" applyAlignment="1" applyProtection="1">
      <alignment horizontal="center"/>
      <protection locked="0"/>
    </xf>
    <xf numFmtId="0" fontId="29" fillId="20" borderId="69" xfId="0" applyFont="1" applyFill="1" applyBorder="1" applyAlignment="1" applyProtection="1">
      <alignment horizontal="left" wrapText="1"/>
      <protection locked="0"/>
    </xf>
    <xf numFmtId="4" fontId="0" fillId="0" borderId="72" xfId="0" applyNumberFormat="1" applyBorder="1" applyAlignment="1">
      <alignment horizontal="right"/>
    </xf>
    <xf numFmtId="0" fontId="4" fillId="0" borderId="69" xfId="0" applyFont="1" applyBorder="1" applyAlignment="1">
      <alignment horizontal="center"/>
    </xf>
    <xf numFmtId="166" fontId="29" fillId="0" borderId="69" xfId="0" applyNumberFormat="1" applyFont="1" applyBorder="1" applyAlignment="1">
      <alignment horizontal="center"/>
    </xf>
    <xf numFmtId="2" fontId="0" fillId="0" borderId="69" xfId="0" applyNumberFormat="1" applyBorder="1" applyAlignment="1">
      <alignment horizontal="center"/>
    </xf>
    <xf numFmtId="0" fontId="29" fillId="0" borderId="69" xfId="0" applyFont="1" applyBorder="1" applyAlignment="1">
      <alignment horizontal="left"/>
    </xf>
    <xf numFmtId="0" fontId="29" fillId="20" borderId="69" xfId="0" applyFont="1" applyFill="1" applyBorder="1" applyAlignment="1" applyProtection="1">
      <alignment horizontal="center"/>
      <protection locked="0"/>
    </xf>
    <xf numFmtId="2" fontId="30" fillId="0" borderId="69" xfId="0" applyNumberFormat="1" applyFont="1" applyBorder="1" applyAlignment="1">
      <alignment horizontal="center"/>
    </xf>
    <xf numFmtId="3" fontId="0" fillId="0" borderId="72" xfId="0" applyNumberFormat="1" applyBorder="1"/>
    <xf numFmtId="0" fontId="4" fillId="0" borderId="69" xfId="0" applyFont="1" applyBorder="1" applyAlignment="1">
      <alignment horizontal="center" vertical="center"/>
    </xf>
    <xf numFmtId="0" fontId="0" fillId="0" borderId="70" xfId="0" applyBorder="1" applyAlignment="1">
      <alignment wrapText="1"/>
    </xf>
    <xf numFmtId="2" fontId="0" fillId="0" borderId="69" xfId="0" applyNumberFormat="1" applyBorder="1"/>
    <xf numFmtId="3" fontId="29" fillId="0" borderId="69" xfId="0" applyNumberFormat="1" applyFont="1" applyBorder="1" applyAlignment="1">
      <alignment horizontal="right" wrapText="1"/>
    </xf>
    <xf numFmtId="10" fontId="29" fillId="0" borderId="69" xfId="0" applyNumberFormat="1" applyFont="1" applyBorder="1" applyAlignment="1">
      <alignment horizontal="right" wrapText="1"/>
    </xf>
    <xf numFmtId="4" fontId="29" fillId="0" borderId="69" xfId="0" applyNumberFormat="1" applyFont="1" applyBorder="1" applyAlignment="1">
      <alignment horizontal="right" wrapText="1"/>
    </xf>
    <xf numFmtId="165" fontId="4" fillId="0" borderId="70" xfId="0" applyNumberFormat="1" applyFont="1" applyBorder="1" applyAlignment="1">
      <alignment wrapText="1"/>
    </xf>
    <xf numFmtId="168" fontId="0" fillId="0" borderId="69" xfId="55" applyNumberFormat="1" applyFont="1" applyBorder="1" applyProtection="1"/>
    <xf numFmtId="0" fontId="44" fillId="2" borderId="70" xfId="0" applyFont="1" applyFill="1" applyBorder="1" applyAlignment="1">
      <alignment horizontal="left"/>
    </xf>
    <xf numFmtId="0" fontId="4" fillId="2" borderId="71" xfId="0" applyFont="1" applyFill="1" applyBorder="1" applyAlignment="1">
      <alignment horizontal="right"/>
    </xf>
    <xf numFmtId="0" fontId="44" fillId="2" borderId="71" xfId="0" applyFont="1" applyFill="1" applyBorder="1"/>
    <xf numFmtId="0" fontId="44" fillId="2" borderId="72" xfId="0" applyFont="1" applyFill="1" applyBorder="1"/>
    <xf numFmtId="0" fontId="4" fillId="0" borderId="70" xfId="0" applyFont="1" applyBorder="1"/>
    <xf numFmtId="0" fontId="4" fillId="0" borderId="71" xfId="0" applyFont="1" applyBorder="1"/>
    <xf numFmtId="0" fontId="4" fillId="0" borderId="72" xfId="0" applyFont="1" applyBorder="1"/>
    <xf numFmtId="0" fontId="0" fillId="0" borderId="71" xfId="0" applyBorder="1"/>
    <xf numFmtId="0" fontId="0" fillId="0" borderId="72" xfId="0" applyBorder="1"/>
    <xf numFmtId="0" fontId="0" fillId="0" borderId="74" xfId="0" applyBorder="1"/>
    <xf numFmtId="0" fontId="4" fillId="0" borderId="70" xfId="0" applyFont="1" applyBorder="1" applyAlignment="1">
      <alignment wrapText="1"/>
    </xf>
    <xf numFmtId="0" fontId="4" fillId="0" borderId="81" xfId="0" applyFont="1" applyBorder="1" applyAlignment="1">
      <alignment wrapText="1"/>
    </xf>
    <xf numFmtId="0" fontId="4" fillId="0" borderId="81" xfId="0" applyFont="1" applyBorder="1"/>
    <xf numFmtId="0" fontId="29" fillId="0" borderId="74" xfId="0" applyFont="1" applyBorder="1" applyAlignment="1" applyProtection="1">
      <alignment wrapText="1"/>
      <protection locked="0"/>
    </xf>
    <xf numFmtId="0" fontId="29" fillId="0" borderId="69" xfId="0" applyFont="1" applyBorder="1" applyAlignment="1" applyProtection="1">
      <alignment wrapText="1"/>
      <protection locked="0"/>
    </xf>
    <xf numFmtId="9" fontId="29" fillId="0" borderId="81" xfId="0" applyNumberFormat="1" applyFont="1" applyBorder="1" applyAlignment="1" applyProtection="1">
      <alignment wrapText="1"/>
      <protection locked="0"/>
    </xf>
    <xf numFmtId="3" fontId="0" fillId="0" borderId="72" xfId="0" applyNumberFormat="1" applyBorder="1" applyProtection="1">
      <protection locked="0"/>
    </xf>
    <xf numFmtId="0" fontId="29" fillId="0" borderId="70" xfId="0" applyFont="1" applyBorder="1"/>
    <xf numFmtId="0" fontId="29" fillId="0" borderId="70" xfId="0" applyFont="1" applyBorder="1" applyAlignment="1">
      <alignment wrapText="1"/>
    </xf>
    <xf numFmtId="0" fontId="34" fillId="0" borderId="69" xfId="0" applyFont="1" applyBorder="1" applyAlignment="1" applyProtection="1">
      <alignment wrapText="1"/>
      <protection locked="0"/>
    </xf>
    <xf numFmtId="9" fontId="34" fillId="0" borderId="81" xfId="0" applyNumberFormat="1" applyFont="1" applyBorder="1" applyAlignment="1" applyProtection="1">
      <alignment wrapText="1"/>
      <protection locked="0"/>
    </xf>
    <xf numFmtId="0" fontId="0" fillId="0" borderId="75" xfId="0" applyBorder="1" applyAlignment="1">
      <alignment wrapText="1"/>
    </xf>
    <xf numFmtId="0" fontId="0" fillId="0" borderId="73" xfId="0" applyBorder="1" applyAlignment="1">
      <alignment wrapText="1"/>
    </xf>
    <xf numFmtId="0" fontId="0" fillId="0" borderId="71" xfId="0" applyBorder="1" applyAlignment="1">
      <alignment wrapText="1"/>
    </xf>
    <xf numFmtId="0" fontId="0" fillId="0" borderId="81" xfId="0" applyBorder="1" applyAlignment="1">
      <alignment wrapText="1"/>
    </xf>
    <xf numFmtId="3" fontId="0" fillId="0" borderId="74" xfId="0" applyNumberFormat="1" applyBorder="1" applyAlignment="1">
      <alignment wrapText="1"/>
    </xf>
    <xf numFmtId="3" fontId="0" fillId="0" borderId="73" xfId="0" applyNumberFormat="1" applyBorder="1" applyAlignment="1">
      <alignment wrapText="1"/>
    </xf>
    <xf numFmtId="3" fontId="0" fillId="0" borderId="74" xfId="55" applyNumberFormat="1" applyFont="1" applyBorder="1" applyAlignment="1">
      <alignment wrapText="1"/>
    </xf>
    <xf numFmtId="3" fontId="0" fillId="0" borderId="77" xfId="0" applyNumberFormat="1" applyBorder="1"/>
    <xf numFmtId="3" fontId="0" fillId="0" borderId="84" xfId="0" applyNumberFormat="1" applyBorder="1"/>
    <xf numFmtId="3" fontId="0" fillId="0" borderId="80" xfId="0" applyNumberFormat="1" applyBorder="1"/>
    <xf numFmtId="0" fontId="38" fillId="0" borderId="69" xfId="0" applyFont="1" applyBorder="1"/>
    <xf numFmtId="3" fontId="0" fillId="0" borderId="74" xfId="0" applyNumberFormat="1" applyBorder="1"/>
    <xf numFmtId="3" fontId="0" fillId="0" borderId="83" xfId="55" applyNumberFormat="1" applyFont="1" applyBorder="1" applyAlignment="1">
      <alignment wrapText="1"/>
    </xf>
    <xf numFmtId="3" fontId="0" fillId="0" borderId="80" xfId="0" applyNumberFormat="1" applyBorder="1" applyAlignment="1">
      <alignment wrapText="1"/>
    </xf>
    <xf numFmtId="3" fontId="0" fillId="0" borderId="83" xfId="0" applyNumberFormat="1" applyBorder="1"/>
    <xf numFmtId="4" fontId="4" fillId="0" borderId="81" xfId="0" applyNumberFormat="1" applyFont="1" applyBorder="1" applyAlignment="1">
      <alignment wrapText="1"/>
    </xf>
    <xf numFmtId="2" fontId="0" fillId="0" borderId="73" xfId="0" applyNumberFormat="1" applyBorder="1" applyAlignment="1">
      <alignment horizontal="center"/>
    </xf>
    <xf numFmtId="9" fontId="0" fillId="2" borderId="69" xfId="0" applyNumberFormat="1" applyFill="1" applyBorder="1"/>
    <xf numFmtId="9" fontId="0" fillId="29" borderId="77" xfId="0" applyNumberFormat="1" applyFill="1" applyBorder="1"/>
    <xf numFmtId="9" fontId="0" fillId="29" borderId="84" xfId="0" applyNumberFormat="1" applyFill="1" applyBorder="1"/>
    <xf numFmtId="9" fontId="0" fillId="29" borderId="80" xfId="0" applyNumberFormat="1" applyFill="1" applyBorder="1"/>
    <xf numFmtId="0" fontId="40" fillId="0" borderId="69" xfId="0" applyFont="1" applyBorder="1"/>
    <xf numFmtId="10" fontId="0" fillId="0" borderId="69" xfId="0" applyNumberFormat="1" applyBorder="1"/>
    <xf numFmtId="2" fontId="0" fillId="29" borderId="72" xfId="0" applyNumberFormat="1" applyFill="1" applyBorder="1"/>
    <xf numFmtId="0" fontId="41" fillId="0" borderId="69" xfId="0" applyFont="1" applyBorder="1" applyAlignment="1">
      <alignment horizontal="center" vertical="center"/>
    </xf>
    <xf numFmtId="0" fontId="41" fillId="0" borderId="72" xfId="0" applyFont="1" applyBorder="1" applyAlignment="1">
      <alignment horizontal="center" vertical="center" wrapText="1"/>
    </xf>
    <xf numFmtId="0" fontId="41" fillId="0" borderId="69" xfId="0" applyFont="1" applyBorder="1" applyAlignment="1">
      <alignment horizontal="center" vertical="center" wrapText="1"/>
    </xf>
    <xf numFmtId="0" fontId="0" fillId="0" borderId="81" xfId="0" applyBorder="1"/>
    <xf numFmtId="4" fontId="4" fillId="0" borderId="78" xfId="0" applyNumberFormat="1" applyFont="1" applyBorder="1" applyAlignment="1">
      <alignment wrapText="1"/>
    </xf>
    <xf numFmtId="9" fontId="4" fillId="2" borderId="69" xfId="0" applyNumberFormat="1" applyFont="1" applyFill="1" applyBorder="1" applyAlignment="1">
      <alignment horizontal="center" vertical="center" wrapText="1"/>
    </xf>
    <xf numFmtId="9" fontId="4" fillId="0" borderId="69" xfId="0" applyNumberFormat="1" applyFont="1" applyBorder="1" applyAlignment="1">
      <alignment horizontal="center" vertical="center"/>
    </xf>
    <xf numFmtId="10" fontId="0" fillId="20" borderId="69" xfId="0" applyNumberFormat="1" applyFill="1" applyBorder="1" applyProtection="1">
      <protection locked="0"/>
    </xf>
    <xf numFmtId="43" fontId="0" fillId="0" borderId="69" xfId="55" applyFont="1" applyBorder="1" applyProtection="1"/>
    <xf numFmtId="0" fontId="4" fillId="31" borderId="69" xfId="0" applyFont="1" applyFill="1" applyBorder="1"/>
    <xf numFmtId="0" fontId="4" fillId="31" borderId="69" xfId="0" applyFont="1" applyFill="1" applyBorder="1" applyAlignment="1">
      <alignment wrapText="1"/>
    </xf>
    <xf numFmtId="0" fontId="4" fillId="2" borderId="69" xfId="0" applyFont="1" applyFill="1" applyBorder="1" applyAlignment="1">
      <alignment wrapText="1"/>
    </xf>
    <xf numFmtId="3" fontId="4" fillId="2" borderId="69" xfId="0" applyNumberFormat="1" applyFont="1" applyFill="1" applyBorder="1" applyAlignment="1">
      <alignment horizontal="center" vertical="center" wrapText="1"/>
    </xf>
    <xf numFmtId="3" fontId="0" fillId="0" borderId="69" xfId="0" applyNumberFormat="1" applyBorder="1" applyAlignment="1">
      <alignment horizontal="center" vertical="center"/>
    </xf>
    <xf numFmtId="49" fontId="4" fillId="2" borderId="69" xfId="0" applyNumberFormat="1" applyFont="1" applyFill="1" applyBorder="1" applyAlignment="1">
      <alignment horizontal="center" vertical="center" wrapText="1"/>
    </xf>
    <xf numFmtId="9" fontId="30" fillId="32" borderId="69" xfId="0" applyNumberFormat="1" applyFont="1" applyFill="1" applyBorder="1" applyAlignment="1">
      <alignment horizontal="center" vertical="center"/>
    </xf>
    <xf numFmtId="0" fontId="4" fillId="26" borderId="69" xfId="0" applyFont="1" applyFill="1" applyBorder="1"/>
    <xf numFmtId="0" fontId="4" fillId="26" borderId="69" xfId="0" applyFont="1" applyFill="1" applyBorder="1" applyAlignment="1">
      <alignment vertical="center" wrapText="1"/>
    </xf>
    <xf numFmtId="9" fontId="0" fillId="0" borderId="69" xfId="0" applyNumberFormat="1" applyBorder="1" applyAlignment="1" applyProtection="1">
      <alignment horizontal="center" vertical="center"/>
      <protection locked="0"/>
    </xf>
    <xf numFmtId="0" fontId="0" fillId="26" borderId="69" xfId="0" applyFill="1" applyBorder="1"/>
    <xf numFmtId="0" fontId="4" fillId="26" borderId="69" xfId="0" applyFont="1" applyFill="1" applyBorder="1" applyAlignment="1">
      <alignment wrapText="1"/>
    </xf>
    <xf numFmtId="0" fontId="0" fillId="26" borderId="69" xfId="0" applyFill="1" applyBorder="1" applyAlignment="1">
      <alignment wrapText="1"/>
    </xf>
    <xf numFmtId="0" fontId="49" fillId="22" borderId="85" xfId="0" applyFont="1" applyFill="1" applyBorder="1"/>
    <xf numFmtId="0" fontId="49" fillId="22" borderId="86" xfId="0" applyFont="1" applyFill="1" applyBorder="1"/>
    <xf numFmtId="0" fontId="49" fillId="22" borderId="87" xfId="0" applyFont="1" applyFill="1" applyBorder="1"/>
    <xf numFmtId="0" fontId="4" fillId="2" borderId="38" xfId="0" applyFont="1" applyFill="1" applyBorder="1" applyAlignment="1">
      <alignment horizontal="center"/>
    </xf>
    <xf numFmtId="0" fontId="29" fillId="28" borderId="69" xfId="0" applyFont="1" applyFill="1" applyBorder="1" applyAlignment="1" applyProtection="1">
      <alignment wrapText="1"/>
      <protection locked="0"/>
    </xf>
    <xf numFmtId="3" fontId="38" fillId="33" borderId="69" xfId="0" applyNumberFormat="1" applyFont="1" applyFill="1" applyBorder="1" applyProtection="1">
      <protection locked="0"/>
    </xf>
    <xf numFmtId="3" fontId="38" fillId="33" borderId="72" xfId="0" applyNumberFormat="1" applyFont="1" applyFill="1" applyBorder="1" applyProtection="1">
      <protection locked="0"/>
    </xf>
    <xf numFmtId="3" fontId="38" fillId="33" borderId="10" xfId="0" applyNumberFormat="1" applyFont="1" applyFill="1" applyBorder="1" applyProtection="1">
      <protection locked="0"/>
    </xf>
    <xf numFmtId="3" fontId="38" fillId="33" borderId="53" xfId="0" applyNumberFormat="1" applyFont="1" applyFill="1" applyBorder="1" applyProtection="1">
      <protection locked="0"/>
    </xf>
    <xf numFmtId="0" fontId="51" fillId="0" borderId="69" xfId="0" applyFont="1" applyBorder="1" applyAlignment="1" applyProtection="1">
      <alignment wrapText="1"/>
      <protection locked="0"/>
    </xf>
    <xf numFmtId="0" fontId="52" fillId="0" borderId="69" xfId="0" applyFont="1" applyBorder="1" applyAlignment="1" applyProtection="1">
      <alignment wrapText="1"/>
      <protection locked="0"/>
    </xf>
    <xf numFmtId="0" fontId="0" fillId="0" borderId="30" xfId="0" applyBorder="1" applyAlignment="1">
      <alignment wrapText="1"/>
    </xf>
    <xf numFmtId="9" fontId="29" fillId="0" borderId="88" xfId="0" applyNumberFormat="1" applyFont="1" applyBorder="1" applyAlignment="1" applyProtection="1">
      <alignment wrapText="1"/>
      <protection locked="0"/>
    </xf>
    <xf numFmtId="168" fontId="0" fillId="0" borderId="82" xfId="55" applyNumberFormat="1" applyFont="1" applyFill="1" applyBorder="1" applyAlignment="1">
      <alignment horizontal="right" wrapText="1"/>
    </xf>
    <xf numFmtId="0" fontId="0" fillId="0" borderId="89" xfId="0" applyBorder="1" applyAlignment="1">
      <alignment wrapText="1"/>
    </xf>
    <xf numFmtId="3" fontId="0" fillId="28" borderId="91" xfId="0" applyNumberFormat="1" applyFill="1" applyBorder="1"/>
    <xf numFmtId="3" fontId="0" fillId="0" borderId="92" xfId="0" applyNumberFormat="1" applyBorder="1" applyProtection="1">
      <protection locked="0"/>
    </xf>
    <xf numFmtId="3" fontId="0" fillId="0" borderId="91" xfId="0" applyNumberFormat="1" applyBorder="1" applyAlignment="1">
      <alignment wrapText="1"/>
    </xf>
    <xf numFmtId="3" fontId="0" fillId="0" borderId="91" xfId="0" applyNumberFormat="1" applyBorder="1"/>
    <xf numFmtId="3" fontId="0" fillId="0" borderId="47" xfId="0" applyNumberFormat="1" applyBorder="1" applyAlignment="1">
      <alignment wrapText="1"/>
    </xf>
    <xf numFmtId="3" fontId="0" fillId="0" borderId="90" xfId="0" applyNumberFormat="1" applyBorder="1" applyAlignment="1">
      <alignment wrapText="1"/>
    </xf>
    <xf numFmtId="3" fontId="0" fillId="0" borderId="93" xfId="0" applyNumberFormat="1" applyBorder="1" applyAlignment="1">
      <alignment wrapText="1"/>
    </xf>
    <xf numFmtId="3" fontId="0" fillId="0" borderId="90" xfId="0" applyNumberFormat="1" applyBorder="1"/>
    <xf numFmtId="3" fontId="0" fillId="0" borderId="93" xfId="0" applyNumberFormat="1" applyBorder="1"/>
    <xf numFmtId="3" fontId="0" fillId="0" borderId="90" xfId="55" applyNumberFormat="1" applyFont="1" applyBorder="1" applyAlignment="1">
      <alignment wrapText="1"/>
    </xf>
    <xf numFmtId="168" fontId="0" fillId="0" borderId="79" xfId="55" applyNumberFormat="1" applyFont="1" applyFill="1" applyBorder="1" applyAlignment="1">
      <alignment horizontal="right" wrapText="1"/>
    </xf>
    <xf numFmtId="0" fontId="4" fillId="2" borderId="43" xfId="0" applyFont="1" applyFill="1" applyBorder="1" applyAlignment="1">
      <alignment wrapText="1"/>
    </xf>
    <xf numFmtId="0" fontId="4" fillId="2" borderId="54" xfId="0" applyFont="1" applyFill="1" applyBorder="1" applyAlignment="1">
      <alignment horizontal="center" vertical="center" wrapText="1"/>
    </xf>
    <xf numFmtId="0" fontId="0" fillId="0" borderId="91" xfId="0" applyBorder="1"/>
    <xf numFmtId="0" fontId="0" fillId="0" borderId="91" xfId="0" applyBorder="1" applyAlignment="1">
      <alignment wrapText="1"/>
    </xf>
    <xf numFmtId="0" fontId="29" fillId="0" borderId="91" xfId="0" applyFont="1" applyBorder="1" applyAlignment="1">
      <alignment wrapText="1"/>
    </xf>
    <xf numFmtId="0" fontId="29" fillId="0" borderId="91" xfId="0" applyFont="1" applyBorder="1"/>
    <xf numFmtId="9" fontId="0" fillId="20" borderId="91" xfId="0" applyNumberFormat="1" applyFill="1" applyBorder="1" applyProtection="1">
      <protection locked="0"/>
    </xf>
    <xf numFmtId="9" fontId="4" fillId="0" borderId="91" xfId="0" applyNumberFormat="1" applyFont="1" applyBorder="1" applyAlignment="1">
      <alignment horizontal="center"/>
    </xf>
    <xf numFmtId="3" fontId="50" fillId="0" borderId="72" xfId="0" applyNumberFormat="1" applyFont="1" applyBorder="1" applyProtection="1">
      <protection locked="0"/>
    </xf>
    <xf numFmtId="0" fontId="50" fillId="0" borderId="70" xfId="0" applyFont="1" applyBorder="1"/>
    <xf numFmtId="0" fontId="7" fillId="0" borderId="70" xfId="0" applyFont="1" applyBorder="1"/>
    <xf numFmtId="0" fontId="33" fillId="0" borderId="0" xfId="0" applyFont="1" applyAlignment="1">
      <alignment horizontal="left"/>
    </xf>
    <xf numFmtId="170" fontId="0" fillId="0" borderId="0" xfId="55" applyNumberFormat="1" applyFont="1" applyAlignment="1">
      <alignment wrapText="1"/>
    </xf>
    <xf numFmtId="3" fontId="0" fillId="0" borderId="0" xfId="0" applyNumberFormat="1" applyProtection="1">
      <protection locked="0"/>
    </xf>
    <xf numFmtId="49" fontId="0" fillId="26" borderId="71" xfId="0" applyNumberFormat="1" applyFill="1" applyBorder="1" applyAlignment="1">
      <alignment wrapText="1"/>
    </xf>
    <xf numFmtId="49" fontId="0" fillId="26" borderId="72" xfId="0" applyNumberFormat="1" applyFill="1" applyBorder="1" applyAlignment="1">
      <alignment wrapText="1"/>
    </xf>
    <xf numFmtId="3" fontId="50" fillId="0" borderId="69" xfId="0" applyNumberFormat="1" applyFont="1" applyBorder="1"/>
    <xf numFmtId="0" fontId="4" fillId="2" borderId="48" xfId="0" applyFont="1" applyFill="1" applyBorder="1" applyAlignment="1">
      <alignment horizontal="center" vertical="center" wrapText="1"/>
    </xf>
    <xf numFmtId="0" fontId="4" fillId="20" borderId="48" xfId="0" applyFont="1" applyFill="1" applyBorder="1" applyAlignment="1">
      <alignment horizontal="center" vertical="center" wrapText="1"/>
    </xf>
    <xf numFmtId="3" fontId="4" fillId="2" borderId="70" xfId="0" applyNumberFormat="1" applyFont="1" applyFill="1" applyBorder="1" applyAlignment="1">
      <alignment horizontal="center" vertical="center" wrapText="1"/>
    </xf>
    <xf numFmtId="3" fontId="0" fillId="0" borderId="69" xfId="0" applyNumberFormat="1" applyBorder="1" applyAlignment="1">
      <alignment horizontal="center" vertical="center" wrapText="1"/>
    </xf>
    <xf numFmtId="3" fontId="5" fillId="0" borderId="69" xfId="55" applyNumberFormat="1" applyFont="1" applyFill="1" applyBorder="1" applyAlignment="1" applyProtection="1">
      <alignment horizontal="center" vertical="center" wrapText="1"/>
    </xf>
    <xf numFmtId="3" fontId="0" fillId="0" borderId="63" xfId="0" applyNumberFormat="1" applyBorder="1" applyAlignment="1">
      <alignment horizontal="center" vertical="center" wrapText="1"/>
    </xf>
    <xf numFmtId="3" fontId="5" fillId="0" borderId="69" xfId="55" applyNumberFormat="1" applyFont="1" applyFill="1" applyBorder="1" applyAlignment="1">
      <alignment horizontal="center" vertical="center" wrapText="1"/>
    </xf>
    <xf numFmtId="3" fontId="4" fillId="0" borderId="69" xfId="55" applyNumberFormat="1" applyFont="1" applyFill="1" applyBorder="1" applyAlignment="1">
      <alignment horizontal="center" vertical="center" wrapText="1"/>
    </xf>
    <xf numFmtId="9" fontId="0" fillId="0" borderId="69" xfId="0" applyNumberFormat="1" applyBorder="1" applyAlignment="1">
      <alignment horizontal="center" vertical="center" wrapText="1"/>
    </xf>
    <xf numFmtId="3" fontId="4" fillId="31" borderId="69" xfId="0" applyNumberFormat="1" applyFont="1" applyFill="1" applyBorder="1" applyAlignment="1">
      <alignment horizontal="center" vertical="center"/>
    </xf>
    <xf numFmtId="3" fontId="4" fillId="0" borderId="69" xfId="0" applyNumberFormat="1" applyFont="1" applyBorder="1" applyAlignment="1">
      <alignment horizontal="center" vertical="center"/>
    </xf>
    <xf numFmtId="3" fontId="0" fillId="0" borderId="70" xfId="0" applyNumberFormat="1" applyBorder="1" applyAlignment="1">
      <alignment horizontal="center" vertical="center"/>
    </xf>
    <xf numFmtId="3" fontId="0" fillId="20" borderId="70" xfId="0" applyNumberFormat="1" applyFill="1" applyBorder="1" applyAlignment="1" applyProtection="1">
      <alignment horizontal="center" vertical="center"/>
      <protection locked="0"/>
    </xf>
    <xf numFmtId="0" fontId="4" fillId="2" borderId="71" xfId="0" applyFont="1" applyFill="1" applyBorder="1" applyAlignment="1">
      <alignment horizontal="center" vertical="center" wrapText="1"/>
    </xf>
    <xf numFmtId="0" fontId="45" fillId="28" borderId="22" xfId="0" applyFont="1" applyFill="1" applyBorder="1" applyAlignment="1">
      <alignment horizontal="center"/>
    </xf>
    <xf numFmtId="0" fontId="0" fillId="0" borderId="71" xfId="0" applyBorder="1" applyAlignment="1">
      <alignment horizontal="left" wrapText="1"/>
    </xf>
    <xf numFmtId="0" fontId="54" fillId="0" borderId="0" xfId="0" applyFont="1"/>
    <xf numFmtId="0" fontId="0" fillId="0" borderId="0" xfId="0" applyAlignment="1">
      <alignment horizontal="right"/>
    </xf>
    <xf numFmtId="0" fontId="55" fillId="0" borderId="0" xfId="0" applyFont="1"/>
    <xf numFmtId="9" fontId="33" fillId="0" borderId="0" xfId="0" applyNumberFormat="1" applyFont="1"/>
    <xf numFmtId="0" fontId="51" fillId="35" borderId="91" xfId="0" applyFont="1" applyFill="1" applyBorder="1" applyAlignment="1">
      <alignment horizontal="center"/>
    </xf>
    <xf numFmtId="3" fontId="51" fillId="35" borderId="91" xfId="0" applyNumberFormat="1" applyFont="1" applyFill="1" applyBorder="1" applyAlignment="1">
      <alignment horizontal="center" vertical="center"/>
    </xf>
    <xf numFmtId="0" fontId="50" fillId="35" borderId="91" xfId="0" applyFont="1" applyFill="1" applyBorder="1" applyAlignment="1">
      <alignment horizontal="center"/>
    </xf>
    <xf numFmtId="0" fontId="0" fillId="36" borderId="91" xfId="0" applyFill="1" applyBorder="1" applyProtection="1">
      <protection locked="0"/>
    </xf>
    <xf numFmtId="0" fontId="0" fillId="0" borderId="91" xfId="0" applyBorder="1" applyAlignment="1">
      <alignment horizontal="left"/>
    </xf>
    <xf numFmtId="9" fontId="0" fillId="36" borderId="91" xfId="0" applyNumberFormat="1" applyFill="1" applyBorder="1" applyProtection="1">
      <protection locked="0"/>
    </xf>
    <xf numFmtId="0" fontId="51" fillId="35" borderId="91" xfId="0" applyFont="1" applyFill="1" applyBorder="1" applyAlignment="1">
      <alignment horizontal="center" vertical="center"/>
    </xf>
    <xf numFmtId="3" fontId="0" fillId="36" borderId="91" xfId="0" applyNumberFormat="1" applyFill="1" applyBorder="1" applyProtection="1">
      <protection locked="0"/>
    </xf>
    <xf numFmtId="0" fontId="0" fillId="0" borderId="91" xfId="0" applyBorder="1" applyAlignment="1">
      <alignment vertical="center" wrapText="1"/>
    </xf>
    <xf numFmtId="3" fontId="0" fillId="28" borderId="70" xfId="0" applyNumberFormat="1" applyFill="1" applyBorder="1" applyAlignment="1">
      <alignment horizontal="right" vertical="center"/>
    </xf>
    <xf numFmtId="3" fontId="0" fillId="36" borderId="91" xfId="0" applyNumberFormat="1" applyFill="1" applyBorder="1" applyAlignment="1" applyProtection="1">
      <alignment horizontal="right" vertical="center"/>
      <protection locked="0"/>
    </xf>
    <xf numFmtId="0" fontId="52" fillId="0" borderId="0" xfId="0" applyFont="1"/>
    <xf numFmtId="0" fontId="0" fillId="0" borderId="70" xfId="0" applyBorder="1" applyAlignment="1">
      <alignment horizontal="left"/>
    </xf>
    <xf numFmtId="9" fontId="0" fillId="36" borderId="91" xfId="0" applyNumberFormat="1" applyFill="1" applyBorder="1" applyAlignment="1" applyProtection="1">
      <alignment horizontal="right"/>
      <protection locked="0"/>
    </xf>
    <xf numFmtId="9" fontId="0" fillId="36" borderId="91" xfId="0" applyNumberFormat="1" applyFill="1" applyBorder="1" applyAlignment="1">
      <alignment horizontal="right"/>
    </xf>
    <xf numFmtId="9" fontId="0" fillId="0" borderId="91" xfId="0" applyNumberFormat="1" applyBorder="1" applyAlignment="1">
      <alignment horizontal="right" vertical="center"/>
    </xf>
    <xf numFmtId="0" fontId="0" fillId="0" borderId="95" xfId="0" applyBorder="1"/>
    <xf numFmtId="3" fontId="0" fillId="0" borderId="91" xfId="0" applyNumberFormat="1" applyBorder="1" applyAlignment="1">
      <alignment horizontal="right"/>
    </xf>
    <xf numFmtId="3" fontId="0" fillId="0" borderId="91" xfId="0" applyNumberFormat="1" applyBorder="1" applyAlignment="1">
      <alignment horizontal="right" vertical="center"/>
    </xf>
    <xf numFmtId="0" fontId="51" fillId="0" borderId="0" xfId="0" applyFont="1" applyAlignment="1">
      <alignment horizontal="center" vertical="center"/>
    </xf>
    <xf numFmtId="10" fontId="0" fillId="0" borderId="91" xfId="0" applyNumberFormat="1" applyBorder="1" applyProtection="1">
      <protection locked="0"/>
    </xf>
    <xf numFmtId="9" fontId="0" fillId="0" borderId="0" xfId="0" applyNumberFormat="1" applyAlignment="1">
      <alignment horizontal="center"/>
    </xf>
    <xf numFmtId="10" fontId="0" fillId="0" borderId="0" xfId="0" applyNumberFormat="1" applyProtection="1">
      <protection locked="0"/>
    </xf>
    <xf numFmtId="0" fontId="51" fillId="32" borderId="91" xfId="0" applyFont="1" applyFill="1" applyBorder="1" applyAlignment="1">
      <alignment horizontal="center" vertical="center"/>
    </xf>
    <xf numFmtId="3" fontId="51" fillId="32" borderId="91" xfId="0" applyNumberFormat="1" applyFont="1" applyFill="1" applyBorder="1" applyAlignment="1">
      <alignment horizontal="center" vertical="center"/>
    </xf>
    <xf numFmtId="1" fontId="0" fillId="28" borderId="91" xfId="0" applyNumberFormat="1" applyFill="1" applyBorder="1" applyAlignment="1">
      <alignment horizontal="right" vertical="center"/>
    </xf>
    <xf numFmtId="0" fontId="0" fillId="36" borderId="91" xfId="0" applyFill="1" applyBorder="1" applyAlignment="1" applyProtection="1">
      <alignment horizontal="right" vertical="center"/>
      <protection locked="0"/>
    </xf>
    <xf numFmtId="166" fontId="0" fillId="0" borderId="0" xfId="0" applyNumberFormat="1" applyAlignment="1">
      <alignment horizontal="right" vertical="center"/>
    </xf>
    <xf numFmtId="3" fontId="0" fillId="0" borderId="0" xfId="0" applyNumberFormat="1" applyAlignment="1">
      <alignment horizontal="center" vertical="center"/>
    </xf>
    <xf numFmtId="3" fontId="0" fillId="0" borderId="0" xfId="0" applyNumberFormat="1" applyAlignment="1">
      <alignment horizontal="right" vertical="center"/>
    </xf>
    <xf numFmtId="0" fontId="0" fillId="0" borderId="0" xfId="0" applyAlignment="1">
      <alignment horizontal="right" vertical="center"/>
    </xf>
    <xf numFmtId="0" fontId="34" fillId="0" borderId="0" xfId="0" applyFont="1" applyAlignment="1">
      <alignment horizontal="center" vertical="center"/>
    </xf>
    <xf numFmtId="3" fontId="0" fillId="36" borderId="91" xfId="0" applyNumberFormat="1" applyFill="1" applyBorder="1" applyAlignment="1" applyProtection="1">
      <alignment horizontal="center" vertical="center"/>
      <protection locked="0"/>
    </xf>
    <xf numFmtId="166" fontId="0" fillId="0" borderId="0" xfId="0" applyNumberFormat="1" applyAlignment="1">
      <alignment horizontal="center" vertical="center"/>
    </xf>
    <xf numFmtId="0" fontId="0" fillId="0" borderId="0" xfId="0" applyAlignment="1">
      <alignment horizontal="center" vertical="center"/>
    </xf>
    <xf numFmtId="171" fontId="0" fillId="36" borderId="91" xfId="0" applyNumberFormat="1" applyFill="1" applyBorder="1" applyProtection="1">
      <protection locked="0"/>
    </xf>
    <xf numFmtId="10" fontId="0" fillId="0" borderId="91" xfId="0" applyNumberFormat="1" applyBorder="1"/>
    <xf numFmtId="0" fontId="43" fillId="0" borderId="0" xfId="0" applyFont="1"/>
    <xf numFmtId="9" fontId="5" fillId="0" borderId="91" xfId="56" applyFont="1" applyFill="1" applyBorder="1"/>
    <xf numFmtId="10" fontId="0" fillId="36" borderId="91" xfId="0" applyNumberFormat="1" applyFill="1" applyBorder="1" applyProtection="1">
      <protection locked="0"/>
    </xf>
    <xf numFmtId="171" fontId="0" fillId="0" borderId="0" xfId="0" applyNumberFormat="1"/>
    <xf numFmtId="0" fontId="57" fillId="0" borderId="0" xfId="0" applyFont="1"/>
    <xf numFmtId="0" fontId="58" fillId="0" borderId="0" xfId="0" applyFont="1"/>
    <xf numFmtId="0" fontId="59" fillId="35" borderId="91" xfId="0" applyFont="1" applyFill="1" applyBorder="1" applyAlignment="1">
      <alignment horizontal="center"/>
    </xf>
    <xf numFmtId="0" fontId="28" fillId="37" borderId="91" xfId="0" applyFont="1" applyFill="1" applyBorder="1" applyAlignment="1">
      <alignment horizontal="center" vertical="center"/>
    </xf>
    <xf numFmtId="0" fontId="59" fillId="35" borderId="91" xfId="0" applyFont="1" applyFill="1" applyBorder="1" applyAlignment="1">
      <alignment horizontal="center" vertical="center"/>
    </xf>
    <xf numFmtId="0" fontId="30" fillId="37" borderId="91" xfId="0" applyFont="1" applyFill="1" applyBorder="1" applyAlignment="1">
      <alignment horizontal="center"/>
    </xf>
    <xf numFmtId="0" fontId="53" fillId="0" borderId="0" xfId="0" applyFont="1" applyAlignment="1">
      <alignment horizontal="center"/>
    </xf>
    <xf numFmtId="0" fontId="30" fillId="0" borderId="0" xfId="0" applyFont="1" applyAlignment="1">
      <alignment horizontal="left"/>
    </xf>
    <xf numFmtId="0" fontId="4" fillId="35" borderId="91" xfId="0" applyFont="1" applyFill="1" applyBorder="1"/>
    <xf numFmtId="172" fontId="0" fillId="0" borderId="91" xfId="0" applyNumberFormat="1" applyBorder="1"/>
    <xf numFmtId="172" fontId="0" fillId="0" borderId="0" xfId="0" applyNumberFormat="1"/>
    <xf numFmtId="0" fontId="50" fillId="0" borderId="0" xfId="0" applyFont="1"/>
    <xf numFmtId="1" fontId="0" fillId="0" borderId="91" xfId="0" applyNumberFormat="1" applyBorder="1"/>
    <xf numFmtId="0" fontId="60" fillId="0" borderId="0" xfId="0" applyFont="1"/>
    <xf numFmtId="0" fontId="50" fillId="37" borderId="91" xfId="0" applyFont="1" applyFill="1" applyBorder="1" applyAlignment="1">
      <alignment horizontal="center"/>
    </xf>
    <xf numFmtId="0" fontId="50" fillId="35" borderId="95" xfId="0" applyFont="1" applyFill="1" applyBorder="1" applyAlignment="1">
      <alignment horizontal="center"/>
    </xf>
    <xf numFmtId="0" fontId="7" fillId="0" borderId="91" xfId="0" applyFont="1" applyBorder="1"/>
    <xf numFmtId="3" fontId="50" fillId="0" borderId="91" xfId="0" applyNumberFormat="1" applyFont="1" applyBorder="1"/>
    <xf numFmtId="3" fontId="7" fillId="0" borderId="70" xfId="0" applyNumberFormat="1" applyFont="1" applyBorder="1"/>
    <xf numFmtId="3" fontId="7" fillId="0" borderId="35" xfId="0" applyNumberFormat="1" applyFont="1" applyBorder="1" applyAlignment="1">
      <alignment horizontal="right"/>
    </xf>
    <xf numFmtId="3" fontId="7" fillId="0" borderId="38" xfId="0" applyNumberFormat="1" applyFont="1" applyBorder="1" applyAlignment="1">
      <alignment horizontal="right"/>
    </xf>
    <xf numFmtId="3" fontId="7" fillId="0" borderId="72" xfId="0" applyNumberFormat="1" applyFont="1" applyBorder="1" applyAlignment="1">
      <alignment horizontal="right"/>
    </xf>
    <xf numFmtId="3" fontId="7" fillId="0" borderId="91" xfId="0" applyNumberFormat="1" applyFont="1" applyBorder="1" applyAlignment="1">
      <alignment horizontal="right"/>
    </xf>
    <xf numFmtId="0" fontId="7" fillId="0" borderId="0" xfId="0" applyFont="1"/>
    <xf numFmtId="0" fontId="50" fillId="0" borderId="91" xfId="0" applyFont="1" applyBorder="1"/>
    <xf numFmtId="3" fontId="7" fillId="0" borderId="91" xfId="0" applyNumberFormat="1" applyFont="1" applyBorder="1"/>
    <xf numFmtId="3" fontId="7" fillId="0" borderId="10" xfId="0" applyNumberFormat="1" applyFont="1" applyBorder="1"/>
    <xf numFmtId="0" fontId="50" fillId="0" borderId="0" xfId="0" applyFont="1" applyAlignment="1">
      <alignment wrapText="1"/>
    </xf>
    <xf numFmtId="0" fontId="52" fillId="0" borderId="0" xfId="0" applyFont="1" applyAlignment="1">
      <alignment horizontal="center"/>
    </xf>
    <xf numFmtId="0" fontId="61" fillId="0" borderId="0" xfId="0" applyFont="1" applyAlignment="1">
      <alignment horizontal="center" vertical="center"/>
    </xf>
    <xf numFmtId="3" fontId="7" fillId="0" borderId="91" xfId="0" applyNumberFormat="1" applyFont="1" applyBorder="1" applyAlignment="1">
      <alignment horizontal="right" vertical="center"/>
    </xf>
    <xf numFmtId="3" fontId="7" fillId="0" borderId="0" xfId="0" applyNumberFormat="1" applyFont="1"/>
    <xf numFmtId="3" fontId="7" fillId="36" borderId="91" xfId="0" applyNumberFormat="1" applyFont="1" applyFill="1" applyBorder="1" applyProtection="1">
      <protection locked="0"/>
    </xf>
    <xf numFmtId="3" fontId="50" fillId="0" borderId="0" xfId="0" applyNumberFormat="1" applyFont="1"/>
    <xf numFmtId="3" fontId="61" fillId="0" borderId="0" xfId="0" applyNumberFormat="1" applyFont="1" applyAlignment="1">
      <alignment horizontal="center" vertical="center"/>
    </xf>
    <xf numFmtId="3" fontId="33" fillId="0" borderId="0" xfId="0" applyNumberFormat="1" applyFont="1"/>
    <xf numFmtId="0" fontId="64" fillId="0" borderId="0" xfId="0" applyFont="1"/>
    <xf numFmtId="0" fontId="51" fillId="0" borderId="0" xfId="0" applyFont="1"/>
    <xf numFmtId="165" fontId="0" fillId="0" borderId="0" xfId="0" applyNumberFormat="1"/>
    <xf numFmtId="173" fontId="7" fillId="0" borderId="91" xfId="0" applyNumberFormat="1" applyFont="1" applyBorder="1" applyAlignment="1">
      <alignment wrapText="1"/>
    </xf>
    <xf numFmtId="165" fontId="7" fillId="0" borderId="91" xfId="0" applyNumberFormat="1" applyFont="1" applyBorder="1"/>
    <xf numFmtId="173" fontId="65" fillId="0" borderId="91" xfId="0" applyNumberFormat="1" applyFont="1" applyBorder="1"/>
    <xf numFmtId="165" fontId="65" fillId="0" borderId="91" xfId="0" applyNumberFormat="1" applyFont="1" applyBorder="1"/>
    <xf numFmtId="165" fontId="59" fillId="0" borderId="0" xfId="0" applyNumberFormat="1" applyFont="1"/>
    <xf numFmtId="165" fontId="50" fillId="0" borderId="0" xfId="0" applyNumberFormat="1" applyFont="1"/>
    <xf numFmtId="165" fontId="66" fillId="0" borderId="0" xfId="0" applyNumberFormat="1" applyFont="1"/>
    <xf numFmtId="165" fontId="7" fillId="0" borderId="0" xfId="0" applyNumberFormat="1" applyFont="1"/>
    <xf numFmtId="165" fontId="65" fillId="0" borderId="0" xfId="0" applyNumberFormat="1" applyFont="1"/>
    <xf numFmtId="165" fontId="67" fillId="38" borderId="0" xfId="0" applyNumberFormat="1" applyFont="1" applyFill="1"/>
    <xf numFmtId="165" fontId="59" fillId="0" borderId="97" xfId="0" applyNumberFormat="1" applyFont="1" applyBorder="1"/>
    <xf numFmtId="165" fontId="50" fillId="0" borderId="98" xfId="0" applyNumberFormat="1" applyFont="1" applyBorder="1"/>
    <xf numFmtId="165" fontId="59" fillId="0" borderId="98" xfId="0" applyNumberFormat="1" applyFont="1" applyBorder="1"/>
    <xf numFmtId="165" fontId="59" fillId="0" borderId="99" xfId="0" applyNumberFormat="1" applyFont="1" applyBorder="1"/>
    <xf numFmtId="0" fontId="7" fillId="0" borderId="91" xfId="0" applyFont="1" applyBorder="1" applyAlignment="1">
      <alignment wrapText="1"/>
    </xf>
    <xf numFmtId="0" fontId="68" fillId="39" borderId="43" xfId="0" applyFont="1" applyFill="1" applyBorder="1"/>
    <xf numFmtId="0" fontId="68" fillId="39" borderId="19" xfId="0" applyFont="1" applyFill="1" applyBorder="1"/>
    <xf numFmtId="173" fontId="52" fillId="0" borderId="0" xfId="0" applyNumberFormat="1" applyFont="1"/>
    <xf numFmtId="2" fontId="51" fillId="0" borderId="0" xfId="0" applyNumberFormat="1" applyFont="1"/>
    <xf numFmtId="0" fontId="65" fillId="0" borderId="0" xfId="0" applyFont="1"/>
    <xf numFmtId="173" fontId="60" fillId="0" borderId="0" xfId="0" applyNumberFormat="1" applyFont="1"/>
    <xf numFmtId="2" fontId="69" fillId="0" borderId="0" xfId="0" applyNumberFormat="1" applyFont="1"/>
    <xf numFmtId="173" fontId="66" fillId="0" borderId="0" xfId="0" applyNumberFormat="1" applyFont="1"/>
    <xf numFmtId="174" fontId="66" fillId="0" borderId="0" xfId="0" applyNumberFormat="1" applyFont="1"/>
    <xf numFmtId="173" fontId="51" fillId="0" borderId="0" xfId="0" applyNumberFormat="1" applyFont="1"/>
    <xf numFmtId="0" fontId="7" fillId="0" borderId="10" xfId="0" applyFont="1" applyBorder="1" applyAlignment="1">
      <alignment horizontal="left" vertical="center"/>
    </xf>
    <xf numFmtId="3" fontId="65" fillId="0" borderId="91" xfId="0" applyNumberFormat="1" applyFont="1" applyBorder="1"/>
    <xf numFmtId="3" fontId="65" fillId="0" borderId="91" xfId="0" applyNumberFormat="1" applyFont="1" applyBorder="1" applyAlignment="1">
      <alignment horizontal="right"/>
    </xf>
    <xf numFmtId="0" fontId="65" fillId="0" borderId="0" xfId="0" applyFont="1" applyAlignment="1">
      <alignment horizontal="right"/>
    </xf>
    <xf numFmtId="0" fontId="65" fillId="0" borderId="91" xfId="0" applyFont="1" applyBorder="1"/>
    <xf numFmtId="173" fontId="69" fillId="0" borderId="0" xfId="0" applyNumberFormat="1" applyFont="1"/>
    <xf numFmtId="166" fontId="64" fillId="0" borderId="0" xfId="0" applyNumberFormat="1" applyFont="1"/>
    <xf numFmtId="3" fontId="59" fillId="0" borderId="91" xfId="0" applyNumberFormat="1" applyFont="1" applyBorder="1"/>
    <xf numFmtId="3" fontId="65" fillId="36" borderId="91" xfId="0" applyNumberFormat="1" applyFont="1" applyFill="1" applyBorder="1" applyProtection="1">
      <protection locked="0"/>
    </xf>
    <xf numFmtId="3" fontId="65" fillId="0" borderId="0" xfId="0" applyNumberFormat="1" applyFont="1"/>
    <xf numFmtId="0" fontId="59" fillId="0" borderId="0" xfId="0" applyFont="1"/>
    <xf numFmtId="173" fontId="59" fillId="0" borderId="91" xfId="0" applyNumberFormat="1" applyFont="1" applyBorder="1"/>
    <xf numFmtId="3" fontId="59" fillId="0" borderId="0" xfId="0" applyNumberFormat="1" applyFont="1"/>
    <xf numFmtId="173" fontId="70" fillId="0" borderId="91" xfId="0" applyNumberFormat="1" applyFont="1" applyBorder="1"/>
    <xf numFmtId="3" fontId="69" fillId="36" borderId="91" xfId="0" applyNumberFormat="1" applyFont="1" applyFill="1" applyBorder="1" applyProtection="1">
      <protection locked="0"/>
    </xf>
    <xf numFmtId="166" fontId="66" fillId="0" borderId="0" xfId="0" applyNumberFormat="1" applyFont="1"/>
    <xf numFmtId="3" fontId="70" fillId="0" borderId="0" xfId="0" applyNumberFormat="1" applyFont="1" applyAlignment="1">
      <alignment horizontal="center"/>
    </xf>
    <xf numFmtId="173" fontId="65" fillId="0" borderId="0" xfId="0" applyNumberFormat="1" applyFont="1"/>
    <xf numFmtId="1" fontId="51" fillId="0" borderId="91" xfId="0" applyNumberFormat="1" applyFont="1" applyBorder="1"/>
    <xf numFmtId="0" fontId="29" fillId="0" borderId="0" xfId="0" applyFont="1" applyAlignment="1">
      <alignment horizontal="center"/>
    </xf>
    <xf numFmtId="2" fontId="65" fillId="0" borderId="0" xfId="0" applyNumberFormat="1" applyFont="1"/>
    <xf numFmtId="2" fontId="59" fillId="0" borderId="0" xfId="0" applyNumberFormat="1" applyFont="1"/>
    <xf numFmtId="173" fontId="73" fillId="0" borderId="91" xfId="0" applyNumberFormat="1" applyFont="1" applyBorder="1"/>
    <xf numFmtId="173" fontId="7" fillId="0" borderId="91" xfId="0" applyNumberFormat="1" applyFont="1" applyBorder="1"/>
    <xf numFmtId="173" fontId="70" fillId="0" borderId="0" xfId="0" quotePrefix="1" applyNumberFormat="1" applyFont="1"/>
    <xf numFmtId="173" fontId="70" fillId="0" borderId="0" xfId="0" applyNumberFormat="1" applyFont="1"/>
    <xf numFmtId="173" fontId="0" fillId="0" borderId="0" xfId="0" applyNumberFormat="1"/>
    <xf numFmtId="0" fontId="68" fillId="39" borderId="0" xfId="0" applyFont="1" applyFill="1"/>
    <xf numFmtId="0" fontId="74" fillId="0" borderId="0" xfId="0" applyFont="1"/>
    <xf numFmtId="0" fontId="28" fillId="0" borderId="91" xfId="0" applyFont="1" applyBorder="1"/>
    <xf numFmtId="3" fontId="30" fillId="0" borderId="91" xfId="0" applyNumberFormat="1" applyFont="1" applyBorder="1"/>
    <xf numFmtId="3" fontId="28" fillId="0" borderId="91" xfId="0" applyNumberFormat="1" applyFont="1" applyBorder="1"/>
    <xf numFmtId="3" fontId="28" fillId="36" borderId="91" xfId="0" applyNumberFormat="1" applyFont="1" applyFill="1" applyBorder="1" applyProtection="1">
      <protection locked="0"/>
    </xf>
    <xf numFmtId="0" fontId="59" fillId="0" borderId="91" xfId="0" applyFont="1" applyBorder="1"/>
    <xf numFmtId="3" fontId="59" fillId="0" borderId="10" xfId="0" applyNumberFormat="1" applyFont="1" applyBorder="1"/>
    <xf numFmtId="166" fontId="4" fillId="0" borderId="0" xfId="0" applyNumberFormat="1" applyFont="1"/>
    <xf numFmtId="166" fontId="59" fillId="0" borderId="0" xfId="0" applyNumberFormat="1" applyFont="1"/>
    <xf numFmtId="3" fontId="59" fillId="0" borderId="95" xfId="0" applyNumberFormat="1" applyFont="1" applyBorder="1"/>
    <xf numFmtId="3" fontId="79" fillId="0" borderId="0" xfId="0" applyNumberFormat="1" applyFont="1" applyAlignment="1">
      <alignment horizontal="center"/>
    </xf>
    <xf numFmtId="0" fontId="59" fillId="0" borderId="91" xfId="0" applyFont="1" applyBorder="1" applyAlignment="1">
      <alignment wrapText="1"/>
    </xf>
    <xf numFmtId="166" fontId="65" fillId="0" borderId="0" xfId="0" applyNumberFormat="1" applyFont="1"/>
    <xf numFmtId="3" fontId="65" fillId="0" borderId="10" xfId="0" applyNumberFormat="1" applyFont="1" applyBorder="1"/>
    <xf numFmtId="0" fontId="81" fillId="0" borderId="91" xfId="0" applyFont="1" applyBorder="1"/>
    <xf numFmtId="3" fontId="59" fillId="36" borderId="91" xfId="0" applyNumberFormat="1" applyFont="1" applyFill="1" applyBorder="1" applyProtection="1">
      <protection locked="0"/>
    </xf>
    <xf numFmtId="3" fontId="66" fillId="0" borderId="0" xfId="0" applyNumberFormat="1" applyFont="1" applyAlignment="1">
      <alignment horizontal="center"/>
    </xf>
    <xf numFmtId="3" fontId="66" fillId="0" borderId="0" xfId="0" applyNumberFormat="1" applyFont="1"/>
    <xf numFmtId="0" fontId="59" fillId="0" borderId="91" xfId="0" applyFont="1" applyBorder="1" applyAlignment="1">
      <alignment horizontal="left" wrapText="1"/>
    </xf>
    <xf numFmtId="171" fontId="59" fillId="0" borderId="91" xfId="56" applyNumberFormat="1" applyFont="1" applyBorder="1" applyAlignment="1">
      <alignment horizontal="right"/>
    </xf>
    <xf numFmtId="0" fontId="66" fillId="0" borderId="0" xfId="0" applyFont="1" applyAlignment="1">
      <alignment horizontal="center"/>
    </xf>
    <xf numFmtId="1" fontId="59" fillId="37" borderId="91" xfId="0" applyNumberFormat="1" applyFont="1" applyFill="1" applyBorder="1" applyAlignment="1">
      <alignment horizontal="center"/>
    </xf>
    <xf numFmtId="1" fontId="59" fillId="35" borderId="91" xfId="0" applyNumberFormat="1" applyFont="1" applyFill="1" applyBorder="1" applyAlignment="1">
      <alignment horizontal="center"/>
    </xf>
    <xf numFmtId="3" fontId="65" fillId="0" borderId="15" xfId="0" applyNumberFormat="1" applyFont="1" applyBorder="1"/>
    <xf numFmtId="166" fontId="59" fillId="36" borderId="91" xfId="0" applyNumberFormat="1" applyFont="1" applyFill="1" applyBorder="1" applyProtection="1">
      <protection locked="0"/>
    </xf>
    <xf numFmtId="1" fontId="59" fillId="0" borderId="91" xfId="0" applyNumberFormat="1" applyFont="1" applyBorder="1"/>
    <xf numFmtId="3" fontId="65" fillId="0" borderId="91" xfId="0" applyNumberFormat="1" applyFont="1" applyBorder="1" applyAlignment="1">
      <alignment horizontal="center"/>
    </xf>
    <xf numFmtId="0" fontId="7" fillId="0" borderId="91" xfId="0" applyFont="1" applyBorder="1" applyAlignment="1">
      <alignment horizontal="left" vertical="center"/>
    </xf>
    <xf numFmtId="1" fontId="7" fillId="36" borderId="91" xfId="0" applyNumberFormat="1" applyFont="1" applyFill="1" applyBorder="1" applyProtection="1">
      <protection locked="0"/>
    </xf>
    <xf numFmtId="166" fontId="52" fillId="0" borderId="0" xfId="0" applyNumberFormat="1" applyFont="1"/>
    <xf numFmtId="166" fontId="7" fillId="0" borderId="0" xfId="0" applyNumberFormat="1" applyFont="1"/>
    <xf numFmtId="0" fontId="65" fillId="0" borderId="10" xfId="0" applyFont="1" applyBorder="1"/>
    <xf numFmtId="166" fontId="84" fillId="0" borderId="0" xfId="0" applyNumberFormat="1" applyFont="1"/>
    <xf numFmtId="3" fontId="81" fillId="0" borderId="0" xfId="0" applyNumberFormat="1" applyFont="1" applyAlignment="1">
      <alignment horizontal="center"/>
    </xf>
    <xf numFmtId="171" fontId="59" fillId="0" borderId="91" xfId="56" applyNumberFormat="1" applyFont="1" applyBorder="1" applyAlignment="1">
      <alignment horizontal="center"/>
    </xf>
    <xf numFmtId="0" fontId="86" fillId="0" borderId="0" xfId="0" applyFont="1" applyAlignment="1">
      <alignment horizontal="right"/>
    </xf>
    <xf numFmtId="0" fontId="7" fillId="0" borderId="69" xfId="0" applyFont="1" applyBorder="1"/>
    <xf numFmtId="0" fontId="50" fillId="0" borderId="69" xfId="0" applyFont="1" applyBorder="1"/>
    <xf numFmtId="9" fontId="51" fillId="0" borderId="81" xfId="0" applyNumberFormat="1" applyFont="1" applyBorder="1" applyAlignment="1" applyProtection="1">
      <alignment wrapText="1"/>
      <protection locked="0"/>
    </xf>
    <xf numFmtId="3" fontId="50" fillId="28" borderId="69" xfId="0" applyNumberFormat="1" applyFont="1" applyFill="1" applyBorder="1"/>
    <xf numFmtId="0" fontId="50" fillId="0" borderId="70" xfId="0" applyFont="1" applyBorder="1" applyAlignment="1">
      <alignment wrapText="1"/>
    </xf>
    <xf numFmtId="3" fontId="50" fillId="0" borderId="69" xfId="0" applyNumberFormat="1" applyFont="1" applyBorder="1" applyAlignment="1">
      <alignment wrapText="1"/>
    </xf>
    <xf numFmtId="1" fontId="0" fillId="26" borderId="72" xfId="0" applyNumberFormat="1" applyFill="1" applyBorder="1" applyAlignment="1">
      <alignment horizontal="right" wrapText="1"/>
    </xf>
    <xf numFmtId="49" fontId="0" fillId="26" borderId="70" xfId="0" applyNumberFormat="1" applyFill="1" applyBorder="1"/>
    <xf numFmtId="0" fontId="0" fillId="26" borderId="69" xfId="0" applyFill="1" applyBorder="1" applyAlignment="1">
      <alignment horizontal="center" vertical="center" wrapText="1"/>
    </xf>
    <xf numFmtId="3" fontId="0" fillId="0" borderId="91" xfId="0" applyNumberFormat="1" applyBorder="1" applyAlignment="1">
      <alignment horizontal="center" vertical="center"/>
    </xf>
    <xf numFmtId="3" fontId="4" fillId="32" borderId="91" xfId="0" applyNumberFormat="1" applyFont="1" applyFill="1" applyBorder="1" applyAlignment="1">
      <alignment horizontal="center" vertical="center"/>
    </xf>
    <xf numFmtId="3" fontId="0" fillId="20" borderId="91" xfId="0" applyNumberFormat="1" applyFill="1" applyBorder="1" applyAlignment="1" applyProtection="1">
      <alignment horizontal="center" vertical="center"/>
      <protection locked="0"/>
    </xf>
    <xf numFmtId="0" fontId="50" fillId="0" borderId="71" xfId="0" applyFont="1" applyBorder="1" applyAlignment="1">
      <alignment horizontal="left"/>
    </xf>
    <xf numFmtId="0" fontId="50" fillId="2" borderId="69" xfId="0" applyFont="1" applyFill="1" applyBorder="1" applyAlignment="1">
      <alignment horizontal="center" wrapText="1"/>
    </xf>
    <xf numFmtId="0" fontId="50" fillId="0" borderId="69" xfId="0" applyFont="1" applyBorder="1" applyAlignment="1">
      <alignment wrapText="1"/>
    </xf>
    <xf numFmtId="0" fontId="50" fillId="0" borderId="63" xfId="0" applyFont="1" applyBorder="1" applyAlignment="1">
      <alignment wrapText="1"/>
    </xf>
    <xf numFmtId="0" fontId="52" fillId="20" borderId="69" xfId="0" applyFont="1" applyFill="1" applyBorder="1" applyAlignment="1" applyProtection="1">
      <alignment wrapText="1"/>
      <protection locked="0"/>
    </xf>
    <xf numFmtId="0" fontId="52" fillId="28" borderId="69" xfId="0" applyFont="1" applyFill="1" applyBorder="1" applyAlignment="1" applyProtection="1">
      <alignment wrapText="1"/>
      <protection locked="0"/>
    </xf>
    <xf numFmtId="0" fontId="52" fillId="0" borderId="69" xfId="0" applyFont="1" applyBorder="1" applyAlignment="1">
      <alignment wrapText="1"/>
    </xf>
    <xf numFmtId="0" fontId="50" fillId="0" borderId="10" xfId="0" applyFont="1" applyBorder="1" applyAlignment="1">
      <alignment wrapText="1"/>
    </xf>
    <xf numFmtId="0" fontId="7" fillId="0" borderId="69" xfId="0" applyFont="1" applyBorder="1" applyAlignment="1">
      <alignment wrapText="1"/>
    </xf>
    <xf numFmtId="0" fontId="50" fillId="0" borderId="69" xfId="0" applyFont="1" applyBorder="1" applyAlignment="1">
      <alignment vertical="center" wrapText="1"/>
    </xf>
    <xf numFmtId="3" fontId="38" fillId="34" borderId="69" xfId="0" applyNumberFormat="1" applyFont="1" applyFill="1" applyBorder="1"/>
    <xf numFmtId="3" fontId="38" fillId="34" borderId="72" xfId="0" applyNumberFormat="1" applyFont="1" applyFill="1" applyBorder="1"/>
    <xf numFmtId="49" fontId="0" fillId="24" borderId="70" xfId="0" applyNumberFormat="1" applyFill="1" applyBorder="1" applyAlignment="1" applyProtection="1">
      <alignment horizontal="left"/>
      <protection locked="0"/>
    </xf>
    <xf numFmtId="1" fontId="0" fillId="24" borderId="72" xfId="0" applyNumberFormat="1" applyFill="1" applyBorder="1" applyAlignment="1" applyProtection="1">
      <alignment horizontal="right" wrapText="1"/>
      <protection locked="0"/>
    </xf>
    <xf numFmtId="49" fontId="0" fillId="24" borderId="72" xfId="0" applyNumberFormat="1" applyFill="1" applyBorder="1" applyAlignment="1">
      <alignment horizontal="left" wrapText="1"/>
    </xf>
    <xf numFmtId="49" fontId="0" fillId="24" borderId="71" xfId="0" applyNumberFormat="1" applyFill="1" applyBorder="1" applyAlignment="1">
      <alignment horizontal="left" wrapText="1"/>
    </xf>
    <xf numFmtId="3" fontId="38" fillId="34" borderId="10" xfId="0" applyNumberFormat="1" applyFont="1" applyFill="1" applyBorder="1"/>
    <xf numFmtId="4" fontId="0" fillId="0" borderId="0" xfId="0" applyNumberFormat="1"/>
    <xf numFmtId="3" fontId="87" fillId="0" borderId="0" xfId="0" applyNumberFormat="1" applyFont="1" applyAlignment="1">
      <alignment horizontal="center" vertical="center"/>
    </xf>
    <xf numFmtId="3" fontId="11" fillId="0" borderId="3" xfId="12" applyNumberFormat="1" applyFill="1" applyAlignment="1">
      <alignment horizontal="center" vertical="center"/>
    </xf>
    <xf numFmtId="3" fontId="11" fillId="0" borderId="3" xfId="12" applyNumberFormat="1" applyAlignment="1">
      <alignment horizontal="center" vertical="center" wrapText="1"/>
    </xf>
    <xf numFmtId="3" fontId="11" fillId="0" borderId="3" xfId="12" applyNumberFormat="1" applyAlignment="1">
      <alignment horizontal="center" vertical="center"/>
    </xf>
    <xf numFmtId="3" fontId="10" fillId="8" borderId="3" xfId="6" applyNumberFormat="1" applyBorder="1" applyAlignment="1">
      <alignment horizontal="center" vertical="center" wrapText="1"/>
    </xf>
    <xf numFmtId="3" fontId="10" fillId="8" borderId="3" xfId="6" applyNumberFormat="1" applyBorder="1" applyAlignment="1">
      <alignment horizontal="center" vertical="center"/>
    </xf>
    <xf numFmtId="4" fontId="10" fillId="8" borderId="3" xfId="6" applyNumberFormat="1" applyBorder="1" applyAlignment="1">
      <alignment horizontal="center" vertical="center"/>
    </xf>
    <xf numFmtId="0" fontId="11" fillId="0" borderId="3" xfId="12" applyAlignment="1">
      <alignment horizontal="center" vertical="center" wrapText="1"/>
    </xf>
    <xf numFmtId="2" fontId="11" fillId="0" borderId="3" xfId="12" applyNumberFormat="1" applyFill="1" applyAlignment="1">
      <alignment horizontal="center" vertical="center" wrapText="1"/>
    </xf>
    <xf numFmtId="2" fontId="10" fillId="8" borderId="3" xfId="6" applyNumberFormat="1" applyBorder="1" applyAlignment="1">
      <alignment horizontal="center" vertical="center" wrapText="1"/>
    </xf>
    <xf numFmtId="0" fontId="10" fillId="8" borderId="3" xfId="6" applyBorder="1" applyAlignment="1">
      <alignment horizontal="center" vertical="center"/>
    </xf>
    <xf numFmtId="0" fontId="11" fillId="0" borderId="3" xfId="12" applyAlignment="1">
      <alignment horizontal="center" vertical="center"/>
    </xf>
    <xf numFmtId="2" fontId="11" fillId="0" borderId="3" xfId="12" applyNumberFormat="1" applyAlignment="1">
      <alignment horizontal="center" vertical="center" wrapText="1"/>
    </xf>
    <xf numFmtId="0" fontId="10" fillId="8" borderId="3" xfId="6" applyBorder="1" applyAlignment="1">
      <alignment horizontal="center" vertical="center" wrapText="1"/>
    </xf>
    <xf numFmtId="2" fontId="11" fillId="0" borderId="0" xfId="12" applyNumberFormat="1" applyFill="1" applyBorder="1" applyAlignment="1">
      <alignment horizontal="center" vertical="center" wrapText="1"/>
    </xf>
    <xf numFmtId="0" fontId="11" fillId="0" borderId="0" xfId="12" applyFill="1" applyBorder="1" applyAlignment="1">
      <alignment horizontal="center" vertical="center" wrapText="1"/>
    </xf>
    <xf numFmtId="0" fontId="10" fillId="8" borderId="0" xfId="6" applyBorder="1" applyAlignment="1">
      <alignment horizontal="center" vertical="center" wrapText="1"/>
    </xf>
    <xf numFmtId="3" fontId="10" fillId="8" borderId="0" xfId="6" applyNumberFormat="1" applyBorder="1" applyAlignment="1">
      <alignment horizontal="center" vertical="center" wrapText="1"/>
    </xf>
    <xf numFmtId="3" fontId="10" fillId="8" borderId="0" xfId="6" applyNumberFormat="1" applyBorder="1" applyAlignment="1">
      <alignment horizontal="center" vertical="center"/>
    </xf>
    <xf numFmtId="4" fontId="10" fillId="8" borderId="0" xfId="6" applyNumberFormat="1" applyBorder="1" applyAlignment="1">
      <alignment horizontal="center" vertical="center"/>
    </xf>
    <xf numFmtId="0" fontId="0" fillId="0" borderId="0" xfId="0" applyAlignment="1" applyProtection="1">
      <alignment horizontal="center"/>
      <protection locked="0"/>
    </xf>
    <xf numFmtId="0" fontId="0" fillId="0" borderId="0" xfId="0" applyAlignment="1" applyProtection="1">
      <alignment wrapText="1"/>
      <protection locked="0"/>
    </xf>
    <xf numFmtId="0" fontId="88" fillId="0" borderId="0" xfId="0" applyFont="1" applyAlignment="1">
      <alignment wrapText="1"/>
    </xf>
    <xf numFmtId="0" fontId="50" fillId="0" borderId="0" xfId="0" applyFont="1" applyAlignment="1">
      <alignment horizontal="center"/>
    </xf>
    <xf numFmtId="3" fontId="50" fillId="0" borderId="0" xfId="0" applyNumberFormat="1" applyFont="1" applyAlignment="1">
      <alignment horizontal="center"/>
    </xf>
    <xf numFmtId="0" fontId="50" fillId="36" borderId="0" xfId="0" applyFont="1" applyFill="1" applyAlignment="1" applyProtection="1">
      <alignment horizontal="center"/>
      <protection locked="0"/>
    </xf>
    <xf numFmtId="0" fontId="50" fillId="36" borderId="0" xfId="0" applyFont="1" applyFill="1"/>
    <xf numFmtId="0" fontId="50" fillId="36" borderId="0" xfId="0" applyFont="1" applyFill="1" applyAlignment="1">
      <alignment horizontal="center"/>
    </xf>
    <xf numFmtId="3" fontId="50" fillId="36" borderId="0" xfId="0" applyNumberFormat="1" applyFont="1" applyFill="1"/>
    <xf numFmtId="0" fontId="50" fillId="36" borderId="0" xfId="0" applyFont="1" applyFill="1" applyAlignment="1">
      <alignment wrapText="1"/>
    </xf>
    <xf numFmtId="0" fontId="89" fillId="40" borderId="91" xfId="0" applyFont="1" applyFill="1" applyBorder="1"/>
    <xf numFmtId="3" fontId="89" fillId="40" borderId="91" xfId="0" applyNumberFormat="1" applyFont="1" applyFill="1" applyBorder="1" applyAlignment="1">
      <alignment horizontal="center"/>
    </xf>
    <xf numFmtId="0" fontId="90" fillId="36" borderId="91" xfId="0" applyFont="1" applyFill="1" applyBorder="1" applyAlignment="1" applyProtection="1">
      <alignment horizontal="center"/>
      <protection locked="0"/>
    </xf>
    <xf numFmtId="0" fontId="90" fillId="36" borderId="91" xfId="0" applyFont="1" applyFill="1" applyBorder="1" applyAlignment="1">
      <alignment wrapText="1"/>
    </xf>
    <xf numFmtId="0" fontId="90" fillId="36" borderId="91" xfId="0" applyFont="1" applyFill="1" applyBorder="1"/>
    <xf numFmtId="3" fontId="90" fillId="36" borderId="91" xfId="0" applyNumberFormat="1" applyFont="1" applyFill="1" applyBorder="1" applyAlignment="1">
      <alignment horizontal="center"/>
    </xf>
    <xf numFmtId="0" fontId="90" fillId="36" borderId="91" xfId="0" applyFont="1" applyFill="1" applyBorder="1" applyAlignment="1">
      <alignment horizontal="center"/>
    </xf>
    <xf numFmtId="1" fontId="50" fillId="0" borderId="0" xfId="0" applyNumberFormat="1" applyFont="1" applyAlignment="1">
      <alignment horizontal="center"/>
    </xf>
    <xf numFmtId="0" fontId="91" fillId="0" borderId="0" xfId="0" applyFont="1"/>
    <xf numFmtId="0" fontId="91" fillId="0" borderId="0" xfId="0" applyFont="1" applyAlignment="1">
      <alignment wrapText="1"/>
    </xf>
    <xf numFmtId="0" fontId="54" fillId="0" borderId="0" xfId="0" applyFont="1" applyAlignment="1">
      <alignment horizontal="center"/>
    </xf>
    <xf numFmtId="1" fontId="54" fillId="0" borderId="0" xfId="0" applyNumberFormat="1" applyFont="1" applyAlignment="1">
      <alignment horizontal="center"/>
    </xf>
    <xf numFmtId="0" fontId="54" fillId="36" borderId="0" xfId="0" applyFont="1" applyFill="1" applyAlignment="1" applyProtection="1">
      <alignment horizontal="center"/>
      <protection locked="0"/>
    </xf>
    <xf numFmtId="0" fontId="54" fillId="36" borderId="0" xfId="0" applyFont="1" applyFill="1" applyAlignment="1">
      <alignment wrapText="1"/>
    </xf>
    <xf numFmtId="0" fontId="54" fillId="36" borderId="0" xfId="0" applyFont="1" applyFill="1"/>
    <xf numFmtId="0" fontId="54" fillId="36" borderId="0" xfId="0" applyFont="1" applyFill="1" applyAlignment="1">
      <alignment horizontal="center"/>
    </xf>
    <xf numFmtId="3" fontId="54" fillId="36" borderId="0" xfId="0" applyNumberFormat="1" applyFont="1" applyFill="1"/>
    <xf numFmtId="0" fontId="91" fillId="0" borderId="0" xfId="0" applyFont="1" applyAlignment="1" applyProtection="1">
      <alignment horizontal="center"/>
      <protection locked="0"/>
    </xf>
    <xf numFmtId="3" fontId="91" fillId="0" borderId="0" xfId="0" applyNumberFormat="1" applyFont="1"/>
    <xf numFmtId="0" fontId="92" fillId="36" borderId="91" xfId="0" applyFont="1" applyFill="1" applyBorder="1" applyAlignment="1" applyProtection="1">
      <alignment horizontal="center"/>
      <protection locked="0"/>
    </xf>
    <xf numFmtId="0" fontId="92" fillId="36" borderId="91" xfId="0" applyFont="1" applyFill="1" applyBorder="1" applyAlignment="1">
      <alignment wrapText="1"/>
    </xf>
    <xf numFmtId="3" fontId="92" fillId="36" borderId="91" xfId="0" applyNumberFormat="1" applyFont="1" applyFill="1" applyBorder="1" applyAlignment="1">
      <alignment horizontal="center"/>
    </xf>
    <xf numFmtId="0" fontId="92" fillId="36" borderId="91" xfId="0" applyFont="1" applyFill="1" applyBorder="1" applyAlignment="1">
      <alignment horizontal="center"/>
    </xf>
    <xf numFmtId="0" fontId="92" fillId="36" borderId="91" xfId="0" applyFont="1" applyFill="1" applyBorder="1"/>
    <xf numFmtId="0" fontId="91" fillId="0" borderId="91" xfId="0" applyFont="1" applyBorder="1" applyAlignment="1">
      <alignment wrapText="1"/>
    </xf>
    <xf numFmtId="0" fontId="91" fillId="0" borderId="91" xfId="0" applyFont="1" applyBorder="1" applyProtection="1">
      <protection locked="0"/>
    </xf>
    <xf numFmtId="3" fontId="54" fillId="0" borderId="91" xfId="0" applyNumberFormat="1" applyFont="1" applyBorder="1" applyAlignment="1">
      <alignment horizontal="center"/>
    </xf>
    <xf numFmtId="3" fontId="91" fillId="0" borderId="91" xfId="0" applyNumberFormat="1" applyFont="1" applyBorder="1"/>
    <xf numFmtId="0" fontId="91" fillId="0" borderId="91" xfId="0" applyFont="1" applyBorder="1"/>
    <xf numFmtId="0" fontId="91" fillId="0" borderId="0" xfId="0" applyFont="1" applyAlignment="1">
      <alignment horizontal="center" wrapText="1"/>
    </xf>
    <xf numFmtId="3" fontId="54" fillId="0" borderId="0" xfId="0" applyNumberFormat="1" applyFont="1" applyAlignment="1">
      <alignment horizontal="center"/>
    </xf>
    <xf numFmtId="0" fontId="93" fillId="0" borderId="91" xfId="0" applyFont="1" applyBorder="1" applyProtection="1">
      <protection locked="0"/>
    </xf>
    <xf numFmtId="3" fontId="54" fillId="36" borderId="0" xfId="0" applyNumberFormat="1" applyFont="1" applyFill="1" applyAlignment="1">
      <alignment horizontal="center"/>
    </xf>
    <xf numFmtId="0" fontId="54" fillId="0" borderId="0" xfId="0" applyFont="1" applyAlignment="1" applyProtection="1">
      <alignment horizontal="center"/>
      <protection locked="0"/>
    </xf>
    <xf numFmtId="0" fontId="54" fillId="0" borderId="91" xfId="0" applyFont="1" applyBorder="1" applyAlignment="1">
      <alignment horizontal="center"/>
    </xf>
    <xf numFmtId="0" fontId="54" fillId="28" borderId="91" xfId="0" applyFont="1" applyFill="1" applyBorder="1" applyAlignment="1">
      <alignment wrapText="1"/>
    </xf>
    <xf numFmtId="3" fontId="54" fillId="28" borderId="91" xfId="0" applyNumberFormat="1" applyFont="1" applyFill="1" applyBorder="1" applyAlignment="1">
      <alignment horizontal="center"/>
    </xf>
    <xf numFmtId="3" fontId="54" fillId="28" borderId="91" xfId="0" applyNumberFormat="1" applyFont="1" applyFill="1" applyBorder="1"/>
    <xf numFmtId="0" fontId="54" fillId="0" borderId="91" xfId="0" applyFont="1" applyBorder="1" applyAlignment="1">
      <alignment horizontal="center" wrapText="1"/>
    </xf>
    <xf numFmtId="1" fontId="54" fillId="0" borderId="91" xfId="0" applyNumberFormat="1" applyFont="1" applyBorder="1" applyAlignment="1">
      <alignment horizontal="center" wrapText="1"/>
    </xf>
    <xf numFmtId="0" fontId="54" fillId="28" borderId="91" xfId="0" applyFont="1" applyFill="1" applyBorder="1" applyAlignment="1">
      <alignment horizontal="center"/>
    </xf>
    <xf numFmtId="0" fontId="92" fillId="36" borderId="91" xfId="0" applyFont="1" applyFill="1" applyBorder="1" applyAlignment="1">
      <alignment horizontal="center" wrapText="1"/>
    </xf>
    <xf numFmtId="0" fontId="89" fillId="40" borderId="91" xfId="0" applyFont="1" applyFill="1" applyBorder="1" applyAlignment="1">
      <alignment horizontal="center"/>
    </xf>
    <xf numFmtId="0" fontId="91" fillId="0" borderId="0" xfId="0" applyFont="1" applyAlignment="1">
      <alignment horizontal="center"/>
    </xf>
    <xf numFmtId="0" fontId="91" fillId="0" borderId="0" xfId="0" applyFont="1" applyAlignment="1">
      <alignment horizontal="left"/>
    </xf>
    <xf numFmtId="0" fontId="94" fillId="0" borderId="0" xfId="0" applyFont="1"/>
    <xf numFmtId="0" fontId="94" fillId="0" borderId="0" xfId="0" applyFont="1" applyAlignment="1">
      <alignment wrapText="1"/>
    </xf>
    <xf numFmtId="0" fontId="94" fillId="0" borderId="0" xfId="0" applyFont="1" applyAlignment="1">
      <alignment horizontal="center"/>
    </xf>
    <xf numFmtId="3" fontId="94" fillId="0" borderId="0" xfId="0" applyNumberFormat="1" applyFont="1"/>
    <xf numFmtId="0" fontId="95" fillId="0" borderId="0" xfId="0" applyFont="1" applyAlignment="1">
      <alignment wrapText="1"/>
    </xf>
    <xf numFmtId="0" fontId="95" fillId="0" borderId="0" xfId="0" applyFont="1"/>
    <xf numFmtId="0" fontId="95" fillId="0" borderId="0" xfId="0" applyFont="1" applyAlignment="1">
      <alignment horizontal="center"/>
    </xf>
    <xf numFmtId="0" fontId="96" fillId="0" borderId="0" xfId="0" applyFont="1" applyAlignment="1">
      <alignment wrapText="1"/>
    </xf>
    <xf numFmtId="0" fontId="96" fillId="0" borderId="0" xfId="0" applyFont="1"/>
    <xf numFmtId="0" fontId="96" fillId="0" borderId="0" xfId="0" applyFont="1" applyAlignment="1">
      <alignment horizontal="center"/>
    </xf>
    <xf numFmtId="3" fontId="96" fillId="0" borderId="0" xfId="0" applyNumberFormat="1" applyFont="1"/>
    <xf numFmtId="0" fontId="97" fillId="0" borderId="0" xfId="0" applyFont="1"/>
    <xf numFmtId="0" fontId="97" fillId="0" borderId="0" xfId="0" applyFont="1" applyAlignment="1">
      <alignment wrapText="1"/>
    </xf>
    <xf numFmtId="0" fontId="97" fillId="0" borderId="0" xfId="0" applyFont="1" applyAlignment="1">
      <alignment horizontal="center"/>
    </xf>
    <xf numFmtId="3" fontId="97" fillId="0" borderId="0" xfId="0" applyNumberFormat="1" applyFont="1"/>
    <xf numFmtId="0" fontId="98" fillId="0" borderId="0" xfId="0" applyFont="1" applyAlignment="1">
      <alignment wrapText="1"/>
    </xf>
    <xf numFmtId="0" fontId="98" fillId="0" borderId="0" xfId="0" applyFont="1"/>
    <xf numFmtId="0" fontId="98" fillId="0" borderId="0" xfId="0" applyFont="1" applyAlignment="1">
      <alignment horizontal="center"/>
    </xf>
    <xf numFmtId="3" fontId="98" fillId="0" borderId="0" xfId="0" applyNumberFormat="1" applyFont="1"/>
    <xf numFmtId="2" fontId="0" fillId="0" borderId="0" xfId="0" applyNumberFormat="1" applyAlignment="1">
      <alignment wrapText="1"/>
    </xf>
    <xf numFmtId="4" fontId="91" fillId="0" borderId="0" xfId="0" applyNumberFormat="1" applyFont="1"/>
    <xf numFmtId="2" fontId="91" fillId="0" borderId="0" xfId="0" applyNumberFormat="1" applyFont="1" applyAlignment="1">
      <alignment wrapText="1"/>
    </xf>
    <xf numFmtId="0" fontId="91" fillId="0" borderId="91" xfId="0" applyFont="1" applyBorder="1" applyAlignment="1">
      <alignment horizontal="center"/>
    </xf>
    <xf numFmtId="2" fontId="91" fillId="0" borderId="91" xfId="0" applyNumberFormat="1" applyFont="1" applyBorder="1" applyAlignment="1">
      <alignment horizontal="center" wrapText="1"/>
    </xf>
    <xf numFmtId="0" fontId="54" fillId="0" borderId="0" xfId="0" applyFont="1" applyAlignment="1">
      <alignment horizontal="center" wrapText="1"/>
    </xf>
    <xf numFmtId="1" fontId="54" fillId="0" borderId="0" xfId="0" applyNumberFormat="1" applyFont="1" applyAlignment="1">
      <alignment horizontal="center" wrapText="1"/>
    </xf>
    <xf numFmtId="3" fontId="91" fillId="0" borderId="91" xfId="0" applyNumberFormat="1" applyFont="1" applyBorder="1" applyAlignment="1">
      <alignment horizontal="center" vertical="center"/>
    </xf>
    <xf numFmtId="3" fontId="92" fillId="36" borderId="91" xfId="0" applyNumberFormat="1" applyFont="1" applyFill="1" applyBorder="1" applyAlignment="1">
      <alignment horizontal="center" vertical="center"/>
    </xf>
    <xf numFmtId="3" fontId="89" fillId="40" borderId="91" xfId="0" applyNumberFormat="1" applyFont="1" applyFill="1" applyBorder="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horizontal="center" vertical="center"/>
    </xf>
    <xf numFmtId="0" fontId="99" fillId="0" borderId="0" xfId="0" applyFont="1" applyAlignment="1">
      <alignment horizontal="center" wrapText="1"/>
    </xf>
    <xf numFmtId="0" fontId="0" fillId="36" borderId="91" xfId="0" applyFill="1" applyBorder="1" applyAlignment="1">
      <alignment horizontal="center"/>
    </xf>
    <xf numFmtId="175" fontId="0" fillId="0" borderId="0" xfId="0" applyNumberFormat="1" applyAlignment="1">
      <alignment horizontal="center"/>
    </xf>
    <xf numFmtId="0" fontId="2" fillId="0" borderId="91" xfId="78" applyBorder="1" applyAlignment="1">
      <alignment vertical="center" wrapText="1"/>
    </xf>
    <xf numFmtId="0" fontId="0" fillId="41" borderId="0" xfId="0" applyFill="1"/>
    <xf numFmtId="0" fontId="0" fillId="41" borderId="0" xfId="0" applyFill="1" applyAlignment="1">
      <alignment wrapText="1"/>
    </xf>
    <xf numFmtId="3" fontId="91" fillId="0" borderId="0" xfId="0" applyNumberFormat="1" applyFont="1" applyAlignment="1">
      <alignment horizontal="center"/>
    </xf>
    <xf numFmtId="2" fontId="2" fillId="0" borderId="91" xfId="78" applyNumberFormat="1" applyBorder="1" applyAlignment="1">
      <alignment vertical="center" wrapText="1"/>
    </xf>
    <xf numFmtId="9" fontId="0" fillId="0" borderId="91" xfId="0" applyNumberFormat="1" applyBorder="1"/>
    <xf numFmtId="176" fontId="0" fillId="0" borderId="91" xfId="0" applyNumberFormat="1" applyBorder="1"/>
    <xf numFmtId="176" fontId="0" fillId="36" borderId="0" xfId="0" applyNumberFormat="1" applyFill="1" applyAlignment="1">
      <alignment horizontal="center"/>
    </xf>
    <xf numFmtId="176" fontId="0" fillId="0" borderId="0" xfId="0" applyNumberFormat="1" applyAlignment="1">
      <alignment horizontal="center"/>
    </xf>
    <xf numFmtId="176" fontId="0" fillId="0" borderId="0" xfId="0" applyNumberFormat="1"/>
    <xf numFmtId="177" fontId="0" fillId="41" borderId="0" xfId="0" applyNumberFormat="1" applyFill="1" applyAlignment="1">
      <alignment horizontal="center" wrapText="1"/>
    </xf>
    <xf numFmtId="176" fontId="0" fillId="0" borderId="91" xfId="0" applyNumberFormat="1" applyBorder="1" applyAlignment="1">
      <alignment horizontal="center"/>
    </xf>
    <xf numFmtId="176" fontId="0" fillId="0" borderId="0" xfId="0" applyNumberFormat="1" applyAlignment="1">
      <alignment horizontal="center" wrapText="1"/>
    </xf>
    <xf numFmtId="0" fontId="100" fillId="36" borderId="0" xfId="0" applyFont="1" applyFill="1"/>
    <xf numFmtId="0" fontId="100" fillId="36" borderId="0" xfId="0" applyFont="1" applyFill="1" applyAlignment="1">
      <alignment wrapText="1"/>
    </xf>
    <xf numFmtId="176" fontId="100" fillId="36" borderId="0" xfId="0" applyNumberFormat="1" applyFont="1" applyFill="1"/>
    <xf numFmtId="0" fontId="2" fillId="0" borderId="0" xfId="0" applyFont="1"/>
    <xf numFmtId="175" fontId="0" fillId="0" borderId="0" xfId="0" applyNumberFormat="1"/>
    <xf numFmtId="177" fontId="0" fillId="0" borderId="91" xfId="0" applyNumberFormat="1" applyBorder="1"/>
    <xf numFmtId="177" fontId="0" fillId="0" borderId="0" xfId="0" applyNumberFormat="1"/>
    <xf numFmtId="3" fontId="100" fillId="36" borderId="0" xfId="0" applyNumberFormat="1" applyFont="1" applyFill="1" applyAlignment="1">
      <alignment horizontal="center" wrapText="1"/>
    </xf>
    <xf numFmtId="0" fontId="100" fillId="21" borderId="0" xfId="0" applyFont="1" applyFill="1"/>
    <xf numFmtId="0" fontId="0" fillId="21" borderId="0" xfId="0" applyFill="1" applyAlignment="1" applyProtection="1">
      <alignment wrapText="1"/>
      <protection locked="0"/>
    </xf>
    <xf numFmtId="0" fontId="0" fillId="21" borderId="0" xfId="0" applyFill="1" applyAlignment="1" applyProtection="1">
      <alignment horizontal="center"/>
      <protection locked="0"/>
    </xf>
    <xf numFmtId="4" fontId="91" fillId="0" borderId="0" xfId="0" applyNumberFormat="1" applyFont="1" applyAlignment="1">
      <alignment horizontal="left"/>
    </xf>
    <xf numFmtId="0" fontId="102" fillId="26" borderId="100" xfId="0" applyFont="1" applyFill="1" applyBorder="1" applyAlignment="1">
      <alignment horizontal="center" vertical="center"/>
    </xf>
    <xf numFmtId="0" fontId="102" fillId="26" borderId="101" xfId="0" applyFont="1" applyFill="1" applyBorder="1" applyAlignment="1">
      <alignment horizontal="left" vertical="center"/>
    </xf>
    <xf numFmtId="0" fontId="102" fillId="26" borderId="102" xfId="0" applyFont="1" applyFill="1" applyBorder="1" applyAlignment="1">
      <alignment horizontal="left" vertical="center"/>
    </xf>
    <xf numFmtId="0" fontId="101" fillId="26" borderId="0" xfId="0" applyFont="1" applyFill="1"/>
    <xf numFmtId="0" fontId="104" fillId="26" borderId="100" xfId="0" applyFont="1" applyFill="1" applyBorder="1" applyAlignment="1">
      <alignment horizontal="center" vertical="center"/>
    </xf>
    <xf numFmtId="0" fontId="104" fillId="26" borderId="101" xfId="0" applyFont="1" applyFill="1" applyBorder="1" applyAlignment="1">
      <alignment horizontal="left" vertical="center"/>
    </xf>
    <xf numFmtId="3" fontId="103" fillId="42" borderId="91" xfId="0" applyNumberFormat="1" applyFont="1" applyFill="1" applyBorder="1" applyAlignment="1">
      <alignment horizontal="right" vertical="center"/>
    </xf>
    <xf numFmtId="3" fontId="92" fillId="40" borderId="91" xfId="0" applyNumberFormat="1" applyFont="1" applyFill="1" applyBorder="1" applyAlignment="1">
      <alignment horizontal="center" vertical="center"/>
    </xf>
    <xf numFmtId="0" fontId="1" fillId="20" borderId="69" xfId="0" applyFont="1" applyFill="1" applyBorder="1" applyAlignment="1" applyProtection="1">
      <alignment wrapText="1"/>
      <protection locked="0"/>
    </xf>
    <xf numFmtId="9" fontId="0" fillId="20" borderId="69" xfId="56" applyFont="1" applyFill="1" applyBorder="1" applyProtection="1">
      <protection locked="0"/>
    </xf>
    <xf numFmtId="0" fontId="0" fillId="0" borderId="70" xfId="0" applyBorder="1" applyAlignment="1">
      <alignment horizontal="left" wrapText="1"/>
    </xf>
    <xf numFmtId="0" fontId="0" fillId="0" borderId="71" xfId="0" applyBorder="1" applyAlignment="1">
      <alignment horizontal="left" wrapText="1"/>
    </xf>
    <xf numFmtId="0" fontId="0" fillId="0" borderId="72" xfId="0" applyBorder="1" applyAlignment="1">
      <alignment horizontal="left" wrapText="1"/>
    </xf>
    <xf numFmtId="0" fontId="29" fillId="0" borderId="27" xfId="0" applyFont="1" applyBorder="1" applyAlignment="1">
      <alignment horizontal="right" wrapText="1"/>
    </xf>
    <xf numFmtId="0" fontId="29" fillId="0" borderId="28" xfId="0" applyFont="1" applyBorder="1" applyAlignment="1">
      <alignment horizontal="right" wrapText="1"/>
    </xf>
    <xf numFmtId="0" fontId="29" fillId="0" borderId="29" xfId="0" applyFont="1" applyBorder="1" applyAlignment="1">
      <alignment horizontal="right" wrapText="1"/>
    </xf>
    <xf numFmtId="0" fontId="29" fillId="0" borderId="78" xfId="0" applyFont="1" applyBorder="1" applyAlignment="1">
      <alignment horizontal="right"/>
    </xf>
    <xf numFmtId="0" fontId="29" fillId="0" borderId="71" xfId="0" applyFont="1" applyBorder="1" applyAlignment="1">
      <alignment horizontal="right"/>
    </xf>
    <xf numFmtId="0" fontId="29" fillId="0" borderId="72" xfId="0" applyFont="1" applyBorder="1" applyAlignment="1">
      <alignment horizontal="right"/>
    </xf>
    <xf numFmtId="0" fontId="4" fillId="2" borderId="70" xfId="0" applyFont="1" applyFill="1" applyBorder="1" applyAlignment="1">
      <alignment horizontal="center"/>
    </xf>
    <xf numFmtId="0" fontId="4" fillId="2" borderId="71" xfId="0" applyFont="1" applyFill="1" applyBorder="1" applyAlignment="1">
      <alignment horizontal="center"/>
    </xf>
    <xf numFmtId="0" fontId="4" fillId="2" borderId="72" xfId="0" applyFont="1" applyFill="1" applyBorder="1" applyAlignment="1">
      <alignment horizontal="center"/>
    </xf>
    <xf numFmtId="0" fontId="29" fillId="0" borderId="79" xfId="0" applyFont="1" applyBorder="1" applyAlignment="1">
      <alignment horizontal="right"/>
    </xf>
    <xf numFmtId="0" fontId="29" fillId="0" borderId="76" xfId="0" applyFont="1" applyBorder="1" applyAlignment="1">
      <alignment horizontal="right"/>
    </xf>
    <xf numFmtId="0" fontId="29" fillId="0" borderId="77" xfId="0" applyFont="1" applyBorder="1" applyAlignment="1">
      <alignment horizontal="right"/>
    </xf>
    <xf numFmtId="0" fontId="34" fillId="0" borderId="78" xfId="0" applyFont="1" applyBorder="1" applyAlignment="1">
      <alignment horizontal="right"/>
    </xf>
    <xf numFmtId="0" fontId="34" fillId="0" borderId="71" xfId="0" applyFont="1" applyBorder="1" applyAlignment="1">
      <alignment horizontal="right"/>
    </xf>
    <xf numFmtId="0" fontId="34" fillId="0" borderId="72" xfId="0" applyFont="1" applyBorder="1" applyAlignment="1">
      <alignment horizontal="right"/>
    </xf>
    <xf numFmtId="0" fontId="0" fillId="0" borderId="75" xfId="0" applyBorder="1" applyAlignment="1">
      <alignment horizontal="left" wrapText="1"/>
    </xf>
    <xf numFmtId="0" fontId="0" fillId="0" borderId="76" xfId="0" applyBorder="1" applyAlignment="1">
      <alignment horizontal="left" wrapText="1"/>
    </xf>
    <xf numFmtId="0" fontId="0" fillId="0" borderId="77" xfId="0" applyBorder="1" applyAlignment="1">
      <alignment horizontal="left" wrapText="1"/>
    </xf>
    <xf numFmtId="0" fontId="0" fillId="0" borderId="72" xfId="0" applyBorder="1" applyAlignment="1">
      <alignment horizontal="center"/>
    </xf>
    <xf numFmtId="0" fontId="29" fillId="0" borderId="27" xfId="0" applyFont="1" applyBorder="1" applyAlignment="1">
      <alignment horizontal="right"/>
    </xf>
    <xf numFmtId="0" fontId="29" fillId="0" borderId="28" xfId="0" applyFont="1" applyBorder="1" applyAlignment="1">
      <alignment horizontal="right"/>
    </xf>
    <xf numFmtId="0" fontId="29" fillId="0" borderId="29" xfId="0" applyFont="1" applyBorder="1" applyAlignment="1">
      <alignment horizontal="right"/>
    </xf>
    <xf numFmtId="0" fontId="4" fillId="2" borderId="17" xfId="0" applyFont="1" applyFill="1" applyBorder="1" applyAlignment="1">
      <alignment horizontal="center"/>
    </xf>
    <xf numFmtId="0" fontId="4" fillId="2" borderId="23" xfId="0" applyFont="1" applyFill="1" applyBorder="1" applyAlignment="1">
      <alignment horizontal="center"/>
    </xf>
    <xf numFmtId="0" fontId="4" fillId="2" borderId="24" xfId="0" applyFont="1" applyFill="1" applyBorder="1" applyAlignment="1">
      <alignment horizontal="center"/>
    </xf>
    <xf numFmtId="0" fontId="0" fillId="0" borderId="0" xfId="0" applyAlignment="1">
      <alignment wrapText="1"/>
    </xf>
    <xf numFmtId="0" fontId="0" fillId="0" borderId="0" xfId="0"/>
    <xf numFmtId="0" fontId="0" fillId="0" borderId="33" xfId="0" applyBorder="1" applyAlignment="1">
      <alignment wrapText="1"/>
    </xf>
    <xf numFmtId="0" fontId="29" fillId="0" borderId="0" xfId="0" applyFont="1"/>
    <xf numFmtId="0" fontId="0" fillId="26" borderId="0" xfId="0" applyFill="1" applyAlignment="1">
      <alignment horizontal="left"/>
    </xf>
    <xf numFmtId="0" fontId="0" fillId="0" borderId="33" xfId="0" applyBorder="1" applyAlignment="1">
      <alignment horizontal="left"/>
    </xf>
    <xf numFmtId="0" fontId="4" fillId="26" borderId="34" xfId="0" applyFont="1" applyFill="1" applyBorder="1" applyAlignment="1">
      <alignment horizontal="center" vertical="center"/>
    </xf>
    <xf numFmtId="0" fontId="4" fillId="26" borderId="63" xfId="0" applyFont="1" applyFill="1" applyBorder="1" applyAlignment="1">
      <alignment horizontal="center" vertical="center"/>
    </xf>
    <xf numFmtId="0" fontId="0" fillId="20" borderId="73" xfId="0" applyFill="1" applyBorder="1" applyAlignment="1" applyProtection="1">
      <alignment horizontal="left"/>
      <protection locked="0"/>
    </xf>
    <xf numFmtId="0" fontId="0" fillId="20" borderId="74" xfId="0" applyFill="1" applyBorder="1" applyAlignment="1" applyProtection="1">
      <alignment horizontal="left"/>
      <protection locked="0"/>
    </xf>
    <xf numFmtId="0" fontId="0" fillId="0" borderId="0" xfId="0" applyAlignment="1">
      <alignment horizontal="left"/>
    </xf>
    <xf numFmtId="0" fontId="0" fillId="0" borderId="69" xfId="0" applyBorder="1" applyAlignment="1">
      <alignment horizontal="center" vertical="center" wrapText="1"/>
    </xf>
    <xf numFmtId="0" fontId="39" fillId="23" borderId="13" xfId="0" applyFont="1" applyFill="1" applyBorder="1" applyAlignment="1">
      <alignment horizontal="left" vertical="top" wrapText="1"/>
    </xf>
    <xf numFmtId="0" fontId="39" fillId="23" borderId="23" xfId="0" applyFont="1" applyFill="1" applyBorder="1" applyAlignment="1">
      <alignment horizontal="left" vertical="top" wrapText="1"/>
    </xf>
    <xf numFmtId="0" fontId="39" fillId="23" borderId="11" xfId="0" applyFont="1" applyFill="1" applyBorder="1" applyAlignment="1">
      <alignment horizontal="left" vertical="top" wrapText="1"/>
    </xf>
    <xf numFmtId="0" fontId="4" fillId="26" borderId="0" xfId="0" applyFont="1" applyFill="1" applyAlignment="1">
      <alignment horizontal="left"/>
    </xf>
    <xf numFmtId="0" fontId="4" fillId="0" borderId="33" xfId="0" applyFont="1" applyBorder="1" applyAlignment="1">
      <alignment horizontal="left"/>
    </xf>
    <xf numFmtId="0" fontId="0" fillId="26" borderId="0" xfId="0" applyFill="1" applyAlignment="1">
      <alignment horizontal="left" wrapText="1"/>
    </xf>
    <xf numFmtId="0" fontId="0" fillId="0" borderId="33" xfId="0" applyBorder="1" applyAlignment="1">
      <alignment horizontal="left" wrapText="1"/>
    </xf>
    <xf numFmtId="49" fontId="0" fillId="20" borderId="69" xfId="0" applyNumberFormat="1" applyFill="1" applyBorder="1" applyAlignment="1" applyProtection="1">
      <alignment horizontal="left" vertical="center"/>
      <protection locked="0"/>
    </xf>
    <xf numFmtId="0" fontId="0" fillId="20" borderId="70" xfId="0" applyFill="1" applyBorder="1" applyAlignment="1" applyProtection="1">
      <alignment horizontal="left" vertical="center"/>
      <protection locked="0"/>
    </xf>
    <xf numFmtId="0" fontId="0" fillId="20" borderId="71" xfId="0" applyFill="1" applyBorder="1" applyAlignment="1" applyProtection="1">
      <alignment horizontal="left" vertical="center"/>
      <protection locked="0"/>
    </xf>
    <xf numFmtId="0" fontId="0" fillId="20" borderId="72" xfId="0" applyFill="1" applyBorder="1" applyAlignment="1" applyProtection="1">
      <alignment horizontal="left" vertical="center"/>
      <protection locked="0"/>
    </xf>
    <xf numFmtId="0" fontId="0" fillId="0" borderId="0" xfId="0" applyAlignment="1">
      <alignment horizontal="left" wrapText="1"/>
    </xf>
    <xf numFmtId="0" fontId="0" fillId="0" borderId="0" xfId="0" applyAlignment="1">
      <alignment horizontal="left" vertical="center" wrapText="1"/>
    </xf>
    <xf numFmtId="164" fontId="0" fillId="20" borderId="69" xfId="0" applyNumberFormat="1" applyFill="1" applyBorder="1" applyAlignment="1" applyProtection="1">
      <alignment horizontal="left"/>
      <protection locked="0"/>
    </xf>
    <xf numFmtId="0" fontId="4" fillId="2" borderId="70" xfId="0" applyFont="1" applyFill="1" applyBorder="1" applyAlignment="1">
      <alignment horizontal="center" vertical="center"/>
    </xf>
    <xf numFmtId="0" fontId="0" fillId="0" borderId="72" xfId="0" applyBorder="1" applyAlignment="1">
      <alignment horizontal="center" vertical="center"/>
    </xf>
    <xf numFmtId="0" fontId="50" fillId="0" borderId="0" xfId="0" applyFont="1" applyAlignment="1">
      <alignment horizontal="center" vertical="center"/>
    </xf>
    <xf numFmtId="0" fontId="50" fillId="35" borderId="91" xfId="0" applyFont="1" applyFill="1" applyBorder="1" applyAlignment="1">
      <alignment horizontal="center" vertical="center"/>
    </xf>
    <xf numFmtId="0" fontId="50" fillId="0" borderId="91" xfId="0" applyFont="1" applyBorder="1" applyAlignment="1">
      <alignment horizontal="center" vertical="center"/>
    </xf>
    <xf numFmtId="0" fontId="51" fillId="35" borderId="95" xfId="0" applyFont="1" applyFill="1" applyBorder="1" applyAlignment="1">
      <alignment horizontal="center" vertical="center"/>
    </xf>
    <xf numFmtId="0" fontId="51" fillId="0" borderId="10" xfId="0" applyFont="1" applyBorder="1" applyAlignment="1">
      <alignment horizontal="center" vertical="center"/>
    </xf>
    <xf numFmtId="0" fontId="50" fillId="35" borderId="95" xfId="0" applyFont="1" applyFill="1" applyBorder="1" applyAlignment="1">
      <alignment horizontal="center" vertical="center"/>
    </xf>
    <xf numFmtId="0" fontId="50" fillId="0" borderId="10" xfId="0" applyFont="1" applyBorder="1" applyAlignment="1">
      <alignment horizontal="center" vertical="center"/>
    </xf>
    <xf numFmtId="0" fontId="0" fillId="0" borderId="91" xfId="0" applyBorder="1"/>
    <xf numFmtId="2" fontId="52" fillId="36" borderId="91" xfId="0" applyNumberFormat="1" applyFont="1" applyFill="1" applyBorder="1" applyAlignment="1" applyProtection="1">
      <alignment horizontal="left" vertical="top"/>
      <protection locked="0"/>
    </xf>
    <xf numFmtId="2" fontId="52" fillId="36" borderId="94" xfId="0" applyNumberFormat="1" applyFont="1" applyFill="1" applyBorder="1" applyAlignment="1" applyProtection="1">
      <alignment horizontal="left" vertical="top"/>
      <protection locked="0"/>
    </xf>
    <xf numFmtId="0" fontId="51" fillId="32" borderId="95" xfId="0" applyFont="1" applyFill="1" applyBorder="1" applyAlignment="1">
      <alignment horizontal="center" vertical="center"/>
    </xf>
    <xf numFmtId="0" fontId="0" fillId="32" borderId="10" xfId="0" applyFill="1" applyBorder="1" applyAlignment="1">
      <alignment horizontal="center" vertical="center"/>
    </xf>
    <xf numFmtId="0" fontId="51" fillId="32" borderId="70" xfId="0" applyFont="1" applyFill="1" applyBorder="1" applyAlignment="1">
      <alignment horizontal="center"/>
    </xf>
    <xf numFmtId="0" fontId="0" fillId="32" borderId="71" xfId="0" applyFill="1" applyBorder="1"/>
    <xf numFmtId="0" fontId="0" fillId="32" borderId="72" xfId="0" applyFill="1" applyBorder="1"/>
    <xf numFmtId="0" fontId="51" fillId="32" borderId="10" xfId="0" applyFont="1" applyFill="1" applyBorder="1" applyAlignment="1">
      <alignment horizontal="center" vertical="center"/>
    </xf>
    <xf numFmtId="0" fontId="34" fillId="35" borderId="94" xfId="0" applyFont="1" applyFill="1" applyBorder="1" applyAlignment="1">
      <alignment horizontal="left" vertical="center"/>
    </xf>
    <xf numFmtId="0" fontId="0" fillId="0" borderId="94" xfId="0" applyBorder="1" applyAlignment="1">
      <alignment horizontal="left" vertical="center"/>
    </xf>
    <xf numFmtId="2" fontId="52" fillId="36" borderId="94" xfId="0" applyNumberFormat="1" applyFont="1" applyFill="1" applyBorder="1" applyAlignment="1" applyProtection="1">
      <alignment horizontal="left" vertical="top" wrapText="1"/>
      <protection locked="0"/>
    </xf>
    <xf numFmtId="0" fontId="34" fillId="32" borderId="94" xfId="0" applyFont="1" applyFill="1" applyBorder="1" applyAlignment="1">
      <alignment horizontal="left" vertical="center"/>
    </xf>
    <xf numFmtId="0" fontId="34" fillId="35" borderId="96" xfId="0" applyFont="1" applyFill="1" applyBorder="1" applyAlignment="1">
      <alignment horizontal="left" vertical="center"/>
    </xf>
    <xf numFmtId="0" fontId="34" fillId="32" borderId="89" xfId="0" applyFont="1" applyFill="1" applyBorder="1" applyAlignment="1">
      <alignment horizontal="left" vertical="center"/>
    </xf>
    <xf numFmtId="0" fontId="0" fillId="32" borderId="31" xfId="0" applyFill="1" applyBorder="1" applyAlignment="1">
      <alignment horizontal="left" vertical="center"/>
    </xf>
    <xf numFmtId="0" fontId="0" fillId="32" borderId="34" xfId="0" applyFill="1" applyBorder="1" applyAlignment="1">
      <alignment horizontal="left" vertical="center"/>
    </xf>
    <xf numFmtId="0" fontId="0" fillId="32" borderId="94" xfId="0" applyFill="1" applyBorder="1" applyAlignment="1">
      <alignment horizontal="left" vertical="center"/>
    </xf>
    <xf numFmtId="0" fontId="52" fillId="36" borderId="94" xfId="0" applyFont="1" applyFill="1" applyBorder="1" applyAlignment="1" applyProtection="1">
      <alignment horizontal="left" vertical="top" wrapText="1"/>
      <protection locked="0"/>
    </xf>
    <xf numFmtId="0" fontId="0" fillId="0" borderId="10" xfId="0" applyBorder="1" applyAlignment="1">
      <alignment horizontal="center" vertical="center"/>
    </xf>
    <xf numFmtId="0" fontId="51" fillId="35" borderId="70" xfId="0" applyFont="1" applyFill="1" applyBorder="1" applyAlignment="1">
      <alignment horizontal="center"/>
    </xf>
    <xf numFmtId="0" fontId="0" fillId="0" borderId="71" xfId="0" applyBorder="1"/>
    <xf numFmtId="0" fontId="0" fillId="0" borderId="72" xfId="0" applyBorder="1"/>
    <xf numFmtId="0" fontId="51" fillId="35" borderId="10" xfId="0" applyFont="1" applyFill="1" applyBorder="1" applyAlignment="1">
      <alignment horizontal="center" vertical="center"/>
    </xf>
    <xf numFmtId="0" fontId="29" fillId="0" borderId="69" xfId="0" applyFont="1" applyBorder="1" applyAlignment="1">
      <alignment horizontal="right"/>
    </xf>
    <xf numFmtId="0" fontId="4" fillId="2" borderId="69" xfId="0" applyFont="1" applyFill="1" applyBorder="1" applyAlignment="1">
      <alignment horizontal="center"/>
    </xf>
    <xf numFmtId="0" fontId="29" fillId="0" borderId="69" xfId="0" applyFont="1" applyBorder="1" applyAlignment="1">
      <alignment horizontal="right" wrapText="1"/>
    </xf>
    <xf numFmtId="0" fontId="0" fillId="0" borderId="69" xfId="0" applyBorder="1" applyAlignment="1">
      <alignment horizontal="left" wrapText="1"/>
    </xf>
    <xf numFmtId="0" fontId="4" fillId="2" borderId="69" xfId="0" applyFont="1" applyFill="1" applyBorder="1" applyAlignment="1">
      <alignment horizontal="center" wrapText="1"/>
    </xf>
    <xf numFmtId="0" fontId="4" fillId="0" borderId="70" xfId="0" applyFont="1" applyBorder="1" applyAlignment="1">
      <alignment horizontal="center"/>
    </xf>
    <xf numFmtId="0" fontId="4" fillId="0" borderId="0" xfId="0" applyFont="1" applyAlignment="1">
      <alignment horizontal="center"/>
    </xf>
    <xf numFmtId="0" fontId="0" fillId="0" borderId="0" xfId="0" applyAlignment="1">
      <alignment horizontal="center"/>
    </xf>
    <xf numFmtId="0" fontId="3" fillId="0" borderId="0" xfId="0" applyFont="1" applyAlignment="1">
      <alignment wrapText="1"/>
    </xf>
    <xf numFmtId="0" fontId="38" fillId="0" borderId="70" xfId="0" applyFont="1" applyBorder="1" applyAlignment="1">
      <alignment horizontal="left" vertical="top" wrapText="1"/>
    </xf>
    <xf numFmtId="0" fontId="38" fillId="0" borderId="71" xfId="0" applyFont="1" applyBorder="1" applyAlignment="1">
      <alignment horizontal="left" vertical="top" wrapText="1"/>
    </xf>
    <xf numFmtId="0" fontId="38" fillId="0" borderId="72" xfId="0" applyFont="1" applyBorder="1" applyAlignment="1">
      <alignment horizontal="left" vertical="top" wrapText="1"/>
    </xf>
    <xf numFmtId="0" fontId="4" fillId="0" borderId="69" xfId="0" applyFont="1" applyBorder="1" applyAlignment="1">
      <alignment horizontal="right"/>
    </xf>
    <xf numFmtId="0" fontId="38" fillId="0" borderId="69" xfId="0" applyFont="1" applyBorder="1" applyAlignment="1">
      <alignment horizontal="left"/>
    </xf>
    <xf numFmtId="0" fontId="4" fillId="0" borderId="10" xfId="0" applyFont="1" applyBorder="1" applyAlignment="1">
      <alignment horizontal="right"/>
    </xf>
    <xf numFmtId="0" fontId="4" fillId="0" borderId="23" xfId="0" applyFont="1" applyBorder="1" applyAlignment="1">
      <alignment horizontal="center"/>
    </xf>
    <xf numFmtId="0" fontId="4" fillId="0" borderId="11" xfId="0" applyFont="1" applyBorder="1" applyAlignment="1">
      <alignment horizontal="center"/>
    </xf>
    <xf numFmtId="0" fontId="4" fillId="2" borderId="70" xfId="0" applyFont="1" applyFill="1" applyBorder="1" applyAlignment="1">
      <alignment horizontal="center" wrapText="1"/>
    </xf>
    <xf numFmtId="0" fontId="4" fillId="2" borderId="72"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64"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4" fillId="2" borderId="71" xfId="0" applyFont="1" applyFill="1" applyBorder="1" applyAlignment="1">
      <alignment horizontal="center" wrapText="1"/>
    </xf>
    <xf numFmtId="0" fontId="4" fillId="2" borderId="63" xfId="0" applyFont="1" applyFill="1" applyBorder="1" applyAlignment="1">
      <alignment horizontal="center" wrapText="1"/>
    </xf>
    <xf numFmtId="0" fontId="4" fillId="2" borderId="10" xfId="0" applyFont="1" applyFill="1" applyBorder="1" applyAlignment="1">
      <alignment horizontal="center" wrapText="1"/>
    </xf>
    <xf numFmtId="0" fontId="3" fillId="0" borderId="70" xfId="0" applyFont="1" applyBorder="1" applyAlignment="1">
      <alignment horizontal="left" wrapText="1"/>
    </xf>
    <xf numFmtId="0" fontId="3" fillId="0" borderId="71" xfId="0" applyFont="1" applyBorder="1" applyAlignment="1">
      <alignment horizontal="left" wrapText="1"/>
    </xf>
    <xf numFmtId="0" fontId="3" fillId="0" borderId="72" xfId="0" applyFont="1" applyBorder="1" applyAlignment="1">
      <alignment horizontal="left" wrapText="1"/>
    </xf>
    <xf numFmtId="0" fontId="0" fillId="0" borderId="70" xfId="0" applyBorder="1" applyAlignment="1">
      <alignment wrapText="1"/>
    </xf>
    <xf numFmtId="0" fontId="0" fillId="0" borderId="72" xfId="0" applyBorder="1" applyAlignment="1">
      <alignment wrapText="1"/>
    </xf>
    <xf numFmtId="0" fontId="4" fillId="0" borderId="27" xfId="0" applyFont="1" applyBorder="1" applyAlignment="1">
      <alignment horizontal="left" wrapText="1"/>
    </xf>
    <xf numFmtId="0" fontId="4" fillId="0" borderId="78" xfId="0" applyFont="1" applyBorder="1" applyAlignment="1">
      <alignment horizontal="left" wrapText="1"/>
    </xf>
    <xf numFmtId="0" fontId="0" fillId="0" borderId="44" xfId="0" applyBorder="1" applyAlignment="1">
      <alignment horizontal="center" vertical="center"/>
    </xf>
    <xf numFmtId="0" fontId="0" fillId="0" borderId="81" xfId="0" applyBorder="1" applyAlignment="1">
      <alignment horizontal="center" vertical="center"/>
    </xf>
    <xf numFmtId="0" fontId="4" fillId="0" borderId="79" xfId="0" applyFont="1" applyBorder="1" applyAlignment="1">
      <alignment horizontal="left" wrapText="1"/>
    </xf>
    <xf numFmtId="1" fontId="0" fillId="20" borderId="81" xfId="0" applyNumberFormat="1" applyFill="1" applyBorder="1" applyAlignment="1" applyProtection="1">
      <alignment horizontal="center" vertical="center" wrapText="1"/>
      <protection locked="0"/>
    </xf>
    <xf numFmtId="1" fontId="0" fillId="20" borderId="82" xfId="0" applyNumberFormat="1" applyFill="1" applyBorder="1" applyAlignment="1" applyProtection="1">
      <alignment horizontal="center" vertical="center" wrapText="1"/>
      <protection locked="0"/>
    </xf>
    <xf numFmtId="0" fontId="4" fillId="0" borderId="70" xfId="0" applyFont="1" applyBorder="1" applyAlignment="1">
      <alignment horizontal="center" vertical="center" wrapText="1"/>
    </xf>
    <xf numFmtId="0" fontId="4" fillId="0" borderId="72" xfId="0" applyFont="1" applyBorder="1" applyAlignment="1">
      <alignment horizontal="center" vertical="center" wrapText="1"/>
    </xf>
    <xf numFmtId="0" fontId="4" fillId="0" borderId="70" xfId="0" applyFont="1" applyBorder="1"/>
    <xf numFmtId="0" fontId="4" fillId="0" borderId="71" xfId="0" applyFont="1" applyBorder="1"/>
    <xf numFmtId="0" fontId="4" fillId="0" borderId="72" xfId="0" applyFont="1" applyBorder="1"/>
    <xf numFmtId="0" fontId="4" fillId="0" borderId="69" xfId="0" applyFont="1" applyBorder="1" applyAlignment="1">
      <alignment horizontal="left" wrapText="1"/>
    </xf>
    <xf numFmtId="0" fontId="4" fillId="29" borderId="48" xfId="0" applyFont="1" applyFill="1" applyBorder="1" applyAlignment="1">
      <alignment horizontal="center"/>
    </xf>
    <xf numFmtId="0" fontId="4" fillId="29" borderId="12" xfId="0" applyFont="1" applyFill="1" applyBorder="1" applyAlignment="1">
      <alignment horizontal="center"/>
    </xf>
    <xf numFmtId="0" fontId="29" fillId="0" borderId="74" xfId="0" applyFont="1" applyBorder="1" applyAlignment="1">
      <alignment horizontal="right"/>
    </xf>
    <xf numFmtId="0" fontId="29" fillId="0" borderId="70" xfId="0" applyFont="1" applyBorder="1" applyAlignment="1">
      <alignment horizontal="right"/>
    </xf>
    <xf numFmtId="0" fontId="4" fillId="0" borderId="0" xfId="0" applyFont="1" applyAlignment="1">
      <alignment horizontal="center" wrapText="1"/>
    </xf>
    <xf numFmtId="0" fontId="4" fillId="2" borderId="45" xfId="0" applyFont="1" applyFill="1" applyBorder="1" applyAlignment="1">
      <alignment horizontal="center"/>
    </xf>
    <xf numFmtId="0" fontId="4" fillId="2" borderId="22" xfId="0" applyFont="1" applyFill="1" applyBorder="1" applyAlignment="1">
      <alignment horizontal="center"/>
    </xf>
    <xf numFmtId="0" fontId="4" fillId="2" borderId="46" xfId="0" applyFont="1" applyFill="1" applyBorder="1" applyAlignment="1">
      <alignment horizontal="center"/>
    </xf>
    <xf numFmtId="0" fontId="29" fillId="0" borderId="83" xfId="0" applyFont="1" applyBorder="1" applyAlignment="1">
      <alignment horizontal="right"/>
    </xf>
    <xf numFmtId="0" fontId="29" fillId="0" borderId="84" xfId="0" applyFont="1" applyBorder="1" applyAlignment="1">
      <alignment horizontal="right"/>
    </xf>
    <xf numFmtId="0" fontId="29" fillId="0" borderId="75" xfId="0" applyFont="1" applyBorder="1" applyAlignment="1">
      <alignment horizontal="right"/>
    </xf>
    <xf numFmtId="0" fontId="4" fillId="29" borderId="29" xfId="0" applyFont="1" applyFill="1" applyBorder="1" applyAlignment="1">
      <alignment horizontal="center"/>
    </xf>
    <xf numFmtId="0" fontId="41" fillId="0" borderId="69" xfId="0" applyFont="1" applyBorder="1" applyAlignment="1">
      <alignment horizontal="center"/>
    </xf>
    <xf numFmtId="0" fontId="4" fillId="2" borderId="52" xfId="0" applyFont="1" applyFill="1" applyBorder="1" applyAlignment="1">
      <alignment horizontal="center"/>
    </xf>
    <xf numFmtId="0" fontId="4" fillId="2" borderId="0" xfId="0" applyFont="1" applyFill="1" applyAlignment="1">
      <alignment horizontal="center"/>
    </xf>
    <xf numFmtId="0" fontId="4" fillId="2" borderId="33" xfId="0" applyFont="1" applyFill="1" applyBorder="1" applyAlignment="1">
      <alignment horizontal="center"/>
    </xf>
    <xf numFmtId="0" fontId="4" fillId="2" borderId="18" xfId="0" applyFont="1" applyFill="1" applyBorder="1" applyAlignment="1">
      <alignment horizontal="center" vertical="center"/>
    </xf>
    <xf numFmtId="0" fontId="0" fillId="0" borderId="20" xfId="0" applyBorder="1" applyAlignment="1">
      <alignment horizontal="center" vertical="center"/>
    </xf>
    <xf numFmtId="0" fontId="29" fillId="0" borderId="47" xfId="0" applyFont="1" applyBorder="1" applyAlignment="1">
      <alignment horizontal="right"/>
    </xf>
    <xf numFmtId="0" fontId="29" fillId="0" borderId="48" xfId="0" applyFont="1" applyBorder="1" applyAlignment="1">
      <alignment horizontal="right"/>
    </xf>
    <xf numFmtId="0" fontId="29" fillId="0" borderId="49" xfId="0" applyFont="1" applyBorder="1" applyAlignment="1">
      <alignment horizontal="right"/>
    </xf>
    <xf numFmtId="0" fontId="0" fillId="0" borderId="69" xfId="0" applyBorder="1" applyAlignment="1">
      <alignment horizontal="left"/>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Normal 6" xfId="78" xr:uid="{D7ABE9FF-1F31-4BEE-8A15-554FC001E612}"/>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1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theme="3" tint="0.89996032593768116"/>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3.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4.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Range="Data1!$B$2:$B$16" noThreeD="1" sel="2"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CheckBox" checked="Checked" fmlaLink="$I$29" lockText="1" noThreeD="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fmlaLink="$I$31"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3" lockText="1" noThreeD="1"/>
</file>

<file path=xl/ctrlProps/ctrlProp15.xml><?xml version="1.0" encoding="utf-8"?>
<formControlPr xmlns="http://schemas.microsoft.com/office/spreadsheetml/2009/9/main" objectType="CheckBox" fmlaLink="$I$35" lockText="1" noThreeD="1"/>
</file>

<file path=xl/ctrlProps/ctrlProp16.xml><?xml version="1.0" encoding="utf-8"?>
<formControlPr xmlns="http://schemas.microsoft.com/office/spreadsheetml/2009/9/main" objectType="CheckBox" fmlaLink="$I$37"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 sel="0" seltype="multi" val="0">
  <itemLst>
    <item val="Aplinkos apsaug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Žemės ūkis"/>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Spin" dx="22" max="99" page="10" val="10"/>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hyperlink" Target="https://cpva.lt/programa/konsultavimas-rengiant-strateginio-valdymo-dokumentus"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175260</xdr:rowOff>
        </xdr:from>
        <xdr:to>
          <xdr:col>5</xdr:col>
          <xdr:colOff>1021080</xdr:colOff>
          <xdr:row>20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22860</xdr:rowOff>
        </xdr:from>
        <xdr:to>
          <xdr:col>5</xdr:col>
          <xdr:colOff>1013460</xdr:colOff>
          <xdr:row>22</xdr:row>
          <xdr:rowOff>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1036320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22860</xdr:rowOff>
        </xdr:from>
        <xdr:to>
          <xdr:col>5</xdr:col>
          <xdr:colOff>137160</xdr:colOff>
          <xdr:row>18</xdr:row>
          <xdr:rowOff>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18</xdr:row>
          <xdr:rowOff>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8</xdr:col>
          <xdr:colOff>7620</xdr:colOff>
          <xdr:row>29</xdr:row>
          <xdr:rowOff>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8</xdr:col>
          <xdr:colOff>7620</xdr:colOff>
          <xdr:row>31</xdr:row>
          <xdr:rowOff>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8</xdr:col>
          <xdr:colOff>7620</xdr:colOff>
          <xdr:row>33</xdr:row>
          <xdr:rowOff>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8</xdr:col>
          <xdr:colOff>0</xdr:colOff>
          <xdr:row>35</xdr:row>
          <xdr:rowOff>7620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8</xdr:col>
          <xdr:colOff>22860</xdr:colOff>
          <xdr:row>36</xdr:row>
          <xdr:rowOff>441960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58</xdr:row>
          <xdr:rowOff>99060</xdr:rowOff>
        </xdr:from>
        <xdr:to>
          <xdr:col>2</xdr:col>
          <xdr:colOff>982980</xdr:colOff>
          <xdr:row>60</xdr:row>
          <xdr:rowOff>137160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1203960</xdr:colOff>
          <xdr:row>28</xdr:row>
          <xdr:rowOff>274320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1203960</xdr:colOff>
          <xdr:row>30</xdr:row>
          <xdr:rowOff>274320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1203960</xdr:colOff>
          <xdr:row>32</xdr:row>
          <xdr:rowOff>274320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251460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1203960</xdr:colOff>
          <xdr:row>36</xdr:row>
          <xdr:rowOff>274320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1</xdr:col>
      <xdr:colOff>7621</xdr:colOff>
      <xdr:row>1</xdr:row>
      <xdr:rowOff>0</xdr:rowOff>
    </xdr:from>
    <xdr:to>
      <xdr:col>10</xdr:col>
      <xdr:colOff>2963</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114300"/>
          <a:ext cx="12583582" cy="857250"/>
        </a:xfrm>
        <a:prstGeom prst="rect">
          <a:avLst/>
        </a:prstGeom>
        <a:noFill/>
        <a:ln>
          <a:noFill/>
        </a:ln>
      </xdr:spPr>
    </xdr:pic>
    <xdr:clientData/>
  </xdr:twoCellAnchor>
  <xdr:twoCellAnchor>
    <xdr:from>
      <xdr:col>5</xdr:col>
      <xdr:colOff>152400</xdr:colOff>
      <xdr:row>11</xdr:row>
      <xdr:rowOff>15240</xdr:rowOff>
    </xdr:from>
    <xdr:to>
      <xdr:col>5</xdr:col>
      <xdr:colOff>937260</xdr:colOff>
      <xdr:row>12</xdr:row>
      <xdr:rowOff>15240</xdr:rowOff>
    </xdr:to>
    <xdr:sp macro="[0]!Button1_Click" textlink="">
      <xdr:nvSpPr>
        <xdr:cNvPr id="4" name="Rectangle: Rounded Corners 3">
          <a:extLst>
            <a:ext uri="{FF2B5EF4-FFF2-40B4-BE49-F238E27FC236}">
              <a16:creationId xmlns:a16="http://schemas.microsoft.com/office/drawing/2014/main" id="{82273E72-A490-989F-096D-A813A86FCCF5}"/>
            </a:ext>
          </a:extLst>
        </xdr:cNvPr>
        <xdr:cNvSpPr/>
      </xdr:nvSpPr>
      <xdr:spPr>
        <a:xfrm>
          <a:off x="6172200" y="2819400"/>
          <a:ext cx="784860" cy="24384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Trukmė</a:t>
          </a:r>
        </a:p>
      </xdr:txBody>
    </xdr:sp>
    <xdr:clientData/>
  </xdr:twoCellAnchor>
  <xdr:twoCellAnchor>
    <xdr:from>
      <xdr:col>9</xdr:col>
      <xdr:colOff>708660</xdr:colOff>
      <xdr:row>9</xdr:row>
      <xdr:rowOff>22860</xdr:rowOff>
    </xdr:from>
    <xdr:to>
      <xdr:col>9</xdr:col>
      <xdr:colOff>1074420</xdr:colOff>
      <xdr:row>9</xdr:row>
      <xdr:rowOff>220980</xdr:rowOff>
    </xdr:to>
    <xdr:sp macro="[0]!Button01_Click" textlink="">
      <xdr:nvSpPr>
        <xdr:cNvPr id="5" name="Rectangle: Rounded Corners 4">
          <a:extLst>
            <a:ext uri="{FF2B5EF4-FFF2-40B4-BE49-F238E27FC236}">
              <a16:creationId xmlns:a16="http://schemas.microsoft.com/office/drawing/2014/main" id="{CC399F78-CF8A-421E-9992-22D548F26BF1}"/>
            </a:ext>
          </a:extLst>
        </xdr:cNvPr>
        <xdr:cNvSpPr/>
      </xdr:nvSpPr>
      <xdr:spPr>
        <a:xfrm>
          <a:off x="12443460" y="240792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701040</xdr:colOff>
      <xdr:row>13</xdr:row>
      <xdr:rowOff>22860</xdr:rowOff>
    </xdr:from>
    <xdr:to>
      <xdr:col>9</xdr:col>
      <xdr:colOff>1066800</xdr:colOff>
      <xdr:row>13</xdr:row>
      <xdr:rowOff>220980</xdr:rowOff>
    </xdr:to>
    <xdr:sp macro="[0]!Button02_Click" textlink="">
      <xdr:nvSpPr>
        <xdr:cNvPr id="6" name="Rectangle: Rounded Corners 5">
          <a:extLst>
            <a:ext uri="{FF2B5EF4-FFF2-40B4-BE49-F238E27FC236}">
              <a16:creationId xmlns:a16="http://schemas.microsoft.com/office/drawing/2014/main" id="{515A8B3E-B647-4181-9C98-9EA84FA97B9F}"/>
            </a:ext>
          </a:extLst>
        </xdr:cNvPr>
        <xdr:cNvSpPr/>
      </xdr:nvSpPr>
      <xdr:spPr>
        <a:xfrm>
          <a:off x="12435840" y="324612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693420</xdr:colOff>
      <xdr:row>17</xdr:row>
      <xdr:rowOff>22860</xdr:rowOff>
    </xdr:from>
    <xdr:to>
      <xdr:col>9</xdr:col>
      <xdr:colOff>1059180</xdr:colOff>
      <xdr:row>17</xdr:row>
      <xdr:rowOff>220980</xdr:rowOff>
    </xdr:to>
    <xdr:sp macro="[0]!Button03_Click" textlink="">
      <xdr:nvSpPr>
        <xdr:cNvPr id="7" name="Rectangle: Rounded Corners 6">
          <a:extLst>
            <a:ext uri="{FF2B5EF4-FFF2-40B4-BE49-F238E27FC236}">
              <a16:creationId xmlns:a16="http://schemas.microsoft.com/office/drawing/2014/main" id="{69407CA8-48D4-4C39-A3CC-514ADA844829}"/>
            </a:ext>
          </a:extLst>
        </xdr:cNvPr>
        <xdr:cNvSpPr/>
      </xdr:nvSpPr>
      <xdr:spPr>
        <a:xfrm>
          <a:off x="12428220" y="401574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701040</xdr:colOff>
      <xdr:row>14</xdr:row>
      <xdr:rowOff>152400</xdr:rowOff>
    </xdr:from>
    <xdr:to>
      <xdr:col>9</xdr:col>
      <xdr:colOff>1066800</xdr:colOff>
      <xdr:row>16</xdr:row>
      <xdr:rowOff>0</xdr:rowOff>
    </xdr:to>
    <xdr:sp macro="[0]!Button066_Click" textlink="">
      <xdr:nvSpPr>
        <xdr:cNvPr id="8" name="Rectangle: Rounded Corners 7">
          <a:extLst>
            <a:ext uri="{FF2B5EF4-FFF2-40B4-BE49-F238E27FC236}">
              <a16:creationId xmlns:a16="http://schemas.microsoft.com/office/drawing/2014/main" id="{04CB515C-139B-41D0-BA98-0F7FF2151BFD}"/>
            </a:ext>
          </a:extLst>
        </xdr:cNvPr>
        <xdr:cNvSpPr/>
      </xdr:nvSpPr>
      <xdr:spPr>
        <a:xfrm>
          <a:off x="12435840" y="361950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693420</xdr:colOff>
      <xdr:row>21</xdr:row>
      <xdr:rowOff>22860</xdr:rowOff>
    </xdr:from>
    <xdr:to>
      <xdr:col>9</xdr:col>
      <xdr:colOff>1059180</xdr:colOff>
      <xdr:row>21</xdr:row>
      <xdr:rowOff>220980</xdr:rowOff>
    </xdr:to>
    <xdr:sp macro="[0]!Button05_Click" textlink="">
      <xdr:nvSpPr>
        <xdr:cNvPr id="9" name="Rectangle: Rounded Corners 8">
          <a:extLst>
            <a:ext uri="{FF2B5EF4-FFF2-40B4-BE49-F238E27FC236}">
              <a16:creationId xmlns:a16="http://schemas.microsoft.com/office/drawing/2014/main" id="{F5D088FC-1347-4142-81C2-3EC3CCA9F069}"/>
            </a:ext>
          </a:extLst>
        </xdr:cNvPr>
        <xdr:cNvSpPr/>
      </xdr:nvSpPr>
      <xdr:spPr>
        <a:xfrm>
          <a:off x="12428220" y="485394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701040</xdr:colOff>
      <xdr:row>40</xdr:row>
      <xdr:rowOff>15240</xdr:rowOff>
    </xdr:from>
    <xdr:to>
      <xdr:col>9</xdr:col>
      <xdr:colOff>1066800</xdr:colOff>
      <xdr:row>41</xdr:row>
      <xdr:rowOff>30480</xdr:rowOff>
    </xdr:to>
    <xdr:sp macro="[0]!Button04_Click" textlink="">
      <xdr:nvSpPr>
        <xdr:cNvPr id="10" name="Rectangle: Rounded Corners 9">
          <a:extLst>
            <a:ext uri="{FF2B5EF4-FFF2-40B4-BE49-F238E27FC236}">
              <a16:creationId xmlns:a16="http://schemas.microsoft.com/office/drawing/2014/main" id="{738F4CAD-AC32-4425-ABD3-AE1DE6B42729}"/>
            </a:ext>
          </a:extLst>
        </xdr:cNvPr>
        <xdr:cNvSpPr/>
      </xdr:nvSpPr>
      <xdr:spPr>
        <a:xfrm>
          <a:off x="12435840" y="10058400"/>
          <a:ext cx="365760" cy="19812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a:t>
          </a:r>
        </a:p>
      </xdr:txBody>
    </xdr:sp>
    <xdr:clientData/>
  </xdr:twoCellAnchor>
  <xdr:twoCellAnchor>
    <xdr:from>
      <xdr:col>9</xdr:col>
      <xdr:colOff>220980</xdr:colOff>
      <xdr:row>48</xdr:row>
      <xdr:rowOff>152400</xdr:rowOff>
    </xdr:from>
    <xdr:to>
      <xdr:col>9</xdr:col>
      <xdr:colOff>1059180</xdr:colOff>
      <xdr:row>51</xdr:row>
      <xdr:rowOff>38100</xdr:rowOff>
    </xdr:to>
    <xdr:sp macro="[0]!Button08_Click" textlink="">
      <xdr:nvSpPr>
        <xdr:cNvPr id="12" name="Rectangle: Rounded Corners 11">
          <a:extLst>
            <a:ext uri="{FF2B5EF4-FFF2-40B4-BE49-F238E27FC236}">
              <a16:creationId xmlns:a16="http://schemas.microsoft.com/office/drawing/2014/main" id="{4AE94D35-4472-450F-AE1C-24613CB608AD}"/>
            </a:ext>
          </a:extLst>
        </xdr:cNvPr>
        <xdr:cNvSpPr/>
      </xdr:nvSpPr>
      <xdr:spPr>
        <a:xfrm>
          <a:off x="11955780" y="11650980"/>
          <a:ext cx="838200" cy="434340"/>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900" kern="1200">
              <a:solidFill>
                <a:sysClr val="windowText" lastClr="000000"/>
              </a:solidFill>
            </a:rPr>
            <a:t>Naudojimosi</a:t>
          </a:r>
          <a:r>
            <a:rPr lang="lt-LT" sz="900" kern="1200" baseline="0">
              <a:solidFill>
                <a:sysClr val="windowText" lastClr="000000"/>
              </a:solidFill>
            </a:rPr>
            <a:t> sąlygos</a:t>
          </a:r>
        </a:p>
      </xdr:txBody>
    </xdr:sp>
    <xdr:clientData/>
  </xdr:twoCellAnchor>
  <xdr:twoCellAnchor>
    <xdr:from>
      <xdr:col>6</xdr:col>
      <xdr:colOff>38100</xdr:colOff>
      <xdr:row>44</xdr:row>
      <xdr:rowOff>121920</xdr:rowOff>
    </xdr:from>
    <xdr:to>
      <xdr:col>8</xdr:col>
      <xdr:colOff>60960</xdr:colOff>
      <xdr:row>47</xdr:row>
      <xdr:rowOff>30480</xdr:rowOff>
    </xdr:to>
    <xdr:sp macro="[0]!Button20_Click" textlink="">
      <xdr:nvSpPr>
        <xdr:cNvPr id="13" name="Rectangle: Rounded Corners 12">
          <a:extLst>
            <a:ext uri="{FF2B5EF4-FFF2-40B4-BE49-F238E27FC236}">
              <a16:creationId xmlns:a16="http://schemas.microsoft.com/office/drawing/2014/main" id="{6350525E-9A4E-4BC4-95B1-F3A3A50C7352}"/>
            </a:ext>
          </a:extLst>
        </xdr:cNvPr>
        <xdr:cNvSpPr/>
      </xdr:nvSpPr>
      <xdr:spPr>
        <a:xfrm>
          <a:off x="10302240" y="10881360"/>
          <a:ext cx="1059180" cy="457200"/>
        </a:xfrm>
        <a:prstGeom prst="roundRect">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xdr:spPr>
      <xdr:style>
        <a:lnRef idx="2">
          <a:schemeClr val="accent1">
            <a:shade val="15000"/>
          </a:schemeClr>
        </a:lnRef>
        <a:fillRef idx="1003">
          <a:schemeClr val="lt2"/>
        </a:fillRef>
        <a:effectRef idx="0">
          <a:schemeClr val="accent1"/>
        </a:effectRef>
        <a:fontRef idx="minor">
          <a:schemeClr val="lt1"/>
        </a:fontRef>
      </xdr:style>
      <xdr:txBody>
        <a:bodyPr vertOverflow="clip" horzOverflow="clip" rtlCol="0" anchor="ctr"/>
        <a:lstStyle/>
        <a:p>
          <a:pPr algn="ctr"/>
          <a:r>
            <a:rPr lang="lt-LT" sz="1400" b="1" kern="1200">
              <a:solidFill>
                <a:schemeClr val="accent6">
                  <a:lumMod val="75000"/>
                </a:schemeClr>
              </a:solidFill>
            </a:rPr>
            <a:t>Pradėti</a:t>
          </a:r>
        </a:p>
      </xdr:txBody>
    </xdr:sp>
    <xdr:clientData/>
  </xdr:twoCellAnchor>
  <mc:AlternateContent xmlns:mc="http://schemas.openxmlformats.org/markup-compatibility/2006">
    <mc:Choice xmlns:a14="http://schemas.microsoft.com/office/drawing/2010/main" Requires="a14">
      <xdr:twoCellAnchor editAs="oneCell">
        <xdr:from>
          <xdr:col>3</xdr:col>
          <xdr:colOff>2438400</xdr:colOff>
          <xdr:row>38</xdr:row>
          <xdr:rowOff>7620</xdr:rowOff>
        </xdr:from>
        <xdr:to>
          <xdr:col>5</xdr:col>
          <xdr:colOff>365760</xdr:colOff>
          <xdr:row>39</xdr:row>
          <xdr:rowOff>83820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VPSP</a:t>
              </a:r>
            </a:p>
          </xdr:txBody>
        </xdr:sp>
        <xdr:clientData/>
      </xdr:twoCellAnchor>
    </mc:Choice>
    <mc:Fallback/>
  </mc:AlternateContent>
  <xdr:twoCellAnchor editAs="oneCell">
    <xdr:from>
      <xdr:col>2</xdr:col>
      <xdr:colOff>22861</xdr:colOff>
      <xdr:row>48</xdr:row>
      <xdr:rowOff>68581</xdr:rowOff>
    </xdr:from>
    <xdr:to>
      <xdr:col>2</xdr:col>
      <xdr:colOff>632461</xdr:colOff>
      <xdr:row>51</xdr:row>
      <xdr:rowOff>110189</xdr:rowOff>
    </xdr:to>
    <xdr:pic>
      <xdr:nvPicPr>
        <xdr:cNvPr id="2" name="Picture 1">
          <a:hlinkClick xmlns:r="http://schemas.openxmlformats.org/officeDocument/2006/relationships" r:id="rId4"/>
          <a:extLst>
            <a:ext uri="{FF2B5EF4-FFF2-40B4-BE49-F238E27FC236}">
              <a16:creationId xmlns:a16="http://schemas.microsoft.com/office/drawing/2014/main" id="{3DA97334-0426-E4F2-BF9F-19DD599095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533401" y="10500361"/>
          <a:ext cx="609600" cy="59024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2346960</xdr:colOff>
          <xdr:row>5</xdr:row>
          <xdr:rowOff>175260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1B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1356360</xdr:colOff>
          <xdr:row>6</xdr:row>
          <xdr:rowOff>175260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1B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1D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2956560</xdr:colOff>
          <xdr:row>3</xdr:row>
          <xdr:rowOff>121920</xdr:rowOff>
        </xdr:from>
        <xdr:to>
          <xdr:col>2</xdr:col>
          <xdr:colOff>4724400</xdr:colOff>
          <xdr:row>3</xdr:row>
          <xdr:rowOff>480060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E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1242060</xdr:colOff>
          <xdr:row>3</xdr:row>
          <xdr:rowOff>137160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E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F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137160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F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F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4404360</xdr:colOff>
          <xdr:row>3</xdr:row>
          <xdr:rowOff>137160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F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22860</xdr:colOff>
          <xdr:row>17</xdr:row>
          <xdr:rowOff>22860</xdr:rowOff>
        </xdr:from>
        <xdr:to>
          <xdr:col>4</xdr:col>
          <xdr:colOff>563880</xdr:colOff>
          <xdr:row>18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20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5623560</xdr:colOff>
          <xdr:row>23</xdr:row>
          <xdr:rowOff>76200</xdr:rowOff>
        </xdr:from>
        <xdr:to>
          <xdr:col>2</xdr:col>
          <xdr:colOff>5905500</xdr:colOff>
          <xdr:row>23</xdr:row>
          <xdr:rowOff>327660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20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20</xdr:row>
          <xdr:rowOff>7620</xdr:rowOff>
        </xdr:from>
        <xdr:to>
          <xdr:col>5</xdr:col>
          <xdr:colOff>22860</xdr:colOff>
          <xdr:row>21</xdr:row>
          <xdr:rowOff>7620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20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xdr:colOff>
          <xdr:row>9</xdr:row>
          <xdr:rowOff>190500</xdr:rowOff>
        </xdr:from>
        <xdr:to>
          <xdr:col>4</xdr:col>
          <xdr:colOff>0</xdr:colOff>
          <xdr:row>11</xdr:row>
          <xdr:rowOff>7620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4572000</xdr:colOff>
          <xdr:row>6</xdr:row>
          <xdr:rowOff>22860</xdr:rowOff>
        </xdr:from>
        <xdr:to>
          <xdr:col>4</xdr:col>
          <xdr:colOff>0</xdr:colOff>
          <xdr:row>7</xdr:row>
          <xdr:rowOff>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101</xdr:row>
          <xdr:rowOff>190500</xdr:rowOff>
        </xdr:from>
        <xdr:to>
          <xdr:col>4</xdr:col>
          <xdr:colOff>0</xdr:colOff>
          <xdr:row>103</xdr:row>
          <xdr:rowOff>22860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114</xdr:row>
          <xdr:rowOff>7620</xdr:rowOff>
        </xdr:from>
        <xdr:to>
          <xdr:col>4</xdr:col>
          <xdr:colOff>0</xdr:colOff>
          <xdr:row>115</xdr:row>
          <xdr:rowOff>7620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132</xdr:row>
          <xdr:rowOff>7620</xdr:rowOff>
        </xdr:from>
        <xdr:to>
          <xdr:col>4</xdr:col>
          <xdr:colOff>7620</xdr:colOff>
          <xdr:row>133</xdr:row>
          <xdr:rowOff>22860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xdr:colOff>
          <xdr:row>4</xdr:row>
          <xdr:rowOff>0</xdr:rowOff>
        </xdr:from>
        <xdr:to>
          <xdr:col>4</xdr:col>
          <xdr:colOff>403860</xdr:colOff>
          <xdr:row>4</xdr:row>
          <xdr:rowOff>175260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23</xdr:row>
          <xdr:rowOff>22860</xdr:rowOff>
        </xdr:from>
        <xdr:to>
          <xdr:col>0</xdr:col>
          <xdr:colOff>213360</xdr:colOff>
          <xdr:row>23</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36</xdr:row>
          <xdr:rowOff>30480</xdr:rowOff>
        </xdr:from>
        <xdr:to>
          <xdr:col>0</xdr:col>
          <xdr:colOff>220980</xdr:colOff>
          <xdr:row>36</xdr:row>
          <xdr:rowOff>160020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50</xdr:row>
          <xdr:rowOff>30480</xdr:rowOff>
        </xdr:from>
        <xdr:to>
          <xdr:col>0</xdr:col>
          <xdr:colOff>198120</xdr:colOff>
          <xdr:row>50</xdr:row>
          <xdr:rowOff>175260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63</xdr:row>
          <xdr:rowOff>30480</xdr:rowOff>
        </xdr:from>
        <xdr:to>
          <xdr:col>0</xdr:col>
          <xdr:colOff>198120</xdr:colOff>
          <xdr:row>63</xdr:row>
          <xdr:rowOff>175260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76</xdr:row>
          <xdr:rowOff>22860</xdr:rowOff>
        </xdr:from>
        <xdr:to>
          <xdr:col>0</xdr:col>
          <xdr:colOff>198120</xdr:colOff>
          <xdr:row>76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89</xdr:row>
          <xdr:rowOff>30480</xdr:rowOff>
        </xdr:from>
        <xdr:to>
          <xdr:col>0</xdr:col>
          <xdr:colOff>198120</xdr:colOff>
          <xdr:row>89</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0</xdr:col>
          <xdr:colOff>251460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38100</xdr:rowOff>
        </xdr:from>
        <xdr:to>
          <xdr:col>0</xdr:col>
          <xdr:colOff>251460</xdr:colOff>
          <xdr:row>49</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102</xdr:row>
          <xdr:rowOff>22860</xdr:rowOff>
        </xdr:from>
        <xdr:to>
          <xdr:col>0</xdr:col>
          <xdr:colOff>198120</xdr:colOff>
          <xdr:row>102</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114</xdr:row>
          <xdr:rowOff>38100</xdr:rowOff>
        </xdr:from>
        <xdr:to>
          <xdr:col>0</xdr:col>
          <xdr:colOff>190500</xdr:colOff>
          <xdr:row>114</xdr:row>
          <xdr:rowOff>175260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126</xdr:row>
          <xdr:rowOff>7620</xdr:rowOff>
        </xdr:from>
        <xdr:to>
          <xdr:col>4</xdr:col>
          <xdr:colOff>7620</xdr:colOff>
          <xdr:row>126</xdr:row>
          <xdr:rowOff>175260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22860</xdr:rowOff>
        </xdr:from>
        <xdr:to>
          <xdr:col>4</xdr:col>
          <xdr:colOff>0</xdr:colOff>
          <xdr:row>9</xdr:row>
          <xdr:rowOff>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23</xdr:row>
          <xdr:rowOff>7620</xdr:rowOff>
        </xdr:from>
        <xdr:to>
          <xdr:col>4</xdr:col>
          <xdr:colOff>0</xdr:colOff>
          <xdr:row>24</xdr:row>
          <xdr:rowOff>22860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7620</xdr:rowOff>
        </xdr:from>
        <xdr:to>
          <xdr:col>3</xdr:col>
          <xdr:colOff>327660</xdr:colOff>
          <xdr:row>10</xdr:row>
          <xdr:rowOff>190500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4579620</xdr:colOff>
          <xdr:row>6</xdr:row>
          <xdr:rowOff>7620</xdr:rowOff>
        </xdr:from>
        <xdr:to>
          <xdr:col>3</xdr:col>
          <xdr:colOff>327660</xdr:colOff>
          <xdr:row>7</xdr:row>
          <xdr:rowOff>22860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102</xdr:row>
          <xdr:rowOff>7620</xdr:rowOff>
        </xdr:from>
        <xdr:to>
          <xdr:col>4</xdr:col>
          <xdr:colOff>7620</xdr:colOff>
          <xdr:row>102</xdr:row>
          <xdr:rowOff>182880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114</xdr:row>
          <xdr:rowOff>22860</xdr:rowOff>
        </xdr:from>
        <xdr:to>
          <xdr:col>4</xdr:col>
          <xdr:colOff>0</xdr:colOff>
          <xdr:row>115</xdr:row>
          <xdr:rowOff>7620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132</xdr:row>
          <xdr:rowOff>22860</xdr:rowOff>
        </xdr:from>
        <xdr:to>
          <xdr:col>4</xdr:col>
          <xdr:colOff>0</xdr:colOff>
          <xdr:row>133</xdr:row>
          <xdr:rowOff>7620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144780</xdr:colOff>
          <xdr:row>4</xdr:row>
          <xdr:rowOff>22860</xdr:rowOff>
        </xdr:from>
        <xdr:to>
          <xdr:col>4</xdr:col>
          <xdr:colOff>411480</xdr:colOff>
          <xdr:row>4</xdr:row>
          <xdr:rowOff>182880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50</xdr:row>
          <xdr:rowOff>30480</xdr:rowOff>
        </xdr:from>
        <xdr:to>
          <xdr:col>0</xdr:col>
          <xdr:colOff>198120</xdr:colOff>
          <xdr:row>50</xdr:row>
          <xdr:rowOff>175260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63</xdr:row>
          <xdr:rowOff>30480</xdr:rowOff>
        </xdr:from>
        <xdr:to>
          <xdr:col>0</xdr:col>
          <xdr:colOff>198120</xdr:colOff>
          <xdr:row>63</xdr:row>
          <xdr:rowOff>175260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76</xdr:row>
          <xdr:rowOff>22860</xdr:rowOff>
        </xdr:from>
        <xdr:to>
          <xdr:col>0</xdr:col>
          <xdr:colOff>198120</xdr:colOff>
          <xdr:row>76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89</xdr:row>
          <xdr:rowOff>30480</xdr:rowOff>
        </xdr:from>
        <xdr:to>
          <xdr:col>0</xdr:col>
          <xdr:colOff>198120</xdr:colOff>
          <xdr:row>89</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0</xdr:col>
          <xdr:colOff>251460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102</xdr:row>
          <xdr:rowOff>22860</xdr:rowOff>
        </xdr:from>
        <xdr:to>
          <xdr:col>0</xdr:col>
          <xdr:colOff>198120</xdr:colOff>
          <xdr:row>102</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114</xdr:row>
          <xdr:rowOff>38100</xdr:rowOff>
        </xdr:from>
        <xdr:to>
          <xdr:col>0</xdr:col>
          <xdr:colOff>190500</xdr:colOff>
          <xdr:row>114</xdr:row>
          <xdr:rowOff>175260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125</xdr:row>
          <xdr:rowOff>190500</xdr:rowOff>
        </xdr:from>
        <xdr:to>
          <xdr:col>4</xdr:col>
          <xdr:colOff>0</xdr:colOff>
          <xdr:row>126</xdr:row>
          <xdr:rowOff>182880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23</xdr:row>
          <xdr:rowOff>30480</xdr:rowOff>
        </xdr:from>
        <xdr:to>
          <xdr:col>0</xdr:col>
          <xdr:colOff>220980</xdr:colOff>
          <xdr:row>23</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38100</xdr:rowOff>
        </xdr:from>
        <xdr:to>
          <xdr:col>0</xdr:col>
          <xdr:colOff>213360</xdr:colOff>
          <xdr:row>36</xdr:row>
          <xdr:rowOff>175260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38100</xdr:rowOff>
        </xdr:from>
        <xdr:to>
          <xdr:col>0</xdr:col>
          <xdr:colOff>251460</xdr:colOff>
          <xdr:row>49</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22860</xdr:rowOff>
        </xdr:from>
        <xdr:to>
          <xdr:col>4</xdr:col>
          <xdr:colOff>0</xdr:colOff>
          <xdr:row>8</xdr:row>
          <xdr:rowOff>190500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23</xdr:row>
          <xdr:rowOff>0</xdr:rowOff>
        </xdr:from>
        <xdr:to>
          <xdr:col>4</xdr:col>
          <xdr:colOff>0</xdr:colOff>
          <xdr:row>23</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132</xdr:row>
          <xdr:rowOff>7620</xdr:rowOff>
        </xdr:from>
        <xdr:to>
          <xdr:col>3</xdr:col>
          <xdr:colOff>1097280</xdr:colOff>
          <xdr:row>132</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132</xdr:row>
          <xdr:rowOff>7620</xdr:rowOff>
        </xdr:from>
        <xdr:to>
          <xdr:col>3</xdr:col>
          <xdr:colOff>1097280</xdr:colOff>
          <xdr:row>132</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xdr:row>
          <xdr:rowOff>182880</xdr:rowOff>
        </xdr:from>
        <xdr:to>
          <xdr:col>4</xdr:col>
          <xdr:colOff>0</xdr:colOff>
          <xdr:row>11</xdr:row>
          <xdr:rowOff>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5</xdr:row>
          <xdr:rowOff>403860</xdr:rowOff>
        </xdr:from>
        <xdr:to>
          <xdr:col>4</xdr:col>
          <xdr:colOff>0</xdr:colOff>
          <xdr:row>7</xdr:row>
          <xdr:rowOff>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101</xdr:row>
          <xdr:rowOff>190500</xdr:rowOff>
        </xdr:from>
        <xdr:to>
          <xdr:col>3</xdr:col>
          <xdr:colOff>335280</xdr:colOff>
          <xdr:row>103</xdr:row>
          <xdr:rowOff>22860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114</xdr:row>
          <xdr:rowOff>7620</xdr:rowOff>
        </xdr:from>
        <xdr:to>
          <xdr:col>4</xdr:col>
          <xdr:colOff>7620</xdr:colOff>
          <xdr:row>115</xdr:row>
          <xdr:rowOff>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131</xdr:row>
          <xdr:rowOff>754380</xdr:rowOff>
        </xdr:from>
        <xdr:to>
          <xdr:col>4</xdr:col>
          <xdr:colOff>0</xdr:colOff>
          <xdr:row>133</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144780</xdr:colOff>
          <xdr:row>3</xdr:row>
          <xdr:rowOff>182880</xdr:rowOff>
        </xdr:from>
        <xdr:to>
          <xdr:col>4</xdr:col>
          <xdr:colOff>411480</xdr:colOff>
          <xdr:row>4</xdr:row>
          <xdr:rowOff>175260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50</xdr:row>
          <xdr:rowOff>30480</xdr:rowOff>
        </xdr:from>
        <xdr:to>
          <xdr:col>0</xdr:col>
          <xdr:colOff>198120</xdr:colOff>
          <xdr:row>50</xdr:row>
          <xdr:rowOff>175260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63</xdr:row>
          <xdr:rowOff>30480</xdr:rowOff>
        </xdr:from>
        <xdr:to>
          <xdr:col>0</xdr:col>
          <xdr:colOff>198120</xdr:colOff>
          <xdr:row>63</xdr:row>
          <xdr:rowOff>175260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76</xdr:row>
          <xdr:rowOff>22860</xdr:rowOff>
        </xdr:from>
        <xdr:to>
          <xdr:col>0</xdr:col>
          <xdr:colOff>198120</xdr:colOff>
          <xdr:row>76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89</xdr:row>
          <xdr:rowOff>30480</xdr:rowOff>
        </xdr:from>
        <xdr:to>
          <xdr:col>0</xdr:col>
          <xdr:colOff>198120</xdr:colOff>
          <xdr:row>89</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0</xdr:col>
          <xdr:colOff>251460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102</xdr:row>
          <xdr:rowOff>22860</xdr:rowOff>
        </xdr:from>
        <xdr:to>
          <xdr:col>0</xdr:col>
          <xdr:colOff>198120</xdr:colOff>
          <xdr:row>102</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114</xdr:row>
          <xdr:rowOff>38100</xdr:rowOff>
        </xdr:from>
        <xdr:to>
          <xdr:col>0</xdr:col>
          <xdr:colOff>190500</xdr:colOff>
          <xdr:row>114</xdr:row>
          <xdr:rowOff>175260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125</xdr:row>
          <xdr:rowOff>190500</xdr:rowOff>
        </xdr:from>
        <xdr:to>
          <xdr:col>3</xdr:col>
          <xdr:colOff>335280</xdr:colOff>
          <xdr:row>126</xdr:row>
          <xdr:rowOff>182880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23</xdr:row>
          <xdr:rowOff>30480</xdr:rowOff>
        </xdr:from>
        <xdr:to>
          <xdr:col>0</xdr:col>
          <xdr:colOff>220980</xdr:colOff>
          <xdr:row>23</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36</xdr:row>
          <xdr:rowOff>30480</xdr:rowOff>
        </xdr:from>
        <xdr:to>
          <xdr:col>0</xdr:col>
          <xdr:colOff>220980</xdr:colOff>
          <xdr:row>36</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38100</xdr:rowOff>
        </xdr:from>
        <xdr:to>
          <xdr:col>0</xdr:col>
          <xdr:colOff>251460</xdr:colOff>
          <xdr:row>49</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7</xdr:row>
          <xdr:rowOff>190500</xdr:rowOff>
        </xdr:from>
        <xdr:to>
          <xdr:col>4</xdr:col>
          <xdr:colOff>7620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182880</xdr:rowOff>
        </xdr:from>
        <xdr:to>
          <xdr:col>3</xdr:col>
          <xdr:colOff>327660</xdr:colOff>
          <xdr:row>24</xdr:row>
          <xdr:rowOff>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xdr:colOff>
          <xdr:row>10</xdr:row>
          <xdr:rowOff>7620</xdr:rowOff>
        </xdr:from>
        <xdr:to>
          <xdr:col>3</xdr:col>
          <xdr:colOff>335280</xdr:colOff>
          <xdr:row>11</xdr:row>
          <xdr:rowOff>7620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4</xdr:col>
          <xdr:colOff>7620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102</xdr:row>
          <xdr:rowOff>7620</xdr:rowOff>
        </xdr:from>
        <xdr:to>
          <xdr:col>4</xdr:col>
          <xdr:colOff>0</xdr:colOff>
          <xdr:row>102</xdr:row>
          <xdr:rowOff>182880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114</xdr:row>
          <xdr:rowOff>22860</xdr:rowOff>
        </xdr:from>
        <xdr:to>
          <xdr:col>4</xdr:col>
          <xdr:colOff>0</xdr:colOff>
          <xdr:row>114</xdr:row>
          <xdr:rowOff>213360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132</xdr:row>
          <xdr:rowOff>0</xdr:rowOff>
        </xdr:from>
        <xdr:to>
          <xdr:col>3</xdr:col>
          <xdr:colOff>335280</xdr:colOff>
          <xdr:row>132</xdr:row>
          <xdr:rowOff>182880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xdr:colOff>
          <xdr:row>4</xdr:row>
          <xdr:rowOff>0</xdr:rowOff>
        </xdr:from>
        <xdr:to>
          <xdr:col>4</xdr:col>
          <xdr:colOff>403860</xdr:colOff>
          <xdr:row>4</xdr:row>
          <xdr:rowOff>175260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23</xdr:row>
          <xdr:rowOff>22860</xdr:rowOff>
        </xdr:from>
        <xdr:to>
          <xdr:col>0</xdr:col>
          <xdr:colOff>213360</xdr:colOff>
          <xdr:row>23</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50</xdr:row>
          <xdr:rowOff>30480</xdr:rowOff>
        </xdr:from>
        <xdr:to>
          <xdr:col>0</xdr:col>
          <xdr:colOff>198120</xdr:colOff>
          <xdr:row>50</xdr:row>
          <xdr:rowOff>175260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63</xdr:row>
          <xdr:rowOff>30480</xdr:rowOff>
        </xdr:from>
        <xdr:to>
          <xdr:col>0</xdr:col>
          <xdr:colOff>198120</xdr:colOff>
          <xdr:row>63</xdr:row>
          <xdr:rowOff>175260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76</xdr:row>
          <xdr:rowOff>22860</xdr:rowOff>
        </xdr:from>
        <xdr:to>
          <xdr:col>0</xdr:col>
          <xdr:colOff>198120</xdr:colOff>
          <xdr:row>76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89</xdr:row>
          <xdr:rowOff>30480</xdr:rowOff>
        </xdr:from>
        <xdr:to>
          <xdr:col>0</xdr:col>
          <xdr:colOff>198120</xdr:colOff>
          <xdr:row>89</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102</xdr:row>
          <xdr:rowOff>22860</xdr:rowOff>
        </xdr:from>
        <xdr:to>
          <xdr:col>0</xdr:col>
          <xdr:colOff>198120</xdr:colOff>
          <xdr:row>102</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114</xdr:row>
          <xdr:rowOff>38100</xdr:rowOff>
        </xdr:from>
        <xdr:to>
          <xdr:col>0</xdr:col>
          <xdr:colOff>190500</xdr:colOff>
          <xdr:row>114</xdr:row>
          <xdr:rowOff>175260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126</xdr:row>
          <xdr:rowOff>22860</xdr:rowOff>
        </xdr:from>
        <xdr:to>
          <xdr:col>4</xdr:col>
          <xdr:colOff>0</xdr:colOff>
          <xdr:row>127</xdr:row>
          <xdr:rowOff>7620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36</xdr:row>
          <xdr:rowOff>30480</xdr:rowOff>
        </xdr:from>
        <xdr:to>
          <xdr:col>0</xdr:col>
          <xdr:colOff>220980</xdr:colOff>
          <xdr:row>36</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38100</xdr:rowOff>
        </xdr:from>
        <xdr:to>
          <xdr:col>0</xdr:col>
          <xdr:colOff>251460</xdr:colOff>
          <xdr:row>49</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0</xdr:col>
          <xdr:colOff>251460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4</xdr:col>
          <xdr:colOff>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22</xdr:row>
          <xdr:rowOff>182880</xdr:rowOff>
        </xdr:from>
        <xdr:to>
          <xdr:col>4</xdr:col>
          <xdr:colOff>0</xdr:colOff>
          <xdr:row>24</xdr:row>
          <xdr:rowOff>7620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4572000</xdr:colOff>
          <xdr:row>10</xdr:row>
          <xdr:rowOff>22860</xdr:rowOff>
        </xdr:from>
        <xdr:to>
          <xdr:col>3</xdr:col>
          <xdr:colOff>327660</xdr:colOff>
          <xdr:row>10</xdr:row>
          <xdr:rowOff>190500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4</xdr:col>
          <xdr:colOff>7620</xdr:colOff>
          <xdr:row>7</xdr:row>
          <xdr:rowOff>22860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4579620</xdr:colOff>
          <xdr:row>102</xdr:row>
          <xdr:rowOff>0</xdr:rowOff>
        </xdr:from>
        <xdr:to>
          <xdr:col>4</xdr:col>
          <xdr:colOff>0</xdr:colOff>
          <xdr:row>102</xdr:row>
          <xdr:rowOff>175260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4579620</xdr:colOff>
          <xdr:row>114</xdr:row>
          <xdr:rowOff>22860</xdr:rowOff>
        </xdr:from>
        <xdr:to>
          <xdr:col>4</xdr:col>
          <xdr:colOff>0</xdr:colOff>
          <xdr:row>114</xdr:row>
          <xdr:rowOff>213360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4579620</xdr:colOff>
          <xdr:row>132</xdr:row>
          <xdr:rowOff>7620</xdr:rowOff>
        </xdr:from>
        <xdr:to>
          <xdr:col>4</xdr:col>
          <xdr:colOff>0</xdr:colOff>
          <xdr:row>133</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xdr:colOff>
          <xdr:row>3</xdr:row>
          <xdr:rowOff>175260</xdr:rowOff>
        </xdr:from>
        <xdr:to>
          <xdr:col>4</xdr:col>
          <xdr:colOff>403860</xdr:colOff>
          <xdr:row>4</xdr:row>
          <xdr:rowOff>160020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23</xdr:row>
          <xdr:rowOff>22860</xdr:rowOff>
        </xdr:from>
        <xdr:to>
          <xdr:col>0</xdr:col>
          <xdr:colOff>213360</xdr:colOff>
          <xdr:row>23</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50</xdr:row>
          <xdr:rowOff>30480</xdr:rowOff>
        </xdr:from>
        <xdr:to>
          <xdr:col>0</xdr:col>
          <xdr:colOff>198120</xdr:colOff>
          <xdr:row>50</xdr:row>
          <xdr:rowOff>175260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63</xdr:row>
          <xdr:rowOff>30480</xdr:rowOff>
        </xdr:from>
        <xdr:to>
          <xdr:col>0</xdr:col>
          <xdr:colOff>198120</xdr:colOff>
          <xdr:row>63</xdr:row>
          <xdr:rowOff>175260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76</xdr:row>
          <xdr:rowOff>22860</xdr:rowOff>
        </xdr:from>
        <xdr:to>
          <xdr:col>0</xdr:col>
          <xdr:colOff>198120</xdr:colOff>
          <xdr:row>76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89</xdr:row>
          <xdr:rowOff>30480</xdr:rowOff>
        </xdr:from>
        <xdr:to>
          <xdr:col>0</xdr:col>
          <xdr:colOff>198120</xdr:colOff>
          <xdr:row>89</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102</xdr:row>
          <xdr:rowOff>22860</xdr:rowOff>
        </xdr:from>
        <xdr:to>
          <xdr:col>0</xdr:col>
          <xdr:colOff>198120</xdr:colOff>
          <xdr:row>102</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114</xdr:row>
          <xdr:rowOff>38100</xdr:rowOff>
        </xdr:from>
        <xdr:to>
          <xdr:col>0</xdr:col>
          <xdr:colOff>190500</xdr:colOff>
          <xdr:row>114</xdr:row>
          <xdr:rowOff>175260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4579620</xdr:colOff>
          <xdr:row>126</xdr:row>
          <xdr:rowOff>7620</xdr:rowOff>
        </xdr:from>
        <xdr:to>
          <xdr:col>4</xdr:col>
          <xdr:colOff>0</xdr:colOff>
          <xdr:row>126</xdr:row>
          <xdr:rowOff>182880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0</xdr:col>
          <xdr:colOff>251460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36</xdr:row>
          <xdr:rowOff>30480</xdr:rowOff>
        </xdr:from>
        <xdr:to>
          <xdr:col>0</xdr:col>
          <xdr:colOff>220980</xdr:colOff>
          <xdr:row>36</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38100</xdr:rowOff>
        </xdr:from>
        <xdr:to>
          <xdr:col>0</xdr:col>
          <xdr:colOff>251460</xdr:colOff>
          <xdr:row>49</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0</xdr:rowOff>
        </xdr:from>
        <xdr:to>
          <xdr:col>3</xdr:col>
          <xdr:colOff>327660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4572000</xdr:colOff>
          <xdr:row>22</xdr:row>
          <xdr:rowOff>182880</xdr:rowOff>
        </xdr:from>
        <xdr:to>
          <xdr:col>4</xdr:col>
          <xdr:colOff>0</xdr:colOff>
          <xdr:row>24</xdr:row>
          <xdr:rowOff>7620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101598</xdr:colOff>
      <xdr:row>124</xdr:row>
      <xdr:rowOff>67733</xdr:rowOff>
    </xdr:from>
    <xdr:to>
      <xdr:col>4</xdr:col>
      <xdr:colOff>397932</xdr:colOff>
      <xdr:row>126</xdr:row>
      <xdr:rowOff>8467</xdr:rowOff>
    </xdr:to>
    <xdr:sp macro="[0]!Goalseek" textlink="">
      <xdr:nvSpPr>
        <xdr:cNvPr id="3" name="Rectangle: Rounded Corners 2">
          <a:extLst>
            <a:ext uri="{FF2B5EF4-FFF2-40B4-BE49-F238E27FC236}">
              <a16:creationId xmlns:a16="http://schemas.microsoft.com/office/drawing/2014/main" id="{6D95F7E6-34C3-4982-B5C0-4D25D8A77F34}"/>
            </a:ext>
          </a:extLst>
        </xdr:cNvPr>
        <xdr:cNvSpPr/>
      </xdr:nvSpPr>
      <xdr:spPr>
        <a:xfrm>
          <a:off x="5664198" y="11658600"/>
          <a:ext cx="1075267" cy="296334"/>
        </a:xfrm>
        <a:prstGeom prst="roundRect">
          <a:avLst/>
        </a:prstGeom>
        <a:solidFill>
          <a:schemeClr val="accent3">
            <a:lumMod val="20000"/>
            <a:lumOff val="80000"/>
          </a:schemeClr>
        </a:solidFill>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100" kern="1200">
              <a:solidFill>
                <a:sysClr val="windowText" lastClr="000000"/>
              </a:solidFill>
            </a:rPr>
            <a:t>Skaičiuoti</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2575560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1A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iemoniu-skaiciuokle-v.-1.4.xlsm#BgEIDA4ADAMGBAcBBAQECw=27.0"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iemoniu-skaiciuokle-v.-1.4.xlsm#BgEIDA4ADAMGBAcBBAQECw=27.0"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iemoniu-skaiciuokle-v.-1.4.xlsm#BgEIDA4ADAMGBAcBBAQECw=27.0"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Priemoniu-skaiciuokle-v.-1.4.xlsm#BgEIDA4ADAMGBAcBBAQECw=27.0"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5608.610308564814" createdVersion="6" refreshedVersion="8" minRefreshableVersion="3" recordCount="144" xr:uid="{00000000-000A-0000-FFFF-FFFF00000000}">
  <cacheSource type="worksheet">
    <worksheetSource ref="C1:F1048576" sheet="Data1" r:id="rId2"/>
  </cacheSource>
  <cacheFields count="4">
    <cacheField name="Nr" numFmtId="0">
      <sharedItems containsString="0" containsBlank="1" containsNumber="1" containsInteger="1" minValue="1" maxValue="15" count="16">
        <n v="1"/>
        <n v="2"/>
        <n v="3"/>
        <n v="4"/>
        <n v="5"/>
        <n v="6"/>
        <n v="7"/>
        <n v="8"/>
        <n v="9"/>
        <n v="10"/>
        <n v="11"/>
        <n v="12"/>
        <n v="13"/>
        <n v="14"/>
        <n v="15"/>
        <m/>
      </sharedItems>
    </cacheField>
    <cacheField name="Sektorius_I" numFmtId="0">
      <sharedItems containsBlank="1"/>
    </cacheField>
    <cacheField name="Naudos (žalos) komponentai_I" numFmtId="0">
      <sharedItems containsBlank="1" count="127">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ŠESD emisijos sumažėjimas"/>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Namų ūkiuose suvartojamos elektros energijos sumažėjimas"/>
        <s v="Namų ūkiuose suvartojamos elektros energijos padidėjimas"/>
        <s v="Ne namų ūkiuose suvartojamos elektros energijos sumažėjimas"/>
        <s v="Ne namų ūkiuose suvartojamos elektros energijos padidėjimas"/>
        <s v="Šilumos energijos suvartojimo sumažėjimas"/>
        <s v="Šilumos energijos suvartojimo padidėjimas"/>
        <s v="Vėsumos energijos suvartojimo sumažėjimas"/>
        <s v="Vėsumos energijos suvartojimo padidėjimas"/>
        <s v="Gamtinių dujų suvartojimo sumažėjimas"/>
        <s v="Gamtinių dujų suvartojimo padidėjimas"/>
        <s v="Suskystintų naftos dujų suvartojimo sumažėjimas"/>
        <s v="Suskystintų naftos dujų suvartojimo padidėjimas"/>
        <s v="Vandens taršos sumažėjimas: sulfatai / chloridai"/>
        <s v="Vandens taršos sumažėjimas: sunkieji metalai"/>
        <s v="Gamybos kaštų sumažėjimas dėl pirminių žaliavų naudojimo sumažėjimo"/>
        <s v="Gamybos kaštų padidėjimas dėl pirminių žaliavų naudojimo sumažėjimo"/>
        <s v="Atliekų tvarkymo kaštų sumažėjimas  dėl išvengto atliekų šalinimo sąvartyne"/>
        <s v="Atliekų tvarkymo kaštų padidėjimas dėl išvengto atliekų šalinimo sąvartyne"/>
        <s v="Atliekų tvarkymo kaštų sumažėjimas  dėl išvengto atliekų deginimo"/>
        <s v="Atliekų tvarkymo kaštų padidėjimas dėl išvengto atliekų deginimo"/>
        <s v="Oro teršalų patekimo į aplinką sumažėjimas"/>
        <s v="Oro teršalų patekimo į aplinką padidėjimas"/>
        <s v="Vandens teršalų patekimo į aplinką sumažėjimas"/>
        <s v="Vandens teršalų patekimo į aplinką padidė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ŠESD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ŠESD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Nuotekų teršalų kiekio sumažėjimas"/>
        <s v="Nuotekų teršalų kiekio padidėjimas"/>
        <s v="Vieno darbuotojo sukuriama pridėtinė vertė"/>
        <s v="Vieno darbuotojo sukuriamos pridėtinės vertės prieaugis"/>
        <s v="Oro taršos padidėjimas dėl ekonominės veiklos"/>
        <s v="Vandens taršos padidėjimas"/>
        <s v="Pagerintas saugumas ir gyvenimo kokybė"/>
        <s v="Vandens taršos sumažėjimas"/>
        <s v="Kaštų sumažėjimas dėl pirminių žaliavų naudojimo sumažėjimo"/>
        <s v="Vandens taršos sumažėjimas (padidėjimas)"/>
        <s v="Kaštų padidėjimasdėl pirminių žaliavų naudojimo sumažėjimo"/>
        <m/>
        <s v="Anglies dioksido (kaip šiltnamio efektą sukeliančių dujų) emisijos sumažėjimas" u="1"/>
        <s v="Metano (kaip šiltnamio efektą sukeliančių dujų) emisijos sumažėjimas" u="1"/>
        <s v="Išteklių taupymas dėl atliekų perdirbimo ir pakartotinio panaudojimo" u="1"/>
        <s v="Anglies dioksido (kaip šiltnamio efektą sukeliančių dujų) emisijos padidėjimas" u="1"/>
        <s v="Metano (kaip šiltnamio efektą sukeliančių dujų) emisijos padidėjimas" u="1"/>
        <s v="Anglies dioksido emisijos padidėjimas dėl padidėjusių transporto spūsčių" u="1"/>
        <s v="Transporto keliamos oro taršos padidėjimas" u="1"/>
        <s v="Transporto keliamos oro taršos sumažėjimas" u="1"/>
        <s v="Išmetamo ŠESD kiekio sumažėjimas " u="1"/>
        <s v="Išmetamo ŠESD kiekio padidėjimas" u="1"/>
        <s v="ŠESD išmetamo kiekio sumažėjimas  dėl išteklių taupymo" u="1"/>
        <s v="ŠESD išmetamo kiekio padidėjimas dėl išteklių taupymo" u="1"/>
        <s v="Testas1" u="1"/>
        <s v="Testas2" u="1"/>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5608.744545254631" createdVersion="6" refreshedVersion="8" minRefreshableVersion="3" recordCount="73" xr:uid="{00000000-000A-0000-FFFF-FFFF02000000}">
  <cacheSource type="worksheet">
    <worksheetSource ref="B40:DC113" sheet="Rezultatai" r:id="rId2"/>
  </cacheSource>
  <cacheFields count="106">
    <cacheField name="Nr. " numFmtId="0">
      <sharedItems count="82">
        <s v="C."/>
        <s v="D."/>
        <s v="D.1."/>
        <s v="D.1.1."/>
        <s v="D.1.2."/>
        <s v="D.1.3."/>
        <s v="D.1.4."/>
        <s v="D.1.5."/>
        <s v="D.1.6."/>
        <s v="D.1.7."/>
        <s v="D.1.8."/>
        <s v="D.1.9."/>
        <s v="D.2."/>
        <s v="D.2.1."/>
        <s v="D.2.2."/>
        <s v="D.2.3."/>
        <s v="D.2.4."/>
        <s v="D.2.5."/>
        <s v="D.2.6."/>
        <s v="D.2.7."/>
        <s v="D.2.8."/>
        <s v="D.2.9."/>
        <s v="D.3."/>
        <s v="D.3.1."/>
        <s v="D.3.2."/>
        <s v="D.3.3."/>
        <s v="D.3.4."/>
        <s v="D.3.5."/>
        <s v="D.3.6."/>
        <s v="D.3.7."/>
        <s v="D.3.8."/>
        <s v="D.3.9."/>
        <s v="E."/>
        <s v="E.1."/>
        <s v="E.1.1."/>
        <s v="E.1.2."/>
        <s v="E.1.3."/>
        <s v="E.1.4."/>
        <s v="E.1.5."/>
        <s v="E.1.6."/>
        <s v="E.1.7."/>
        <s v="E.1.8."/>
        <s v="E.1.9."/>
        <s v="E.2."/>
        <s v="E.2.1."/>
        <s v="E.2.2."/>
        <s v="E.2.3."/>
        <s v="E.2.4."/>
        <s v="E.2.5."/>
        <s v="E.2.6."/>
        <s v="E.2.7."/>
        <s v="E.2.8."/>
        <s v="E.2.9."/>
        <s v="E.3."/>
        <s v="E.3.1."/>
        <s v="E.3.2."/>
        <s v="E.3.3."/>
        <s v="E.3.4."/>
        <s v="E.3.5."/>
        <s v="E.3.6."/>
        <s v="E.3.7."/>
        <s v="E.3.8."/>
        <s v="E.3.9."/>
        <s v="F."/>
        <s v="F.1."/>
        <s v="F.2."/>
        <s v="F.3."/>
        <s v="F.4."/>
        <s v="F.5."/>
        <s v="F.6."/>
        <s v="F.7."/>
        <s v="F.8."/>
        <s v="F.9."/>
        <s v="L." u="1"/>
        <s v="L.1." u="1"/>
        <s v="L.1.1." u="1"/>
        <s v="L.1.2." u="1"/>
        <s v="L.1.3." u="1"/>
        <s v="L.1.4." u="1"/>
        <s v="L.1.5." u="1"/>
        <s v="L.1.6." u="1"/>
        <s v="L.1.7." u="1"/>
      </sharedItems>
    </cacheField>
    <cacheField name="A" numFmtId="0">
      <sharedItems containsMixedTypes="1" containsNumber="1" containsInteger="1" minValue="0" maxValue="0" count="15">
        <s v="PRIEMONĖS INVESTICIJOS"/>
        <s v="REGULIACINĖS IR MIŠRIOS VEIKLOS"/>
        <s v="Norminės (reguliacinės)"/>
        <s v="Veikla (nurodykite pavadinimą; suplanuotas investicijas pagrįskite prielaidų lape)"/>
        <s v="Veikla"/>
        <s v="Investicijos (privataus ir NVO sektoriaus)"/>
        <s v="Mokestinės (mišrios)"/>
        <s v="Finansinės paskatos ir kitos išmokos (mišrios)"/>
        <s v="INVESTICINĖS VEIKLOS"/>
        <s v="Infrastruktūros vystymas"/>
        <s v="bbnnn"/>
        <s v="Paslaugų teikimas"/>
        <s v="Investicijos į žinias ir žmogiškuosius išteklius"/>
        <s v="KOMUNIKACINĖS VEIKLOS"/>
        <n v="0"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55419179.06624234"/>
    </cacheField>
    <cacheField name="2021" numFmtId="3">
      <sharedItems containsSemiMixedTypes="0" containsString="0" containsNumber="1" containsInteger="1" minValue="0" maxValue="9967210"/>
    </cacheField>
    <cacheField name="2022" numFmtId="3">
      <sharedItems containsSemiMixedTypes="0" containsString="0" containsNumber="1" minValue="0" maxValue="32688232.439999994"/>
    </cacheField>
    <cacheField name="2023" numFmtId="3">
      <sharedItems containsSemiMixedTypes="0" containsString="0" containsNumber="1" minValue="0" maxValue="33668879.413199998"/>
    </cacheField>
    <cacheField name="2024" numFmtId="3">
      <sharedItems containsSemiMixedTypes="0" containsString="0" containsNumber="1" minValue="0" maxValue="34549888.180534005"/>
    </cacheField>
    <cacheField name="2025" numFmtId="3">
      <sharedItems containsSemiMixedTypes="0" containsString="0" containsNumber="1" minValue="0" maxValue="35562931.473367244"/>
    </cacheField>
    <cacheField name="2026" numFmtId="3">
      <sharedItems containsSemiMixedTypes="0" containsString="0" containsNumber="1" minValue="0" maxValue="38435504.715697929"/>
    </cacheField>
    <cacheField name="2027" numFmtId="3">
      <sharedItems containsSemiMixedTypes="0" containsString="0" containsNumber="1" minValue="0" maxValue="33826491.392423704"/>
    </cacheField>
    <cacheField name="2028" numFmtId="3">
      <sharedItems containsSemiMixedTypes="0" containsString="0" containsNumber="1" minValue="0" maxValue="36720041.451019451"/>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5608.744552777775" createdVersion="8" refreshedVersion="8" minRefreshableVersion="3" recordCount="80" xr:uid="{34D2394C-7A9A-45F1-B254-63B5925AA441}">
  <cacheSource type="worksheet">
    <worksheetSource ref="B40:DC120" sheet="Rezultatai" r:id="rId2"/>
  </cacheSource>
  <cacheFields count="106">
    <cacheField name="Nr. " numFmtId="0">
      <sharedItems count="80">
        <s v="C."/>
        <s v="D."/>
        <s v="D.1."/>
        <s v="D.1.1."/>
        <s v="D.1.2."/>
        <s v="D.1.3."/>
        <s v="D.1.4."/>
        <s v="D.1.5."/>
        <s v="D.1.6."/>
        <s v="D.1.7."/>
        <s v="D.1.8."/>
        <s v="D.1.9."/>
        <s v="D.2."/>
        <s v="D.2.1."/>
        <s v="D.2.2."/>
        <s v="D.2.3."/>
        <s v="D.2.4."/>
        <s v="D.2.5."/>
        <s v="D.2.6."/>
        <s v="D.2.7."/>
        <s v="D.2.8."/>
        <s v="D.2.9."/>
        <s v="D.3."/>
        <s v="D.3.1."/>
        <s v="D.3.2."/>
        <s v="D.3.3."/>
        <s v="D.3.4."/>
        <s v="D.3.5."/>
        <s v="D.3.6."/>
        <s v="D.3.7."/>
        <s v="D.3.8."/>
        <s v="D.3.9."/>
        <s v="E."/>
        <s v="E.1."/>
        <s v="E.1.1."/>
        <s v="E.1.2."/>
        <s v="E.1.3."/>
        <s v="E.1.4."/>
        <s v="E.1.5."/>
        <s v="E.1.6."/>
        <s v="E.1.7."/>
        <s v="E.1.8."/>
        <s v="E.1.9."/>
        <s v="E.2."/>
        <s v="E.2.1."/>
        <s v="E.2.2."/>
        <s v="E.2.3."/>
        <s v="E.2.4."/>
        <s v="E.2.5."/>
        <s v="E.2.6."/>
        <s v="E.2.7."/>
        <s v="E.2.8."/>
        <s v="E.2.9."/>
        <s v="E.3."/>
        <s v="E.3.1."/>
        <s v="E.3.2."/>
        <s v="E.3.3."/>
        <s v="E.3.4."/>
        <s v="E.3.5."/>
        <s v="E.3.6."/>
        <s v="E.3.7."/>
        <s v="E.3.8."/>
        <s v="E.3.9."/>
        <s v="F."/>
        <s v="F.1."/>
        <s v="F.2."/>
        <s v="F.3."/>
        <s v="F.4."/>
        <s v="F.5."/>
        <s v="F.6."/>
        <s v="F.7."/>
        <s v="F.8."/>
        <s v="F.9."/>
        <s v="L.1.1."/>
        <s v="L.1.2."/>
        <s v="L.1.3."/>
        <s v="L.1.4."/>
        <s v="L.1.5."/>
        <s v="L.1.6."/>
        <s v="L.1.7."/>
      </sharedItems>
    </cacheField>
    <cacheField name="A" numFmtId="0">
      <sharedItems containsMixedTypes="1" containsNumber="1" containsInteger="1" minValue="0" maxValue="0" count="16">
        <s v="PRIEMONĖS INVESTICIJOS"/>
        <s v="REGULIACINĖS IR MIŠRIOS VEIKLOS"/>
        <s v="Norminės (reguliacinės)"/>
        <s v="Veikla (nurodykite pavadinimą; suplanuotas investicijas pagrįskite prielaidų lape)"/>
        <s v="Veikla"/>
        <s v="Investicijos (privataus ir NVO sektoriaus)"/>
        <s v="Mokestinės (mišrios)"/>
        <s v="Finansinės paskatos ir kitos išmokos (mišrios)"/>
        <s v="INVESTICINĖS VEIKLOS"/>
        <s v="Infrastruktūros vystymas"/>
        <s v="bbnnn"/>
        <s v="Paslaugų teikimas"/>
        <s v="Investicijos į žinias ir žmogiškuosius išteklius"/>
        <s v="KOMUNIKACINĖS VEIKLOS"/>
        <s v="Pagerintų įgūdžių dėka pasiektas darbo užmokesčio padidėji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55419179.06624234"/>
    </cacheField>
    <cacheField name="2021" numFmtId="3">
      <sharedItems containsSemiMixedTypes="0" containsString="0" containsNumber="1" containsInteger="1" minValue="0" maxValue="14983165"/>
    </cacheField>
    <cacheField name="2022" numFmtId="3">
      <sharedItems containsSemiMixedTypes="0" containsString="0" containsNumber="1" minValue="0" maxValue="32688232.439999994"/>
    </cacheField>
    <cacheField name="2023" numFmtId="3">
      <sharedItems containsSemiMixedTypes="0" containsString="0" containsNumber="1" minValue="0" maxValue="33668879.413199998"/>
    </cacheField>
    <cacheField name="2024" numFmtId="3">
      <sharedItems containsSemiMixedTypes="0" containsString="0" containsNumber="1" minValue="0" maxValue="34549888.180534005"/>
    </cacheField>
    <cacheField name="2025" numFmtId="3">
      <sharedItems containsSemiMixedTypes="0" containsString="0" containsNumber="1" minValue="0" maxValue="35562931.473367244"/>
    </cacheField>
    <cacheField name="2026" numFmtId="3">
      <sharedItems containsSemiMixedTypes="0" containsString="0" containsNumber="1" minValue="0" maxValue="38435504.715697929"/>
    </cacheField>
    <cacheField name="2027" numFmtId="3">
      <sharedItems containsSemiMixedTypes="0" containsString="0" containsNumber="1" minValue="0" maxValue="33826491.392423704"/>
    </cacheField>
    <cacheField name="2028" numFmtId="3">
      <sharedItems containsSemiMixedTypes="0" containsString="0" containsNumber="1" minValue="0" maxValue="36720041.451019451"/>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3118767"/>
    </cacheField>
    <cacheField name="2031" numFmtId="3">
      <sharedItems containsSemiMixedTypes="0" containsString="0" containsNumber="1" containsInteger="1" minValue="0" maxValue="3118767"/>
    </cacheField>
    <cacheField name="2032" numFmtId="3">
      <sharedItems containsSemiMixedTypes="0" containsString="0" containsNumber="1" containsInteger="1" minValue="0" maxValue="3118767"/>
    </cacheField>
    <cacheField name="2033" numFmtId="3">
      <sharedItems containsSemiMixedTypes="0" containsString="0" containsNumber="1" containsInteger="1" minValue="0" maxValue="3118767"/>
    </cacheField>
    <cacheField name="2034" numFmtId="3">
      <sharedItems containsSemiMixedTypes="0" containsString="0" containsNumber="1" containsInteger="1" minValue="0" maxValue="3118767"/>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5987.646242939816" createdVersion="6" refreshedVersion="8" minRefreshableVersion="3" recordCount="5" xr:uid="{00000000-000A-0000-FFFF-FFFF03000000}">
  <cacheSource type="worksheet">
    <worksheetSource ref="I1:I6" sheet="Data1" r:id="rId2"/>
  </cacheSource>
  <cacheFields count="1">
    <cacheField name="Alternatyvos" numFmtId="0">
      <sharedItems count="6">
        <s v="Alternatyva 1"/>
        <s v=""/>
        <s v="Alternatyva 2" u="1"/>
        <s v="Alternatyva 3" u="1"/>
        <s v="Alternatyva 4" u="1"/>
        <s v="Alternatyva 5"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1"/>
  </r>
  <r>
    <x v="0"/>
    <s v="Aplinkos apsauga"/>
    <x v="14"/>
    <x v="0"/>
  </r>
  <r>
    <x v="0"/>
    <s v="Aplinkos apsauga"/>
    <x v="15"/>
    <x v="1"/>
  </r>
  <r>
    <x v="0"/>
    <s v="Aplinkos apsauga"/>
    <x v="16"/>
    <x v="0"/>
  </r>
  <r>
    <x v="0"/>
    <s v="Aplinkos apsauga"/>
    <x v="17"/>
    <x v="1"/>
  </r>
  <r>
    <x v="0"/>
    <s v="Aplinkos apsauga"/>
    <x v="18"/>
    <x v="0"/>
  </r>
  <r>
    <x v="0"/>
    <s v="Aplinkos apsauga"/>
    <x v="19"/>
    <x v="1"/>
  </r>
  <r>
    <x v="0"/>
    <s v="Aplinkos apsauga"/>
    <x v="20"/>
    <x v="0"/>
  </r>
  <r>
    <x v="0"/>
    <s v="Aplinkos apsauga"/>
    <x v="21"/>
    <x v="1"/>
  </r>
  <r>
    <x v="0"/>
    <s v="Aplinkos apsauga"/>
    <x v="22"/>
    <x v="0"/>
  </r>
  <r>
    <x v="0"/>
    <s v="Aplinkos apsauga"/>
    <x v="23"/>
    <x v="1"/>
  </r>
  <r>
    <x v="0"/>
    <s v="Aplinkos apsauga"/>
    <x v="24"/>
    <x v="0"/>
  </r>
  <r>
    <x v="0"/>
    <s v="Aplinkos apsauga"/>
    <x v="25"/>
    <x v="0"/>
  </r>
  <r>
    <x v="0"/>
    <s v="Aplinkos apsauga"/>
    <x v="26"/>
    <x v="0"/>
  </r>
  <r>
    <x v="0"/>
    <s v="Aplinkos apsauga"/>
    <x v="27"/>
    <x v="1"/>
  </r>
  <r>
    <x v="0"/>
    <s v="Aplinkos apsauga"/>
    <x v="28"/>
    <x v="0"/>
  </r>
  <r>
    <x v="0"/>
    <s v="Aplinkos apsauga"/>
    <x v="29"/>
    <x v="1"/>
  </r>
  <r>
    <x v="0"/>
    <s v="Aplinkos apsauga"/>
    <x v="30"/>
    <x v="0"/>
  </r>
  <r>
    <x v="0"/>
    <s v="Aplinkos apsauga"/>
    <x v="31"/>
    <x v="1"/>
  </r>
  <r>
    <x v="0"/>
    <s v="Aplinkos apsauga"/>
    <x v="32"/>
    <x v="0"/>
  </r>
  <r>
    <x v="0"/>
    <s v="Aplinkos apsauga"/>
    <x v="33"/>
    <x v="1"/>
  </r>
  <r>
    <x v="0"/>
    <s v="Aplinkos apsauga"/>
    <x v="34"/>
    <x v="0"/>
  </r>
  <r>
    <x v="0"/>
    <s v="Aplinkos apsauga"/>
    <x v="35"/>
    <x v="1"/>
  </r>
  <r>
    <x v="1"/>
    <s v="Energetika"/>
    <x v="36"/>
    <x v="0"/>
  </r>
  <r>
    <x v="1"/>
    <s v="Energetika"/>
    <x v="37"/>
    <x v="0"/>
  </r>
  <r>
    <x v="1"/>
    <s v="Energetika"/>
    <x v="38"/>
    <x v="0"/>
  </r>
  <r>
    <x v="1"/>
    <s v="Energetika"/>
    <x v="6"/>
    <x v="0"/>
  </r>
  <r>
    <x v="1"/>
    <s v="Energetika"/>
    <x v="10"/>
    <x v="0"/>
  </r>
  <r>
    <x v="1"/>
    <s v="Energetika"/>
    <x v="39"/>
    <x v="0"/>
  </r>
  <r>
    <x v="1"/>
    <s v="Energetika"/>
    <x v="40"/>
    <x v="1"/>
  </r>
  <r>
    <x v="1"/>
    <s v="Energetika"/>
    <x v="41"/>
    <x v="0"/>
  </r>
  <r>
    <x v="1"/>
    <s v="Energetika"/>
    <x v="42"/>
    <x v="0"/>
  </r>
  <r>
    <x v="1"/>
    <s v="Energetika"/>
    <x v="43"/>
    <x v="0"/>
  </r>
  <r>
    <x v="1"/>
    <s v="Energetika"/>
    <x v="44"/>
    <x v="1"/>
  </r>
  <r>
    <x v="1"/>
    <s v="Energetika"/>
    <x v="45"/>
    <x v="1"/>
  </r>
  <r>
    <x v="1"/>
    <s v="Energetika"/>
    <x v="46"/>
    <x v="0"/>
  </r>
  <r>
    <x v="2"/>
    <s v="Informacinės visuomenės plėtra"/>
    <x v="47"/>
    <x v="0"/>
  </r>
  <r>
    <x v="2"/>
    <s v="Informacinės visuomenės plėtra"/>
    <x v="48"/>
    <x v="0"/>
  </r>
  <r>
    <x v="2"/>
    <s v="Informacinės visuomenės plėtra"/>
    <x v="49"/>
    <x v="0"/>
  </r>
  <r>
    <x v="2"/>
    <s v="Informacinės visuomenės plėtra"/>
    <x v="50"/>
    <x v="0"/>
  </r>
  <r>
    <x v="3"/>
    <s v="Krašto apsauga"/>
    <x v="51"/>
    <x v="0"/>
  </r>
  <r>
    <x v="3"/>
    <s v="Krašto apsauga"/>
    <x v="52"/>
    <x v="0"/>
  </r>
  <r>
    <x v="3"/>
    <s v="Krašto apsauga"/>
    <x v="10"/>
    <x v="0"/>
  </r>
  <r>
    <x v="3"/>
    <s v="Krašto apsauga"/>
    <x v="6"/>
    <x v="0"/>
  </r>
  <r>
    <x v="4"/>
    <s v="Kultūra"/>
    <x v="53"/>
    <x v="0"/>
  </r>
  <r>
    <x v="5"/>
    <s v="Socialinė apsauga"/>
    <x v="54"/>
    <x v="0"/>
  </r>
  <r>
    <x v="5"/>
    <s v="Socialinė apsauga"/>
    <x v="55"/>
    <x v="0"/>
  </r>
  <r>
    <x v="5"/>
    <s v="Socialinė apsauga"/>
    <x v="56"/>
    <x v="0"/>
  </r>
  <r>
    <x v="5"/>
    <s v="Socialinė apsauga"/>
    <x v="57"/>
    <x v="0"/>
  </r>
  <r>
    <x v="5"/>
    <s v="Socialinė apsauga"/>
    <x v="58"/>
    <x v="0"/>
  </r>
  <r>
    <x v="5"/>
    <s v="Socialinė apsauga"/>
    <x v="59"/>
    <x v="0"/>
  </r>
  <r>
    <x v="6"/>
    <s v="Sveikatos apsauga"/>
    <x v="51"/>
    <x v="0"/>
  </r>
  <r>
    <x v="6"/>
    <s v="Sveikatos apsauga"/>
    <x v="52"/>
    <x v="0"/>
  </r>
  <r>
    <x v="6"/>
    <s v="Sveikatos apsauga"/>
    <x v="60"/>
    <x v="0"/>
  </r>
  <r>
    <x v="6"/>
    <s v="Sveikatos apsauga"/>
    <x v="61"/>
    <x v="0"/>
  </r>
  <r>
    <x v="6"/>
    <s v="Sveikatos apsauga"/>
    <x v="62"/>
    <x v="0"/>
  </r>
  <r>
    <x v="6"/>
    <s v="Sveikatos apsauga"/>
    <x v="63"/>
    <x v="1"/>
  </r>
  <r>
    <x v="6"/>
    <s v="Sveikatos apsauga"/>
    <x v="64"/>
    <x v="1"/>
  </r>
  <r>
    <x v="6"/>
    <s v="Sveikatos apsauga"/>
    <x v="65"/>
    <x v="1"/>
  </r>
  <r>
    <x v="7"/>
    <s v="Švietimas ir mokslas"/>
    <x v="66"/>
    <x v="0"/>
  </r>
  <r>
    <x v="7"/>
    <s v="Švietimas ir mokslas"/>
    <x v="67"/>
    <x v="0"/>
  </r>
  <r>
    <x v="7"/>
    <s v="Švietimas ir mokslas"/>
    <x v="68"/>
    <x v="0"/>
  </r>
  <r>
    <x v="7"/>
    <s v="Švietimas ir mokslas"/>
    <x v="69"/>
    <x v="0"/>
  </r>
  <r>
    <x v="7"/>
    <s v="Švietimas ir mokslas"/>
    <x v="70"/>
    <x v="0"/>
  </r>
  <r>
    <x v="7"/>
    <s v="Švietimas ir mokslas"/>
    <x v="71"/>
    <x v="0"/>
  </r>
  <r>
    <x v="7"/>
    <s v="Švietimas ir mokslas"/>
    <x v="72"/>
    <x v="0"/>
  </r>
  <r>
    <x v="7"/>
    <s v="Švietimas ir mokslas"/>
    <x v="73"/>
    <x v="0"/>
  </r>
  <r>
    <x v="7"/>
    <s v="Švietimas ir mokslas"/>
    <x v="74"/>
    <x v="0"/>
  </r>
  <r>
    <x v="7"/>
    <s v="Švietimas ir mokslas"/>
    <x v="75"/>
    <x v="0"/>
  </r>
  <r>
    <x v="7"/>
    <s v="Švietimas ir mokslas"/>
    <x v="76"/>
    <x v="0"/>
  </r>
  <r>
    <x v="7"/>
    <s v="Švietimas ir mokslas"/>
    <x v="77"/>
    <x v="0"/>
  </r>
  <r>
    <x v="7"/>
    <s v="Švietimas ir mokslas"/>
    <x v="78"/>
    <x v="0"/>
  </r>
  <r>
    <x v="8"/>
    <s v="Teisingumas / teisėtvarka"/>
    <x v="79"/>
    <x v="0"/>
  </r>
  <r>
    <x v="8"/>
    <s v="Teisingumas / teisėtvarka"/>
    <x v="80"/>
    <x v="0"/>
  </r>
  <r>
    <x v="8"/>
    <s v="Teisingumas / teisėtvarka"/>
    <x v="81"/>
    <x v="0"/>
  </r>
  <r>
    <x v="8"/>
    <s v="Teisingumas / teisėtvarka"/>
    <x v="82"/>
    <x v="0"/>
  </r>
  <r>
    <x v="8"/>
    <s v="Teisingumas / teisėtvarka"/>
    <x v="4"/>
    <x v="0"/>
  </r>
  <r>
    <x v="8"/>
    <s v="Teisingumas / teisėtvarka"/>
    <x v="83"/>
    <x v="0"/>
  </r>
  <r>
    <x v="8"/>
    <s v="Teisingumas / teisėtvarka"/>
    <x v="49"/>
    <x v="0"/>
  </r>
  <r>
    <x v="9"/>
    <s v="Transportas"/>
    <x v="4"/>
    <x v="0"/>
  </r>
  <r>
    <x v="9"/>
    <s v="Transportas"/>
    <x v="84"/>
    <x v="0"/>
  </r>
  <r>
    <x v="9"/>
    <s v="Transportas"/>
    <x v="39"/>
    <x v="0"/>
  </r>
  <r>
    <x v="9"/>
    <s v="Transportas"/>
    <x v="85"/>
    <x v="1"/>
  </r>
  <r>
    <x v="9"/>
    <s v="Transportas"/>
    <x v="86"/>
    <x v="0"/>
  </r>
  <r>
    <x v="9"/>
    <s v="Transportas"/>
    <x v="10"/>
    <x v="0"/>
  </r>
  <r>
    <x v="9"/>
    <s v="Transportas"/>
    <x v="6"/>
    <x v="0"/>
  </r>
  <r>
    <x v="9"/>
    <s v="Transportas"/>
    <x v="45"/>
    <x v="1"/>
  </r>
  <r>
    <x v="9"/>
    <s v="Transportas"/>
    <x v="40"/>
    <x v="1"/>
  </r>
  <r>
    <x v="9"/>
    <s v="Transportas"/>
    <x v="44"/>
    <x v="1"/>
  </r>
  <r>
    <x v="10"/>
    <s v="Turizmas"/>
    <x v="87"/>
    <x v="0"/>
  </r>
  <r>
    <x v="10"/>
    <s v="Turizmas"/>
    <x v="88"/>
    <x v="0"/>
  </r>
  <r>
    <x v="10"/>
    <s v="Turizmas"/>
    <x v="89"/>
    <x v="0"/>
  </r>
  <r>
    <x v="10"/>
    <s v="Turizmas"/>
    <x v="90"/>
    <x v="0"/>
  </r>
  <r>
    <x v="11"/>
    <s v="Urbanistinė plėtra"/>
    <x v="91"/>
    <x v="0"/>
  </r>
  <r>
    <x v="11"/>
    <s v="Urbanistinė plėtra"/>
    <x v="6"/>
    <x v="0"/>
  </r>
  <r>
    <x v="11"/>
    <s v="Urbanistinė plėtra"/>
    <x v="40"/>
    <x v="1"/>
  </r>
  <r>
    <x v="11"/>
    <s v="Urbanistinė plėtra"/>
    <x v="10"/>
    <x v="0"/>
  </r>
  <r>
    <x v="11"/>
    <s v="Urbanistinė plėtra"/>
    <x v="92"/>
    <x v="0"/>
  </r>
  <r>
    <x v="11"/>
    <s v="Urbanistinė plėtra"/>
    <x v="93"/>
    <x v="1"/>
  </r>
  <r>
    <x v="12"/>
    <s v="Verslas"/>
    <x v="94"/>
    <x v="0"/>
  </r>
  <r>
    <x v="12"/>
    <s v="Verslas"/>
    <x v="95"/>
    <x v="0"/>
  </r>
  <r>
    <x v="12"/>
    <s v="Verslas"/>
    <x v="44"/>
    <x v="1"/>
  </r>
  <r>
    <x v="12"/>
    <s v="Verslas"/>
    <x v="63"/>
    <x v="1"/>
  </r>
  <r>
    <x v="12"/>
    <s v="Verslas"/>
    <x v="64"/>
    <x v="1"/>
  </r>
  <r>
    <x v="12"/>
    <s v="Verslas"/>
    <x v="96"/>
    <x v="1"/>
  </r>
  <r>
    <x v="12"/>
    <s v="Verslas"/>
    <x v="97"/>
    <x v="1"/>
  </r>
  <r>
    <x v="13"/>
    <s v="Visuomenės apsauga"/>
    <x v="79"/>
    <x v="0"/>
  </r>
  <r>
    <x v="13"/>
    <s v="Visuomenės apsauga"/>
    <x v="80"/>
    <x v="0"/>
  </r>
  <r>
    <x v="13"/>
    <s v="Visuomenės apsauga"/>
    <x v="98"/>
    <x v="0"/>
  </r>
  <r>
    <x v="13"/>
    <s v="Visuomenės apsauga"/>
    <x v="82"/>
    <x v="0"/>
  </r>
  <r>
    <x v="0"/>
    <s v="Aplinkos apsauga"/>
    <x v="44"/>
    <x v="1"/>
  </r>
  <r>
    <x v="14"/>
    <s v="Žemės ūkis"/>
    <x v="4"/>
    <x v="0"/>
  </r>
  <r>
    <x v="14"/>
    <s v="Žemės ūkis"/>
    <x v="6"/>
    <x v="0"/>
  </r>
  <r>
    <x v="14"/>
    <s v="Žemės ūkis"/>
    <x v="10"/>
    <x v="0"/>
  </r>
  <r>
    <x v="14"/>
    <s v="Žemės ūkis"/>
    <x v="99"/>
    <x v="0"/>
  </r>
  <r>
    <x v="14"/>
    <s v="Žemės ūkis"/>
    <x v="7"/>
    <x v="0"/>
  </r>
  <r>
    <x v="14"/>
    <s v="Žemės ūkis"/>
    <x v="11"/>
    <x v="0"/>
  </r>
  <r>
    <x v="14"/>
    <s v="Žemės ūkis"/>
    <x v="74"/>
    <x v="0"/>
  </r>
  <r>
    <x v="14"/>
    <s v="Žemės ūkis"/>
    <x v="100"/>
    <x v="0"/>
  </r>
  <r>
    <x v="14"/>
    <s v="Žemės ūkis"/>
    <x v="94"/>
    <x v="0"/>
  </r>
  <r>
    <x v="14"/>
    <s v="Žemės ūkis"/>
    <x v="44"/>
    <x v="1"/>
  </r>
  <r>
    <x v="14"/>
    <s v="Žemės ūkis"/>
    <x v="40"/>
    <x v="1"/>
  </r>
  <r>
    <x v="14"/>
    <s v="Žemės ūkis"/>
    <x v="101"/>
    <x v="1"/>
  </r>
  <r>
    <x v="14"/>
    <s v="Žemės ūkis"/>
    <x v="102"/>
    <x v="1"/>
  </r>
  <r>
    <x v="15"/>
    <m/>
    <x v="103"/>
    <x v="2"/>
  </r>
  <r>
    <x v="15"/>
    <m/>
    <x v="103"/>
    <x v="2"/>
  </r>
  <r>
    <x v="15"/>
    <m/>
    <x v="103"/>
    <x v="2"/>
  </r>
  <r>
    <x v="15"/>
    <m/>
    <x v="103"/>
    <x v="2"/>
  </r>
  <r>
    <x v="15"/>
    <m/>
    <x v="103"/>
    <x v="2"/>
  </r>
  <r>
    <x v="15"/>
    <m/>
    <x v="103"/>
    <x v="2"/>
  </r>
  <r>
    <x v="15"/>
    <m/>
    <x v="103"/>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255419179.06624234"/>
    <n v="9967210"/>
    <n v="32688232.439999994"/>
    <n v="33668879.413199998"/>
    <n v="34549888.180534005"/>
    <n v="35562931.473367244"/>
    <n v="38435504.715697929"/>
    <n v="33826491.392423704"/>
    <n v="36720041.451019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4"/>
    <m/>
    <m/>
    <m/>
    <n v="255418679.06624234"/>
    <n v="9966710"/>
    <n v="32688232.439999994"/>
    <n v="33668879.413199998"/>
    <n v="34549888.180534005"/>
    <n v="35562931.473367244"/>
    <n v="38435504.715697929"/>
    <n v="33826491.392423704"/>
    <n v="36720041.451019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4"/>
    <m/>
    <m/>
    <m/>
    <n v="99070039.571642339"/>
    <n v="4700205"/>
    <n v="12379052.939999999"/>
    <n v="12750424.528199999"/>
    <n v="13090262.996515"/>
    <n v="13471244.210119059"/>
    <n v="15681066.834552309"/>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8"/>
    <m/>
    <m/>
    <m/>
    <n v="96547849.372889221"/>
    <n v="3381805"/>
    <n v="12379052.939999999"/>
    <n v="12750424.528199999"/>
    <n v="13090262.996515"/>
    <n v="13471244.210119059"/>
    <n v="14477276.63579919"/>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9"/>
    <m/>
    <m/>
    <m/>
    <n v="1261095.09937656"/>
    <n v="659200"/>
    <n v="0"/>
    <n v="0"/>
    <n v="0"/>
    <n v="0"/>
    <n v="601895.09937655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0"/>
    <m/>
    <m/>
    <m/>
    <n v="285024.1778076"/>
    <n v="132000"/>
    <n v="0"/>
    <n v="0"/>
    <n v="0"/>
    <n v="0"/>
    <n v="153024.1778075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266022.56595375994"/>
    <n v="123200"/>
    <n v="0"/>
    <n v="0"/>
    <n v="0"/>
    <n v="0"/>
    <n v="142822.56595375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20000"/>
    <n v="2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690048.35561520001"/>
    <n v="384000"/>
    <n v="0"/>
    <n v="0"/>
    <n v="0"/>
    <n v="0"/>
    <n v="306048.355615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4"/>
    <m/>
    <m/>
    <m/>
    <n v="136005877.88985714"/>
    <n v="5233905"/>
    <n v="17598423.439999998"/>
    <n v="18126376.143199999"/>
    <n v="18583784.079964999"/>
    <n v="19129570.92607256"/>
    <n v="19703458.053854734"/>
    <n v="18153984.243482843"/>
    <n v="19476376.0032820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11"/>
    <m/>
    <m/>
    <m/>
    <n v="95286754.273512661"/>
    <n v="2722605"/>
    <n v="12379052.939999999"/>
    <n v="12750424.528199999"/>
    <n v="13090262.996515"/>
    <n v="13471244.210119059"/>
    <n v="13875381.536422631"/>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895261.48264499998"/>
    <n v="75000"/>
    <n v="154500"/>
    <n v="159135"/>
    <n v="163909.04999999999"/>
    <n v="168826.32149999999"/>
    <n v="173891.111144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2712672.5117316451"/>
    <n v="276800"/>
    <n v="484254.5"/>
    <n v="498782.13499999995"/>
    <n v="470036.51905"/>
    <n v="484137.61462149996"/>
    <n v="498661.743060144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32557228.457837261"/>
    <n v="1939700"/>
    <n v="3995782"/>
    <n v="4115655.46"/>
    <n v="4239125.1238000002"/>
    <n v="4366298.8775140001"/>
    <n v="4497287.8438394191"/>
    <n v="4632206.4791546026"/>
    <n v="4771172.67352924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4553961.1641305741"/>
    <n v="219800"/>
    <n v="584834"/>
    <n v="602379.02"/>
    <n v="620450.39060000004"/>
    <n v="639063.90231799998"/>
    <n v="658235.81938753987"/>
    <n v="530875.65103679337"/>
    <n v="698322.380788241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4"/>
    <m/>
    <m/>
    <m/>
    <n v="20342761.604742836"/>
    <n v="32600"/>
    <n v="2710756.06"/>
    <n v="2792078.7418"/>
    <n v="2875841.1040540002"/>
    <n v="2962116.3371756198"/>
    <n v="3050979.8272908884"/>
    <n v="2681605.0356494212"/>
    <n v="3236784.49877290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20342761.604742836"/>
    <n v="32600"/>
    <n v="2710756.06"/>
    <n v="2792078.7418"/>
    <n v="2875841.1040540002"/>
    <n v="2962116.3371756198"/>
    <n v="3050979.8272908884"/>
    <n v="2681605.0356494212"/>
    <n v="3236784.49877290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x v="0"/>
    <x v="0"/>
    <m/>
    <m/>
    <m/>
    <n v="255419179.06624234"/>
    <n v="9967210"/>
    <n v="32688232.439999994"/>
    <n v="33668879.413199998"/>
    <n v="34549888.180534005"/>
    <n v="35562931.473367244"/>
    <n v="38435504.715697929"/>
    <n v="33826491.392423704"/>
    <n v="36720041.451019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500"/>
    <n v="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4"/>
    <m/>
    <m/>
    <m/>
    <n v="255418679.06624234"/>
    <n v="9966710"/>
    <n v="32688232.439999994"/>
    <n v="33668879.413199998"/>
    <n v="34549888.180534005"/>
    <n v="35562931.473367244"/>
    <n v="38435504.715697929"/>
    <n v="33826491.392423704"/>
    <n v="36720041.451019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4"/>
    <m/>
    <m/>
    <m/>
    <n v="99070039.571642339"/>
    <n v="4700205"/>
    <n v="12379052.939999999"/>
    <n v="12750424.528199999"/>
    <n v="13090262.996515"/>
    <n v="13471244.210119059"/>
    <n v="15681066.834552309"/>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8"/>
    <m/>
    <m/>
    <m/>
    <n v="96547849.372889221"/>
    <n v="3381805"/>
    <n v="12379052.939999999"/>
    <n v="12750424.528199999"/>
    <n v="13090262.996515"/>
    <n v="13471244.210119059"/>
    <n v="14477276.63579919"/>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9"/>
    <m/>
    <m/>
    <m/>
    <n v="1261095.09937656"/>
    <n v="659200"/>
    <n v="0"/>
    <n v="0"/>
    <n v="0"/>
    <n v="0"/>
    <n v="601895.09937655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0"/>
    <m/>
    <m/>
    <m/>
    <n v="285024.1778076"/>
    <n v="132000"/>
    <n v="0"/>
    <n v="0"/>
    <n v="0"/>
    <n v="0"/>
    <n v="153024.1778075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266022.56595375994"/>
    <n v="123200"/>
    <n v="0"/>
    <n v="0"/>
    <n v="0"/>
    <n v="0"/>
    <n v="142822.56595375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20000"/>
    <n v="2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690048.35561520001"/>
    <n v="384000"/>
    <n v="0"/>
    <n v="0"/>
    <n v="0"/>
    <n v="0"/>
    <n v="306048.355615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4"/>
    <m/>
    <m/>
    <m/>
    <n v="136005877.88985714"/>
    <n v="5233905"/>
    <n v="17598423.439999998"/>
    <n v="18126376.143199999"/>
    <n v="18583784.079964999"/>
    <n v="19129570.92607256"/>
    <n v="19703458.053854734"/>
    <n v="18153984.243482843"/>
    <n v="19476376.0032820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11"/>
    <m/>
    <m/>
    <m/>
    <n v="95286754.273512661"/>
    <n v="2722605"/>
    <n v="12379052.939999999"/>
    <n v="12750424.528199999"/>
    <n v="13090262.996515"/>
    <n v="13471244.210119059"/>
    <n v="13875381.536422631"/>
    <n v="12990902.113291444"/>
    <n v="14006880.9489645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895261.48264499998"/>
    <n v="75000"/>
    <n v="154500"/>
    <n v="159135"/>
    <n v="163909.04999999999"/>
    <n v="168826.32149999999"/>
    <n v="173891.111144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2712672.5117316451"/>
    <n v="276800"/>
    <n v="484254.5"/>
    <n v="498782.13499999995"/>
    <n v="470036.51905"/>
    <n v="484137.61462149996"/>
    <n v="498661.743060144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32557228.457837261"/>
    <n v="1939700"/>
    <n v="3995782"/>
    <n v="4115655.46"/>
    <n v="4239125.1238000002"/>
    <n v="4366298.8775140001"/>
    <n v="4497287.8438394191"/>
    <n v="4632206.4791546026"/>
    <n v="4771172.67352924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4553961.1641305741"/>
    <n v="219800"/>
    <n v="584834"/>
    <n v="602379.02"/>
    <n v="620450.39060000004"/>
    <n v="639063.90231799998"/>
    <n v="658235.81938753987"/>
    <n v="530875.65103679337"/>
    <n v="698322.380788241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4"/>
    <m/>
    <m/>
    <m/>
    <n v="20342761.604742836"/>
    <n v="32600"/>
    <n v="2710756.06"/>
    <n v="2792078.7418"/>
    <n v="2875841.1040540002"/>
    <n v="2962116.3371756198"/>
    <n v="3050979.8272908884"/>
    <n v="2681605.0356494212"/>
    <n v="3236784.49877290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20342761.604742836"/>
    <n v="32600"/>
    <n v="2710756.06"/>
    <n v="2792078.7418"/>
    <n v="2875841.1040540002"/>
    <n v="2962116.3371756198"/>
    <n v="3050979.8272908884"/>
    <n v="2681605.0356494212"/>
    <n v="3236784.49877290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3"/>
    <x v="14"/>
    <m/>
    <m/>
    <m/>
    <n v="55474103"/>
    <n v="14983165"/>
    <n v="16013770"/>
    <n v="10866862"/>
    <n v="5718579"/>
    <n v="3145873"/>
    <n v="2631173"/>
    <n v="21146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4"/>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5"/>
    <x v="15"/>
    <m/>
    <m/>
    <m/>
    <n v="0"/>
    <n v="0"/>
    <n v="0"/>
    <n v="0"/>
    <n v="0"/>
    <n v="0"/>
    <n v="0"/>
    <n v="0"/>
    <n v="0"/>
    <n v="0"/>
    <n v="3118767"/>
    <n v="3118767"/>
    <n v="3118767"/>
    <n v="3118767"/>
    <n v="31187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6"/>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7"/>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8"/>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9"/>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2"/>
        <item m="1" x="3"/>
        <item m="1" x="4"/>
        <item m="1" x="5"/>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38" firstHeaderRow="1" firstDataRow="1" firstDataCol="1" rowPageCount="2" colPageCount="1"/>
  <pivotFields count="4">
    <pivotField axis="axisPage" multipleItemSelectionAllowed="1" showAll="0">
      <items count="17">
        <item x="0"/>
        <item x="1"/>
        <item h="1" x="2"/>
        <item h="1" x="3"/>
        <item h="1" x="4"/>
        <item h="1" x="5"/>
        <item h="1" x="6"/>
        <item h="1" x="7"/>
        <item h="1" x="8"/>
        <item h="1" x="9"/>
        <item h="1" x="10"/>
        <item h="1" x="11"/>
        <item h="1" x="12"/>
        <item h="1" x="13"/>
        <item h="1" x="15"/>
        <item h="1" x="14"/>
        <item t="default"/>
      </items>
    </pivotField>
    <pivotField showAll="0"/>
    <pivotField axis="axisRow" showAll="0">
      <items count="128">
        <item m="1" x="107"/>
        <item m="1" x="104"/>
        <item m="1" x="109"/>
        <item x="73"/>
        <item x="54"/>
        <item x="60"/>
        <item x="37"/>
        <item x="75"/>
        <item x="11"/>
        <item x="36"/>
        <item m="1" x="122"/>
        <item x="46"/>
        <item x="38"/>
        <item x="48"/>
        <item x="49"/>
        <item x="1"/>
        <item x="52"/>
        <item x="72"/>
        <item x="55"/>
        <item x="90"/>
        <item x="89"/>
        <item m="1" x="106"/>
        <item x="57"/>
        <item x="84"/>
        <item m="1" x="121"/>
        <item x="43"/>
        <item x="47"/>
        <item x="63"/>
        <item m="1" x="118"/>
        <item x="62"/>
        <item x="4"/>
        <item m="1" x="108"/>
        <item m="1" x="105"/>
        <item x="76"/>
        <item x="71"/>
        <item x="81"/>
        <item x="45"/>
        <item x="39"/>
        <item m="1" x="125"/>
        <item x="9"/>
        <item x="82"/>
        <item x="40"/>
        <item x="64"/>
        <item x="10"/>
        <item m="1" x="126"/>
        <item x="0"/>
        <item x="2"/>
        <item x="56"/>
        <item m="1" x="119"/>
        <item x="98"/>
        <item x="59"/>
        <item x="68"/>
        <item x="50"/>
        <item x="53"/>
        <item x="67"/>
        <item x="66"/>
        <item x="78"/>
        <item x="61"/>
        <item x="7"/>
        <item x="83"/>
        <item m="1" x="124"/>
        <item x="77"/>
        <item x="3"/>
        <item x="51"/>
        <item m="1" x="123"/>
        <item x="74"/>
        <item x="58"/>
        <item x="79"/>
        <item x="41"/>
        <item x="42"/>
        <item x="8"/>
        <item m="1" x="120"/>
        <item m="1" x="110"/>
        <item m="1" x="111"/>
        <item x="85"/>
        <item x="86"/>
        <item x="80"/>
        <item x="94"/>
        <item x="95"/>
        <item x="88"/>
        <item x="87"/>
        <item x="91"/>
        <item x="5"/>
        <item x="70"/>
        <item x="69"/>
        <item x="103"/>
        <item m="1" x="116"/>
        <item m="1" x="117"/>
        <item m="1" x="112"/>
        <item m="1" x="113"/>
        <item x="12"/>
        <item x="13"/>
        <item x="14"/>
        <item x="15"/>
        <item x="16"/>
        <item x="17"/>
        <item x="18"/>
        <item x="19"/>
        <item x="20"/>
        <item x="21"/>
        <item x="22"/>
        <item x="23"/>
        <item x="24"/>
        <item x="25"/>
        <item m="1" x="114"/>
        <item m="1" x="115"/>
        <item x="26"/>
        <item x="27"/>
        <item x="28"/>
        <item x="29"/>
        <item x="30"/>
        <item x="31"/>
        <item x="32"/>
        <item x="33"/>
        <item x="34"/>
        <item x="35"/>
        <item x="6"/>
        <item x="44"/>
        <item x="65"/>
        <item x="92"/>
        <item x="93"/>
        <item x="96"/>
        <item x="97"/>
        <item x="99"/>
        <item x="100"/>
        <item x="101"/>
        <item x="102"/>
        <item t="default"/>
      </items>
    </pivotField>
    <pivotField axis="axisPage" showAll="0">
      <items count="5">
        <item x="0"/>
        <item m="1" x="3"/>
        <item x="2"/>
        <item x="1"/>
        <item t="default"/>
      </items>
    </pivotField>
  </pivotFields>
  <rowFields count="1">
    <field x="2"/>
  </rowFields>
  <rowItems count="34">
    <i>
      <x v="6"/>
    </i>
    <i>
      <x v="8"/>
    </i>
    <i>
      <x v="9"/>
    </i>
    <i>
      <x v="11"/>
    </i>
    <i>
      <x v="12"/>
    </i>
    <i>
      <x v="15"/>
    </i>
    <i>
      <x v="25"/>
    </i>
    <i>
      <x v="30"/>
    </i>
    <i>
      <x v="37"/>
    </i>
    <i>
      <x v="39"/>
    </i>
    <i>
      <x v="43"/>
    </i>
    <i>
      <x v="45"/>
    </i>
    <i>
      <x v="46"/>
    </i>
    <i>
      <x v="58"/>
    </i>
    <i>
      <x v="62"/>
    </i>
    <i>
      <x v="68"/>
    </i>
    <i>
      <x v="69"/>
    </i>
    <i>
      <x v="70"/>
    </i>
    <i>
      <x v="82"/>
    </i>
    <i>
      <x v="90"/>
    </i>
    <i>
      <x v="92"/>
    </i>
    <i>
      <x v="94"/>
    </i>
    <i>
      <x v="96"/>
    </i>
    <i>
      <x v="98"/>
    </i>
    <i>
      <x v="100"/>
    </i>
    <i>
      <x v="102"/>
    </i>
    <i>
      <x v="103"/>
    </i>
    <i>
      <x v="106"/>
    </i>
    <i>
      <x v="108"/>
    </i>
    <i>
      <x v="110"/>
    </i>
    <i>
      <x v="112"/>
    </i>
    <i>
      <x v="114"/>
    </i>
    <i>
      <x v="116"/>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19" firstHeaderRow="1" firstDataRow="1" firstDataCol="1" rowPageCount="2" colPageCount="1"/>
  <pivotFields count="4">
    <pivotField axis="axisPage" multipleItemSelectionAllowed="1" showAll="0">
      <items count="17">
        <item x="0"/>
        <item x="1"/>
        <item h="1" x="2"/>
        <item h="1" x="3"/>
        <item h="1" x="4"/>
        <item h="1" x="5"/>
        <item h="1" x="6"/>
        <item h="1" x="7"/>
        <item h="1" x="8"/>
        <item h="1" x="9"/>
        <item h="1" x="10"/>
        <item h="1" x="11"/>
        <item h="1" x="12"/>
        <item h="1" x="13"/>
        <item h="1" x="15"/>
        <item h="1" x="14"/>
        <item t="default"/>
      </items>
    </pivotField>
    <pivotField showAll="0"/>
    <pivotField axis="axisRow" showAll="0">
      <items count="128">
        <item m="1" x="107"/>
        <item m="1" x="104"/>
        <item m="1" x="109"/>
        <item x="73"/>
        <item x="54"/>
        <item x="60"/>
        <item x="37"/>
        <item x="75"/>
        <item x="11"/>
        <item x="36"/>
        <item m="1" x="122"/>
        <item x="46"/>
        <item x="38"/>
        <item x="48"/>
        <item x="49"/>
        <item x="1"/>
        <item x="52"/>
        <item x="72"/>
        <item x="55"/>
        <item x="90"/>
        <item x="89"/>
        <item m="1" x="106"/>
        <item x="57"/>
        <item x="84"/>
        <item m="1" x="121"/>
        <item x="43"/>
        <item x="47"/>
        <item x="63"/>
        <item m="1" x="118"/>
        <item x="62"/>
        <item x="4"/>
        <item m="1" x="108"/>
        <item m="1" x="105"/>
        <item x="76"/>
        <item x="71"/>
        <item x="81"/>
        <item x="45"/>
        <item x="39"/>
        <item m="1" x="125"/>
        <item x="9"/>
        <item x="82"/>
        <item x="40"/>
        <item x="64"/>
        <item x="10"/>
        <item m="1" x="126"/>
        <item x="0"/>
        <item x="2"/>
        <item x="56"/>
        <item m="1" x="119"/>
        <item x="98"/>
        <item x="59"/>
        <item x="68"/>
        <item x="50"/>
        <item x="53"/>
        <item x="67"/>
        <item x="66"/>
        <item x="78"/>
        <item x="61"/>
        <item x="7"/>
        <item x="83"/>
        <item m="1" x="124"/>
        <item x="77"/>
        <item x="3"/>
        <item x="51"/>
        <item m="1" x="123"/>
        <item x="74"/>
        <item x="58"/>
        <item x="79"/>
        <item x="41"/>
        <item x="42"/>
        <item x="8"/>
        <item m="1" x="120"/>
        <item m="1" x="110"/>
        <item m="1" x="111"/>
        <item x="85"/>
        <item x="86"/>
        <item x="80"/>
        <item x="94"/>
        <item x="95"/>
        <item x="88"/>
        <item x="87"/>
        <item x="91"/>
        <item x="5"/>
        <item x="70"/>
        <item x="69"/>
        <item x="103"/>
        <item m="1" x="116"/>
        <item m="1" x="117"/>
        <item m="1" x="112"/>
        <item m="1" x="113"/>
        <item x="12"/>
        <item x="13"/>
        <item x="14"/>
        <item x="15"/>
        <item x="16"/>
        <item x="17"/>
        <item x="18"/>
        <item x="19"/>
        <item x="20"/>
        <item x="21"/>
        <item x="22"/>
        <item x="23"/>
        <item x="24"/>
        <item x="25"/>
        <item m="1" x="114"/>
        <item m="1" x="115"/>
        <item x="26"/>
        <item x="27"/>
        <item x="28"/>
        <item x="29"/>
        <item x="30"/>
        <item x="31"/>
        <item x="32"/>
        <item x="33"/>
        <item x="34"/>
        <item x="35"/>
        <item x="6"/>
        <item x="44"/>
        <item x="65"/>
        <item x="92"/>
        <item x="93"/>
        <item x="96"/>
        <item x="97"/>
        <item x="99"/>
        <item x="100"/>
        <item x="101"/>
        <item x="102"/>
        <item t="default"/>
      </items>
    </pivotField>
    <pivotField axis="axisPage" showAll="0">
      <items count="5">
        <item x="0"/>
        <item m="1" x="3"/>
        <item x="2"/>
        <item x="1"/>
        <item t="default"/>
      </items>
    </pivotField>
  </pivotFields>
  <rowFields count="1">
    <field x="2"/>
  </rowFields>
  <rowItems count="15">
    <i>
      <x v="36"/>
    </i>
    <i>
      <x v="41"/>
    </i>
    <i>
      <x v="91"/>
    </i>
    <i>
      <x v="93"/>
    </i>
    <i>
      <x v="95"/>
    </i>
    <i>
      <x v="97"/>
    </i>
    <i>
      <x v="99"/>
    </i>
    <i>
      <x v="101"/>
    </i>
    <i>
      <x v="107"/>
    </i>
    <i>
      <x v="109"/>
    </i>
    <i>
      <x v="111"/>
    </i>
    <i>
      <x v="113"/>
    </i>
    <i>
      <x v="115"/>
    </i>
    <i>
      <x v="117"/>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A9BF849-58B7-4333-9392-1669E883BF7D}"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6" firstHeaderRow="1" firstDataRow="1" firstDataCol="1" rowPageCount="1" colPageCount="1"/>
  <pivotFields count="106">
    <pivotField axis="axisRow" multipleItemSelectionAllowed="1" showAll="0">
      <items count="83">
        <item h="1" x="0"/>
        <item h="1" x="1"/>
        <item h="1" x="2"/>
        <item x="3"/>
        <item x="4"/>
        <item x="5"/>
        <item x="6"/>
        <item x="7"/>
        <item x="8"/>
        <item x="9"/>
        <item x="10"/>
        <item h="1" x="12"/>
        <item x="13"/>
        <item x="14"/>
        <item x="15"/>
        <item x="16"/>
        <item x="17"/>
        <item x="18"/>
        <item x="19"/>
        <item x="20"/>
        <item h="1" x="22"/>
        <item x="23"/>
        <item x="24"/>
        <item x="25"/>
        <item x="26"/>
        <item x="27"/>
        <item x="28"/>
        <item x="29"/>
        <item x="30"/>
        <item h="1" x="32"/>
        <item h="1" x="33"/>
        <item x="34"/>
        <item x="35"/>
        <item x="36"/>
        <item x="37"/>
        <item x="38"/>
        <item x="39"/>
        <item x="40"/>
        <item x="41"/>
        <item h="1" x="43"/>
        <item x="44"/>
        <item x="45"/>
        <item x="46"/>
        <item x="47"/>
        <item x="48"/>
        <item x="49"/>
        <item x="50"/>
        <item x="51"/>
        <item h="1" x="53"/>
        <item x="54"/>
        <item x="55"/>
        <item x="56"/>
        <item x="57"/>
        <item x="58"/>
        <item x="59"/>
        <item x="60"/>
        <item x="61"/>
        <item h="1" x="63"/>
        <item x="64"/>
        <item x="65"/>
        <item x="66"/>
        <item x="67"/>
        <item x="68"/>
        <item x="69"/>
        <item x="70"/>
        <item x="71"/>
        <item x="11"/>
        <item x="21"/>
        <item x="31"/>
        <item x="42"/>
        <item x="52"/>
        <item x="62"/>
        <item x="72"/>
        <item h="1" m="1" x="73"/>
        <item h="1" m="1" x="74"/>
        <item h="1" m="1" x="75"/>
        <item h="1" m="1" x="76"/>
        <item h="1" m="1" x="77"/>
        <item h="1" m="1" x="78"/>
        <item h="1" m="1" x="79"/>
        <item h="1" m="1" x="80"/>
        <item h="1" m="1" x="81"/>
        <item t="default"/>
      </items>
    </pivotField>
    <pivotField axis="axisPage" multipleItemSelectionAllowed="1" showAll="0" includeNewItemsInFilter="1">
      <items count="16">
        <item h="1" x="9"/>
        <item h="1" x="12"/>
        <item h="1" x="8"/>
        <item h="1" x="13"/>
        <item h="1" x="11"/>
        <item h="1" x="0"/>
        <item h="1" x="4"/>
        <item h="1" x="3"/>
        <item x="1"/>
        <item x="2"/>
        <item x="6"/>
        <item x="7"/>
        <item h="1" x="5"/>
        <item m="1" x="14"/>
        <item x="10"/>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2">
    <i>
      <x v="3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2E3A513-2C19-4B0F-A8DD-9AAA929761B8}" name="PivotTable3"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6" firstHeaderRow="1" firstDataRow="1" firstDataCol="1" rowPageCount="1" colPageCount="1"/>
  <pivotFields count="106">
    <pivotField axis="axisRow" multipleItemSelectionAllowed="1" showAll="0">
      <items count="81">
        <item h="1" x="0"/>
        <item h="1" x="1"/>
        <item h="1" x="2"/>
        <item h="1" x="3"/>
        <item h="1" x="4"/>
        <item h="1" x="5"/>
        <item h="1" x="6"/>
        <item h="1" x="7"/>
        <item h="1" x="8"/>
        <item h="1" x="9"/>
        <item h="1" x="10"/>
        <item h="1" x="12"/>
        <item h="1" x="13"/>
        <item h="1" x="14"/>
        <item h="1" x="15"/>
        <item h="1" x="16"/>
        <item h="1" x="17"/>
        <item h="1" x="18"/>
        <item h="1" x="19"/>
        <item h="1" x="20"/>
        <item h="1" x="22"/>
        <item h="1" x="23"/>
        <item h="1" x="24"/>
        <item h="1" x="25"/>
        <item h="1" x="26"/>
        <item h="1" x="27"/>
        <item h="1" x="28"/>
        <item h="1" x="29"/>
        <item h="1" x="30"/>
        <item h="1" x="32"/>
        <item h="1" x="33"/>
        <item h="1" x="34"/>
        <item h="1" x="35"/>
        <item h="1" x="36"/>
        <item h="1" x="37"/>
        <item h="1" x="38"/>
        <item h="1" x="39"/>
        <item h="1" x="40"/>
        <item h="1" x="41"/>
        <item h="1" x="43"/>
        <item h="1" x="44"/>
        <item h="1" x="45"/>
        <item h="1" x="46"/>
        <item h="1" x="47"/>
        <item h="1" x="48"/>
        <item h="1" x="49"/>
        <item h="1" x="50"/>
        <item h="1" x="51"/>
        <item h="1" x="53"/>
        <item h="1" x="54"/>
        <item h="1" x="55"/>
        <item h="1" x="56"/>
        <item h="1" x="57"/>
        <item h="1" x="58"/>
        <item h="1" x="59"/>
        <item h="1" x="60"/>
        <item h="1" x="61"/>
        <item h="1" x="63"/>
        <item h="1" x="64"/>
        <item h="1" x="65"/>
        <item h="1" x="66"/>
        <item h="1" x="67"/>
        <item h="1" x="68"/>
        <item h="1" x="69"/>
        <item h="1" x="70"/>
        <item h="1" x="71"/>
        <item x="73"/>
        <item x="74"/>
        <item x="75"/>
        <item x="76"/>
        <item x="77"/>
        <item x="78"/>
        <item x="79"/>
        <item h="1" x="11"/>
        <item h="1" x="21"/>
        <item h="1" x="31"/>
        <item h="1" x="42"/>
        <item h="1" x="52"/>
        <item h="1" x="62"/>
        <item h="1" x="72"/>
        <item t="default"/>
      </items>
    </pivotField>
    <pivotField axis="axisPage" multipleItemSelectionAllowed="1" showAll="0" includeNewItemsInFilter="1">
      <items count="17">
        <item h="1" x="9"/>
        <item h="1" x="12"/>
        <item h="1" x="8"/>
        <item h="1" x="13"/>
        <item h="1" x="11"/>
        <item h="1" x="0"/>
        <item h="1" x="4"/>
        <item h="1" x="15"/>
        <item x="3"/>
        <item x="1"/>
        <item x="2"/>
        <item x="6"/>
        <item x="7"/>
        <item x="5"/>
        <item x="14"/>
        <item x="10"/>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2">
    <i>
      <x v="6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26.xml"/><Relationship Id="rId4" Type="http://schemas.openxmlformats.org/officeDocument/2006/relationships/vmlDrawing" Target="../drawings/vmlDrawing7.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27.xml"/><Relationship Id="rId4" Type="http://schemas.openxmlformats.org/officeDocument/2006/relationships/vmlDrawing" Target="../drawings/vmlDrawing8.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29.xml"/><Relationship Id="rId5" Type="http://schemas.openxmlformats.org/officeDocument/2006/relationships/ctrlProp" Target="../ctrlProps/ctrlProp128.xml"/><Relationship Id="rId4" Type="http://schemas.openxmlformats.org/officeDocument/2006/relationships/vmlDrawing" Target="../drawings/vmlDrawing9.v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8.bin"/><Relationship Id="rId4" Type="http://schemas.openxmlformats.org/officeDocument/2006/relationships/ctrlProp" Target="../ctrlProps/ctrlProp130.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32.xml"/><Relationship Id="rId5" Type="http://schemas.openxmlformats.org/officeDocument/2006/relationships/ctrlProp" Target="../ctrlProps/ctrlProp131.xml"/><Relationship Id="rId4"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36.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35.xml"/><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2.bin"/><Relationship Id="rId6" Type="http://schemas.openxmlformats.org/officeDocument/2006/relationships/ctrlProp" Target="../ctrlProps/ctrlProp139.xml"/><Relationship Id="rId5" Type="http://schemas.openxmlformats.org/officeDocument/2006/relationships/ctrlProp" Target="../ctrlProps/ctrlProp138.xml"/><Relationship Id="rId4" Type="http://schemas.openxmlformats.org/officeDocument/2006/relationships/ctrlProp" Target="../ctrlProps/ctrlProp137.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drawing" Target="../drawings/drawing2.x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printerSettings" Target="../printerSettings/printerSettings8.bin"/><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vmlDrawing" Target="../drawings/vmlDrawing2.v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18" Type="http://schemas.openxmlformats.org/officeDocument/2006/relationships/ctrlProp" Target="../ctrlProps/ctrlProp53.xml"/><Relationship Id="rId3" Type="http://schemas.openxmlformats.org/officeDocument/2006/relationships/drawing" Target="../drawings/drawing3.xml"/><Relationship Id="rId21" Type="http://schemas.openxmlformats.org/officeDocument/2006/relationships/ctrlProp" Target="../ctrlProps/ctrlProp56.xml"/><Relationship Id="rId7" Type="http://schemas.openxmlformats.org/officeDocument/2006/relationships/ctrlProp" Target="../ctrlProps/ctrlProp42.xml"/><Relationship Id="rId12" Type="http://schemas.openxmlformats.org/officeDocument/2006/relationships/ctrlProp" Target="../ctrlProps/ctrlProp47.xml"/><Relationship Id="rId17" Type="http://schemas.openxmlformats.org/officeDocument/2006/relationships/ctrlProp" Target="../ctrlProps/ctrlProp52.xml"/><Relationship Id="rId25" Type="http://schemas.openxmlformats.org/officeDocument/2006/relationships/ctrlProp" Target="../ctrlProps/ctrlProp60.xml"/><Relationship Id="rId2" Type="http://schemas.openxmlformats.org/officeDocument/2006/relationships/printerSettings" Target="../printerSettings/printerSettings10.bin"/><Relationship Id="rId16" Type="http://schemas.openxmlformats.org/officeDocument/2006/relationships/ctrlProp" Target="../ctrlProps/ctrlProp51.xml"/><Relationship Id="rId20" Type="http://schemas.openxmlformats.org/officeDocument/2006/relationships/ctrlProp" Target="../ctrlProps/ctrlProp55.xml"/><Relationship Id="rId1" Type="http://schemas.openxmlformats.org/officeDocument/2006/relationships/printerSettings" Target="../printerSettings/printerSettings9.bin"/><Relationship Id="rId6" Type="http://schemas.openxmlformats.org/officeDocument/2006/relationships/ctrlProp" Target="../ctrlProps/ctrlProp41.xml"/><Relationship Id="rId11" Type="http://schemas.openxmlformats.org/officeDocument/2006/relationships/ctrlProp" Target="../ctrlProps/ctrlProp46.xml"/><Relationship Id="rId24" Type="http://schemas.openxmlformats.org/officeDocument/2006/relationships/ctrlProp" Target="../ctrlProps/ctrlProp59.xml"/><Relationship Id="rId5" Type="http://schemas.openxmlformats.org/officeDocument/2006/relationships/ctrlProp" Target="../ctrlProps/ctrlProp40.xml"/><Relationship Id="rId15" Type="http://schemas.openxmlformats.org/officeDocument/2006/relationships/ctrlProp" Target="../ctrlProps/ctrlProp50.xml"/><Relationship Id="rId23" Type="http://schemas.openxmlformats.org/officeDocument/2006/relationships/ctrlProp" Target="../ctrlProps/ctrlProp58.xml"/><Relationship Id="rId10" Type="http://schemas.openxmlformats.org/officeDocument/2006/relationships/ctrlProp" Target="../ctrlProps/ctrlProp45.xml"/><Relationship Id="rId19" Type="http://schemas.openxmlformats.org/officeDocument/2006/relationships/ctrlProp" Target="../ctrlProps/ctrlProp54.xml"/><Relationship Id="rId4" Type="http://schemas.openxmlformats.org/officeDocument/2006/relationships/vmlDrawing" Target="../drawings/vmlDrawing3.vml"/><Relationship Id="rId9" Type="http://schemas.openxmlformats.org/officeDocument/2006/relationships/ctrlProp" Target="../ctrlProps/ctrlProp44.xml"/><Relationship Id="rId14" Type="http://schemas.openxmlformats.org/officeDocument/2006/relationships/ctrlProp" Target="../ctrlProps/ctrlProp49.xml"/><Relationship Id="rId22"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 Type="http://schemas.openxmlformats.org/officeDocument/2006/relationships/drawing" Target="../drawings/drawing4.xml"/><Relationship Id="rId21" Type="http://schemas.openxmlformats.org/officeDocument/2006/relationships/ctrlProp" Target="../ctrlProps/ctrlProp7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2" Type="http://schemas.openxmlformats.org/officeDocument/2006/relationships/printerSettings" Target="../printerSettings/printerSettings12.bin"/><Relationship Id="rId16" Type="http://schemas.openxmlformats.org/officeDocument/2006/relationships/ctrlProp" Target="../ctrlProps/ctrlProp72.xml"/><Relationship Id="rId20" Type="http://schemas.openxmlformats.org/officeDocument/2006/relationships/ctrlProp" Target="../ctrlProps/ctrlProp76.xml"/><Relationship Id="rId1" Type="http://schemas.openxmlformats.org/officeDocument/2006/relationships/printerSettings" Target="../printerSettings/printerSettings11.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vmlDrawing" Target="../drawings/vmlDrawing4.v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18" Type="http://schemas.openxmlformats.org/officeDocument/2006/relationships/ctrlProp" Target="../ctrlProps/ctrlProp97.xml"/><Relationship Id="rId3" Type="http://schemas.openxmlformats.org/officeDocument/2006/relationships/drawing" Target="../drawings/drawing5.xml"/><Relationship Id="rId21" Type="http://schemas.openxmlformats.org/officeDocument/2006/relationships/ctrlProp" Target="../ctrlProps/ctrlProp100.xml"/><Relationship Id="rId7" Type="http://schemas.openxmlformats.org/officeDocument/2006/relationships/ctrlProp" Target="../ctrlProps/ctrlProp86.x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2" Type="http://schemas.openxmlformats.org/officeDocument/2006/relationships/printerSettings" Target="../printerSettings/printerSettings14.bin"/><Relationship Id="rId16" Type="http://schemas.openxmlformats.org/officeDocument/2006/relationships/ctrlProp" Target="../ctrlProps/ctrlProp95.xml"/><Relationship Id="rId20" Type="http://schemas.openxmlformats.org/officeDocument/2006/relationships/ctrlProp" Target="../ctrlProps/ctrlProp99.xml"/><Relationship Id="rId1" Type="http://schemas.openxmlformats.org/officeDocument/2006/relationships/printerSettings" Target="../printerSettings/printerSettings13.bin"/><Relationship Id="rId6" Type="http://schemas.openxmlformats.org/officeDocument/2006/relationships/ctrlProp" Target="../ctrlProps/ctrlProp85.xml"/><Relationship Id="rId11" Type="http://schemas.openxmlformats.org/officeDocument/2006/relationships/ctrlProp" Target="../ctrlProps/ctrlProp90.xml"/><Relationship Id="rId24" Type="http://schemas.openxmlformats.org/officeDocument/2006/relationships/ctrlProp" Target="../ctrlProps/ctrlProp103.xml"/><Relationship Id="rId5" Type="http://schemas.openxmlformats.org/officeDocument/2006/relationships/ctrlProp" Target="../ctrlProps/ctrlProp84.xml"/><Relationship Id="rId15" Type="http://schemas.openxmlformats.org/officeDocument/2006/relationships/ctrlProp" Target="../ctrlProps/ctrlProp94.xml"/><Relationship Id="rId23" Type="http://schemas.openxmlformats.org/officeDocument/2006/relationships/ctrlProp" Target="../ctrlProps/ctrlProp102.xml"/><Relationship Id="rId10" Type="http://schemas.openxmlformats.org/officeDocument/2006/relationships/ctrlProp" Target="../ctrlProps/ctrlProp89.xml"/><Relationship Id="rId19" Type="http://schemas.openxmlformats.org/officeDocument/2006/relationships/ctrlProp" Target="../ctrlProps/ctrlProp98.xml"/><Relationship Id="rId4" Type="http://schemas.openxmlformats.org/officeDocument/2006/relationships/vmlDrawing" Target="../drawings/vmlDrawing5.vml"/><Relationship Id="rId9" Type="http://schemas.openxmlformats.org/officeDocument/2006/relationships/ctrlProp" Target="../ctrlProps/ctrlProp88.xml"/><Relationship Id="rId14" Type="http://schemas.openxmlformats.org/officeDocument/2006/relationships/ctrlProp" Target="../ctrlProps/ctrlProp93.xml"/><Relationship Id="rId22" Type="http://schemas.openxmlformats.org/officeDocument/2006/relationships/ctrlProp" Target="../ctrlProps/ctrlProp10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8.xml"/><Relationship Id="rId13" Type="http://schemas.openxmlformats.org/officeDocument/2006/relationships/ctrlProp" Target="../ctrlProps/ctrlProp113.xml"/><Relationship Id="rId18" Type="http://schemas.openxmlformats.org/officeDocument/2006/relationships/ctrlProp" Target="../ctrlProps/ctrlProp118.xml"/><Relationship Id="rId3" Type="http://schemas.openxmlformats.org/officeDocument/2006/relationships/drawing" Target="../drawings/drawing6.xml"/><Relationship Id="rId21" Type="http://schemas.openxmlformats.org/officeDocument/2006/relationships/ctrlProp" Target="../ctrlProps/ctrlProp121.xml"/><Relationship Id="rId7" Type="http://schemas.openxmlformats.org/officeDocument/2006/relationships/ctrlProp" Target="../ctrlProps/ctrlProp107.x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2" Type="http://schemas.openxmlformats.org/officeDocument/2006/relationships/printerSettings" Target="../printerSettings/printerSettings16.bin"/><Relationship Id="rId16" Type="http://schemas.openxmlformats.org/officeDocument/2006/relationships/ctrlProp" Target="../ctrlProps/ctrlProp116.xml"/><Relationship Id="rId20" Type="http://schemas.openxmlformats.org/officeDocument/2006/relationships/ctrlProp" Target="../ctrlProps/ctrlProp120.xml"/><Relationship Id="rId1" Type="http://schemas.openxmlformats.org/officeDocument/2006/relationships/printerSettings" Target="../printerSettings/printerSettings15.bin"/><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10" Type="http://schemas.openxmlformats.org/officeDocument/2006/relationships/ctrlProp" Target="../ctrlProps/ctrlProp110.xml"/><Relationship Id="rId19" Type="http://schemas.openxmlformats.org/officeDocument/2006/relationships/ctrlProp" Target="../ctrlProps/ctrlProp119.xml"/><Relationship Id="rId4" Type="http://schemas.openxmlformats.org/officeDocument/2006/relationships/vmlDrawing" Target="../drawings/vmlDrawing6.v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09375" defaultRowHeight="15.6"/>
  <cols>
    <col min="1" max="1" width="3.6640625" customWidth="1"/>
    <col min="2" max="2" width="36.88671875" customWidth="1"/>
    <col min="4" max="4" width="29.109375" bestFit="1" customWidth="1"/>
    <col min="5" max="5" width="94.6640625" style="10" bestFit="1" customWidth="1"/>
    <col min="6" max="6" width="14" customWidth="1"/>
    <col min="7" max="7" width="29.33203125" bestFit="1" customWidth="1"/>
    <col min="8" max="8" width="30" bestFit="1" customWidth="1"/>
    <col min="9" max="9" width="14.88671875" bestFit="1" customWidth="1"/>
    <col min="10" max="10" width="11.33203125" bestFit="1" customWidth="1"/>
    <col min="11" max="11" width="37.33203125" customWidth="1"/>
    <col min="12" max="12" width="16.6640625" customWidth="1"/>
    <col min="13" max="13" width="13.109375" bestFit="1" customWidth="1"/>
    <col min="14" max="14" width="21.109375" bestFit="1" customWidth="1"/>
    <col min="16" max="16" width="12.6640625" bestFit="1" customWidth="1"/>
    <col min="17" max="17" width="12.109375" bestFit="1" customWidth="1"/>
  </cols>
  <sheetData>
    <row r="1" spans="1:17" ht="9" customHeight="1">
      <c r="A1" s="9" t="s">
        <v>0</v>
      </c>
      <c r="B1" s="9" t="s">
        <v>1</v>
      </c>
      <c r="C1" s="294" t="s">
        <v>2</v>
      </c>
      <c r="D1" s="295" t="s">
        <v>3</v>
      </c>
      <c r="E1" s="295" t="s">
        <v>4</v>
      </c>
      <c r="F1" s="296" t="s">
        <v>5</v>
      </c>
      <c r="G1" s="9" t="s">
        <v>6</v>
      </c>
      <c r="H1" s="9" t="s">
        <v>7</v>
      </c>
      <c r="I1" s="9" t="s">
        <v>8</v>
      </c>
      <c r="J1" s="9" t="s">
        <v>9</v>
      </c>
      <c r="K1" s="9" t="s">
        <v>10</v>
      </c>
      <c r="L1" s="9" t="s">
        <v>11</v>
      </c>
      <c r="M1" s="81" t="s">
        <v>12</v>
      </c>
      <c r="N1" s="9" t="s">
        <v>13</v>
      </c>
      <c r="P1" s="9" t="s">
        <v>14</v>
      </c>
      <c r="Q1" s="9" t="s">
        <v>15</v>
      </c>
    </row>
    <row r="2" spans="1:17">
      <c r="A2" s="10">
        <v>1</v>
      </c>
      <c r="B2" s="11" t="s">
        <v>16</v>
      </c>
      <c r="C2" s="10">
        <f t="shared" ref="C2:C33" si="0">INDEX(A:A,MATCH(D2,B:B,0),1)</f>
        <v>1</v>
      </c>
      <c r="D2" s="10" t="s">
        <v>16</v>
      </c>
      <c r="E2" s="10" t="s">
        <v>17</v>
      </c>
      <c r="F2" s="10" t="s">
        <v>18</v>
      </c>
      <c r="G2" s="10" t="s">
        <v>19</v>
      </c>
      <c r="H2">
        <v>2</v>
      </c>
      <c r="I2" t="str">
        <f>IF(Pradžia!I29=TRUE,"Alternatyva 1","")</f>
        <v>Alternatyva 1</v>
      </c>
      <c r="J2" s="18">
        <v>43831</v>
      </c>
      <c r="K2" s="36">
        <v>0</v>
      </c>
      <c r="L2" s="36">
        <v>0</v>
      </c>
      <c r="M2" s="41" t="s">
        <v>20</v>
      </c>
      <c r="N2">
        <v>1</v>
      </c>
      <c r="O2">
        <v>4</v>
      </c>
      <c r="P2" t="s">
        <v>20</v>
      </c>
      <c r="Q2" t="s">
        <v>21</v>
      </c>
    </row>
    <row r="3" spans="1:17">
      <c r="A3" s="10">
        <v>2</v>
      </c>
      <c r="B3" s="11" t="s">
        <v>22</v>
      </c>
      <c r="C3" s="10">
        <f t="shared" si="0"/>
        <v>1</v>
      </c>
      <c r="D3" s="10" t="s">
        <v>16</v>
      </c>
      <c r="E3" s="10" t="s">
        <v>23</v>
      </c>
      <c r="F3" s="10" t="s">
        <v>18</v>
      </c>
      <c r="G3" s="10" t="s">
        <v>24</v>
      </c>
      <c r="H3">
        <v>1</v>
      </c>
      <c r="I3" t="str">
        <f>IF(Pradžia!I31=TRUE,"Alternatyva 2","")</f>
        <v/>
      </c>
      <c r="J3" s="18">
        <f ca="1">EDATE(TODAY(),48)</f>
        <v>47600</v>
      </c>
      <c r="K3" s="36">
        <v>0.05</v>
      </c>
      <c r="L3" s="36">
        <v>0.05</v>
      </c>
      <c r="N3">
        <v>2</v>
      </c>
      <c r="P3" t="s">
        <v>25</v>
      </c>
      <c r="Q3" t="s">
        <v>26</v>
      </c>
    </row>
    <row r="4" spans="1:17">
      <c r="A4" s="10">
        <v>3</v>
      </c>
      <c r="B4" s="11" t="s">
        <v>27</v>
      </c>
      <c r="C4" s="10">
        <f t="shared" si="0"/>
        <v>1</v>
      </c>
      <c r="D4" s="10" t="s">
        <v>16</v>
      </c>
      <c r="E4" s="10" t="s">
        <v>28</v>
      </c>
      <c r="F4" s="10" t="s">
        <v>18</v>
      </c>
      <c r="G4" s="10"/>
      <c r="I4" t="str">
        <f>IF(Pradžia!I33=TRUE,"Alternatyva 3","")</f>
        <v/>
      </c>
      <c r="K4" s="36">
        <v>0.09</v>
      </c>
      <c r="L4" s="36">
        <v>0.09</v>
      </c>
      <c r="N4">
        <v>3</v>
      </c>
      <c r="P4" t="s">
        <v>29</v>
      </c>
      <c r="Q4" t="s">
        <v>30</v>
      </c>
    </row>
    <row r="5" spans="1:17">
      <c r="A5" s="10">
        <v>4</v>
      </c>
      <c r="B5" s="11" t="s">
        <v>31</v>
      </c>
      <c r="C5" s="10">
        <f t="shared" si="0"/>
        <v>1</v>
      </c>
      <c r="D5" s="10" t="s">
        <v>16</v>
      </c>
      <c r="E5" s="10" t="s">
        <v>32</v>
      </c>
      <c r="F5" s="10" t="s">
        <v>18</v>
      </c>
      <c r="G5" s="10"/>
      <c r="I5" t="str">
        <f>IF(Pradžia!I35=TRUE,"Alternatyva 4","")</f>
        <v/>
      </c>
      <c r="K5" s="36">
        <v>0.21</v>
      </c>
      <c r="L5" s="36">
        <v>0.21</v>
      </c>
      <c r="N5">
        <v>4</v>
      </c>
      <c r="P5" t="s">
        <v>33</v>
      </c>
      <c r="Q5" t="s">
        <v>34</v>
      </c>
    </row>
    <row r="6" spans="1:17" ht="28.8">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c r="A7" s="10">
        <v>6</v>
      </c>
      <c r="B7" s="11" t="s">
        <v>41</v>
      </c>
      <c r="C7" s="10">
        <f t="shared" si="0"/>
        <v>1</v>
      </c>
      <c r="D7" s="10" t="s">
        <v>16</v>
      </c>
      <c r="E7" s="10" t="s">
        <v>42</v>
      </c>
      <c r="F7" s="10" t="s">
        <v>18</v>
      </c>
      <c r="G7" s="10"/>
      <c r="K7" s="1"/>
      <c r="N7">
        <v>6</v>
      </c>
    </row>
    <row r="8" spans="1:17">
      <c r="A8" s="10">
        <v>7</v>
      </c>
      <c r="B8" s="11" t="s">
        <v>43</v>
      </c>
      <c r="C8" s="10">
        <f t="shared" si="0"/>
        <v>1</v>
      </c>
      <c r="D8" s="10" t="s">
        <v>16</v>
      </c>
      <c r="E8" s="10" t="s">
        <v>469</v>
      </c>
      <c r="F8" s="10" t="s">
        <v>18</v>
      </c>
      <c r="G8" s="10"/>
      <c r="N8">
        <v>7</v>
      </c>
    </row>
    <row r="9" spans="1:17">
      <c r="A9" s="10">
        <v>8</v>
      </c>
      <c r="B9" s="11" t="s">
        <v>44</v>
      </c>
      <c r="C9" s="10">
        <f t="shared" si="0"/>
        <v>1</v>
      </c>
      <c r="D9" s="10" t="s">
        <v>16</v>
      </c>
      <c r="E9" s="10" t="s">
        <v>48</v>
      </c>
      <c r="F9" s="10" t="s">
        <v>18</v>
      </c>
      <c r="G9" s="10"/>
      <c r="N9">
        <v>8</v>
      </c>
    </row>
    <row r="10" spans="1:17">
      <c r="A10" s="10">
        <v>9</v>
      </c>
      <c r="B10" s="11" t="s">
        <v>45</v>
      </c>
      <c r="C10" s="10">
        <f t="shared" si="0"/>
        <v>1</v>
      </c>
      <c r="D10" s="10" t="s">
        <v>16</v>
      </c>
      <c r="E10" s="10" t="s">
        <v>50</v>
      </c>
      <c r="F10" s="10" t="s">
        <v>18</v>
      </c>
      <c r="G10" s="10"/>
      <c r="K10" t="s">
        <v>46</v>
      </c>
      <c r="N10">
        <v>9</v>
      </c>
    </row>
    <row r="11" spans="1:17">
      <c r="A11" s="10">
        <v>10</v>
      </c>
      <c r="B11" s="11" t="s">
        <v>47</v>
      </c>
      <c r="C11" s="10">
        <f t="shared" si="0"/>
        <v>1</v>
      </c>
      <c r="D11" s="10" t="s">
        <v>16</v>
      </c>
      <c r="E11" s="10" t="s">
        <v>52</v>
      </c>
      <c r="F11" s="10" t="s">
        <v>18</v>
      </c>
      <c r="G11" s="10"/>
      <c r="K11" t="s">
        <v>38</v>
      </c>
      <c r="N11">
        <v>10</v>
      </c>
    </row>
    <row r="12" spans="1:17">
      <c r="A12" s="10">
        <v>11</v>
      </c>
      <c r="B12" s="11" t="s">
        <v>49</v>
      </c>
      <c r="C12" s="10">
        <f t="shared" si="0"/>
        <v>1</v>
      </c>
      <c r="D12" s="10" t="s">
        <v>16</v>
      </c>
      <c r="E12" s="10" t="s">
        <v>54</v>
      </c>
      <c r="F12" s="10" t="s">
        <v>18</v>
      </c>
      <c r="G12" s="10"/>
      <c r="N12">
        <v>11</v>
      </c>
    </row>
    <row r="13" spans="1:17">
      <c r="A13" s="10">
        <v>12</v>
      </c>
      <c r="B13" s="11" t="s">
        <v>51</v>
      </c>
      <c r="C13" s="10">
        <f t="shared" si="0"/>
        <v>1</v>
      </c>
      <c r="D13" s="10" t="s">
        <v>16</v>
      </c>
      <c r="E13" s="10" t="s">
        <v>56</v>
      </c>
      <c r="F13" s="10" t="s">
        <v>18</v>
      </c>
      <c r="G13" s="10"/>
      <c r="N13">
        <v>12</v>
      </c>
    </row>
    <row r="14" spans="1:17">
      <c r="A14" s="10">
        <v>13</v>
      </c>
      <c r="B14" s="11" t="s">
        <v>53</v>
      </c>
      <c r="C14" s="10">
        <f t="shared" si="0"/>
        <v>1</v>
      </c>
      <c r="D14" s="10" t="s">
        <v>16</v>
      </c>
      <c r="E14" s="10" t="s">
        <v>441</v>
      </c>
      <c r="F14" s="10" t="s">
        <v>18</v>
      </c>
      <c r="G14" s="10"/>
      <c r="N14">
        <v>13</v>
      </c>
    </row>
    <row r="15" spans="1:17">
      <c r="A15" s="10">
        <v>14</v>
      </c>
      <c r="B15" s="11" t="s">
        <v>55</v>
      </c>
      <c r="C15" s="10">
        <f t="shared" si="0"/>
        <v>1</v>
      </c>
      <c r="D15" s="10" t="s">
        <v>16</v>
      </c>
      <c r="E15" s="10" t="s">
        <v>442</v>
      </c>
      <c r="F15" s="10" t="s">
        <v>63</v>
      </c>
      <c r="G15" s="10"/>
      <c r="N15">
        <v>14</v>
      </c>
    </row>
    <row r="16" spans="1:17">
      <c r="A16" s="10">
        <v>15</v>
      </c>
      <c r="B16" s="11" t="s">
        <v>472</v>
      </c>
      <c r="C16" s="10">
        <f t="shared" si="0"/>
        <v>1</v>
      </c>
      <c r="D16" s="10" t="s">
        <v>16</v>
      </c>
      <c r="E16" s="10" t="s">
        <v>443</v>
      </c>
      <c r="F16" s="10" t="s">
        <v>18</v>
      </c>
      <c r="G16" s="10"/>
      <c r="N16">
        <v>15</v>
      </c>
    </row>
    <row r="17" spans="1:14">
      <c r="A17" s="10">
        <v>16</v>
      </c>
      <c r="B17" s="11" t="s">
        <v>57</v>
      </c>
      <c r="C17" s="10">
        <f t="shared" si="0"/>
        <v>1</v>
      </c>
      <c r="D17" s="10" t="s">
        <v>16</v>
      </c>
      <c r="E17" s="10" t="s">
        <v>444</v>
      </c>
      <c r="F17" s="10" t="s">
        <v>63</v>
      </c>
      <c r="G17" s="10"/>
      <c r="N17">
        <v>16</v>
      </c>
    </row>
    <row r="18" spans="1:14">
      <c r="A18" s="10"/>
      <c r="B18" s="10"/>
      <c r="C18" s="10">
        <f t="shared" si="0"/>
        <v>1</v>
      </c>
      <c r="D18" s="10" t="s">
        <v>16</v>
      </c>
      <c r="E18" s="10" t="s">
        <v>445</v>
      </c>
      <c r="F18" s="10" t="s">
        <v>18</v>
      </c>
      <c r="G18" s="10"/>
      <c r="N18">
        <v>17</v>
      </c>
    </row>
    <row r="19" spans="1:14">
      <c r="A19" s="10"/>
      <c r="B19" s="10"/>
      <c r="C19" s="10">
        <f t="shared" si="0"/>
        <v>1</v>
      </c>
      <c r="D19" s="10" t="s">
        <v>16</v>
      </c>
      <c r="E19" s="10" t="s">
        <v>446</v>
      </c>
      <c r="F19" s="10" t="s">
        <v>63</v>
      </c>
      <c r="G19" s="10"/>
      <c r="N19">
        <v>18</v>
      </c>
    </row>
    <row r="20" spans="1:14">
      <c r="A20" s="10"/>
      <c r="B20" s="10"/>
      <c r="C20" s="10">
        <f t="shared" si="0"/>
        <v>1</v>
      </c>
      <c r="D20" s="10" t="s">
        <v>16</v>
      </c>
      <c r="E20" s="10" t="s">
        <v>447</v>
      </c>
      <c r="F20" s="10" t="s">
        <v>18</v>
      </c>
      <c r="G20" s="10"/>
      <c r="N20">
        <v>19</v>
      </c>
    </row>
    <row r="21" spans="1:14">
      <c r="A21" s="10"/>
      <c r="B21" s="10"/>
      <c r="C21" s="10">
        <f t="shared" si="0"/>
        <v>1</v>
      </c>
      <c r="D21" s="10" t="s">
        <v>16</v>
      </c>
      <c r="E21" s="10" t="s">
        <v>448</v>
      </c>
      <c r="F21" s="10" t="s">
        <v>63</v>
      </c>
      <c r="G21" s="10"/>
      <c r="N21">
        <v>20</v>
      </c>
    </row>
    <row r="22" spans="1:14">
      <c r="A22" s="10"/>
      <c r="B22" s="10"/>
      <c r="C22" s="10">
        <f t="shared" si="0"/>
        <v>1</v>
      </c>
      <c r="D22" s="10" t="s">
        <v>16</v>
      </c>
      <c r="E22" s="10" t="s">
        <v>449</v>
      </c>
      <c r="F22" s="10" t="s">
        <v>18</v>
      </c>
      <c r="G22" s="10"/>
      <c r="N22">
        <v>21</v>
      </c>
    </row>
    <row r="23" spans="1:14">
      <c r="A23" s="10"/>
      <c r="B23" s="10"/>
      <c r="C23" s="10">
        <f t="shared" si="0"/>
        <v>1</v>
      </c>
      <c r="D23" s="10" t="s">
        <v>16</v>
      </c>
      <c r="E23" s="10" t="s">
        <v>450</v>
      </c>
      <c r="F23" s="10" t="s">
        <v>63</v>
      </c>
      <c r="G23" s="10"/>
      <c r="N23">
        <v>22</v>
      </c>
    </row>
    <row r="24" spans="1:14">
      <c r="A24" s="10"/>
      <c r="B24" s="10"/>
      <c r="C24" s="10">
        <f t="shared" si="0"/>
        <v>1</v>
      </c>
      <c r="D24" s="10" t="s">
        <v>16</v>
      </c>
      <c r="E24" s="10" t="s">
        <v>451</v>
      </c>
      <c r="F24" s="10" t="s">
        <v>18</v>
      </c>
      <c r="G24" s="10"/>
      <c r="N24">
        <v>23</v>
      </c>
    </row>
    <row r="25" spans="1:14">
      <c r="A25" s="10"/>
      <c r="B25" s="10"/>
      <c r="C25" s="10">
        <f t="shared" si="0"/>
        <v>1</v>
      </c>
      <c r="D25" s="10" t="s">
        <v>16</v>
      </c>
      <c r="E25" s="10" t="s">
        <v>452</v>
      </c>
      <c r="F25" s="10" t="s">
        <v>63</v>
      </c>
      <c r="G25" s="10"/>
      <c r="N25">
        <v>24</v>
      </c>
    </row>
    <row r="26" spans="1:14">
      <c r="A26" s="10"/>
      <c r="B26" s="10"/>
      <c r="C26" s="10">
        <f t="shared" si="0"/>
        <v>1</v>
      </c>
      <c r="D26" s="10" t="s">
        <v>16</v>
      </c>
      <c r="E26" s="10" t="s">
        <v>453</v>
      </c>
      <c r="F26" s="10" t="s">
        <v>18</v>
      </c>
      <c r="G26" s="10"/>
      <c r="N26">
        <v>25</v>
      </c>
    </row>
    <row r="27" spans="1:14">
      <c r="A27" s="10"/>
      <c r="B27" s="10"/>
      <c r="C27" s="10">
        <f t="shared" si="0"/>
        <v>1</v>
      </c>
      <c r="D27" s="10" t="s">
        <v>16</v>
      </c>
      <c r="E27" s="10" t="s">
        <v>454</v>
      </c>
      <c r="F27" s="10" t="s">
        <v>18</v>
      </c>
      <c r="G27" s="10"/>
      <c r="N27">
        <v>26</v>
      </c>
    </row>
    <row r="28" spans="1:14">
      <c r="A28" s="10"/>
      <c r="B28" s="10"/>
      <c r="C28" s="10">
        <f t="shared" si="0"/>
        <v>1</v>
      </c>
      <c r="D28" s="10" t="s">
        <v>16</v>
      </c>
      <c r="E28" s="10" t="s">
        <v>455</v>
      </c>
      <c r="F28" s="10" t="s">
        <v>18</v>
      </c>
      <c r="G28" s="10"/>
      <c r="N28">
        <v>27</v>
      </c>
    </row>
    <row r="29" spans="1:14">
      <c r="A29" s="10"/>
      <c r="B29" s="10"/>
      <c r="C29" s="10">
        <f t="shared" si="0"/>
        <v>1</v>
      </c>
      <c r="D29" s="10" t="s">
        <v>16</v>
      </c>
      <c r="E29" s="10" t="s">
        <v>456</v>
      </c>
      <c r="F29" s="10" t="s">
        <v>63</v>
      </c>
      <c r="G29" s="10"/>
      <c r="N29">
        <v>28</v>
      </c>
    </row>
    <row r="30" spans="1:14">
      <c r="A30" s="10"/>
      <c r="B30" s="10"/>
      <c r="C30" s="10">
        <f t="shared" si="0"/>
        <v>1</v>
      </c>
      <c r="D30" s="10" t="s">
        <v>16</v>
      </c>
      <c r="E30" s="10" t="s">
        <v>457</v>
      </c>
      <c r="F30" s="10" t="s">
        <v>18</v>
      </c>
      <c r="G30" s="10"/>
      <c r="N30">
        <v>29</v>
      </c>
    </row>
    <row r="31" spans="1:14">
      <c r="A31" s="10"/>
      <c r="B31" s="10"/>
      <c r="C31" s="10">
        <f t="shared" si="0"/>
        <v>1</v>
      </c>
      <c r="D31" s="10" t="s">
        <v>16</v>
      </c>
      <c r="E31" s="10" t="s">
        <v>458</v>
      </c>
      <c r="F31" s="10" t="s">
        <v>63</v>
      </c>
      <c r="G31" s="10"/>
      <c r="N31">
        <v>30</v>
      </c>
    </row>
    <row r="32" spans="1:14">
      <c r="A32" s="10"/>
      <c r="B32" s="10"/>
      <c r="C32" s="10">
        <f t="shared" si="0"/>
        <v>1</v>
      </c>
      <c r="D32" s="10" t="s">
        <v>16</v>
      </c>
      <c r="E32" s="10" t="s">
        <v>459</v>
      </c>
      <c r="F32" s="10" t="s">
        <v>18</v>
      </c>
      <c r="G32" s="10"/>
      <c r="N32">
        <v>31</v>
      </c>
    </row>
    <row r="33" spans="1:14">
      <c r="A33" s="10"/>
      <c r="B33" s="10"/>
      <c r="C33" s="10">
        <f t="shared" si="0"/>
        <v>1</v>
      </c>
      <c r="D33" s="10" t="s">
        <v>16</v>
      </c>
      <c r="E33" s="10" t="s">
        <v>460</v>
      </c>
      <c r="F33" s="10" t="s">
        <v>63</v>
      </c>
      <c r="G33" s="10"/>
      <c r="N33">
        <v>32</v>
      </c>
    </row>
    <row r="34" spans="1:14">
      <c r="A34" s="10"/>
      <c r="B34" s="10"/>
      <c r="C34" s="10">
        <f t="shared" ref="C34:C65" si="1">INDEX(A:A,MATCH(D34,B:B,0),1)</f>
        <v>1</v>
      </c>
      <c r="D34" s="10" t="s">
        <v>16</v>
      </c>
      <c r="E34" s="10" t="s">
        <v>461</v>
      </c>
      <c r="F34" s="10" t="s">
        <v>18</v>
      </c>
      <c r="G34" s="10"/>
      <c r="N34">
        <v>33</v>
      </c>
    </row>
    <row r="35" spans="1:14">
      <c r="A35" s="10"/>
      <c r="B35" s="10"/>
      <c r="C35" s="10">
        <f t="shared" si="1"/>
        <v>1</v>
      </c>
      <c r="D35" s="10" t="s">
        <v>16</v>
      </c>
      <c r="E35" s="10" t="s">
        <v>462</v>
      </c>
      <c r="F35" s="10" t="s">
        <v>63</v>
      </c>
      <c r="G35" s="10"/>
      <c r="N35">
        <v>34</v>
      </c>
    </row>
    <row r="36" spans="1:14">
      <c r="A36" s="10"/>
      <c r="B36" s="10"/>
      <c r="C36" s="10">
        <f t="shared" si="1"/>
        <v>1</v>
      </c>
      <c r="D36" s="10" t="s">
        <v>16</v>
      </c>
      <c r="E36" s="10" t="s">
        <v>463</v>
      </c>
      <c r="F36" s="10" t="s">
        <v>18</v>
      </c>
      <c r="G36" s="10"/>
      <c r="N36">
        <v>35</v>
      </c>
    </row>
    <row r="37" spans="1:14">
      <c r="A37" s="10"/>
      <c r="B37" s="10"/>
      <c r="C37" s="10">
        <f t="shared" si="1"/>
        <v>1</v>
      </c>
      <c r="D37" s="10" t="s">
        <v>16</v>
      </c>
      <c r="E37" s="10" t="s">
        <v>464</v>
      </c>
      <c r="F37" s="10" t="s">
        <v>63</v>
      </c>
      <c r="G37" s="10"/>
      <c r="N37">
        <v>36</v>
      </c>
    </row>
    <row r="38" spans="1:14">
      <c r="A38" s="10"/>
      <c r="B38" s="10"/>
      <c r="C38" s="10">
        <f t="shared" si="1"/>
        <v>2</v>
      </c>
      <c r="D38" s="10" t="s">
        <v>22</v>
      </c>
      <c r="E38" s="10" t="s">
        <v>58</v>
      </c>
      <c r="F38" s="10" t="s">
        <v>18</v>
      </c>
      <c r="G38" s="10"/>
      <c r="N38">
        <v>37</v>
      </c>
    </row>
    <row r="39" spans="1:14">
      <c r="A39" s="10"/>
      <c r="B39" s="10"/>
      <c r="C39" s="10">
        <f t="shared" si="1"/>
        <v>2</v>
      </c>
      <c r="D39" s="10" t="s">
        <v>22</v>
      </c>
      <c r="E39" s="10" t="s">
        <v>59</v>
      </c>
      <c r="F39" s="10" t="s">
        <v>18</v>
      </c>
      <c r="G39" s="10"/>
      <c r="N39">
        <v>38</v>
      </c>
    </row>
    <row r="40" spans="1:14">
      <c r="A40" s="10"/>
      <c r="B40" s="10"/>
      <c r="C40" s="10">
        <f t="shared" si="1"/>
        <v>2</v>
      </c>
      <c r="D40" s="10" t="s">
        <v>22</v>
      </c>
      <c r="E40" s="10" t="s">
        <v>60</v>
      </c>
      <c r="F40" s="10" t="s">
        <v>18</v>
      </c>
      <c r="G40" s="10"/>
      <c r="N40">
        <v>39</v>
      </c>
    </row>
    <row r="41" spans="1:14">
      <c r="A41" s="10"/>
      <c r="B41" s="10"/>
      <c r="C41" s="10">
        <f t="shared" si="1"/>
        <v>2</v>
      </c>
      <c r="D41" s="10" t="s">
        <v>22</v>
      </c>
      <c r="E41" s="10" t="s">
        <v>469</v>
      </c>
      <c r="F41" s="10" t="s">
        <v>18</v>
      </c>
      <c r="G41" s="10"/>
      <c r="N41">
        <v>40</v>
      </c>
    </row>
    <row r="42" spans="1:14">
      <c r="A42" s="10"/>
      <c r="B42" s="10"/>
      <c r="C42" s="10">
        <f t="shared" si="1"/>
        <v>2</v>
      </c>
      <c r="D42" s="10" t="s">
        <v>22</v>
      </c>
      <c r="E42" s="10" t="s">
        <v>54</v>
      </c>
      <c r="F42" s="10" t="s">
        <v>18</v>
      </c>
      <c r="G42" s="10"/>
      <c r="N42">
        <v>41</v>
      </c>
    </row>
    <row r="43" spans="1:14">
      <c r="A43" s="10"/>
      <c r="B43" s="10"/>
      <c r="C43" s="10">
        <f t="shared" si="1"/>
        <v>2</v>
      </c>
      <c r="D43" s="10" t="s">
        <v>22</v>
      </c>
      <c r="E43" s="10" t="s">
        <v>61</v>
      </c>
      <c r="F43" s="10" t="s">
        <v>18</v>
      </c>
      <c r="G43" s="10"/>
      <c r="N43">
        <v>42</v>
      </c>
    </row>
    <row r="44" spans="1:14">
      <c r="A44" s="10"/>
      <c r="B44" s="10"/>
      <c r="C44" s="10">
        <f t="shared" si="1"/>
        <v>2</v>
      </c>
      <c r="D44" s="10" t="s">
        <v>22</v>
      </c>
      <c r="E44" s="10" t="s">
        <v>62</v>
      </c>
      <c r="F44" s="10" t="s">
        <v>63</v>
      </c>
      <c r="G44" s="10"/>
      <c r="N44">
        <v>43</v>
      </c>
    </row>
    <row r="45" spans="1:14">
      <c r="A45" s="10"/>
      <c r="B45" s="10"/>
      <c r="C45" s="10">
        <f t="shared" si="1"/>
        <v>2</v>
      </c>
      <c r="D45" s="10" t="s">
        <v>22</v>
      </c>
      <c r="E45" s="10" t="s">
        <v>64</v>
      </c>
      <c r="F45" s="10" t="s">
        <v>18</v>
      </c>
      <c r="G45" s="10"/>
      <c r="N45">
        <v>44</v>
      </c>
    </row>
    <row r="46" spans="1:14">
      <c r="A46" s="10"/>
      <c r="B46" s="10"/>
      <c r="C46" s="10">
        <f t="shared" si="1"/>
        <v>2</v>
      </c>
      <c r="D46" s="10" t="s">
        <v>22</v>
      </c>
      <c r="E46" s="10" t="s">
        <v>65</v>
      </c>
      <c r="F46" s="10" t="s">
        <v>18</v>
      </c>
      <c r="G46" s="10"/>
      <c r="N46">
        <v>45</v>
      </c>
    </row>
    <row r="47" spans="1:14">
      <c r="A47" s="10"/>
      <c r="B47" s="10"/>
      <c r="C47" s="10">
        <f t="shared" si="1"/>
        <v>2</v>
      </c>
      <c r="D47" s="10" t="s">
        <v>22</v>
      </c>
      <c r="E47" s="10" t="s">
        <v>66</v>
      </c>
      <c r="F47" s="10" t="s">
        <v>18</v>
      </c>
      <c r="G47" s="10"/>
      <c r="N47">
        <v>46</v>
      </c>
    </row>
    <row r="48" spans="1:14">
      <c r="A48" s="10"/>
      <c r="B48" s="10"/>
      <c r="C48" s="10">
        <f t="shared" si="1"/>
        <v>2</v>
      </c>
      <c r="D48" s="10" t="s">
        <v>22</v>
      </c>
      <c r="E48" s="10" t="s">
        <v>470</v>
      </c>
      <c r="F48" s="10" t="s">
        <v>63</v>
      </c>
      <c r="G48" s="10"/>
      <c r="N48">
        <v>47</v>
      </c>
    </row>
    <row r="49" spans="1:14">
      <c r="A49" s="10"/>
      <c r="B49" s="10"/>
      <c r="C49" s="10">
        <f t="shared" si="1"/>
        <v>2</v>
      </c>
      <c r="D49" s="10" t="s">
        <v>22</v>
      </c>
      <c r="E49" s="10" t="s">
        <v>67</v>
      </c>
      <c r="F49" s="10" t="s">
        <v>63</v>
      </c>
      <c r="G49" s="10"/>
      <c r="N49">
        <v>48</v>
      </c>
    </row>
    <row r="50" spans="1:14">
      <c r="A50" s="10"/>
      <c r="B50" s="10"/>
      <c r="C50" s="10">
        <f t="shared" si="1"/>
        <v>2</v>
      </c>
      <c r="D50" s="10" t="s">
        <v>22</v>
      </c>
      <c r="E50" s="10" t="s">
        <v>68</v>
      </c>
      <c r="F50" s="10" t="s">
        <v>18</v>
      </c>
      <c r="G50" s="10"/>
      <c r="N50">
        <v>49</v>
      </c>
    </row>
    <row r="51" spans="1:14">
      <c r="A51" s="10"/>
      <c r="B51" s="10"/>
      <c r="C51" s="10">
        <f t="shared" si="1"/>
        <v>3</v>
      </c>
      <c r="D51" s="10" t="s">
        <v>27</v>
      </c>
      <c r="E51" s="10" t="s">
        <v>69</v>
      </c>
      <c r="F51" s="10" t="s">
        <v>18</v>
      </c>
      <c r="G51" s="10"/>
      <c r="N51">
        <v>50</v>
      </c>
    </row>
    <row r="52" spans="1:14">
      <c r="A52" s="10"/>
      <c r="B52" s="10"/>
      <c r="C52" s="10">
        <f t="shared" si="1"/>
        <v>3</v>
      </c>
      <c r="D52" s="10" t="s">
        <v>27</v>
      </c>
      <c r="E52" s="10" t="s">
        <v>70</v>
      </c>
      <c r="F52" s="10" t="s">
        <v>18</v>
      </c>
      <c r="G52" s="10"/>
      <c r="N52">
        <v>51</v>
      </c>
    </row>
    <row r="53" spans="1:14">
      <c r="A53" s="10"/>
      <c r="B53" s="10"/>
      <c r="C53" s="10">
        <f t="shared" si="1"/>
        <v>3</v>
      </c>
      <c r="D53" s="10" t="s">
        <v>27</v>
      </c>
      <c r="E53" s="10" t="s">
        <v>71</v>
      </c>
      <c r="F53" s="10" t="s">
        <v>18</v>
      </c>
      <c r="G53" s="10"/>
      <c r="N53">
        <v>52</v>
      </c>
    </row>
    <row r="54" spans="1:14">
      <c r="A54" s="10"/>
      <c r="B54" s="10"/>
      <c r="C54" s="10">
        <f t="shared" si="1"/>
        <v>3</v>
      </c>
      <c r="D54" s="10" t="s">
        <v>27</v>
      </c>
      <c r="E54" s="10" t="s">
        <v>72</v>
      </c>
      <c r="F54" s="10" t="s">
        <v>18</v>
      </c>
      <c r="G54" s="10"/>
      <c r="N54">
        <v>53</v>
      </c>
    </row>
    <row r="55" spans="1:14">
      <c r="A55" s="10"/>
      <c r="B55" s="10"/>
      <c r="C55" s="10">
        <f t="shared" si="1"/>
        <v>4</v>
      </c>
      <c r="D55" s="10" t="s">
        <v>31</v>
      </c>
      <c r="E55" s="10" t="s">
        <v>73</v>
      </c>
      <c r="F55" s="10" t="s">
        <v>18</v>
      </c>
      <c r="G55" s="10"/>
      <c r="N55">
        <v>54</v>
      </c>
    </row>
    <row r="56" spans="1:14">
      <c r="A56" s="10"/>
      <c r="B56" s="10"/>
      <c r="C56" s="10">
        <f t="shared" si="1"/>
        <v>4</v>
      </c>
      <c r="D56" s="10" t="s">
        <v>31</v>
      </c>
      <c r="E56" s="10" t="s">
        <v>74</v>
      </c>
      <c r="F56" s="10" t="s">
        <v>18</v>
      </c>
      <c r="G56" s="10"/>
      <c r="N56">
        <v>55</v>
      </c>
    </row>
    <row r="57" spans="1:14">
      <c r="A57" s="10"/>
      <c r="B57" s="10"/>
      <c r="C57" s="10">
        <f t="shared" si="1"/>
        <v>4</v>
      </c>
      <c r="D57" s="10" t="s">
        <v>31</v>
      </c>
      <c r="E57" s="10" t="s">
        <v>54</v>
      </c>
      <c r="F57" s="10" t="s">
        <v>18</v>
      </c>
      <c r="G57" s="10"/>
      <c r="N57">
        <v>56</v>
      </c>
    </row>
    <row r="58" spans="1:14">
      <c r="A58" s="10"/>
      <c r="B58" s="10"/>
      <c r="C58" s="10">
        <f t="shared" si="1"/>
        <v>4</v>
      </c>
      <c r="D58" s="10" t="s">
        <v>31</v>
      </c>
      <c r="E58" s="10" t="s">
        <v>469</v>
      </c>
      <c r="F58" s="10" t="s">
        <v>18</v>
      </c>
      <c r="G58" s="10"/>
      <c r="N58">
        <v>57</v>
      </c>
    </row>
    <row r="59" spans="1:14">
      <c r="A59" s="10"/>
      <c r="B59" s="10"/>
      <c r="C59" s="10">
        <f t="shared" si="1"/>
        <v>5</v>
      </c>
      <c r="D59" s="10" t="s">
        <v>35</v>
      </c>
      <c r="E59" s="10" t="s">
        <v>75</v>
      </c>
      <c r="F59" s="10" t="s">
        <v>18</v>
      </c>
      <c r="G59" s="10"/>
      <c r="N59">
        <v>58</v>
      </c>
    </row>
    <row r="60" spans="1:14">
      <c r="A60" s="10"/>
      <c r="B60" s="10"/>
      <c r="C60" s="10">
        <f t="shared" si="1"/>
        <v>6</v>
      </c>
      <c r="D60" s="10" t="s">
        <v>41</v>
      </c>
      <c r="E60" s="10" t="s">
        <v>76</v>
      </c>
      <c r="F60" s="10" t="s">
        <v>18</v>
      </c>
      <c r="G60" s="10"/>
      <c r="N60">
        <v>59</v>
      </c>
    </row>
    <row r="61" spans="1:14">
      <c r="A61" s="10"/>
      <c r="B61" s="10"/>
      <c r="C61" s="10">
        <f t="shared" si="1"/>
        <v>6</v>
      </c>
      <c r="D61" s="10" t="s">
        <v>41</v>
      </c>
      <c r="E61" s="10" t="s">
        <v>77</v>
      </c>
      <c r="F61" s="10" t="s">
        <v>18</v>
      </c>
      <c r="G61" s="10"/>
    </row>
    <row r="62" spans="1:14">
      <c r="A62" s="10"/>
      <c r="B62" s="10"/>
      <c r="C62" s="10">
        <f t="shared" si="1"/>
        <v>6</v>
      </c>
      <c r="D62" s="10" t="s">
        <v>41</v>
      </c>
      <c r="E62" s="10" t="s">
        <v>78</v>
      </c>
      <c r="F62" s="10" t="s">
        <v>18</v>
      </c>
      <c r="G62" s="10"/>
    </row>
    <row r="63" spans="1:14">
      <c r="A63" s="10"/>
      <c r="B63" s="10"/>
      <c r="C63" s="10">
        <f t="shared" si="1"/>
        <v>6</v>
      </c>
      <c r="D63" s="10" t="s">
        <v>41</v>
      </c>
      <c r="E63" s="10" t="s">
        <v>79</v>
      </c>
      <c r="F63" s="10" t="s">
        <v>18</v>
      </c>
      <c r="G63" s="10"/>
    </row>
    <row r="64" spans="1:14">
      <c r="A64" s="10"/>
      <c r="B64" s="10"/>
      <c r="C64" s="10">
        <f t="shared" si="1"/>
        <v>6</v>
      </c>
      <c r="D64" s="10" t="s">
        <v>41</v>
      </c>
      <c r="E64" s="10" t="s">
        <v>80</v>
      </c>
      <c r="F64" s="10" t="s">
        <v>18</v>
      </c>
      <c r="G64" s="10"/>
    </row>
    <row r="65" spans="1:7">
      <c r="A65" s="10"/>
      <c r="B65" s="10"/>
      <c r="C65" s="10">
        <f t="shared" si="1"/>
        <v>6</v>
      </c>
      <c r="D65" s="10" t="s">
        <v>41</v>
      </c>
      <c r="E65" s="10" t="s">
        <v>81</v>
      </c>
      <c r="F65" s="10" t="s">
        <v>18</v>
      </c>
      <c r="G65" s="10"/>
    </row>
    <row r="66" spans="1:7">
      <c r="A66" s="10"/>
      <c r="B66" s="10"/>
      <c r="C66" s="10">
        <f t="shared" ref="C66:C97" si="2">INDEX(A:A,MATCH(D66,B:B,0),1)</f>
        <v>7</v>
      </c>
      <c r="D66" s="10" t="s">
        <v>43</v>
      </c>
      <c r="E66" s="10" t="s">
        <v>73</v>
      </c>
      <c r="F66" s="10" t="s">
        <v>18</v>
      </c>
      <c r="G66" s="10"/>
    </row>
    <row r="67" spans="1:7">
      <c r="A67" s="10"/>
      <c r="B67" s="10"/>
      <c r="C67" s="10">
        <f t="shared" si="2"/>
        <v>7</v>
      </c>
      <c r="D67" s="10" t="s">
        <v>43</v>
      </c>
      <c r="E67" s="10" t="s">
        <v>74</v>
      </c>
      <c r="F67" s="10" t="s">
        <v>18</v>
      </c>
      <c r="G67" s="10"/>
    </row>
    <row r="68" spans="1:7">
      <c r="A68" s="10"/>
      <c r="B68" s="10"/>
      <c r="C68" s="10">
        <f t="shared" si="2"/>
        <v>7</v>
      </c>
      <c r="D68" s="10" t="s">
        <v>43</v>
      </c>
      <c r="E68" s="10" t="s">
        <v>82</v>
      </c>
      <c r="F68" s="10" t="s">
        <v>18</v>
      </c>
      <c r="G68" s="10"/>
    </row>
    <row r="69" spans="1:7">
      <c r="A69" s="10"/>
      <c r="B69" s="10"/>
      <c r="C69" s="10">
        <f t="shared" si="2"/>
        <v>7</v>
      </c>
      <c r="D69" s="10" t="s">
        <v>43</v>
      </c>
      <c r="E69" s="10" t="s">
        <v>83</v>
      </c>
      <c r="F69" s="10" t="s">
        <v>18</v>
      </c>
      <c r="G69" s="10"/>
    </row>
    <row r="70" spans="1:7">
      <c r="A70" s="10"/>
      <c r="B70" s="10"/>
      <c r="C70" s="10">
        <f t="shared" si="2"/>
        <v>7</v>
      </c>
      <c r="D70" s="10" t="s">
        <v>43</v>
      </c>
      <c r="E70" s="10" t="s">
        <v>84</v>
      </c>
      <c r="F70" s="10" t="s">
        <v>18</v>
      </c>
      <c r="G70" s="10"/>
    </row>
    <row r="71" spans="1:7">
      <c r="A71" s="10"/>
      <c r="B71" s="10"/>
      <c r="C71" s="10">
        <f t="shared" si="2"/>
        <v>7</v>
      </c>
      <c r="D71" s="10" t="s">
        <v>43</v>
      </c>
      <c r="E71" s="10" t="s">
        <v>85</v>
      </c>
      <c r="F71" s="10" t="s">
        <v>63</v>
      </c>
      <c r="G71" s="10"/>
    </row>
    <row r="72" spans="1:7">
      <c r="A72" s="10"/>
      <c r="B72" s="10"/>
      <c r="C72" s="10">
        <f t="shared" si="2"/>
        <v>7</v>
      </c>
      <c r="D72" s="10" t="s">
        <v>43</v>
      </c>
      <c r="E72" s="10" t="s">
        <v>86</v>
      </c>
      <c r="F72" s="10" t="s">
        <v>63</v>
      </c>
      <c r="G72" s="10"/>
    </row>
    <row r="73" spans="1:7">
      <c r="A73" s="10"/>
      <c r="B73" s="10"/>
      <c r="C73" s="10">
        <f t="shared" si="2"/>
        <v>7</v>
      </c>
      <c r="D73" s="10" t="s">
        <v>43</v>
      </c>
      <c r="E73" s="10" t="s">
        <v>471</v>
      </c>
      <c r="F73" s="10" t="s">
        <v>63</v>
      </c>
      <c r="G73" s="10"/>
    </row>
    <row r="74" spans="1:7">
      <c r="A74" s="10"/>
      <c r="B74" s="10"/>
      <c r="C74" s="10">
        <f t="shared" si="2"/>
        <v>8</v>
      </c>
      <c r="D74" s="10" t="s">
        <v>44</v>
      </c>
      <c r="E74" s="10" t="s">
        <v>87</v>
      </c>
      <c r="F74" s="10" t="s">
        <v>18</v>
      </c>
      <c r="G74" s="10"/>
    </row>
    <row r="75" spans="1:7">
      <c r="A75" s="10"/>
      <c r="B75" s="10"/>
      <c r="C75" s="10">
        <f t="shared" si="2"/>
        <v>8</v>
      </c>
      <c r="D75" s="10" t="s">
        <v>44</v>
      </c>
      <c r="E75" s="10" t="s">
        <v>88</v>
      </c>
      <c r="F75" s="10" t="s">
        <v>18</v>
      </c>
      <c r="G75" s="10"/>
    </row>
    <row r="76" spans="1:7">
      <c r="A76" s="10"/>
      <c r="B76" s="10"/>
      <c r="C76" s="10">
        <f t="shared" si="2"/>
        <v>8</v>
      </c>
      <c r="D76" s="10" t="s">
        <v>44</v>
      </c>
      <c r="E76" s="10" t="s">
        <v>89</v>
      </c>
      <c r="F76" s="10" t="s">
        <v>18</v>
      </c>
      <c r="G76" s="10"/>
    </row>
    <row r="77" spans="1:7">
      <c r="A77" s="10"/>
      <c r="B77" s="10"/>
      <c r="C77" s="10">
        <f t="shared" si="2"/>
        <v>8</v>
      </c>
      <c r="D77" s="10" t="s">
        <v>44</v>
      </c>
      <c r="E77" s="10" t="s">
        <v>90</v>
      </c>
      <c r="F77" s="10" t="s">
        <v>18</v>
      </c>
      <c r="G77" s="10"/>
    </row>
    <row r="78" spans="1:7">
      <c r="A78" s="10"/>
      <c r="B78" s="10"/>
      <c r="C78" s="10">
        <f t="shared" si="2"/>
        <v>8</v>
      </c>
      <c r="D78" s="10" t="s">
        <v>44</v>
      </c>
      <c r="E78" s="10" t="s">
        <v>91</v>
      </c>
      <c r="F78" s="10" t="s">
        <v>18</v>
      </c>
      <c r="G78" s="10"/>
    </row>
    <row r="79" spans="1:7">
      <c r="A79" s="10"/>
      <c r="B79" s="10"/>
      <c r="C79" s="10">
        <f t="shared" si="2"/>
        <v>8</v>
      </c>
      <c r="D79" s="10" t="s">
        <v>44</v>
      </c>
      <c r="E79" s="10" t="s">
        <v>92</v>
      </c>
      <c r="F79" s="10" t="s">
        <v>18</v>
      </c>
      <c r="G79" s="10"/>
    </row>
    <row r="80" spans="1:7">
      <c r="A80" s="10"/>
      <c r="B80" s="10"/>
      <c r="C80" s="10">
        <f t="shared" si="2"/>
        <v>8</v>
      </c>
      <c r="D80" s="10" t="s">
        <v>44</v>
      </c>
      <c r="E80" s="10" t="s">
        <v>93</v>
      </c>
      <c r="F80" s="10" t="s">
        <v>18</v>
      </c>
      <c r="G80" s="10"/>
    </row>
    <row r="81" spans="1:7">
      <c r="A81" s="10"/>
      <c r="B81" s="10"/>
      <c r="C81" s="10">
        <f t="shared" si="2"/>
        <v>8</v>
      </c>
      <c r="D81" s="10" t="s">
        <v>44</v>
      </c>
      <c r="E81" s="10" t="s">
        <v>94</v>
      </c>
      <c r="F81" s="10" t="s">
        <v>18</v>
      </c>
      <c r="G81" s="10"/>
    </row>
    <row r="82" spans="1:7">
      <c r="A82" s="10"/>
      <c r="B82" s="10"/>
      <c r="C82" s="10">
        <f t="shared" si="2"/>
        <v>8</v>
      </c>
      <c r="D82" s="10" t="s">
        <v>44</v>
      </c>
      <c r="E82" s="10" t="s">
        <v>95</v>
      </c>
      <c r="F82" s="10" t="s">
        <v>18</v>
      </c>
      <c r="G82" s="10"/>
    </row>
    <row r="83" spans="1:7">
      <c r="A83" s="10"/>
      <c r="B83" s="10"/>
      <c r="C83" s="10">
        <f t="shared" si="2"/>
        <v>8</v>
      </c>
      <c r="D83" s="10" t="s">
        <v>44</v>
      </c>
      <c r="E83" s="10" t="s">
        <v>96</v>
      </c>
      <c r="F83" s="10" t="s">
        <v>18</v>
      </c>
      <c r="G83" s="10"/>
    </row>
    <row r="84" spans="1:7">
      <c r="A84" s="10"/>
      <c r="B84" s="10"/>
      <c r="C84" s="10">
        <f t="shared" si="2"/>
        <v>8</v>
      </c>
      <c r="D84" s="10" t="s">
        <v>44</v>
      </c>
      <c r="E84" s="10" t="s">
        <v>97</v>
      </c>
      <c r="F84" s="10" t="s">
        <v>18</v>
      </c>
      <c r="G84" s="10"/>
    </row>
    <row r="85" spans="1:7">
      <c r="A85" s="10"/>
      <c r="B85" s="10"/>
      <c r="C85" s="10">
        <f t="shared" si="2"/>
        <v>8</v>
      </c>
      <c r="D85" s="10" t="s">
        <v>44</v>
      </c>
      <c r="E85" s="10" t="s">
        <v>98</v>
      </c>
      <c r="F85" s="10" t="s">
        <v>18</v>
      </c>
      <c r="G85" s="10"/>
    </row>
    <row r="86" spans="1:7">
      <c r="A86" s="10"/>
      <c r="B86" s="10"/>
      <c r="C86" s="10">
        <f t="shared" si="2"/>
        <v>8</v>
      </c>
      <c r="D86" s="10" t="s">
        <v>44</v>
      </c>
      <c r="E86" s="10" t="s">
        <v>99</v>
      </c>
      <c r="F86" s="10" t="s">
        <v>18</v>
      </c>
      <c r="G86" s="10"/>
    </row>
    <row r="87" spans="1:7">
      <c r="A87" s="10"/>
      <c r="B87" s="10"/>
      <c r="C87" s="10">
        <f t="shared" si="2"/>
        <v>9</v>
      </c>
      <c r="D87" s="10" t="s">
        <v>100</v>
      </c>
      <c r="E87" s="10" t="s">
        <v>101</v>
      </c>
      <c r="F87" s="10" t="s">
        <v>18</v>
      </c>
      <c r="G87" s="10"/>
    </row>
    <row r="88" spans="1:7">
      <c r="A88" s="10"/>
      <c r="B88" s="10"/>
      <c r="C88" s="10">
        <f t="shared" si="2"/>
        <v>9</v>
      </c>
      <c r="D88" s="10" t="s">
        <v>100</v>
      </c>
      <c r="E88" s="10" t="s">
        <v>102</v>
      </c>
      <c r="F88" s="10" t="s">
        <v>18</v>
      </c>
      <c r="G88" s="10"/>
    </row>
    <row r="89" spans="1:7">
      <c r="A89" s="10"/>
      <c r="B89" s="10"/>
      <c r="C89" s="10">
        <f t="shared" si="2"/>
        <v>9</v>
      </c>
      <c r="D89" s="10" t="s">
        <v>100</v>
      </c>
      <c r="E89" s="10" t="s">
        <v>103</v>
      </c>
      <c r="F89" s="10" t="s">
        <v>18</v>
      </c>
      <c r="G89" s="10"/>
    </row>
    <row r="90" spans="1:7">
      <c r="A90" s="10"/>
      <c r="B90" s="10"/>
      <c r="C90" s="10">
        <f t="shared" si="2"/>
        <v>9</v>
      </c>
      <c r="D90" s="10" t="s">
        <v>100</v>
      </c>
      <c r="E90" s="10" t="s">
        <v>104</v>
      </c>
      <c r="F90" s="10" t="s">
        <v>18</v>
      </c>
      <c r="G90" s="10"/>
    </row>
    <row r="91" spans="1:7">
      <c r="A91" s="10"/>
      <c r="B91" s="10"/>
      <c r="C91" s="10">
        <f t="shared" si="2"/>
        <v>9</v>
      </c>
      <c r="D91" s="10" t="s">
        <v>100</v>
      </c>
      <c r="E91" s="10" t="s">
        <v>36</v>
      </c>
      <c r="F91" s="10" t="s">
        <v>18</v>
      </c>
      <c r="G91" s="10"/>
    </row>
    <row r="92" spans="1:7">
      <c r="A92" s="10"/>
      <c r="B92" s="10"/>
      <c r="C92" s="10">
        <f t="shared" si="2"/>
        <v>9</v>
      </c>
      <c r="D92" s="10" t="s">
        <v>100</v>
      </c>
      <c r="E92" s="10" t="s">
        <v>105</v>
      </c>
      <c r="F92" s="10" t="s">
        <v>18</v>
      </c>
      <c r="G92" s="10"/>
    </row>
    <row r="93" spans="1:7">
      <c r="A93" s="10"/>
      <c r="B93" s="10"/>
      <c r="C93" s="10">
        <f t="shared" si="2"/>
        <v>9</v>
      </c>
      <c r="D93" s="10" t="s">
        <v>100</v>
      </c>
      <c r="E93" s="10" t="s">
        <v>71</v>
      </c>
      <c r="F93" s="10" t="s">
        <v>18</v>
      </c>
      <c r="G93" s="10"/>
    </row>
    <row r="94" spans="1:7">
      <c r="A94" s="10"/>
      <c r="B94" s="10"/>
      <c r="C94" s="10">
        <f t="shared" si="2"/>
        <v>10</v>
      </c>
      <c r="D94" s="10" t="s">
        <v>47</v>
      </c>
      <c r="E94" s="10" t="s">
        <v>36</v>
      </c>
      <c r="F94" s="10" t="s">
        <v>18</v>
      </c>
      <c r="G94" s="10"/>
    </row>
    <row r="95" spans="1:7">
      <c r="A95" s="10"/>
      <c r="B95" s="10"/>
      <c r="C95" s="10">
        <f t="shared" si="2"/>
        <v>10</v>
      </c>
      <c r="D95" s="10" t="s">
        <v>47</v>
      </c>
      <c r="E95" s="10" t="s">
        <v>106</v>
      </c>
      <c r="F95" s="10" t="s">
        <v>18</v>
      </c>
      <c r="G95" s="10"/>
    </row>
    <row r="96" spans="1:7">
      <c r="A96" s="10"/>
      <c r="B96" s="10"/>
      <c r="C96" s="10">
        <f t="shared" si="2"/>
        <v>10</v>
      </c>
      <c r="D96" s="10" t="s">
        <v>47</v>
      </c>
      <c r="E96" s="10" t="s">
        <v>61</v>
      </c>
      <c r="F96" s="10" t="s">
        <v>18</v>
      </c>
      <c r="G96" s="10"/>
    </row>
    <row r="97" spans="1:7">
      <c r="A97" s="10"/>
      <c r="B97" s="10"/>
      <c r="C97" s="10">
        <f t="shared" si="2"/>
        <v>10</v>
      </c>
      <c r="D97" s="10" t="s">
        <v>47</v>
      </c>
      <c r="E97" s="10" t="s">
        <v>107</v>
      </c>
      <c r="F97" s="10" t="s">
        <v>63</v>
      </c>
      <c r="G97" s="10"/>
    </row>
    <row r="98" spans="1:7">
      <c r="A98" s="10"/>
      <c r="B98" s="10"/>
      <c r="C98" s="10">
        <f t="shared" ref="C98:C134" si="3">INDEX(A:A,MATCH(D98,B:B,0),1)</f>
        <v>10</v>
      </c>
      <c r="D98" s="10" t="s">
        <v>47</v>
      </c>
      <c r="E98" s="10" t="s">
        <v>108</v>
      </c>
      <c r="F98" s="10" t="s">
        <v>18</v>
      </c>
      <c r="G98" s="10"/>
    </row>
    <row r="99" spans="1:7">
      <c r="A99" s="10"/>
      <c r="B99" s="10"/>
      <c r="C99" s="10">
        <f t="shared" si="3"/>
        <v>10</v>
      </c>
      <c r="D99" s="10" t="s">
        <v>47</v>
      </c>
      <c r="E99" s="10" t="s">
        <v>54</v>
      </c>
      <c r="F99" s="10" t="s">
        <v>18</v>
      </c>
      <c r="G99" s="10"/>
    </row>
    <row r="100" spans="1:7">
      <c r="A100" s="10"/>
      <c r="B100" s="10"/>
      <c r="C100" s="10">
        <f t="shared" si="3"/>
        <v>10</v>
      </c>
      <c r="D100" s="10" t="s">
        <v>47</v>
      </c>
      <c r="E100" s="10" t="s">
        <v>469</v>
      </c>
      <c r="F100" s="10" t="s">
        <v>18</v>
      </c>
      <c r="G100" s="10"/>
    </row>
    <row r="101" spans="1:7">
      <c r="A101" s="10"/>
      <c r="B101" s="10"/>
      <c r="C101" s="10">
        <f t="shared" si="3"/>
        <v>10</v>
      </c>
      <c r="D101" s="10" t="s">
        <v>47</v>
      </c>
      <c r="E101" s="10" t="s">
        <v>67</v>
      </c>
      <c r="F101" s="10" t="s">
        <v>63</v>
      </c>
      <c r="G101" s="10"/>
    </row>
    <row r="102" spans="1:7">
      <c r="A102" s="10"/>
      <c r="B102" s="10"/>
      <c r="C102" s="10">
        <f t="shared" si="3"/>
        <v>10</v>
      </c>
      <c r="D102" s="10" t="s">
        <v>47</v>
      </c>
      <c r="E102" s="10" t="s">
        <v>62</v>
      </c>
      <c r="F102" s="10" t="s">
        <v>63</v>
      </c>
      <c r="G102" s="10"/>
    </row>
    <row r="103" spans="1:7">
      <c r="A103" s="10"/>
      <c r="B103" s="10"/>
      <c r="C103" s="10">
        <f t="shared" si="3"/>
        <v>10</v>
      </c>
      <c r="D103" s="10" t="s">
        <v>47</v>
      </c>
      <c r="E103" s="10" t="s">
        <v>470</v>
      </c>
      <c r="F103" s="10" t="s">
        <v>63</v>
      </c>
      <c r="G103" s="10"/>
    </row>
    <row r="104" spans="1:7">
      <c r="A104" s="10"/>
      <c r="B104" s="10"/>
      <c r="C104" s="10">
        <f t="shared" si="3"/>
        <v>11</v>
      </c>
      <c r="D104" s="10" t="s">
        <v>49</v>
      </c>
      <c r="E104" s="10" t="s">
        <v>109</v>
      </c>
      <c r="F104" s="10" t="s">
        <v>18</v>
      </c>
      <c r="G104" s="10"/>
    </row>
    <row r="105" spans="1:7">
      <c r="A105" s="10"/>
      <c r="B105" s="10"/>
      <c r="C105" s="10">
        <f t="shared" si="3"/>
        <v>11</v>
      </c>
      <c r="D105" s="10" t="s">
        <v>49</v>
      </c>
      <c r="E105" s="10" t="s">
        <v>110</v>
      </c>
      <c r="F105" s="10" t="s">
        <v>18</v>
      </c>
      <c r="G105" s="10"/>
    </row>
    <row r="106" spans="1:7">
      <c r="A106" s="10"/>
      <c r="B106" s="10"/>
      <c r="C106" s="10">
        <f t="shared" si="3"/>
        <v>11</v>
      </c>
      <c r="D106" s="10" t="s">
        <v>49</v>
      </c>
      <c r="E106" s="10" t="s">
        <v>111</v>
      </c>
      <c r="F106" s="10" t="s">
        <v>18</v>
      </c>
      <c r="G106" s="10"/>
    </row>
    <row r="107" spans="1:7">
      <c r="A107" s="10"/>
      <c r="B107" s="10"/>
      <c r="C107" s="10">
        <f t="shared" si="3"/>
        <v>11</v>
      </c>
      <c r="D107" s="10" t="s">
        <v>49</v>
      </c>
      <c r="E107" s="10" t="s">
        <v>112</v>
      </c>
      <c r="F107" s="10" t="s">
        <v>18</v>
      </c>
      <c r="G107" s="10"/>
    </row>
    <row r="108" spans="1:7">
      <c r="A108" s="10"/>
      <c r="B108" s="10"/>
      <c r="C108" s="10">
        <f t="shared" si="3"/>
        <v>12</v>
      </c>
      <c r="D108" s="10" t="s">
        <v>51</v>
      </c>
      <c r="E108" s="10" t="s">
        <v>113</v>
      </c>
      <c r="F108" s="10" t="s">
        <v>18</v>
      </c>
      <c r="G108" s="10"/>
    </row>
    <row r="109" spans="1:7">
      <c r="A109" s="10"/>
      <c r="B109" s="10"/>
      <c r="C109" s="10">
        <f t="shared" si="3"/>
        <v>12</v>
      </c>
      <c r="D109" s="10" t="s">
        <v>51</v>
      </c>
      <c r="E109" s="10" t="s">
        <v>469</v>
      </c>
      <c r="F109" s="10" t="s">
        <v>18</v>
      </c>
      <c r="G109" s="10"/>
    </row>
    <row r="110" spans="1:7">
      <c r="A110" s="10"/>
      <c r="B110" s="10"/>
      <c r="C110" s="10">
        <f t="shared" si="3"/>
        <v>12</v>
      </c>
      <c r="D110" s="10" t="s">
        <v>51</v>
      </c>
      <c r="E110" s="10" t="s">
        <v>62</v>
      </c>
      <c r="F110" s="10" t="s">
        <v>63</v>
      </c>
      <c r="G110" s="10"/>
    </row>
    <row r="111" spans="1:7">
      <c r="A111" s="10"/>
      <c r="B111" s="10"/>
      <c r="C111" s="10">
        <f t="shared" si="3"/>
        <v>12</v>
      </c>
      <c r="D111" s="10" t="s">
        <v>51</v>
      </c>
      <c r="E111" s="10" t="s">
        <v>54</v>
      </c>
      <c r="F111" s="10" t="s">
        <v>18</v>
      </c>
      <c r="G111" s="10"/>
    </row>
    <row r="112" spans="1:7">
      <c r="A112" s="10"/>
      <c r="B112" s="10"/>
      <c r="C112" s="10">
        <f t="shared" si="3"/>
        <v>12</v>
      </c>
      <c r="D112" s="10" t="s">
        <v>51</v>
      </c>
      <c r="E112" s="10" t="s">
        <v>467</v>
      </c>
      <c r="F112" s="10" t="s">
        <v>18</v>
      </c>
      <c r="G112" s="10"/>
    </row>
    <row r="113" spans="1:7">
      <c r="A113" s="10"/>
      <c r="B113" s="10"/>
      <c r="C113" s="10">
        <f t="shared" si="3"/>
        <v>12</v>
      </c>
      <c r="D113" s="10" t="s">
        <v>51</v>
      </c>
      <c r="E113" s="10" t="s">
        <v>468</v>
      </c>
      <c r="F113" s="10" t="s">
        <v>63</v>
      </c>
      <c r="G113" s="10"/>
    </row>
    <row r="114" spans="1:7">
      <c r="A114" s="10"/>
      <c r="B114" s="10"/>
      <c r="C114" s="10">
        <f t="shared" si="3"/>
        <v>13</v>
      </c>
      <c r="D114" s="10" t="s">
        <v>53</v>
      </c>
      <c r="E114" s="10" t="s">
        <v>114</v>
      </c>
      <c r="F114" s="10" t="s">
        <v>18</v>
      </c>
      <c r="G114" s="10"/>
    </row>
    <row r="115" spans="1:7">
      <c r="A115" s="10"/>
      <c r="B115" s="10"/>
      <c r="C115" s="10">
        <f t="shared" si="3"/>
        <v>13</v>
      </c>
      <c r="D115" s="10" t="s">
        <v>53</v>
      </c>
      <c r="E115" s="10" t="s">
        <v>115</v>
      </c>
      <c r="F115" s="10" t="s">
        <v>18</v>
      </c>
      <c r="G115" s="10"/>
    </row>
    <row r="116" spans="1:7">
      <c r="A116" s="10"/>
      <c r="B116" s="10"/>
      <c r="C116" s="10">
        <f t="shared" si="3"/>
        <v>13</v>
      </c>
      <c r="D116" s="10" t="s">
        <v>53</v>
      </c>
      <c r="E116" s="10" t="s">
        <v>470</v>
      </c>
      <c r="F116" s="10" t="s">
        <v>63</v>
      </c>
      <c r="G116" s="10"/>
    </row>
    <row r="117" spans="1:7">
      <c r="A117" s="10"/>
      <c r="B117" s="10"/>
      <c r="C117" s="10">
        <f t="shared" si="3"/>
        <v>13</v>
      </c>
      <c r="D117" s="10" t="s">
        <v>53</v>
      </c>
      <c r="E117" s="10" t="s">
        <v>85</v>
      </c>
      <c r="F117" s="10" t="s">
        <v>63</v>
      </c>
      <c r="G117" s="10"/>
    </row>
    <row r="118" spans="1:7">
      <c r="A118" s="10"/>
      <c r="B118" s="10"/>
      <c r="C118" s="10">
        <f t="shared" si="3"/>
        <v>13</v>
      </c>
      <c r="D118" s="10" t="s">
        <v>53</v>
      </c>
      <c r="E118" s="10" t="s">
        <v>86</v>
      </c>
      <c r="F118" s="10" t="s">
        <v>63</v>
      </c>
      <c r="G118" s="10"/>
    </row>
    <row r="119" spans="1:7">
      <c r="A119" s="10"/>
      <c r="B119" s="10"/>
      <c r="C119" s="10">
        <f t="shared" si="3"/>
        <v>13</v>
      </c>
      <c r="D119" s="10" t="s">
        <v>53</v>
      </c>
      <c r="E119" s="10" t="s">
        <v>465</v>
      </c>
      <c r="F119" s="10" t="s">
        <v>63</v>
      </c>
      <c r="G119" s="10"/>
    </row>
    <row r="120" spans="1:7">
      <c r="A120" s="10"/>
      <c r="B120" s="10"/>
      <c r="C120" s="10">
        <f t="shared" si="3"/>
        <v>13</v>
      </c>
      <c r="D120" s="10" t="s">
        <v>53</v>
      </c>
      <c r="E120" s="10" t="s">
        <v>466</v>
      </c>
      <c r="F120" s="10" t="s">
        <v>63</v>
      </c>
      <c r="G120" s="10"/>
    </row>
    <row r="121" spans="1:7">
      <c r="A121" s="10"/>
      <c r="B121" s="10"/>
      <c r="C121" s="10">
        <f t="shared" si="3"/>
        <v>14</v>
      </c>
      <c r="D121" s="10" t="s">
        <v>55</v>
      </c>
      <c r="E121" s="10" t="s">
        <v>101</v>
      </c>
      <c r="F121" s="10" t="s">
        <v>18</v>
      </c>
      <c r="G121" s="10"/>
    </row>
    <row r="122" spans="1:7">
      <c r="A122" s="10"/>
      <c r="B122" s="10"/>
      <c r="C122" s="10">
        <f t="shared" si="3"/>
        <v>14</v>
      </c>
      <c r="D122" s="10" t="s">
        <v>55</v>
      </c>
      <c r="E122" s="10" t="s">
        <v>102</v>
      </c>
      <c r="F122" s="10" t="s">
        <v>18</v>
      </c>
      <c r="G122" s="10"/>
    </row>
    <row r="123" spans="1:7">
      <c r="A123" s="10"/>
      <c r="B123" s="10"/>
      <c r="C123" s="10">
        <f t="shared" si="3"/>
        <v>14</v>
      </c>
      <c r="D123" s="10" t="s">
        <v>55</v>
      </c>
      <c r="E123" s="10" t="s">
        <v>116</v>
      </c>
      <c r="F123" s="10" t="s">
        <v>18</v>
      </c>
      <c r="G123" s="10"/>
    </row>
    <row r="124" spans="1:7">
      <c r="A124" s="10"/>
      <c r="B124" s="10"/>
      <c r="C124" s="10">
        <f t="shared" si="3"/>
        <v>14</v>
      </c>
      <c r="D124" s="10" t="s">
        <v>55</v>
      </c>
      <c r="E124" s="10" t="s">
        <v>104</v>
      </c>
      <c r="F124" s="10" t="s">
        <v>18</v>
      </c>
      <c r="G124" s="10"/>
    </row>
    <row r="125" spans="1:7">
      <c r="A125" s="10"/>
      <c r="B125" s="10"/>
      <c r="C125" s="10">
        <f t="shared" si="3"/>
        <v>1</v>
      </c>
      <c r="D125" s="10" t="s">
        <v>16</v>
      </c>
      <c r="E125" s="10" t="s">
        <v>470</v>
      </c>
      <c r="F125" s="10" t="s">
        <v>63</v>
      </c>
      <c r="G125" s="10"/>
    </row>
    <row r="126" spans="1:7">
      <c r="A126" s="10"/>
      <c r="B126" s="10"/>
      <c r="C126" s="10">
        <f t="shared" si="3"/>
        <v>15</v>
      </c>
      <c r="D126" s="10" t="s">
        <v>472</v>
      </c>
      <c r="E126" s="10" t="s">
        <v>36</v>
      </c>
      <c r="F126" s="10" t="s">
        <v>18</v>
      </c>
      <c r="G126" s="10"/>
    </row>
    <row r="127" spans="1:7">
      <c r="A127" s="10"/>
      <c r="B127" s="10"/>
      <c r="C127" s="10">
        <f t="shared" si="3"/>
        <v>15</v>
      </c>
      <c r="D127" s="10" t="s">
        <v>472</v>
      </c>
      <c r="E127" s="10" t="s">
        <v>469</v>
      </c>
      <c r="F127" s="10" t="s">
        <v>18</v>
      </c>
      <c r="G127" s="10"/>
    </row>
    <row r="128" spans="1:7">
      <c r="A128" s="10"/>
      <c r="B128" s="10"/>
      <c r="C128" s="10">
        <f t="shared" si="3"/>
        <v>15</v>
      </c>
      <c r="D128" s="10" t="s">
        <v>472</v>
      </c>
      <c r="E128" s="10" t="s">
        <v>54</v>
      </c>
      <c r="F128" s="10" t="s">
        <v>18</v>
      </c>
      <c r="G128" s="10"/>
    </row>
    <row r="129" spans="1:7">
      <c r="A129" s="10"/>
      <c r="B129" s="10"/>
      <c r="C129" s="10">
        <f t="shared" si="3"/>
        <v>15</v>
      </c>
      <c r="D129" s="10" t="s">
        <v>472</v>
      </c>
      <c r="E129" s="10" t="s">
        <v>474</v>
      </c>
      <c r="F129" s="10" t="s">
        <v>18</v>
      </c>
      <c r="G129" s="10"/>
    </row>
    <row r="130" spans="1:7">
      <c r="A130" s="10"/>
      <c r="B130" s="10"/>
      <c r="C130" s="10">
        <f t="shared" si="3"/>
        <v>15</v>
      </c>
      <c r="D130" s="10" t="s">
        <v>472</v>
      </c>
      <c r="E130" s="10" t="s">
        <v>48</v>
      </c>
      <c r="F130" s="10" t="s">
        <v>18</v>
      </c>
      <c r="G130" s="10"/>
    </row>
    <row r="131" spans="1:7">
      <c r="A131" s="10"/>
      <c r="B131" s="10"/>
      <c r="C131" s="10">
        <f t="shared" si="3"/>
        <v>15</v>
      </c>
      <c r="D131" s="10" t="s">
        <v>472</v>
      </c>
      <c r="E131" s="10" t="s">
        <v>56</v>
      </c>
      <c r="F131" s="10" t="s">
        <v>18</v>
      </c>
      <c r="G131" s="10"/>
    </row>
    <row r="132" spans="1:7">
      <c r="A132" s="10"/>
      <c r="B132" s="10"/>
      <c r="C132" s="10">
        <f t="shared" si="3"/>
        <v>15</v>
      </c>
      <c r="D132" s="10" t="s">
        <v>472</v>
      </c>
      <c r="E132" s="10" t="s">
        <v>95</v>
      </c>
      <c r="F132" s="10" t="s">
        <v>18</v>
      </c>
      <c r="G132" s="10"/>
    </row>
    <row r="133" spans="1:7">
      <c r="A133" s="10"/>
      <c r="B133" s="10"/>
      <c r="C133" s="10">
        <f t="shared" si="3"/>
        <v>15</v>
      </c>
      <c r="D133" s="10" t="s">
        <v>472</v>
      </c>
      <c r="E133" s="10" t="s">
        <v>476</v>
      </c>
      <c r="F133" s="10" t="s">
        <v>18</v>
      </c>
      <c r="G133" s="10"/>
    </row>
    <row r="134" spans="1:7">
      <c r="A134" s="10"/>
      <c r="B134" s="10"/>
      <c r="C134" s="10">
        <f t="shared" si="3"/>
        <v>15</v>
      </c>
      <c r="D134" s="10" t="s">
        <v>472</v>
      </c>
      <c r="E134" s="10" t="s">
        <v>114</v>
      </c>
      <c r="F134" s="10" t="s">
        <v>18</v>
      </c>
      <c r="G134" s="10"/>
    </row>
    <row r="135" spans="1:7">
      <c r="A135" s="10"/>
      <c r="B135" s="10"/>
      <c r="C135" s="10">
        <f t="shared" ref="C135:C138" si="4">INDEX(A:A,MATCH(D135,B:B,0),1)</f>
        <v>15</v>
      </c>
      <c r="D135" s="10" t="s">
        <v>472</v>
      </c>
      <c r="E135" s="10" t="s">
        <v>470</v>
      </c>
      <c r="F135" t="s">
        <v>63</v>
      </c>
      <c r="G135" s="10"/>
    </row>
    <row r="136" spans="1:7">
      <c r="A136" s="10"/>
      <c r="B136" s="10"/>
      <c r="C136" s="10">
        <f t="shared" si="4"/>
        <v>15</v>
      </c>
      <c r="D136" s="10" t="s">
        <v>472</v>
      </c>
      <c r="E136" s="10" t="s">
        <v>62</v>
      </c>
      <c r="F136" t="s">
        <v>63</v>
      </c>
      <c r="G136" s="10"/>
    </row>
    <row r="137" spans="1:7">
      <c r="A137" s="10"/>
      <c r="B137" s="10"/>
      <c r="C137" s="10">
        <f t="shared" si="4"/>
        <v>15</v>
      </c>
      <c r="D137" s="10" t="s">
        <v>472</v>
      </c>
      <c r="E137" s="10" t="s">
        <v>473</v>
      </c>
      <c r="F137" t="s">
        <v>63</v>
      </c>
      <c r="G137" s="10"/>
    </row>
    <row r="138" spans="1:7">
      <c r="A138" s="10"/>
      <c r="B138" s="10"/>
      <c r="C138" s="10">
        <f t="shared" si="4"/>
        <v>15</v>
      </c>
      <c r="D138" s="10" t="s">
        <v>472</v>
      </c>
      <c r="E138" s="10" t="s">
        <v>475</v>
      </c>
      <c r="F138" t="s">
        <v>63</v>
      </c>
      <c r="G138" s="10"/>
    </row>
    <row r="139" spans="1:7">
      <c r="A139" s="10"/>
      <c r="B139" s="10"/>
      <c r="G139" s="10"/>
    </row>
    <row r="140" spans="1:7">
      <c r="A140" s="10"/>
      <c r="B140" s="10"/>
      <c r="G140" s="10"/>
    </row>
    <row r="141" spans="1:7">
      <c r="A141" s="10"/>
      <c r="B141" s="10"/>
      <c r="G141" s="10"/>
    </row>
    <row r="142" spans="1:7">
      <c r="A142" s="10"/>
      <c r="B142" s="10"/>
      <c r="G142" s="10"/>
    </row>
    <row r="143" spans="1:7">
      <c r="A143" s="10"/>
      <c r="B143" s="10"/>
      <c r="G143" s="10"/>
    </row>
    <row r="144" spans="1:7">
      <c r="A144" s="10"/>
      <c r="B144" s="10"/>
      <c r="G144" s="10"/>
    </row>
    <row r="145" spans="1:2">
      <c r="A145" s="10"/>
      <c r="B145" s="10"/>
    </row>
    <row r="146" spans="1:2">
      <c r="A146" s="10"/>
      <c r="B146" s="10"/>
    </row>
    <row r="147" spans="1:2">
      <c r="A147" s="10"/>
      <c r="B147" s="10"/>
    </row>
    <row r="148" spans="1:2">
      <c r="A148" s="10"/>
      <c r="B148" s="10"/>
    </row>
    <row r="149" spans="1:2">
      <c r="A149" s="10"/>
      <c r="B149" s="10"/>
    </row>
    <row r="150" spans="1:2">
      <c r="A150" s="10"/>
      <c r="B150" s="10"/>
    </row>
    <row r="151" spans="1:2">
      <c r="A151" s="10"/>
      <c r="B151" s="10"/>
    </row>
    <row r="152" spans="1:2">
      <c r="A152" s="10"/>
      <c r="B152" s="10"/>
    </row>
    <row r="153" spans="1:2">
      <c r="A153" s="10"/>
      <c r="B153" s="10"/>
    </row>
    <row r="154" spans="1:2">
      <c r="A154" s="10"/>
      <c r="B154" s="10"/>
    </row>
    <row r="155" spans="1:2">
      <c r="A155" s="10"/>
      <c r="B155" s="10"/>
    </row>
    <row r="156" spans="1:2">
      <c r="A156" s="10"/>
      <c r="B156" s="10"/>
    </row>
    <row r="157" spans="1:2">
      <c r="A157" s="10"/>
      <c r="B157" s="10"/>
    </row>
    <row r="158" spans="1:2">
      <c r="A158" s="10"/>
      <c r="B158" s="10"/>
    </row>
    <row r="159" spans="1:2">
      <c r="A159" s="10"/>
      <c r="B159" s="10"/>
    </row>
    <row r="160" spans="1:2">
      <c r="A160" s="10"/>
      <c r="B160" s="10"/>
    </row>
    <row r="161" spans="1:2">
      <c r="A161" s="10"/>
      <c r="B161" s="10"/>
    </row>
    <row r="162" spans="1:2">
      <c r="A162" s="10"/>
      <c r="B162" s="10"/>
    </row>
    <row r="163" spans="1:2">
      <c r="A163" s="10"/>
      <c r="B163" s="10"/>
    </row>
    <row r="164" spans="1:2">
      <c r="A164" s="10"/>
      <c r="B164" s="10"/>
    </row>
    <row r="165" spans="1:2">
      <c r="A165" s="10"/>
      <c r="B165" s="10"/>
    </row>
    <row r="166" spans="1:2">
      <c r="A166" s="10"/>
      <c r="B166" s="10"/>
    </row>
    <row r="167" spans="1:2">
      <c r="A167" s="10"/>
      <c r="B167" s="10"/>
    </row>
    <row r="168" spans="1:2">
      <c r="A168" s="10"/>
      <c r="B168" s="10"/>
    </row>
    <row r="169" spans="1:2">
      <c r="A169" s="10"/>
      <c r="B169" s="10"/>
    </row>
    <row r="170" spans="1:2">
      <c r="A170" s="10"/>
      <c r="B170" s="10"/>
    </row>
    <row r="171" spans="1:2">
      <c r="A171" s="10"/>
      <c r="B171" s="10"/>
    </row>
    <row r="172" spans="1:2">
      <c r="A172" s="10"/>
      <c r="B172" s="10"/>
    </row>
    <row r="173" spans="1:2">
      <c r="A173" s="10"/>
      <c r="B173" s="10"/>
    </row>
    <row r="174" spans="1:2">
      <c r="A174" s="10"/>
      <c r="B174" s="10"/>
    </row>
    <row r="175" spans="1:2">
      <c r="A175" s="10"/>
      <c r="B175" s="10"/>
    </row>
    <row r="176" spans="1:2">
      <c r="A176" s="10"/>
      <c r="B176" s="10"/>
    </row>
    <row r="177" spans="1:2">
      <c r="A177" s="10"/>
      <c r="B177" s="10"/>
    </row>
    <row r="178" spans="1:2">
      <c r="A178" s="10"/>
      <c r="B178" s="10"/>
    </row>
    <row r="179" spans="1:2">
      <c r="A179" s="10"/>
      <c r="B179" s="10"/>
    </row>
    <row r="180" spans="1:2">
      <c r="A180" s="10"/>
      <c r="B180" s="10"/>
    </row>
    <row r="181" spans="1:2">
      <c r="A181" s="10"/>
      <c r="B181" s="10"/>
    </row>
    <row r="182" spans="1:2">
      <c r="A182" s="10"/>
      <c r="B182" s="10"/>
    </row>
    <row r="183" spans="1:2">
      <c r="A183" s="10"/>
      <c r="B183" s="10"/>
    </row>
    <row r="184" spans="1:2">
      <c r="A184" s="10"/>
      <c r="B184" s="10"/>
    </row>
    <row r="185" spans="1:2">
      <c r="A185" s="10"/>
      <c r="B185" s="10"/>
    </row>
    <row r="186" spans="1:2">
      <c r="A186" s="10"/>
      <c r="B186" s="10"/>
    </row>
    <row r="187" spans="1:2">
      <c r="A187" s="10"/>
      <c r="B187" s="10"/>
    </row>
    <row r="188" spans="1:2">
      <c r="A188" s="10"/>
      <c r="B188" s="10"/>
    </row>
    <row r="189" spans="1:2">
      <c r="A189" s="10"/>
      <c r="B189" s="10"/>
    </row>
    <row r="190" spans="1:2">
      <c r="A190" s="10"/>
      <c r="B190" s="10"/>
    </row>
    <row r="191" spans="1:2">
      <c r="A191" s="10"/>
      <c r="B191" s="10"/>
    </row>
    <row r="192" spans="1:2">
      <c r="A192" s="10"/>
      <c r="B192" s="10"/>
    </row>
    <row r="193" spans="1:2">
      <c r="A193" s="10"/>
      <c r="B193" s="10"/>
    </row>
  </sheetData>
  <autoFilter ref="A1:Q124" xr:uid="{00000000-0001-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D885DF94-3EF6-40EE-9269-C18E6F325750}"/>
    </customSheetView>
  </customSheetViews>
  <dataValidations disablePrompts="1"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headerFooter>
    <oddHeader>&amp;R&amp;"Aptos"&amp;10&amp;K000000 VIDINIO NAUDOJIMO INFORMACIJA&amp;1#_x000D_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E24C3-BE48-43F0-BF65-E6EDAC83CB16}">
  <sheetPr codeName="Sheet4"/>
  <dimension ref="A1:AC383"/>
  <sheetViews>
    <sheetView workbookViewId="0"/>
  </sheetViews>
  <sheetFormatPr defaultRowHeight="14.4" outlineLevelRow="1"/>
  <cols>
    <col min="1" max="1" width="3.6640625" customWidth="1"/>
    <col min="2" max="2" width="67.6640625" customWidth="1"/>
    <col min="3" max="3" width="12.6640625" customWidth="1"/>
    <col min="4" max="4" width="11.33203125" customWidth="1"/>
    <col min="5" max="5" width="12.6640625" customWidth="1"/>
    <col min="6" max="29" width="11.33203125" customWidth="1"/>
  </cols>
  <sheetData>
    <row r="1" spans="1:16" ht="9" customHeight="1"/>
    <row r="2" spans="1:16" ht="18">
      <c r="C2" s="353" t="s">
        <v>553</v>
      </c>
      <c r="K2" s="36"/>
      <c r="L2" s="36"/>
    </row>
    <row r="3" spans="1:16" ht="9" customHeight="1">
      <c r="F3" s="354"/>
      <c r="K3" s="36"/>
      <c r="L3" s="36"/>
    </row>
    <row r="4" spans="1:16" ht="15.6">
      <c r="A4" s="355" t="s">
        <v>554</v>
      </c>
      <c r="F4" s="356">
        <v>0.21</v>
      </c>
      <c r="K4" s="36"/>
      <c r="L4" s="36"/>
    </row>
    <row r="5" spans="1:16">
      <c r="B5" s="6"/>
      <c r="F5" s="356">
        <v>0</v>
      </c>
      <c r="K5" s="36"/>
      <c r="L5" s="36"/>
    </row>
    <row r="6" spans="1:16">
      <c r="B6" s="357" t="s">
        <v>555</v>
      </c>
      <c r="C6" s="358" t="s">
        <v>556</v>
      </c>
      <c r="E6" s="359" t="s">
        <v>557</v>
      </c>
      <c r="F6" s="359" t="s">
        <v>558</v>
      </c>
      <c r="K6" s="36"/>
      <c r="L6" s="36"/>
    </row>
    <row r="7" spans="1:16">
      <c r="B7" s="322" t="s">
        <v>559</v>
      </c>
      <c r="C7" s="360">
        <v>2027</v>
      </c>
      <c r="E7" s="361" t="s">
        <v>146</v>
      </c>
      <c r="F7" s="362">
        <v>0.21</v>
      </c>
      <c r="G7" s="114"/>
      <c r="K7" s="36"/>
      <c r="L7" s="36"/>
    </row>
    <row r="8" spans="1:16">
      <c r="B8" s="322" t="s">
        <v>560</v>
      </c>
      <c r="C8" s="360">
        <v>20</v>
      </c>
      <c r="G8" s="114"/>
      <c r="K8" s="36"/>
      <c r="L8" s="36"/>
    </row>
    <row r="9" spans="1:16">
      <c r="B9" s="322" t="s">
        <v>561</v>
      </c>
      <c r="C9" s="360">
        <v>2</v>
      </c>
      <c r="G9" s="114"/>
      <c r="K9" s="36"/>
      <c r="L9" s="36"/>
    </row>
    <row r="10" spans="1:16">
      <c r="B10" s="322" t="s">
        <v>562</v>
      </c>
      <c r="C10" s="360">
        <v>2</v>
      </c>
      <c r="G10" s="114"/>
      <c r="K10" s="36"/>
      <c r="L10" s="36"/>
    </row>
    <row r="11" spans="1:16">
      <c r="B11" s="354"/>
      <c r="C11" s="354"/>
      <c r="F11" s="354"/>
      <c r="K11" s="36"/>
      <c r="L11" s="36"/>
    </row>
    <row r="12" spans="1:16">
      <c r="B12" s="363" t="s">
        <v>563</v>
      </c>
      <c r="C12" s="358" t="s">
        <v>564</v>
      </c>
      <c r="K12" s="36"/>
      <c r="L12" s="36"/>
    </row>
    <row r="13" spans="1:16">
      <c r="B13" s="322" t="s">
        <v>565</v>
      </c>
      <c r="C13" s="364">
        <v>1000000</v>
      </c>
      <c r="K13" s="36"/>
      <c r="L13" s="36"/>
    </row>
    <row r="14" spans="1:16" ht="15.6" customHeight="1">
      <c r="B14" s="323" t="s">
        <v>566</v>
      </c>
      <c r="C14" s="364">
        <v>1017000</v>
      </c>
      <c r="F14" s="354"/>
      <c r="K14" s="36"/>
      <c r="L14" s="36"/>
    </row>
    <row r="15" spans="1:16">
      <c r="F15" s="354"/>
      <c r="K15" s="36"/>
      <c r="L15" s="36"/>
    </row>
    <row r="16" spans="1:16">
      <c r="B16" s="363" t="s">
        <v>567</v>
      </c>
      <c r="C16" s="363" t="s">
        <v>568</v>
      </c>
      <c r="D16" s="358" t="s">
        <v>569</v>
      </c>
      <c r="E16" s="358" t="s">
        <v>570</v>
      </c>
      <c r="F16" s="358" t="s">
        <v>571</v>
      </c>
      <c r="J16" s="772" t="s">
        <v>572</v>
      </c>
      <c r="K16" s="772"/>
      <c r="L16" s="772"/>
      <c r="M16" s="772"/>
      <c r="N16" s="772"/>
      <c r="O16" s="772"/>
      <c r="P16" s="772"/>
    </row>
    <row r="17" spans="2:16" ht="15" customHeight="1">
      <c r="B17" s="365" t="s">
        <v>573</v>
      </c>
      <c r="C17" s="366">
        <f>+ROUND(E17*F17,0)</f>
        <v>10000000</v>
      </c>
      <c r="D17" s="367" t="s">
        <v>574</v>
      </c>
      <c r="E17" s="367">
        <v>4000</v>
      </c>
      <c r="F17" s="367">
        <v>2500</v>
      </c>
      <c r="G17" s="368" t="s">
        <v>575</v>
      </c>
      <c r="J17" s="781" t="s">
        <v>576</v>
      </c>
      <c r="K17" s="781"/>
      <c r="L17" s="781"/>
      <c r="M17" s="781"/>
      <c r="N17" s="781"/>
      <c r="O17" s="781"/>
      <c r="P17" s="781"/>
    </row>
    <row r="18" spans="2:16">
      <c r="F18" s="354"/>
      <c r="J18" s="781"/>
      <c r="K18" s="781"/>
      <c r="L18" s="781"/>
      <c r="M18" s="781"/>
      <c r="N18" s="781"/>
      <c r="O18" s="781"/>
      <c r="P18" s="781"/>
    </row>
    <row r="19" spans="2:16">
      <c r="B19" s="759" t="s">
        <v>577</v>
      </c>
      <c r="C19" s="783" t="s">
        <v>578</v>
      </c>
      <c r="D19" s="784"/>
      <c r="E19" s="784"/>
      <c r="F19" s="784"/>
      <c r="G19" s="785"/>
      <c r="H19" s="759" t="s">
        <v>579</v>
      </c>
      <c r="J19" s="781"/>
      <c r="K19" s="781"/>
      <c r="L19" s="781"/>
      <c r="M19" s="781"/>
      <c r="N19" s="781"/>
      <c r="O19" s="781"/>
      <c r="P19" s="781"/>
    </row>
    <row r="20" spans="2:16" ht="14.4" customHeight="1">
      <c r="B20" s="782"/>
      <c r="C20" s="363">
        <v>1</v>
      </c>
      <c r="D20" s="363">
        <v>2</v>
      </c>
      <c r="E20" s="363">
        <v>3</v>
      </c>
      <c r="F20" s="363">
        <v>4</v>
      </c>
      <c r="G20" s="363">
        <v>5</v>
      </c>
      <c r="H20" s="786"/>
      <c r="J20" s="781"/>
      <c r="K20" s="781"/>
      <c r="L20" s="781"/>
      <c r="M20" s="781"/>
      <c r="N20" s="781"/>
      <c r="O20" s="781"/>
      <c r="P20" s="781"/>
    </row>
    <row r="21" spans="2:16" ht="14.4" customHeight="1">
      <c r="B21" s="369" t="s">
        <v>580</v>
      </c>
      <c r="C21" s="370">
        <v>0.4</v>
      </c>
      <c r="D21" s="370">
        <v>0.6</v>
      </c>
      <c r="E21" s="370">
        <v>0</v>
      </c>
      <c r="F21" s="370">
        <v>0</v>
      </c>
      <c r="G21" s="371">
        <v>0</v>
      </c>
      <c r="H21" s="372">
        <f>SUM(C21:G21)</f>
        <v>1</v>
      </c>
      <c r="J21" s="781"/>
      <c r="K21" s="781"/>
      <c r="L21" s="781"/>
      <c r="M21" s="781"/>
      <c r="N21" s="781"/>
      <c r="O21" s="781"/>
      <c r="P21" s="781"/>
    </row>
    <row r="22" spans="2:16" ht="14.4" customHeight="1">
      <c r="B22" s="373" t="s">
        <v>581</v>
      </c>
      <c r="C22" s="374">
        <f>+IF(C20&lt;=$C$9,$C$17*C21,0)</f>
        <v>4000000</v>
      </c>
      <c r="D22" s="374">
        <f>+IF(D20&lt;=$C$9,$C$17*D21,0)</f>
        <v>6000000</v>
      </c>
      <c r="E22" s="374">
        <f>+IF(E20&lt;=$C$9,$C$17*E21,0)</f>
        <v>0</v>
      </c>
      <c r="F22" s="374">
        <f>+IF(F20&lt;=$C$9,$C$17*F21,0)</f>
        <v>0</v>
      </c>
      <c r="G22" s="374">
        <f>+IF(G20&lt;=$C$9,$C$17*G21,0)</f>
        <v>0</v>
      </c>
      <c r="H22" s="375">
        <f>SUM(C22:G22)</f>
        <v>10000000</v>
      </c>
      <c r="J22" s="781"/>
      <c r="K22" s="781"/>
      <c r="L22" s="781"/>
      <c r="M22" s="781"/>
      <c r="N22" s="781"/>
      <c r="O22" s="781"/>
      <c r="P22" s="781"/>
    </row>
    <row r="23" spans="2:16">
      <c r="B23" s="352"/>
      <c r="I23" s="376"/>
      <c r="J23" s="376"/>
      <c r="K23" s="376"/>
    </row>
    <row r="24" spans="2:16">
      <c r="B24" s="19" t="s">
        <v>582</v>
      </c>
      <c r="C24" s="377">
        <v>0.27879999999999999</v>
      </c>
      <c r="I24" s="378"/>
      <c r="J24" s="378"/>
      <c r="K24" s="378"/>
    </row>
    <row r="25" spans="2:16">
      <c r="C25" s="379"/>
      <c r="I25" s="378"/>
      <c r="J25" s="378"/>
      <c r="K25" s="378"/>
    </row>
    <row r="26" spans="2:16">
      <c r="B26" s="380" t="s">
        <v>583</v>
      </c>
      <c r="C26" s="380" t="s">
        <v>568</v>
      </c>
      <c r="D26" s="381" t="s">
        <v>569</v>
      </c>
      <c r="E26" s="381" t="s">
        <v>570</v>
      </c>
      <c r="F26" s="381" t="s">
        <v>571</v>
      </c>
      <c r="I26" s="378"/>
      <c r="J26" s="775" t="s">
        <v>572</v>
      </c>
      <c r="K26" s="780"/>
      <c r="L26" s="780"/>
      <c r="M26" s="780"/>
      <c r="N26" s="780"/>
      <c r="O26" s="780"/>
      <c r="P26" s="780"/>
    </row>
    <row r="27" spans="2:16" ht="14.4" customHeight="1">
      <c r="B27" s="365" t="s">
        <v>573</v>
      </c>
      <c r="C27" s="366">
        <f>+ROUND(E27*F27,0)</f>
        <v>0</v>
      </c>
      <c r="D27" s="367" t="s">
        <v>574</v>
      </c>
      <c r="E27" s="367">
        <v>0</v>
      </c>
      <c r="F27" s="367">
        <v>0</v>
      </c>
      <c r="G27" s="368" t="s">
        <v>575</v>
      </c>
      <c r="I27" s="378"/>
      <c r="J27" s="765" t="s">
        <v>584</v>
      </c>
      <c r="K27" s="765"/>
      <c r="L27" s="765"/>
      <c r="M27" s="765"/>
      <c r="N27" s="765"/>
      <c r="O27" s="765"/>
      <c r="P27" s="765"/>
    </row>
    <row r="28" spans="2:16" ht="14.4" customHeight="1">
      <c r="F28" s="354"/>
      <c r="I28" s="378"/>
      <c r="J28" s="765"/>
      <c r="K28" s="765"/>
      <c r="L28" s="765"/>
      <c r="M28" s="765"/>
      <c r="N28" s="765"/>
      <c r="O28" s="765"/>
      <c r="P28" s="765"/>
    </row>
    <row r="29" spans="2:16" ht="14.4" customHeight="1">
      <c r="B29" s="766" t="s">
        <v>585</v>
      </c>
      <c r="C29" s="768" t="s">
        <v>578</v>
      </c>
      <c r="D29" s="769"/>
      <c r="E29" s="769"/>
      <c r="F29" s="769"/>
      <c r="G29" s="770"/>
      <c r="H29" s="766" t="s">
        <v>579</v>
      </c>
      <c r="I29" s="378"/>
      <c r="J29" s="765"/>
      <c r="K29" s="765"/>
      <c r="L29" s="765"/>
      <c r="M29" s="765"/>
      <c r="N29" s="765"/>
      <c r="O29" s="765"/>
      <c r="P29" s="765"/>
    </row>
    <row r="30" spans="2:16" ht="14.4" customHeight="1">
      <c r="B30" s="767"/>
      <c r="C30" s="380">
        <v>1</v>
      </c>
      <c r="D30" s="380">
        <v>2</v>
      </c>
      <c r="E30" s="380">
        <v>3</v>
      </c>
      <c r="F30" s="380">
        <v>4</v>
      </c>
      <c r="G30" s="380">
        <v>5</v>
      </c>
      <c r="H30" s="771"/>
      <c r="I30" s="378"/>
      <c r="J30" s="765"/>
      <c r="K30" s="765"/>
      <c r="L30" s="765"/>
      <c r="M30" s="765"/>
      <c r="N30" s="765"/>
      <c r="O30" s="765"/>
      <c r="P30" s="765"/>
    </row>
    <row r="31" spans="2:16" ht="14.4" customHeight="1">
      <c r="B31" s="369" t="s">
        <v>580</v>
      </c>
      <c r="C31" s="370">
        <v>0</v>
      </c>
      <c r="D31" s="370">
        <v>0</v>
      </c>
      <c r="E31" s="370">
        <v>0</v>
      </c>
      <c r="F31" s="370">
        <v>0</v>
      </c>
      <c r="G31" s="370">
        <v>0</v>
      </c>
      <c r="H31" s="372">
        <f>SUM(C31:G31)</f>
        <v>0</v>
      </c>
      <c r="I31" s="378"/>
      <c r="J31" s="765"/>
      <c r="K31" s="765"/>
      <c r="L31" s="765"/>
      <c r="M31" s="765"/>
      <c r="N31" s="765"/>
      <c r="O31" s="765"/>
      <c r="P31" s="765"/>
    </row>
    <row r="32" spans="2:16" ht="14.4" customHeight="1">
      <c r="B32" s="322" t="s">
        <v>581</v>
      </c>
      <c r="C32" s="374">
        <f>+IF(C30&lt;=$C$9,$C$27*C31,0)</f>
        <v>0</v>
      </c>
      <c r="D32" s="374">
        <f>+IF(D30&lt;=$C$9,$C$27*D31,0)</f>
        <v>0</v>
      </c>
      <c r="E32" s="374">
        <f>+IF(E30&lt;=$C$9,$C$27*E31,0)</f>
        <v>0</v>
      </c>
      <c r="F32" s="374">
        <f>+IF(F30&lt;=$C$9,$C$27*F31,0)</f>
        <v>0</v>
      </c>
      <c r="G32" s="374">
        <f>+IF(G30&lt;=$C$9,$C$27*G31,0)</f>
        <v>0</v>
      </c>
      <c r="H32" s="375">
        <f>SUM(C32:G32)</f>
        <v>0</v>
      </c>
      <c r="I32" s="378"/>
      <c r="J32" s="765"/>
      <c r="K32" s="765"/>
      <c r="L32" s="765"/>
      <c r="M32" s="765"/>
      <c r="N32" s="765"/>
      <c r="O32" s="765"/>
      <c r="P32" s="765"/>
    </row>
    <row r="33" spans="2:22">
      <c r="K33" s="36"/>
      <c r="L33" s="36"/>
    </row>
    <row r="34" spans="2:22">
      <c r="B34" s="363" t="s">
        <v>586</v>
      </c>
      <c r="C34" s="363" t="s">
        <v>564</v>
      </c>
      <c r="D34" s="358" t="s">
        <v>569</v>
      </c>
      <c r="E34" s="358" t="s">
        <v>570</v>
      </c>
      <c r="F34" s="358" t="s">
        <v>571</v>
      </c>
      <c r="J34" s="772" t="s">
        <v>572</v>
      </c>
      <c r="K34" s="773"/>
      <c r="L34" s="773"/>
      <c r="M34" s="773"/>
      <c r="N34" s="773"/>
      <c r="O34" s="773"/>
      <c r="P34" s="773"/>
    </row>
    <row r="35" spans="2:22" ht="14.7" customHeight="1">
      <c r="B35" s="323" t="s">
        <v>587</v>
      </c>
      <c r="C35" s="382">
        <f>+ROUND(E35*F35,0)</f>
        <v>150000</v>
      </c>
      <c r="D35" s="367" t="str">
        <f>D17</f>
        <v>kv.m.</v>
      </c>
      <c r="E35" s="367">
        <f>+E17</f>
        <v>4000</v>
      </c>
      <c r="F35" s="383">
        <f>+(C17*1.5%)/E17</f>
        <v>37.5</v>
      </c>
      <c r="G35" s="368" t="s">
        <v>575</v>
      </c>
      <c r="J35" s="774" t="s">
        <v>588</v>
      </c>
      <c r="K35" s="774"/>
      <c r="L35" s="774"/>
      <c r="M35" s="774"/>
      <c r="N35" s="774"/>
      <c r="O35" s="774"/>
      <c r="P35" s="774"/>
    </row>
    <row r="36" spans="2:22">
      <c r="B36" s="323" t="s">
        <v>589</v>
      </c>
      <c r="C36" s="382">
        <f>+ROUND(E36*F36,0)</f>
        <v>60000</v>
      </c>
      <c r="D36" s="367" t="s">
        <v>590</v>
      </c>
      <c r="E36" s="367">
        <v>4000</v>
      </c>
      <c r="F36" s="383">
        <v>15</v>
      </c>
      <c r="G36" s="368" t="s">
        <v>575</v>
      </c>
      <c r="J36" s="774"/>
      <c r="K36" s="774"/>
      <c r="L36" s="774"/>
      <c r="M36" s="774"/>
      <c r="N36" s="774"/>
      <c r="O36" s="774"/>
      <c r="P36" s="774"/>
    </row>
    <row r="37" spans="2:22">
      <c r="B37" s="1"/>
      <c r="C37" s="384"/>
      <c r="D37" s="385"/>
      <c r="E37" s="386"/>
      <c r="F37" s="387"/>
      <c r="H37" s="12"/>
      <c r="I37" s="12"/>
      <c r="J37" s="774"/>
      <c r="K37" s="774"/>
      <c r="L37" s="774"/>
      <c r="M37" s="774"/>
      <c r="N37" s="774"/>
      <c r="O37" s="774"/>
      <c r="P37" s="774"/>
    </row>
    <row r="38" spans="2:22" ht="14.7" customHeight="1">
      <c r="B38" s="323" t="s">
        <v>591</v>
      </c>
      <c r="C38" s="377">
        <v>0.32979999999999998</v>
      </c>
      <c r="H38" s="12"/>
      <c r="I38" s="12"/>
      <c r="J38" s="774"/>
      <c r="K38" s="774"/>
      <c r="L38" s="774"/>
      <c r="M38" s="774"/>
      <c r="N38" s="774"/>
      <c r="O38" s="774"/>
      <c r="P38" s="774"/>
    </row>
    <row r="39" spans="2:22">
      <c r="K39" s="36"/>
      <c r="L39" s="36"/>
    </row>
    <row r="40" spans="2:22">
      <c r="B40" s="380" t="s">
        <v>592</v>
      </c>
      <c r="C40" s="380" t="s">
        <v>564</v>
      </c>
      <c r="D40" s="381" t="s">
        <v>569</v>
      </c>
      <c r="E40" s="381" t="s">
        <v>570</v>
      </c>
      <c r="F40" s="381" t="s">
        <v>571</v>
      </c>
      <c r="J40" s="775" t="s">
        <v>572</v>
      </c>
      <c r="K40" s="775"/>
      <c r="L40" s="775"/>
      <c r="M40" s="775"/>
      <c r="N40" s="775"/>
      <c r="O40" s="775"/>
      <c r="P40" s="775"/>
      <c r="Q40" s="775"/>
      <c r="R40" s="775"/>
      <c r="S40" s="775"/>
      <c r="T40" s="775"/>
      <c r="U40" s="775"/>
      <c r="V40" s="775"/>
    </row>
    <row r="41" spans="2:22" ht="14.7" customHeight="1">
      <c r="B41" s="323" t="s">
        <v>587</v>
      </c>
      <c r="C41" s="382">
        <f>+ROUND(E41*F41,0)</f>
        <v>0</v>
      </c>
      <c r="D41" s="367" t="s">
        <v>590</v>
      </c>
      <c r="E41" s="367">
        <v>0</v>
      </c>
      <c r="F41" s="383">
        <v>0</v>
      </c>
      <c r="G41" s="368" t="s">
        <v>575</v>
      </c>
      <c r="J41" s="774" t="s">
        <v>593</v>
      </c>
      <c r="K41" s="774"/>
      <c r="L41" s="774"/>
      <c r="M41" s="774"/>
      <c r="N41" s="774"/>
      <c r="O41" s="774"/>
      <c r="P41" s="774"/>
      <c r="Q41" s="774"/>
      <c r="R41" s="774"/>
      <c r="S41" s="774"/>
      <c r="T41" s="774"/>
      <c r="U41" s="774"/>
      <c r="V41" s="774"/>
    </row>
    <row r="42" spans="2:22">
      <c r="B42" s="323" t="s">
        <v>589</v>
      </c>
      <c r="C42" s="382">
        <f>+ROUND(E42*F42,0)</f>
        <v>850000</v>
      </c>
      <c r="D42" s="367" t="s">
        <v>590</v>
      </c>
      <c r="E42" s="367">
        <v>1000</v>
      </c>
      <c r="F42" s="383">
        <v>850</v>
      </c>
      <c r="G42" s="368" t="s">
        <v>575</v>
      </c>
      <c r="J42" s="774"/>
      <c r="K42" s="774"/>
      <c r="L42" s="774"/>
      <c r="M42" s="774"/>
      <c r="N42" s="774"/>
      <c r="O42" s="774"/>
      <c r="P42" s="774"/>
      <c r="Q42" s="774"/>
      <c r="R42" s="774"/>
      <c r="S42" s="774"/>
      <c r="T42" s="774"/>
      <c r="U42" s="774"/>
      <c r="V42" s="774"/>
    </row>
    <row r="43" spans="2:22">
      <c r="K43" s="36"/>
      <c r="L43" s="36"/>
    </row>
    <row r="44" spans="2:22" ht="14.4" customHeight="1">
      <c r="B44" s="363" t="s">
        <v>594</v>
      </c>
      <c r="C44" s="363" t="s">
        <v>564</v>
      </c>
      <c r="D44" s="358" t="s">
        <v>569</v>
      </c>
      <c r="E44" s="358" t="s">
        <v>570</v>
      </c>
      <c r="F44" s="358" t="s">
        <v>571</v>
      </c>
      <c r="H44" s="388"/>
      <c r="I44" s="388"/>
      <c r="J44" s="776" t="s">
        <v>572</v>
      </c>
      <c r="K44" s="776"/>
      <c r="L44" s="776"/>
      <c r="M44" s="776"/>
      <c r="N44" s="776"/>
      <c r="O44" s="776"/>
      <c r="P44" s="776"/>
      <c r="Q44" s="776"/>
      <c r="R44" s="776"/>
      <c r="S44" s="776"/>
      <c r="T44" s="776"/>
      <c r="U44" s="776"/>
      <c r="V44" s="776"/>
    </row>
    <row r="45" spans="2:22">
      <c r="B45" s="365" t="s">
        <v>595</v>
      </c>
      <c r="C45" s="382">
        <f>+ROUND(E45*F45,0)</f>
        <v>0</v>
      </c>
      <c r="D45" s="389" t="s">
        <v>590</v>
      </c>
      <c r="E45" s="367">
        <v>0</v>
      </c>
      <c r="F45" s="383">
        <v>0</v>
      </c>
      <c r="H45" s="12"/>
      <c r="I45" s="12"/>
      <c r="J45" s="764" t="s">
        <v>596</v>
      </c>
      <c r="K45" s="764"/>
      <c r="L45" s="764"/>
      <c r="M45" s="764"/>
      <c r="N45" s="764"/>
      <c r="O45" s="764"/>
      <c r="P45" s="764"/>
      <c r="Q45" s="764"/>
      <c r="R45" s="764"/>
      <c r="S45" s="764"/>
      <c r="T45" s="764"/>
      <c r="U45" s="764"/>
      <c r="V45" s="764"/>
    </row>
    <row r="46" spans="2:22" ht="14.4" customHeight="1">
      <c r="B46" s="50"/>
      <c r="C46" s="390"/>
      <c r="D46" s="385"/>
      <c r="E46" s="385"/>
      <c r="F46" s="391"/>
      <c r="H46" s="12"/>
      <c r="I46" s="12"/>
      <c r="J46" s="764"/>
      <c r="K46" s="764"/>
      <c r="L46" s="764"/>
      <c r="M46" s="764"/>
      <c r="N46" s="764"/>
      <c r="O46" s="764"/>
      <c r="P46" s="764"/>
      <c r="Q46" s="764"/>
      <c r="R46" s="764"/>
      <c r="S46" s="764"/>
      <c r="T46" s="764"/>
      <c r="U46" s="764"/>
      <c r="V46" s="764"/>
    </row>
    <row r="47" spans="2:22">
      <c r="B47" s="322" t="s">
        <v>597</v>
      </c>
      <c r="C47" s="377">
        <v>0.2621</v>
      </c>
    </row>
    <row r="48" spans="2:22">
      <c r="C48" s="379"/>
    </row>
    <row r="49" spans="1:22">
      <c r="B49" s="380" t="s">
        <v>598</v>
      </c>
      <c r="C49" s="380" t="s">
        <v>564</v>
      </c>
      <c r="D49" s="381" t="s">
        <v>569</v>
      </c>
      <c r="E49" s="381" t="s">
        <v>570</v>
      </c>
      <c r="F49" s="381" t="s">
        <v>571</v>
      </c>
      <c r="J49" s="777" t="s">
        <v>572</v>
      </c>
      <c r="K49" s="778"/>
      <c r="L49" s="778"/>
      <c r="M49" s="778"/>
      <c r="N49" s="778"/>
      <c r="O49" s="778"/>
      <c r="P49" s="779"/>
    </row>
    <row r="50" spans="1:22" ht="14.4" customHeight="1">
      <c r="B50" s="365" t="s">
        <v>595</v>
      </c>
      <c r="C50" s="382">
        <f>+ROUND(E50*F50,0)</f>
        <v>0</v>
      </c>
      <c r="D50" s="389" t="s">
        <v>590</v>
      </c>
      <c r="E50" s="367">
        <v>0</v>
      </c>
      <c r="F50" s="383">
        <v>0</v>
      </c>
      <c r="J50" s="764" t="s">
        <v>596</v>
      </c>
      <c r="K50" s="764"/>
      <c r="L50" s="764"/>
      <c r="M50" s="764"/>
      <c r="N50" s="764"/>
      <c r="O50" s="764"/>
      <c r="P50" s="764"/>
      <c r="Q50" s="764"/>
      <c r="R50" s="764"/>
      <c r="S50" s="764"/>
      <c r="T50" s="764"/>
      <c r="U50" s="764"/>
      <c r="V50" s="764"/>
    </row>
    <row r="51" spans="1:22" ht="14.4" customHeight="1">
      <c r="C51" s="379"/>
      <c r="J51" s="764"/>
      <c r="K51" s="764"/>
      <c r="L51" s="764"/>
      <c r="M51" s="764"/>
      <c r="N51" s="764"/>
      <c r="O51" s="764"/>
      <c r="P51" s="764"/>
      <c r="Q51" s="764"/>
      <c r="R51" s="764"/>
      <c r="S51" s="764"/>
      <c r="T51" s="764"/>
      <c r="U51" s="764"/>
      <c r="V51" s="764"/>
    </row>
    <row r="52" spans="1:22">
      <c r="B52" s="363" t="s">
        <v>599</v>
      </c>
      <c r="C52" s="363" t="s">
        <v>558</v>
      </c>
    </row>
    <row r="53" spans="1:22">
      <c r="B53" s="322" t="s">
        <v>600</v>
      </c>
      <c r="C53" s="392">
        <v>0.04</v>
      </c>
    </row>
    <row r="54" spans="1:22">
      <c r="B54" s="323" t="s">
        <v>601</v>
      </c>
      <c r="C54" s="392">
        <v>0.03</v>
      </c>
    </row>
    <row r="55" spans="1:22">
      <c r="B55" s="322" t="s">
        <v>602</v>
      </c>
      <c r="C55" s="393">
        <f>ROUND((1+C53)*(1+C54)-1,4)</f>
        <v>7.1199999999999999E-2</v>
      </c>
    </row>
    <row r="57" spans="1:22" ht="15.6">
      <c r="A57" s="355" t="s">
        <v>603</v>
      </c>
    </row>
    <row r="58" spans="1:22" ht="13.2" hidden="1" customHeight="1" outlineLevel="1">
      <c r="B58" s="394"/>
    </row>
    <row r="59" spans="1:22" hidden="1" outlineLevel="1">
      <c r="B59" s="363" t="s">
        <v>604</v>
      </c>
      <c r="C59" s="363" t="s">
        <v>558</v>
      </c>
    </row>
    <row r="60" spans="1:22" hidden="1" outlineLevel="1">
      <c r="B60" s="361" t="s">
        <v>605</v>
      </c>
      <c r="C60" s="362">
        <v>0.8</v>
      </c>
    </row>
    <row r="61" spans="1:22" hidden="1" outlineLevel="1">
      <c r="B61" s="361" t="s">
        <v>606</v>
      </c>
      <c r="C61" s="395">
        <f>1-C60</f>
        <v>0.19999999999999996</v>
      </c>
    </row>
    <row r="62" spans="1:22" hidden="1" outlineLevel="1">
      <c r="B62" s="361" t="s">
        <v>607</v>
      </c>
      <c r="C62" s="396">
        <v>6.5000000000000002E-2</v>
      </c>
    </row>
    <row r="63" spans="1:22" hidden="1" outlineLevel="1">
      <c r="B63" s="361" t="s">
        <v>608</v>
      </c>
      <c r="C63" s="396">
        <v>0.12</v>
      </c>
    </row>
    <row r="64" spans="1:22" hidden="1" outlineLevel="1">
      <c r="B64" s="361" t="s">
        <v>609</v>
      </c>
      <c r="C64" s="396">
        <v>0.16</v>
      </c>
    </row>
    <row r="65" spans="1:29" hidden="1" outlineLevel="1">
      <c r="B65" s="361" t="s">
        <v>610</v>
      </c>
      <c r="C65" s="393">
        <f>C60*C62+C61*C63*(1+C64)</f>
        <v>7.9839999999999994E-2</v>
      </c>
    </row>
    <row r="66" spans="1:29" collapsed="1">
      <c r="B66" s="41"/>
      <c r="C66" s="397"/>
      <c r="K66" s="8"/>
      <c r="L66" s="8"/>
      <c r="M66" s="8"/>
      <c r="N66" s="8"/>
    </row>
    <row r="67" spans="1:29" ht="18">
      <c r="A67" s="398" t="s">
        <v>611</v>
      </c>
      <c r="E67" s="399"/>
      <c r="F67" s="399"/>
      <c r="G67" s="399"/>
      <c r="H67" s="399"/>
      <c r="I67" s="399"/>
      <c r="J67" s="399"/>
      <c r="K67" s="399"/>
      <c r="L67" s="399"/>
      <c r="M67" s="399"/>
      <c r="N67" s="399"/>
      <c r="O67" s="399"/>
      <c r="P67" s="399"/>
      <c r="Q67" s="399"/>
      <c r="R67" s="399"/>
      <c r="S67" s="399"/>
    </row>
    <row r="68" spans="1:29" hidden="1" outlineLevel="1">
      <c r="B68" s="41"/>
      <c r="D68" s="36"/>
      <c r="E68" s="399"/>
      <c r="F68" s="399"/>
      <c r="G68" s="399"/>
      <c r="H68" s="399"/>
      <c r="I68" s="399"/>
      <c r="J68" s="399"/>
      <c r="K68" s="399"/>
      <c r="L68" s="399"/>
      <c r="M68" s="399"/>
      <c r="N68" s="399"/>
      <c r="O68" s="399"/>
      <c r="P68" s="399"/>
      <c r="Q68" s="399"/>
      <c r="R68" s="399"/>
      <c r="S68" s="399"/>
    </row>
    <row r="69" spans="1:29" hidden="1" outlineLevel="1">
      <c r="B69" s="400" t="s">
        <v>612</v>
      </c>
      <c r="C69" s="400"/>
      <c r="D69" s="401">
        <f>E69-1</f>
        <v>2026</v>
      </c>
      <c r="E69" s="402">
        <f>C7</f>
        <v>2027</v>
      </c>
      <c r="F69" s="402">
        <f>+E69+1</f>
        <v>2028</v>
      </c>
      <c r="G69" s="402">
        <f t="shared" ref="G69:V70" si="0">+F69+1</f>
        <v>2029</v>
      </c>
      <c r="H69" s="402">
        <f t="shared" si="0"/>
        <v>2030</v>
      </c>
      <c r="I69" s="402">
        <f t="shared" si="0"/>
        <v>2031</v>
      </c>
      <c r="J69" s="402">
        <f t="shared" si="0"/>
        <v>2032</v>
      </c>
      <c r="K69" s="402">
        <f t="shared" si="0"/>
        <v>2033</v>
      </c>
      <c r="L69" s="402">
        <f t="shared" si="0"/>
        <v>2034</v>
      </c>
      <c r="M69" s="402">
        <f t="shared" si="0"/>
        <v>2035</v>
      </c>
      <c r="N69" s="402">
        <f t="shared" si="0"/>
        <v>2036</v>
      </c>
      <c r="O69" s="402">
        <f t="shared" si="0"/>
        <v>2037</v>
      </c>
      <c r="P69" s="402">
        <f t="shared" si="0"/>
        <v>2038</v>
      </c>
      <c r="Q69" s="402">
        <f t="shared" si="0"/>
        <v>2039</v>
      </c>
      <c r="R69" s="402">
        <f t="shared" si="0"/>
        <v>2040</v>
      </c>
      <c r="S69" s="402">
        <f t="shared" si="0"/>
        <v>2041</v>
      </c>
      <c r="T69" s="402">
        <f t="shared" si="0"/>
        <v>2042</v>
      </c>
      <c r="U69" s="402">
        <f t="shared" si="0"/>
        <v>2043</v>
      </c>
      <c r="V69" s="402">
        <f t="shared" si="0"/>
        <v>2044</v>
      </c>
      <c r="W69" s="402">
        <f t="shared" ref="W69:AC70" si="1">+V69+1</f>
        <v>2045</v>
      </c>
      <c r="X69" s="402">
        <f t="shared" si="1"/>
        <v>2046</v>
      </c>
      <c r="Y69" s="402">
        <f t="shared" si="1"/>
        <v>2047</v>
      </c>
      <c r="Z69" s="402">
        <f t="shared" si="1"/>
        <v>2048</v>
      </c>
      <c r="AA69" s="402">
        <f t="shared" si="1"/>
        <v>2049</v>
      </c>
      <c r="AB69" s="402">
        <f t="shared" si="1"/>
        <v>2050</v>
      </c>
      <c r="AC69" s="402">
        <f t="shared" si="1"/>
        <v>2051</v>
      </c>
    </row>
    <row r="70" spans="1:29" hidden="1" outlineLevel="1">
      <c r="B70" s="400" t="s">
        <v>613</v>
      </c>
      <c r="C70" s="400"/>
      <c r="D70" s="403">
        <v>0</v>
      </c>
      <c r="E70" s="400">
        <v>1</v>
      </c>
      <c r="F70" s="400">
        <f>+E70+1</f>
        <v>2</v>
      </c>
      <c r="G70" s="400">
        <f t="shared" si="0"/>
        <v>3</v>
      </c>
      <c r="H70" s="400">
        <f t="shared" si="0"/>
        <v>4</v>
      </c>
      <c r="I70" s="400">
        <f t="shared" si="0"/>
        <v>5</v>
      </c>
      <c r="J70" s="400">
        <f t="shared" si="0"/>
        <v>6</v>
      </c>
      <c r="K70" s="400">
        <f t="shared" si="0"/>
        <v>7</v>
      </c>
      <c r="L70" s="400">
        <f t="shared" si="0"/>
        <v>8</v>
      </c>
      <c r="M70" s="400">
        <f t="shared" si="0"/>
        <v>9</v>
      </c>
      <c r="N70" s="400">
        <f t="shared" si="0"/>
        <v>10</v>
      </c>
      <c r="O70" s="400">
        <f t="shared" si="0"/>
        <v>11</v>
      </c>
      <c r="P70" s="400">
        <f t="shared" si="0"/>
        <v>12</v>
      </c>
      <c r="Q70" s="400">
        <f t="shared" si="0"/>
        <v>13</v>
      </c>
      <c r="R70" s="400">
        <f t="shared" si="0"/>
        <v>14</v>
      </c>
      <c r="S70" s="400">
        <f t="shared" si="0"/>
        <v>15</v>
      </c>
      <c r="T70" s="400">
        <f t="shared" si="0"/>
        <v>16</v>
      </c>
      <c r="U70" s="400">
        <f t="shared" si="0"/>
        <v>17</v>
      </c>
      <c r="V70" s="400">
        <f t="shared" si="0"/>
        <v>18</v>
      </c>
      <c r="W70" s="400">
        <f t="shared" si="1"/>
        <v>19</v>
      </c>
      <c r="X70" s="400">
        <f t="shared" si="1"/>
        <v>20</v>
      </c>
      <c r="Y70" s="400">
        <f t="shared" si="1"/>
        <v>21</v>
      </c>
      <c r="Z70" s="400">
        <f t="shared" si="1"/>
        <v>22</v>
      </c>
      <c r="AA70" s="400">
        <f t="shared" si="1"/>
        <v>23</v>
      </c>
      <c r="AB70" s="400">
        <f t="shared" si="1"/>
        <v>24</v>
      </c>
      <c r="AC70" s="400">
        <f t="shared" si="1"/>
        <v>25</v>
      </c>
    </row>
    <row r="71" spans="1:29" hidden="1" outlineLevel="1">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row>
    <row r="72" spans="1:29" hidden="1" outlineLevel="1">
      <c r="B72" s="405" t="s">
        <v>614</v>
      </c>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row>
    <row r="73" spans="1:29" hidden="1" outlineLevel="1">
      <c r="B73" s="322" t="str">
        <f>"Indeks. Koef. "&amp;" ("&amp;C54*100&amp;"%)"</f>
        <v>Indeks. Koef.  (3%)</v>
      </c>
      <c r="C73" s="406"/>
      <c r="D73" s="407">
        <f>(1+$C$54)^D70</f>
        <v>1</v>
      </c>
      <c r="E73" s="407">
        <f>(1+$C$54)^E70</f>
        <v>1.03</v>
      </c>
      <c r="F73" s="407">
        <f t="shared" ref="F73:AC73" si="2">(1+$C$54)^F70</f>
        <v>1.0609</v>
      </c>
      <c r="G73" s="407">
        <f t="shared" si="2"/>
        <v>1.092727</v>
      </c>
      <c r="H73" s="407">
        <f t="shared" si="2"/>
        <v>1.1255088099999999</v>
      </c>
      <c r="I73" s="407">
        <f t="shared" si="2"/>
        <v>1.1592740742999998</v>
      </c>
      <c r="J73" s="407">
        <f t="shared" si="2"/>
        <v>1.1940522965289999</v>
      </c>
      <c r="K73" s="407">
        <f t="shared" si="2"/>
        <v>1.22987386542487</v>
      </c>
      <c r="L73" s="407">
        <f t="shared" si="2"/>
        <v>1.2667700813876159</v>
      </c>
      <c r="M73" s="407">
        <f t="shared" si="2"/>
        <v>1.3047731838292445</v>
      </c>
      <c r="N73" s="407">
        <f t="shared" si="2"/>
        <v>1.3439163793441218</v>
      </c>
      <c r="O73" s="407">
        <f t="shared" si="2"/>
        <v>1.3842338707244455</v>
      </c>
      <c r="P73" s="407">
        <f t="shared" si="2"/>
        <v>1.4257608868461786</v>
      </c>
      <c r="Q73" s="407">
        <f t="shared" si="2"/>
        <v>1.4685337134515639</v>
      </c>
      <c r="R73" s="407">
        <f t="shared" si="2"/>
        <v>1.512589724855111</v>
      </c>
      <c r="S73" s="407">
        <f t="shared" si="2"/>
        <v>1.5579674166007644</v>
      </c>
      <c r="T73" s="407">
        <f t="shared" si="2"/>
        <v>1.6047064390987871</v>
      </c>
      <c r="U73" s="407">
        <f t="shared" si="2"/>
        <v>1.6528476322717507</v>
      </c>
      <c r="V73" s="407">
        <f t="shared" si="2"/>
        <v>1.7024330612399032</v>
      </c>
      <c r="W73" s="407">
        <f t="shared" si="2"/>
        <v>1.7535060530771003</v>
      </c>
      <c r="X73" s="407">
        <f t="shared" si="2"/>
        <v>1.8061112346694133</v>
      </c>
      <c r="Y73" s="407">
        <f t="shared" si="2"/>
        <v>1.8602945717094954</v>
      </c>
      <c r="Z73" s="407">
        <f t="shared" si="2"/>
        <v>1.9161034088607805</v>
      </c>
      <c r="AA73" s="407">
        <f t="shared" si="2"/>
        <v>1.973586511126604</v>
      </c>
      <c r="AB73" s="407">
        <f t="shared" si="2"/>
        <v>2.0327941064604018</v>
      </c>
      <c r="AC73" s="407">
        <f t="shared" si="2"/>
        <v>2.0937779296542138</v>
      </c>
    </row>
    <row r="74" spans="1:29" hidden="1" outlineLevel="1">
      <c r="B74" s="322" t="str">
        <f>"Nom. D. Koef. "&amp;" ("&amp;C55*100&amp;"%)"</f>
        <v>Nom. D. Koef.  (7,12%)</v>
      </c>
      <c r="C74" s="406"/>
      <c r="D74" s="407">
        <f>1/(1+$C$55)^D70</f>
        <v>1</v>
      </c>
      <c r="E74" s="407">
        <f>1/(1+$C$55)^E70</f>
        <v>0.93353248693054525</v>
      </c>
      <c r="F74" s="407">
        <f t="shared" ref="F74:AC74" si="3">1/(1+$C$55)^F70</f>
        <v>0.87148290415472862</v>
      </c>
      <c r="G74" s="407">
        <f t="shared" si="3"/>
        <v>0.81355760283301792</v>
      </c>
      <c r="H74" s="407">
        <f t="shared" si="3"/>
        <v>0.75948245223395994</v>
      </c>
      <c r="I74" s="407">
        <f t="shared" si="3"/>
        <v>0.70900154241407776</v>
      </c>
      <c r="J74" s="407">
        <f t="shared" si="3"/>
        <v>0.66187597312740643</v>
      </c>
      <c r="K74" s="407">
        <f t="shared" si="3"/>
        <v>0.61788272323320248</v>
      </c>
      <c r="L74" s="407">
        <f t="shared" si="3"/>
        <v>0.57681359525130926</v>
      </c>
      <c r="M74" s="407">
        <f t="shared" si="3"/>
        <v>0.53847423007030371</v>
      </c>
      <c r="N74" s="407">
        <f t="shared" si="3"/>
        <v>0.50268318714554117</v>
      </c>
      <c r="O74" s="407">
        <f t="shared" si="3"/>
        <v>0.46927108583414984</v>
      </c>
      <c r="P74" s="407">
        <f t="shared" si="3"/>
        <v>0.43807980380335121</v>
      </c>
      <c r="Q74" s="407">
        <f t="shared" si="3"/>
        <v>0.40896172871858782</v>
      </c>
      <c r="R74" s="407">
        <f t="shared" si="3"/>
        <v>0.3817790596700783</v>
      </c>
      <c r="S74" s="407">
        <f t="shared" si="3"/>
        <v>0.35640315503181325</v>
      </c>
      <c r="T74" s="407">
        <f t="shared" si="3"/>
        <v>0.33271392366674124</v>
      </c>
      <c r="U74" s="407">
        <f t="shared" si="3"/>
        <v>0.31059925659703258</v>
      </c>
      <c r="V74" s="407">
        <f t="shared" si="3"/>
        <v>0.28995449644980636</v>
      </c>
      <c r="W74" s="407">
        <f t="shared" si="3"/>
        <v>0.2706819421674817</v>
      </c>
      <c r="X74" s="407">
        <f t="shared" si="3"/>
        <v>0.25269038663879922</v>
      </c>
      <c r="Y74" s="407">
        <f t="shared" si="3"/>
        <v>0.23589468506235925</v>
      </c>
      <c r="Z74" s="407">
        <f t="shared" si="3"/>
        <v>0.22021535199996198</v>
      </c>
      <c r="AA74" s="407">
        <f t="shared" si="3"/>
        <v>0.20557818521280996</v>
      </c>
      <c r="AB74" s="407">
        <f t="shared" si="3"/>
        <v>0.1919139145003827</v>
      </c>
      <c r="AC74" s="407">
        <f t="shared" si="3"/>
        <v>0.17915787388011828</v>
      </c>
    </row>
    <row r="75" spans="1:29" hidden="1" outlineLevel="1">
      <c r="B75" s="322" t="str">
        <f>"D. Koef. WACC "&amp;" ("&amp;C65*100&amp;"%)"</f>
        <v>D. Koef. WACC  (7,984%)</v>
      </c>
      <c r="C75" s="406"/>
      <c r="D75" s="407">
        <f>1/(1+$C$65)^D70</f>
        <v>1</v>
      </c>
      <c r="E75" s="407">
        <f>1/(1+$C$65)^E70</f>
        <v>0.92606312046229078</v>
      </c>
      <c r="F75" s="407">
        <f>1/(1+$C$65)^F70</f>
        <v>0.8575929030803553</v>
      </c>
      <c r="G75" s="407">
        <f t="shared" ref="G75:AC75" si="4">1/(1+$C$65)^G70</f>
        <v>0.79418515991290861</v>
      </c>
      <c r="H75" s="407">
        <f t="shared" si="4"/>
        <v>0.73546558741379164</v>
      </c>
      <c r="I75" s="407">
        <f t="shared" si="4"/>
        <v>0.68108755687304767</v>
      </c>
      <c r="J75" s="407">
        <f t="shared" si="4"/>
        <v>0.63073006822589239</v>
      </c>
      <c r="K75" s="407">
        <f>1/(1+$C$65)^K70</f>
        <v>0.58409585515066342</v>
      </c>
      <c r="L75" s="407">
        <f t="shared" si="4"/>
        <v>0.54090963026991368</v>
      </c>
      <c r="M75" s="407">
        <f t="shared" si="4"/>
        <v>0.50091646009586022</v>
      </c>
      <c r="N75" s="407">
        <f t="shared" si="4"/>
        <v>0.46388026012729683</v>
      </c>
      <c r="O75" s="407">
        <f t="shared" si="4"/>
        <v>0.42958240121434371</v>
      </c>
      <c r="P75" s="407">
        <f t="shared" si="4"/>
        <v>0.39782041896423898</v>
      </c>
      <c r="Q75" s="407">
        <f t="shared" si="4"/>
        <v>0.36840681856963897</v>
      </c>
      <c r="R75" s="407">
        <f t="shared" si="4"/>
        <v>0.34116796800418486</v>
      </c>
      <c r="S75" s="407">
        <f t="shared" si="4"/>
        <v>0.31594307305173441</v>
      </c>
      <c r="T75" s="407">
        <f t="shared" si="4"/>
        <v>0.29258322811873466</v>
      </c>
      <c r="U75" s="407">
        <f t="shared" si="4"/>
        <v>0.2709505372265657</v>
      </c>
      <c r="V75" s="407">
        <f t="shared" si="4"/>
        <v>0.25091729999496754</v>
      </c>
      <c r="W75" s="407">
        <f t="shared" si="4"/>
        <v>0.23236525781131231</v>
      </c>
      <c r="X75" s="407">
        <f t="shared" si="4"/>
        <v>0.21518489573576863</v>
      </c>
      <c r="Y75" s="407">
        <f t="shared" si="4"/>
        <v>0.19927479602141859</v>
      </c>
      <c r="Z75" s="407">
        <f t="shared" si="4"/>
        <v>0.18454103943308137</v>
      </c>
      <c r="AA75" s="407">
        <f t="shared" si="4"/>
        <v>0.17089665083075395</v>
      </c>
      <c r="AB75" s="407">
        <f t="shared" si="4"/>
        <v>0.15826108574488257</v>
      </c>
      <c r="AC75" s="407">
        <f t="shared" si="4"/>
        <v>0.14655975491265613</v>
      </c>
    </row>
    <row r="76" spans="1:29" hidden="1" outlineLevel="1">
      <c r="C76" s="6"/>
      <c r="D76" s="408"/>
      <c r="E76" s="408"/>
      <c r="F76" s="408"/>
      <c r="G76" s="408"/>
      <c r="H76" s="408"/>
      <c r="I76" s="408"/>
      <c r="J76" s="408"/>
      <c r="K76" s="408"/>
      <c r="L76" s="408"/>
      <c r="M76" s="408"/>
      <c r="N76" s="408"/>
      <c r="O76" s="408"/>
      <c r="P76" s="408"/>
      <c r="Q76" s="408"/>
      <c r="R76" s="408"/>
      <c r="S76" s="408"/>
    </row>
    <row r="77" spans="1:29" hidden="1" outlineLevel="1">
      <c r="B77" s="409" t="s">
        <v>615</v>
      </c>
      <c r="C77" s="6"/>
      <c r="D77" s="408"/>
      <c r="E77" s="408"/>
      <c r="F77" s="408"/>
      <c r="G77" s="408"/>
      <c r="H77" s="408"/>
      <c r="I77" s="408"/>
      <c r="J77" s="408"/>
      <c r="K77" s="408"/>
      <c r="L77" s="408"/>
      <c r="M77" s="408"/>
      <c r="N77" s="408"/>
      <c r="O77" s="408"/>
      <c r="P77" s="408"/>
      <c r="Q77" s="408"/>
      <c r="R77" s="408"/>
      <c r="S77" s="408"/>
    </row>
    <row r="78" spans="1:29" hidden="1" outlineLevel="1">
      <c r="B78" s="322" t="s">
        <v>616</v>
      </c>
      <c r="C78" s="406"/>
      <c r="D78" s="410">
        <f>IF(AND(D70&lt;=$C$8,D70&gt;=1),1,0)</f>
        <v>0</v>
      </c>
      <c r="E78" s="410">
        <f>IF(AND(E70&lt;=$C$8,E70&gt;=1),1,0)</f>
        <v>1</v>
      </c>
      <c r="F78" s="410">
        <f t="shared" ref="F78:AC78" si="5">IF(AND(F70&lt;=$C$8,F70&gt;=1),1,0)</f>
        <v>1</v>
      </c>
      <c r="G78" s="410">
        <f t="shared" si="5"/>
        <v>1</v>
      </c>
      <c r="H78" s="410">
        <f t="shared" si="5"/>
        <v>1</v>
      </c>
      <c r="I78" s="410">
        <f t="shared" si="5"/>
        <v>1</v>
      </c>
      <c r="J78" s="410">
        <f t="shared" si="5"/>
        <v>1</v>
      </c>
      <c r="K78" s="410">
        <f t="shared" si="5"/>
        <v>1</v>
      </c>
      <c r="L78" s="410">
        <f t="shared" si="5"/>
        <v>1</v>
      </c>
      <c r="M78" s="410">
        <f t="shared" si="5"/>
        <v>1</v>
      </c>
      <c r="N78" s="410">
        <f t="shared" si="5"/>
        <v>1</v>
      </c>
      <c r="O78" s="410">
        <f t="shared" si="5"/>
        <v>1</v>
      </c>
      <c r="P78" s="410">
        <f t="shared" si="5"/>
        <v>1</v>
      </c>
      <c r="Q78" s="410">
        <f t="shared" si="5"/>
        <v>1</v>
      </c>
      <c r="R78" s="410">
        <f t="shared" si="5"/>
        <v>1</v>
      </c>
      <c r="S78" s="410">
        <f t="shared" si="5"/>
        <v>1</v>
      </c>
      <c r="T78" s="410">
        <f t="shared" si="5"/>
        <v>1</v>
      </c>
      <c r="U78" s="410">
        <f t="shared" si="5"/>
        <v>1</v>
      </c>
      <c r="V78" s="410">
        <f t="shared" si="5"/>
        <v>1</v>
      </c>
      <c r="W78" s="410">
        <f t="shared" si="5"/>
        <v>1</v>
      </c>
      <c r="X78" s="410">
        <f t="shared" si="5"/>
        <v>1</v>
      </c>
      <c r="Y78" s="410">
        <f t="shared" si="5"/>
        <v>0</v>
      </c>
      <c r="Z78" s="410">
        <f t="shared" si="5"/>
        <v>0</v>
      </c>
      <c r="AA78" s="410">
        <f t="shared" si="5"/>
        <v>0</v>
      </c>
      <c r="AB78" s="410">
        <f t="shared" si="5"/>
        <v>0</v>
      </c>
      <c r="AC78" s="410">
        <f t="shared" si="5"/>
        <v>0</v>
      </c>
    </row>
    <row r="79" spans="1:29" hidden="1" outlineLevel="1">
      <c r="B79" s="322" t="s">
        <v>617</v>
      </c>
      <c r="C79" s="406"/>
      <c r="D79" s="410">
        <f>IF(AND(D70&lt;=$C$9,D70&gt;=1),1,0)</f>
        <v>0</v>
      </c>
      <c r="E79" s="410">
        <f>IF(AND(E70&lt;=$C$9,E70&gt;=1),1,0)</f>
        <v>1</v>
      </c>
      <c r="F79" s="410">
        <f t="shared" ref="F79:AC79" si="6">IF(AND(F70&lt;=$C$9,F70&gt;=1),1,0)</f>
        <v>1</v>
      </c>
      <c r="G79" s="410">
        <f t="shared" si="6"/>
        <v>0</v>
      </c>
      <c r="H79" s="410">
        <f t="shared" si="6"/>
        <v>0</v>
      </c>
      <c r="I79" s="410">
        <f t="shared" si="6"/>
        <v>0</v>
      </c>
      <c r="J79" s="410">
        <f t="shared" si="6"/>
        <v>0</v>
      </c>
      <c r="K79" s="410">
        <f t="shared" si="6"/>
        <v>0</v>
      </c>
      <c r="L79" s="410">
        <f t="shared" si="6"/>
        <v>0</v>
      </c>
      <c r="M79" s="410">
        <f t="shared" si="6"/>
        <v>0</v>
      </c>
      <c r="N79" s="410">
        <f t="shared" si="6"/>
        <v>0</v>
      </c>
      <c r="O79" s="410">
        <f t="shared" si="6"/>
        <v>0</v>
      </c>
      <c r="P79" s="410">
        <f t="shared" si="6"/>
        <v>0</v>
      </c>
      <c r="Q79" s="410">
        <f t="shared" si="6"/>
        <v>0</v>
      </c>
      <c r="R79" s="410">
        <f t="shared" si="6"/>
        <v>0</v>
      </c>
      <c r="S79" s="410">
        <f t="shared" si="6"/>
        <v>0</v>
      </c>
      <c r="T79" s="410">
        <f t="shared" si="6"/>
        <v>0</v>
      </c>
      <c r="U79" s="410">
        <f t="shared" si="6"/>
        <v>0</v>
      </c>
      <c r="V79" s="410">
        <f t="shared" si="6"/>
        <v>0</v>
      </c>
      <c r="W79" s="410">
        <f t="shared" si="6"/>
        <v>0</v>
      </c>
      <c r="X79" s="410">
        <f t="shared" si="6"/>
        <v>0</v>
      </c>
      <c r="Y79" s="410">
        <f t="shared" si="6"/>
        <v>0</v>
      </c>
      <c r="Z79" s="410">
        <f t="shared" si="6"/>
        <v>0</v>
      </c>
      <c r="AA79" s="410">
        <f t="shared" si="6"/>
        <v>0</v>
      </c>
      <c r="AB79" s="410">
        <f t="shared" si="6"/>
        <v>0</v>
      </c>
      <c r="AC79" s="410">
        <f t="shared" si="6"/>
        <v>0</v>
      </c>
    </row>
    <row r="80" spans="1:29" hidden="1" outlineLevel="1">
      <c r="B80" s="322" t="s">
        <v>618</v>
      </c>
      <c r="C80" s="406"/>
      <c r="D80" s="410">
        <f>IF(AND(D70&gt;$C$9,D70&lt;=$C$8),1,0)</f>
        <v>0</v>
      </c>
      <c r="E80" s="410">
        <f>IF(AND(E70&gt;$C$9,E70&lt;=$C$8),1,0)</f>
        <v>0</v>
      </c>
      <c r="F80" s="410">
        <f t="shared" ref="F80:AC80" si="7">IF(AND(F70&gt;$C$9,F70&lt;=$C$8),1,0)</f>
        <v>0</v>
      </c>
      <c r="G80" s="410">
        <f>IF(AND(G70&gt;$C$9,G70&lt;=$C$8),1,0)</f>
        <v>1</v>
      </c>
      <c r="H80" s="410">
        <f t="shared" si="7"/>
        <v>1</v>
      </c>
      <c r="I80" s="410">
        <f t="shared" si="7"/>
        <v>1</v>
      </c>
      <c r="J80" s="410">
        <f t="shared" si="7"/>
        <v>1</v>
      </c>
      <c r="K80" s="410">
        <f t="shared" si="7"/>
        <v>1</v>
      </c>
      <c r="L80" s="410">
        <f t="shared" si="7"/>
        <v>1</v>
      </c>
      <c r="M80" s="410">
        <f t="shared" si="7"/>
        <v>1</v>
      </c>
      <c r="N80" s="410">
        <f t="shared" si="7"/>
        <v>1</v>
      </c>
      <c r="O80" s="410">
        <f t="shared" si="7"/>
        <v>1</v>
      </c>
      <c r="P80" s="410">
        <f t="shared" si="7"/>
        <v>1</v>
      </c>
      <c r="Q80" s="410">
        <f t="shared" si="7"/>
        <v>1</v>
      </c>
      <c r="R80" s="410">
        <f t="shared" si="7"/>
        <v>1</v>
      </c>
      <c r="S80" s="410">
        <f t="shared" si="7"/>
        <v>1</v>
      </c>
      <c r="T80" s="410">
        <f t="shared" si="7"/>
        <v>1</v>
      </c>
      <c r="U80" s="410">
        <f t="shared" si="7"/>
        <v>1</v>
      </c>
      <c r="V80" s="410">
        <f t="shared" si="7"/>
        <v>1</v>
      </c>
      <c r="W80" s="410">
        <f t="shared" si="7"/>
        <v>1</v>
      </c>
      <c r="X80" s="410">
        <f t="shared" si="7"/>
        <v>1</v>
      </c>
      <c r="Y80" s="410">
        <f t="shared" si="7"/>
        <v>0</v>
      </c>
      <c r="Z80" s="410">
        <f t="shared" si="7"/>
        <v>0</v>
      </c>
      <c r="AA80" s="410">
        <f t="shared" si="7"/>
        <v>0</v>
      </c>
      <c r="AB80" s="410">
        <f t="shared" si="7"/>
        <v>0</v>
      </c>
      <c r="AC80" s="410">
        <f t="shared" si="7"/>
        <v>0</v>
      </c>
    </row>
    <row r="81" spans="2:29" hidden="1" outlineLevel="1">
      <c r="C81" s="6"/>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2:29" hidden="1" outlineLevel="1">
      <c r="B82" s="409" t="s">
        <v>619</v>
      </c>
      <c r="C82" s="6"/>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2:29" hidden="1" outlineLevel="1">
      <c r="B83" s="322" t="s">
        <v>616</v>
      </c>
      <c r="C83" s="406"/>
      <c r="D83" s="410">
        <f>D78</f>
        <v>0</v>
      </c>
      <c r="E83" s="410">
        <f>E78</f>
        <v>1</v>
      </c>
      <c r="F83" s="410">
        <f t="shared" ref="F83:AC83" si="8">F78</f>
        <v>1</v>
      </c>
      <c r="G83" s="410">
        <f t="shared" si="8"/>
        <v>1</v>
      </c>
      <c r="H83" s="410">
        <f t="shared" si="8"/>
        <v>1</v>
      </c>
      <c r="I83" s="410">
        <f t="shared" si="8"/>
        <v>1</v>
      </c>
      <c r="J83" s="410">
        <f t="shared" si="8"/>
        <v>1</v>
      </c>
      <c r="K83" s="410">
        <f t="shared" si="8"/>
        <v>1</v>
      </c>
      <c r="L83" s="410">
        <f t="shared" si="8"/>
        <v>1</v>
      </c>
      <c r="M83" s="410">
        <f t="shared" si="8"/>
        <v>1</v>
      </c>
      <c r="N83" s="410">
        <f t="shared" si="8"/>
        <v>1</v>
      </c>
      <c r="O83" s="410">
        <f t="shared" si="8"/>
        <v>1</v>
      </c>
      <c r="P83" s="410">
        <f t="shared" si="8"/>
        <v>1</v>
      </c>
      <c r="Q83" s="410">
        <f t="shared" si="8"/>
        <v>1</v>
      </c>
      <c r="R83" s="410">
        <f t="shared" si="8"/>
        <v>1</v>
      </c>
      <c r="S83" s="410">
        <f t="shared" si="8"/>
        <v>1</v>
      </c>
      <c r="T83" s="410">
        <f t="shared" si="8"/>
        <v>1</v>
      </c>
      <c r="U83" s="410">
        <f t="shared" si="8"/>
        <v>1</v>
      </c>
      <c r="V83" s="410">
        <f t="shared" si="8"/>
        <v>1</v>
      </c>
      <c r="W83" s="410">
        <f t="shared" si="8"/>
        <v>1</v>
      </c>
      <c r="X83" s="410">
        <f t="shared" si="8"/>
        <v>1</v>
      </c>
      <c r="Y83" s="410">
        <f t="shared" si="8"/>
        <v>0</v>
      </c>
      <c r="Z83" s="410">
        <f t="shared" si="8"/>
        <v>0</v>
      </c>
      <c r="AA83" s="410">
        <f t="shared" si="8"/>
        <v>0</v>
      </c>
      <c r="AB83" s="410">
        <f t="shared" si="8"/>
        <v>0</v>
      </c>
      <c r="AC83" s="410">
        <f t="shared" si="8"/>
        <v>0</v>
      </c>
    </row>
    <row r="84" spans="2:29" hidden="1" outlineLevel="1">
      <c r="B84" s="322" t="s">
        <v>617</v>
      </c>
      <c r="C84" s="406"/>
      <c r="D84" s="410">
        <f>IF(AND(D70&lt;=$C$10,D70&gt;=1),1,0)</f>
        <v>0</v>
      </c>
      <c r="E84" s="410">
        <f>IF(AND(E70&lt;=$C$10,E70&gt;=1),1,0)</f>
        <v>1</v>
      </c>
      <c r="F84" s="410">
        <f t="shared" ref="F84:AC84" si="9">IF(AND(F70&lt;=$C$10,F70&gt;=1),1,0)</f>
        <v>1</v>
      </c>
      <c r="G84" s="410">
        <f t="shared" si="9"/>
        <v>0</v>
      </c>
      <c r="H84" s="410">
        <f t="shared" si="9"/>
        <v>0</v>
      </c>
      <c r="I84" s="410">
        <f t="shared" si="9"/>
        <v>0</v>
      </c>
      <c r="J84" s="410">
        <f t="shared" si="9"/>
        <v>0</v>
      </c>
      <c r="K84" s="410">
        <f t="shared" si="9"/>
        <v>0</v>
      </c>
      <c r="L84" s="410">
        <f t="shared" si="9"/>
        <v>0</v>
      </c>
      <c r="M84" s="410">
        <f t="shared" si="9"/>
        <v>0</v>
      </c>
      <c r="N84" s="410">
        <f t="shared" si="9"/>
        <v>0</v>
      </c>
      <c r="O84" s="410">
        <f t="shared" si="9"/>
        <v>0</v>
      </c>
      <c r="P84" s="410">
        <f t="shared" si="9"/>
        <v>0</v>
      </c>
      <c r="Q84" s="410">
        <f t="shared" si="9"/>
        <v>0</v>
      </c>
      <c r="R84" s="410">
        <f t="shared" si="9"/>
        <v>0</v>
      </c>
      <c r="S84" s="410">
        <f t="shared" si="9"/>
        <v>0</v>
      </c>
      <c r="T84" s="410">
        <f t="shared" si="9"/>
        <v>0</v>
      </c>
      <c r="U84" s="410">
        <f t="shared" si="9"/>
        <v>0</v>
      </c>
      <c r="V84" s="410">
        <f t="shared" si="9"/>
        <v>0</v>
      </c>
      <c r="W84" s="410">
        <f t="shared" si="9"/>
        <v>0</v>
      </c>
      <c r="X84" s="410">
        <f t="shared" si="9"/>
        <v>0</v>
      </c>
      <c r="Y84" s="410">
        <f t="shared" si="9"/>
        <v>0</v>
      </c>
      <c r="Z84" s="410">
        <f t="shared" si="9"/>
        <v>0</v>
      </c>
      <c r="AA84" s="410">
        <f t="shared" si="9"/>
        <v>0</v>
      </c>
      <c r="AB84" s="410">
        <f t="shared" si="9"/>
        <v>0</v>
      </c>
      <c r="AC84" s="410">
        <f t="shared" si="9"/>
        <v>0</v>
      </c>
    </row>
    <row r="85" spans="2:29" hidden="1" outlineLevel="1">
      <c r="B85" s="322" t="s">
        <v>618</v>
      </c>
      <c r="C85" s="406"/>
      <c r="D85" s="410">
        <f>IF(AND(D70&gt;$C$10,D70&lt;=$C$8),1,0)</f>
        <v>0</v>
      </c>
      <c r="E85" s="410">
        <f>IF(AND(E70&gt;$C$10,E70&lt;=$C$8),1,0)</f>
        <v>0</v>
      </c>
      <c r="F85" s="410">
        <f t="shared" ref="F85:AC85" si="10">IF(AND(F70&gt;$C$10,F70&lt;=$C$8),1,0)</f>
        <v>0</v>
      </c>
      <c r="G85" s="410">
        <f t="shared" si="10"/>
        <v>1</v>
      </c>
      <c r="H85" s="410">
        <f t="shared" si="10"/>
        <v>1</v>
      </c>
      <c r="I85" s="410">
        <f t="shared" si="10"/>
        <v>1</v>
      </c>
      <c r="J85" s="410">
        <f t="shared" si="10"/>
        <v>1</v>
      </c>
      <c r="K85" s="410">
        <f t="shared" si="10"/>
        <v>1</v>
      </c>
      <c r="L85" s="410">
        <f t="shared" si="10"/>
        <v>1</v>
      </c>
      <c r="M85" s="410">
        <f t="shared" si="10"/>
        <v>1</v>
      </c>
      <c r="N85" s="410">
        <f t="shared" si="10"/>
        <v>1</v>
      </c>
      <c r="O85" s="410">
        <f t="shared" si="10"/>
        <v>1</v>
      </c>
      <c r="P85" s="410">
        <f t="shared" si="10"/>
        <v>1</v>
      </c>
      <c r="Q85" s="410">
        <f t="shared" si="10"/>
        <v>1</v>
      </c>
      <c r="R85" s="410">
        <f t="shared" si="10"/>
        <v>1</v>
      </c>
      <c r="S85" s="410">
        <f t="shared" si="10"/>
        <v>1</v>
      </c>
      <c r="T85" s="410">
        <f t="shared" si="10"/>
        <v>1</v>
      </c>
      <c r="U85" s="410">
        <f t="shared" si="10"/>
        <v>1</v>
      </c>
      <c r="V85" s="410">
        <f t="shared" si="10"/>
        <v>1</v>
      </c>
      <c r="W85" s="410">
        <f t="shared" si="10"/>
        <v>1</v>
      </c>
      <c r="X85" s="410">
        <f t="shared" si="10"/>
        <v>1</v>
      </c>
      <c r="Y85" s="410">
        <f t="shared" si="10"/>
        <v>0</v>
      </c>
      <c r="Z85" s="410">
        <f t="shared" si="10"/>
        <v>0</v>
      </c>
      <c r="AA85" s="410">
        <f t="shared" si="10"/>
        <v>0</v>
      </c>
      <c r="AB85" s="410">
        <f t="shared" si="10"/>
        <v>0</v>
      </c>
      <c r="AC85" s="410">
        <f t="shared" si="10"/>
        <v>0</v>
      </c>
    </row>
    <row r="86" spans="2:29" ht="13.95" customHeight="1" collapsed="1">
      <c r="C86" s="6"/>
      <c r="D86" s="408"/>
      <c r="E86" s="408"/>
      <c r="F86" s="408"/>
      <c r="G86" s="408"/>
      <c r="H86" s="408"/>
      <c r="I86" s="408"/>
      <c r="J86" s="408"/>
      <c r="K86" s="408"/>
      <c r="L86" s="408"/>
      <c r="M86" s="408"/>
      <c r="N86" s="408"/>
      <c r="O86" s="408"/>
      <c r="P86" s="408"/>
      <c r="Q86" s="408"/>
      <c r="R86" s="408"/>
      <c r="S86" s="408"/>
    </row>
    <row r="87" spans="2:29">
      <c r="B87" s="411" t="s">
        <v>620</v>
      </c>
      <c r="C87" s="6"/>
      <c r="D87" s="408"/>
      <c r="E87" s="408"/>
      <c r="F87" s="408"/>
      <c r="G87" s="408"/>
      <c r="H87" s="408"/>
      <c r="I87" s="408"/>
      <c r="J87" s="408"/>
      <c r="K87" s="408"/>
      <c r="L87" s="408"/>
      <c r="M87" s="408"/>
      <c r="N87" s="408"/>
      <c r="O87" s="408"/>
      <c r="P87" s="408"/>
      <c r="Q87" s="408"/>
      <c r="R87" s="408"/>
      <c r="S87" s="408"/>
    </row>
    <row r="88" spans="2:29" hidden="1" outlineLevel="1">
      <c r="B88" s="411"/>
      <c r="C88" s="6"/>
      <c r="D88" s="408"/>
      <c r="E88" s="408"/>
      <c r="F88" s="408"/>
      <c r="G88" s="408"/>
      <c r="H88" s="408"/>
      <c r="I88" s="408"/>
      <c r="J88" s="408"/>
      <c r="K88" s="408"/>
      <c r="L88" s="408"/>
      <c r="M88" s="408"/>
      <c r="N88" s="408"/>
      <c r="O88" s="408"/>
      <c r="P88" s="408"/>
      <c r="Q88" s="408"/>
      <c r="R88" s="408"/>
      <c r="S88" s="408"/>
    </row>
    <row r="89" spans="2:29" hidden="1" outlineLevel="1">
      <c r="B89" s="761" t="s">
        <v>621</v>
      </c>
      <c r="C89" s="759" t="s">
        <v>622</v>
      </c>
      <c r="D89" s="412">
        <f t="shared" ref="D89:AC90" si="11">D69</f>
        <v>2026</v>
      </c>
      <c r="E89" s="359">
        <f t="shared" si="11"/>
        <v>2027</v>
      </c>
      <c r="F89" s="359">
        <f t="shared" si="11"/>
        <v>2028</v>
      </c>
      <c r="G89" s="359">
        <f t="shared" si="11"/>
        <v>2029</v>
      </c>
      <c r="H89" s="359">
        <f t="shared" si="11"/>
        <v>2030</v>
      </c>
      <c r="I89" s="359">
        <f t="shared" si="11"/>
        <v>2031</v>
      </c>
      <c r="J89" s="359">
        <f t="shared" si="11"/>
        <v>2032</v>
      </c>
      <c r="K89" s="359">
        <f t="shared" si="11"/>
        <v>2033</v>
      </c>
      <c r="L89" s="359">
        <f t="shared" si="11"/>
        <v>2034</v>
      </c>
      <c r="M89" s="359">
        <f t="shared" si="11"/>
        <v>2035</v>
      </c>
      <c r="N89" s="359">
        <f t="shared" si="11"/>
        <v>2036</v>
      </c>
      <c r="O89" s="359">
        <f t="shared" si="11"/>
        <v>2037</v>
      </c>
      <c r="P89" s="359">
        <f t="shared" si="11"/>
        <v>2038</v>
      </c>
      <c r="Q89" s="359">
        <f t="shared" si="11"/>
        <v>2039</v>
      </c>
      <c r="R89" s="359">
        <f t="shared" si="11"/>
        <v>2040</v>
      </c>
      <c r="S89" s="359">
        <f t="shared" si="11"/>
        <v>2041</v>
      </c>
      <c r="T89" s="359">
        <f t="shared" si="11"/>
        <v>2042</v>
      </c>
      <c r="U89" s="359">
        <f t="shared" si="11"/>
        <v>2043</v>
      </c>
      <c r="V89" s="359">
        <f t="shared" si="11"/>
        <v>2044</v>
      </c>
      <c r="W89" s="359">
        <f t="shared" si="11"/>
        <v>2045</v>
      </c>
      <c r="X89" s="359">
        <f t="shared" si="11"/>
        <v>2046</v>
      </c>
      <c r="Y89" s="359">
        <f t="shared" si="11"/>
        <v>2047</v>
      </c>
      <c r="Z89" s="359">
        <f t="shared" si="11"/>
        <v>2048</v>
      </c>
      <c r="AA89" s="359">
        <f t="shared" si="11"/>
        <v>2049</v>
      </c>
      <c r="AB89" s="359">
        <f t="shared" si="11"/>
        <v>2050</v>
      </c>
      <c r="AC89" s="359">
        <f t="shared" si="11"/>
        <v>2051</v>
      </c>
    </row>
    <row r="90" spans="2:29" hidden="1" outlineLevel="1">
      <c r="B90" s="762"/>
      <c r="C90" s="760"/>
      <c r="D90" s="412">
        <f t="shared" si="11"/>
        <v>0</v>
      </c>
      <c r="E90" s="413">
        <f t="shared" si="11"/>
        <v>1</v>
      </c>
      <c r="F90" s="413">
        <f t="shared" si="11"/>
        <v>2</v>
      </c>
      <c r="G90" s="413">
        <f t="shared" si="11"/>
        <v>3</v>
      </c>
      <c r="H90" s="413">
        <f t="shared" si="11"/>
        <v>4</v>
      </c>
      <c r="I90" s="413">
        <f t="shared" si="11"/>
        <v>5</v>
      </c>
      <c r="J90" s="413">
        <f t="shared" si="11"/>
        <v>6</v>
      </c>
      <c r="K90" s="413">
        <f t="shared" si="11"/>
        <v>7</v>
      </c>
      <c r="L90" s="413">
        <f t="shared" si="11"/>
        <v>8</v>
      </c>
      <c r="M90" s="413">
        <f t="shared" si="11"/>
        <v>9</v>
      </c>
      <c r="N90" s="413">
        <f t="shared" si="11"/>
        <v>10</v>
      </c>
      <c r="O90" s="413">
        <f t="shared" si="11"/>
        <v>11</v>
      </c>
      <c r="P90" s="413">
        <f t="shared" si="11"/>
        <v>12</v>
      </c>
      <c r="Q90" s="413">
        <f t="shared" si="11"/>
        <v>13</v>
      </c>
      <c r="R90" s="413">
        <f t="shared" si="11"/>
        <v>14</v>
      </c>
      <c r="S90" s="413">
        <f t="shared" si="11"/>
        <v>15</v>
      </c>
      <c r="T90" s="413">
        <f t="shared" si="11"/>
        <v>16</v>
      </c>
      <c r="U90" s="413">
        <f t="shared" si="11"/>
        <v>17</v>
      </c>
      <c r="V90" s="413">
        <f t="shared" si="11"/>
        <v>18</v>
      </c>
      <c r="W90" s="413">
        <f t="shared" si="11"/>
        <v>19</v>
      </c>
      <c r="X90" s="413">
        <f t="shared" si="11"/>
        <v>20</v>
      </c>
      <c r="Y90" s="413">
        <f t="shared" si="11"/>
        <v>21</v>
      </c>
      <c r="Z90" s="413">
        <f t="shared" si="11"/>
        <v>22</v>
      </c>
      <c r="AA90" s="413">
        <f t="shared" si="11"/>
        <v>23</v>
      </c>
      <c r="AB90" s="413">
        <f t="shared" si="11"/>
        <v>24</v>
      </c>
      <c r="AC90" s="413">
        <f t="shared" si="11"/>
        <v>25</v>
      </c>
    </row>
    <row r="91" spans="2:29" s="421" customFormat="1" ht="15" hidden="1" outlineLevel="1" thickBot="1">
      <c r="B91" s="414" t="str">
        <f>"Kiekis, "&amp;D17</f>
        <v>Kiekis, kv.m.</v>
      </c>
      <c r="C91" s="415">
        <f>SUM(E91:AC91)</f>
        <v>4000</v>
      </c>
      <c r="D91" s="416">
        <v>0</v>
      </c>
      <c r="E91" s="417">
        <f t="shared" ref="E91:AC91" si="12">$E$17*C21*E79</f>
        <v>1600</v>
      </c>
      <c r="F91" s="417">
        <f t="shared" si="12"/>
        <v>2400</v>
      </c>
      <c r="G91" s="417">
        <f t="shared" si="12"/>
        <v>0</v>
      </c>
      <c r="H91" s="417">
        <f t="shared" si="12"/>
        <v>0</v>
      </c>
      <c r="I91" s="418">
        <f t="shared" si="12"/>
        <v>0</v>
      </c>
      <c r="J91" s="419">
        <f t="shared" si="12"/>
        <v>0</v>
      </c>
      <c r="K91" s="419">
        <f t="shared" si="12"/>
        <v>0</v>
      </c>
      <c r="L91" s="420">
        <f t="shared" si="12"/>
        <v>0</v>
      </c>
      <c r="M91" s="420">
        <f t="shared" si="12"/>
        <v>0</v>
      </c>
      <c r="N91" s="420">
        <f t="shared" si="12"/>
        <v>0</v>
      </c>
      <c r="O91" s="420">
        <f t="shared" si="12"/>
        <v>0</v>
      </c>
      <c r="P91" s="420">
        <f t="shared" si="12"/>
        <v>0</v>
      </c>
      <c r="Q91" s="420">
        <f t="shared" si="12"/>
        <v>0</v>
      </c>
      <c r="R91" s="420">
        <f t="shared" si="12"/>
        <v>0</v>
      </c>
      <c r="S91" s="420">
        <f t="shared" si="12"/>
        <v>0</v>
      </c>
      <c r="T91" s="420">
        <f t="shared" si="12"/>
        <v>0</v>
      </c>
      <c r="U91" s="420">
        <f t="shared" si="12"/>
        <v>0</v>
      </c>
      <c r="V91" s="420">
        <f t="shared" si="12"/>
        <v>0</v>
      </c>
      <c r="W91" s="420">
        <f t="shared" si="12"/>
        <v>0</v>
      </c>
      <c r="X91" s="420">
        <f t="shared" si="12"/>
        <v>0</v>
      </c>
      <c r="Y91" s="420">
        <f t="shared" si="12"/>
        <v>0</v>
      </c>
      <c r="Z91" s="420">
        <f t="shared" si="12"/>
        <v>0</v>
      </c>
      <c r="AA91" s="420">
        <f t="shared" si="12"/>
        <v>0</v>
      </c>
      <c r="AB91" s="420">
        <f t="shared" si="12"/>
        <v>0</v>
      </c>
      <c r="AC91" s="420">
        <f t="shared" si="12"/>
        <v>0</v>
      </c>
    </row>
    <row r="92" spans="2:29" s="421" customFormat="1" hidden="1" outlineLevel="1">
      <c r="B92" s="422" t="s">
        <v>579</v>
      </c>
      <c r="C92" s="415">
        <f>SUM(E92:AC92)</f>
        <v>4000</v>
      </c>
      <c r="D92" s="423">
        <f t="shared" ref="D92:AC92" si="13">SUM(D91:D91)</f>
        <v>0</v>
      </c>
      <c r="E92" s="424">
        <f t="shared" si="13"/>
        <v>1600</v>
      </c>
      <c r="F92" s="424">
        <f t="shared" si="13"/>
        <v>2400</v>
      </c>
      <c r="G92" s="424">
        <f t="shared" si="13"/>
        <v>0</v>
      </c>
      <c r="H92" s="424">
        <f t="shared" si="13"/>
        <v>0</v>
      </c>
      <c r="I92" s="424">
        <f t="shared" si="13"/>
        <v>0</v>
      </c>
      <c r="J92" s="424">
        <f t="shared" si="13"/>
        <v>0</v>
      </c>
      <c r="K92" s="424">
        <f t="shared" si="13"/>
        <v>0</v>
      </c>
      <c r="L92" s="424">
        <f t="shared" si="13"/>
        <v>0</v>
      </c>
      <c r="M92" s="424">
        <f t="shared" si="13"/>
        <v>0</v>
      </c>
      <c r="N92" s="424">
        <f t="shared" si="13"/>
        <v>0</v>
      </c>
      <c r="O92" s="424">
        <f t="shared" si="13"/>
        <v>0</v>
      </c>
      <c r="P92" s="424">
        <f t="shared" si="13"/>
        <v>0</v>
      </c>
      <c r="Q92" s="424">
        <f t="shared" si="13"/>
        <v>0</v>
      </c>
      <c r="R92" s="424">
        <f t="shared" si="13"/>
        <v>0</v>
      </c>
      <c r="S92" s="424">
        <f t="shared" si="13"/>
        <v>0</v>
      </c>
      <c r="T92" s="424">
        <f t="shared" si="13"/>
        <v>0</v>
      </c>
      <c r="U92" s="424">
        <f t="shared" si="13"/>
        <v>0</v>
      </c>
      <c r="V92" s="424">
        <f t="shared" si="13"/>
        <v>0</v>
      </c>
      <c r="W92" s="424">
        <f t="shared" si="13"/>
        <v>0</v>
      </c>
      <c r="X92" s="424">
        <f t="shared" si="13"/>
        <v>0</v>
      </c>
      <c r="Y92" s="424">
        <f t="shared" si="13"/>
        <v>0</v>
      </c>
      <c r="Z92" s="424">
        <f t="shared" si="13"/>
        <v>0</v>
      </c>
      <c r="AA92" s="424">
        <f t="shared" si="13"/>
        <v>0</v>
      </c>
      <c r="AB92" s="424">
        <f t="shared" si="13"/>
        <v>0</v>
      </c>
      <c r="AC92" s="424">
        <f t="shared" si="13"/>
        <v>0</v>
      </c>
    </row>
    <row r="93" spans="2:29" s="421" customFormat="1" hidden="1" outlineLevel="1"/>
    <row r="94" spans="2:29" s="421" customFormat="1" hidden="1" outlineLevel="1">
      <c r="B94" s="425" t="s">
        <v>623</v>
      </c>
      <c r="C94" s="426" t="s">
        <v>414</v>
      </c>
      <c r="D94" s="427"/>
      <c r="E94" s="427"/>
      <c r="F94" s="427"/>
      <c r="G94" s="427"/>
      <c r="H94" s="427"/>
      <c r="I94" s="427"/>
      <c r="J94" s="427"/>
      <c r="K94" s="427"/>
      <c r="L94" s="427"/>
      <c r="M94" s="427"/>
      <c r="N94" s="427"/>
      <c r="O94" s="427"/>
    </row>
    <row r="95" spans="2:29" s="429" customFormat="1" hidden="1" outlineLevel="1">
      <c r="B95" s="423" t="s">
        <v>624</v>
      </c>
      <c r="C95" s="415">
        <f>SUM(E95:AC95)</f>
        <v>10000000</v>
      </c>
      <c r="D95" s="428">
        <f t="shared" ref="D95:AC95" si="14">IF(D79=1,(D91*$F$17),)</f>
        <v>0</v>
      </c>
      <c r="E95" s="428">
        <f t="shared" si="14"/>
        <v>4000000</v>
      </c>
      <c r="F95" s="428">
        <f t="shared" si="14"/>
        <v>6000000</v>
      </c>
      <c r="G95" s="428">
        <f t="shared" si="14"/>
        <v>0</v>
      </c>
      <c r="H95" s="428">
        <f t="shared" si="14"/>
        <v>0</v>
      </c>
      <c r="I95" s="428">
        <f t="shared" si="14"/>
        <v>0</v>
      </c>
      <c r="J95" s="428">
        <f t="shared" si="14"/>
        <v>0</v>
      </c>
      <c r="K95" s="428">
        <f t="shared" si="14"/>
        <v>0</v>
      </c>
      <c r="L95" s="428">
        <f t="shared" si="14"/>
        <v>0</v>
      </c>
      <c r="M95" s="428">
        <f t="shared" si="14"/>
        <v>0</v>
      </c>
      <c r="N95" s="428">
        <f t="shared" si="14"/>
        <v>0</v>
      </c>
      <c r="O95" s="428">
        <f t="shared" si="14"/>
        <v>0</v>
      </c>
      <c r="P95" s="428">
        <f t="shared" si="14"/>
        <v>0</v>
      </c>
      <c r="Q95" s="428">
        <f t="shared" si="14"/>
        <v>0</v>
      </c>
      <c r="R95" s="428">
        <f t="shared" si="14"/>
        <v>0</v>
      </c>
      <c r="S95" s="428">
        <f t="shared" si="14"/>
        <v>0</v>
      </c>
      <c r="T95" s="428">
        <f t="shared" si="14"/>
        <v>0</v>
      </c>
      <c r="U95" s="428">
        <f t="shared" si="14"/>
        <v>0</v>
      </c>
      <c r="V95" s="428">
        <f t="shared" si="14"/>
        <v>0</v>
      </c>
      <c r="W95" s="428">
        <f t="shared" si="14"/>
        <v>0</v>
      </c>
      <c r="X95" s="428">
        <f t="shared" si="14"/>
        <v>0</v>
      </c>
      <c r="Y95" s="428">
        <f t="shared" si="14"/>
        <v>0</v>
      </c>
      <c r="Z95" s="428">
        <f t="shared" si="14"/>
        <v>0</v>
      </c>
      <c r="AA95" s="428">
        <f t="shared" si="14"/>
        <v>0</v>
      </c>
      <c r="AB95" s="428">
        <f t="shared" si="14"/>
        <v>0</v>
      </c>
      <c r="AC95" s="428">
        <f t="shared" si="14"/>
        <v>0</v>
      </c>
    </row>
    <row r="96" spans="2:29" s="429" customFormat="1" hidden="1" outlineLevel="1">
      <c r="B96" s="423" t="s">
        <v>625</v>
      </c>
      <c r="C96" s="415">
        <f>SUM(E96:AC96)</f>
        <v>10485400</v>
      </c>
      <c r="D96" s="420">
        <f t="shared" ref="D96:AC96" si="15">IF(D79=1,(D91*$F$17*D73),)</f>
        <v>0</v>
      </c>
      <c r="E96" s="420">
        <f t="shared" si="15"/>
        <v>4120000</v>
      </c>
      <c r="F96" s="420">
        <f t="shared" si="15"/>
        <v>6365400</v>
      </c>
      <c r="G96" s="420">
        <f t="shared" si="15"/>
        <v>0</v>
      </c>
      <c r="H96" s="420">
        <f t="shared" si="15"/>
        <v>0</v>
      </c>
      <c r="I96" s="420">
        <f t="shared" si="15"/>
        <v>0</v>
      </c>
      <c r="J96" s="420">
        <f t="shared" si="15"/>
        <v>0</v>
      </c>
      <c r="K96" s="420">
        <f t="shared" si="15"/>
        <v>0</v>
      </c>
      <c r="L96" s="420">
        <f t="shared" si="15"/>
        <v>0</v>
      </c>
      <c r="M96" s="420">
        <f t="shared" si="15"/>
        <v>0</v>
      </c>
      <c r="N96" s="420">
        <f t="shared" si="15"/>
        <v>0</v>
      </c>
      <c r="O96" s="420">
        <f t="shared" si="15"/>
        <v>0</v>
      </c>
      <c r="P96" s="420">
        <f t="shared" si="15"/>
        <v>0</v>
      </c>
      <c r="Q96" s="420">
        <f t="shared" si="15"/>
        <v>0</v>
      </c>
      <c r="R96" s="420">
        <f t="shared" si="15"/>
        <v>0</v>
      </c>
      <c r="S96" s="420">
        <f t="shared" si="15"/>
        <v>0</v>
      </c>
      <c r="T96" s="420">
        <f t="shared" si="15"/>
        <v>0</v>
      </c>
      <c r="U96" s="420">
        <f t="shared" si="15"/>
        <v>0</v>
      </c>
      <c r="V96" s="420">
        <f t="shared" si="15"/>
        <v>0</v>
      </c>
      <c r="W96" s="420">
        <f t="shared" si="15"/>
        <v>0</v>
      </c>
      <c r="X96" s="420">
        <f t="shared" si="15"/>
        <v>0</v>
      </c>
      <c r="Y96" s="420">
        <f t="shared" si="15"/>
        <v>0</v>
      </c>
      <c r="Z96" s="420">
        <f t="shared" si="15"/>
        <v>0</v>
      </c>
      <c r="AA96" s="420">
        <f t="shared" si="15"/>
        <v>0</v>
      </c>
      <c r="AB96" s="420">
        <f t="shared" si="15"/>
        <v>0</v>
      </c>
      <c r="AC96" s="420">
        <f t="shared" si="15"/>
        <v>0</v>
      </c>
    </row>
    <row r="97" spans="2:29" s="429" customFormat="1" hidden="1" outlineLevel="1">
      <c r="B97" s="423" t="s">
        <v>626</v>
      </c>
      <c r="C97" s="415">
        <f>SUM(D97:S97)</f>
        <v>0</v>
      </c>
      <c r="D97" s="430">
        <v>0</v>
      </c>
      <c r="E97" s="430">
        <v>0</v>
      </c>
      <c r="F97" s="430">
        <v>0</v>
      </c>
      <c r="G97" s="430">
        <v>0</v>
      </c>
      <c r="H97" s="430">
        <v>0</v>
      </c>
      <c r="I97" s="430">
        <v>0</v>
      </c>
      <c r="J97" s="430">
        <v>0</v>
      </c>
      <c r="K97" s="430">
        <v>0</v>
      </c>
      <c r="L97" s="430">
        <v>0</v>
      </c>
      <c r="M97" s="430">
        <v>0</v>
      </c>
      <c r="N97" s="430">
        <v>0</v>
      </c>
      <c r="O97" s="430">
        <v>0</v>
      </c>
      <c r="P97" s="430">
        <v>0</v>
      </c>
      <c r="Q97" s="430">
        <v>0</v>
      </c>
      <c r="R97" s="430">
        <v>0</v>
      </c>
      <c r="S97" s="430">
        <v>0</v>
      </c>
      <c r="T97" s="430">
        <v>0</v>
      </c>
      <c r="U97" s="430">
        <v>0</v>
      </c>
      <c r="V97" s="430">
        <v>0</v>
      </c>
      <c r="W97" s="430">
        <v>0</v>
      </c>
      <c r="X97" s="430">
        <v>0</v>
      </c>
      <c r="Y97" s="430">
        <v>0</v>
      </c>
      <c r="Z97" s="430">
        <v>0</v>
      </c>
      <c r="AA97" s="430">
        <v>0</v>
      </c>
      <c r="AB97" s="430">
        <v>0</v>
      </c>
      <c r="AC97" s="430">
        <v>0</v>
      </c>
    </row>
    <row r="98" spans="2:29" s="429" customFormat="1" hidden="1" outlineLevel="1">
      <c r="B98" s="423" t="s">
        <v>627</v>
      </c>
      <c r="C98" s="415">
        <f>SUM(D98:S98)</f>
        <v>0</v>
      </c>
      <c r="D98" s="423">
        <f t="shared" ref="D98:AC98" si="16">D97*D73</f>
        <v>0</v>
      </c>
      <c r="E98" s="423">
        <f t="shared" si="16"/>
        <v>0</v>
      </c>
      <c r="F98" s="423">
        <f t="shared" si="16"/>
        <v>0</v>
      </c>
      <c r="G98" s="423">
        <f t="shared" si="16"/>
        <v>0</v>
      </c>
      <c r="H98" s="423">
        <f t="shared" si="16"/>
        <v>0</v>
      </c>
      <c r="I98" s="423">
        <f t="shared" si="16"/>
        <v>0</v>
      </c>
      <c r="J98" s="423">
        <f t="shared" si="16"/>
        <v>0</v>
      </c>
      <c r="K98" s="423">
        <f t="shared" si="16"/>
        <v>0</v>
      </c>
      <c r="L98" s="423">
        <f t="shared" si="16"/>
        <v>0</v>
      </c>
      <c r="M98" s="423">
        <f t="shared" si="16"/>
        <v>0</v>
      </c>
      <c r="N98" s="423">
        <f t="shared" si="16"/>
        <v>0</v>
      </c>
      <c r="O98" s="423">
        <f t="shared" si="16"/>
        <v>0</v>
      </c>
      <c r="P98" s="423">
        <f t="shared" si="16"/>
        <v>0</v>
      </c>
      <c r="Q98" s="423">
        <f t="shared" si="16"/>
        <v>0</v>
      </c>
      <c r="R98" s="423">
        <f t="shared" si="16"/>
        <v>0</v>
      </c>
      <c r="S98" s="423">
        <f t="shared" si="16"/>
        <v>0</v>
      </c>
      <c r="T98" s="423">
        <f t="shared" si="16"/>
        <v>0</v>
      </c>
      <c r="U98" s="423">
        <f t="shared" si="16"/>
        <v>0</v>
      </c>
      <c r="V98" s="423">
        <f t="shared" si="16"/>
        <v>0</v>
      </c>
      <c r="W98" s="423">
        <f t="shared" si="16"/>
        <v>0</v>
      </c>
      <c r="X98" s="423">
        <f t="shared" si="16"/>
        <v>0</v>
      </c>
      <c r="Y98" s="423">
        <f t="shared" si="16"/>
        <v>0</v>
      </c>
      <c r="Z98" s="423">
        <f t="shared" si="16"/>
        <v>0</v>
      </c>
      <c r="AA98" s="423">
        <f t="shared" si="16"/>
        <v>0</v>
      </c>
      <c r="AB98" s="423">
        <f t="shared" si="16"/>
        <v>0</v>
      </c>
      <c r="AC98" s="423">
        <f t="shared" si="16"/>
        <v>0</v>
      </c>
    </row>
    <row r="99" spans="2:29" s="429" customFormat="1" hidden="1" outlineLevel="1">
      <c r="B99" s="415" t="s">
        <v>628</v>
      </c>
      <c r="C99" s="415">
        <f>SUM(D99:S99)</f>
        <v>10000000</v>
      </c>
      <c r="D99" s="415">
        <f>SUM(D95,D97)</f>
        <v>0</v>
      </c>
      <c r="E99" s="415">
        <f t="shared" ref="E99:AC100" si="17">SUM(E95,E97)</f>
        <v>4000000</v>
      </c>
      <c r="F99" s="415">
        <f t="shared" si="17"/>
        <v>6000000</v>
      </c>
      <c r="G99" s="415">
        <f t="shared" si="17"/>
        <v>0</v>
      </c>
      <c r="H99" s="415">
        <f t="shared" si="17"/>
        <v>0</v>
      </c>
      <c r="I99" s="415">
        <f t="shared" si="17"/>
        <v>0</v>
      </c>
      <c r="J99" s="415">
        <f t="shared" si="17"/>
        <v>0</v>
      </c>
      <c r="K99" s="415">
        <f t="shared" si="17"/>
        <v>0</v>
      </c>
      <c r="L99" s="415">
        <f t="shared" si="17"/>
        <v>0</v>
      </c>
      <c r="M99" s="415">
        <f t="shared" si="17"/>
        <v>0</v>
      </c>
      <c r="N99" s="415">
        <f t="shared" si="17"/>
        <v>0</v>
      </c>
      <c r="O99" s="415">
        <f t="shared" si="17"/>
        <v>0</v>
      </c>
      <c r="P99" s="415">
        <f t="shared" si="17"/>
        <v>0</v>
      </c>
      <c r="Q99" s="415">
        <f t="shared" si="17"/>
        <v>0</v>
      </c>
      <c r="R99" s="415">
        <f t="shared" si="17"/>
        <v>0</v>
      </c>
      <c r="S99" s="415">
        <f t="shared" si="17"/>
        <v>0</v>
      </c>
      <c r="T99" s="415">
        <f t="shared" si="17"/>
        <v>0</v>
      </c>
      <c r="U99" s="415">
        <f t="shared" si="17"/>
        <v>0</v>
      </c>
      <c r="V99" s="415">
        <f t="shared" si="17"/>
        <v>0</v>
      </c>
      <c r="W99" s="415">
        <f t="shared" si="17"/>
        <v>0</v>
      </c>
      <c r="X99" s="415">
        <f t="shared" si="17"/>
        <v>0</v>
      </c>
      <c r="Y99" s="415">
        <f t="shared" si="17"/>
        <v>0</v>
      </c>
      <c r="Z99" s="415">
        <f t="shared" si="17"/>
        <v>0</v>
      </c>
      <c r="AA99" s="415">
        <f t="shared" si="17"/>
        <v>0</v>
      </c>
      <c r="AB99" s="415">
        <f t="shared" si="17"/>
        <v>0</v>
      </c>
      <c r="AC99" s="415">
        <f t="shared" si="17"/>
        <v>0</v>
      </c>
    </row>
    <row r="100" spans="2:29" s="429" customFormat="1" hidden="1" outlineLevel="1">
      <c r="B100" s="415" t="s">
        <v>629</v>
      </c>
      <c r="C100" s="415">
        <f>SUM(D100:S100)</f>
        <v>10485400</v>
      </c>
      <c r="D100" s="415">
        <f>SUM(D96,D98)</f>
        <v>0</v>
      </c>
      <c r="E100" s="415">
        <f t="shared" si="17"/>
        <v>4120000</v>
      </c>
      <c r="F100" s="415">
        <f t="shared" si="17"/>
        <v>6365400</v>
      </c>
      <c r="G100" s="415">
        <f t="shared" si="17"/>
        <v>0</v>
      </c>
      <c r="H100" s="415">
        <f t="shared" si="17"/>
        <v>0</v>
      </c>
      <c r="I100" s="415">
        <f t="shared" si="17"/>
        <v>0</v>
      </c>
      <c r="J100" s="415">
        <f t="shared" si="17"/>
        <v>0</v>
      </c>
      <c r="K100" s="415">
        <f t="shared" si="17"/>
        <v>0</v>
      </c>
      <c r="L100" s="415">
        <f t="shared" si="17"/>
        <v>0</v>
      </c>
      <c r="M100" s="415">
        <f t="shared" si="17"/>
        <v>0</v>
      </c>
      <c r="N100" s="415">
        <f t="shared" si="17"/>
        <v>0</v>
      </c>
      <c r="O100" s="415">
        <f t="shared" si="17"/>
        <v>0</v>
      </c>
      <c r="P100" s="415">
        <f t="shared" si="17"/>
        <v>0</v>
      </c>
      <c r="Q100" s="415">
        <f t="shared" si="17"/>
        <v>0</v>
      </c>
      <c r="R100" s="415">
        <f t="shared" si="17"/>
        <v>0</v>
      </c>
      <c r="S100" s="415">
        <f t="shared" si="17"/>
        <v>0</v>
      </c>
      <c r="T100" s="415">
        <f t="shared" si="17"/>
        <v>0</v>
      </c>
      <c r="U100" s="415">
        <f t="shared" si="17"/>
        <v>0</v>
      </c>
      <c r="V100" s="415">
        <f t="shared" si="17"/>
        <v>0</v>
      </c>
      <c r="W100" s="415">
        <f t="shared" si="17"/>
        <v>0</v>
      </c>
      <c r="X100" s="415">
        <f t="shared" si="17"/>
        <v>0</v>
      </c>
      <c r="Y100" s="415">
        <f t="shared" si="17"/>
        <v>0</v>
      </c>
      <c r="Z100" s="415">
        <f t="shared" si="17"/>
        <v>0</v>
      </c>
      <c r="AA100" s="415">
        <f t="shared" si="17"/>
        <v>0</v>
      </c>
      <c r="AB100" s="415">
        <f t="shared" si="17"/>
        <v>0</v>
      </c>
      <c r="AC100" s="415">
        <f t="shared" si="17"/>
        <v>0</v>
      </c>
    </row>
    <row r="101" spans="2:29" s="429" customFormat="1" hidden="1" outlineLevel="1">
      <c r="C101" s="431"/>
    </row>
    <row r="102" spans="2:29" s="429" customFormat="1" hidden="1" outlineLevel="1">
      <c r="B102" s="431" t="s">
        <v>630</v>
      </c>
      <c r="C102" s="426" t="s">
        <v>414</v>
      </c>
    </row>
    <row r="103" spans="2:29" s="429" customFormat="1" hidden="1" outlineLevel="1">
      <c r="B103" s="423" t="s">
        <v>631</v>
      </c>
      <c r="C103" s="415">
        <f t="shared" ref="C103:C108" si="18">SUM(D103:S103)</f>
        <v>2730000</v>
      </c>
      <c r="D103" s="423">
        <f>(SUM(D91:$E91)*$F$35+$C$36)*D80</f>
        <v>0</v>
      </c>
      <c r="E103" s="423">
        <f>(SUM($E91:E91)*$F$35+$C$36)*E80</f>
        <v>0</v>
      </c>
      <c r="F103" s="423">
        <f>(SUM($E91:F91)*$F$35+$C$36)*F80</f>
        <v>0</v>
      </c>
      <c r="G103" s="423">
        <f>(SUM($E91:G91)*$F$35+$C$36)*G80</f>
        <v>210000</v>
      </c>
      <c r="H103" s="423">
        <f>(SUM($E91:H91)*$F$35+$C$36)*H80</f>
        <v>210000</v>
      </c>
      <c r="I103" s="423">
        <f>(SUM($E91:I91)*$F$35+$C$36)*I80</f>
        <v>210000</v>
      </c>
      <c r="J103" s="423">
        <f>(SUM($E91:J91)*$F$35+$C$36)*J80</f>
        <v>210000</v>
      </c>
      <c r="K103" s="423">
        <f>(SUM($E91:K91)*$F$35+$C$36)*K80</f>
        <v>210000</v>
      </c>
      <c r="L103" s="423">
        <f>(SUM($E91:L91)*$F$35+$C$36)*L80</f>
        <v>210000</v>
      </c>
      <c r="M103" s="423">
        <f>(SUM($E91:M91)*$F$35+$C$36)*M80</f>
        <v>210000</v>
      </c>
      <c r="N103" s="423">
        <f>(SUM($E91:N91)*$F$35+$C$36)*N80</f>
        <v>210000</v>
      </c>
      <c r="O103" s="423">
        <f>(SUM($E91:O91)*$F$35+$C$36)*O80</f>
        <v>210000</v>
      </c>
      <c r="P103" s="423">
        <f>(SUM($E91:P91)*$F$35+$C$36)*P80</f>
        <v>210000</v>
      </c>
      <c r="Q103" s="423">
        <f>(SUM($E91:Q91)*$F$35+$C$36)*Q80</f>
        <v>210000</v>
      </c>
      <c r="R103" s="423">
        <f>(SUM($E91:R91)*$F$35+$C$36)*R80</f>
        <v>210000</v>
      </c>
      <c r="S103" s="423">
        <f>(SUM($E91:S91)*$F$35+$C$36)*S80</f>
        <v>210000</v>
      </c>
      <c r="T103" s="423">
        <f>(SUM($E91:T91)*$F$35+$C$36)*T80</f>
        <v>210000</v>
      </c>
      <c r="U103" s="423">
        <f>(SUM($E91:U91)*$F$35+$C$36)*U80</f>
        <v>210000</v>
      </c>
      <c r="V103" s="423">
        <f>(SUM($E91:V91)*$F$35+$C$36)*V80</f>
        <v>210000</v>
      </c>
      <c r="W103" s="423">
        <f>(SUM($E91:W91)*$F$35+$C$36)*W80</f>
        <v>210000</v>
      </c>
      <c r="X103" s="423">
        <f>(SUM($E91:X91)*$F$35+$C$36)*X80</f>
        <v>210000</v>
      </c>
      <c r="Y103" s="423">
        <f>(SUM($E91:Y91)*$F$35+$C$36)*Y80</f>
        <v>0</v>
      </c>
      <c r="Z103" s="423">
        <f>(SUM($E91:Z91)*$F$35+$C$36)*Z80</f>
        <v>0</v>
      </c>
      <c r="AA103" s="423">
        <f>(SUM($E91:AA91)*$F$35+$C$36)*AA80</f>
        <v>0</v>
      </c>
      <c r="AB103" s="423">
        <f>(SUM($E91:AB91)*$F$35+$C$36)*AB80</f>
        <v>0</v>
      </c>
      <c r="AC103" s="423">
        <f>(SUM($E91:AC91)*$F$35+$C$36)*AC80</f>
        <v>0</v>
      </c>
    </row>
    <row r="104" spans="2:29" s="429" customFormat="1" hidden="1" outlineLevel="1">
      <c r="B104" s="423" t="s">
        <v>632</v>
      </c>
      <c r="C104" s="415">
        <f t="shared" si="18"/>
        <v>3583856.0736915125</v>
      </c>
      <c r="D104" s="423">
        <f>(SUM(D91:$E91)*$F$35+$C$36)*D73*D80</f>
        <v>0</v>
      </c>
      <c r="E104" s="423">
        <f>(SUM($E91:E91)*$F$35+$C$36)*E73*E80</f>
        <v>0</v>
      </c>
      <c r="F104" s="423">
        <f>(SUM($E91:F91)*$F$35+$C$36)*F73*F80</f>
        <v>0</v>
      </c>
      <c r="G104" s="423">
        <f>(SUM($E91:G91)*$F$35+$C$36)*G73*G80</f>
        <v>229472.67</v>
      </c>
      <c r="H104" s="423">
        <f>(SUM($E91:H91)*$F$35+$C$36)*H73*H80</f>
        <v>236356.85009999998</v>
      </c>
      <c r="I104" s="423">
        <f>(SUM($E91:I91)*$F$35+$C$36)*I73*I80</f>
        <v>243447.55560299996</v>
      </c>
      <c r="J104" s="423">
        <f>(SUM($E91:J91)*$F$35+$C$36)*J73*J80</f>
        <v>250750.98227108998</v>
      </c>
      <c r="K104" s="423">
        <f>(SUM($E91:K91)*$F$35+$C$36)*K73*K80</f>
        <v>258273.51173922268</v>
      </c>
      <c r="L104" s="423">
        <f>(SUM($E91:L91)*$F$35+$C$36)*L73*L80</f>
        <v>266021.71709139936</v>
      </c>
      <c r="M104" s="423">
        <f>(SUM($E91:M91)*$F$35+$C$36)*M73*M80</f>
        <v>274002.36860414135</v>
      </c>
      <c r="N104" s="423">
        <f>(SUM($E91:N91)*$F$35+$C$36)*N73*N80</f>
        <v>282222.43966226559</v>
      </c>
      <c r="O104" s="423">
        <f>(SUM($E91:O91)*$F$35+$C$36)*O73*O80</f>
        <v>290689.11285213358</v>
      </c>
      <c r="P104" s="423">
        <f>(SUM($E91:P91)*$F$35+$C$36)*P73*P80</f>
        <v>299409.78623769752</v>
      </c>
      <c r="Q104" s="423">
        <f>(SUM($E91:Q91)*$F$35+$C$36)*Q73*Q80</f>
        <v>308392.07982482843</v>
      </c>
      <c r="R104" s="423">
        <f>(SUM($E91:R91)*$F$35+$C$36)*R73*R80</f>
        <v>317643.84221957333</v>
      </c>
      <c r="S104" s="423">
        <f>(SUM($E91:S91)*$F$35+$C$36)*S73*S80</f>
        <v>327173.15748616052</v>
      </c>
      <c r="T104" s="423">
        <f>(SUM($E91:T91)*$F$35+$C$36)*T73*T80</f>
        <v>336988.35221074527</v>
      </c>
      <c r="U104" s="423">
        <f>(SUM($E91:U91)*$F$35+$C$36)*U73*U80</f>
        <v>347098.00277706765</v>
      </c>
      <c r="V104" s="423">
        <f>(SUM($E91:V91)*$F$35+$C$36)*V73*V80</f>
        <v>357510.9428603797</v>
      </c>
      <c r="W104" s="423">
        <f>(SUM($E91:W91)*$F$35+$C$36)*W73*W80</f>
        <v>368236.27114619105</v>
      </c>
      <c r="X104" s="423">
        <f>(SUM($E91:X91)*$F$35+$C$36)*X73*X80</f>
        <v>379283.35928057681</v>
      </c>
      <c r="Y104" s="423">
        <f>(SUM($E91:Y91)*$F$35+$C$36)*Y73*Y80</f>
        <v>0</v>
      </c>
      <c r="Z104" s="423">
        <f>(SUM($E91:Z91)*$F$35+$C$36)*Z73*Z80</f>
        <v>0</v>
      </c>
      <c r="AA104" s="423">
        <f>(SUM($E91:AA91)*$F$35+$C$36)*AA73*AA80</f>
        <v>0</v>
      </c>
      <c r="AB104" s="423">
        <f>(SUM($E91:AB91)*$F$35+$C$36)*AB73*AB80</f>
        <v>0</v>
      </c>
      <c r="AC104" s="423">
        <f>(SUM($E91:AC91)*$F$35+$C$36)*AC73*AC80</f>
        <v>0</v>
      </c>
    </row>
    <row r="105" spans="2:29" s="429" customFormat="1" hidden="1" outlineLevel="1">
      <c r="B105" s="423" t="s">
        <v>633</v>
      </c>
      <c r="C105" s="415">
        <f t="shared" si="18"/>
        <v>0</v>
      </c>
      <c r="D105" s="430">
        <v>0</v>
      </c>
      <c r="E105" s="430">
        <v>0</v>
      </c>
      <c r="F105" s="430">
        <v>0</v>
      </c>
      <c r="G105" s="430">
        <v>0</v>
      </c>
      <c r="H105" s="430">
        <v>0</v>
      </c>
      <c r="I105" s="430">
        <v>0</v>
      </c>
      <c r="J105" s="430">
        <v>0</v>
      </c>
      <c r="K105" s="430">
        <v>0</v>
      </c>
      <c r="L105" s="430">
        <v>0</v>
      </c>
      <c r="M105" s="430">
        <v>0</v>
      </c>
      <c r="N105" s="430">
        <v>0</v>
      </c>
      <c r="O105" s="430">
        <v>0</v>
      </c>
      <c r="P105" s="430">
        <v>0</v>
      </c>
      <c r="Q105" s="430">
        <v>0</v>
      </c>
      <c r="R105" s="430">
        <v>0</v>
      </c>
      <c r="S105" s="430">
        <v>0</v>
      </c>
      <c r="T105" s="430">
        <v>0</v>
      </c>
      <c r="U105" s="430">
        <v>0</v>
      </c>
      <c r="V105" s="430">
        <v>0</v>
      </c>
      <c r="W105" s="430">
        <v>0</v>
      </c>
      <c r="X105" s="430">
        <v>0</v>
      </c>
      <c r="Y105" s="430">
        <v>0</v>
      </c>
      <c r="Z105" s="430">
        <v>0</v>
      </c>
      <c r="AA105" s="430">
        <v>0</v>
      </c>
      <c r="AB105" s="430">
        <v>0</v>
      </c>
      <c r="AC105" s="430">
        <v>0</v>
      </c>
    </row>
    <row r="106" spans="2:29" s="429" customFormat="1" hidden="1" outlineLevel="1">
      <c r="B106" s="423" t="s">
        <v>634</v>
      </c>
      <c r="C106" s="415">
        <f t="shared" si="18"/>
        <v>0</v>
      </c>
      <c r="D106" s="423">
        <f>D105</f>
        <v>0</v>
      </c>
      <c r="E106" s="423">
        <f t="shared" ref="E106:AC106" si="19">E105*E73</f>
        <v>0</v>
      </c>
      <c r="F106" s="423">
        <f t="shared" si="19"/>
        <v>0</v>
      </c>
      <c r="G106" s="423">
        <f t="shared" si="19"/>
        <v>0</v>
      </c>
      <c r="H106" s="423">
        <f t="shared" si="19"/>
        <v>0</v>
      </c>
      <c r="I106" s="423">
        <f t="shared" si="19"/>
        <v>0</v>
      </c>
      <c r="J106" s="423">
        <f t="shared" si="19"/>
        <v>0</v>
      </c>
      <c r="K106" s="423">
        <f t="shared" si="19"/>
        <v>0</v>
      </c>
      <c r="L106" s="423">
        <f t="shared" si="19"/>
        <v>0</v>
      </c>
      <c r="M106" s="423">
        <f t="shared" si="19"/>
        <v>0</v>
      </c>
      <c r="N106" s="423">
        <f t="shared" si="19"/>
        <v>0</v>
      </c>
      <c r="O106" s="423">
        <f t="shared" si="19"/>
        <v>0</v>
      </c>
      <c r="P106" s="423">
        <f t="shared" si="19"/>
        <v>0</v>
      </c>
      <c r="Q106" s="423">
        <f t="shared" si="19"/>
        <v>0</v>
      </c>
      <c r="R106" s="423">
        <f t="shared" si="19"/>
        <v>0</v>
      </c>
      <c r="S106" s="423">
        <f t="shared" si="19"/>
        <v>0</v>
      </c>
      <c r="T106" s="423">
        <f t="shared" si="19"/>
        <v>0</v>
      </c>
      <c r="U106" s="423">
        <f t="shared" si="19"/>
        <v>0</v>
      </c>
      <c r="V106" s="423">
        <f t="shared" si="19"/>
        <v>0</v>
      </c>
      <c r="W106" s="423">
        <f t="shared" si="19"/>
        <v>0</v>
      </c>
      <c r="X106" s="423">
        <f t="shared" si="19"/>
        <v>0</v>
      </c>
      <c r="Y106" s="423">
        <f t="shared" si="19"/>
        <v>0</v>
      </c>
      <c r="Z106" s="423">
        <f t="shared" si="19"/>
        <v>0</v>
      </c>
      <c r="AA106" s="423">
        <f t="shared" si="19"/>
        <v>0</v>
      </c>
      <c r="AB106" s="423">
        <f t="shared" si="19"/>
        <v>0</v>
      </c>
      <c r="AC106" s="423">
        <f t="shared" si="19"/>
        <v>0</v>
      </c>
    </row>
    <row r="107" spans="2:29" s="429" customFormat="1" hidden="1" outlineLevel="1">
      <c r="B107" s="415" t="s">
        <v>635</v>
      </c>
      <c r="C107" s="415">
        <f t="shared" si="18"/>
        <v>2730000</v>
      </c>
      <c r="D107" s="415">
        <f>SUM(D103,D105)</f>
        <v>0</v>
      </c>
      <c r="E107" s="415">
        <f t="shared" ref="E107:AC108" si="20">SUM(E103,E105)</f>
        <v>0</v>
      </c>
      <c r="F107" s="415">
        <f t="shared" si="20"/>
        <v>0</v>
      </c>
      <c r="G107" s="415">
        <f t="shared" si="20"/>
        <v>210000</v>
      </c>
      <c r="H107" s="415">
        <f t="shared" si="20"/>
        <v>210000</v>
      </c>
      <c r="I107" s="415">
        <f t="shared" si="20"/>
        <v>210000</v>
      </c>
      <c r="J107" s="415">
        <f t="shared" si="20"/>
        <v>210000</v>
      </c>
      <c r="K107" s="415">
        <f t="shared" si="20"/>
        <v>210000</v>
      </c>
      <c r="L107" s="415">
        <f t="shared" si="20"/>
        <v>210000</v>
      </c>
      <c r="M107" s="415">
        <f t="shared" si="20"/>
        <v>210000</v>
      </c>
      <c r="N107" s="415">
        <f t="shared" si="20"/>
        <v>210000</v>
      </c>
      <c r="O107" s="415">
        <f t="shared" si="20"/>
        <v>210000</v>
      </c>
      <c r="P107" s="415">
        <f t="shared" si="20"/>
        <v>210000</v>
      </c>
      <c r="Q107" s="415">
        <f t="shared" si="20"/>
        <v>210000</v>
      </c>
      <c r="R107" s="415">
        <f t="shared" si="20"/>
        <v>210000</v>
      </c>
      <c r="S107" s="415">
        <f t="shared" si="20"/>
        <v>210000</v>
      </c>
      <c r="T107" s="415">
        <f t="shared" si="20"/>
        <v>210000</v>
      </c>
      <c r="U107" s="415">
        <f t="shared" si="20"/>
        <v>210000</v>
      </c>
      <c r="V107" s="415">
        <f t="shared" si="20"/>
        <v>210000</v>
      </c>
      <c r="W107" s="415">
        <f t="shared" si="20"/>
        <v>210000</v>
      </c>
      <c r="X107" s="415">
        <f t="shared" si="20"/>
        <v>210000</v>
      </c>
      <c r="Y107" s="415">
        <f t="shared" si="20"/>
        <v>0</v>
      </c>
      <c r="Z107" s="415">
        <f t="shared" si="20"/>
        <v>0</v>
      </c>
      <c r="AA107" s="415">
        <f t="shared" si="20"/>
        <v>0</v>
      </c>
      <c r="AB107" s="415">
        <f t="shared" si="20"/>
        <v>0</v>
      </c>
      <c r="AC107" s="415">
        <f t="shared" si="20"/>
        <v>0</v>
      </c>
    </row>
    <row r="108" spans="2:29" s="429" customFormat="1" hidden="1" outlineLevel="1">
      <c r="B108" s="415" t="s">
        <v>636</v>
      </c>
      <c r="C108" s="415">
        <f t="shared" si="18"/>
        <v>3583856.0736915125</v>
      </c>
      <c r="D108" s="415">
        <f>SUM(D104,D106)</f>
        <v>0</v>
      </c>
      <c r="E108" s="415">
        <f t="shared" si="20"/>
        <v>0</v>
      </c>
      <c r="F108" s="415">
        <f t="shared" si="20"/>
        <v>0</v>
      </c>
      <c r="G108" s="415">
        <f t="shared" si="20"/>
        <v>229472.67</v>
      </c>
      <c r="H108" s="415">
        <f t="shared" si="20"/>
        <v>236356.85009999998</v>
      </c>
      <c r="I108" s="415">
        <f t="shared" si="20"/>
        <v>243447.55560299996</v>
      </c>
      <c r="J108" s="415">
        <f t="shared" si="20"/>
        <v>250750.98227108998</v>
      </c>
      <c r="K108" s="415">
        <f t="shared" si="20"/>
        <v>258273.51173922268</v>
      </c>
      <c r="L108" s="415">
        <f t="shared" si="20"/>
        <v>266021.71709139936</v>
      </c>
      <c r="M108" s="415">
        <f t="shared" si="20"/>
        <v>274002.36860414135</v>
      </c>
      <c r="N108" s="415">
        <f t="shared" si="20"/>
        <v>282222.43966226559</v>
      </c>
      <c r="O108" s="415">
        <f t="shared" si="20"/>
        <v>290689.11285213358</v>
      </c>
      <c r="P108" s="415">
        <f t="shared" si="20"/>
        <v>299409.78623769752</v>
      </c>
      <c r="Q108" s="415">
        <f t="shared" si="20"/>
        <v>308392.07982482843</v>
      </c>
      <c r="R108" s="415">
        <f t="shared" si="20"/>
        <v>317643.84221957333</v>
      </c>
      <c r="S108" s="415">
        <f t="shared" si="20"/>
        <v>327173.15748616052</v>
      </c>
      <c r="T108" s="415">
        <f t="shared" si="20"/>
        <v>336988.35221074527</v>
      </c>
      <c r="U108" s="415">
        <f t="shared" si="20"/>
        <v>347098.00277706765</v>
      </c>
      <c r="V108" s="415">
        <f t="shared" si="20"/>
        <v>357510.9428603797</v>
      </c>
      <c r="W108" s="415">
        <f t="shared" si="20"/>
        <v>368236.27114619105</v>
      </c>
      <c r="X108" s="415">
        <f t="shared" si="20"/>
        <v>379283.35928057681</v>
      </c>
      <c r="Y108" s="415">
        <f t="shared" si="20"/>
        <v>0</v>
      </c>
      <c r="Z108" s="415">
        <f t="shared" si="20"/>
        <v>0</v>
      </c>
      <c r="AA108" s="415">
        <f t="shared" si="20"/>
        <v>0</v>
      </c>
      <c r="AB108" s="415">
        <f t="shared" si="20"/>
        <v>0</v>
      </c>
      <c r="AC108" s="415">
        <f t="shared" si="20"/>
        <v>0</v>
      </c>
    </row>
    <row r="109" spans="2:29" s="429" customFormat="1" hidden="1" outlineLevel="1">
      <c r="C109" s="431"/>
    </row>
    <row r="110" spans="2:29" s="429" customFormat="1" hidden="1" outlineLevel="1">
      <c r="B110" s="431" t="s">
        <v>637</v>
      </c>
      <c r="C110" s="426" t="s">
        <v>414</v>
      </c>
    </row>
    <row r="111" spans="2:29" s="429" customFormat="1" hidden="1" outlineLevel="1">
      <c r="B111" s="415" t="s">
        <v>638</v>
      </c>
      <c r="C111" s="415">
        <f>SUM(D111:S111)</f>
        <v>12730000</v>
      </c>
      <c r="D111" s="415">
        <f t="shared" ref="D111:AC112" si="21">SUM(D95,D97,D103,D105)</f>
        <v>0</v>
      </c>
      <c r="E111" s="415">
        <f t="shared" si="21"/>
        <v>4000000</v>
      </c>
      <c r="F111" s="415">
        <f t="shared" si="21"/>
        <v>6000000</v>
      </c>
      <c r="G111" s="415">
        <f t="shared" si="21"/>
        <v>210000</v>
      </c>
      <c r="H111" s="415">
        <f t="shared" si="21"/>
        <v>210000</v>
      </c>
      <c r="I111" s="415">
        <f t="shared" si="21"/>
        <v>210000</v>
      </c>
      <c r="J111" s="415">
        <f t="shared" si="21"/>
        <v>210000</v>
      </c>
      <c r="K111" s="415">
        <f t="shared" si="21"/>
        <v>210000</v>
      </c>
      <c r="L111" s="415">
        <f t="shared" si="21"/>
        <v>210000</v>
      </c>
      <c r="M111" s="415">
        <f t="shared" si="21"/>
        <v>210000</v>
      </c>
      <c r="N111" s="415">
        <f t="shared" si="21"/>
        <v>210000</v>
      </c>
      <c r="O111" s="415">
        <f t="shared" si="21"/>
        <v>210000</v>
      </c>
      <c r="P111" s="415">
        <f t="shared" si="21"/>
        <v>210000</v>
      </c>
      <c r="Q111" s="415">
        <f t="shared" si="21"/>
        <v>210000</v>
      </c>
      <c r="R111" s="415">
        <f t="shared" si="21"/>
        <v>210000</v>
      </c>
      <c r="S111" s="415">
        <f t="shared" si="21"/>
        <v>210000</v>
      </c>
      <c r="T111" s="415">
        <f t="shared" si="21"/>
        <v>210000</v>
      </c>
      <c r="U111" s="415">
        <f t="shared" si="21"/>
        <v>210000</v>
      </c>
      <c r="V111" s="415">
        <f t="shared" si="21"/>
        <v>210000</v>
      </c>
      <c r="W111" s="415">
        <f t="shared" si="21"/>
        <v>210000</v>
      </c>
      <c r="X111" s="415">
        <f t="shared" si="21"/>
        <v>210000</v>
      </c>
      <c r="Y111" s="415">
        <f t="shared" si="21"/>
        <v>0</v>
      </c>
      <c r="Z111" s="415">
        <f t="shared" si="21"/>
        <v>0</v>
      </c>
      <c r="AA111" s="415">
        <f t="shared" si="21"/>
        <v>0</v>
      </c>
      <c r="AB111" s="415">
        <f t="shared" si="21"/>
        <v>0</v>
      </c>
      <c r="AC111" s="415">
        <f t="shared" si="21"/>
        <v>0</v>
      </c>
    </row>
    <row r="112" spans="2:29" s="429" customFormat="1" hidden="1" outlineLevel="1">
      <c r="B112" s="415" t="s">
        <v>639</v>
      </c>
      <c r="C112" s="415">
        <f>SUM(D112:S112)</f>
        <v>14069256.073691512</v>
      </c>
      <c r="D112" s="415">
        <f t="shared" si="21"/>
        <v>0</v>
      </c>
      <c r="E112" s="415">
        <f t="shared" si="21"/>
        <v>4120000</v>
      </c>
      <c r="F112" s="415">
        <f t="shared" si="21"/>
        <v>6365400</v>
      </c>
      <c r="G112" s="415">
        <f t="shared" si="21"/>
        <v>229472.67</v>
      </c>
      <c r="H112" s="415">
        <f t="shared" si="21"/>
        <v>236356.85009999998</v>
      </c>
      <c r="I112" s="415">
        <f t="shared" si="21"/>
        <v>243447.55560299996</v>
      </c>
      <c r="J112" s="415">
        <f t="shared" si="21"/>
        <v>250750.98227108998</v>
      </c>
      <c r="K112" s="415">
        <f t="shared" si="21"/>
        <v>258273.51173922268</v>
      </c>
      <c r="L112" s="415">
        <f t="shared" si="21"/>
        <v>266021.71709139936</v>
      </c>
      <c r="M112" s="415">
        <f t="shared" si="21"/>
        <v>274002.36860414135</v>
      </c>
      <c r="N112" s="415">
        <f t="shared" si="21"/>
        <v>282222.43966226559</v>
      </c>
      <c r="O112" s="415">
        <f t="shared" si="21"/>
        <v>290689.11285213358</v>
      </c>
      <c r="P112" s="415">
        <f t="shared" si="21"/>
        <v>299409.78623769752</v>
      </c>
      <c r="Q112" s="415">
        <f t="shared" si="21"/>
        <v>308392.07982482843</v>
      </c>
      <c r="R112" s="415">
        <f t="shared" si="21"/>
        <v>317643.84221957333</v>
      </c>
      <c r="S112" s="415">
        <f t="shared" si="21"/>
        <v>327173.15748616052</v>
      </c>
      <c r="T112" s="415">
        <f t="shared" si="21"/>
        <v>336988.35221074527</v>
      </c>
      <c r="U112" s="415">
        <f t="shared" si="21"/>
        <v>347098.00277706765</v>
      </c>
      <c r="V112" s="415">
        <f t="shared" si="21"/>
        <v>357510.9428603797</v>
      </c>
      <c r="W112" s="415">
        <f t="shared" si="21"/>
        <v>368236.27114619105</v>
      </c>
      <c r="X112" s="415">
        <f t="shared" si="21"/>
        <v>379283.35928057681</v>
      </c>
      <c r="Y112" s="415">
        <f t="shared" si="21"/>
        <v>0</v>
      </c>
      <c r="Z112" s="415">
        <f t="shared" si="21"/>
        <v>0</v>
      </c>
      <c r="AA112" s="415">
        <f t="shared" si="21"/>
        <v>0</v>
      </c>
      <c r="AB112" s="415">
        <f t="shared" si="21"/>
        <v>0</v>
      </c>
      <c r="AC112" s="415">
        <f t="shared" si="21"/>
        <v>0</v>
      </c>
    </row>
    <row r="113" spans="1:29" s="429" customFormat="1" ht="10.95" customHeight="1" collapsed="1"/>
    <row r="114" spans="1:29" s="429" customFormat="1">
      <c r="B114" s="431" t="s">
        <v>640</v>
      </c>
      <c r="C114" s="426"/>
      <c r="D114" s="432"/>
      <c r="E114" s="432"/>
      <c r="F114" s="432"/>
      <c r="G114" s="432"/>
      <c r="H114" s="432"/>
      <c r="I114" s="432"/>
      <c r="J114" s="432"/>
      <c r="K114" s="432"/>
      <c r="L114" s="432"/>
      <c r="M114" s="432"/>
      <c r="N114" s="432"/>
      <c r="O114" s="432"/>
    </row>
    <row r="115" spans="1:29" s="429" customFormat="1" hidden="1" outlineLevel="1">
      <c r="B115" s="423" t="s">
        <v>641</v>
      </c>
      <c r="C115" s="415">
        <f t="shared" ref="C115:C120" si="22">SUM(D115:S115)</f>
        <v>0</v>
      </c>
      <c r="D115" s="423">
        <f t="shared" ref="D115:AC115" si="23">($F$45*$E$45)*D80</f>
        <v>0</v>
      </c>
      <c r="E115" s="423">
        <f t="shared" si="23"/>
        <v>0</v>
      </c>
      <c r="F115" s="423">
        <f t="shared" si="23"/>
        <v>0</v>
      </c>
      <c r="G115" s="423">
        <f t="shared" si="23"/>
        <v>0</v>
      </c>
      <c r="H115" s="423">
        <f t="shared" si="23"/>
        <v>0</v>
      </c>
      <c r="I115" s="423">
        <f t="shared" si="23"/>
        <v>0</v>
      </c>
      <c r="J115" s="423">
        <f t="shared" si="23"/>
        <v>0</v>
      </c>
      <c r="K115" s="423">
        <f t="shared" si="23"/>
        <v>0</v>
      </c>
      <c r="L115" s="423">
        <f t="shared" si="23"/>
        <v>0</v>
      </c>
      <c r="M115" s="423">
        <f t="shared" si="23"/>
        <v>0</v>
      </c>
      <c r="N115" s="423">
        <f t="shared" si="23"/>
        <v>0</v>
      </c>
      <c r="O115" s="423">
        <f t="shared" si="23"/>
        <v>0</v>
      </c>
      <c r="P115" s="423">
        <f t="shared" si="23"/>
        <v>0</v>
      </c>
      <c r="Q115" s="423">
        <f t="shared" si="23"/>
        <v>0</v>
      </c>
      <c r="R115" s="423">
        <f t="shared" si="23"/>
        <v>0</v>
      </c>
      <c r="S115" s="423">
        <f t="shared" si="23"/>
        <v>0</v>
      </c>
      <c r="T115" s="423">
        <f t="shared" si="23"/>
        <v>0</v>
      </c>
      <c r="U115" s="423">
        <f t="shared" si="23"/>
        <v>0</v>
      </c>
      <c r="V115" s="423">
        <f t="shared" si="23"/>
        <v>0</v>
      </c>
      <c r="W115" s="423">
        <f t="shared" si="23"/>
        <v>0</v>
      </c>
      <c r="X115" s="423">
        <f t="shared" si="23"/>
        <v>0</v>
      </c>
      <c r="Y115" s="423">
        <f t="shared" si="23"/>
        <v>0</v>
      </c>
      <c r="Z115" s="423">
        <f t="shared" si="23"/>
        <v>0</v>
      </c>
      <c r="AA115" s="423">
        <f t="shared" si="23"/>
        <v>0</v>
      </c>
      <c r="AB115" s="423">
        <f t="shared" si="23"/>
        <v>0</v>
      </c>
      <c r="AC115" s="423">
        <f t="shared" si="23"/>
        <v>0</v>
      </c>
    </row>
    <row r="116" spans="1:29" s="429" customFormat="1" hidden="1" outlineLevel="1">
      <c r="B116" s="423" t="s">
        <v>642</v>
      </c>
      <c r="C116" s="415">
        <f t="shared" si="22"/>
        <v>0</v>
      </c>
      <c r="D116" s="423">
        <f t="shared" ref="D116:AC116" si="24">($F$45*$E$45*D73)*D80</f>
        <v>0</v>
      </c>
      <c r="E116" s="423">
        <f t="shared" si="24"/>
        <v>0</v>
      </c>
      <c r="F116" s="423">
        <f t="shared" si="24"/>
        <v>0</v>
      </c>
      <c r="G116" s="423">
        <f t="shared" si="24"/>
        <v>0</v>
      </c>
      <c r="H116" s="423">
        <f t="shared" si="24"/>
        <v>0</v>
      </c>
      <c r="I116" s="423">
        <f t="shared" si="24"/>
        <v>0</v>
      </c>
      <c r="J116" s="423">
        <f t="shared" si="24"/>
        <v>0</v>
      </c>
      <c r="K116" s="423">
        <f t="shared" si="24"/>
        <v>0</v>
      </c>
      <c r="L116" s="423">
        <f t="shared" si="24"/>
        <v>0</v>
      </c>
      <c r="M116" s="423">
        <f t="shared" si="24"/>
        <v>0</v>
      </c>
      <c r="N116" s="423">
        <f t="shared" si="24"/>
        <v>0</v>
      </c>
      <c r="O116" s="423">
        <f t="shared" si="24"/>
        <v>0</v>
      </c>
      <c r="P116" s="423">
        <f t="shared" si="24"/>
        <v>0</v>
      </c>
      <c r="Q116" s="423">
        <f t="shared" si="24"/>
        <v>0</v>
      </c>
      <c r="R116" s="423">
        <f t="shared" si="24"/>
        <v>0</v>
      </c>
      <c r="S116" s="423">
        <f t="shared" si="24"/>
        <v>0</v>
      </c>
      <c r="T116" s="423">
        <f t="shared" si="24"/>
        <v>0</v>
      </c>
      <c r="U116" s="423">
        <f t="shared" si="24"/>
        <v>0</v>
      </c>
      <c r="V116" s="423">
        <f t="shared" si="24"/>
        <v>0</v>
      </c>
      <c r="W116" s="423">
        <f t="shared" si="24"/>
        <v>0</v>
      </c>
      <c r="X116" s="423">
        <f t="shared" si="24"/>
        <v>0</v>
      </c>
      <c r="Y116" s="423">
        <f t="shared" si="24"/>
        <v>0</v>
      </c>
      <c r="Z116" s="423">
        <f t="shared" si="24"/>
        <v>0</v>
      </c>
      <c r="AA116" s="423">
        <f t="shared" si="24"/>
        <v>0</v>
      </c>
      <c r="AB116" s="423">
        <f t="shared" si="24"/>
        <v>0</v>
      </c>
      <c r="AC116" s="423">
        <f t="shared" si="24"/>
        <v>0</v>
      </c>
    </row>
    <row r="117" spans="1:29" s="429" customFormat="1" hidden="1" outlineLevel="1">
      <c r="B117" s="423" t="s">
        <v>643</v>
      </c>
      <c r="C117" s="415">
        <f t="shared" si="22"/>
        <v>0</v>
      </c>
      <c r="D117" s="430">
        <v>0</v>
      </c>
      <c r="E117" s="430">
        <v>0</v>
      </c>
      <c r="F117" s="430">
        <v>0</v>
      </c>
      <c r="G117" s="430">
        <v>0</v>
      </c>
      <c r="H117" s="430">
        <v>0</v>
      </c>
      <c r="I117" s="430">
        <v>0</v>
      </c>
      <c r="J117" s="430">
        <v>0</v>
      </c>
      <c r="K117" s="430">
        <v>0</v>
      </c>
      <c r="L117" s="430">
        <v>0</v>
      </c>
      <c r="M117" s="430">
        <v>0</v>
      </c>
      <c r="N117" s="430">
        <v>0</v>
      </c>
      <c r="O117" s="430">
        <v>0</v>
      </c>
      <c r="P117" s="430">
        <v>0</v>
      </c>
      <c r="Q117" s="430">
        <v>0</v>
      </c>
      <c r="R117" s="430">
        <v>0</v>
      </c>
      <c r="S117" s="430">
        <v>0</v>
      </c>
      <c r="T117" s="430">
        <v>0</v>
      </c>
      <c r="U117" s="430">
        <v>0</v>
      </c>
      <c r="V117" s="430">
        <v>0</v>
      </c>
      <c r="W117" s="430">
        <v>0</v>
      </c>
      <c r="X117" s="430">
        <v>0</v>
      </c>
      <c r="Y117" s="430">
        <v>0</v>
      </c>
      <c r="Z117" s="430">
        <v>0</v>
      </c>
      <c r="AA117" s="430">
        <v>0</v>
      </c>
      <c r="AB117" s="430">
        <v>0</v>
      </c>
      <c r="AC117" s="430">
        <v>0</v>
      </c>
    </row>
    <row r="118" spans="1:29" s="429" customFormat="1" hidden="1" outlineLevel="1">
      <c r="B118" s="423" t="s">
        <v>644</v>
      </c>
      <c r="C118" s="415">
        <f t="shared" si="22"/>
        <v>0</v>
      </c>
      <c r="D118" s="423">
        <f>D117</f>
        <v>0</v>
      </c>
      <c r="E118" s="423">
        <f t="shared" ref="E118:AC118" si="25">E117*E73</f>
        <v>0</v>
      </c>
      <c r="F118" s="423">
        <f t="shared" si="25"/>
        <v>0</v>
      </c>
      <c r="G118" s="423">
        <f t="shared" si="25"/>
        <v>0</v>
      </c>
      <c r="H118" s="423">
        <f t="shared" si="25"/>
        <v>0</v>
      </c>
      <c r="I118" s="423">
        <f t="shared" si="25"/>
        <v>0</v>
      </c>
      <c r="J118" s="423">
        <f t="shared" si="25"/>
        <v>0</v>
      </c>
      <c r="K118" s="423">
        <f t="shared" si="25"/>
        <v>0</v>
      </c>
      <c r="L118" s="423">
        <f t="shared" si="25"/>
        <v>0</v>
      </c>
      <c r="M118" s="423">
        <f t="shared" si="25"/>
        <v>0</v>
      </c>
      <c r="N118" s="423">
        <f t="shared" si="25"/>
        <v>0</v>
      </c>
      <c r="O118" s="423">
        <f t="shared" si="25"/>
        <v>0</v>
      </c>
      <c r="P118" s="423">
        <f t="shared" si="25"/>
        <v>0</v>
      </c>
      <c r="Q118" s="423">
        <f t="shared" si="25"/>
        <v>0</v>
      </c>
      <c r="R118" s="423">
        <f t="shared" si="25"/>
        <v>0</v>
      </c>
      <c r="S118" s="423">
        <f t="shared" si="25"/>
        <v>0</v>
      </c>
      <c r="T118" s="423">
        <f t="shared" si="25"/>
        <v>0</v>
      </c>
      <c r="U118" s="423">
        <f t="shared" si="25"/>
        <v>0</v>
      </c>
      <c r="V118" s="423">
        <f t="shared" si="25"/>
        <v>0</v>
      </c>
      <c r="W118" s="423">
        <f t="shared" si="25"/>
        <v>0</v>
      </c>
      <c r="X118" s="423">
        <f t="shared" si="25"/>
        <v>0</v>
      </c>
      <c r="Y118" s="423">
        <f t="shared" si="25"/>
        <v>0</v>
      </c>
      <c r="Z118" s="423">
        <f t="shared" si="25"/>
        <v>0</v>
      </c>
      <c r="AA118" s="423">
        <f t="shared" si="25"/>
        <v>0</v>
      </c>
      <c r="AB118" s="423">
        <f t="shared" si="25"/>
        <v>0</v>
      </c>
      <c r="AC118" s="423">
        <f t="shared" si="25"/>
        <v>0</v>
      </c>
    </row>
    <row r="119" spans="1:29" s="429" customFormat="1" hidden="1" outlineLevel="1">
      <c r="B119" s="415" t="s">
        <v>645</v>
      </c>
      <c r="C119" s="415">
        <f t="shared" si="22"/>
        <v>0</v>
      </c>
      <c r="D119" s="415">
        <f t="shared" ref="D119:AC120" si="26">SUM(D115,D117)</f>
        <v>0</v>
      </c>
      <c r="E119" s="415">
        <f t="shared" si="26"/>
        <v>0</v>
      </c>
      <c r="F119" s="415">
        <f t="shared" si="26"/>
        <v>0</v>
      </c>
      <c r="G119" s="415">
        <f t="shared" si="26"/>
        <v>0</v>
      </c>
      <c r="H119" s="415">
        <f>SUM(H115,H117)</f>
        <v>0</v>
      </c>
      <c r="I119" s="415">
        <f t="shared" si="26"/>
        <v>0</v>
      </c>
      <c r="J119" s="415">
        <f t="shared" si="26"/>
        <v>0</v>
      </c>
      <c r="K119" s="415">
        <f t="shared" si="26"/>
        <v>0</v>
      </c>
      <c r="L119" s="415">
        <f t="shared" si="26"/>
        <v>0</v>
      </c>
      <c r="M119" s="415">
        <f t="shared" si="26"/>
        <v>0</v>
      </c>
      <c r="N119" s="415">
        <f t="shared" si="26"/>
        <v>0</v>
      </c>
      <c r="O119" s="415">
        <f t="shared" si="26"/>
        <v>0</v>
      </c>
      <c r="P119" s="415">
        <f t="shared" si="26"/>
        <v>0</v>
      </c>
      <c r="Q119" s="415">
        <f t="shared" si="26"/>
        <v>0</v>
      </c>
      <c r="R119" s="415">
        <f t="shared" si="26"/>
        <v>0</v>
      </c>
      <c r="S119" s="415">
        <f t="shared" si="26"/>
        <v>0</v>
      </c>
      <c r="T119" s="415">
        <f t="shared" si="26"/>
        <v>0</v>
      </c>
      <c r="U119" s="415">
        <f t="shared" si="26"/>
        <v>0</v>
      </c>
      <c r="V119" s="415">
        <f t="shared" si="26"/>
        <v>0</v>
      </c>
      <c r="W119" s="415">
        <f t="shared" si="26"/>
        <v>0</v>
      </c>
      <c r="X119" s="415">
        <f t="shared" si="26"/>
        <v>0</v>
      </c>
      <c r="Y119" s="415">
        <f t="shared" si="26"/>
        <v>0</v>
      </c>
      <c r="Z119" s="415">
        <f t="shared" si="26"/>
        <v>0</v>
      </c>
      <c r="AA119" s="415">
        <f t="shared" si="26"/>
        <v>0</v>
      </c>
      <c r="AB119" s="415">
        <f t="shared" si="26"/>
        <v>0</v>
      </c>
      <c r="AC119" s="415">
        <f t="shared" si="26"/>
        <v>0</v>
      </c>
    </row>
    <row r="120" spans="1:29" s="429" customFormat="1" hidden="1" outlineLevel="1">
      <c r="B120" s="415" t="s">
        <v>639</v>
      </c>
      <c r="C120" s="415">
        <f t="shared" si="22"/>
        <v>0</v>
      </c>
      <c r="D120" s="415">
        <f t="shared" si="26"/>
        <v>0</v>
      </c>
      <c r="E120" s="415">
        <f t="shared" si="26"/>
        <v>0</v>
      </c>
      <c r="F120" s="415">
        <f t="shared" si="26"/>
        <v>0</v>
      </c>
      <c r="G120" s="415">
        <f t="shared" si="26"/>
        <v>0</v>
      </c>
      <c r="H120" s="415">
        <f>SUM(H116,H118)</f>
        <v>0</v>
      </c>
      <c r="I120" s="415">
        <f t="shared" si="26"/>
        <v>0</v>
      </c>
      <c r="J120" s="415">
        <f t="shared" si="26"/>
        <v>0</v>
      </c>
      <c r="K120" s="415">
        <f t="shared" si="26"/>
        <v>0</v>
      </c>
      <c r="L120" s="415">
        <f t="shared" si="26"/>
        <v>0</v>
      </c>
      <c r="M120" s="415">
        <f t="shared" si="26"/>
        <v>0</v>
      </c>
      <c r="N120" s="415">
        <f t="shared" si="26"/>
        <v>0</v>
      </c>
      <c r="O120" s="415">
        <f t="shared" si="26"/>
        <v>0</v>
      </c>
      <c r="P120" s="415">
        <f t="shared" si="26"/>
        <v>0</v>
      </c>
      <c r="Q120" s="415">
        <f t="shared" si="26"/>
        <v>0</v>
      </c>
      <c r="R120" s="415">
        <f t="shared" si="26"/>
        <v>0</v>
      </c>
      <c r="S120" s="415">
        <f t="shared" si="26"/>
        <v>0</v>
      </c>
      <c r="T120" s="415">
        <f t="shared" si="26"/>
        <v>0</v>
      </c>
      <c r="U120" s="415">
        <f t="shared" si="26"/>
        <v>0</v>
      </c>
      <c r="V120" s="415">
        <f t="shared" si="26"/>
        <v>0</v>
      </c>
      <c r="W120" s="415">
        <f t="shared" si="26"/>
        <v>0</v>
      </c>
      <c r="X120" s="415">
        <f t="shared" si="26"/>
        <v>0</v>
      </c>
      <c r="Y120" s="415">
        <f t="shared" si="26"/>
        <v>0</v>
      </c>
      <c r="Z120" s="415">
        <f t="shared" si="26"/>
        <v>0</v>
      </c>
      <c r="AA120" s="415">
        <f t="shared" si="26"/>
        <v>0</v>
      </c>
      <c r="AB120" s="415">
        <f t="shared" si="26"/>
        <v>0</v>
      </c>
      <c r="AC120" s="415">
        <f t="shared" si="26"/>
        <v>0</v>
      </c>
    </row>
    <row r="121" spans="1:29" s="4" customFormat="1" hidden="1" outlineLevel="1"/>
    <row r="122" spans="1:29" s="4" customFormat="1" hidden="1" outlineLevel="1">
      <c r="C122" s="426" t="s">
        <v>414</v>
      </c>
    </row>
    <row r="123" spans="1:29" s="4" customFormat="1" hidden="1" outlineLevel="1">
      <c r="B123" s="312" t="s">
        <v>646</v>
      </c>
      <c r="C123" s="415">
        <f>SUM(D123:AC123)</f>
        <v>0</v>
      </c>
      <c r="D123" s="312"/>
      <c r="E123" s="364">
        <v>0</v>
      </c>
      <c r="F123" s="364">
        <v>0</v>
      </c>
      <c r="G123" s="364">
        <v>0</v>
      </c>
      <c r="H123" s="364">
        <v>0</v>
      </c>
      <c r="I123" s="364">
        <v>0</v>
      </c>
      <c r="J123" s="364">
        <v>0</v>
      </c>
      <c r="K123" s="364">
        <v>0</v>
      </c>
      <c r="L123" s="364">
        <v>0</v>
      </c>
      <c r="M123" s="364">
        <v>0</v>
      </c>
      <c r="N123" s="364">
        <v>0</v>
      </c>
      <c r="O123" s="364">
        <v>0</v>
      </c>
      <c r="P123" s="364">
        <v>0</v>
      </c>
      <c r="Q123" s="364">
        <v>0</v>
      </c>
      <c r="R123" s="364">
        <v>0</v>
      </c>
      <c r="S123" s="364">
        <v>0</v>
      </c>
      <c r="T123" s="364">
        <v>0</v>
      </c>
      <c r="U123" s="364">
        <v>0</v>
      </c>
      <c r="V123" s="364">
        <v>0</v>
      </c>
      <c r="W123" s="364">
        <v>0</v>
      </c>
      <c r="X123" s="364">
        <v>0</v>
      </c>
      <c r="Y123" s="364">
        <v>0</v>
      </c>
      <c r="Z123" s="364">
        <v>0</v>
      </c>
      <c r="AA123" s="364">
        <v>0</v>
      </c>
      <c r="AB123" s="364">
        <v>0</v>
      </c>
      <c r="AC123" s="364">
        <v>0</v>
      </c>
    </row>
    <row r="124" spans="1:29" s="4" customFormat="1" ht="13.95" hidden="1" customHeight="1" outlineLevel="1">
      <c r="B124" s="312" t="s">
        <v>647</v>
      </c>
      <c r="C124" s="415">
        <f>SUM(D124:AC124)</f>
        <v>0</v>
      </c>
      <c r="D124" s="312"/>
      <c r="E124" s="312">
        <f t="shared" ref="E124:AC124" si="27">E123*E73</f>
        <v>0</v>
      </c>
      <c r="F124" s="312">
        <f t="shared" si="27"/>
        <v>0</v>
      </c>
      <c r="G124" s="312">
        <f t="shared" si="27"/>
        <v>0</v>
      </c>
      <c r="H124" s="312">
        <f t="shared" si="27"/>
        <v>0</v>
      </c>
      <c r="I124" s="312">
        <f t="shared" si="27"/>
        <v>0</v>
      </c>
      <c r="J124" s="312">
        <f t="shared" si="27"/>
        <v>0</v>
      </c>
      <c r="K124" s="312">
        <f t="shared" si="27"/>
        <v>0</v>
      </c>
      <c r="L124" s="312">
        <f t="shared" si="27"/>
        <v>0</v>
      </c>
      <c r="M124" s="312">
        <f t="shared" si="27"/>
        <v>0</v>
      </c>
      <c r="N124" s="312">
        <f t="shared" si="27"/>
        <v>0</v>
      </c>
      <c r="O124" s="312">
        <f t="shared" si="27"/>
        <v>0</v>
      </c>
      <c r="P124" s="312">
        <f t="shared" si="27"/>
        <v>0</v>
      </c>
      <c r="Q124" s="312">
        <f t="shared" si="27"/>
        <v>0</v>
      </c>
      <c r="R124" s="312">
        <f t="shared" si="27"/>
        <v>0</v>
      </c>
      <c r="S124" s="312">
        <f t="shared" si="27"/>
        <v>0</v>
      </c>
      <c r="T124" s="312">
        <f t="shared" si="27"/>
        <v>0</v>
      </c>
      <c r="U124" s="312">
        <f t="shared" si="27"/>
        <v>0</v>
      </c>
      <c r="V124" s="312">
        <f t="shared" si="27"/>
        <v>0</v>
      </c>
      <c r="W124" s="312">
        <f t="shared" si="27"/>
        <v>0</v>
      </c>
      <c r="X124" s="312">
        <f t="shared" si="27"/>
        <v>0</v>
      </c>
      <c r="Y124" s="312">
        <f t="shared" si="27"/>
        <v>0</v>
      </c>
      <c r="Z124" s="312">
        <f t="shared" si="27"/>
        <v>0</v>
      </c>
      <c r="AA124" s="312">
        <f t="shared" si="27"/>
        <v>0</v>
      </c>
      <c r="AB124" s="312">
        <f t="shared" si="27"/>
        <v>0</v>
      </c>
      <c r="AC124" s="312">
        <f t="shared" si="27"/>
        <v>0</v>
      </c>
    </row>
    <row r="125" spans="1:29" ht="13.95" customHeight="1" collapsed="1">
      <c r="C125" s="433">
        <f>ROUND(SUM(C176,C181,C198,C203,C263,C289,C309,C329),1)</f>
        <v>0</v>
      </c>
      <c r="F125" s="433">
        <f>C246</f>
        <v>0</v>
      </c>
    </row>
    <row r="126" spans="1:29" ht="13.95" customHeight="1">
      <c r="A126" s="398" t="s">
        <v>648</v>
      </c>
      <c r="C126" s="525" t="str">
        <f>IF(C125=0,"","Spausti 'Skaičiuoti'")</f>
        <v/>
      </c>
      <c r="F126" s="434" t="str">
        <f>IF(F125=0,"Asignavimų priežiūros ir palaikymo išlaidoms pakanka","Nepakanka asignavimų priežiūros ir palaikymo išlaidoms")</f>
        <v>Asignavimų priežiūros ir palaikymo išlaidoms pakanka</v>
      </c>
    </row>
    <row r="127" spans="1:29" ht="13.95" customHeight="1"/>
    <row r="128" spans="1:29" ht="13.95" customHeight="1">
      <c r="B128" s="761" t="s">
        <v>649</v>
      </c>
      <c r="C128" s="759" t="s">
        <v>140</v>
      </c>
      <c r="D128" s="412">
        <f>D69</f>
        <v>2026</v>
      </c>
      <c r="E128" s="359">
        <f>E69</f>
        <v>2027</v>
      </c>
      <c r="F128" s="359">
        <f t="shared" ref="F128:AC129" si="28">F69</f>
        <v>2028</v>
      </c>
      <c r="G128" s="359">
        <f t="shared" si="28"/>
        <v>2029</v>
      </c>
      <c r="H128" s="359">
        <f t="shared" si="28"/>
        <v>2030</v>
      </c>
      <c r="I128" s="359">
        <f t="shared" si="28"/>
        <v>2031</v>
      </c>
      <c r="J128" s="359">
        <f t="shared" si="28"/>
        <v>2032</v>
      </c>
      <c r="K128" s="359">
        <f t="shared" si="28"/>
        <v>2033</v>
      </c>
      <c r="L128" s="359">
        <f t="shared" si="28"/>
        <v>2034</v>
      </c>
      <c r="M128" s="359">
        <f t="shared" si="28"/>
        <v>2035</v>
      </c>
      <c r="N128" s="359">
        <f t="shared" si="28"/>
        <v>2036</v>
      </c>
      <c r="O128" s="359">
        <f t="shared" si="28"/>
        <v>2037</v>
      </c>
      <c r="P128" s="359">
        <f t="shared" si="28"/>
        <v>2038</v>
      </c>
      <c r="Q128" s="359">
        <f t="shared" si="28"/>
        <v>2039</v>
      </c>
      <c r="R128" s="359">
        <f t="shared" si="28"/>
        <v>2040</v>
      </c>
      <c r="S128" s="359">
        <f t="shared" si="28"/>
        <v>2041</v>
      </c>
      <c r="T128" s="359">
        <f t="shared" si="28"/>
        <v>2042</v>
      </c>
      <c r="U128" s="359">
        <f t="shared" si="28"/>
        <v>2043</v>
      </c>
      <c r="V128" s="359">
        <f t="shared" si="28"/>
        <v>2044</v>
      </c>
      <c r="W128" s="359">
        <f t="shared" si="28"/>
        <v>2045</v>
      </c>
      <c r="X128" s="359">
        <f t="shared" si="28"/>
        <v>2046</v>
      </c>
      <c r="Y128" s="359">
        <f t="shared" si="28"/>
        <v>2047</v>
      </c>
      <c r="Z128" s="359">
        <f t="shared" si="28"/>
        <v>2048</v>
      </c>
      <c r="AA128" s="359">
        <f t="shared" si="28"/>
        <v>2049</v>
      </c>
      <c r="AB128" s="359">
        <f t="shared" si="28"/>
        <v>2050</v>
      </c>
      <c r="AC128" s="359">
        <f t="shared" si="28"/>
        <v>2051</v>
      </c>
    </row>
    <row r="129" spans="1:29" ht="13.95" customHeight="1">
      <c r="B129" s="762"/>
      <c r="C129" s="760"/>
      <c r="D129" s="412">
        <f>D70</f>
        <v>0</v>
      </c>
      <c r="E129" s="359">
        <f>E70</f>
        <v>1</v>
      </c>
      <c r="F129" s="359">
        <f t="shared" si="28"/>
        <v>2</v>
      </c>
      <c r="G129" s="359">
        <f t="shared" si="28"/>
        <v>3</v>
      </c>
      <c r="H129" s="359">
        <f t="shared" si="28"/>
        <v>4</v>
      </c>
      <c r="I129" s="359">
        <f t="shared" si="28"/>
        <v>5</v>
      </c>
      <c r="J129" s="359">
        <f t="shared" si="28"/>
        <v>6</v>
      </c>
      <c r="K129" s="359">
        <f t="shared" si="28"/>
        <v>7</v>
      </c>
      <c r="L129" s="359">
        <f t="shared" si="28"/>
        <v>8</v>
      </c>
      <c r="M129" s="359">
        <f t="shared" si="28"/>
        <v>9</v>
      </c>
      <c r="N129" s="359">
        <f t="shared" si="28"/>
        <v>10</v>
      </c>
      <c r="O129" s="359">
        <f t="shared" si="28"/>
        <v>11</v>
      </c>
      <c r="P129" s="359">
        <f t="shared" si="28"/>
        <v>12</v>
      </c>
      <c r="Q129" s="359">
        <f t="shared" si="28"/>
        <v>13</v>
      </c>
      <c r="R129" s="359">
        <f t="shared" si="28"/>
        <v>14</v>
      </c>
      <c r="S129" s="359">
        <f t="shared" si="28"/>
        <v>15</v>
      </c>
      <c r="T129" s="359">
        <f t="shared" si="28"/>
        <v>16</v>
      </c>
      <c r="U129" s="359">
        <f t="shared" si="28"/>
        <v>17</v>
      </c>
      <c r="V129" s="359">
        <f t="shared" si="28"/>
        <v>18</v>
      </c>
      <c r="W129" s="359">
        <f t="shared" si="28"/>
        <v>19</v>
      </c>
      <c r="X129" s="359">
        <f t="shared" si="28"/>
        <v>20</v>
      </c>
      <c r="Y129" s="359">
        <f t="shared" si="28"/>
        <v>21</v>
      </c>
      <c r="Z129" s="359">
        <f t="shared" si="28"/>
        <v>22</v>
      </c>
      <c r="AA129" s="359">
        <f t="shared" si="28"/>
        <v>23</v>
      </c>
      <c r="AB129" s="359">
        <f t="shared" si="28"/>
        <v>24</v>
      </c>
      <c r="AC129" s="359">
        <f t="shared" si="28"/>
        <v>25</v>
      </c>
    </row>
    <row r="130" spans="1:29" ht="13.95" customHeight="1"/>
    <row r="131" spans="1:29" ht="13.95" customHeight="1">
      <c r="B131" s="435" t="s">
        <v>650</v>
      </c>
      <c r="C131" s="426" t="s">
        <v>651</v>
      </c>
      <c r="D131" s="436"/>
    </row>
    <row r="132" spans="1:29" ht="13.95" customHeight="1">
      <c r="B132" s="368" t="s">
        <v>652</v>
      </c>
      <c r="C132" s="426"/>
      <c r="D132" s="436"/>
    </row>
    <row r="133" spans="1:29" ht="27" customHeight="1">
      <c r="B133" s="437" t="str">
        <f>B178&amp;" (su PVM)"</f>
        <v>Mokėjimai (visos išlaidos), atsižvelgiant į rinkoje pageidaujamą grąžą, iš viso (su PVM)</v>
      </c>
      <c r="C133" s="438">
        <f>SUM(D133:AC133)</f>
        <v>31226813.370209139</v>
      </c>
      <c r="D133" s="438">
        <f t="shared" ref="D133:AC133" si="29">D178*(1+$F$7)</f>
        <v>0</v>
      </c>
      <c r="E133" s="438">
        <f t="shared" si="29"/>
        <v>0</v>
      </c>
      <c r="F133" s="438">
        <f t="shared" si="29"/>
        <v>0</v>
      </c>
      <c r="G133" s="438">
        <f t="shared" si="29"/>
        <v>1734822.9650116181</v>
      </c>
      <c r="H133" s="438">
        <f t="shared" si="29"/>
        <v>1734822.9650116181</v>
      </c>
      <c r="I133" s="438">
        <f t="shared" si="29"/>
        <v>1734822.9650116181</v>
      </c>
      <c r="J133" s="438">
        <f t="shared" si="29"/>
        <v>1734822.9650116181</v>
      </c>
      <c r="K133" s="438">
        <f t="shared" si="29"/>
        <v>1734822.9650116181</v>
      </c>
      <c r="L133" s="438">
        <f t="shared" si="29"/>
        <v>1734822.9650116181</v>
      </c>
      <c r="M133" s="438">
        <f t="shared" si="29"/>
        <v>1734822.9650116181</v>
      </c>
      <c r="N133" s="438">
        <f t="shared" si="29"/>
        <v>1734822.9650116181</v>
      </c>
      <c r="O133" s="438">
        <f t="shared" si="29"/>
        <v>1734822.9650116181</v>
      </c>
      <c r="P133" s="438">
        <f t="shared" si="29"/>
        <v>1734822.9650116181</v>
      </c>
      <c r="Q133" s="438">
        <f t="shared" si="29"/>
        <v>1734822.9650116181</v>
      </c>
      <c r="R133" s="438">
        <f t="shared" si="29"/>
        <v>1734822.9650116181</v>
      </c>
      <c r="S133" s="438">
        <f t="shared" si="29"/>
        <v>1734822.9650116181</v>
      </c>
      <c r="T133" s="438">
        <f t="shared" si="29"/>
        <v>1734822.9650116181</v>
      </c>
      <c r="U133" s="438">
        <f t="shared" si="29"/>
        <v>1734822.9650116181</v>
      </c>
      <c r="V133" s="438">
        <f t="shared" si="29"/>
        <v>1734822.9650116181</v>
      </c>
      <c r="W133" s="438">
        <f t="shared" si="29"/>
        <v>1734822.9650116181</v>
      </c>
      <c r="X133" s="438">
        <f t="shared" si="29"/>
        <v>1734822.9650116181</v>
      </c>
      <c r="Y133" s="438">
        <f t="shared" si="29"/>
        <v>0</v>
      </c>
      <c r="Z133" s="438">
        <f t="shared" si="29"/>
        <v>0</v>
      </c>
      <c r="AA133" s="438">
        <f t="shared" si="29"/>
        <v>0</v>
      </c>
      <c r="AB133" s="438">
        <f t="shared" si="29"/>
        <v>0</v>
      </c>
      <c r="AC133" s="438">
        <f t="shared" si="29"/>
        <v>0</v>
      </c>
    </row>
    <row r="134" spans="1:29" s="431" customFormat="1">
      <c r="A134" s="409"/>
      <c r="B134" s="439" t="str">
        <f>B207&amp;" (su PVM)"</f>
        <v>Maks. mokėjimai (visos išlaidos), iš viso (Nom. Išraiška: indek = 3%) (su PVM)</v>
      </c>
      <c r="C134" s="438">
        <f t="shared" ref="C134:C136" si="30">SUM(D134:AC134)</f>
        <v>38294963.294500522</v>
      </c>
      <c r="D134" s="440">
        <f t="shared" ref="D134:AC135" si="31">D207*(1+$F$7)</f>
        <v>0</v>
      </c>
      <c r="E134" s="440">
        <f t="shared" si="31"/>
        <v>0</v>
      </c>
      <c r="F134" s="440">
        <f t="shared" si="31"/>
        <v>0</v>
      </c>
      <c r="G134" s="440">
        <f t="shared" si="31"/>
        <v>2127497.9608055842</v>
      </c>
      <c r="H134" s="440">
        <f t="shared" si="31"/>
        <v>2127497.9608055842</v>
      </c>
      <c r="I134" s="440">
        <f t="shared" si="31"/>
        <v>2127497.9608055842</v>
      </c>
      <c r="J134" s="440">
        <f t="shared" si="31"/>
        <v>2127497.9608055842</v>
      </c>
      <c r="K134" s="440">
        <f t="shared" si="31"/>
        <v>2127497.9608055842</v>
      </c>
      <c r="L134" s="440">
        <f t="shared" si="31"/>
        <v>2127497.9608055842</v>
      </c>
      <c r="M134" s="440">
        <f t="shared" si="31"/>
        <v>2127497.9608055842</v>
      </c>
      <c r="N134" s="440">
        <f t="shared" si="31"/>
        <v>2127497.9608055842</v>
      </c>
      <c r="O134" s="440">
        <f t="shared" si="31"/>
        <v>2127497.9608055842</v>
      </c>
      <c r="P134" s="440">
        <f t="shared" si="31"/>
        <v>2127497.9608055842</v>
      </c>
      <c r="Q134" s="440">
        <f t="shared" si="31"/>
        <v>2127497.9608055842</v>
      </c>
      <c r="R134" s="440">
        <f t="shared" si="31"/>
        <v>2127497.9608055842</v>
      </c>
      <c r="S134" s="440">
        <f t="shared" si="31"/>
        <v>2127497.9608055842</v>
      </c>
      <c r="T134" s="440">
        <f t="shared" si="31"/>
        <v>2127497.9608055842</v>
      </c>
      <c r="U134" s="440">
        <f t="shared" si="31"/>
        <v>2127497.9608055842</v>
      </c>
      <c r="V134" s="440">
        <f t="shared" si="31"/>
        <v>2127497.9608055842</v>
      </c>
      <c r="W134" s="440">
        <f t="shared" si="31"/>
        <v>2127497.9608055842</v>
      </c>
      <c r="X134" s="440">
        <f t="shared" si="31"/>
        <v>2127497.9608055842</v>
      </c>
      <c r="Y134" s="440">
        <f t="shared" si="31"/>
        <v>0</v>
      </c>
      <c r="Z134" s="440">
        <f t="shared" si="31"/>
        <v>0</v>
      </c>
      <c r="AA134" s="440">
        <f t="shared" si="31"/>
        <v>0</v>
      </c>
      <c r="AB134" s="440">
        <f t="shared" si="31"/>
        <v>0</v>
      </c>
      <c r="AC134" s="440">
        <f t="shared" si="31"/>
        <v>0</v>
      </c>
    </row>
    <row r="135" spans="1:29" s="409" customFormat="1" hidden="1">
      <c r="B135" s="439" t="str">
        <f>B208&amp;" (su PVM)"</f>
        <v>Maks. mokėjimai (visos išlaidos), iš viso (reali. išraiška) (su PVM)</v>
      </c>
      <c r="C135" s="438">
        <f t="shared" si="30"/>
        <v>27580894.552227568</v>
      </c>
      <c r="D135" s="440">
        <f t="shared" si="31"/>
        <v>0</v>
      </c>
      <c r="E135" s="440">
        <f t="shared" si="31"/>
        <v>0</v>
      </c>
      <c r="F135" s="440">
        <f t="shared" si="31"/>
        <v>0</v>
      </c>
      <c r="G135" s="440">
        <f t="shared" si="31"/>
        <v>1946962.0141220856</v>
      </c>
      <c r="H135" s="440">
        <f t="shared" si="31"/>
        <v>1890254.3826428019</v>
      </c>
      <c r="I135" s="440">
        <f t="shared" si="31"/>
        <v>1835198.4297502933</v>
      </c>
      <c r="J135" s="440">
        <f t="shared" si="31"/>
        <v>1781746.0483012553</v>
      </c>
      <c r="K135" s="440">
        <f t="shared" si="31"/>
        <v>1729850.5323313158</v>
      </c>
      <c r="L135" s="440">
        <f t="shared" si="31"/>
        <v>1679466.5362439961</v>
      </c>
      <c r="M135" s="440">
        <f t="shared" si="31"/>
        <v>1630550.0351883457</v>
      </c>
      <c r="N135" s="440">
        <f t="shared" si="31"/>
        <v>1583058.2865906269</v>
      </c>
      <c r="O135" s="440">
        <f t="shared" si="31"/>
        <v>1536949.792806434</v>
      </c>
      <c r="P135" s="440">
        <f t="shared" si="31"/>
        <v>1492184.2648606154</v>
      </c>
      <c r="Q135" s="440">
        <f t="shared" si="31"/>
        <v>1448722.5872433162</v>
      </c>
      <c r="R135" s="440">
        <f t="shared" si="31"/>
        <v>1406526.7837313749</v>
      </c>
      <c r="S135" s="440">
        <f t="shared" si="31"/>
        <v>1365559.984205218</v>
      </c>
      <c r="T135" s="440">
        <f t="shared" si="31"/>
        <v>1325786.392432251</v>
      </c>
      <c r="U135" s="440">
        <f t="shared" si="31"/>
        <v>1287171.2547885932</v>
      </c>
      <c r="V135" s="440">
        <f t="shared" si="31"/>
        <v>1249680.8298918379</v>
      </c>
      <c r="W135" s="440">
        <f t="shared" si="31"/>
        <v>1213282.3591182893</v>
      </c>
      <c r="X135" s="440">
        <f t="shared" si="31"/>
        <v>1177944.0379789216</v>
      </c>
      <c r="Y135" s="440">
        <f t="shared" si="31"/>
        <v>0</v>
      </c>
      <c r="Z135" s="440">
        <f t="shared" si="31"/>
        <v>0</v>
      </c>
      <c r="AA135" s="440">
        <f t="shared" si="31"/>
        <v>0</v>
      </c>
      <c r="AB135" s="440">
        <f t="shared" si="31"/>
        <v>0</v>
      </c>
      <c r="AC135" s="440">
        <f t="shared" si="31"/>
        <v>0</v>
      </c>
    </row>
    <row r="136" spans="1:29" s="409" customFormat="1">
      <c r="B136" s="440" t="str">
        <f>B91</f>
        <v>Kiekis, kv.m.</v>
      </c>
      <c r="C136" s="438">
        <f t="shared" si="30"/>
        <v>4000</v>
      </c>
      <c r="D136" s="440">
        <f>D91</f>
        <v>0</v>
      </c>
      <c r="E136" s="440">
        <f t="shared" ref="E136:AC136" si="32">E91</f>
        <v>1600</v>
      </c>
      <c r="F136" s="440">
        <f t="shared" si="32"/>
        <v>2400</v>
      </c>
      <c r="G136" s="440">
        <f t="shared" si="32"/>
        <v>0</v>
      </c>
      <c r="H136" s="440">
        <f t="shared" si="32"/>
        <v>0</v>
      </c>
      <c r="I136" s="440">
        <f t="shared" si="32"/>
        <v>0</v>
      </c>
      <c r="J136" s="440">
        <f t="shared" si="32"/>
        <v>0</v>
      </c>
      <c r="K136" s="440">
        <f t="shared" si="32"/>
        <v>0</v>
      </c>
      <c r="L136" s="440">
        <f t="shared" si="32"/>
        <v>0</v>
      </c>
      <c r="M136" s="440">
        <f t="shared" si="32"/>
        <v>0</v>
      </c>
      <c r="N136" s="440">
        <f t="shared" si="32"/>
        <v>0</v>
      </c>
      <c r="O136" s="440">
        <f t="shared" si="32"/>
        <v>0</v>
      </c>
      <c r="P136" s="440">
        <f t="shared" si="32"/>
        <v>0</v>
      </c>
      <c r="Q136" s="440">
        <f t="shared" si="32"/>
        <v>0</v>
      </c>
      <c r="R136" s="440">
        <f t="shared" si="32"/>
        <v>0</v>
      </c>
      <c r="S136" s="440">
        <f t="shared" si="32"/>
        <v>0</v>
      </c>
      <c r="T136" s="440">
        <f t="shared" si="32"/>
        <v>0</v>
      </c>
      <c r="U136" s="440">
        <f t="shared" si="32"/>
        <v>0</v>
      </c>
      <c r="V136" s="440">
        <f t="shared" si="32"/>
        <v>0</v>
      </c>
      <c r="W136" s="440">
        <f t="shared" si="32"/>
        <v>0</v>
      </c>
      <c r="X136" s="440">
        <f t="shared" si="32"/>
        <v>0</v>
      </c>
      <c r="Y136" s="440">
        <f t="shared" si="32"/>
        <v>0</v>
      </c>
      <c r="Z136" s="440">
        <f t="shared" si="32"/>
        <v>0</v>
      </c>
      <c r="AA136" s="440">
        <f t="shared" si="32"/>
        <v>0</v>
      </c>
      <c r="AB136" s="440">
        <f t="shared" si="32"/>
        <v>0</v>
      </c>
      <c r="AC136" s="440">
        <f t="shared" si="32"/>
        <v>0</v>
      </c>
    </row>
    <row r="137" spans="1:29" s="409" customFormat="1">
      <c r="B137" s="441"/>
      <c r="C137" s="442"/>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row>
    <row r="138" spans="1:29" s="421" customFormat="1">
      <c r="B138" s="443" t="s">
        <v>653</v>
      </c>
      <c r="C138" s="444"/>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c r="AA138" s="445"/>
      <c r="AB138" s="445"/>
      <c r="AC138" s="445"/>
    </row>
    <row r="139" spans="1:29" s="409" customFormat="1">
      <c r="B139" s="440" t="str">
        <f>B207&amp;" (su PVM)"</f>
        <v>Maks. mokėjimai (visos išlaidos), iš viso (Nom. Išraiška: indek = 3%) (su PVM)</v>
      </c>
      <c r="C139" s="438">
        <f>SUM(D139:AC139)</f>
        <v>34993387.684325919</v>
      </c>
      <c r="D139" s="440">
        <f>D381*(1+$F$7)</f>
        <v>0</v>
      </c>
      <c r="E139" s="440">
        <f t="shared" ref="E139:AC139" si="33">E381*(1+$F$7)</f>
        <v>0</v>
      </c>
      <c r="F139" s="440">
        <f t="shared" si="33"/>
        <v>0</v>
      </c>
      <c r="G139" s="440">
        <f t="shared" si="33"/>
        <v>1494521.9529911</v>
      </c>
      <c r="H139" s="440">
        <f t="shared" si="33"/>
        <v>1539357.6115808329</v>
      </c>
      <c r="I139" s="440">
        <f t="shared" si="33"/>
        <v>1585538.339928258</v>
      </c>
      <c r="J139" s="440">
        <f t="shared" si="33"/>
        <v>1633104.4901261055</v>
      </c>
      <c r="K139" s="440">
        <f t="shared" si="33"/>
        <v>1682097.624829889</v>
      </c>
      <c r="L139" s="440">
        <f t="shared" si="33"/>
        <v>1732560.5535747851</v>
      </c>
      <c r="M139" s="440">
        <f t="shared" si="33"/>
        <v>1784537.370182029</v>
      </c>
      <c r="N139" s="440">
        <f t="shared" si="33"/>
        <v>1838073.4912874897</v>
      </c>
      <c r="O139" s="440">
        <f t="shared" si="33"/>
        <v>1893215.6960261145</v>
      </c>
      <c r="P139" s="440">
        <f t="shared" si="33"/>
        <v>1950012.1669068981</v>
      </c>
      <c r="Q139" s="440">
        <f t="shared" si="33"/>
        <v>2008512.5319141047</v>
      </c>
      <c r="R139" s="440">
        <f t="shared" si="33"/>
        <v>2068767.9078715281</v>
      </c>
      <c r="S139" s="440">
        <f t="shared" si="33"/>
        <v>2130830.9451076738</v>
      </c>
      <c r="T139" s="440">
        <f t="shared" si="33"/>
        <v>2194755.8734609038</v>
      </c>
      <c r="U139" s="440">
        <f t="shared" si="33"/>
        <v>2260598.5496647307</v>
      </c>
      <c r="V139" s="440">
        <f t="shared" si="33"/>
        <v>2328416.5061546727</v>
      </c>
      <c r="W139" s="440">
        <f t="shared" si="33"/>
        <v>2398269.0013393131</v>
      </c>
      <c r="X139" s="440">
        <f t="shared" si="33"/>
        <v>2470217.0713794925</v>
      </c>
      <c r="Y139" s="440">
        <f t="shared" si="33"/>
        <v>0</v>
      </c>
      <c r="Z139" s="440">
        <f t="shared" si="33"/>
        <v>0</v>
      </c>
      <c r="AA139" s="440">
        <f t="shared" si="33"/>
        <v>0</v>
      </c>
      <c r="AB139" s="440">
        <f t="shared" si="33"/>
        <v>0</v>
      </c>
      <c r="AC139" s="440">
        <f t="shared" si="33"/>
        <v>0</v>
      </c>
    </row>
    <row r="140" spans="1:29" s="409" customFormat="1">
      <c r="B140" s="441"/>
      <c r="C140" s="442"/>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row>
    <row r="141" spans="1:29" s="409" customFormat="1" ht="15" thickBot="1">
      <c r="B141" s="446" t="s">
        <v>654</v>
      </c>
      <c r="C141" s="442"/>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row>
    <row r="142" spans="1:29" s="409" customFormat="1" ht="15" thickBot="1">
      <c r="B142" s="447" t="str">
        <f>B207&amp;" (su PVM)"</f>
        <v>Maks. mokėjimai (visos išlaidos), iš viso (Nom. Išraiška: indek = 3%) (su PVM)</v>
      </c>
      <c r="C142" s="448">
        <f>SUM(D142:AC142)</f>
        <v>73288350.978826433</v>
      </c>
      <c r="D142" s="449">
        <f>SUM(D134,D139)</f>
        <v>0</v>
      </c>
      <c r="E142" s="449">
        <f>SUM(E134,E139)</f>
        <v>0</v>
      </c>
      <c r="F142" s="449">
        <f t="shared" ref="F142:AC142" si="34">SUM(F134,F139)</f>
        <v>0</v>
      </c>
      <c r="G142" s="449">
        <f t="shared" si="34"/>
        <v>3622019.9137966842</v>
      </c>
      <c r="H142" s="449">
        <f t="shared" si="34"/>
        <v>3666855.5723864171</v>
      </c>
      <c r="I142" s="449">
        <f t="shared" si="34"/>
        <v>3713036.300733842</v>
      </c>
      <c r="J142" s="449">
        <f t="shared" si="34"/>
        <v>3760602.4509316897</v>
      </c>
      <c r="K142" s="449">
        <f t="shared" si="34"/>
        <v>3809595.585635473</v>
      </c>
      <c r="L142" s="449">
        <f t="shared" si="34"/>
        <v>3860058.5143803693</v>
      </c>
      <c r="M142" s="449">
        <f t="shared" si="34"/>
        <v>3912035.3309876132</v>
      </c>
      <c r="N142" s="449">
        <f t="shared" si="34"/>
        <v>3965571.4520930741</v>
      </c>
      <c r="O142" s="449">
        <f t="shared" si="34"/>
        <v>4020713.6568316985</v>
      </c>
      <c r="P142" s="449">
        <f t="shared" si="34"/>
        <v>4077510.1277124826</v>
      </c>
      <c r="Q142" s="449">
        <f t="shared" si="34"/>
        <v>4136010.4927196889</v>
      </c>
      <c r="R142" s="449">
        <f t="shared" si="34"/>
        <v>4196265.8686771123</v>
      </c>
      <c r="S142" s="449">
        <f t="shared" si="34"/>
        <v>4258328.905913258</v>
      </c>
      <c r="T142" s="449">
        <f t="shared" si="34"/>
        <v>4322253.8342664875</v>
      </c>
      <c r="U142" s="449">
        <f t="shared" si="34"/>
        <v>4388096.5104703149</v>
      </c>
      <c r="V142" s="449">
        <f t="shared" si="34"/>
        <v>4455914.4669602569</v>
      </c>
      <c r="W142" s="449">
        <f t="shared" si="34"/>
        <v>4525766.9621448973</v>
      </c>
      <c r="X142" s="449">
        <f t="shared" si="34"/>
        <v>4597715.0321850767</v>
      </c>
      <c r="Y142" s="449">
        <f t="shared" si="34"/>
        <v>0</v>
      </c>
      <c r="Z142" s="449">
        <f t="shared" si="34"/>
        <v>0</v>
      </c>
      <c r="AA142" s="449">
        <f t="shared" si="34"/>
        <v>0</v>
      </c>
      <c r="AB142" s="449">
        <f t="shared" si="34"/>
        <v>0</v>
      </c>
      <c r="AC142" s="450">
        <f t="shared" si="34"/>
        <v>0</v>
      </c>
    </row>
    <row r="143" spans="1:29" ht="13.95" customHeight="1"/>
    <row r="144" spans="1:29" ht="13.95" customHeight="1">
      <c r="B144" s="435" t="s">
        <v>655</v>
      </c>
      <c r="C144" s="426" t="s">
        <v>651</v>
      </c>
    </row>
    <row r="145" spans="1:29" ht="13.95" customHeight="1">
      <c r="B145" s="368" t="s">
        <v>656</v>
      </c>
      <c r="C145" s="426"/>
    </row>
    <row r="146" spans="1:29" s="409" customFormat="1" ht="27" customHeight="1">
      <c r="B146" s="451" t="str">
        <f>B249</f>
        <v>VPSP mokėjimas (turto apimčiai, kuriai užtikrintas finansavimas), iš viso, Eur (su PVM):</v>
      </c>
      <c r="C146" s="438">
        <f>SUM(D146:AC146)</f>
        <v>38306000.000000007</v>
      </c>
      <c r="D146" s="423">
        <f t="shared" ref="D146:AC146" si="35">D249</f>
        <v>0</v>
      </c>
      <c r="E146" s="423">
        <f t="shared" si="35"/>
        <v>0</v>
      </c>
      <c r="F146" s="423">
        <f t="shared" si="35"/>
        <v>0</v>
      </c>
      <c r="G146" s="423">
        <f t="shared" si="35"/>
        <v>2128111.111111111</v>
      </c>
      <c r="H146" s="423">
        <f t="shared" si="35"/>
        <v>2128111.111111111</v>
      </c>
      <c r="I146" s="423">
        <f t="shared" si="35"/>
        <v>2128111.111111111</v>
      </c>
      <c r="J146" s="423">
        <f t="shared" si="35"/>
        <v>2128111.111111111</v>
      </c>
      <c r="K146" s="423">
        <f t="shared" si="35"/>
        <v>2128111.111111111</v>
      </c>
      <c r="L146" s="423">
        <f t="shared" si="35"/>
        <v>2128111.111111111</v>
      </c>
      <c r="M146" s="423">
        <f t="shared" si="35"/>
        <v>2128111.111111111</v>
      </c>
      <c r="N146" s="423">
        <f t="shared" si="35"/>
        <v>2128111.111111111</v>
      </c>
      <c r="O146" s="423">
        <f t="shared" si="35"/>
        <v>2128111.111111111</v>
      </c>
      <c r="P146" s="423">
        <f t="shared" si="35"/>
        <v>2128111.111111111</v>
      </c>
      <c r="Q146" s="423">
        <f t="shared" si="35"/>
        <v>2128111.111111111</v>
      </c>
      <c r="R146" s="423">
        <f t="shared" si="35"/>
        <v>2128111.111111111</v>
      </c>
      <c r="S146" s="423">
        <f t="shared" si="35"/>
        <v>2128111.111111111</v>
      </c>
      <c r="T146" s="423">
        <f t="shared" si="35"/>
        <v>2128111.111111111</v>
      </c>
      <c r="U146" s="423">
        <f t="shared" si="35"/>
        <v>2128111.111111111</v>
      </c>
      <c r="V146" s="423">
        <f t="shared" si="35"/>
        <v>2128111.111111111</v>
      </c>
      <c r="W146" s="423">
        <f t="shared" si="35"/>
        <v>2128111.111111111</v>
      </c>
      <c r="X146" s="423">
        <f t="shared" si="35"/>
        <v>2128111.111111111</v>
      </c>
      <c r="Y146" s="423">
        <f t="shared" si="35"/>
        <v>0</v>
      </c>
      <c r="Z146" s="423">
        <f t="shared" si="35"/>
        <v>0</v>
      </c>
      <c r="AA146" s="423">
        <f t="shared" si="35"/>
        <v>0</v>
      </c>
      <c r="AB146" s="423">
        <f t="shared" si="35"/>
        <v>0</v>
      </c>
      <c r="AC146" s="423">
        <f t="shared" si="35"/>
        <v>0</v>
      </c>
    </row>
    <row r="147" spans="1:29" s="409" customFormat="1" ht="13.95" customHeight="1">
      <c r="B147" s="414" t="str">
        <f>B294</f>
        <v>Turtas, atsižvelgiant į rinkoje pageidaujamą grąžą: kv.m.</v>
      </c>
      <c r="C147" s="438">
        <f>SUM(D147:AC147)</f>
        <v>4058.4903581065282</v>
      </c>
      <c r="D147" s="423">
        <f t="shared" ref="D147:AC147" si="36">D294</f>
        <v>0</v>
      </c>
      <c r="E147" s="423">
        <f>E294</f>
        <v>1623.3961432426115</v>
      </c>
      <c r="F147" s="423">
        <f>F294</f>
        <v>2435.0942148639169</v>
      </c>
      <c r="G147" s="423">
        <f>G294</f>
        <v>0</v>
      </c>
      <c r="H147" s="423">
        <f t="shared" si="36"/>
        <v>0</v>
      </c>
      <c r="I147" s="423">
        <f t="shared" si="36"/>
        <v>0</v>
      </c>
      <c r="J147" s="423">
        <f t="shared" si="36"/>
        <v>0</v>
      </c>
      <c r="K147" s="423">
        <f t="shared" si="36"/>
        <v>0</v>
      </c>
      <c r="L147" s="423">
        <f t="shared" si="36"/>
        <v>0</v>
      </c>
      <c r="M147" s="423">
        <f t="shared" si="36"/>
        <v>0</v>
      </c>
      <c r="N147" s="423">
        <f t="shared" si="36"/>
        <v>0</v>
      </c>
      <c r="O147" s="423">
        <f t="shared" si="36"/>
        <v>0</v>
      </c>
      <c r="P147" s="423">
        <f t="shared" si="36"/>
        <v>0</v>
      </c>
      <c r="Q147" s="423">
        <f t="shared" si="36"/>
        <v>0</v>
      </c>
      <c r="R147" s="423">
        <f t="shared" si="36"/>
        <v>0</v>
      </c>
      <c r="S147" s="423">
        <f t="shared" si="36"/>
        <v>0</v>
      </c>
      <c r="T147" s="423">
        <f t="shared" si="36"/>
        <v>0</v>
      </c>
      <c r="U147" s="423">
        <f t="shared" si="36"/>
        <v>0</v>
      </c>
      <c r="V147" s="423">
        <f t="shared" si="36"/>
        <v>0</v>
      </c>
      <c r="W147" s="423">
        <f t="shared" si="36"/>
        <v>0</v>
      </c>
      <c r="X147" s="423">
        <f t="shared" si="36"/>
        <v>0</v>
      </c>
      <c r="Y147" s="423">
        <f t="shared" si="36"/>
        <v>0</v>
      </c>
      <c r="Z147" s="423">
        <f t="shared" si="36"/>
        <v>0</v>
      </c>
      <c r="AA147" s="423">
        <f t="shared" si="36"/>
        <v>0</v>
      </c>
      <c r="AB147" s="423">
        <f t="shared" si="36"/>
        <v>0</v>
      </c>
      <c r="AC147" s="423">
        <f t="shared" si="36"/>
        <v>0</v>
      </c>
    </row>
    <row r="148" spans="1:29" s="409" customFormat="1" ht="13.95" customHeight="1">
      <c r="B148" s="414" t="str">
        <f>B333</f>
        <v>Turtas, įvertinus rizikas: kv.m.</v>
      </c>
      <c r="C148" s="438">
        <f>SUM(D148:AC148)</f>
        <v>4001.227847229633</v>
      </c>
      <c r="D148" s="423">
        <f t="shared" ref="D148:AC148" si="37">D333</f>
        <v>0</v>
      </c>
      <c r="E148" s="423">
        <f>E333</f>
        <v>1600.4911388918533</v>
      </c>
      <c r="F148" s="423">
        <f>F333</f>
        <v>2400.7367083377799</v>
      </c>
      <c r="G148" s="423">
        <f>G333</f>
        <v>0</v>
      </c>
      <c r="H148" s="423">
        <f t="shared" si="37"/>
        <v>0</v>
      </c>
      <c r="I148" s="423">
        <f t="shared" si="37"/>
        <v>0</v>
      </c>
      <c r="J148" s="423">
        <f t="shared" si="37"/>
        <v>0</v>
      </c>
      <c r="K148" s="423">
        <f t="shared" si="37"/>
        <v>0</v>
      </c>
      <c r="L148" s="423">
        <f t="shared" si="37"/>
        <v>0</v>
      </c>
      <c r="M148" s="423">
        <f t="shared" si="37"/>
        <v>0</v>
      </c>
      <c r="N148" s="423">
        <f t="shared" si="37"/>
        <v>0</v>
      </c>
      <c r="O148" s="423">
        <f t="shared" si="37"/>
        <v>0</v>
      </c>
      <c r="P148" s="423">
        <f t="shared" si="37"/>
        <v>0</v>
      </c>
      <c r="Q148" s="423">
        <f t="shared" si="37"/>
        <v>0</v>
      </c>
      <c r="R148" s="423">
        <f t="shared" si="37"/>
        <v>0</v>
      </c>
      <c r="S148" s="423">
        <f t="shared" si="37"/>
        <v>0</v>
      </c>
      <c r="T148" s="423">
        <f t="shared" si="37"/>
        <v>0</v>
      </c>
      <c r="U148" s="423">
        <f t="shared" si="37"/>
        <v>0</v>
      </c>
      <c r="V148" s="423">
        <f t="shared" si="37"/>
        <v>0</v>
      </c>
      <c r="W148" s="423">
        <f t="shared" si="37"/>
        <v>0</v>
      </c>
      <c r="X148" s="423">
        <f t="shared" si="37"/>
        <v>0</v>
      </c>
      <c r="Y148" s="423">
        <f t="shared" si="37"/>
        <v>0</v>
      </c>
      <c r="Z148" s="423">
        <f t="shared" si="37"/>
        <v>0</v>
      </c>
      <c r="AA148" s="423">
        <f t="shared" si="37"/>
        <v>0</v>
      </c>
      <c r="AB148" s="423">
        <f t="shared" si="37"/>
        <v>0</v>
      </c>
      <c r="AC148" s="423">
        <f t="shared" si="37"/>
        <v>0</v>
      </c>
    </row>
    <row r="149" spans="1:29" ht="13.95" customHeight="1"/>
    <row r="150" spans="1:29" ht="13.95" customHeight="1">
      <c r="B150" s="443" t="s">
        <v>653</v>
      </c>
    </row>
    <row r="151" spans="1:29" s="409" customFormat="1" ht="13.95" customHeight="1">
      <c r="B151" s="440" t="str">
        <f>B207&amp;" (su PVM)"</f>
        <v>Maks. mokėjimai (visos išlaidos), iš viso (Nom. Išraiška: indek = 3%) (su PVM)</v>
      </c>
      <c r="C151" s="438">
        <f>SUM(D151:AC151)</f>
        <v>34993387.684325919</v>
      </c>
      <c r="D151" s="423">
        <f>D381*(1+$F$7)</f>
        <v>0</v>
      </c>
      <c r="E151" s="423">
        <f t="shared" ref="E151:AC151" si="38">E381*(1+$F$7)</f>
        <v>0</v>
      </c>
      <c r="F151" s="423">
        <f t="shared" si="38"/>
        <v>0</v>
      </c>
      <c r="G151" s="423">
        <f t="shared" si="38"/>
        <v>1494521.9529911</v>
      </c>
      <c r="H151" s="423">
        <f t="shared" si="38"/>
        <v>1539357.6115808329</v>
      </c>
      <c r="I151" s="423">
        <f t="shared" si="38"/>
        <v>1585538.339928258</v>
      </c>
      <c r="J151" s="423">
        <f t="shared" si="38"/>
        <v>1633104.4901261055</v>
      </c>
      <c r="K151" s="423">
        <f t="shared" si="38"/>
        <v>1682097.624829889</v>
      </c>
      <c r="L151" s="423">
        <f t="shared" si="38"/>
        <v>1732560.5535747851</v>
      </c>
      <c r="M151" s="423">
        <f t="shared" si="38"/>
        <v>1784537.370182029</v>
      </c>
      <c r="N151" s="423">
        <f t="shared" si="38"/>
        <v>1838073.4912874897</v>
      </c>
      <c r="O151" s="423">
        <f t="shared" si="38"/>
        <v>1893215.6960261145</v>
      </c>
      <c r="P151" s="423">
        <f t="shared" si="38"/>
        <v>1950012.1669068981</v>
      </c>
      <c r="Q151" s="423">
        <f t="shared" si="38"/>
        <v>2008512.5319141047</v>
      </c>
      <c r="R151" s="423">
        <f t="shared" si="38"/>
        <v>2068767.9078715281</v>
      </c>
      <c r="S151" s="423">
        <f t="shared" si="38"/>
        <v>2130830.9451076738</v>
      </c>
      <c r="T151" s="423">
        <f t="shared" si="38"/>
        <v>2194755.8734609038</v>
      </c>
      <c r="U151" s="423">
        <f t="shared" si="38"/>
        <v>2260598.5496647307</v>
      </c>
      <c r="V151" s="423">
        <f t="shared" si="38"/>
        <v>2328416.5061546727</v>
      </c>
      <c r="W151" s="423">
        <f t="shared" si="38"/>
        <v>2398269.0013393131</v>
      </c>
      <c r="X151" s="423">
        <f t="shared" si="38"/>
        <v>2470217.0713794925</v>
      </c>
      <c r="Y151" s="423">
        <f t="shared" si="38"/>
        <v>0</v>
      </c>
      <c r="Z151" s="423">
        <f t="shared" si="38"/>
        <v>0</v>
      </c>
      <c r="AA151" s="423">
        <f t="shared" si="38"/>
        <v>0</v>
      </c>
      <c r="AB151" s="423">
        <f t="shared" si="38"/>
        <v>0</v>
      </c>
      <c r="AC151" s="423">
        <f t="shared" si="38"/>
        <v>0</v>
      </c>
    </row>
    <row r="152" spans="1:29" ht="13.95" customHeight="1">
      <c r="B152" s="441"/>
    </row>
    <row r="153" spans="1:29" ht="13.95" customHeight="1" thickBot="1">
      <c r="B153" s="446" t="s">
        <v>654</v>
      </c>
    </row>
    <row r="154" spans="1:29" ht="13.95" customHeight="1" thickBot="1">
      <c r="B154" s="447" t="str">
        <f>B207&amp;" (su PVM)"</f>
        <v>Maks. mokėjimai (visos išlaidos), iš viso (Nom. Išraiška: indek = 3%) (su PVM)</v>
      </c>
      <c r="C154" s="448">
        <f>SUM(D154:AC154)</f>
        <v>73299387.684325919</v>
      </c>
      <c r="D154" s="449">
        <f>SUM(D146,D151)</f>
        <v>0</v>
      </c>
      <c r="E154" s="449">
        <f>SUM(E146,E151)</f>
        <v>0</v>
      </c>
      <c r="F154" s="449">
        <f t="shared" ref="F154:AC154" si="39">SUM(F146,F151)</f>
        <v>0</v>
      </c>
      <c r="G154" s="449">
        <f t="shared" si="39"/>
        <v>3622633.064102211</v>
      </c>
      <c r="H154" s="449">
        <f t="shared" si="39"/>
        <v>3667468.7226919439</v>
      </c>
      <c r="I154" s="449">
        <f t="shared" si="39"/>
        <v>3713649.4510393692</v>
      </c>
      <c r="J154" s="449">
        <f t="shared" si="39"/>
        <v>3761215.6012372165</v>
      </c>
      <c r="K154" s="449">
        <f t="shared" si="39"/>
        <v>3810208.7359410003</v>
      </c>
      <c r="L154" s="449">
        <f t="shared" si="39"/>
        <v>3860671.6646858961</v>
      </c>
      <c r="M154" s="449">
        <f t="shared" si="39"/>
        <v>3912648.48129314</v>
      </c>
      <c r="N154" s="449">
        <f t="shared" si="39"/>
        <v>3966184.6023986004</v>
      </c>
      <c r="O154" s="449">
        <f t="shared" si="39"/>
        <v>4021326.8071372258</v>
      </c>
      <c r="P154" s="449">
        <f t="shared" si="39"/>
        <v>4078123.2780180089</v>
      </c>
      <c r="Q154" s="449">
        <f t="shared" si="39"/>
        <v>4136623.6430252157</v>
      </c>
      <c r="R154" s="449">
        <f t="shared" si="39"/>
        <v>4196879.0189826395</v>
      </c>
      <c r="S154" s="449">
        <f t="shared" si="39"/>
        <v>4258942.0562187843</v>
      </c>
      <c r="T154" s="449">
        <f t="shared" si="39"/>
        <v>4322866.9845720148</v>
      </c>
      <c r="U154" s="449">
        <f t="shared" si="39"/>
        <v>4388709.6607758421</v>
      </c>
      <c r="V154" s="449">
        <f t="shared" si="39"/>
        <v>4456527.6172657833</v>
      </c>
      <c r="W154" s="449">
        <f t="shared" si="39"/>
        <v>4526380.1124504246</v>
      </c>
      <c r="X154" s="449">
        <f t="shared" si="39"/>
        <v>4598328.182490604</v>
      </c>
      <c r="Y154" s="449">
        <f t="shared" si="39"/>
        <v>0</v>
      </c>
      <c r="Z154" s="449">
        <f t="shared" si="39"/>
        <v>0</v>
      </c>
      <c r="AA154" s="449">
        <f t="shared" si="39"/>
        <v>0</v>
      </c>
      <c r="AB154" s="449">
        <f t="shared" si="39"/>
        <v>0</v>
      </c>
      <c r="AC154" s="450">
        <f t="shared" si="39"/>
        <v>0</v>
      </c>
    </row>
    <row r="155" spans="1:29" ht="13.95" customHeight="1"/>
    <row r="156" spans="1:29" ht="13.95" customHeight="1"/>
    <row r="157" spans="1:29" ht="13.95" customHeight="1">
      <c r="A157" s="398" t="s">
        <v>657</v>
      </c>
    </row>
    <row r="158" spans="1:29" ht="13.95" customHeight="1" thickBot="1"/>
    <row r="159" spans="1:29" ht="18.600000000000001" customHeight="1">
      <c r="B159" s="452" t="s">
        <v>658</v>
      </c>
      <c r="C159" s="453"/>
      <c r="D159" s="453"/>
      <c r="E159" s="453"/>
      <c r="F159" s="453"/>
      <c r="G159" s="453"/>
      <c r="H159" s="453"/>
    </row>
    <row r="160" spans="1:29" hidden="1" outlineLevel="1">
      <c r="B160" s="454"/>
      <c r="C160" s="455"/>
      <c r="D160" s="454"/>
      <c r="E160" s="454"/>
      <c r="F160" s="454"/>
      <c r="G160" s="454"/>
      <c r="H160" s="454"/>
      <c r="I160" s="454"/>
      <c r="J160" s="454"/>
      <c r="K160" s="454"/>
      <c r="L160" s="454"/>
      <c r="M160" s="454"/>
      <c r="N160" s="454"/>
      <c r="O160" s="454"/>
      <c r="P160" s="454"/>
      <c r="Q160" s="454"/>
      <c r="R160" s="454"/>
      <c r="S160" s="454"/>
    </row>
    <row r="161" spans="1:29" s="456" customFormat="1" hidden="1" outlineLevel="1">
      <c r="B161" s="457" t="s">
        <v>659</v>
      </c>
      <c r="C161" s="458"/>
      <c r="D161" s="459"/>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c r="AA161" s="460"/>
      <c r="AB161" s="460"/>
      <c r="AC161" s="460"/>
    </row>
    <row r="162" spans="1:29" hidden="1" outlineLevel="1">
      <c r="B162" s="454"/>
      <c r="C162" s="455"/>
      <c r="D162" s="454"/>
      <c r="E162" s="454"/>
      <c r="F162" s="454"/>
      <c r="G162" s="454"/>
      <c r="H162" s="454"/>
      <c r="I162" s="454"/>
      <c r="J162" s="454"/>
      <c r="K162" s="454"/>
      <c r="L162" s="454"/>
      <c r="M162" s="454"/>
      <c r="N162" s="454"/>
      <c r="O162" s="454"/>
      <c r="P162" s="454"/>
      <c r="Q162" s="454"/>
      <c r="R162" s="454"/>
      <c r="S162" s="454"/>
    </row>
    <row r="163" spans="1:29" hidden="1" outlineLevel="1">
      <c r="B163" s="461" t="s">
        <v>660</v>
      </c>
      <c r="C163" s="455"/>
      <c r="D163" s="454"/>
      <c r="E163" s="454"/>
      <c r="F163" s="454"/>
      <c r="G163" s="454"/>
      <c r="H163" s="454"/>
      <c r="I163" s="454"/>
      <c r="J163" s="454"/>
      <c r="K163" s="454"/>
      <c r="L163" s="454"/>
      <c r="M163" s="454"/>
      <c r="N163" s="454"/>
      <c r="O163" s="454"/>
      <c r="P163" s="454"/>
      <c r="Q163" s="454"/>
      <c r="R163" s="454"/>
      <c r="S163" s="454"/>
    </row>
    <row r="164" spans="1:29" hidden="1" outlineLevel="1">
      <c r="B164" s="761" t="s">
        <v>649</v>
      </c>
      <c r="C164" s="759" t="s">
        <v>414</v>
      </c>
      <c r="D164" s="412">
        <f t="shared" ref="D164:AC165" si="40">D69</f>
        <v>2026</v>
      </c>
      <c r="E164" s="359">
        <f t="shared" si="40"/>
        <v>2027</v>
      </c>
      <c r="F164" s="359">
        <f t="shared" si="40"/>
        <v>2028</v>
      </c>
      <c r="G164" s="359">
        <f t="shared" si="40"/>
        <v>2029</v>
      </c>
      <c r="H164" s="359">
        <f t="shared" si="40"/>
        <v>2030</v>
      </c>
      <c r="I164" s="359">
        <f t="shared" si="40"/>
        <v>2031</v>
      </c>
      <c r="J164" s="359">
        <f t="shared" si="40"/>
        <v>2032</v>
      </c>
      <c r="K164" s="359">
        <f t="shared" si="40"/>
        <v>2033</v>
      </c>
      <c r="L164" s="359">
        <f t="shared" si="40"/>
        <v>2034</v>
      </c>
      <c r="M164" s="359">
        <f t="shared" si="40"/>
        <v>2035</v>
      </c>
      <c r="N164" s="359">
        <f t="shared" si="40"/>
        <v>2036</v>
      </c>
      <c r="O164" s="359">
        <f t="shared" si="40"/>
        <v>2037</v>
      </c>
      <c r="P164" s="359">
        <f t="shared" si="40"/>
        <v>2038</v>
      </c>
      <c r="Q164" s="359">
        <f t="shared" si="40"/>
        <v>2039</v>
      </c>
      <c r="R164" s="359">
        <f t="shared" si="40"/>
        <v>2040</v>
      </c>
      <c r="S164" s="359">
        <f t="shared" si="40"/>
        <v>2041</v>
      </c>
      <c r="T164" s="359">
        <f t="shared" si="40"/>
        <v>2042</v>
      </c>
      <c r="U164" s="359">
        <f t="shared" si="40"/>
        <v>2043</v>
      </c>
      <c r="V164" s="359">
        <f t="shared" si="40"/>
        <v>2044</v>
      </c>
      <c r="W164" s="359">
        <f t="shared" si="40"/>
        <v>2045</v>
      </c>
      <c r="X164" s="359">
        <f t="shared" si="40"/>
        <v>2046</v>
      </c>
      <c r="Y164" s="359">
        <f t="shared" si="40"/>
        <v>2047</v>
      </c>
      <c r="Z164" s="359">
        <f t="shared" si="40"/>
        <v>2048</v>
      </c>
      <c r="AA164" s="359">
        <f t="shared" si="40"/>
        <v>2049</v>
      </c>
      <c r="AB164" s="359">
        <f t="shared" si="40"/>
        <v>2050</v>
      </c>
      <c r="AC164" s="359">
        <f t="shared" si="40"/>
        <v>2051</v>
      </c>
    </row>
    <row r="165" spans="1:29" hidden="1" outlineLevel="1">
      <c r="B165" s="762"/>
      <c r="C165" s="760"/>
      <c r="D165" s="412">
        <f t="shared" si="40"/>
        <v>0</v>
      </c>
      <c r="E165" s="359">
        <f t="shared" si="40"/>
        <v>1</v>
      </c>
      <c r="F165" s="359">
        <f t="shared" si="40"/>
        <v>2</v>
      </c>
      <c r="G165" s="359">
        <f t="shared" si="40"/>
        <v>3</v>
      </c>
      <c r="H165" s="359">
        <f t="shared" si="40"/>
        <v>4</v>
      </c>
      <c r="I165" s="359">
        <f t="shared" si="40"/>
        <v>5</v>
      </c>
      <c r="J165" s="359">
        <f t="shared" si="40"/>
        <v>6</v>
      </c>
      <c r="K165" s="359">
        <f t="shared" si="40"/>
        <v>7</v>
      </c>
      <c r="L165" s="359">
        <f t="shared" si="40"/>
        <v>8</v>
      </c>
      <c r="M165" s="359">
        <f t="shared" si="40"/>
        <v>9</v>
      </c>
      <c r="N165" s="359">
        <f t="shared" si="40"/>
        <v>10</v>
      </c>
      <c r="O165" s="359">
        <f t="shared" si="40"/>
        <v>11</v>
      </c>
      <c r="P165" s="359">
        <f t="shared" si="40"/>
        <v>12</v>
      </c>
      <c r="Q165" s="359">
        <f t="shared" si="40"/>
        <v>13</v>
      </c>
      <c r="R165" s="359">
        <f t="shared" si="40"/>
        <v>14</v>
      </c>
      <c r="S165" s="359">
        <f t="shared" si="40"/>
        <v>15</v>
      </c>
      <c r="T165" s="359">
        <f t="shared" si="40"/>
        <v>16</v>
      </c>
      <c r="U165" s="359">
        <f t="shared" si="40"/>
        <v>17</v>
      </c>
      <c r="V165" s="359">
        <f t="shared" si="40"/>
        <v>18</v>
      </c>
      <c r="W165" s="359">
        <f t="shared" si="40"/>
        <v>19</v>
      </c>
      <c r="X165" s="359">
        <f t="shared" si="40"/>
        <v>20</v>
      </c>
      <c r="Y165" s="359">
        <f t="shared" si="40"/>
        <v>21</v>
      </c>
      <c r="Z165" s="359">
        <f t="shared" si="40"/>
        <v>22</v>
      </c>
      <c r="AA165" s="359">
        <f t="shared" si="40"/>
        <v>23</v>
      </c>
      <c r="AB165" s="359">
        <f t="shared" si="40"/>
        <v>24</v>
      </c>
      <c r="AC165" s="359">
        <f t="shared" si="40"/>
        <v>25</v>
      </c>
    </row>
    <row r="166" spans="1:29" s="421" customFormat="1" hidden="1" outlineLevel="1">
      <c r="B166" s="462" t="s">
        <v>661</v>
      </c>
      <c r="C166" s="463">
        <f>SUM(D166:AC166)</f>
        <v>10485400</v>
      </c>
      <c r="D166" s="420">
        <f t="shared" ref="D166:AC166" si="41">SUM(D96,D98)</f>
        <v>0</v>
      </c>
      <c r="E166" s="420">
        <f t="shared" si="41"/>
        <v>4120000</v>
      </c>
      <c r="F166" s="420">
        <f t="shared" si="41"/>
        <v>6365400</v>
      </c>
      <c r="G166" s="420">
        <f t="shared" si="41"/>
        <v>0</v>
      </c>
      <c r="H166" s="420">
        <f t="shared" si="41"/>
        <v>0</v>
      </c>
      <c r="I166" s="420">
        <f t="shared" si="41"/>
        <v>0</v>
      </c>
      <c r="J166" s="420">
        <f t="shared" si="41"/>
        <v>0</v>
      </c>
      <c r="K166" s="420">
        <f t="shared" si="41"/>
        <v>0</v>
      </c>
      <c r="L166" s="420">
        <f t="shared" si="41"/>
        <v>0</v>
      </c>
      <c r="M166" s="420">
        <f t="shared" si="41"/>
        <v>0</v>
      </c>
      <c r="N166" s="420">
        <f t="shared" si="41"/>
        <v>0</v>
      </c>
      <c r="O166" s="420">
        <f t="shared" si="41"/>
        <v>0</v>
      </c>
      <c r="P166" s="420">
        <f t="shared" si="41"/>
        <v>0</v>
      </c>
      <c r="Q166" s="420">
        <f t="shared" si="41"/>
        <v>0</v>
      </c>
      <c r="R166" s="420">
        <f t="shared" si="41"/>
        <v>0</v>
      </c>
      <c r="S166" s="420">
        <f t="shared" si="41"/>
        <v>0</v>
      </c>
      <c r="T166" s="420">
        <f t="shared" si="41"/>
        <v>0</v>
      </c>
      <c r="U166" s="420">
        <f t="shared" si="41"/>
        <v>0</v>
      </c>
      <c r="V166" s="420">
        <f t="shared" si="41"/>
        <v>0</v>
      </c>
      <c r="W166" s="420">
        <f t="shared" si="41"/>
        <v>0</v>
      </c>
      <c r="X166" s="420">
        <f t="shared" si="41"/>
        <v>0</v>
      </c>
      <c r="Y166" s="420">
        <f t="shared" si="41"/>
        <v>0</v>
      </c>
      <c r="Z166" s="420">
        <f t="shared" si="41"/>
        <v>0</v>
      </c>
      <c r="AA166" s="420">
        <f t="shared" si="41"/>
        <v>0</v>
      </c>
      <c r="AB166" s="420">
        <f t="shared" si="41"/>
        <v>0</v>
      </c>
      <c r="AC166" s="420">
        <f t="shared" si="41"/>
        <v>0</v>
      </c>
    </row>
    <row r="167" spans="1:29" s="421" customFormat="1" hidden="1" outlineLevel="1">
      <c r="B167" s="462" t="s">
        <v>662</v>
      </c>
      <c r="C167" s="463">
        <f>SUM(D167:AC167)</f>
        <v>9274301.9215723313</v>
      </c>
      <c r="D167" s="464">
        <f t="shared" ref="D167:AC167" si="42">D166*D75</f>
        <v>0</v>
      </c>
      <c r="E167" s="464">
        <f t="shared" si="42"/>
        <v>3815380.0563046378</v>
      </c>
      <c r="F167" s="464">
        <f t="shared" si="42"/>
        <v>5458921.865267694</v>
      </c>
      <c r="G167" s="464">
        <f t="shared" si="42"/>
        <v>0</v>
      </c>
      <c r="H167" s="464">
        <f t="shared" si="42"/>
        <v>0</v>
      </c>
      <c r="I167" s="464">
        <f t="shared" si="42"/>
        <v>0</v>
      </c>
      <c r="J167" s="464">
        <f t="shared" si="42"/>
        <v>0</v>
      </c>
      <c r="K167" s="464">
        <f t="shared" si="42"/>
        <v>0</v>
      </c>
      <c r="L167" s="464">
        <f t="shared" si="42"/>
        <v>0</v>
      </c>
      <c r="M167" s="464">
        <f t="shared" si="42"/>
        <v>0</v>
      </c>
      <c r="N167" s="464">
        <f t="shared" si="42"/>
        <v>0</v>
      </c>
      <c r="O167" s="464">
        <f t="shared" si="42"/>
        <v>0</v>
      </c>
      <c r="P167" s="464">
        <f t="shared" si="42"/>
        <v>0</v>
      </c>
      <c r="Q167" s="464">
        <f t="shared" si="42"/>
        <v>0</v>
      </c>
      <c r="R167" s="464">
        <f t="shared" si="42"/>
        <v>0</v>
      </c>
      <c r="S167" s="464">
        <f t="shared" si="42"/>
        <v>0</v>
      </c>
      <c r="T167" s="464">
        <f t="shared" si="42"/>
        <v>0</v>
      </c>
      <c r="U167" s="464">
        <f t="shared" si="42"/>
        <v>0</v>
      </c>
      <c r="V167" s="464">
        <f t="shared" si="42"/>
        <v>0</v>
      </c>
      <c r="W167" s="464">
        <f t="shared" si="42"/>
        <v>0</v>
      </c>
      <c r="X167" s="464">
        <f t="shared" si="42"/>
        <v>0</v>
      </c>
      <c r="Y167" s="464">
        <f t="shared" si="42"/>
        <v>0</v>
      </c>
      <c r="Z167" s="464">
        <f t="shared" si="42"/>
        <v>0</v>
      </c>
      <c r="AA167" s="464">
        <f t="shared" si="42"/>
        <v>0</v>
      </c>
      <c r="AB167" s="464">
        <f t="shared" si="42"/>
        <v>0</v>
      </c>
      <c r="AC167" s="464">
        <f t="shared" si="42"/>
        <v>0</v>
      </c>
    </row>
    <row r="168" spans="1:29" s="465" customFormat="1" hidden="1" outlineLevel="1">
      <c r="B168" s="466" t="s">
        <v>663</v>
      </c>
      <c r="C168" s="463">
        <f>SUM(D168:AC168)</f>
        <v>15858373.001966473</v>
      </c>
      <c r="D168" s="463">
        <f t="shared" ref="D168:AC168" si="43">SUM(D112)-SUM(D120)</f>
        <v>0</v>
      </c>
      <c r="E168" s="463">
        <f t="shared" si="43"/>
        <v>4120000</v>
      </c>
      <c r="F168" s="463">
        <f t="shared" si="43"/>
        <v>6365400</v>
      </c>
      <c r="G168" s="463">
        <f t="shared" si="43"/>
        <v>229472.67</v>
      </c>
      <c r="H168" s="463">
        <f t="shared" si="43"/>
        <v>236356.85009999998</v>
      </c>
      <c r="I168" s="463">
        <f t="shared" si="43"/>
        <v>243447.55560299996</v>
      </c>
      <c r="J168" s="463">
        <f t="shared" si="43"/>
        <v>250750.98227108998</v>
      </c>
      <c r="K168" s="463">
        <f t="shared" si="43"/>
        <v>258273.51173922268</v>
      </c>
      <c r="L168" s="463">
        <f t="shared" si="43"/>
        <v>266021.71709139936</v>
      </c>
      <c r="M168" s="463">
        <f t="shared" si="43"/>
        <v>274002.36860414135</v>
      </c>
      <c r="N168" s="463">
        <f t="shared" si="43"/>
        <v>282222.43966226559</v>
      </c>
      <c r="O168" s="463">
        <f t="shared" si="43"/>
        <v>290689.11285213358</v>
      </c>
      <c r="P168" s="463">
        <f t="shared" si="43"/>
        <v>299409.78623769752</v>
      </c>
      <c r="Q168" s="463">
        <f t="shared" si="43"/>
        <v>308392.07982482843</v>
      </c>
      <c r="R168" s="463">
        <f t="shared" si="43"/>
        <v>317643.84221957333</v>
      </c>
      <c r="S168" s="463">
        <f t="shared" si="43"/>
        <v>327173.15748616052</v>
      </c>
      <c r="T168" s="463">
        <f t="shared" si="43"/>
        <v>336988.35221074527</v>
      </c>
      <c r="U168" s="463">
        <f t="shared" si="43"/>
        <v>347098.00277706765</v>
      </c>
      <c r="V168" s="463">
        <f t="shared" si="43"/>
        <v>357510.9428603797</v>
      </c>
      <c r="W168" s="463">
        <f t="shared" si="43"/>
        <v>368236.27114619105</v>
      </c>
      <c r="X168" s="463">
        <f t="shared" si="43"/>
        <v>379283.35928057681</v>
      </c>
      <c r="Y168" s="463">
        <f t="shared" si="43"/>
        <v>0</v>
      </c>
      <c r="Z168" s="463">
        <f t="shared" si="43"/>
        <v>0</v>
      </c>
      <c r="AA168" s="463">
        <f t="shared" si="43"/>
        <v>0</v>
      </c>
      <c r="AB168" s="463">
        <f t="shared" si="43"/>
        <v>0</v>
      </c>
      <c r="AC168" s="463">
        <f t="shared" si="43"/>
        <v>0</v>
      </c>
    </row>
    <row r="169" spans="1:29" s="465" customFormat="1" hidden="1" outlineLevel="1">
      <c r="B169" s="466" t="s">
        <v>664</v>
      </c>
      <c r="C169" s="463">
        <f>SUM(D169:AC169)</f>
        <v>11536131.809577236</v>
      </c>
      <c r="D169" s="463">
        <f t="shared" ref="D169:AC169" si="44">D168*D75</f>
        <v>0</v>
      </c>
      <c r="E169" s="463">
        <f t="shared" si="44"/>
        <v>3815380.0563046378</v>
      </c>
      <c r="F169" s="463">
        <f t="shared" si="44"/>
        <v>5458921.865267694</v>
      </c>
      <c r="G169" s="463">
        <f t="shared" si="44"/>
        <v>182243.78911959211</v>
      </c>
      <c r="H169" s="463">
        <f t="shared" si="44"/>
        <v>173832.32959806998</v>
      </c>
      <c r="I169" s="463">
        <f t="shared" si="44"/>
        <v>165809.10087236267</v>
      </c>
      <c r="J169" s="463">
        <f t="shared" si="44"/>
        <v>158156.1841555541</v>
      </c>
      <c r="K169" s="463">
        <f t="shared" si="44"/>
        <v>150856.48770208619</v>
      </c>
      <c r="L169" s="463">
        <f t="shared" si="44"/>
        <v>143893.70863567639</v>
      </c>
      <c r="M169" s="463">
        <f t="shared" si="44"/>
        <v>137252.29653906755</v>
      </c>
      <c r="N169" s="463">
        <f t="shared" si="44"/>
        <v>130917.4187242921</v>
      </c>
      <c r="O169" s="463">
        <f t="shared" si="44"/>
        <v>124874.92710588689</v>
      </c>
      <c r="P169" s="463">
        <f t="shared" si="44"/>
        <v>119111.32660307406</v>
      </c>
      <c r="Q169" s="463">
        <f t="shared" si="44"/>
        <v>113613.74500033919</v>
      </c>
      <c r="R169" s="463">
        <f t="shared" si="44"/>
        <v>108369.90419909374</v>
      </c>
      <c r="S169" s="463">
        <f t="shared" si="44"/>
        <v>103368.09279621662</v>
      </c>
      <c r="T169" s="463">
        <f t="shared" si="44"/>
        <v>98597.13992823298</v>
      </c>
      <c r="U169" s="463">
        <f t="shared" si="44"/>
        <v>94046.390322714476</v>
      </c>
      <c r="V169" s="463">
        <f t="shared" si="44"/>
        <v>89705.680501181589</v>
      </c>
      <c r="W169" s="463">
        <f t="shared" si="44"/>
        <v>85565.316080360994</v>
      </c>
      <c r="X169" s="463">
        <f t="shared" si="44"/>
        <v>81616.050121102991</v>
      </c>
      <c r="Y169" s="463">
        <f t="shared" si="44"/>
        <v>0</v>
      </c>
      <c r="Z169" s="463">
        <f t="shared" si="44"/>
        <v>0</v>
      </c>
      <c r="AA169" s="463">
        <f t="shared" si="44"/>
        <v>0</v>
      </c>
      <c r="AB169" s="463">
        <f t="shared" si="44"/>
        <v>0</v>
      </c>
      <c r="AC169" s="463">
        <f t="shared" si="44"/>
        <v>0</v>
      </c>
    </row>
    <row r="170" spans="1:29" s="456" customFormat="1" hidden="1" outlineLevel="1">
      <c r="B170" s="459"/>
      <c r="C170" s="458"/>
      <c r="D170" s="459"/>
      <c r="E170" s="460"/>
      <c r="F170" s="460"/>
      <c r="G170" s="460"/>
      <c r="H170" s="460"/>
      <c r="I170" s="460"/>
      <c r="J170" s="460"/>
      <c r="K170" s="460"/>
      <c r="L170" s="460"/>
      <c r="M170" s="460"/>
      <c r="N170" s="460"/>
      <c r="O170" s="460"/>
      <c r="P170" s="460"/>
      <c r="Q170" s="460"/>
      <c r="R170" s="460"/>
      <c r="S170" s="460"/>
      <c r="T170" s="460"/>
      <c r="U170" s="460"/>
      <c r="V170" s="460"/>
      <c r="W170" s="460"/>
      <c r="X170" s="460"/>
      <c r="Y170" s="460"/>
      <c r="Z170" s="460"/>
      <c r="AA170" s="460"/>
      <c r="AB170" s="460"/>
      <c r="AC170" s="460"/>
    </row>
    <row r="171" spans="1:29" s="456" customFormat="1" hidden="1" outlineLevel="1">
      <c r="B171" s="467" t="s">
        <v>665</v>
      </c>
      <c r="C171" s="426" t="s">
        <v>414</v>
      </c>
      <c r="D171" s="468"/>
      <c r="E171" s="460"/>
      <c r="F171" s="460"/>
      <c r="G171" s="460"/>
      <c r="H171" s="460"/>
      <c r="I171" s="460"/>
      <c r="J171" s="460"/>
      <c r="K171" s="460"/>
      <c r="L171" s="460"/>
      <c r="M171" s="460"/>
      <c r="N171" s="460"/>
      <c r="O171" s="460"/>
      <c r="P171" s="460"/>
      <c r="Q171" s="460"/>
      <c r="R171" s="460"/>
      <c r="S171" s="460"/>
      <c r="T171" s="460"/>
      <c r="U171" s="460"/>
      <c r="V171" s="460"/>
      <c r="W171" s="460"/>
      <c r="X171" s="460"/>
      <c r="Y171" s="460"/>
      <c r="Z171" s="460"/>
      <c r="AA171" s="460"/>
      <c r="AB171" s="460"/>
      <c r="AC171" s="460"/>
    </row>
    <row r="172" spans="1:29" s="471" customFormat="1" hidden="1" outlineLevel="1">
      <c r="A172" s="456"/>
      <c r="B172" s="439" t="s">
        <v>666</v>
      </c>
      <c r="C172" s="469">
        <f>SUM(D172:AC172)</f>
        <v>0</v>
      </c>
      <c r="D172" s="463"/>
      <c r="E172" s="470">
        <v>0</v>
      </c>
      <c r="F172" s="470">
        <v>0</v>
      </c>
      <c r="G172" s="470">
        <v>0</v>
      </c>
      <c r="H172" s="470">
        <v>0</v>
      </c>
      <c r="I172" s="470">
        <v>0</v>
      </c>
      <c r="J172" s="470">
        <v>0</v>
      </c>
      <c r="K172" s="470">
        <v>0</v>
      </c>
      <c r="L172" s="470">
        <v>0</v>
      </c>
      <c r="M172" s="470">
        <v>0</v>
      </c>
      <c r="N172" s="470">
        <v>0</v>
      </c>
      <c r="O172" s="470">
        <v>0</v>
      </c>
      <c r="P172" s="470">
        <v>0</v>
      </c>
      <c r="Q172" s="470">
        <v>0</v>
      </c>
      <c r="R172" s="470">
        <v>0</v>
      </c>
      <c r="S172" s="470">
        <v>0</v>
      </c>
      <c r="T172" s="470">
        <v>0</v>
      </c>
      <c r="U172" s="470">
        <v>0</v>
      </c>
      <c r="V172" s="470">
        <v>0</v>
      </c>
      <c r="W172" s="470">
        <v>0</v>
      </c>
      <c r="X172" s="470">
        <v>0</v>
      </c>
      <c r="Y172" s="470">
        <v>0</v>
      </c>
      <c r="Z172" s="470">
        <v>0</v>
      </c>
      <c r="AA172" s="470">
        <v>0</v>
      </c>
      <c r="AB172" s="470">
        <v>0</v>
      </c>
      <c r="AC172" s="470">
        <v>0</v>
      </c>
    </row>
    <row r="173" spans="1:29" s="474" customFormat="1" hidden="1" outlineLevel="1">
      <c r="A173" s="472"/>
      <c r="B173" s="473" t="s">
        <v>667</v>
      </c>
      <c r="C173" s="469">
        <f>SUM(D173:AC173)</f>
        <v>20747382.699388966</v>
      </c>
      <c r="D173" s="469"/>
      <c r="E173" s="469">
        <f t="shared" ref="E173:AC173" si="45">($C$175)*E80+E172</f>
        <v>0</v>
      </c>
      <c r="F173" s="469">
        <f t="shared" si="45"/>
        <v>0</v>
      </c>
      <c r="G173" s="469">
        <f t="shared" si="45"/>
        <v>1152632.3721882757</v>
      </c>
      <c r="H173" s="469">
        <f t="shared" si="45"/>
        <v>1152632.3721882757</v>
      </c>
      <c r="I173" s="469">
        <f t="shared" si="45"/>
        <v>1152632.3721882757</v>
      </c>
      <c r="J173" s="469">
        <f t="shared" si="45"/>
        <v>1152632.3721882757</v>
      </c>
      <c r="K173" s="469">
        <f t="shared" si="45"/>
        <v>1152632.3721882757</v>
      </c>
      <c r="L173" s="469">
        <f t="shared" si="45"/>
        <v>1152632.3721882757</v>
      </c>
      <c r="M173" s="469">
        <f t="shared" si="45"/>
        <v>1152632.3721882757</v>
      </c>
      <c r="N173" s="469">
        <f t="shared" si="45"/>
        <v>1152632.3721882757</v>
      </c>
      <c r="O173" s="469">
        <f t="shared" si="45"/>
        <v>1152632.3721882757</v>
      </c>
      <c r="P173" s="469">
        <f t="shared" si="45"/>
        <v>1152632.3721882757</v>
      </c>
      <c r="Q173" s="469">
        <f t="shared" si="45"/>
        <v>1152632.3721882757</v>
      </c>
      <c r="R173" s="469">
        <f t="shared" si="45"/>
        <v>1152632.3721882757</v>
      </c>
      <c r="S173" s="469">
        <f t="shared" si="45"/>
        <v>1152632.3721882757</v>
      </c>
      <c r="T173" s="469">
        <f t="shared" si="45"/>
        <v>1152632.3721882757</v>
      </c>
      <c r="U173" s="469">
        <f t="shared" si="45"/>
        <v>1152632.3721882757</v>
      </c>
      <c r="V173" s="469">
        <f t="shared" si="45"/>
        <v>1152632.3721882757</v>
      </c>
      <c r="W173" s="469">
        <f t="shared" si="45"/>
        <v>1152632.3721882757</v>
      </c>
      <c r="X173" s="469">
        <f t="shared" si="45"/>
        <v>1152632.3721882757</v>
      </c>
      <c r="Y173" s="469">
        <f t="shared" si="45"/>
        <v>0</v>
      </c>
      <c r="Z173" s="469">
        <f t="shared" si="45"/>
        <v>0</v>
      </c>
      <c r="AA173" s="469">
        <f t="shared" si="45"/>
        <v>0</v>
      </c>
      <c r="AB173" s="469">
        <f t="shared" si="45"/>
        <v>0</v>
      </c>
      <c r="AC173" s="469">
        <f t="shared" si="45"/>
        <v>0</v>
      </c>
    </row>
    <row r="174" spans="1:29" s="471" customFormat="1" hidden="1" outlineLevel="1">
      <c r="A174" s="456"/>
      <c r="B174" s="439" t="s">
        <v>668</v>
      </c>
      <c r="C174" s="469">
        <f>SUM(D174:AC174)</f>
        <v>9274301.9215723332</v>
      </c>
      <c r="D174" s="463"/>
      <c r="E174" s="463">
        <f t="shared" ref="E174:AC174" si="46">E173*E75</f>
        <v>0</v>
      </c>
      <c r="F174" s="463">
        <f t="shared" si="46"/>
        <v>0</v>
      </c>
      <c r="G174" s="463">
        <f t="shared" si="46"/>
        <v>915403.52482714097</v>
      </c>
      <c r="H174" s="463">
        <f t="shared" si="46"/>
        <v>847721.44468360231</v>
      </c>
      <c r="I174" s="463">
        <f t="shared" si="46"/>
        <v>785043.56634649809</v>
      </c>
      <c r="J174" s="463">
        <f t="shared" si="46"/>
        <v>726999.89474968333</v>
      </c>
      <c r="K174" s="463">
        <f t="shared" si="46"/>
        <v>673247.79110764863</v>
      </c>
      <c r="L174" s="463">
        <f t="shared" si="46"/>
        <v>623469.95027749368</v>
      </c>
      <c r="M174" s="463">
        <f t="shared" si="46"/>
        <v>577372.52766844514</v>
      </c>
      <c r="N174" s="463">
        <f t="shared" si="46"/>
        <v>534683.40464184049</v>
      </c>
      <c r="O174" s="463">
        <f t="shared" si="46"/>
        <v>495150.58216202457</v>
      </c>
      <c r="P174" s="463">
        <f t="shared" si="46"/>
        <v>458540.69321568444</v>
      </c>
      <c r="Q174" s="463">
        <f t="shared" si="46"/>
        <v>424637.62521825865</v>
      </c>
      <c r="R174" s="463">
        <f t="shared" si="46"/>
        <v>393241.24427531735</v>
      </c>
      <c r="S174" s="463">
        <f t="shared" si="46"/>
        <v>364166.21376807429</v>
      </c>
      <c r="T174" s="463">
        <f t="shared" si="46"/>
        <v>337240.90028900054</v>
      </c>
      <c r="U174" s="463">
        <f t="shared" si="46"/>
        <v>312306.36046914413</v>
      </c>
      <c r="V174" s="463">
        <f t="shared" si="46"/>
        <v>289215.40271627664</v>
      </c>
      <c r="W174" s="463">
        <f t="shared" si="46"/>
        <v>267831.71832519316</v>
      </c>
      <c r="X174" s="463">
        <f t="shared" si="46"/>
        <v>248029.07683100575</v>
      </c>
      <c r="Y174" s="463">
        <f t="shared" si="46"/>
        <v>0</v>
      </c>
      <c r="Z174" s="463">
        <f t="shared" si="46"/>
        <v>0</v>
      </c>
      <c r="AA174" s="463">
        <f t="shared" si="46"/>
        <v>0</v>
      </c>
      <c r="AB174" s="463">
        <f t="shared" si="46"/>
        <v>0</v>
      </c>
      <c r="AC174" s="463">
        <f t="shared" si="46"/>
        <v>0</v>
      </c>
    </row>
    <row r="175" spans="1:29" s="456" customFormat="1" hidden="1" outlineLevel="1">
      <c r="B175" s="475" t="s">
        <v>669</v>
      </c>
      <c r="C175" s="476">
        <v>1152632.3721882757</v>
      </c>
      <c r="D175" s="468" t="s">
        <v>670</v>
      </c>
      <c r="E175" s="460"/>
      <c r="F175" s="460"/>
      <c r="G175" s="477"/>
      <c r="H175" s="460"/>
      <c r="I175" s="460"/>
      <c r="J175" s="460"/>
      <c r="K175" s="460"/>
      <c r="L175" s="460"/>
      <c r="M175" s="460"/>
      <c r="N175" s="460"/>
      <c r="O175" s="460"/>
      <c r="P175" s="460"/>
      <c r="Q175" s="460"/>
      <c r="R175" s="460"/>
      <c r="S175" s="460"/>
      <c r="T175" s="460"/>
      <c r="U175" s="460"/>
      <c r="V175" s="460"/>
      <c r="W175" s="460"/>
      <c r="X175" s="460"/>
      <c r="Y175" s="460"/>
      <c r="Z175" s="460"/>
      <c r="AA175" s="460"/>
      <c r="AB175" s="460"/>
      <c r="AC175" s="460"/>
    </row>
    <row r="176" spans="1:29" s="471" customFormat="1" hidden="1" outlineLevel="1">
      <c r="A176" s="456"/>
      <c r="B176" s="439" t="s">
        <v>671</v>
      </c>
      <c r="C176" s="469">
        <f>C174-C167</f>
        <v>0</v>
      </c>
      <c r="D176" s="478" t="str">
        <f>IF(ROUND(C176,0)=0,"Teisingai","Patikslinti")</f>
        <v>Teisingai</v>
      </c>
      <c r="E176" s="468"/>
    </row>
    <row r="177" spans="1:29" s="471" customFormat="1" hidden="1" outlineLevel="1">
      <c r="A177" s="456"/>
      <c r="B177" s="479"/>
      <c r="C177" s="474"/>
      <c r="D177" s="478"/>
      <c r="E177" s="468"/>
    </row>
    <row r="178" spans="1:29" s="474" customFormat="1" hidden="1" outlineLevel="1">
      <c r="A178" s="472"/>
      <c r="B178" s="473" t="s">
        <v>672</v>
      </c>
      <c r="C178" s="469">
        <f>SUM(D178:AC178)</f>
        <v>25807283.777032327</v>
      </c>
      <c r="D178" s="469"/>
      <c r="E178" s="469">
        <f t="shared" ref="E178:AC178" si="47">($C$180)*E80+E172</f>
        <v>0</v>
      </c>
      <c r="F178" s="469">
        <f t="shared" si="47"/>
        <v>0</v>
      </c>
      <c r="G178" s="469">
        <f t="shared" si="47"/>
        <v>1433737.9876129075</v>
      </c>
      <c r="H178" s="469">
        <f t="shared" si="47"/>
        <v>1433737.9876129075</v>
      </c>
      <c r="I178" s="469">
        <f t="shared" si="47"/>
        <v>1433737.9876129075</v>
      </c>
      <c r="J178" s="469">
        <f t="shared" si="47"/>
        <v>1433737.9876129075</v>
      </c>
      <c r="K178" s="469">
        <f t="shared" si="47"/>
        <v>1433737.9876129075</v>
      </c>
      <c r="L178" s="469">
        <f t="shared" si="47"/>
        <v>1433737.9876129075</v>
      </c>
      <c r="M178" s="469">
        <f t="shared" si="47"/>
        <v>1433737.9876129075</v>
      </c>
      <c r="N178" s="469">
        <f t="shared" si="47"/>
        <v>1433737.9876129075</v>
      </c>
      <c r="O178" s="469">
        <f t="shared" si="47"/>
        <v>1433737.9876129075</v>
      </c>
      <c r="P178" s="469">
        <f t="shared" si="47"/>
        <v>1433737.9876129075</v>
      </c>
      <c r="Q178" s="469">
        <f t="shared" si="47"/>
        <v>1433737.9876129075</v>
      </c>
      <c r="R178" s="469">
        <f t="shared" si="47"/>
        <v>1433737.9876129075</v>
      </c>
      <c r="S178" s="469">
        <f t="shared" si="47"/>
        <v>1433737.9876129075</v>
      </c>
      <c r="T178" s="469">
        <f t="shared" si="47"/>
        <v>1433737.9876129075</v>
      </c>
      <c r="U178" s="469">
        <f t="shared" si="47"/>
        <v>1433737.9876129075</v>
      </c>
      <c r="V178" s="469">
        <f t="shared" si="47"/>
        <v>1433737.9876129075</v>
      </c>
      <c r="W178" s="469">
        <f t="shared" si="47"/>
        <v>1433737.9876129075</v>
      </c>
      <c r="X178" s="469">
        <f t="shared" si="47"/>
        <v>1433737.9876129075</v>
      </c>
      <c r="Y178" s="469">
        <f t="shared" si="47"/>
        <v>0</v>
      </c>
      <c r="Z178" s="469">
        <f t="shared" si="47"/>
        <v>0</v>
      </c>
      <c r="AA178" s="469">
        <f t="shared" si="47"/>
        <v>0</v>
      </c>
      <c r="AB178" s="469">
        <f t="shared" si="47"/>
        <v>0</v>
      </c>
      <c r="AC178" s="469">
        <f t="shared" si="47"/>
        <v>0</v>
      </c>
    </row>
    <row r="179" spans="1:29" s="471" customFormat="1" hidden="1" outlineLevel="1">
      <c r="A179" s="456"/>
      <c r="B179" s="439" t="s">
        <v>673</v>
      </c>
      <c r="C179" s="469">
        <f>SUM(D179:AC179)</f>
        <v>11536131.80957724</v>
      </c>
      <c r="D179" s="463"/>
      <c r="E179" s="463">
        <f t="shared" ref="E179:AC179" si="48">E178*E75</f>
        <v>0</v>
      </c>
      <c r="F179" s="463">
        <f t="shared" si="48"/>
        <v>0</v>
      </c>
      <c r="G179" s="463">
        <f t="shared" si="48"/>
        <v>1138653.4329655687</v>
      </c>
      <c r="H179" s="463">
        <f t="shared" si="48"/>
        <v>1054464.9512571946</v>
      </c>
      <c r="I179" s="463">
        <f t="shared" si="48"/>
        <v>976501.10317935504</v>
      </c>
      <c r="J179" s="463">
        <f t="shared" si="48"/>
        <v>904301.65874514286</v>
      </c>
      <c r="K179" s="463">
        <f t="shared" si="48"/>
        <v>837440.41593675246</v>
      </c>
      <c r="L179" s="463">
        <f t="shared" si="48"/>
        <v>775522.68478362786</v>
      </c>
      <c r="M179" s="463">
        <f t="shared" si="48"/>
        <v>718182.95746001997</v>
      </c>
      <c r="N179" s="463">
        <f t="shared" si="48"/>
        <v>665082.75064826268</v>
      </c>
      <c r="O179" s="463">
        <f t="shared" si="48"/>
        <v>615908.60743097379</v>
      </c>
      <c r="P179" s="463">
        <f t="shared" si="48"/>
        <v>570370.2469171118</v>
      </c>
      <c r="Q179" s="463">
        <f t="shared" si="48"/>
        <v>528198.85067890771</v>
      </c>
      <c r="R179" s="463">
        <f t="shared" si="48"/>
        <v>489145.47588430485</v>
      </c>
      <c r="S179" s="463">
        <f t="shared" si="48"/>
        <v>452979.58575743152</v>
      </c>
      <c r="T179" s="463">
        <f t="shared" si="48"/>
        <v>419487.6886922429</v>
      </c>
      <c r="U179" s="463">
        <f t="shared" si="48"/>
        <v>388472.07798585249</v>
      </c>
      <c r="V179" s="463">
        <f t="shared" si="48"/>
        <v>359749.66475204896</v>
      </c>
      <c r="W179" s="463">
        <f t="shared" si="48"/>
        <v>333150.89712554537</v>
      </c>
      <c r="X179" s="463">
        <f t="shared" si="48"/>
        <v>308518.75937689422</v>
      </c>
      <c r="Y179" s="463">
        <f t="shared" si="48"/>
        <v>0</v>
      </c>
      <c r="Z179" s="463">
        <f t="shared" si="48"/>
        <v>0</v>
      </c>
      <c r="AA179" s="463">
        <f t="shared" si="48"/>
        <v>0</v>
      </c>
      <c r="AB179" s="463">
        <f t="shared" si="48"/>
        <v>0</v>
      </c>
      <c r="AC179" s="463">
        <f t="shared" si="48"/>
        <v>0</v>
      </c>
    </row>
    <row r="180" spans="1:29" s="456" customFormat="1" hidden="1" outlineLevel="1">
      <c r="B180" s="475" t="s">
        <v>674</v>
      </c>
      <c r="C180" s="476">
        <v>1433737.9876129075</v>
      </c>
      <c r="D180" s="468" t="s">
        <v>670</v>
      </c>
      <c r="E180" s="460"/>
      <c r="F180" s="460"/>
      <c r="H180" s="460"/>
      <c r="I180" s="460"/>
      <c r="J180" s="460"/>
      <c r="K180" s="460"/>
      <c r="L180" s="460"/>
      <c r="M180" s="460"/>
      <c r="N180" s="460"/>
      <c r="O180" s="460"/>
      <c r="P180" s="460"/>
      <c r="Q180" s="460"/>
      <c r="R180" s="460"/>
      <c r="S180" s="460"/>
      <c r="T180" s="460"/>
      <c r="U180" s="460"/>
      <c r="V180" s="460"/>
      <c r="W180" s="460"/>
      <c r="X180" s="460"/>
      <c r="Y180" s="460"/>
      <c r="Z180" s="460"/>
      <c r="AA180" s="460"/>
      <c r="AB180" s="460"/>
      <c r="AC180" s="460"/>
    </row>
    <row r="181" spans="1:29" hidden="1" outlineLevel="1">
      <c r="B181" s="439" t="s">
        <v>675</v>
      </c>
      <c r="C181" s="480">
        <f>C179-C169</f>
        <v>0</v>
      </c>
      <c r="D181" s="478" t="str">
        <f>IF(ROUND(C181,0)=0,"Teisingai","Patikslinti")</f>
        <v>Teisingai</v>
      </c>
      <c r="E181" s="454"/>
      <c r="F181" s="454"/>
      <c r="G181" s="454"/>
      <c r="H181" s="454"/>
      <c r="I181" s="454"/>
      <c r="J181" s="454"/>
      <c r="K181" s="454"/>
      <c r="L181" s="454"/>
      <c r="M181" s="454"/>
      <c r="N181" s="454"/>
      <c r="O181" s="454"/>
      <c r="P181" s="454"/>
      <c r="Q181" s="454"/>
      <c r="R181" s="454"/>
      <c r="S181" s="454"/>
    </row>
    <row r="182" spans="1:29" hidden="1" outlineLevel="1">
      <c r="B182" s="454"/>
      <c r="C182" s="455"/>
      <c r="D182" s="454"/>
      <c r="E182" s="454"/>
      <c r="F182" s="454"/>
      <c r="G182" s="454"/>
      <c r="H182" s="454"/>
      <c r="I182" s="454"/>
      <c r="J182" s="454"/>
      <c r="K182" s="454"/>
      <c r="L182" s="454"/>
      <c r="M182" s="454"/>
      <c r="N182" s="454"/>
      <c r="O182" s="454"/>
      <c r="P182" s="454"/>
      <c r="Q182" s="454"/>
      <c r="R182" s="454"/>
      <c r="S182" s="454"/>
    </row>
    <row r="183" spans="1:29" hidden="1" outlineLevel="1">
      <c r="B183" s="457" t="s">
        <v>676</v>
      </c>
      <c r="C183" s="455"/>
      <c r="D183" s="454"/>
      <c r="E183" s="454"/>
      <c r="F183" s="454"/>
      <c r="G183" s="454"/>
      <c r="H183" s="454"/>
      <c r="I183" s="454"/>
      <c r="J183" s="454"/>
      <c r="K183" s="454"/>
      <c r="L183" s="454"/>
      <c r="M183" s="454"/>
      <c r="N183" s="454"/>
      <c r="O183" s="454"/>
      <c r="P183" s="454"/>
      <c r="Q183" s="454"/>
      <c r="R183" s="454"/>
      <c r="S183" s="454"/>
    </row>
    <row r="184" spans="1:29" hidden="1" outlineLevel="1">
      <c r="B184" s="454"/>
      <c r="C184" s="455"/>
      <c r="D184" s="454"/>
      <c r="E184" s="454"/>
      <c r="F184" s="454"/>
      <c r="G184" s="454"/>
      <c r="H184" s="454"/>
      <c r="I184" s="454"/>
      <c r="J184" s="454"/>
      <c r="K184" s="454"/>
      <c r="L184" s="454"/>
      <c r="M184" s="454"/>
      <c r="N184" s="454"/>
      <c r="O184" s="454"/>
      <c r="P184" s="454"/>
      <c r="Q184" s="454"/>
      <c r="R184" s="454"/>
      <c r="S184" s="454"/>
    </row>
    <row r="185" spans="1:29" hidden="1" outlineLevel="1">
      <c r="B185" s="461" t="s">
        <v>677</v>
      </c>
      <c r="C185" s="455"/>
      <c r="D185" s="454"/>
      <c r="E185" s="454"/>
      <c r="F185" s="454"/>
      <c r="G185" s="454"/>
      <c r="H185" s="454"/>
      <c r="I185" s="454"/>
      <c r="J185" s="454"/>
      <c r="K185" s="454"/>
      <c r="L185" s="454"/>
      <c r="M185" s="454"/>
      <c r="N185" s="454"/>
      <c r="O185" s="454"/>
      <c r="P185" s="454"/>
      <c r="Q185" s="454"/>
      <c r="R185" s="454"/>
      <c r="S185" s="454"/>
    </row>
    <row r="186" spans="1:29" hidden="1" outlineLevel="1">
      <c r="B186" s="761" t="s">
        <v>649</v>
      </c>
      <c r="C186" s="761" t="s">
        <v>414</v>
      </c>
      <c r="D186" s="412">
        <f t="shared" ref="D186:AC187" si="49">D69</f>
        <v>2026</v>
      </c>
      <c r="E186" s="359">
        <f t="shared" si="49"/>
        <v>2027</v>
      </c>
      <c r="F186" s="359">
        <f t="shared" si="49"/>
        <v>2028</v>
      </c>
      <c r="G186" s="359">
        <f t="shared" si="49"/>
        <v>2029</v>
      </c>
      <c r="H186" s="359">
        <f t="shared" si="49"/>
        <v>2030</v>
      </c>
      <c r="I186" s="359">
        <f t="shared" si="49"/>
        <v>2031</v>
      </c>
      <c r="J186" s="359">
        <f t="shared" si="49"/>
        <v>2032</v>
      </c>
      <c r="K186" s="359">
        <f t="shared" si="49"/>
        <v>2033</v>
      </c>
      <c r="L186" s="359">
        <f t="shared" si="49"/>
        <v>2034</v>
      </c>
      <c r="M186" s="359">
        <f t="shared" si="49"/>
        <v>2035</v>
      </c>
      <c r="N186" s="359">
        <f t="shared" si="49"/>
        <v>2036</v>
      </c>
      <c r="O186" s="359">
        <f t="shared" si="49"/>
        <v>2037</v>
      </c>
      <c r="P186" s="359">
        <f t="shared" si="49"/>
        <v>2038</v>
      </c>
      <c r="Q186" s="359">
        <f t="shared" si="49"/>
        <v>2039</v>
      </c>
      <c r="R186" s="359">
        <f t="shared" si="49"/>
        <v>2040</v>
      </c>
      <c r="S186" s="359">
        <f t="shared" si="49"/>
        <v>2041</v>
      </c>
      <c r="T186" s="359">
        <f t="shared" si="49"/>
        <v>2042</v>
      </c>
      <c r="U186" s="359">
        <f t="shared" si="49"/>
        <v>2043</v>
      </c>
      <c r="V186" s="359">
        <f t="shared" si="49"/>
        <v>2044</v>
      </c>
      <c r="W186" s="359">
        <f t="shared" si="49"/>
        <v>2045</v>
      </c>
      <c r="X186" s="359">
        <f t="shared" si="49"/>
        <v>2046</v>
      </c>
      <c r="Y186" s="359">
        <f t="shared" si="49"/>
        <v>2047</v>
      </c>
      <c r="Z186" s="359">
        <f t="shared" si="49"/>
        <v>2048</v>
      </c>
      <c r="AA186" s="359">
        <f t="shared" si="49"/>
        <v>2049</v>
      </c>
      <c r="AB186" s="359">
        <f t="shared" si="49"/>
        <v>2050</v>
      </c>
      <c r="AC186" s="359">
        <f t="shared" si="49"/>
        <v>2051</v>
      </c>
    </row>
    <row r="187" spans="1:29" hidden="1" outlineLevel="1">
      <c r="B187" s="762"/>
      <c r="C187" s="762"/>
      <c r="D187" s="412">
        <f t="shared" si="49"/>
        <v>0</v>
      </c>
      <c r="E187" s="359">
        <f t="shared" si="49"/>
        <v>1</v>
      </c>
      <c r="F187" s="359">
        <f t="shared" si="49"/>
        <v>2</v>
      </c>
      <c r="G187" s="359">
        <f t="shared" si="49"/>
        <v>3</v>
      </c>
      <c r="H187" s="359">
        <f t="shared" si="49"/>
        <v>4</v>
      </c>
      <c r="I187" s="359">
        <f t="shared" si="49"/>
        <v>5</v>
      </c>
      <c r="J187" s="359">
        <f t="shared" si="49"/>
        <v>6</v>
      </c>
      <c r="K187" s="359">
        <f t="shared" si="49"/>
        <v>7</v>
      </c>
      <c r="L187" s="359">
        <f t="shared" si="49"/>
        <v>8</v>
      </c>
      <c r="M187" s="359">
        <f t="shared" si="49"/>
        <v>9</v>
      </c>
      <c r="N187" s="359">
        <f t="shared" si="49"/>
        <v>10</v>
      </c>
      <c r="O187" s="359">
        <f t="shared" si="49"/>
        <v>11</v>
      </c>
      <c r="P187" s="359">
        <f t="shared" si="49"/>
        <v>12</v>
      </c>
      <c r="Q187" s="359">
        <f t="shared" si="49"/>
        <v>13</v>
      </c>
      <c r="R187" s="359">
        <f t="shared" si="49"/>
        <v>14</v>
      </c>
      <c r="S187" s="359">
        <f t="shared" si="49"/>
        <v>15</v>
      </c>
      <c r="T187" s="359">
        <f t="shared" si="49"/>
        <v>16</v>
      </c>
      <c r="U187" s="359">
        <f t="shared" si="49"/>
        <v>17</v>
      </c>
      <c r="V187" s="359">
        <f t="shared" si="49"/>
        <v>18</v>
      </c>
      <c r="W187" s="359">
        <f t="shared" si="49"/>
        <v>19</v>
      </c>
      <c r="X187" s="359">
        <f t="shared" si="49"/>
        <v>20</v>
      </c>
      <c r="Y187" s="359">
        <f t="shared" si="49"/>
        <v>21</v>
      </c>
      <c r="Z187" s="359">
        <f t="shared" si="49"/>
        <v>22</v>
      </c>
      <c r="AA187" s="359">
        <f t="shared" si="49"/>
        <v>23</v>
      </c>
      <c r="AB187" s="359">
        <f t="shared" si="49"/>
        <v>24</v>
      </c>
      <c r="AC187" s="359">
        <f t="shared" si="49"/>
        <v>25</v>
      </c>
    </row>
    <row r="188" spans="1:29" s="421" customFormat="1" hidden="1" outlineLevel="1">
      <c r="B188" s="462" t="s">
        <v>678</v>
      </c>
      <c r="C188" s="463">
        <f>SUM(D188:AC188)</f>
        <v>13408729.52</v>
      </c>
      <c r="D188" s="420">
        <f t="shared" ref="D188:AC188" si="50">SUM(D100)*(1+$C$24)</f>
        <v>0</v>
      </c>
      <c r="E188" s="420">
        <f t="shared" si="50"/>
        <v>5268656</v>
      </c>
      <c r="F188" s="420">
        <f t="shared" si="50"/>
        <v>8140073.5199999996</v>
      </c>
      <c r="G188" s="420">
        <f t="shared" si="50"/>
        <v>0</v>
      </c>
      <c r="H188" s="420">
        <f t="shared" si="50"/>
        <v>0</v>
      </c>
      <c r="I188" s="420">
        <f t="shared" si="50"/>
        <v>0</v>
      </c>
      <c r="J188" s="420">
        <f t="shared" si="50"/>
        <v>0</v>
      </c>
      <c r="K188" s="420">
        <f t="shared" si="50"/>
        <v>0</v>
      </c>
      <c r="L188" s="420">
        <f t="shared" si="50"/>
        <v>0</v>
      </c>
      <c r="M188" s="420">
        <f t="shared" si="50"/>
        <v>0</v>
      </c>
      <c r="N188" s="420">
        <f t="shared" si="50"/>
        <v>0</v>
      </c>
      <c r="O188" s="420">
        <f t="shared" si="50"/>
        <v>0</v>
      </c>
      <c r="P188" s="420">
        <f t="shared" si="50"/>
        <v>0</v>
      </c>
      <c r="Q188" s="420">
        <f t="shared" si="50"/>
        <v>0</v>
      </c>
      <c r="R188" s="420">
        <f t="shared" si="50"/>
        <v>0</v>
      </c>
      <c r="S188" s="420">
        <f t="shared" si="50"/>
        <v>0</v>
      </c>
      <c r="T188" s="420">
        <f t="shared" si="50"/>
        <v>0</v>
      </c>
      <c r="U188" s="420">
        <f t="shared" si="50"/>
        <v>0</v>
      </c>
      <c r="V188" s="420">
        <f t="shared" si="50"/>
        <v>0</v>
      </c>
      <c r="W188" s="420">
        <f t="shared" si="50"/>
        <v>0</v>
      </c>
      <c r="X188" s="420">
        <f t="shared" si="50"/>
        <v>0</v>
      </c>
      <c r="Y188" s="420">
        <f t="shared" si="50"/>
        <v>0</v>
      </c>
      <c r="Z188" s="420">
        <f t="shared" si="50"/>
        <v>0</v>
      </c>
      <c r="AA188" s="420">
        <f t="shared" si="50"/>
        <v>0</v>
      </c>
      <c r="AB188" s="420">
        <f t="shared" si="50"/>
        <v>0</v>
      </c>
      <c r="AC188" s="420">
        <f t="shared" si="50"/>
        <v>0</v>
      </c>
    </row>
    <row r="189" spans="1:29" s="421" customFormat="1" hidden="1" outlineLevel="1">
      <c r="B189" s="462" t="s">
        <v>679</v>
      </c>
      <c r="C189" s="463">
        <f>SUM(D189:AC189)</f>
        <v>12012396.449704144</v>
      </c>
      <c r="D189" s="464">
        <f t="shared" ref="D189:AC189" si="51">D188*D74</f>
        <v>0</v>
      </c>
      <c r="E189" s="464">
        <f t="shared" si="51"/>
        <v>4918461.538461539</v>
      </c>
      <c r="F189" s="464">
        <f t="shared" si="51"/>
        <v>7093934.9112426043</v>
      </c>
      <c r="G189" s="464">
        <f t="shared" si="51"/>
        <v>0</v>
      </c>
      <c r="H189" s="464">
        <f t="shared" si="51"/>
        <v>0</v>
      </c>
      <c r="I189" s="464">
        <f t="shared" si="51"/>
        <v>0</v>
      </c>
      <c r="J189" s="464">
        <f t="shared" si="51"/>
        <v>0</v>
      </c>
      <c r="K189" s="464">
        <f t="shared" si="51"/>
        <v>0</v>
      </c>
      <c r="L189" s="464">
        <f t="shared" si="51"/>
        <v>0</v>
      </c>
      <c r="M189" s="464">
        <f t="shared" si="51"/>
        <v>0</v>
      </c>
      <c r="N189" s="464">
        <f t="shared" si="51"/>
        <v>0</v>
      </c>
      <c r="O189" s="464">
        <f t="shared" si="51"/>
        <v>0</v>
      </c>
      <c r="P189" s="464">
        <f t="shared" si="51"/>
        <v>0</v>
      </c>
      <c r="Q189" s="464">
        <f t="shared" si="51"/>
        <v>0</v>
      </c>
      <c r="R189" s="464">
        <f t="shared" si="51"/>
        <v>0</v>
      </c>
      <c r="S189" s="464">
        <f t="shared" si="51"/>
        <v>0</v>
      </c>
      <c r="T189" s="464">
        <f t="shared" si="51"/>
        <v>0</v>
      </c>
      <c r="U189" s="464">
        <f t="shared" si="51"/>
        <v>0</v>
      </c>
      <c r="V189" s="464">
        <f t="shared" si="51"/>
        <v>0</v>
      </c>
      <c r="W189" s="464">
        <f t="shared" si="51"/>
        <v>0</v>
      </c>
      <c r="X189" s="464">
        <f t="shared" si="51"/>
        <v>0</v>
      </c>
      <c r="Y189" s="464">
        <f t="shared" si="51"/>
        <v>0</v>
      </c>
      <c r="Z189" s="464">
        <f t="shared" si="51"/>
        <v>0</v>
      </c>
      <c r="AA189" s="464">
        <f t="shared" si="51"/>
        <v>0</v>
      </c>
      <c r="AB189" s="464">
        <f t="shared" si="51"/>
        <v>0</v>
      </c>
      <c r="AC189" s="464">
        <f t="shared" si="51"/>
        <v>0</v>
      </c>
    </row>
    <row r="190" spans="1:29" s="465" customFormat="1" hidden="1" outlineLevel="1">
      <c r="B190" s="466" t="s">
        <v>680</v>
      </c>
      <c r="C190" s="463">
        <f>SUM(D190:AC190)</f>
        <v>20553709.018015016</v>
      </c>
      <c r="D190" s="463">
        <f t="shared" ref="D190:AC190" si="52">SUM(D100)*(1+$C$24)+SUM(D108)*(1+$C$38)-SUM(D120)*(1-$C$47)-D124</f>
        <v>0</v>
      </c>
      <c r="E190" s="463">
        <f t="shared" si="52"/>
        <v>5268656</v>
      </c>
      <c r="F190" s="463">
        <f t="shared" si="52"/>
        <v>8140073.5199999996</v>
      </c>
      <c r="G190" s="463">
        <f t="shared" si="52"/>
        <v>305152.75656600005</v>
      </c>
      <c r="H190" s="463">
        <f t="shared" si="52"/>
        <v>314307.33926297998</v>
      </c>
      <c r="I190" s="463">
        <f t="shared" si="52"/>
        <v>323736.55944086937</v>
      </c>
      <c r="J190" s="463">
        <f t="shared" si="52"/>
        <v>333448.6562240955</v>
      </c>
      <c r="K190" s="463">
        <f t="shared" si="52"/>
        <v>343452.11591081833</v>
      </c>
      <c r="L190" s="463">
        <f t="shared" si="52"/>
        <v>353755.67938814289</v>
      </c>
      <c r="M190" s="463">
        <f t="shared" si="52"/>
        <v>364368.34976978716</v>
      </c>
      <c r="N190" s="463">
        <f t="shared" si="52"/>
        <v>375299.40026288084</v>
      </c>
      <c r="O190" s="463">
        <f t="shared" si="52"/>
        <v>386558.38227076724</v>
      </c>
      <c r="P190" s="463">
        <f t="shared" si="52"/>
        <v>398155.13373889017</v>
      </c>
      <c r="Q190" s="463">
        <f t="shared" si="52"/>
        <v>410099.78775105689</v>
      </c>
      <c r="R190" s="463">
        <f t="shared" si="52"/>
        <v>422402.78138358862</v>
      </c>
      <c r="S190" s="463">
        <f t="shared" si="52"/>
        <v>435074.86482509627</v>
      </c>
      <c r="T190" s="463">
        <f t="shared" si="52"/>
        <v>448127.1107698491</v>
      </c>
      <c r="U190" s="463">
        <f t="shared" si="52"/>
        <v>461570.9240929446</v>
      </c>
      <c r="V190" s="463">
        <f t="shared" si="52"/>
        <v>475418.05181573296</v>
      </c>
      <c r="W190" s="463">
        <f t="shared" si="52"/>
        <v>489680.59337020491</v>
      </c>
      <c r="X190" s="463">
        <f t="shared" si="52"/>
        <v>504371.01117131108</v>
      </c>
      <c r="Y190" s="463">
        <f t="shared" si="52"/>
        <v>0</v>
      </c>
      <c r="Z190" s="463">
        <f t="shared" si="52"/>
        <v>0</v>
      </c>
      <c r="AA190" s="463">
        <f t="shared" si="52"/>
        <v>0</v>
      </c>
      <c r="AB190" s="463">
        <f t="shared" si="52"/>
        <v>0</v>
      </c>
      <c r="AC190" s="463">
        <f t="shared" si="52"/>
        <v>0</v>
      </c>
    </row>
    <row r="191" spans="1:29" s="465" customFormat="1" hidden="1" outlineLevel="1">
      <c r="B191" s="466" t="s">
        <v>681</v>
      </c>
      <c r="C191" s="463">
        <f>SUM(D191:AC191)</f>
        <v>15280896.777519913</v>
      </c>
      <c r="D191" s="463">
        <f t="shared" ref="D191:AC191" si="53">D190*D74</f>
        <v>0</v>
      </c>
      <c r="E191" s="463">
        <f t="shared" si="53"/>
        <v>4918461.538461539</v>
      </c>
      <c r="F191" s="463">
        <f t="shared" si="53"/>
        <v>7093934.9112426043</v>
      </c>
      <c r="G191" s="463">
        <f t="shared" si="53"/>
        <v>248259.34512972247</v>
      </c>
      <c r="H191" s="463">
        <f t="shared" si="53"/>
        <v>238710.90877857924</v>
      </c>
      <c r="I191" s="463">
        <f t="shared" si="53"/>
        <v>229529.71997940316</v>
      </c>
      <c r="J191" s="463">
        <f t="shared" si="53"/>
        <v>220701.65382634921</v>
      </c>
      <c r="K191" s="463">
        <f t="shared" si="53"/>
        <v>212213.12867918194</v>
      </c>
      <c r="L191" s="463">
        <f t="shared" si="53"/>
        <v>204051.08526844418</v>
      </c>
      <c r="M191" s="463">
        <f t="shared" si="53"/>
        <v>196202.96660427327</v>
      </c>
      <c r="N191" s="463">
        <f t="shared" si="53"/>
        <v>188656.6986579551</v>
      </c>
      <c r="O191" s="463">
        <f t="shared" si="53"/>
        <v>181400.67178649531</v>
      </c>
      <c r="P191" s="463">
        <f t="shared" si="53"/>
        <v>174423.72287163007</v>
      </c>
      <c r="Q191" s="463">
        <f t="shared" si="53"/>
        <v>167715.11814579819</v>
      </c>
      <c r="R191" s="463">
        <f t="shared" si="53"/>
        <v>161264.53667865213</v>
      </c>
      <c r="S191" s="463">
        <f t="shared" si="53"/>
        <v>155062.05449870398</v>
      </c>
      <c r="T191" s="463">
        <f t="shared" si="53"/>
        <v>149098.12932567685</v>
      </c>
      <c r="U191" s="463">
        <f t="shared" si="53"/>
        <v>143363.58589007394</v>
      </c>
      <c r="V191" s="463">
        <f t="shared" si="53"/>
        <v>137849.6018173788</v>
      </c>
      <c r="W191" s="463">
        <f t="shared" si="53"/>
        <v>132547.69405517192</v>
      </c>
      <c r="X191" s="463">
        <f t="shared" si="53"/>
        <v>127449.70582228072</v>
      </c>
      <c r="Y191" s="463">
        <f t="shared" si="53"/>
        <v>0</v>
      </c>
      <c r="Z191" s="463">
        <f t="shared" si="53"/>
        <v>0</v>
      </c>
      <c r="AA191" s="463">
        <f t="shared" si="53"/>
        <v>0</v>
      </c>
      <c r="AB191" s="463">
        <f t="shared" si="53"/>
        <v>0</v>
      </c>
      <c r="AC191" s="463">
        <f t="shared" si="53"/>
        <v>0</v>
      </c>
    </row>
    <row r="192" spans="1:29" s="456" customFormat="1" hidden="1" outlineLevel="1">
      <c r="B192" s="459"/>
      <c r="C192" s="481"/>
      <c r="D192" s="468"/>
      <c r="E192" s="460"/>
      <c r="F192" s="460"/>
      <c r="G192" s="460"/>
      <c r="H192" s="460"/>
      <c r="I192" s="460"/>
      <c r="J192" s="460"/>
      <c r="K192" s="460"/>
      <c r="L192" s="460"/>
      <c r="M192" s="460"/>
      <c r="N192" s="460"/>
      <c r="O192" s="460"/>
      <c r="P192" s="460"/>
      <c r="Q192" s="460"/>
      <c r="R192" s="460"/>
      <c r="S192" s="460"/>
      <c r="T192" s="460"/>
      <c r="U192" s="460"/>
      <c r="V192" s="460"/>
      <c r="W192" s="460"/>
      <c r="X192" s="460"/>
      <c r="Y192" s="460"/>
      <c r="Z192" s="460"/>
      <c r="AA192" s="460"/>
      <c r="AB192" s="460"/>
      <c r="AC192" s="460"/>
    </row>
    <row r="193" spans="1:29" s="456" customFormat="1" hidden="1" outlineLevel="1">
      <c r="B193" s="467" t="s">
        <v>682</v>
      </c>
      <c r="C193" s="426" t="s">
        <v>651</v>
      </c>
      <c r="D193" s="477"/>
      <c r="E193" s="460"/>
      <c r="F193" s="460"/>
      <c r="G193" s="460"/>
      <c r="H193" s="460"/>
      <c r="I193" s="460"/>
      <c r="J193" s="460"/>
      <c r="K193" s="460"/>
      <c r="L193" s="460"/>
      <c r="M193" s="460"/>
      <c r="N193" s="460"/>
      <c r="O193" s="460"/>
      <c r="P193" s="460"/>
      <c r="Q193" s="460"/>
      <c r="R193" s="460"/>
      <c r="S193" s="460"/>
      <c r="T193" s="460"/>
      <c r="U193" s="460"/>
      <c r="V193" s="460"/>
      <c r="W193" s="460"/>
      <c r="X193" s="460"/>
      <c r="Y193" s="460"/>
      <c r="Z193" s="460"/>
      <c r="AA193" s="460"/>
      <c r="AB193" s="460"/>
      <c r="AC193" s="460"/>
    </row>
    <row r="194" spans="1:29" s="482" customFormat="1" hidden="1" outlineLevel="1">
      <c r="A194" s="456"/>
      <c r="B194" s="439" t="s">
        <v>683</v>
      </c>
      <c r="C194" s="469">
        <f>SUM(D194:AC194)</f>
        <v>0</v>
      </c>
      <c r="D194" s="463"/>
      <c r="E194" s="463">
        <f t="shared" ref="E194:AC194" si="54">E172</f>
        <v>0</v>
      </c>
      <c r="F194" s="463">
        <f t="shared" si="54"/>
        <v>0</v>
      </c>
      <c r="G194" s="463">
        <f t="shared" si="54"/>
        <v>0</v>
      </c>
      <c r="H194" s="463">
        <f t="shared" si="54"/>
        <v>0</v>
      </c>
      <c r="I194" s="463">
        <f t="shared" si="54"/>
        <v>0</v>
      </c>
      <c r="J194" s="463">
        <f t="shared" si="54"/>
        <v>0</v>
      </c>
      <c r="K194" s="463">
        <f t="shared" si="54"/>
        <v>0</v>
      </c>
      <c r="L194" s="463">
        <f t="shared" si="54"/>
        <v>0</v>
      </c>
      <c r="M194" s="463">
        <f t="shared" si="54"/>
        <v>0</v>
      </c>
      <c r="N194" s="463">
        <f t="shared" si="54"/>
        <v>0</v>
      </c>
      <c r="O194" s="463">
        <f t="shared" si="54"/>
        <v>0</v>
      </c>
      <c r="P194" s="463">
        <f t="shared" si="54"/>
        <v>0</v>
      </c>
      <c r="Q194" s="463">
        <f t="shared" si="54"/>
        <v>0</v>
      </c>
      <c r="R194" s="463">
        <f t="shared" si="54"/>
        <v>0</v>
      </c>
      <c r="S194" s="463">
        <f t="shared" si="54"/>
        <v>0</v>
      </c>
      <c r="T194" s="463">
        <f t="shared" si="54"/>
        <v>0</v>
      </c>
      <c r="U194" s="463">
        <f t="shared" si="54"/>
        <v>0</v>
      </c>
      <c r="V194" s="463">
        <f t="shared" si="54"/>
        <v>0</v>
      </c>
      <c r="W194" s="463">
        <f t="shared" si="54"/>
        <v>0</v>
      </c>
      <c r="X194" s="463">
        <f t="shared" si="54"/>
        <v>0</v>
      </c>
      <c r="Y194" s="463">
        <f t="shared" si="54"/>
        <v>0</v>
      </c>
      <c r="Z194" s="463">
        <f t="shared" si="54"/>
        <v>0</v>
      </c>
      <c r="AA194" s="463">
        <f t="shared" si="54"/>
        <v>0</v>
      </c>
      <c r="AB194" s="463">
        <f t="shared" si="54"/>
        <v>0</v>
      </c>
      <c r="AC194" s="463">
        <f t="shared" si="54"/>
        <v>0</v>
      </c>
    </row>
    <row r="195" spans="1:29" s="483" customFormat="1" hidden="1" outlineLevel="1">
      <c r="A195" s="472"/>
      <c r="B195" s="473" t="s">
        <v>684</v>
      </c>
      <c r="C195" s="469">
        <f>SUM(D195:AC195)</f>
        <v>24879239.574102484</v>
      </c>
      <c r="D195" s="469"/>
      <c r="E195" s="469">
        <f t="shared" ref="E195:AC195" si="55">$C$197*E80+E194</f>
        <v>0</v>
      </c>
      <c r="F195" s="469">
        <f t="shared" si="55"/>
        <v>0</v>
      </c>
      <c r="G195" s="469">
        <f t="shared" si="55"/>
        <v>1382179.9763390264</v>
      </c>
      <c r="H195" s="469">
        <f t="shared" si="55"/>
        <v>1382179.9763390264</v>
      </c>
      <c r="I195" s="469">
        <f t="shared" si="55"/>
        <v>1382179.9763390264</v>
      </c>
      <c r="J195" s="469">
        <f t="shared" si="55"/>
        <v>1382179.9763390264</v>
      </c>
      <c r="K195" s="469">
        <f t="shared" si="55"/>
        <v>1382179.9763390264</v>
      </c>
      <c r="L195" s="469">
        <f t="shared" si="55"/>
        <v>1382179.9763390264</v>
      </c>
      <c r="M195" s="469">
        <f t="shared" si="55"/>
        <v>1382179.9763390264</v>
      </c>
      <c r="N195" s="469">
        <f t="shared" si="55"/>
        <v>1382179.9763390264</v>
      </c>
      <c r="O195" s="469">
        <f t="shared" si="55"/>
        <v>1382179.9763390264</v>
      </c>
      <c r="P195" s="469">
        <f t="shared" si="55"/>
        <v>1382179.9763390264</v>
      </c>
      <c r="Q195" s="469">
        <f t="shared" si="55"/>
        <v>1382179.9763390264</v>
      </c>
      <c r="R195" s="469">
        <f t="shared" si="55"/>
        <v>1382179.9763390264</v>
      </c>
      <c r="S195" s="469">
        <f t="shared" si="55"/>
        <v>1382179.9763390264</v>
      </c>
      <c r="T195" s="469">
        <f t="shared" si="55"/>
        <v>1382179.9763390264</v>
      </c>
      <c r="U195" s="469">
        <f t="shared" si="55"/>
        <v>1382179.9763390264</v>
      </c>
      <c r="V195" s="469">
        <f t="shared" si="55"/>
        <v>1382179.9763390264</v>
      </c>
      <c r="W195" s="469">
        <f t="shared" si="55"/>
        <v>1382179.9763390264</v>
      </c>
      <c r="X195" s="469">
        <f t="shared" si="55"/>
        <v>1382179.9763390264</v>
      </c>
      <c r="Y195" s="469">
        <f t="shared" si="55"/>
        <v>0</v>
      </c>
      <c r="Z195" s="469">
        <f t="shared" si="55"/>
        <v>0</v>
      </c>
      <c r="AA195" s="469">
        <f t="shared" si="55"/>
        <v>0</v>
      </c>
      <c r="AB195" s="469">
        <f t="shared" si="55"/>
        <v>0</v>
      </c>
      <c r="AC195" s="469">
        <f t="shared" si="55"/>
        <v>0</v>
      </c>
    </row>
    <row r="196" spans="1:29" s="482" customFormat="1" ht="15.6" hidden="1" outlineLevel="1">
      <c r="A196" s="456"/>
      <c r="B196" s="439" t="s">
        <v>685</v>
      </c>
      <c r="C196" s="469">
        <f>SUM(D196:AC196)</f>
        <v>12012396.449704144</v>
      </c>
      <c r="D196" s="463"/>
      <c r="E196" s="463">
        <f t="shared" ref="E196:AC196" si="56">E195*E74</f>
        <v>0</v>
      </c>
      <c r="F196" s="463">
        <f t="shared" si="56"/>
        <v>0</v>
      </c>
      <c r="G196" s="463">
        <f t="shared" si="56"/>
        <v>1124483.0282341756</v>
      </c>
      <c r="H196" s="463">
        <f t="shared" si="56"/>
        <v>1049741.4378586404</v>
      </c>
      <c r="I196" s="463">
        <f t="shared" si="56"/>
        <v>979967.73511822324</v>
      </c>
      <c r="J196" s="463">
        <f t="shared" si="56"/>
        <v>914831.71687660867</v>
      </c>
      <c r="K196" s="463">
        <f t="shared" si="56"/>
        <v>854025.12777876097</v>
      </c>
      <c r="L196" s="463">
        <f t="shared" si="56"/>
        <v>797260.20143648342</v>
      </c>
      <c r="M196" s="463">
        <f t="shared" si="56"/>
        <v>744268.29857774777</v>
      </c>
      <c r="N196" s="463">
        <f t="shared" si="56"/>
        <v>694798.63571485039</v>
      </c>
      <c r="O196" s="463">
        <f t="shared" si="56"/>
        <v>648617.09831483441</v>
      </c>
      <c r="P196" s="463">
        <f t="shared" si="56"/>
        <v>605505.13285552128</v>
      </c>
      <c r="Q196" s="463">
        <f t="shared" si="56"/>
        <v>565258.712523825</v>
      </c>
      <c r="R196" s="463">
        <f t="shared" si="56"/>
        <v>527687.37166152452</v>
      </c>
      <c r="S196" s="463">
        <f t="shared" si="56"/>
        <v>492613.30438902596</v>
      </c>
      <c r="T196" s="463">
        <f t="shared" si="56"/>
        <v>459870.52314136102</v>
      </c>
      <c r="U196" s="463">
        <f t="shared" si="56"/>
        <v>429304.07313420565</v>
      </c>
      <c r="V196" s="463">
        <f t="shared" si="56"/>
        <v>400769.29904238769</v>
      </c>
      <c r="W196" s="463">
        <f t="shared" si="56"/>
        <v>374131.16042045155</v>
      </c>
      <c r="X196" s="463">
        <f t="shared" si="56"/>
        <v>349263.59262551495</v>
      </c>
      <c r="Y196" s="463">
        <f t="shared" si="56"/>
        <v>0</v>
      </c>
      <c r="Z196" s="463">
        <f t="shared" si="56"/>
        <v>0</v>
      </c>
      <c r="AA196" s="463">
        <f t="shared" si="56"/>
        <v>0</v>
      </c>
      <c r="AB196" s="463">
        <f t="shared" si="56"/>
        <v>0</v>
      </c>
      <c r="AC196" s="463">
        <f t="shared" si="56"/>
        <v>0</v>
      </c>
    </row>
    <row r="197" spans="1:29" s="482" customFormat="1" hidden="1" outlineLevel="1">
      <c r="A197" s="456"/>
      <c r="B197" s="475" t="s">
        <v>669</v>
      </c>
      <c r="C197" s="476">
        <v>1382179.9763390264</v>
      </c>
      <c r="D197" s="468" t="s">
        <v>670</v>
      </c>
      <c r="E197" s="471"/>
      <c r="F197" s="471"/>
      <c r="G197" s="471"/>
      <c r="H197" s="471"/>
      <c r="I197" s="471"/>
      <c r="J197" s="471"/>
      <c r="K197" s="471"/>
      <c r="L197" s="471"/>
      <c r="M197" s="471"/>
      <c r="N197" s="471"/>
      <c r="O197" s="471"/>
      <c r="P197" s="471"/>
      <c r="Q197" s="471"/>
      <c r="R197" s="471"/>
      <c r="S197" s="471"/>
      <c r="T197" s="471"/>
      <c r="U197" s="471"/>
      <c r="V197" s="471"/>
      <c r="W197" s="471"/>
      <c r="X197" s="471"/>
      <c r="Y197" s="471"/>
      <c r="Z197" s="471"/>
      <c r="AA197" s="471"/>
      <c r="AB197" s="471"/>
      <c r="AC197" s="471"/>
    </row>
    <row r="198" spans="1:29" s="482" customFormat="1" hidden="1" outlineLevel="1">
      <c r="A198" s="456"/>
      <c r="B198" s="439" t="s">
        <v>686</v>
      </c>
      <c r="C198" s="469">
        <f>C196-C189</f>
        <v>0</v>
      </c>
      <c r="D198" s="478" t="str">
        <f>IF(ROUND(C198,0)=0,"Teisingai","Patikslinti")</f>
        <v>Teisingai</v>
      </c>
      <c r="E198" s="468"/>
      <c r="F198" s="471"/>
      <c r="G198" s="471"/>
      <c r="H198" s="471"/>
      <c r="I198" s="471"/>
      <c r="J198" s="471"/>
      <c r="K198" s="471"/>
      <c r="L198" s="471"/>
      <c r="M198" s="471"/>
      <c r="N198" s="471"/>
      <c r="O198" s="471"/>
      <c r="P198" s="471"/>
      <c r="Q198" s="471"/>
      <c r="R198" s="471"/>
      <c r="S198" s="471"/>
      <c r="T198" s="471"/>
      <c r="U198" s="471"/>
      <c r="V198" s="471"/>
      <c r="W198" s="471"/>
      <c r="X198" s="471"/>
      <c r="Y198" s="471"/>
      <c r="Z198" s="471"/>
      <c r="AA198" s="471"/>
      <c r="AB198" s="471"/>
      <c r="AC198" s="471"/>
    </row>
    <row r="199" spans="1:29" s="482" customFormat="1" hidden="1" outlineLevel="1">
      <c r="A199" s="456"/>
      <c r="B199" s="479"/>
      <c r="C199" s="474"/>
      <c r="D199" s="478"/>
      <c r="E199" s="471"/>
      <c r="F199" s="471"/>
      <c r="G199" s="471"/>
      <c r="H199" s="471"/>
      <c r="I199" s="471"/>
      <c r="J199" s="471"/>
      <c r="K199" s="471"/>
      <c r="L199" s="471"/>
      <c r="M199" s="471"/>
      <c r="N199" s="471"/>
      <c r="O199" s="471"/>
      <c r="P199" s="471"/>
      <c r="Q199" s="471"/>
      <c r="R199" s="471"/>
      <c r="S199" s="471"/>
      <c r="T199" s="471"/>
      <c r="U199" s="471"/>
      <c r="V199" s="471"/>
      <c r="W199" s="471"/>
      <c r="X199" s="471"/>
      <c r="Y199" s="471"/>
      <c r="Z199" s="471"/>
      <c r="AA199" s="471"/>
      <c r="AB199" s="471"/>
      <c r="AC199" s="471"/>
    </row>
    <row r="200" spans="1:29" s="483" customFormat="1" ht="13.95" hidden="1" customHeight="1" outlineLevel="1">
      <c r="A200" s="472"/>
      <c r="B200" s="473" t="s">
        <v>687</v>
      </c>
      <c r="C200" s="469">
        <f>SUM(D200:AC200)</f>
        <v>31648729.995454971</v>
      </c>
      <c r="D200" s="469"/>
      <c r="E200" s="469">
        <f t="shared" ref="E200:AC200" si="57">$C$202*E80+E194</f>
        <v>0</v>
      </c>
      <c r="F200" s="469">
        <f t="shared" si="57"/>
        <v>0</v>
      </c>
      <c r="G200" s="469">
        <f t="shared" si="57"/>
        <v>1758262.7775252764</v>
      </c>
      <c r="H200" s="469">
        <f t="shared" si="57"/>
        <v>1758262.7775252764</v>
      </c>
      <c r="I200" s="469">
        <f t="shared" si="57"/>
        <v>1758262.7775252764</v>
      </c>
      <c r="J200" s="469">
        <f t="shared" si="57"/>
        <v>1758262.7775252764</v>
      </c>
      <c r="K200" s="469">
        <f t="shared" si="57"/>
        <v>1758262.7775252764</v>
      </c>
      <c r="L200" s="469">
        <f t="shared" si="57"/>
        <v>1758262.7775252764</v>
      </c>
      <c r="M200" s="469">
        <f t="shared" si="57"/>
        <v>1758262.7775252764</v>
      </c>
      <c r="N200" s="469">
        <f t="shared" si="57"/>
        <v>1758262.7775252764</v>
      </c>
      <c r="O200" s="469">
        <f t="shared" si="57"/>
        <v>1758262.7775252764</v>
      </c>
      <c r="P200" s="469">
        <f t="shared" si="57"/>
        <v>1758262.7775252764</v>
      </c>
      <c r="Q200" s="469">
        <f t="shared" si="57"/>
        <v>1758262.7775252764</v>
      </c>
      <c r="R200" s="469">
        <f t="shared" si="57"/>
        <v>1758262.7775252764</v>
      </c>
      <c r="S200" s="469">
        <f t="shared" si="57"/>
        <v>1758262.7775252764</v>
      </c>
      <c r="T200" s="469">
        <f t="shared" si="57"/>
        <v>1758262.7775252764</v>
      </c>
      <c r="U200" s="469">
        <f t="shared" si="57"/>
        <v>1758262.7775252764</v>
      </c>
      <c r="V200" s="469">
        <f t="shared" si="57"/>
        <v>1758262.7775252764</v>
      </c>
      <c r="W200" s="469">
        <f t="shared" si="57"/>
        <v>1758262.7775252764</v>
      </c>
      <c r="X200" s="469">
        <f t="shared" si="57"/>
        <v>1758262.7775252764</v>
      </c>
      <c r="Y200" s="469">
        <f t="shared" si="57"/>
        <v>0</v>
      </c>
      <c r="Z200" s="469">
        <f t="shared" si="57"/>
        <v>0</v>
      </c>
      <c r="AA200" s="469">
        <f t="shared" si="57"/>
        <v>0</v>
      </c>
      <c r="AB200" s="469">
        <f t="shared" si="57"/>
        <v>0</v>
      </c>
      <c r="AC200" s="469">
        <f t="shared" si="57"/>
        <v>0</v>
      </c>
    </row>
    <row r="201" spans="1:29" s="482" customFormat="1" ht="15.6" hidden="1" outlineLevel="1">
      <c r="A201" s="456"/>
      <c r="B201" s="439" t="s">
        <v>688</v>
      </c>
      <c r="C201" s="469">
        <f>SUM(D201:AC201)</f>
        <v>15280896.777519913</v>
      </c>
      <c r="D201" s="463"/>
      <c r="E201" s="463">
        <f t="shared" ref="E201:AC201" si="58">E200*E74</f>
        <v>0</v>
      </c>
      <c r="F201" s="463">
        <f t="shared" si="58"/>
        <v>0</v>
      </c>
      <c r="G201" s="463">
        <f t="shared" si="58"/>
        <v>1430448.0504339878</v>
      </c>
      <c r="H201" s="463">
        <f t="shared" si="58"/>
        <v>1335369.7259465905</v>
      </c>
      <c r="I201" s="463">
        <f t="shared" si="58"/>
        <v>1246611.0212346814</v>
      </c>
      <c r="J201" s="463">
        <f t="shared" si="58"/>
        <v>1163751.8868882388</v>
      </c>
      <c r="K201" s="463">
        <f t="shared" si="58"/>
        <v>1086400.1931368923</v>
      </c>
      <c r="L201" s="463">
        <f t="shared" si="58"/>
        <v>1014189.8741009076</v>
      </c>
      <c r="M201" s="463">
        <f t="shared" si="58"/>
        <v>946779.19538919686</v>
      </c>
      <c r="N201" s="463">
        <f t="shared" si="58"/>
        <v>883849.13684577751</v>
      </c>
      <c r="O201" s="463">
        <f t="shared" si="58"/>
        <v>825101.88279105467</v>
      </c>
      <c r="P201" s="463">
        <f t="shared" si="58"/>
        <v>770259.4126130084</v>
      </c>
      <c r="Q201" s="463">
        <f t="shared" si="58"/>
        <v>719062.18503828289</v>
      </c>
      <c r="R201" s="463">
        <f t="shared" si="58"/>
        <v>671267.9098565001</v>
      </c>
      <c r="S201" s="463">
        <f t="shared" si="58"/>
        <v>626650.4012850076</v>
      </c>
      <c r="T201" s="463">
        <f t="shared" si="58"/>
        <v>584998.50754761731</v>
      </c>
      <c r="U201" s="463">
        <f t="shared" si="58"/>
        <v>546115.11160158459</v>
      </c>
      <c r="V201" s="463">
        <f t="shared" si="58"/>
        <v>509816.19828377943</v>
      </c>
      <c r="W201" s="463">
        <f t="shared" si="58"/>
        <v>475929.98346133262</v>
      </c>
      <c r="X201" s="463">
        <f t="shared" si="58"/>
        <v>444296.10106547113</v>
      </c>
      <c r="Y201" s="463">
        <f t="shared" si="58"/>
        <v>0</v>
      </c>
      <c r="Z201" s="463">
        <f t="shared" si="58"/>
        <v>0</v>
      </c>
      <c r="AA201" s="463">
        <f t="shared" si="58"/>
        <v>0</v>
      </c>
      <c r="AB201" s="463">
        <f t="shared" si="58"/>
        <v>0</v>
      </c>
      <c r="AC201" s="463">
        <f t="shared" si="58"/>
        <v>0</v>
      </c>
    </row>
    <row r="202" spans="1:29" s="482" customFormat="1" hidden="1" outlineLevel="1">
      <c r="A202" s="456"/>
      <c r="B202" s="484" t="s">
        <v>689</v>
      </c>
      <c r="C202" s="476">
        <v>1758262.7775252764</v>
      </c>
      <c r="D202" s="468" t="s">
        <v>670</v>
      </c>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1"/>
      <c r="AA202" s="471"/>
      <c r="AB202" s="471"/>
      <c r="AC202" s="471"/>
    </row>
    <row r="203" spans="1:29" s="482" customFormat="1" hidden="1" outlineLevel="1">
      <c r="A203" s="456"/>
      <c r="B203" s="439" t="s">
        <v>690</v>
      </c>
      <c r="C203" s="480">
        <f>C201-C191</f>
        <v>0</v>
      </c>
      <c r="D203" s="478" t="str">
        <f>IF(ROUND(C203,0)=0,"Teisingai","Patikslinti")</f>
        <v>Teisingai</v>
      </c>
      <c r="E203" s="471"/>
      <c r="F203" s="471"/>
      <c r="G203" s="471"/>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row>
    <row r="204" spans="1:29" hidden="1" outlineLevel="1">
      <c r="B204" s="454"/>
      <c r="C204" s="455"/>
      <c r="D204" s="454"/>
      <c r="E204" s="454"/>
      <c r="F204" s="454"/>
      <c r="G204" s="454"/>
      <c r="H204" s="454"/>
      <c r="I204" s="454"/>
      <c r="J204" s="454"/>
      <c r="K204" s="454"/>
      <c r="L204" s="454"/>
      <c r="M204" s="454"/>
      <c r="N204" s="454"/>
      <c r="O204" s="454"/>
      <c r="P204" s="454"/>
      <c r="Q204" s="454"/>
      <c r="R204" s="454"/>
      <c r="S204" s="454"/>
    </row>
    <row r="205" spans="1:29" hidden="1" outlineLevel="1">
      <c r="B205" s="454"/>
      <c r="C205" s="455"/>
      <c r="D205" s="454"/>
      <c r="E205" s="454"/>
      <c r="F205" s="454"/>
      <c r="G205" s="454"/>
      <c r="H205" s="454"/>
      <c r="I205" s="454"/>
      <c r="J205" s="454"/>
      <c r="K205" s="454"/>
      <c r="L205" s="454"/>
      <c r="M205" s="454"/>
      <c r="N205" s="454"/>
      <c r="O205" s="454"/>
      <c r="P205" s="454"/>
      <c r="Q205" s="454"/>
      <c r="R205" s="454"/>
      <c r="S205" s="454"/>
    </row>
    <row r="206" spans="1:29" hidden="1" outlineLevel="1">
      <c r="B206" s="461" t="s">
        <v>691</v>
      </c>
      <c r="C206" s="426" t="s">
        <v>651</v>
      </c>
      <c r="D206" s="454"/>
      <c r="E206" s="454"/>
      <c r="F206" s="454"/>
      <c r="G206" s="454"/>
      <c r="H206" s="454"/>
      <c r="I206" s="454"/>
      <c r="J206" s="454"/>
      <c r="K206" s="454"/>
      <c r="L206" s="454"/>
      <c r="M206" s="454"/>
      <c r="N206" s="454"/>
      <c r="O206" s="454"/>
      <c r="P206" s="454"/>
      <c r="Q206" s="454"/>
      <c r="R206" s="454"/>
      <c r="S206" s="454"/>
    </row>
    <row r="207" spans="1:29" s="431" customFormat="1" hidden="1" outlineLevel="1">
      <c r="A207" s="409"/>
      <c r="B207" s="473" t="str">
        <f>"Maks. mokėjimai (visos išlaidos), iš viso (Nom. Išraiška: indek = "&amp;C54*100&amp;"%)"</f>
        <v>Maks. mokėjimai (visos išlaidos), iš viso (Nom. Išraiška: indek = 3%)</v>
      </c>
      <c r="C207" s="469">
        <f>SUM(D207:AC207)</f>
        <v>31648729.995454971</v>
      </c>
      <c r="D207" s="415"/>
      <c r="E207" s="415">
        <f>E200</f>
        <v>0</v>
      </c>
      <c r="F207" s="415">
        <f t="shared" ref="F207:AC207" si="59">F200</f>
        <v>0</v>
      </c>
      <c r="G207" s="415">
        <f t="shared" si="59"/>
        <v>1758262.7775252764</v>
      </c>
      <c r="H207" s="415">
        <f>H200</f>
        <v>1758262.7775252764</v>
      </c>
      <c r="I207" s="415">
        <f t="shared" si="59"/>
        <v>1758262.7775252764</v>
      </c>
      <c r="J207" s="415">
        <f t="shared" si="59"/>
        <v>1758262.7775252764</v>
      </c>
      <c r="K207" s="415">
        <f t="shared" si="59"/>
        <v>1758262.7775252764</v>
      </c>
      <c r="L207" s="415">
        <f t="shared" si="59"/>
        <v>1758262.7775252764</v>
      </c>
      <c r="M207" s="415">
        <f t="shared" si="59"/>
        <v>1758262.7775252764</v>
      </c>
      <c r="N207" s="415">
        <f t="shared" si="59"/>
        <v>1758262.7775252764</v>
      </c>
      <c r="O207" s="415">
        <f t="shared" si="59"/>
        <v>1758262.7775252764</v>
      </c>
      <c r="P207" s="415">
        <f t="shared" si="59"/>
        <v>1758262.7775252764</v>
      </c>
      <c r="Q207" s="415">
        <f t="shared" si="59"/>
        <v>1758262.7775252764</v>
      </c>
      <c r="R207" s="415">
        <f t="shared" si="59"/>
        <v>1758262.7775252764</v>
      </c>
      <c r="S207" s="415">
        <f t="shared" si="59"/>
        <v>1758262.7775252764</v>
      </c>
      <c r="T207" s="415">
        <f t="shared" si="59"/>
        <v>1758262.7775252764</v>
      </c>
      <c r="U207" s="415">
        <f t="shared" si="59"/>
        <v>1758262.7775252764</v>
      </c>
      <c r="V207" s="415">
        <f t="shared" si="59"/>
        <v>1758262.7775252764</v>
      </c>
      <c r="W207" s="415">
        <f t="shared" si="59"/>
        <v>1758262.7775252764</v>
      </c>
      <c r="X207" s="415">
        <f t="shared" si="59"/>
        <v>1758262.7775252764</v>
      </c>
      <c r="Y207" s="415">
        <f t="shared" si="59"/>
        <v>0</v>
      </c>
      <c r="Z207" s="415">
        <f t="shared" si="59"/>
        <v>0</v>
      </c>
      <c r="AA207" s="415">
        <f t="shared" si="59"/>
        <v>0</v>
      </c>
      <c r="AB207" s="415">
        <f t="shared" si="59"/>
        <v>0</v>
      </c>
      <c r="AC207" s="415">
        <f t="shared" si="59"/>
        <v>0</v>
      </c>
    </row>
    <row r="208" spans="1:29" s="421" customFormat="1" hidden="1" outlineLevel="1">
      <c r="B208" s="485" t="s">
        <v>692</v>
      </c>
      <c r="C208" s="469">
        <f>SUM(D208:AC208)</f>
        <v>22794127.729113694</v>
      </c>
      <c r="D208" s="423"/>
      <c r="E208" s="438">
        <f t="shared" ref="E208:AC208" si="60">E207/E73</f>
        <v>0</v>
      </c>
      <c r="F208" s="438">
        <f t="shared" si="60"/>
        <v>0</v>
      </c>
      <c r="G208" s="438">
        <f t="shared" si="60"/>
        <v>1609059.5158033767</v>
      </c>
      <c r="H208" s="438">
        <f t="shared" si="60"/>
        <v>1562193.7046634727</v>
      </c>
      <c r="I208" s="438">
        <f t="shared" si="60"/>
        <v>1516692.9171490027</v>
      </c>
      <c r="J208" s="438">
        <f t="shared" si="60"/>
        <v>1472517.3952902937</v>
      </c>
      <c r="K208" s="438">
        <f t="shared" si="60"/>
        <v>1429628.5391167901</v>
      </c>
      <c r="L208" s="438">
        <f t="shared" si="60"/>
        <v>1387988.8729289225</v>
      </c>
      <c r="M208" s="438">
        <f t="shared" si="60"/>
        <v>1347562.0125523519</v>
      </c>
      <c r="N208" s="438">
        <f t="shared" si="60"/>
        <v>1308312.6335459726</v>
      </c>
      <c r="O208" s="438">
        <f t="shared" si="60"/>
        <v>1270206.4403358959</v>
      </c>
      <c r="P208" s="438">
        <f t="shared" si="60"/>
        <v>1233210.1362484426</v>
      </c>
      <c r="Q208" s="438">
        <f t="shared" si="60"/>
        <v>1197291.3944159639</v>
      </c>
      <c r="R208" s="438">
        <f t="shared" si="60"/>
        <v>1162418.8295300619</v>
      </c>
      <c r="S208" s="438">
        <f t="shared" si="60"/>
        <v>1128561.9704175356</v>
      </c>
      <c r="T208" s="438">
        <f t="shared" si="60"/>
        <v>1095691.2334150835</v>
      </c>
      <c r="U208" s="438">
        <f t="shared" si="60"/>
        <v>1063777.8965194984</v>
      </c>
      <c r="V208" s="438">
        <f t="shared" si="60"/>
        <v>1032794.0742907751</v>
      </c>
      <c r="W208" s="438">
        <f t="shared" si="60"/>
        <v>1002712.6934861895</v>
      </c>
      <c r="X208" s="438">
        <f t="shared" si="60"/>
        <v>973507.46940406749</v>
      </c>
      <c r="Y208" s="438">
        <f t="shared" si="60"/>
        <v>0</v>
      </c>
      <c r="Z208" s="438">
        <f t="shared" si="60"/>
        <v>0</v>
      </c>
      <c r="AA208" s="438">
        <f t="shared" si="60"/>
        <v>0</v>
      </c>
      <c r="AB208" s="438">
        <f t="shared" si="60"/>
        <v>0</v>
      </c>
      <c r="AC208" s="438">
        <f t="shared" si="60"/>
        <v>0</v>
      </c>
    </row>
    <row r="209" spans="2:29" hidden="1" outlineLevel="1">
      <c r="B209" s="454"/>
      <c r="C209" s="455"/>
      <c r="D209" s="454"/>
      <c r="E209" s="454"/>
      <c r="F209" s="454"/>
      <c r="G209" s="454"/>
      <c r="H209" s="454"/>
      <c r="I209" s="454"/>
      <c r="J209" s="454"/>
      <c r="K209" s="454"/>
      <c r="L209" s="454"/>
      <c r="M209" s="454"/>
      <c r="N209" s="454"/>
      <c r="O209" s="454"/>
      <c r="P209" s="454"/>
      <c r="Q209" s="454"/>
      <c r="R209" s="454"/>
      <c r="S209" s="454"/>
    </row>
    <row r="210" spans="2:29" hidden="1" outlineLevel="1">
      <c r="B210" s="486" t="s">
        <v>693</v>
      </c>
      <c r="C210" s="455"/>
      <c r="D210" s="454"/>
      <c r="E210" s="454"/>
      <c r="F210" s="454"/>
      <c r="G210" s="454"/>
      <c r="H210" s="454"/>
      <c r="I210" s="454"/>
      <c r="J210" s="454"/>
      <c r="K210" s="454"/>
      <c r="L210" s="454"/>
      <c r="M210" s="454"/>
      <c r="N210" s="454"/>
      <c r="O210" s="454"/>
      <c r="P210" s="454"/>
      <c r="Q210" s="454"/>
      <c r="R210" s="454"/>
      <c r="S210" s="454"/>
    </row>
    <row r="211" spans="2:29" hidden="1" outlineLevel="1">
      <c r="B211" s="487" t="s">
        <v>694</v>
      </c>
      <c r="C211" s="455"/>
      <c r="D211" s="454"/>
      <c r="E211" s="454"/>
      <c r="F211" s="454"/>
      <c r="G211" s="454"/>
      <c r="H211" s="454"/>
      <c r="I211" s="454"/>
      <c r="J211" s="454"/>
      <c r="K211" s="454"/>
      <c r="L211" s="454"/>
      <c r="M211" s="454"/>
      <c r="N211" s="454"/>
      <c r="O211" s="454"/>
      <c r="P211" s="454"/>
      <c r="Q211" s="454"/>
      <c r="R211" s="454"/>
      <c r="S211" s="454"/>
    </row>
    <row r="212" spans="2:29" hidden="1" outlineLevel="1">
      <c r="B212" s="487" t="s">
        <v>695</v>
      </c>
      <c r="C212" s="455"/>
      <c r="D212" s="454"/>
      <c r="E212" s="454"/>
      <c r="F212" s="454"/>
      <c r="G212" s="454"/>
      <c r="H212" s="454"/>
      <c r="I212" s="454"/>
      <c r="J212" s="454"/>
      <c r="K212" s="454"/>
      <c r="L212" s="454"/>
      <c r="M212" s="454"/>
      <c r="N212" s="454"/>
      <c r="O212" s="454"/>
      <c r="P212" s="454"/>
      <c r="Q212" s="454"/>
      <c r="R212" s="454"/>
      <c r="S212" s="454"/>
    </row>
    <row r="213" spans="2:29" ht="13.95" hidden="1" customHeight="1" outlineLevel="1">
      <c r="B213" s="454"/>
      <c r="C213" s="455"/>
      <c r="D213" s="454"/>
      <c r="E213" s="454"/>
      <c r="F213" s="454"/>
      <c r="G213" s="454"/>
      <c r="H213" s="454"/>
      <c r="I213" s="454"/>
      <c r="J213" s="454"/>
      <c r="K213" s="454"/>
      <c r="L213" s="454"/>
      <c r="M213" s="454"/>
      <c r="N213" s="454"/>
      <c r="O213" s="454"/>
      <c r="P213" s="454"/>
      <c r="Q213" s="454"/>
      <c r="R213" s="454"/>
      <c r="S213" s="454"/>
    </row>
    <row r="214" spans="2:29" ht="13.95" hidden="1" customHeight="1" outlineLevel="1">
      <c r="B214" s="488"/>
      <c r="C214" s="488"/>
      <c r="D214" s="488"/>
      <c r="E214" s="488"/>
      <c r="F214" s="488"/>
      <c r="G214" s="488"/>
      <c r="H214" s="488"/>
      <c r="I214" s="488"/>
      <c r="J214" s="488"/>
      <c r="K214" s="488"/>
      <c r="L214" s="488"/>
      <c r="M214" s="488"/>
      <c r="N214" s="488"/>
      <c r="O214" s="488"/>
    </row>
    <row r="215" spans="2:29" ht="13.95" customHeight="1" collapsed="1">
      <c r="B215" s="488"/>
      <c r="C215" s="488"/>
      <c r="D215" s="488"/>
      <c r="E215" s="488"/>
      <c r="F215" s="488"/>
      <c r="G215" s="488"/>
      <c r="H215" s="488"/>
      <c r="I215" s="488"/>
      <c r="J215" s="488"/>
      <c r="K215" s="488"/>
      <c r="L215" s="488"/>
      <c r="M215" s="488"/>
      <c r="N215" s="488"/>
      <c r="O215" s="488"/>
    </row>
    <row r="216" spans="2:29" ht="18" customHeight="1">
      <c r="B216" s="489" t="s">
        <v>696</v>
      </c>
      <c r="C216" s="489"/>
      <c r="D216" s="489"/>
      <c r="E216" s="489"/>
      <c r="F216" s="489"/>
      <c r="G216" s="489"/>
      <c r="H216" s="489"/>
      <c r="N216" s="488"/>
      <c r="O216" s="488"/>
    </row>
    <row r="217" spans="2:29">
      <c r="B217" s="409"/>
      <c r="C217" s="409"/>
      <c r="D217" s="409"/>
      <c r="E217" s="409"/>
      <c r="F217" s="409"/>
      <c r="G217" s="409"/>
      <c r="H217" s="409"/>
      <c r="N217" s="488"/>
      <c r="O217" s="488"/>
    </row>
    <row r="218" spans="2:29" hidden="1" outlineLevel="1">
      <c r="B218" s="490" t="s">
        <v>697</v>
      </c>
      <c r="C218" s="481"/>
      <c r="N218" s="488"/>
      <c r="O218" s="488"/>
    </row>
    <row r="219" spans="2:29" hidden="1" outlineLevel="1">
      <c r="B219" s="490"/>
      <c r="C219" s="481"/>
      <c r="N219" s="488"/>
      <c r="O219" s="488"/>
    </row>
    <row r="220" spans="2:29" hidden="1" outlineLevel="1">
      <c r="B220" s="761" t="s">
        <v>649</v>
      </c>
      <c r="C220" s="759" t="s">
        <v>140</v>
      </c>
      <c r="D220" s="412">
        <f t="shared" ref="D220:AC221" si="61">D69</f>
        <v>2026</v>
      </c>
      <c r="E220" s="359">
        <f t="shared" si="61"/>
        <v>2027</v>
      </c>
      <c r="F220" s="359">
        <f t="shared" si="61"/>
        <v>2028</v>
      </c>
      <c r="G220" s="359">
        <f t="shared" si="61"/>
        <v>2029</v>
      </c>
      <c r="H220" s="359">
        <f t="shared" si="61"/>
        <v>2030</v>
      </c>
      <c r="I220" s="359">
        <f t="shared" si="61"/>
        <v>2031</v>
      </c>
      <c r="J220" s="359">
        <f t="shared" si="61"/>
        <v>2032</v>
      </c>
      <c r="K220" s="359">
        <f t="shared" si="61"/>
        <v>2033</v>
      </c>
      <c r="L220" s="359">
        <f t="shared" si="61"/>
        <v>2034</v>
      </c>
      <c r="M220" s="359">
        <f t="shared" si="61"/>
        <v>2035</v>
      </c>
      <c r="N220" s="359">
        <f t="shared" si="61"/>
        <v>2036</v>
      </c>
      <c r="O220" s="359">
        <f t="shared" si="61"/>
        <v>2037</v>
      </c>
      <c r="P220" s="359">
        <f t="shared" si="61"/>
        <v>2038</v>
      </c>
      <c r="Q220" s="359">
        <f t="shared" si="61"/>
        <v>2039</v>
      </c>
      <c r="R220" s="359">
        <f t="shared" si="61"/>
        <v>2040</v>
      </c>
      <c r="S220" s="359">
        <f t="shared" si="61"/>
        <v>2041</v>
      </c>
      <c r="T220" s="359">
        <f t="shared" si="61"/>
        <v>2042</v>
      </c>
      <c r="U220" s="359">
        <f t="shared" si="61"/>
        <v>2043</v>
      </c>
      <c r="V220" s="359">
        <f t="shared" si="61"/>
        <v>2044</v>
      </c>
      <c r="W220" s="359">
        <f t="shared" si="61"/>
        <v>2045</v>
      </c>
      <c r="X220" s="359">
        <f t="shared" si="61"/>
        <v>2046</v>
      </c>
      <c r="Y220" s="359">
        <f t="shared" si="61"/>
        <v>2047</v>
      </c>
      <c r="Z220" s="359">
        <f t="shared" si="61"/>
        <v>2048</v>
      </c>
      <c r="AA220" s="359">
        <f t="shared" si="61"/>
        <v>2049</v>
      </c>
      <c r="AB220" s="359">
        <f t="shared" si="61"/>
        <v>2050</v>
      </c>
      <c r="AC220" s="359">
        <f t="shared" si="61"/>
        <v>2051</v>
      </c>
    </row>
    <row r="221" spans="2:29" hidden="1" outlineLevel="1">
      <c r="B221" s="762"/>
      <c r="C221" s="760"/>
      <c r="D221" s="412">
        <f t="shared" si="61"/>
        <v>0</v>
      </c>
      <c r="E221" s="359">
        <f t="shared" si="61"/>
        <v>1</v>
      </c>
      <c r="F221" s="359">
        <f t="shared" si="61"/>
        <v>2</v>
      </c>
      <c r="G221" s="359">
        <f t="shared" si="61"/>
        <v>3</v>
      </c>
      <c r="H221" s="359">
        <f t="shared" si="61"/>
        <v>4</v>
      </c>
      <c r="I221" s="359">
        <f t="shared" si="61"/>
        <v>5</v>
      </c>
      <c r="J221" s="359">
        <f t="shared" si="61"/>
        <v>6</v>
      </c>
      <c r="K221" s="359">
        <f t="shared" si="61"/>
        <v>7</v>
      </c>
      <c r="L221" s="359">
        <f t="shared" si="61"/>
        <v>8</v>
      </c>
      <c r="M221" s="359">
        <f t="shared" si="61"/>
        <v>9</v>
      </c>
      <c r="N221" s="359">
        <f t="shared" si="61"/>
        <v>10</v>
      </c>
      <c r="O221" s="359">
        <f t="shared" si="61"/>
        <v>11</v>
      </c>
      <c r="P221" s="359">
        <f t="shared" si="61"/>
        <v>12</v>
      </c>
      <c r="Q221" s="359">
        <f t="shared" si="61"/>
        <v>13</v>
      </c>
      <c r="R221" s="359">
        <f t="shared" si="61"/>
        <v>14</v>
      </c>
      <c r="S221" s="359">
        <f t="shared" si="61"/>
        <v>15</v>
      </c>
      <c r="T221" s="359">
        <f t="shared" si="61"/>
        <v>16</v>
      </c>
      <c r="U221" s="359">
        <f t="shared" si="61"/>
        <v>17</v>
      </c>
      <c r="V221" s="359">
        <f t="shared" si="61"/>
        <v>18</v>
      </c>
      <c r="W221" s="359">
        <f t="shared" si="61"/>
        <v>19</v>
      </c>
      <c r="X221" s="359">
        <f t="shared" si="61"/>
        <v>20</v>
      </c>
      <c r="Y221" s="359">
        <f t="shared" si="61"/>
        <v>21</v>
      </c>
      <c r="Z221" s="359">
        <f t="shared" si="61"/>
        <v>22</v>
      </c>
      <c r="AA221" s="359">
        <f t="shared" si="61"/>
        <v>23</v>
      </c>
      <c r="AB221" s="359">
        <f t="shared" si="61"/>
        <v>24</v>
      </c>
      <c r="AC221" s="359">
        <f t="shared" si="61"/>
        <v>25</v>
      </c>
    </row>
    <row r="222" spans="2:29" hidden="1" outlineLevel="1">
      <c r="B222" s="491" t="s">
        <v>698</v>
      </c>
      <c r="C222" s="492">
        <f>SUM(D222:AC222)</f>
        <v>20000000</v>
      </c>
      <c r="D222" s="493"/>
      <c r="E222" s="493">
        <f t="shared" ref="E222:AC222" si="62">$C$13*E78</f>
        <v>1000000</v>
      </c>
      <c r="F222" s="493">
        <f t="shared" si="62"/>
        <v>1000000</v>
      </c>
      <c r="G222" s="493">
        <f t="shared" si="62"/>
        <v>1000000</v>
      </c>
      <c r="H222" s="493">
        <f t="shared" si="62"/>
        <v>1000000</v>
      </c>
      <c r="I222" s="493">
        <f t="shared" si="62"/>
        <v>1000000</v>
      </c>
      <c r="J222" s="493">
        <f t="shared" si="62"/>
        <v>1000000</v>
      </c>
      <c r="K222" s="493">
        <f t="shared" si="62"/>
        <v>1000000</v>
      </c>
      <c r="L222" s="493">
        <f t="shared" si="62"/>
        <v>1000000</v>
      </c>
      <c r="M222" s="493">
        <f t="shared" si="62"/>
        <v>1000000</v>
      </c>
      <c r="N222" s="493">
        <f t="shared" si="62"/>
        <v>1000000</v>
      </c>
      <c r="O222" s="493">
        <f t="shared" si="62"/>
        <v>1000000</v>
      </c>
      <c r="P222" s="493">
        <f t="shared" si="62"/>
        <v>1000000</v>
      </c>
      <c r="Q222" s="493">
        <f t="shared" si="62"/>
        <v>1000000</v>
      </c>
      <c r="R222" s="493">
        <f t="shared" si="62"/>
        <v>1000000</v>
      </c>
      <c r="S222" s="493">
        <f t="shared" si="62"/>
        <v>1000000</v>
      </c>
      <c r="T222" s="493">
        <f t="shared" si="62"/>
        <v>1000000</v>
      </c>
      <c r="U222" s="493">
        <f t="shared" si="62"/>
        <v>1000000</v>
      </c>
      <c r="V222" s="493">
        <f t="shared" si="62"/>
        <v>1000000</v>
      </c>
      <c r="W222" s="493">
        <f t="shared" si="62"/>
        <v>1000000</v>
      </c>
      <c r="X222" s="493">
        <f t="shared" si="62"/>
        <v>1000000</v>
      </c>
      <c r="Y222" s="493">
        <f t="shared" si="62"/>
        <v>0</v>
      </c>
      <c r="Z222" s="493">
        <f t="shared" si="62"/>
        <v>0</v>
      </c>
      <c r="AA222" s="493">
        <f t="shared" si="62"/>
        <v>0</v>
      </c>
      <c r="AB222" s="493">
        <f t="shared" si="62"/>
        <v>0</v>
      </c>
      <c r="AC222" s="493">
        <f t="shared" si="62"/>
        <v>0</v>
      </c>
    </row>
    <row r="223" spans="2:29" hidden="1" outlineLevel="1">
      <c r="B223" s="466" t="s">
        <v>699</v>
      </c>
      <c r="C223" s="492">
        <f>SUM(D223:AC223)</f>
        <v>0</v>
      </c>
      <c r="D223" s="493"/>
      <c r="E223" s="494">
        <v>0</v>
      </c>
      <c r="F223" s="494">
        <v>0</v>
      </c>
      <c r="G223" s="494">
        <v>0</v>
      </c>
      <c r="H223" s="494">
        <v>0</v>
      </c>
      <c r="I223" s="494">
        <v>0</v>
      </c>
      <c r="J223" s="494">
        <v>0</v>
      </c>
      <c r="K223" s="494">
        <v>0</v>
      </c>
      <c r="L223" s="494">
        <v>0</v>
      </c>
      <c r="M223" s="494">
        <v>0</v>
      </c>
      <c r="N223" s="494">
        <v>0</v>
      </c>
      <c r="O223" s="494">
        <v>0</v>
      </c>
      <c r="P223" s="494">
        <v>0</v>
      </c>
      <c r="Q223" s="494">
        <v>0</v>
      </c>
      <c r="R223" s="494">
        <v>0</v>
      </c>
      <c r="S223" s="494">
        <v>0</v>
      </c>
      <c r="T223" s="494">
        <v>0</v>
      </c>
      <c r="U223" s="494">
        <v>0</v>
      </c>
      <c r="V223" s="494">
        <v>0</v>
      </c>
      <c r="W223" s="494">
        <v>0</v>
      </c>
      <c r="X223" s="494">
        <v>0</v>
      </c>
      <c r="Y223" s="494">
        <v>0</v>
      </c>
      <c r="Z223" s="494">
        <v>0</v>
      </c>
      <c r="AA223" s="494">
        <v>0</v>
      </c>
      <c r="AB223" s="494">
        <v>0</v>
      </c>
      <c r="AC223" s="494">
        <v>0</v>
      </c>
    </row>
    <row r="224" spans="2:29" hidden="1" outlineLevel="1">
      <c r="B224" s="495" t="s">
        <v>700</v>
      </c>
      <c r="C224" s="469">
        <f>SUM(D224:AC224)</f>
        <v>20000000</v>
      </c>
      <c r="D224" s="496">
        <f>SUM(D222)</f>
        <v>0</v>
      </c>
      <c r="E224" s="496">
        <f>SUM(E222:E223)</f>
        <v>1000000</v>
      </c>
      <c r="F224" s="496">
        <f t="shared" ref="F224:AC224" si="63">SUM(F222:F223)</f>
        <v>1000000</v>
      </c>
      <c r="G224" s="496">
        <f t="shared" si="63"/>
        <v>1000000</v>
      </c>
      <c r="H224" s="496">
        <f t="shared" si="63"/>
        <v>1000000</v>
      </c>
      <c r="I224" s="496">
        <f t="shared" si="63"/>
        <v>1000000</v>
      </c>
      <c r="J224" s="496">
        <f t="shared" si="63"/>
        <v>1000000</v>
      </c>
      <c r="K224" s="496">
        <f t="shared" si="63"/>
        <v>1000000</v>
      </c>
      <c r="L224" s="496">
        <f t="shared" si="63"/>
        <v>1000000</v>
      </c>
      <c r="M224" s="496">
        <f t="shared" si="63"/>
        <v>1000000</v>
      </c>
      <c r="N224" s="496">
        <f t="shared" si="63"/>
        <v>1000000</v>
      </c>
      <c r="O224" s="496">
        <f t="shared" si="63"/>
        <v>1000000</v>
      </c>
      <c r="P224" s="496">
        <f t="shared" si="63"/>
        <v>1000000</v>
      </c>
      <c r="Q224" s="496">
        <f t="shared" si="63"/>
        <v>1000000</v>
      </c>
      <c r="R224" s="496">
        <f t="shared" si="63"/>
        <v>1000000</v>
      </c>
      <c r="S224" s="496">
        <f t="shared" si="63"/>
        <v>1000000</v>
      </c>
      <c r="T224" s="496">
        <f t="shared" si="63"/>
        <v>1000000</v>
      </c>
      <c r="U224" s="496">
        <f t="shared" si="63"/>
        <v>1000000</v>
      </c>
      <c r="V224" s="496">
        <f t="shared" si="63"/>
        <v>1000000</v>
      </c>
      <c r="W224" s="496">
        <f t="shared" si="63"/>
        <v>1000000</v>
      </c>
      <c r="X224" s="496">
        <f t="shared" si="63"/>
        <v>1000000</v>
      </c>
      <c r="Y224" s="496">
        <f t="shared" si="63"/>
        <v>0</v>
      </c>
      <c r="Z224" s="496">
        <f t="shared" si="63"/>
        <v>0</v>
      </c>
      <c r="AA224" s="496">
        <f t="shared" si="63"/>
        <v>0</v>
      </c>
      <c r="AB224" s="496">
        <f t="shared" si="63"/>
        <v>0</v>
      </c>
      <c r="AC224" s="496">
        <f t="shared" si="63"/>
        <v>0</v>
      </c>
    </row>
    <row r="225" spans="2:29" hidden="1" outlineLevel="1">
      <c r="B225" s="491" t="s">
        <v>701</v>
      </c>
      <c r="C225" s="492">
        <f>SUM(D225:AC225)</f>
        <v>18306000</v>
      </c>
      <c r="D225" s="493"/>
      <c r="E225" s="493">
        <f t="shared" ref="E225:AC225" si="64">$C$14*E80</f>
        <v>0</v>
      </c>
      <c r="F225" s="493">
        <f t="shared" si="64"/>
        <v>0</v>
      </c>
      <c r="G225" s="493">
        <f t="shared" si="64"/>
        <v>1017000</v>
      </c>
      <c r="H225" s="493">
        <f t="shared" si="64"/>
        <v>1017000</v>
      </c>
      <c r="I225" s="493">
        <f t="shared" si="64"/>
        <v>1017000</v>
      </c>
      <c r="J225" s="493">
        <f t="shared" si="64"/>
        <v>1017000</v>
      </c>
      <c r="K225" s="493">
        <f t="shared" si="64"/>
        <v>1017000</v>
      </c>
      <c r="L225" s="493">
        <f t="shared" si="64"/>
        <v>1017000</v>
      </c>
      <c r="M225" s="493">
        <f t="shared" si="64"/>
        <v>1017000</v>
      </c>
      <c r="N225" s="493">
        <f t="shared" si="64"/>
        <v>1017000</v>
      </c>
      <c r="O225" s="493">
        <f t="shared" si="64"/>
        <v>1017000</v>
      </c>
      <c r="P225" s="493">
        <f t="shared" si="64"/>
        <v>1017000</v>
      </c>
      <c r="Q225" s="493">
        <f t="shared" si="64"/>
        <v>1017000</v>
      </c>
      <c r="R225" s="493">
        <f t="shared" si="64"/>
        <v>1017000</v>
      </c>
      <c r="S225" s="493">
        <f t="shared" si="64"/>
        <v>1017000</v>
      </c>
      <c r="T225" s="493">
        <f t="shared" si="64"/>
        <v>1017000</v>
      </c>
      <c r="U225" s="493">
        <f t="shared" si="64"/>
        <v>1017000</v>
      </c>
      <c r="V225" s="493">
        <f t="shared" si="64"/>
        <v>1017000</v>
      </c>
      <c r="W225" s="493">
        <f t="shared" si="64"/>
        <v>1017000</v>
      </c>
      <c r="X225" s="493">
        <f t="shared" si="64"/>
        <v>1017000</v>
      </c>
      <c r="Y225" s="493">
        <f t="shared" si="64"/>
        <v>0</v>
      </c>
      <c r="Z225" s="493">
        <f t="shared" si="64"/>
        <v>0</v>
      </c>
      <c r="AA225" s="493">
        <f t="shared" si="64"/>
        <v>0</v>
      </c>
      <c r="AB225" s="493">
        <f t="shared" si="64"/>
        <v>0</v>
      </c>
      <c r="AC225" s="493">
        <f t="shared" si="64"/>
        <v>0</v>
      </c>
    </row>
    <row r="226" spans="2:29" s="409" customFormat="1" hidden="1" outlineLevel="1">
      <c r="B226" s="495" t="s">
        <v>702</v>
      </c>
      <c r="C226" s="469">
        <f>SUM(D226:AC226)</f>
        <v>38306000</v>
      </c>
      <c r="D226" s="469"/>
      <c r="E226" s="469">
        <f>SUM(E224:E225)</f>
        <v>1000000</v>
      </c>
      <c r="F226" s="469">
        <f t="shared" ref="F226:AC226" si="65">SUM(F224:F225)</f>
        <v>1000000</v>
      </c>
      <c r="G226" s="469">
        <f t="shared" si="65"/>
        <v>2017000</v>
      </c>
      <c r="H226" s="469">
        <f t="shared" si="65"/>
        <v>2017000</v>
      </c>
      <c r="I226" s="469">
        <f t="shared" si="65"/>
        <v>2017000</v>
      </c>
      <c r="J226" s="469">
        <f t="shared" si="65"/>
        <v>2017000</v>
      </c>
      <c r="K226" s="469">
        <f t="shared" si="65"/>
        <v>2017000</v>
      </c>
      <c r="L226" s="469">
        <f t="shared" si="65"/>
        <v>2017000</v>
      </c>
      <c r="M226" s="469">
        <f t="shared" si="65"/>
        <v>2017000</v>
      </c>
      <c r="N226" s="469">
        <f t="shared" si="65"/>
        <v>2017000</v>
      </c>
      <c r="O226" s="469">
        <f t="shared" si="65"/>
        <v>2017000</v>
      </c>
      <c r="P226" s="469">
        <f t="shared" si="65"/>
        <v>2017000</v>
      </c>
      <c r="Q226" s="469">
        <f t="shared" si="65"/>
        <v>2017000</v>
      </c>
      <c r="R226" s="469">
        <f t="shared" si="65"/>
        <v>2017000</v>
      </c>
      <c r="S226" s="469">
        <f t="shared" si="65"/>
        <v>2017000</v>
      </c>
      <c r="T226" s="469">
        <f t="shared" si="65"/>
        <v>2017000</v>
      </c>
      <c r="U226" s="469">
        <f t="shared" si="65"/>
        <v>2017000</v>
      </c>
      <c r="V226" s="469">
        <f t="shared" si="65"/>
        <v>2017000</v>
      </c>
      <c r="W226" s="469">
        <f t="shared" si="65"/>
        <v>2017000</v>
      </c>
      <c r="X226" s="469">
        <f t="shared" si="65"/>
        <v>2017000</v>
      </c>
      <c r="Y226" s="469">
        <f t="shared" si="65"/>
        <v>0</v>
      </c>
      <c r="Z226" s="469">
        <f t="shared" si="65"/>
        <v>0</v>
      </c>
      <c r="AA226" s="469">
        <f t="shared" si="65"/>
        <v>0</v>
      </c>
      <c r="AB226" s="469">
        <f t="shared" si="65"/>
        <v>0</v>
      </c>
      <c r="AC226" s="469">
        <f t="shared" si="65"/>
        <v>0</v>
      </c>
    </row>
    <row r="227" spans="2:29" hidden="1" outlineLevel="1">
      <c r="C227" s="6"/>
      <c r="D227" s="83"/>
      <c r="E227" s="83"/>
      <c r="F227" s="83"/>
      <c r="G227" s="83"/>
      <c r="H227" s="83"/>
      <c r="I227" s="83"/>
      <c r="J227" s="83"/>
      <c r="K227" s="83"/>
      <c r="L227" s="83"/>
      <c r="M227" s="83"/>
      <c r="N227" s="488"/>
      <c r="O227" s="488"/>
      <c r="P227" s="488"/>
      <c r="Q227" s="488"/>
      <c r="R227" s="488"/>
      <c r="S227" s="488"/>
    </row>
    <row r="228" spans="2:29" hidden="1" outlineLevel="1">
      <c r="B228" s="6" t="s">
        <v>703</v>
      </c>
      <c r="C228" s="481" t="s">
        <v>704</v>
      </c>
      <c r="D228" s="83"/>
      <c r="F228" s="83"/>
      <c r="G228" s="83"/>
      <c r="H228" s="83"/>
      <c r="I228" s="83"/>
      <c r="J228" s="83"/>
      <c r="K228" s="83"/>
      <c r="L228" s="83"/>
      <c r="M228" s="83"/>
      <c r="N228" s="488"/>
      <c r="O228" s="488"/>
      <c r="P228" s="488"/>
      <c r="Q228" s="488"/>
      <c r="R228" s="488"/>
      <c r="S228" s="488"/>
    </row>
    <row r="229" spans="2:29" s="421" customFormat="1" hidden="1" outlineLevel="1">
      <c r="B229" s="423" t="str">
        <f>"Turtas: "&amp;D17</f>
        <v>Turtas: kv.m.</v>
      </c>
      <c r="C229" s="423">
        <f>SUM(D229:S229)</f>
        <v>4775.1740347104314</v>
      </c>
      <c r="D229" s="423"/>
      <c r="E229" s="423">
        <f t="shared" ref="E229:AC229" si="66">(E224/$F$17/E73)*E78</f>
        <v>388.34951456310677</v>
      </c>
      <c r="F229" s="423">
        <f t="shared" si="66"/>
        <v>377.03836365350173</v>
      </c>
      <c r="G229" s="423">
        <f t="shared" si="66"/>
        <v>366.05666374126383</v>
      </c>
      <c r="H229" s="423">
        <f t="shared" si="66"/>
        <v>355.39481916627557</v>
      </c>
      <c r="I229" s="423">
        <f t="shared" si="66"/>
        <v>345.04351375366565</v>
      </c>
      <c r="J229" s="423">
        <f t="shared" si="66"/>
        <v>334.99370267346177</v>
      </c>
      <c r="K229" s="423">
        <f t="shared" si="66"/>
        <v>325.23660453734152</v>
      </c>
      <c r="L229" s="423">
        <f t="shared" si="66"/>
        <v>315.76369372557429</v>
      </c>
      <c r="M229" s="423">
        <f t="shared" si="66"/>
        <v>306.5666929374508</v>
      </c>
      <c r="N229" s="423">
        <f t="shared" si="66"/>
        <v>297.63756595869006</v>
      </c>
      <c r="O229" s="423">
        <f t="shared" si="66"/>
        <v>288.96851063950493</v>
      </c>
      <c r="P229" s="423">
        <f t="shared" si="66"/>
        <v>280.5519520771893</v>
      </c>
      <c r="Q229" s="423">
        <f t="shared" si="66"/>
        <v>272.38053599727118</v>
      </c>
      <c r="R229" s="423">
        <f t="shared" si="66"/>
        <v>264.44712232744769</v>
      </c>
      <c r="S229" s="423">
        <f t="shared" si="66"/>
        <v>256.74477895868705</v>
      </c>
      <c r="T229" s="423">
        <f t="shared" si="66"/>
        <v>249.26677568804575</v>
      </c>
      <c r="U229" s="423">
        <f t="shared" si="66"/>
        <v>242.00657833790848</v>
      </c>
      <c r="V229" s="423">
        <f t="shared" si="66"/>
        <v>234.95784304651309</v>
      </c>
      <c r="W229" s="423">
        <f t="shared" si="66"/>
        <v>228.11441072477001</v>
      </c>
      <c r="X229" s="423">
        <f t="shared" si="66"/>
        <v>221.470301674534</v>
      </c>
      <c r="Y229" s="423">
        <f t="shared" si="66"/>
        <v>0</v>
      </c>
      <c r="Z229" s="423">
        <f t="shared" si="66"/>
        <v>0</v>
      </c>
      <c r="AA229" s="423">
        <f t="shared" si="66"/>
        <v>0</v>
      </c>
      <c r="AB229" s="423">
        <f t="shared" si="66"/>
        <v>0</v>
      </c>
      <c r="AC229" s="423">
        <f t="shared" si="66"/>
        <v>0</v>
      </c>
    </row>
    <row r="230" spans="2:29" s="421" customFormat="1" hidden="1" outlineLevel="1">
      <c r="B230" s="423" t="str">
        <f>"Turtas, įvertinant investicijų riziką: "&amp;D17</f>
        <v>Turtas, įvertinant investicijų riziką: kv.m.</v>
      </c>
      <c r="C230" s="423">
        <f>SUM(D230:S230)</f>
        <v>3734.1054384660874</v>
      </c>
      <c r="D230" s="423"/>
      <c r="E230" s="423">
        <f t="shared" ref="E230:AC230" si="67">(E224/($F$17*(1+$C$24))/E73)*E78</f>
        <v>303.68276084071533</v>
      </c>
      <c r="F230" s="423">
        <f t="shared" si="67"/>
        <v>294.83763188418965</v>
      </c>
      <c r="G230" s="423">
        <f t="shared" si="67"/>
        <v>286.25012804290259</v>
      </c>
      <c r="H230" s="423">
        <f t="shared" si="67"/>
        <v>277.91274567272097</v>
      </c>
      <c r="I230" s="423">
        <f t="shared" si="67"/>
        <v>269.81819968225341</v>
      </c>
      <c r="J230" s="423">
        <f t="shared" si="67"/>
        <v>261.95941716723627</v>
      </c>
      <c r="K230" s="423">
        <f t="shared" si="67"/>
        <v>254.32953123032647</v>
      </c>
      <c r="L230" s="423">
        <f t="shared" si="67"/>
        <v>246.92187498089953</v>
      </c>
      <c r="M230" s="423">
        <f t="shared" si="67"/>
        <v>239.72997570961118</v>
      </c>
      <c r="N230" s="423">
        <f t="shared" si="67"/>
        <v>232.74754923263222</v>
      </c>
      <c r="O230" s="423">
        <f t="shared" si="67"/>
        <v>225.96849440061379</v>
      </c>
      <c r="P230" s="423">
        <f t="shared" si="67"/>
        <v>219.38688776758624</v>
      </c>
      <c r="Q230" s="423">
        <f t="shared" si="67"/>
        <v>212.99697841513228</v>
      </c>
      <c r="R230" s="423">
        <f t="shared" si="67"/>
        <v>206.79318292731287</v>
      </c>
      <c r="S230" s="423">
        <f t="shared" si="67"/>
        <v>200.77008051195423</v>
      </c>
      <c r="T230" s="423">
        <f t="shared" si="67"/>
        <v>194.92240826403327</v>
      </c>
      <c r="U230" s="423">
        <f t="shared" si="67"/>
        <v>189.2450565670226</v>
      </c>
      <c r="V230" s="423">
        <f t="shared" si="67"/>
        <v>183.73306462817726</v>
      </c>
      <c r="W230" s="423">
        <f t="shared" si="67"/>
        <v>178.38161614386144</v>
      </c>
      <c r="X230" s="423">
        <f t="shared" si="67"/>
        <v>173.18603509112762</v>
      </c>
      <c r="Y230" s="423">
        <f t="shared" si="67"/>
        <v>0</v>
      </c>
      <c r="Z230" s="423">
        <f t="shared" si="67"/>
        <v>0</v>
      </c>
      <c r="AA230" s="423">
        <f t="shared" si="67"/>
        <v>0</v>
      </c>
      <c r="AB230" s="423">
        <f t="shared" si="67"/>
        <v>0</v>
      </c>
      <c r="AC230" s="423">
        <f t="shared" si="67"/>
        <v>0</v>
      </c>
    </row>
    <row r="231" spans="2:29" hidden="1" outlineLevel="1">
      <c r="B231" s="4"/>
      <c r="C231" s="497"/>
      <c r="D231" s="122"/>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row>
    <row r="232" spans="2:29" hidden="1" outlineLevel="1">
      <c r="B232" s="457" t="s">
        <v>705</v>
      </c>
      <c r="C232" s="497"/>
      <c r="D232" s="122"/>
      <c r="E232" s="83"/>
      <c r="F232" s="83"/>
      <c r="G232" s="83"/>
      <c r="H232" s="83"/>
      <c r="I232" s="83"/>
      <c r="J232" s="83"/>
      <c r="K232" s="83"/>
      <c r="L232" s="83"/>
      <c r="M232" s="83"/>
      <c r="N232" s="83"/>
      <c r="O232" s="83"/>
      <c r="P232" s="83"/>
      <c r="Q232" s="83"/>
      <c r="R232" s="83"/>
      <c r="S232" s="83"/>
    </row>
    <row r="233" spans="2:29" hidden="1" outlineLevel="1">
      <c r="B233" s="461"/>
      <c r="C233" s="497"/>
      <c r="D233" s="122"/>
      <c r="E233" s="83"/>
      <c r="F233" s="83"/>
      <c r="G233" s="83"/>
      <c r="H233" s="83"/>
      <c r="I233" s="83"/>
      <c r="J233" s="83"/>
      <c r="K233" s="83"/>
      <c r="L233" s="83"/>
      <c r="M233" s="83"/>
      <c r="N233" s="83"/>
      <c r="O233" s="83"/>
      <c r="P233" s="83"/>
      <c r="Q233" s="83"/>
      <c r="R233" s="83"/>
      <c r="S233" s="83"/>
    </row>
    <row r="234" spans="2:29" hidden="1" outlineLevel="1">
      <c r="B234" s="761" t="s">
        <v>649</v>
      </c>
      <c r="C234" s="759" t="s">
        <v>414</v>
      </c>
      <c r="D234" s="412">
        <f t="shared" ref="D234:AC235" si="68">D69</f>
        <v>2026</v>
      </c>
      <c r="E234" s="359">
        <f t="shared" si="68"/>
        <v>2027</v>
      </c>
      <c r="F234" s="359">
        <f t="shared" si="68"/>
        <v>2028</v>
      </c>
      <c r="G234" s="359">
        <f t="shared" si="68"/>
        <v>2029</v>
      </c>
      <c r="H234" s="359">
        <f t="shared" si="68"/>
        <v>2030</v>
      </c>
      <c r="I234" s="359">
        <f t="shared" si="68"/>
        <v>2031</v>
      </c>
      <c r="J234" s="359">
        <f t="shared" si="68"/>
        <v>2032</v>
      </c>
      <c r="K234" s="359">
        <f t="shared" si="68"/>
        <v>2033</v>
      </c>
      <c r="L234" s="359">
        <f t="shared" si="68"/>
        <v>2034</v>
      </c>
      <c r="M234" s="359">
        <f t="shared" si="68"/>
        <v>2035</v>
      </c>
      <c r="N234" s="359">
        <f t="shared" si="68"/>
        <v>2036</v>
      </c>
      <c r="O234" s="359">
        <f t="shared" si="68"/>
        <v>2037</v>
      </c>
      <c r="P234" s="359">
        <f t="shared" si="68"/>
        <v>2038</v>
      </c>
      <c r="Q234" s="359">
        <f t="shared" si="68"/>
        <v>2039</v>
      </c>
      <c r="R234" s="359">
        <f t="shared" si="68"/>
        <v>2040</v>
      </c>
      <c r="S234" s="359">
        <f t="shared" si="68"/>
        <v>2041</v>
      </c>
      <c r="T234" s="359">
        <f t="shared" si="68"/>
        <v>2042</v>
      </c>
      <c r="U234" s="359">
        <f t="shared" si="68"/>
        <v>2043</v>
      </c>
      <c r="V234" s="359">
        <f t="shared" si="68"/>
        <v>2044</v>
      </c>
      <c r="W234" s="359">
        <f t="shared" si="68"/>
        <v>2045</v>
      </c>
      <c r="X234" s="359">
        <f t="shared" si="68"/>
        <v>2046</v>
      </c>
      <c r="Y234" s="359">
        <f t="shared" si="68"/>
        <v>2047</v>
      </c>
      <c r="Z234" s="359">
        <f t="shared" si="68"/>
        <v>2048</v>
      </c>
      <c r="AA234" s="359">
        <f t="shared" si="68"/>
        <v>2049</v>
      </c>
      <c r="AB234" s="359">
        <f t="shared" si="68"/>
        <v>2050</v>
      </c>
      <c r="AC234" s="359">
        <f t="shared" si="68"/>
        <v>2051</v>
      </c>
    </row>
    <row r="235" spans="2:29" s="456" customFormat="1" hidden="1" outlineLevel="1">
      <c r="B235" s="762"/>
      <c r="C235" s="760"/>
      <c r="D235" s="412">
        <f t="shared" si="68"/>
        <v>0</v>
      </c>
      <c r="E235" s="359">
        <f t="shared" si="68"/>
        <v>1</v>
      </c>
      <c r="F235" s="359">
        <f t="shared" si="68"/>
        <v>2</v>
      </c>
      <c r="G235" s="359">
        <f t="shared" si="68"/>
        <v>3</v>
      </c>
      <c r="H235" s="359">
        <f t="shared" si="68"/>
        <v>4</v>
      </c>
      <c r="I235" s="359">
        <f t="shared" si="68"/>
        <v>5</v>
      </c>
      <c r="J235" s="359">
        <f t="shared" si="68"/>
        <v>6</v>
      </c>
      <c r="K235" s="359">
        <f t="shared" si="68"/>
        <v>7</v>
      </c>
      <c r="L235" s="359">
        <f t="shared" si="68"/>
        <v>8</v>
      </c>
      <c r="M235" s="359">
        <f t="shared" si="68"/>
        <v>9</v>
      </c>
      <c r="N235" s="359">
        <f t="shared" si="68"/>
        <v>10</v>
      </c>
      <c r="O235" s="359">
        <f t="shared" si="68"/>
        <v>11</v>
      </c>
      <c r="P235" s="359">
        <f t="shared" si="68"/>
        <v>12</v>
      </c>
      <c r="Q235" s="359">
        <f t="shared" si="68"/>
        <v>13</v>
      </c>
      <c r="R235" s="359">
        <f t="shared" si="68"/>
        <v>14</v>
      </c>
      <c r="S235" s="359">
        <f t="shared" si="68"/>
        <v>15</v>
      </c>
      <c r="T235" s="359">
        <f t="shared" si="68"/>
        <v>16</v>
      </c>
      <c r="U235" s="359">
        <f t="shared" si="68"/>
        <v>17</v>
      </c>
      <c r="V235" s="359">
        <f t="shared" si="68"/>
        <v>18</v>
      </c>
      <c r="W235" s="359">
        <f t="shared" si="68"/>
        <v>19</v>
      </c>
      <c r="X235" s="359">
        <f t="shared" si="68"/>
        <v>20</v>
      </c>
      <c r="Y235" s="359">
        <f t="shared" si="68"/>
        <v>21</v>
      </c>
      <c r="Z235" s="359">
        <f t="shared" si="68"/>
        <v>22</v>
      </c>
      <c r="AA235" s="359">
        <f t="shared" si="68"/>
        <v>23</v>
      </c>
      <c r="AB235" s="359">
        <f t="shared" si="68"/>
        <v>24</v>
      </c>
      <c r="AC235" s="359">
        <f t="shared" si="68"/>
        <v>25</v>
      </c>
    </row>
    <row r="236" spans="2:29" s="456" customFormat="1" hidden="1" outlineLevel="1">
      <c r="B236" s="466" t="s">
        <v>706</v>
      </c>
      <c r="C236" s="469">
        <f t="shared" ref="C236:C249" si="69">SUM(D236:AC236)</f>
        <v>20000000.000000007</v>
      </c>
      <c r="D236" s="463"/>
      <c r="E236" s="463">
        <f t="shared" ref="E236:AC236" si="70">$C$13*$C$8/($C$8-$C$9)*E80</f>
        <v>0</v>
      </c>
      <c r="F236" s="463">
        <f t="shared" si="70"/>
        <v>0</v>
      </c>
      <c r="G236" s="463">
        <f t="shared" si="70"/>
        <v>1111111.111111111</v>
      </c>
      <c r="H236" s="463">
        <f t="shared" si="70"/>
        <v>1111111.111111111</v>
      </c>
      <c r="I236" s="463">
        <f t="shared" si="70"/>
        <v>1111111.111111111</v>
      </c>
      <c r="J236" s="463">
        <f t="shared" si="70"/>
        <v>1111111.111111111</v>
      </c>
      <c r="K236" s="463">
        <f t="shared" si="70"/>
        <v>1111111.111111111</v>
      </c>
      <c r="L236" s="463">
        <f t="shared" si="70"/>
        <v>1111111.111111111</v>
      </c>
      <c r="M236" s="463">
        <f t="shared" si="70"/>
        <v>1111111.111111111</v>
      </c>
      <c r="N236" s="463">
        <f t="shared" si="70"/>
        <v>1111111.111111111</v>
      </c>
      <c r="O236" s="463">
        <f t="shared" si="70"/>
        <v>1111111.111111111</v>
      </c>
      <c r="P236" s="463">
        <f t="shared" si="70"/>
        <v>1111111.111111111</v>
      </c>
      <c r="Q236" s="463">
        <f t="shared" si="70"/>
        <v>1111111.111111111</v>
      </c>
      <c r="R236" s="463">
        <f t="shared" si="70"/>
        <v>1111111.111111111</v>
      </c>
      <c r="S236" s="463">
        <f t="shared" si="70"/>
        <v>1111111.111111111</v>
      </c>
      <c r="T236" s="463">
        <f t="shared" si="70"/>
        <v>1111111.111111111</v>
      </c>
      <c r="U236" s="463">
        <f t="shared" si="70"/>
        <v>1111111.111111111</v>
      </c>
      <c r="V236" s="463">
        <f t="shared" si="70"/>
        <v>1111111.111111111</v>
      </c>
      <c r="W236" s="463">
        <f t="shared" si="70"/>
        <v>1111111.111111111</v>
      </c>
      <c r="X236" s="463">
        <f t="shared" si="70"/>
        <v>1111111.111111111</v>
      </c>
      <c r="Y236" s="463">
        <f t="shared" si="70"/>
        <v>0</v>
      </c>
      <c r="Z236" s="463">
        <f t="shared" si="70"/>
        <v>0</v>
      </c>
      <c r="AA236" s="463">
        <f t="shared" si="70"/>
        <v>0</v>
      </c>
      <c r="AB236" s="463">
        <f t="shared" si="70"/>
        <v>0</v>
      </c>
      <c r="AC236" s="463">
        <f t="shared" si="70"/>
        <v>0</v>
      </c>
    </row>
    <row r="237" spans="2:29" s="456" customFormat="1" hidden="1" outlineLevel="1">
      <c r="B237" s="466" t="s">
        <v>707</v>
      </c>
      <c r="C237" s="469">
        <f t="shared" si="69"/>
        <v>0</v>
      </c>
      <c r="D237" s="463"/>
      <c r="E237" s="463">
        <f>E223</f>
        <v>0</v>
      </c>
      <c r="F237" s="463">
        <f t="shared" ref="F237:AC237" si="71">F223</f>
        <v>0</v>
      </c>
      <c r="G237" s="463">
        <f t="shared" si="71"/>
        <v>0</v>
      </c>
      <c r="H237" s="463">
        <f t="shared" si="71"/>
        <v>0</v>
      </c>
      <c r="I237" s="463">
        <f t="shared" si="71"/>
        <v>0</v>
      </c>
      <c r="J237" s="463">
        <f t="shared" si="71"/>
        <v>0</v>
      </c>
      <c r="K237" s="463">
        <f t="shared" si="71"/>
        <v>0</v>
      </c>
      <c r="L237" s="463">
        <f t="shared" si="71"/>
        <v>0</v>
      </c>
      <c r="M237" s="463">
        <f t="shared" si="71"/>
        <v>0</v>
      </c>
      <c r="N237" s="463">
        <f t="shared" si="71"/>
        <v>0</v>
      </c>
      <c r="O237" s="463">
        <f t="shared" si="71"/>
        <v>0</v>
      </c>
      <c r="P237" s="463">
        <f t="shared" si="71"/>
        <v>0</v>
      </c>
      <c r="Q237" s="463">
        <f t="shared" si="71"/>
        <v>0</v>
      </c>
      <c r="R237" s="463">
        <f t="shared" si="71"/>
        <v>0</v>
      </c>
      <c r="S237" s="463">
        <f t="shared" si="71"/>
        <v>0</v>
      </c>
      <c r="T237" s="463">
        <f t="shared" si="71"/>
        <v>0</v>
      </c>
      <c r="U237" s="463">
        <f t="shared" si="71"/>
        <v>0</v>
      </c>
      <c r="V237" s="463">
        <f t="shared" si="71"/>
        <v>0</v>
      </c>
      <c r="W237" s="463">
        <f t="shared" si="71"/>
        <v>0</v>
      </c>
      <c r="X237" s="463">
        <f t="shared" si="71"/>
        <v>0</v>
      </c>
      <c r="Y237" s="463">
        <f t="shared" si="71"/>
        <v>0</v>
      </c>
      <c r="Z237" s="463">
        <f t="shared" si="71"/>
        <v>0</v>
      </c>
      <c r="AA237" s="463">
        <f t="shared" si="71"/>
        <v>0</v>
      </c>
      <c r="AB237" s="463">
        <f t="shared" si="71"/>
        <v>0</v>
      </c>
      <c r="AC237" s="463">
        <f t="shared" si="71"/>
        <v>0</v>
      </c>
    </row>
    <row r="238" spans="2:29" s="472" customFormat="1" hidden="1" outlineLevel="1">
      <c r="B238" s="495" t="s">
        <v>708</v>
      </c>
      <c r="C238" s="469">
        <f t="shared" si="69"/>
        <v>20000000.000000007</v>
      </c>
      <c r="D238" s="469"/>
      <c r="E238" s="469">
        <f t="shared" ref="E238:AC238" si="72">SUM(E236:E237)</f>
        <v>0</v>
      </c>
      <c r="F238" s="469">
        <f t="shared" si="72"/>
        <v>0</v>
      </c>
      <c r="G238" s="469">
        <f t="shared" si="72"/>
        <v>1111111.111111111</v>
      </c>
      <c r="H238" s="469">
        <f t="shared" si="72"/>
        <v>1111111.111111111</v>
      </c>
      <c r="I238" s="469">
        <f t="shared" si="72"/>
        <v>1111111.111111111</v>
      </c>
      <c r="J238" s="469">
        <f t="shared" si="72"/>
        <v>1111111.111111111</v>
      </c>
      <c r="K238" s="469">
        <f t="shared" si="72"/>
        <v>1111111.111111111</v>
      </c>
      <c r="L238" s="469">
        <f t="shared" si="72"/>
        <v>1111111.111111111</v>
      </c>
      <c r="M238" s="469">
        <f t="shared" si="72"/>
        <v>1111111.111111111</v>
      </c>
      <c r="N238" s="469">
        <f t="shared" si="72"/>
        <v>1111111.111111111</v>
      </c>
      <c r="O238" s="469">
        <f t="shared" si="72"/>
        <v>1111111.111111111</v>
      </c>
      <c r="P238" s="469">
        <f t="shared" si="72"/>
        <v>1111111.111111111</v>
      </c>
      <c r="Q238" s="469">
        <f t="shared" si="72"/>
        <v>1111111.111111111</v>
      </c>
      <c r="R238" s="469">
        <f t="shared" si="72"/>
        <v>1111111.111111111</v>
      </c>
      <c r="S238" s="469">
        <f t="shared" si="72"/>
        <v>1111111.111111111</v>
      </c>
      <c r="T238" s="469">
        <f t="shared" si="72"/>
        <v>1111111.111111111</v>
      </c>
      <c r="U238" s="469">
        <f t="shared" si="72"/>
        <v>1111111.111111111</v>
      </c>
      <c r="V238" s="469">
        <f t="shared" si="72"/>
        <v>1111111.111111111</v>
      </c>
      <c r="W238" s="469">
        <f t="shared" si="72"/>
        <v>1111111.111111111</v>
      </c>
      <c r="X238" s="469">
        <f t="shared" si="72"/>
        <v>1111111.111111111</v>
      </c>
      <c r="Y238" s="469">
        <f t="shared" si="72"/>
        <v>0</v>
      </c>
      <c r="Z238" s="469">
        <f t="shared" si="72"/>
        <v>0</v>
      </c>
      <c r="AA238" s="469">
        <f t="shared" si="72"/>
        <v>0</v>
      </c>
      <c r="AB238" s="469">
        <f t="shared" si="72"/>
        <v>0</v>
      </c>
      <c r="AC238" s="469">
        <f t="shared" si="72"/>
        <v>0</v>
      </c>
    </row>
    <row r="239" spans="2:29" s="472" customFormat="1" hidden="1" outlineLevel="1">
      <c r="C239" s="498"/>
      <c r="D239" s="498"/>
      <c r="E239" s="498"/>
      <c r="F239" s="498"/>
      <c r="G239" s="498"/>
      <c r="H239" s="498"/>
      <c r="I239" s="498"/>
      <c r="J239" s="498"/>
      <c r="K239" s="498"/>
      <c r="L239" s="498"/>
      <c r="M239" s="498"/>
      <c r="N239" s="498"/>
      <c r="O239" s="498"/>
      <c r="P239" s="498"/>
      <c r="Q239" s="498"/>
      <c r="R239" s="498"/>
      <c r="S239" s="498"/>
      <c r="T239" s="498"/>
      <c r="U239" s="498"/>
      <c r="V239" s="498"/>
      <c r="W239" s="498"/>
      <c r="X239" s="498"/>
      <c r="Y239" s="498"/>
      <c r="Z239" s="498"/>
      <c r="AA239" s="498"/>
      <c r="AB239" s="498"/>
      <c r="AC239" s="498"/>
    </row>
    <row r="240" spans="2:29" s="456" customFormat="1" hidden="1" outlineLevel="1">
      <c r="B240" s="466" t="s">
        <v>709</v>
      </c>
      <c r="C240" s="469">
        <f t="shared" si="69"/>
        <v>18306000</v>
      </c>
      <c r="D240" s="463"/>
      <c r="E240" s="463">
        <f>E225</f>
        <v>0</v>
      </c>
      <c r="F240" s="463">
        <f>F225</f>
        <v>0</v>
      </c>
      <c r="G240" s="463">
        <f>G225</f>
        <v>1017000</v>
      </c>
      <c r="H240" s="463">
        <f>H225</f>
        <v>1017000</v>
      </c>
      <c r="I240" s="463">
        <f t="shared" ref="I240:AC240" si="73">I225</f>
        <v>1017000</v>
      </c>
      <c r="J240" s="463">
        <f t="shared" si="73"/>
        <v>1017000</v>
      </c>
      <c r="K240" s="463">
        <f t="shared" si="73"/>
        <v>1017000</v>
      </c>
      <c r="L240" s="463">
        <f t="shared" si="73"/>
        <v>1017000</v>
      </c>
      <c r="M240" s="463">
        <f t="shared" si="73"/>
        <v>1017000</v>
      </c>
      <c r="N240" s="463">
        <f t="shared" si="73"/>
        <v>1017000</v>
      </c>
      <c r="O240" s="463">
        <f t="shared" si="73"/>
        <v>1017000</v>
      </c>
      <c r="P240" s="463">
        <f t="shared" si="73"/>
        <v>1017000</v>
      </c>
      <c r="Q240" s="463">
        <f t="shared" si="73"/>
        <v>1017000</v>
      </c>
      <c r="R240" s="463">
        <f t="shared" si="73"/>
        <v>1017000</v>
      </c>
      <c r="S240" s="463">
        <f t="shared" si="73"/>
        <v>1017000</v>
      </c>
      <c r="T240" s="463">
        <f t="shared" si="73"/>
        <v>1017000</v>
      </c>
      <c r="U240" s="463">
        <f t="shared" si="73"/>
        <v>1017000</v>
      </c>
      <c r="V240" s="463">
        <f t="shared" si="73"/>
        <v>1017000</v>
      </c>
      <c r="W240" s="463">
        <f t="shared" si="73"/>
        <v>1017000</v>
      </c>
      <c r="X240" s="463">
        <f t="shared" si="73"/>
        <v>1017000</v>
      </c>
      <c r="Y240" s="463">
        <f t="shared" si="73"/>
        <v>0</v>
      </c>
      <c r="Z240" s="463">
        <f t="shared" si="73"/>
        <v>0</v>
      </c>
      <c r="AA240" s="463">
        <f t="shared" si="73"/>
        <v>0</v>
      </c>
      <c r="AB240" s="463">
        <f t="shared" si="73"/>
        <v>0</v>
      </c>
      <c r="AC240" s="463">
        <f t="shared" si="73"/>
        <v>0</v>
      </c>
    </row>
    <row r="241" spans="2:29" s="456" customFormat="1" hidden="1" outlineLevel="1">
      <c r="B241" s="466" t="s">
        <v>710</v>
      </c>
      <c r="C241" s="469">
        <f t="shared" si="69"/>
        <v>0</v>
      </c>
      <c r="D241" s="463"/>
      <c r="E241" s="463">
        <f t="array" ref="E241">SUM(($E277:E277)*$F$45+E123)*E73*E80</f>
        <v>0</v>
      </c>
      <c r="F241" s="463">
        <f t="array" ref="F241">SUM(($E277:F277)*$F$45+F123)*F73*F80</f>
        <v>0</v>
      </c>
      <c r="G241" s="463">
        <f t="array" ref="G241">SUM(($E277:G277)*$F$45+G123)*G73*G80</f>
        <v>0</v>
      </c>
      <c r="H241" s="463">
        <f t="array" ref="H241">SUM(($E277:H277)*$F$45+H123)*H73*H80</f>
        <v>0</v>
      </c>
      <c r="I241" s="463">
        <f t="array" ref="I241">SUM(($E277:I277)*$F$45+I123)*I73*I80</f>
        <v>0</v>
      </c>
      <c r="J241" s="463">
        <f t="array" ref="J241">SUM(($E277:J277)*$F$45+J123)*J73*J80</f>
        <v>0</v>
      </c>
      <c r="K241" s="463">
        <f t="array" ref="K241">SUM(($E277:K277)*$F$45+K123)*K73*K80</f>
        <v>0</v>
      </c>
      <c r="L241" s="463">
        <f t="array" ref="L241">SUM(($E277:L277)*$F$45+L123)*L73*L80</f>
        <v>0</v>
      </c>
      <c r="M241" s="463">
        <f t="array" ref="M241">SUM(($E277:M277)*$F$45+M123)*M73*M80</f>
        <v>0</v>
      </c>
      <c r="N241" s="463">
        <f t="array" ref="N241">SUM(($E277:N277)*$F$45+N123)*N73*N80</f>
        <v>0</v>
      </c>
      <c r="O241" s="463">
        <f t="array" ref="O241">SUM(($E277:O277)*$F$45+O123)*O73*O80</f>
        <v>0</v>
      </c>
      <c r="P241" s="463">
        <f t="array" ref="P241">SUM(($E277:P277)*$F$45+P123)*P73*P80</f>
        <v>0</v>
      </c>
      <c r="Q241" s="463">
        <f t="array" ref="Q241">SUM(($E277:Q277)*$F$45+Q123)*Q73*Q80</f>
        <v>0</v>
      </c>
      <c r="R241" s="463">
        <f t="array" ref="R241">SUM(($E277:R277)*$F$45+R123)*R73*R80</f>
        <v>0</v>
      </c>
      <c r="S241" s="463">
        <f t="array" ref="S241">SUM(($E277:S277)*$F$45+S123)*S73*S80</f>
        <v>0</v>
      </c>
      <c r="T241" s="463">
        <f t="array" ref="T241">SUM(($E277:T277)*$F$45+T123)*T73*T80</f>
        <v>0</v>
      </c>
      <c r="U241" s="463">
        <f t="array" ref="U241">SUM(($E277:U277)*$F$45+U123)*U73*U80</f>
        <v>0</v>
      </c>
      <c r="V241" s="463">
        <f t="array" ref="V241">SUM(($E277:V277)*$F$45+V123)*V73*V80</f>
        <v>0</v>
      </c>
      <c r="W241" s="463">
        <f t="array" ref="W241">SUM(($E277:W277)*$F$45+W123)*W73*W80</f>
        <v>0</v>
      </c>
      <c r="X241" s="463">
        <f t="array" ref="X241">SUM(($E277:X277)*$F$45+X123)*X73*X80</f>
        <v>0</v>
      </c>
      <c r="Y241" s="463">
        <f t="array" ref="Y241">SUM(($E277:Y277)*$F$45+Y123)*Y73*Y80</f>
        <v>0</v>
      </c>
      <c r="Z241" s="463">
        <f t="array" ref="Z241">SUM(($E277:Z277)*$F$45+Z123)*Z73*Z80</f>
        <v>0</v>
      </c>
      <c r="AA241" s="463">
        <f t="array" ref="AA241">SUM(($E277:AA277)*$F$45+AA123)*AA73*AA80</f>
        <v>0</v>
      </c>
      <c r="AB241" s="463">
        <f t="array" ref="AB241">SUM(($E277:AB277)*$F$45+AB123)*AB73*AB80</f>
        <v>0</v>
      </c>
      <c r="AC241" s="463">
        <f t="array" ref="AC241">SUM(($E277:AC277)*$F$45+AC123)*AC73*AC80</f>
        <v>0</v>
      </c>
    </row>
    <row r="242" spans="2:29" s="472" customFormat="1" hidden="1" outlineLevel="1">
      <c r="B242" s="495" t="s">
        <v>711</v>
      </c>
      <c r="C242" s="469">
        <f t="shared" si="69"/>
        <v>18306000</v>
      </c>
      <c r="D242" s="469"/>
      <c r="E242" s="469">
        <f>E240-E241</f>
        <v>0</v>
      </c>
      <c r="F242" s="469">
        <f t="shared" ref="F242:AC242" si="74">F240-F241</f>
        <v>0</v>
      </c>
      <c r="G242" s="469">
        <f t="shared" si="74"/>
        <v>1017000</v>
      </c>
      <c r="H242" s="469">
        <f t="shared" si="74"/>
        <v>1017000</v>
      </c>
      <c r="I242" s="469">
        <f t="shared" si="74"/>
        <v>1017000</v>
      </c>
      <c r="J242" s="469">
        <f t="shared" si="74"/>
        <v>1017000</v>
      </c>
      <c r="K242" s="469">
        <f t="shared" si="74"/>
        <v>1017000</v>
      </c>
      <c r="L242" s="469">
        <f t="shared" si="74"/>
        <v>1017000</v>
      </c>
      <c r="M242" s="469">
        <f t="shared" si="74"/>
        <v>1017000</v>
      </c>
      <c r="N242" s="469">
        <f t="shared" si="74"/>
        <v>1017000</v>
      </c>
      <c r="O242" s="469">
        <f t="shared" si="74"/>
        <v>1017000</v>
      </c>
      <c r="P242" s="469">
        <f t="shared" si="74"/>
        <v>1017000</v>
      </c>
      <c r="Q242" s="469">
        <f t="shared" si="74"/>
        <v>1017000</v>
      </c>
      <c r="R242" s="469">
        <f t="shared" si="74"/>
        <v>1017000</v>
      </c>
      <c r="S242" s="469">
        <f t="shared" si="74"/>
        <v>1017000</v>
      </c>
      <c r="T242" s="469">
        <f t="shared" si="74"/>
        <v>1017000</v>
      </c>
      <c r="U242" s="469">
        <f t="shared" si="74"/>
        <v>1017000</v>
      </c>
      <c r="V242" s="469">
        <f t="shared" si="74"/>
        <v>1017000</v>
      </c>
      <c r="W242" s="469">
        <f t="shared" si="74"/>
        <v>1017000</v>
      </c>
      <c r="X242" s="469">
        <f t="shared" si="74"/>
        <v>1017000</v>
      </c>
      <c r="Y242" s="469">
        <f t="shared" si="74"/>
        <v>0</v>
      </c>
      <c r="Z242" s="469">
        <f t="shared" si="74"/>
        <v>0</v>
      </c>
      <c r="AA242" s="469">
        <f t="shared" si="74"/>
        <v>0</v>
      </c>
      <c r="AB242" s="469">
        <f t="shared" si="74"/>
        <v>0</v>
      </c>
      <c r="AC242" s="469">
        <f t="shared" si="74"/>
        <v>0</v>
      </c>
    </row>
    <row r="243" spans="2:29" s="472" customFormat="1" hidden="1" outlineLevel="1">
      <c r="C243" s="499"/>
      <c r="D243" s="474"/>
      <c r="E243" s="474"/>
      <c r="F243" s="474"/>
      <c r="G243" s="474"/>
      <c r="H243" s="474"/>
      <c r="I243" s="474"/>
      <c r="J243" s="474"/>
      <c r="K243" s="474"/>
      <c r="L243" s="474"/>
      <c r="M243" s="474"/>
      <c r="N243" s="474"/>
      <c r="O243" s="474"/>
      <c r="P243" s="474"/>
      <c r="Q243" s="474"/>
      <c r="R243" s="474"/>
      <c r="S243" s="474"/>
      <c r="T243" s="474"/>
      <c r="U243" s="474"/>
      <c r="V243" s="474"/>
      <c r="W243" s="474"/>
      <c r="X243" s="474"/>
      <c r="Y243" s="474"/>
      <c r="Z243" s="474"/>
      <c r="AA243" s="474"/>
      <c r="AB243" s="474"/>
      <c r="AC243" s="474"/>
    </row>
    <row r="244" spans="2:29" s="472" customFormat="1" hidden="1" outlineLevel="1">
      <c r="B244" s="495" t="s">
        <v>712</v>
      </c>
      <c r="C244" s="469">
        <f t="shared" si="69"/>
        <v>18306000</v>
      </c>
      <c r="D244" s="469"/>
      <c r="E244" s="463">
        <f t="shared" ref="E244:AC244" si="75">E225</f>
        <v>0</v>
      </c>
      <c r="F244" s="463">
        <f t="shared" si="75"/>
        <v>0</v>
      </c>
      <c r="G244" s="463">
        <f t="shared" si="75"/>
        <v>1017000</v>
      </c>
      <c r="H244" s="463">
        <f t="shared" si="75"/>
        <v>1017000</v>
      </c>
      <c r="I244" s="463">
        <f t="shared" si="75"/>
        <v>1017000</v>
      </c>
      <c r="J244" s="463">
        <f t="shared" si="75"/>
        <v>1017000</v>
      </c>
      <c r="K244" s="463">
        <f t="shared" si="75"/>
        <v>1017000</v>
      </c>
      <c r="L244" s="463">
        <f t="shared" si="75"/>
        <v>1017000</v>
      </c>
      <c r="M244" s="463">
        <f t="shared" si="75"/>
        <v>1017000</v>
      </c>
      <c r="N244" s="463">
        <f t="shared" si="75"/>
        <v>1017000</v>
      </c>
      <c r="O244" s="463">
        <f t="shared" si="75"/>
        <v>1017000</v>
      </c>
      <c r="P244" s="463">
        <f t="shared" si="75"/>
        <v>1017000</v>
      </c>
      <c r="Q244" s="463">
        <f t="shared" si="75"/>
        <v>1017000</v>
      </c>
      <c r="R244" s="463">
        <f t="shared" si="75"/>
        <v>1017000</v>
      </c>
      <c r="S244" s="463">
        <f t="shared" si="75"/>
        <v>1017000</v>
      </c>
      <c r="T244" s="463">
        <f t="shared" si="75"/>
        <v>1017000</v>
      </c>
      <c r="U244" s="463">
        <f t="shared" si="75"/>
        <v>1017000</v>
      </c>
      <c r="V244" s="463">
        <f t="shared" si="75"/>
        <v>1017000</v>
      </c>
      <c r="W244" s="463">
        <f t="shared" si="75"/>
        <v>1017000</v>
      </c>
      <c r="X244" s="463">
        <f t="shared" si="75"/>
        <v>1017000</v>
      </c>
      <c r="Y244" s="463">
        <f t="shared" si="75"/>
        <v>0</v>
      </c>
      <c r="Z244" s="463">
        <f t="shared" si="75"/>
        <v>0</v>
      </c>
      <c r="AA244" s="463">
        <f t="shared" si="75"/>
        <v>0</v>
      </c>
      <c r="AB244" s="463">
        <f t="shared" si="75"/>
        <v>0</v>
      </c>
      <c r="AC244" s="463">
        <f t="shared" si="75"/>
        <v>0</v>
      </c>
    </row>
    <row r="245" spans="2:29" s="472" customFormat="1" hidden="1" outlineLevel="1">
      <c r="B245" s="495" t="s">
        <v>713</v>
      </c>
      <c r="C245" s="469">
        <f t="shared" si="69"/>
        <v>11736798.523133447</v>
      </c>
      <c r="D245" s="469"/>
      <c r="E245" s="463">
        <f t="shared" ref="E245:AC245" si="76">E244-E283</f>
        <v>0</v>
      </c>
      <c r="F245" s="463">
        <f t="shared" si="76"/>
        <v>0</v>
      </c>
      <c r="G245" s="463">
        <f t="shared" si="76"/>
        <v>736437.9718430012</v>
      </c>
      <c r="H245" s="463">
        <f t="shared" si="76"/>
        <v>728021.11099829129</v>
      </c>
      <c r="I245" s="463">
        <f t="shared" si="76"/>
        <v>719351.74432824017</v>
      </c>
      <c r="J245" s="463">
        <f t="shared" si="76"/>
        <v>710422.29665808729</v>
      </c>
      <c r="K245" s="463">
        <f t="shared" si="76"/>
        <v>701224.96555782994</v>
      </c>
      <c r="L245" s="463">
        <f t="shared" si="76"/>
        <v>691751.7145245648</v>
      </c>
      <c r="M245" s="463">
        <f t="shared" si="76"/>
        <v>681994.26596030174</v>
      </c>
      <c r="N245" s="463">
        <f t="shared" si="76"/>
        <v>671944.09393911087</v>
      </c>
      <c r="O245" s="463">
        <f t="shared" si="76"/>
        <v>661592.41675728408</v>
      </c>
      <c r="P245" s="463">
        <f t="shared" si="76"/>
        <v>650930.18926000269</v>
      </c>
      <c r="Q245" s="463">
        <f t="shared" si="76"/>
        <v>639948.09493780276</v>
      </c>
      <c r="R245" s="463">
        <f t="shared" si="76"/>
        <v>628636.53778593685</v>
      </c>
      <c r="S245" s="463">
        <f t="shared" si="76"/>
        <v>616985.63391951495</v>
      </c>
      <c r="T245" s="463">
        <f t="shared" si="76"/>
        <v>604985.20293710043</v>
      </c>
      <c r="U245" s="463">
        <f t="shared" si="76"/>
        <v>592624.75902521343</v>
      </c>
      <c r="V245" s="463">
        <f t="shared" si="76"/>
        <v>579893.5017959699</v>
      </c>
      <c r="W245" s="463">
        <f t="shared" si="76"/>
        <v>566780.30684984894</v>
      </c>
      <c r="X245" s="463">
        <f t="shared" si="76"/>
        <v>553273.71605534444</v>
      </c>
      <c r="Y245" s="463">
        <f t="shared" si="76"/>
        <v>0</v>
      </c>
      <c r="Z245" s="463">
        <f t="shared" si="76"/>
        <v>0</v>
      </c>
      <c r="AA245" s="463">
        <f t="shared" si="76"/>
        <v>0</v>
      </c>
      <c r="AB245" s="463">
        <f t="shared" si="76"/>
        <v>0</v>
      </c>
      <c r="AC245" s="463">
        <f t="shared" si="76"/>
        <v>0</v>
      </c>
    </row>
    <row r="246" spans="2:29" s="472" customFormat="1" hidden="1" outlineLevel="1">
      <c r="B246" s="495" t="str">
        <f>"Asignavimų pakankamumo patikrinimas"</f>
        <v>Asignavimų pakankamumo patikrinimas</v>
      </c>
      <c r="C246" s="469">
        <f>SUM(D246:AC246)</f>
        <v>0</v>
      </c>
      <c r="D246" s="469"/>
      <c r="E246" s="463">
        <f>IF(E245&lt;0,1,0)</f>
        <v>0</v>
      </c>
      <c r="F246" s="463">
        <f t="shared" ref="F246:AC246" si="77">IF(F245&lt;0,1,0)</f>
        <v>0</v>
      </c>
      <c r="G246" s="463">
        <f t="shared" si="77"/>
        <v>0</v>
      </c>
      <c r="H246" s="463">
        <f t="shared" si="77"/>
        <v>0</v>
      </c>
      <c r="I246" s="463">
        <f t="shared" si="77"/>
        <v>0</v>
      </c>
      <c r="J246" s="463">
        <f t="shared" si="77"/>
        <v>0</v>
      </c>
      <c r="K246" s="463">
        <f t="shared" si="77"/>
        <v>0</v>
      </c>
      <c r="L246" s="463">
        <f t="shared" si="77"/>
        <v>0</v>
      </c>
      <c r="M246" s="463">
        <f t="shared" si="77"/>
        <v>0</v>
      </c>
      <c r="N246" s="463">
        <f t="shared" si="77"/>
        <v>0</v>
      </c>
      <c r="O246" s="463">
        <f t="shared" si="77"/>
        <v>0</v>
      </c>
      <c r="P246" s="463">
        <f t="shared" si="77"/>
        <v>0</v>
      </c>
      <c r="Q246" s="463">
        <f t="shared" si="77"/>
        <v>0</v>
      </c>
      <c r="R246" s="463">
        <f t="shared" si="77"/>
        <v>0</v>
      </c>
      <c r="S246" s="463">
        <f t="shared" si="77"/>
        <v>0</v>
      </c>
      <c r="T246" s="463">
        <f t="shared" si="77"/>
        <v>0</v>
      </c>
      <c r="U246" s="463">
        <f t="shared" si="77"/>
        <v>0</v>
      </c>
      <c r="V246" s="463">
        <f t="shared" si="77"/>
        <v>0</v>
      </c>
      <c r="W246" s="463">
        <f t="shared" si="77"/>
        <v>0</v>
      </c>
      <c r="X246" s="463">
        <f t="shared" si="77"/>
        <v>0</v>
      </c>
      <c r="Y246" s="463">
        <f t="shared" si="77"/>
        <v>0</v>
      </c>
      <c r="Z246" s="463">
        <f t="shared" si="77"/>
        <v>0</v>
      </c>
      <c r="AA246" s="463">
        <f t="shared" si="77"/>
        <v>0</v>
      </c>
      <c r="AB246" s="463">
        <f t="shared" si="77"/>
        <v>0</v>
      </c>
      <c r="AC246" s="463">
        <f t="shared" si="77"/>
        <v>0</v>
      </c>
    </row>
    <row r="247" spans="2:29" s="472" customFormat="1" hidden="1" outlineLevel="1">
      <c r="C247" s="500" t="str">
        <f>IF(C246&gt;0,"Nepakanka","Pakanka")</f>
        <v>Pakanka</v>
      </c>
      <c r="D247" s="474"/>
      <c r="E247" s="474"/>
      <c r="F247" s="474"/>
      <c r="G247" s="474"/>
      <c r="H247" s="474"/>
      <c r="I247" s="474"/>
      <c r="J247" s="474"/>
      <c r="K247" s="474"/>
      <c r="L247" s="474"/>
      <c r="M247" s="474"/>
      <c r="N247" s="474"/>
      <c r="O247" s="474"/>
      <c r="P247" s="474"/>
      <c r="Q247" s="474"/>
      <c r="R247" s="474"/>
      <c r="S247" s="474"/>
      <c r="T247" s="474"/>
      <c r="U247" s="474"/>
      <c r="V247" s="474"/>
      <c r="W247" s="474"/>
      <c r="X247" s="474"/>
      <c r="Y247" s="474"/>
      <c r="Z247" s="474"/>
      <c r="AA247" s="474"/>
      <c r="AB247" s="474"/>
      <c r="AC247" s="474"/>
    </row>
    <row r="248" spans="2:29" s="472" customFormat="1" hidden="1" outlineLevel="1">
      <c r="C248" s="474"/>
      <c r="D248" s="474"/>
      <c r="E248" s="474"/>
      <c r="F248" s="474"/>
      <c r="G248" s="474"/>
      <c r="H248" s="474"/>
      <c r="I248" s="474"/>
      <c r="J248" s="474"/>
      <c r="K248" s="474"/>
      <c r="L248" s="474"/>
      <c r="M248" s="474"/>
      <c r="N248" s="474"/>
      <c r="O248" s="474"/>
      <c r="P248" s="474"/>
      <c r="Q248" s="474"/>
      <c r="R248" s="474"/>
      <c r="S248" s="474"/>
      <c r="T248" s="474"/>
      <c r="U248" s="474"/>
      <c r="V248" s="474"/>
      <c r="W248" s="474"/>
      <c r="X248" s="474"/>
      <c r="Y248" s="474"/>
      <c r="Z248" s="474"/>
      <c r="AA248" s="474"/>
      <c r="AB248" s="474"/>
      <c r="AC248" s="474"/>
    </row>
    <row r="249" spans="2:29" s="472" customFormat="1" ht="13.95" hidden="1" customHeight="1" outlineLevel="1">
      <c r="B249" s="501" t="s">
        <v>714</v>
      </c>
      <c r="C249" s="469">
        <f t="shared" si="69"/>
        <v>38306000.000000007</v>
      </c>
      <c r="D249" s="469"/>
      <c r="E249" s="469">
        <f t="shared" ref="E249:AC249" si="78">E238+E242</f>
        <v>0</v>
      </c>
      <c r="F249" s="469">
        <f t="shared" si="78"/>
        <v>0</v>
      </c>
      <c r="G249" s="469">
        <f t="shared" si="78"/>
        <v>2128111.111111111</v>
      </c>
      <c r="H249" s="469">
        <f t="shared" si="78"/>
        <v>2128111.111111111</v>
      </c>
      <c r="I249" s="469">
        <f t="shared" si="78"/>
        <v>2128111.111111111</v>
      </c>
      <c r="J249" s="469">
        <f t="shared" si="78"/>
        <v>2128111.111111111</v>
      </c>
      <c r="K249" s="469">
        <f t="shared" si="78"/>
        <v>2128111.111111111</v>
      </c>
      <c r="L249" s="469">
        <f t="shared" si="78"/>
        <v>2128111.111111111</v>
      </c>
      <c r="M249" s="469">
        <f t="shared" si="78"/>
        <v>2128111.111111111</v>
      </c>
      <c r="N249" s="469">
        <f t="shared" si="78"/>
        <v>2128111.111111111</v>
      </c>
      <c r="O249" s="469">
        <f t="shared" si="78"/>
        <v>2128111.111111111</v>
      </c>
      <c r="P249" s="469">
        <f t="shared" si="78"/>
        <v>2128111.111111111</v>
      </c>
      <c r="Q249" s="469">
        <f t="shared" si="78"/>
        <v>2128111.111111111</v>
      </c>
      <c r="R249" s="469">
        <f t="shared" si="78"/>
        <v>2128111.111111111</v>
      </c>
      <c r="S249" s="469">
        <f t="shared" si="78"/>
        <v>2128111.111111111</v>
      </c>
      <c r="T249" s="469">
        <f t="shared" si="78"/>
        <v>2128111.111111111</v>
      </c>
      <c r="U249" s="469">
        <f t="shared" si="78"/>
        <v>2128111.111111111</v>
      </c>
      <c r="V249" s="469">
        <f t="shared" si="78"/>
        <v>2128111.111111111</v>
      </c>
      <c r="W249" s="469">
        <f t="shared" si="78"/>
        <v>2128111.111111111</v>
      </c>
      <c r="X249" s="469">
        <f t="shared" si="78"/>
        <v>2128111.111111111</v>
      </c>
      <c r="Y249" s="469">
        <f t="shared" si="78"/>
        <v>0</v>
      </c>
      <c r="Z249" s="469">
        <f t="shared" si="78"/>
        <v>0</v>
      </c>
      <c r="AA249" s="469">
        <f t="shared" si="78"/>
        <v>0</v>
      </c>
      <c r="AB249" s="469">
        <f t="shared" si="78"/>
        <v>0</v>
      </c>
      <c r="AC249" s="469">
        <f t="shared" si="78"/>
        <v>0</v>
      </c>
    </row>
    <row r="250" spans="2:29" s="456" customFormat="1" hidden="1" outlineLevel="1">
      <c r="C250" s="471"/>
      <c r="D250" s="471"/>
      <c r="E250" s="471"/>
      <c r="F250" s="471"/>
      <c r="G250" s="471"/>
      <c r="H250" s="471"/>
      <c r="I250" s="471"/>
      <c r="J250" s="471"/>
      <c r="K250" s="471"/>
      <c r="L250" s="471"/>
      <c r="M250" s="471"/>
      <c r="N250" s="471"/>
      <c r="O250" s="471"/>
      <c r="P250" s="471"/>
      <c r="Q250" s="471"/>
      <c r="R250" s="471"/>
      <c r="S250" s="471"/>
      <c r="T250" s="471"/>
      <c r="U250" s="471"/>
      <c r="V250" s="471"/>
      <c r="W250" s="471"/>
      <c r="X250" s="471"/>
      <c r="Y250" s="471"/>
      <c r="Z250" s="471"/>
      <c r="AA250" s="471"/>
      <c r="AB250" s="471"/>
      <c r="AC250" s="471"/>
    </row>
    <row r="251" spans="2:29" s="472" customFormat="1" hidden="1" outlineLevel="1">
      <c r="B251" s="495" t="s">
        <v>715</v>
      </c>
      <c r="C251" s="469">
        <f>SUM(D251:AC251)</f>
        <v>7388606.4984029988</v>
      </c>
      <c r="D251" s="469"/>
      <c r="E251" s="469">
        <f t="shared" ref="E251:AC251" si="79">E75*E238/(1+$F$7)</f>
        <v>0</v>
      </c>
      <c r="F251" s="469">
        <f t="shared" si="79"/>
        <v>0</v>
      </c>
      <c r="G251" s="469">
        <f t="shared" si="79"/>
        <v>729279.30203205557</v>
      </c>
      <c r="H251" s="469">
        <f t="shared" si="79"/>
        <v>675358.66612836695</v>
      </c>
      <c r="I251" s="469">
        <f t="shared" si="79"/>
        <v>625424.75378608599</v>
      </c>
      <c r="J251" s="469">
        <f t="shared" si="79"/>
        <v>579182.79910550267</v>
      </c>
      <c r="K251" s="469">
        <f t="shared" si="79"/>
        <v>536359.83025772579</v>
      </c>
      <c r="L251" s="469">
        <f t="shared" si="79"/>
        <v>496703.0580990942</v>
      </c>
      <c r="M251" s="469">
        <f t="shared" si="79"/>
        <v>459978.3839264097</v>
      </c>
      <c r="N251" s="469">
        <f t="shared" si="79"/>
        <v>425969.01756409253</v>
      </c>
      <c r="O251" s="469">
        <f t="shared" si="79"/>
        <v>394474.19762565993</v>
      </c>
      <c r="P251" s="469">
        <f t="shared" si="79"/>
        <v>365308.0063950771</v>
      </c>
      <c r="Q251" s="469">
        <f t="shared" si="79"/>
        <v>338298.27233208349</v>
      </c>
      <c r="R251" s="469">
        <f t="shared" si="79"/>
        <v>313285.55372285109</v>
      </c>
      <c r="S251" s="469">
        <f t="shared" si="79"/>
        <v>290122.19747634011</v>
      </c>
      <c r="T251" s="469">
        <f t="shared" si="79"/>
        <v>268671.46751031646</v>
      </c>
      <c r="U251" s="469">
        <f t="shared" si="79"/>
        <v>248806.73758178667</v>
      </c>
      <c r="V251" s="469">
        <f t="shared" si="79"/>
        <v>230410.7437970317</v>
      </c>
      <c r="W251" s="469">
        <f t="shared" si="79"/>
        <v>213374.89238871654</v>
      </c>
      <c r="X251" s="469">
        <f t="shared" si="79"/>
        <v>197598.61867380037</v>
      </c>
      <c r="Y251" s="469">
        <f t="shared" si="79"/>
        <v>0</v>
      </c>
      <c r="Z251" s="469">
        <f t="shared" si="79"/>
        <v>0</v>
      </c>
      <c r="AA251" s="469">
        <f t="shared" si="79"/>
        <v>0</v>
      </c>
      <c r="AB251" s="469">
        <f t="shared" si="79"/>
        <v>0</v>
      </c>
      <c r="AC251" s="469">
        <f t="shared" si="79"/>
        <v>0</v>
      </c>
    </row>
    <row r="252" spans="2:29" s="472" customFormat="1" hidden="1" outlineLevel="1">
      <c r="B252" s="495" t="s">
        <v>716</v>
      </c>
      <c r="C252" s="469">
        <f>SUM(D252:AC252)</f>
        <v>14151398.026391264</v>
      </c>
      <c r="D252" s="469"/>
      <c r="E252" s="469">
        <f t="shared" ref="E252:AC252" si="80">E75*E249/(1+$F$7)</f>
        <v>0</v>
      </c>
      <c r="F252" s="469">
        <f t="shared" si="80"/>
        <v>0</v>
      </c>
      <c r="G252" s="469">
        <f t="shared" si="80"/>
        <v>1396788.6471819961</v>
      </c>
      <c r="H252" s="469">
        <f t="shared" si="80"/>
        <v>1293514.4532356611</v>
      </c>
      <c r="I252" s="469">
        <f t="shared" si="80"/>
        <v>1197876.0309264904</v>
      </c>
      <c r="J252" s="469">
        <f t="shared" si="80"/>
        <v>1109308.8151267692</v>
      </c>
      <c r="K252" s="469">
        <f t="shared" si="80"/>
        <v>1027289.9828926221</v>
      </c>
      <c r="L252" s="469">
        <f t="shared" si="80"/>
        <v>951335.36717719538</v>
      </c>
      <c r="M252" s="469">
        <f t="shared" si="80"/>
        <v>880996.5987342525</v>
      </c>
      <c r="N252" s="469">
        <f t="shared" si="80"/>
        <v>815858.45934050647</v>
      </c>
      <c r="O252" s="469">
        <f t="shared" si="80"/>
        <v>755536.43071242655</v>
      </c>
      <c r="P252" s="469">
        <f t="shared" si="80"/>
        <v>699674.4246484912</v>
      </c>
      <c r="Q252" s="469">
        <f t="shared" si="80"/>
        <v>647942.68099763966</v>
      </c>
      <c r="R252" s="469">
        <f t="shared" si="80"/>
        <v>600035.82104537671</v>
      </c>
      <c r="S252" s="469">
        <f t="shared" si="80"/>
        <v>555671.04482643423</v>
      </c>
      <c r="T252" s="469">
        <f t="shared" si="80"/>
        <v>514586.46172250918</v>
      </c>
      <c r="U252" s="469">
        <f t="shared" si="80"/>
        <v>476539.54449039605</v>
      </c>
      <c r="V252" s="469">
        <f t="shared" si="80"/>
        <v>441305.6975944548</v>
      </c>
      <c r="W252" s="469">
        <f t="shared" si="80"/>
        <v>408676.93139210879</v>
      </c>
      <c r="X252" s="469">
        <f t="shared" si="80"/>
        <v>378460.63434592984</v>
      </c>
      <c r="Y252" s="469">
        <f t="shared" si="80"/>
        <v>0</v>
      </c>
      <c r="Z252" s="469">
        <f t="shared" si="80"/>
        <v>0</v>
      </c>
      <c r="AA252" s="469">
        <f t="shared" si="80"/>
        <v>0</v>
      </c>
      <c r="AB252" s="469">
        <f t="shared" si="80"/>
        <v>0</v>
      </c>
      <c r="AC252" s="469">
        <f t="shared" si="80"/>
        <v>0</v>
      </c>
    </row>
    <row r="253" spans="2:29" s="456" customFormat="1" ht="15.6" hidden="1" outlineLevel="1">
      <c r="B253" s="495" t="s">
        <v>717</v>
      </c>
      <c r="C253" s="469">
        <f>SUM(D253:AC253)</f>
        <v>9656562.3832073994</v>
      </c>
      <c r="D253" s="469"/>
      <c r="E253" s="469">
        <f t="shared" ref="E253:AC253" si="81">E74*E238</f>
        <v>0</v>
      </c>
      <c r="F253" s="469">
        <f t="shared" si="81"/>
        <v>0</v>
      </c>
      <c r="G253" s="469">
        <f t="shared" si="81"/>
        <v>903952.89203668653</v>
      </c>
      <c r="H253" s="469">
        <f t="shared" si="81"/>
        <v>843869.39137106657</v>
      </c>
      <c r="I253" s="469">
        <f t="shared" si="81"/>
        <v>787779.4915711974</v>
      </c>
      <c r="J253" s="469">
        <f t="shared" si="81"/>
        <v>735417.74791934039</v>
      </c>
      <c r="K253" s="469">
        <f t="shared" si="81"/>
        <v>686536.3591480027</v>
      </c>
      <c r="L253" s="469">
        <f t="shared" si="81"/>
        <v>640903.99472367694</v>
      </c>
      <c r="M253" s="469">
        <f t="shared" si="81"/>
        <v>598304.70007811522</v>
      </c>
      <c r="N253" s="469">
        <f t="shared" si="81"/>
        <v>558536.87460615684</v>
      </c>
      <c r="O253" s="469">
        <f t="shared" si="81"/>
        <v>521412.31759349979</v>
      </c>
      <c r="P253" s="469">
        <f t="shared" si="81"/>
        <v>486755.33755927905</v>
      </c>
      <c r="Q253" s="469">
        <f t="shared" si="81"/>
        <v>454401.92079843086</v>
      </c>
      <c r="R253" s="469">
        <f t="shared" si="81"/>
        <v>424198.95518897584</v>
      </c>
      <c r="S253" s="469">
        <f t="shared" si="81"/>
        <v>396003.50559090357</v>
      </c>
      <c r="T253" s="469">
        <f t="shared" si="81"/>
        <v>369682.13740749023</v>
      </c>
      <c r="U253" s="469">
        <f t="shared" si="81"/>
        <v>345110.28510781395</v>
      </c>
      <c r="V253" s="469">
        <f t="shared" si="81"/>
        <v>322171.66272200702</v>
      </c>
      <c r="W253" s="469">
        <f t="shared" si="81"/>
        <v>300757.71351942408</v>
      </c>
      <c r="X253" s="469">
        <f t="shared" si="81"/>
        <v>280767.09626533242</v>
      </c>
      <c r="Y253" s="469">
        <f t="shared" si="81"/>
        <v>0</v>
      </c>
      <c r="Z253" s="469">
        <f t="shared" si="81"/>
        <v>0</v>
      </c>
      <c r="AA253" s="469">
        <f t="shared" si="81"/>
        <v>0</v>
      </c>
      <c r="AB253" s="469">
        <f t="shared" si="81"/>
        <v>0</v>
      </c>
      <c r="AC253" s="469">
        <f t="shared" si="81"/>
        <v>0</v>
      </c>
    </row>
    <row r="254" spans="2:29" ht="15.6" hidden="1" outlineLevel="1">
      <c r="B254" s="495" t="s">
        <v>718</v>
      </c>
      <c r="C254" s="469">
        <f>SUM(D254:AC254)</f>
        <v>18495213.932557132</v>
      </c>
      <c r="D254" s="469"/>
      <c r="E254" s="415">
        <f t="shared" ref="E254:AC254" si="82">E74*E249</f>
        <v>0</v>
      </c>
      <c r="F254" s="415">
        <f t="shared" si="82"/>
        <v>0</v>
      </c>
      <c r="G254" s="415">
        <f t="shared" si="82"/>
        <v>1731340.9741178658</v>
      </c>
      <c r="H254" s="415">
        <f t="shared" si="82"/>
        <v>1616263.0452930038</v>
      </c>
      <c r="I254" s="415">
        <f t="shared" si="82"/>
        <v>1508834.0602063145</v>
      </c>
      <c r="J254" s="415">
        <f t="shared" si="82"/>
        <v>1408545.6125899127</v>
      </c>
      <c r="K254" s="415">
        <f t="shared" si="82"/>
        <v>1314923.0886761695</v>
      </c>
      <c r="L254" s="415">
        <f t="shared" si="82"/>
        <v>1227523.4210942583</v>
      </c>
      <c r="M254" s="415">
        <f t="shared" si="82"/>
        <v>1145932.992059614</v>
      </c>
      <c r="N254" s="415">
        <f t="shared" si="82"/>
        <v>1069765.6759331722</v>
      </c>
      <c r="O254" s="415">
        <f t="shared" si="82"/>
        <v>998661.01188683021</v>
      </c>
      <c r="P254" s="415">
        <f t="shared" si="82"/>
        <v>932282.49802728731</v>
      </c>
      <c r="Q254" s="415">
        <f t="shared" si="82"/>
        <v>870315.99890523474</v>
      </c>
      <c r="R254" s="415">
        <f t="shared" si="82"/>
        <v>812468.25887344545</v>
      </c>
      <c r="S254" s="415">
        <f t="shared" si="82"/>
        <v>758465.5142582577</v>
      </c>
      <c r="T254" s="415">
        <f t="shared" si="82"/>
        <v>708052.19777656603</v>
      </c>
      <c r="U254" s="415">
        <f t="shared" si="82"/>
        <v>660989.72906699614</v>
      </c>
      <c r="V254" s="415">
        <f t="shared" si="82"/>
        <v>617055.38561146008</v>
      </c>
      <c r="W254" s="415">
        <f t="shared" si="82"/>
        <v>576041.24870375299</v>
      </c>
      <c r="X254" s="415">
        <f t="shared" si="82"/>
        <v>537753.21947699122</v>
      </c>
      <c r="Y254" s="415">
        <f t="shared" si="82"/>
        <v>0</v>
      </c>
      <c r="Z254" s="415">
        <f t="shared" si="82"/>
        <v>0</v>
      </c>
      <c r="AA254" s="415">
        <f t="shared" si="82"/>
        <v>0</v>
      </c>
      <c r="AB254" s="415">
        <f t="shared" si="82"/>
        <v>0</v>
      </c>
      <c r="AC254" s="415">
        <f t="shared" si="82"/>
        <v>0</v>
      </c>
    </row>
    <row r="255" spans="2:29" s="456" customFormat="1" hidden="1" outlineLevel="1">
      <c r="C255" s="498"/>
      <c r="D255" s="468"/>
      <c r="E255" s="502"/>
      <c r="F255" s="502"/>
      <c r="G255" s="502"/>
      <c r="H255" s="502"/>
      <c r="I255" s="502"/>
      <c r="J255" s="502"/>
      <c r="K255" s="502"/>
      <c r="L255" s="502"/>
      <c r="M255" s="502"/>
      <c r="N255" s="502"/>
      <c r="O255" s="502"/>
      <c r="P255" s="502"/>
      <c r="Q255" s="502"/>
      <c r="R255" s="502"/>
      <c r="S255" s="502"/>
    </row>
    <row r="256" spans="2:29" s="456" customFormat="1" hidden="1" outlineLevel="1">
      <c r="B256" s="472" t="s">
        <v>719</v>
      </c>
      <c r="E256" s="502"/>
      <c r="F256" s="502"/>
      <c r="G256" s="502"/>
      <c r="H256" s="502"/>
      <c r="I256" s="502"/>
      <c r="J256" s="502"/>
      <c r="K256" s="502"/>
      <c r="L256" s="502"/>
      <c r="M256" s="502"/>
      <c r="N256" s="502"/>
      <c r="O256" s="502"/>
      <c r="P256" s="502"/>
      <c r="Q256" s="502"/>
      <c r="R256" s="502"/>
      <c r="S256" s="502"/>
    </row>
    <row r="257" spans="2:29" s="456" customFormat="1" hidden="1" outlineLevel="1">
      <c r="B257" s="761" t="s">
        <v>649</v>
      </c>
      <c r="C257" s="761" t="s">
        <v>414</v>
      </c>
      <c r="D257" s="412">
        <f t="shared" ref="D257:AC258" si="83">D69</f>
        <v>2026</v>
      </c>
      <c r="E257" s="359">
        <f t="shared" si="83"/>
        <v>2027</v>
      </c>
      <c r="F257" s="359">
        <f t="shared" si="83"/>
        <v>2028</v>
      </c>
      <c r="G257" s="359">
        <f t="shared" si="83"/>
        <v>2029</v>
      </c>
      <c r="H257" s="359">
        <f t="shared" si="83"/>
        <v>2030</v>
      </c>
      <c r="I257" s="359">
        <f t="shared" si="83"/>
        <v>2031</v>
      </c>
      <c r="J257" s="359">
        <f t="shared" si="83"/>
        <v>2032</v>
      </c>
      <c r="K257" s="359">
        <f t="shared" si="83"/>
        <v>2033</v>
      </c>
      <c r="L257" s="359">
        <f t="shared" si="83"/>
        <v>2034</v>
      </c>
      <c r="M257" s="359">
        <f t="shared" si="83"/>
        <v>2035</v>
      </c>
      <c r="N257" s="359">
        <f t="shared" si="83"/>
        <v>2036</v>
      </c>
      <c r="O257" s="359">
        <f t="shared" si="83"/>
        <v>2037</v>
      </c>
      <c r="P257" s="359">
        <f t="shared" si="83"/>
        <v>2038</v>
      </c>
      <c r="Q257" s="359">
        <f t="shared" si="83"/>
        <v>2039</v>
      </c>
      <c r="R257" s="359">
        <f t="shared" si="83"/>
        <v>2040</v>
      </c>
      <c r="S257" s="359">
        <f t="shared" si="83"/>
        <v>2041</v>
      </c>
      <c r="T257" s="359">
        <f t="shared" si="83"/>
        <v>2042</v>
      </c>
      <c r="U257" s="359">
        <f t="shared" si="83"/>
        <v>2043</v>
      </c>
      <c r="V257" s="359">
        <f t="shared" si="83"/>
        <v>2044</v>
      </c>
      <c r="W257" s="359">
        <f t="shared" si="83"/>
        <v>2045</v>
      </c>
      <c r="X257" s="359">
        <f t="shared" si="83"/>
        <v>2046</v>
      </c>
      <c r="Y257" s="359">
        <f t="shared" si="83"/>
        <v>2047</v>
      </c>
      <c r="Z257" s="359">
        <f t="shared" si="83"/>
        <v>2048</v>
      </c>
      <c r="AA257" s="359">
        <f t="shared" si="83"/>
        <v>2049</v>
      </c>
      <c r="AB257" s="359">
        <f t="shared" si="83"/>
        <v>2050</v>
      </c>
      <c r="AC257" s="359">
        <f t="shared" si="83"/>
        <v>2051</v>
      </c>
    </row>
    <row r="258" spans="2:29" s="456" customFormat="1" hidden="1" outlineLevel="1">
      <c r="B258" s="762"/>
      <c r="C258" s="762"/>
      <c r="D258" s="412">
        <f t="shared" si="83"/>
        <v>0</v>
      </c>
      <c r="E258" s="359">
        <f t="shared" si="83"/>
        <v>1</v>
      </c>
      <c r="F258" s="359">
        <f t="shared" si="83"/>
        <v>2</v>
      </c>
      <c r="G258" s="359">
        <f t="shared" si="83"/>
        <v>3</v>
      </c>
      <c r="H258" s="359">
        <f t="shared" si="83"/>
        <v>4</v>
      </c>
      <c r="I258" s="359">
        <f t="shared" si="83"/>
        <v>5</v>
      </c>
      <c r="J258" s="359">
        <f t="shared" si="83"/>
        <v>6</v>
      </c>
      <c r="K258" s="359">
        <f t="shared" si="83"/>
        <v>7</v>
      </c>
      <c r="L258" s="359">
        <f t="shared" si="83"/>
        <v>8</v>
      </c>
      <c r="M258" s="359">
        <f t="shared" si="83"/>
        <v>9</v>
      </c>
      <c r="N258" s="359">
        <f t="shared" si="83"/>
        <v>10</v>
      </c>
      <c r="O258" s="359">
        <f t="shared" si="83"/>
        <v>11</v>
      </c>
      <c r="P258" s="359">
        <f t="shared" si="83"/>
        <v>12</v>
      </c>
      <c r="Q258" s="359">
        <f t="shared" si="83"/>
        <v>13</v>
      </c>
      <c r="R258" s="359">
        <f t="shared" si="83"/>
        <v>14</v>
      </c>
      <c r="S258" s="359">
        <f t="shared" si="83"/>
        <v>15</v>
      </c>
      <c r="T258" s="359">
        <f t="shared" si="83"/>
        <v>16</v>
      </c>
      <c r="U258" s="359">
        <f t="shared" si="83"/>
        <v>17</v>
      </c>
      <c r="V258" s="359">
        <f t="shared" si="83"/>
        <v>18</v>
      </c>
      <c r="W258" s="359">
        <f t="shared" si="83"/>
        <v>19</v>
      </c>
      <c r="X258" s="359">
        <f t="shared" si="83"/>
        <v>20</v>
      </c>
      <c r="Y258" s="359">
        <f t="shared" si="83"/>
        <v>21</v>
      </c>
      <c r="Z258" s="359">
        <f t="shared" si="83"/>
        <v>22</v>
      </c>
      <c r="AA258" s="359">
        <f t="shared" si="83"/>
        <v>23</v>
      </c>
      <c r="AB258" s="359">
        <f t="shared" si="83"/>
        <v>24</v>
      </c>
      <c r="AC258" s="359">
        <f t="shared" si="83"/>
        <v>25</v>
      </c>
    </row>
    <row r="259" spans="2:29" s="456" customFormat="1" hidden="1" outlineLevel="1">
      <c r="B259" s="466" t="str">
        <f>"Turtas: "&amp;D17</f>
        <v>Turtas: kv.m.</v>
      </c>
      <c r="C259" s="469">
        <f>SUM(E259:AC259)</f>
        <v>3186.7008690829257</v>
      </c>
      <c r="D259" s="464"/>
      <c r="E259" s="464">
        <f t="shared" ref="E259:AC259" si="84">$C$262*C21*E79</f>
        <v>1274.6803476331704</v>
      </c>
      <c r="F259" s="464">
        <f t="shared" si="84"/>
        <v>1912.0205214497553</v>
      </c>
      <c r="G259" s="464">
        <f t="shared" si="84"/>
        <v>0</v>
      </c>
      <c r="H259" s="464">
        <f t="shared" si="84"/>
        <v>0</v>
      </c>
      <c r="I259" s="464">
        <f t="shared" si="84"/>
        <v>0</v>
      </c>
      <c r="J259" s="464">
        <f t="shared" si="84"/>
        <v>0</v>
      </c>
      <c r="K259" s="464">
        <f t="shared" si="84"/>
        <v>0</v>
      </c>
      <c r="L259" s="464">
        <f t="shared" si="84"/>
        <v>0</v>
      </c>
      <c r="M259" s="464">
        <f t="shared" si="84"/>
        <v>0</v>
      </c>
      <c r="N259" s="464">
        <f t="shared" si="84"/>
        <v>0</v>
      </c>
      <c r="O259" s="464">
        <f t="shared" si="84"/>
        <v>0</v>
      </c>
      <c r="P259" s="464">
        <f t="shared" si="84"/>
        <v>0</v>
      </c>
      <c r="Q259" s="464">
        <f t="shared" si="84"/>
        <v>0</v>
      </c>
      <c r="R259" s="464">
        <f t="shared" si="84"/>
        <v>0</v>
      </c>
      <c r="S259" s="464">
        <f t="shared" si="84"/>
        <v>0</v>
      </c>
      <c r="T259" s="464">
        <f t="shared" si="84"/>
        <v>0</v>
      </c>
      <c r="U259" s="464">
        <f t="shared" si="84"/>
        <v>0</v>
      </c>
      <c r="V259" s="464">
        <f t="shared" si="84"/>
        <v>0</v>
      </c>
      <c r="W259" s="464">
        <f t="shared" si="84"/>
        <v>0</v>
      </c>
      <c r="X259" s="464">
        <f t="shared" si="84"/>
        <v>0</v>
      </c>
      <c r="Y259" s="464">
        <f t="shared" si="84"/>
        <v>0</v>
      </c>
      <c r="Z259" s="464">
        <f t="shared" si="84"/>
        <v>0</v>
      </c>
      <c r="AA259" s="464">
        <f t="shared" si="84"/>
        <v>0</v>
      </c>
      <c r="AB259" s="464">
        <f t="shared" si="84"/>
        <v>0</v>
      </c>
      <c r="AC259" s="464">
        <f t="shared" si="84"/>
        <v>0</v>
      </c>
    </row>
    <row r="260" spans="2:29" s="456" customFormat="1" hidden="1" outlineLevel="1">
      <c r="B260" s="466" t="s">
        <v>720</v>
      </c>
      <c r="C260" s="469">
        <f>SUM(D260:AC260)</f>
        <v>8353458.323170526</v>
      </c>
      <c r="D260" s="463"/>
      <c r="E260" s="503">
        <f t="shared" ref="E260:AC260" si="85">(E259*$F$17*E73)*E79</f>
        <v>3282301.8951554135</v>
      </c>
      <c r="F260" s="503">
        <f t="shared" si="85"/>
        <v>5071156.4280151129</v>
      </c>
      <c r="G260" s="503">
        <f t="shared" si="85"/>
        <v>0</v>
      </c>
      <c r="H260" s="503">
        <f t="shared" si="85"/>
        <v>0</v>
      </c>
      <c r="I260" s="503">
        <f t="shared" si="85"/>
        <v>0</v>
      </c>
      <c r="J260" s="503">
        <f t="shared" si="85"/>
        <v>0</v>
      </c>
      <c r="K260" s="503">
        <f t="shared" si="85"/>
        <v>0</v>
      </c>
      <c r="L260" s="503">
        <f t="shared" si="85"/>
        <v>0</v>
      </c>
      <c r="M260" s="503">
        <f t="shared" si="85"/>
        <v>0</v>
      </c>
      <c r="N260" s="503">
        <f t="shared" si="85"/>
        <v>0</v>
      </c>
      <c r="O260" s="503">
        <f t="shared" si="85"/>
        <v>0</v>
      </c>
      <c r="P260" s="503">
        <f t="shared" si="85"/>
        <v>0</v>
      </c>
      <c r="Q260" s="503">
        <f t="shared" si="85"/>
        <v>0</v>
      </c>
      <c r="R260" s="503">
        <f t="shared" si="85"/>
        <v>0</v>
      </c>
      <c r="S260" s="503">
        <f t="shared" si="85"/>
        <v>0</v>
      </c>
      <c r="T260" s="503">
        <f t="shared" si="85"/>
        <v>0</v>
      </c>
      <c r="U260" s="503">
        <f t="shared" si="85"/>
        <v>0</v>
      </c>
      <c r="V260" s="503">
        <f t="shared" si="85"/>
        <v>0</v>
      </c>
      <c r="W260" s="503">
        <f t="shared" si="85"/>
        <v>0</v>
      </c>
      <c r="X260" s="503">
        <f t="shared" si="85"/>
        <v>0</v>
      </c>
      <c r="Y260" s="503">
        <f t="shared" si="85"/>
        <v>0</v>
      </c>
      <c r="Z260" s="503">
        <f t="shared" si="85"/>
        <v>0</v>
      </c>
      <c r="AA260" s="503">
        <f t="shared" si="85"/>
        <v>0</v>
      </c>
      <c r="AB260" s="503">
        <f t="shared" si="85"/>
        <v>0</v>
      </c>
      <c r="AC260" s="503">
        <f t="shared" si="85"/>
        <v>0</v>
      </c>
    </row>
    <row r="261" spans="2:29" s="456" customFormat="1" hidden="1" outlineLevel="1">
      <c r="B261" s="466" t="s">
        <v>721</v>
      </c>
      <c r="C261" s="469">
        <f>SUM(D261:AC261)</f>
        <v>7388606.4984029988</v>
      </c>
      <c r="D261" s="463"/>
      <c r="E261" s="463">
        <f t="shared" ref="E261:AC261" si="86">E260*E75</f>
        <v>3039618.7353269132</v>
      </c>
      <c r="F261" s="463">
        <f t="shared" si="86"/>
        <v>4348987.7630760856</v>
      </c>
      <c r="G261" s="463">
        <f t="shared" si="86"/>
        <v>0</v>
      </c>
      <c r="H261" s="463">
        <f t="shared" si="86"/>
        <v>0</v>
      </c>
      <c r="I261" s="463">
        <f t="shared" si="86"/>
        <v>0</v>
      </c>
      <c r="J261" s="463">
        <f t="shared" si="86"/>
        <v>0</v>
      </c>
      <c r="K261" s="463">
        <f t="shared" si="86"/>
        <v>0</v>
      </c>
      <c r="L261" s="463">
        <f t="shared" si="86"/>
        <v>0</v>
      </c>
      <c r="M261" s="463">
        <f t="shared" si="86"/>
        <v>0</v>
      </c>
      <c r="N261" s="463">
        <f t="shared" si="86"/>
        <v>0</v>
      </c>
      <c r="O261" s="463">
        <f t="shared" si="86"/>
        <v>0</v>
      </c>
      <c r="P261" s="463">
        <f t="shared" si="86"/>
        <v>0</v>
      </c>
      <c r="Q261" s="463">
        <f t="shared" si="86"/>
        <v>0</v>
      </c>
      <c r="R261" s="463">
        <f t="shared" si="86"/>
        <v>0</v>
      </c>
      <c r="S261" s="463">
        <f t="shared" si="86"/>
        <v>0</v>
      </c>
      <c r="T261" s="463">
        <f t="shared" si="86"/>
        <v>0</v>
      </c>
      <c r="U261" s="463">
        <f t="shared" si="86"/>
        <v>0</v>
      </c>
      <c r="V261" s="463">
        <f t="shared" si="86"/>
        <v>0</v>
      </c>
      <c r="W261" s="463">
        <f t="shared" si="86"/>
        <v>0</v>
      </c>
      <c r="X261" s="463">
        <f t="shared" si="86"/>
        <v>0</v>
      </c>
      <c r="Y261" s="463">
        <f t="shared" si="86"/>
        <v>0</v>
      </c>
      <c r="Z261" s="463">
        <f t="shared" si="86"/>
        <v>0</v>
      </c>
      <c r="AA261" s="463">
        <f t="shared" si="86"/>
        <v>0</v>
      </c>
      <c r="AB261" s="463">
        <f t="shared" si="86"/>
        <v>0</v>
      </c>
      <c r="AC261" s="463">
        <f t="shared" si="86"/>
        <v>0</v>
      </c>
    </row>
    <row r="262" spans="2:29" s="456" customFormat="1" hidden="1" outlineLevel="1">
      <c r="B262" s="504" t="str">
        <f>"Skaičiuojamasis kiekis, "&amp;D17</f>
        <v>Skaičiuojamasis kiekis, kv.m.</v>
      </c>
      <c r="C262" s="505">
        <v>3186.7008690829257</v>
      </c>
      <c r="D262" s="468" t="s">
        <v>722</v>
      </c>
      <c r="E262" s="502"/>
      <c r="F262" s="502"/>
      <c r="G262" s="502"/>
      <c r="H262" s="502"/>
      <c r="I262" s="502"/>
      <c r="J262" s="502"/>
      <c r="K262" s="502"/>
      <c r="L262" s="502"/>
      <c r="M262" s="502"/>
      <c r="N262" s="502"/>
      <c r="O262" s="502"/>
      <c r="P262" s="502"/>
      <c r="Q262" s="502"/>
      <c r="R262" s="502"/>
      <c r="S262" s="502"/>
    </row>
    <row r="263" spans="2:29" s="456" customFormat="1" ht="15" hidden="1" customHeight="1" outlineLevel="1">
      <c r="B263" s="439" t="s">
        <v>686</v>
      </c>
      <c r="C263" s="464">
        <f>C261-C251</f>
        <v>0</v>
      </c>
      <c r="D263" s="478" t="str">
        <f>IF(ROUND(C263,0)=0,"Teisingai","Patikslinti")</f>
        <v>Teisingai</v>
      </c>
      <c r="E263" s="468"/>
      <c r="F263" s="471"/>
      <c r="G263" s="471"/>
      <c r="H263" s="471"/>
      <c r="I263" s="471"/>
      <c r="J263" s="471"/>
      <c r="K263" s="471"/>
      <c r="L263" s="471"/>
      <c r="M263" s="471"/>
      <c r="N263" s="471"/>
      <c r="O263" s="471"/>
      <c r="P263" s="471"/>
      <c r="Q263" s="471"/>
      <c r="R263" s="471"/>
      <c r="S263" s="471"/>
      <c r="T263" s="471"/>
      <c r="U263" s="471"/>
      <c r="V263" s="471"/>
      <c r="W263" s="471"/>
      <c r="X263" s="471"/>
      <c r="Y263" s="471"/>
      <c r="Z263" s="471"/>
      <c r="AA263" s="471"/>
      <c r="AB263" s="471"/>
      <c r="AC263" s="471"/>
    </row>
    <row r="264" spans="2:29" s="456" customFormat="1" ht="15" hidden="1" customHeight="1" outlineLevel="1">
      <c r="C264" s="506"/>
      <c r="D264" s="507"/>
      <c r="E264" s="471"/>
      <c r="F264" s="471"/>
      <c r="G264" s="471"/>
      <c r="H264" s="471"/>
      <c r="I264" s="471"/>
      <c r="J264" s="471"/>
      <c r="K264" s="471"/>
      <c r="L264" s="471"/>
      <c r="M264" s="471"/>
      <c r="N264" s="471"/>
      <c r="O264" s="471"/>
      <c r="P264" s="471"/>
      <c r="Q264" s="471"/>
      <c r="R264" s="471"/>
      <c r="S264" s="471"/>
      <c r="T264" s="471"/>
      <c r="U264" s="471"/>
      <c r="V264" s="471"/>
      <c r="W264" s="471"/>
      <c r="X264" s="471"/>
      <c r="Y264" s="471"/>
      <c r="Z264" s="471"/>
      <c r="AA264" s="471"/>
      <c r="AB264" s="471"/>
      <c r="AC264" s="471"/>
    </row>
    <row r="265" spans="2:29" s="472" customFormat="1" hidden="1" outlineLevel="1">
      <c r="B265" s="495" t="s">
        <v>723</v>
      </c>
      <c r="C265" s="469">
        <f>SUM(D265:AC265)</f>
        <v>8353458.323170526</v>
      </c>
      <c r="D265" s="469"/>
      <c r="E265" s="469">
        <f t="shared" ref="E265:AC265" si="87">E260</f>
        <v>3282301.8951554135</v>
      </c>
      <c r="F265" s="469">
        <f>F260</f>
        <v>5071156.4280151129</v>
      </c>
      <c r="G265" s="469">
        <f t="shared" si="87"/>
        <v>0</v>
      </c>
      <c r="H265" s="469">
        <f t="shared" si="87"/>
        <v>0</v>
      </c>
      <c r="I265" s="469">
        <f t="shared" si="87"/>
        <v>0</v>
      </c>
      <c r="J265" s="469">
        <f t="shared" si="87"/>
        <v>0</v>
      </c>
      <c r="K265" s="469">
        <f t="shared" si="87"/>
        <v>0</v>
      </c>
      <c r="L265" s="469">
        <f t="shared" si="87"/>
        <v>0</v>
      </c>
      <c r="M265" s="469">
        <f t="shared" si="87"/>
        <v>0</v>
      </c>
      <c r="N265" s="469">
        <f t="shared" si="87"/>
        <v>0</v>
      </c>
      <c r="O265" s="469">
        <f t="shared" si="87"/>
        <v>0</v>
      </c>
      <c r="P265" s="469">
        <f t="shared" si="87"/>
        <v>0</v>
      </c>
      <c r="Q265" s="469">
        <f t="shared" si="87"/>
        <v>0</v>
      </c>
      <c r="R265" s="469">
        <f t="shared" si="87"/>
        <v>0</v>
      </c>
      <c r="S265" s="469">
        <f t="shared" si="87"/>
        <v>0</v>
      </c>
      <c r="T265" s="469">
        <f t="shared" si="87"/>
        <v>0</v>
      </c>
      <c r="U265" s="469">
        <f t="shared" si="87"/>
        <v>0</v>
      </c>
      <c r="V265" s="469">
        <f t="shared" si="87"/>
        <v>0</v>
      </c>
      <c r="W265" s="469">
        <f t="shared" si="87"/>
        <v>0</v>
      </c>
      <c r="X265" s="469">
        <f t="shared" si="87"/>
        <v>0</v>
      </c>
      <c r="Y265" s="469">
        <f t="shared" si="87"/>
        <v>0</v>
      </c>
      <c r="Z265" s="469">
        <f t="shared" si="87"/>
        <v>0</v>
      </c>
      <c r="AA265" s="469">
        <f t="shared" si="87"/>
        <v>0</v>
      </c>
      <c r="AB265" s="469">
        <f t="shared" si="87"/>
        <v>0</v>
      </c>
      <c r="AC265" s="469">
        <f t="shared" si="87"/>
        <v>0</v>
      </c>
    </row>
    <row r="266" spans="2:29" s="472" customFormat="1" hidden="1" outlineLevel="1">
      <c r="B266" s="495" t="s">
        <v>724</v>
      </c>
      <c r="C266" s="469">
        <f>SUM(D266:AC266)</f>
        <v>7388606.4984029988</v>
      </c>
      <c r="D266" s="469"/>
      <c r="E266" s="469">
        <f>E261</f>
        <v>3039618.7353269132</v>
      </c>
      <c r="F266" s="469">
        <f t="shared" ref="F266:AC266" si="88">F261</f>
        <v>4348987.7630760856</v>
      </c>
      <c r="G266" s="469">
        <f t="shared" si="88"/>
        <v>0</v>
      </c>
      <c r="H266" s="469">
        <f t="shared" si="88"/>
        <v>0</v>
      </c>
      <c r="I266" s="469">
        <f t="shared" si="88"/>
        <v>0</v>
      </c>
      <c r="J266" s="469">
        <f t="shared" si="88"/>
        <v>0</v>
      </c>
      <c r="K266" s="469">
        <f t="shared" si="88"/>
        <v>0</v>
      </c>
      <c r="L266" s="469">
        <f t="shared" si="88"/>
        <v>0</v>
      </c>
      <c r="M266" s="469">
        <f t="shared" si="88"/>
        <v>0</v>
      </c>
      <c r="N266" s="469">
        <f t="shared" si="88"/>
        <v>0</v>
      </c>
      <c r="O266" s="469">
        <f t="shared" si="88"/>
        <v>0</v>
      </c>
      <c r="P266" s="469">
        <f t="shared" si="88"/>
        <v>0</v>
      </c>
      <c r="Q266" s="469">
        <f t="shared" si="88"/>
        <v>0</v>
      </c>
      <c r="R266" s="469">
        <f t="shared" si="88"/>
        <v>0</v>
      </c>
      <c r="S266" s="469">
        <f t="shared" si="88"/>
        <v>0</v>
      </c>
      <c r="T266" s="469">
        <f t="shared" si="88"/>
        <v>0</v>
      </c>
      <c r="U266" s="469">
        <f t="shared" si="88"/>
        <v>0</v>
      </c>
      <c r="V266" s="469">
        <f t="shared" si="88"/>
        <v>0</v>
      </c>
      <c r="W266" s="469">
        <f t="shared" si="88"/>
        <v>0</v>
      </c>
      <c r="X266" s="469">
        <f t="shared" si="88"/>
        <v>0</v>
      </c>
      <c r="Y266" s="469">
        <f t="shared" si="88"/>
        <v>0</v>
      </c>
      <c r="Z266" s="469">
        <f t="shared" si="88"/>
        <v>0</v>
      </c>
      <c r="AA266" s="469">
        <f t="shared" si="88"/>
        <v>0</v>
      </c>
      <c r="AB266" s="469">
        <f t="shared" si="88"/>
        <v>0</v>
      </c>
      <c r="AC266" s="469">
        <f t="shared" si="88"/>
        <v>0</v>
      </c>
    </row>
    <row r="267" spans="2:29" s="456" customFormat="1" hidden="1" outlineLevel="1">
      <c r="B267" s="495" t="str">
        <f>"Turtas: "&amp;D17</f>
        <v>Turtas: kv.m.</v>
      </c>
      <c r="C267" s="469">
        <f>SUM(D267:AC267)</f>
        <v>3186.7008690829257</v>
      </c>
      <c r="D267" s="463"/>
      <c r="E267" s="463">
        <f t="shared" ref="E267:AC267" si="89">E259</f>
        <v>1274.6803476331704</v>
      </c>
      <c r="F267" s="463">
        <f t="shared" si="89"/>
        <v>1912.0205214497553</v>
      </c>
      <c r="G267" s="463">
        <f t="shared" si="89"/>
        <v>0</v>
      </c>
      <c r="H267" s="463">
        <f t="shared" si="89"/>
        <v>0</v>
      </c>
      <c r="I267" s="463">
        <f t="shared" si="89"/>
        <v>0</v>
      </c>
      <c r="J267" s="463">
        <f t="shared" si="89"/>
        <v>0</v>
      </c>
      <c r="K267" s="463">
        <f t="shared" si="89"/>
        <v>0</v>
      </c>
      <c r="L267" s="463">
        <f t="shared" si="89"/>
        <v>0</v>
      </c>
      <c r="M267" s="463">
        <f t="shared" si="89"/>
        <v>0</v>
      </c>
      <c r="N267" s="463">
        <f t="shared" si="89"/>
        <v>0</v>
      </c>
      <c r="O267" s="463">
        <f t="shared" si="89"/>
        <v>0</v>
      </c>
      <c r="P267" s="463">
        <f t="shared" si="89"/>
        <v>0</v>
      </c>
      <c r="Q267" s="463">
        <f t="shared" si="89"/>
        <v>0</v>
      </c>
      <c r="R267" s="463">
        <f t="shared" si="89"/>
        <v>0</v>
      </c>
      <c r="S267" s="463">
        <f t="shared" si="89"/>
        <v>0</v>
      </c>
      <c r="T267" s="463">
        <f t="shared" si="89"/>
        <v>0</v>
      </c>
      <c r="U267" s="463">
        <f t="shared" si="89"/>
        <v>0</v>
      </c>
      <c r="V267" s="463">
        <f t="shared" si="89"/>
        <v>0</v>
      </c>
      <c r="W267" s="463">
        <f t="shared" si="89"/>
        <v>0</v>
      </c>
      <c r="X267" s="463">
        <f t="shared" si="89"/>
        <v>0</v>
      </c>
      <c r="Y267" s="463">
        <f t="shared" si="89"/>
        <v>0</v>
      </c>
      <c r="Z267" s="463">
        <f t="shared" si="89"/>
        <v>0</v>
      </c>
      <c r="AA267" s="463">
        <f t="shared" si="89"/>
        <v>0</v>
      </c>
      <c r="AB267" s="463">
        <f t="shared" si="89"/>
        <v>0</v>
      </c>
      <c r="AC267" s="463">
        <f t="shared" si="89"/>
        <v>0</v>
      </c>
    </row>
    <row r="268" spans="2:29" s="456" customFormat="1" hidden="1" outlineLevel="1">
      <c r="N268" s="479"/>
      <c r="O268" s="479"/>
    </row>
    <row r="269" spans="2:29" s="456" customFormat="1" hidden="1" outlineLevel="1">
      <c r="B269" s="495" t="str">
        <f>"Turtas VPSP: "&amp;D17</f>
        <v>Turtas VPSP: kv.m.</v>
      </c>
      <c r="C269" s="469">
        <f>+C267</f>
        <v>3186.7008690829257</v>
      </c>
      <c r="D269" s="482"/>
      <c r="E269" s="482"/>
      <c r="F269" s="502"/>
      <c r="G269" s="482"/>
      <c r="H269" s="482"/>
      <c r="I269" s="482"/>
      <c r="J269" s="482"/>
      <c r="K269" s="482"/>
      <c r="L269" s="482"/>
      <c r="M269" s="482"/>
    </row>
    <row r="270" spans="2:29" s="456" customFormat="1" hidden="1" outlineLevel="1">
      <c r="B270" s="495" t="str">
        <f>"Turtas įprastu būdu: "&amp;D17</f>
        <v>Turtas įprastu būdu: kv.m.</v>
      </c>
      <c r="C270" s="469">
        <f>+C229</f>
        <v>4775.1740347104314</v>
      </c>
      <c r="D270" s="482"/>
      <c r="E270" s="482"/>
      <c r="F270" s="482"/>
      <c r="G270" s="482"/>
      <c r="H270" s="482"/>
      <c r="I270" s="482"/>
      <c r="J270" s="482"/>
      <c r="K270" s="482"/>
      <c r="L270" s="482"/>
      <c r="M270" s="482"/>
    </row>
    <row r="271" spans="2:29" s="456" customFormat="1" hidden="1" outlineLevel="1">
      <c r="B271" s="495" t="str">
        <f>"Turtas sumažėjimas: "&amp;D17</f>
        <v>Turtas sumažėjimas: kv.m.</v>
      </c>
      <c r="C271" s="469">
        <f>C270-C269</f>
        <v>1588.4731656275058</v>
      </c>
      <c r="D271" s="482"/>
      <c r="E271" s="482"/>
      <c r="F271" s="482"/>
      <c r="G271" s="482"/>
      <c r="H271" s="482"/>
      <c r="I271" s="482"/>
      <c r="J271" s="482"/>
      <c r="K271" s="482"/>
      <c r="L271" s="482"/>
      <c r="M271" s="482"/>
    </row>
    <row r="272" spans="2:29" s="456" customFormat="1" hidden="1" outlineLevel="1">
      <c r="B272" s="508" t="s">
        <v>725</v>
      </c>
      <c r="C272" s="509">
        <f>IF(C270=0,"-",+C271/C270)</f>
        <v>0.33265241310180466</v>
      </c>
      <c r="H272" s="482"/>
    </row>
    <row r="273" spans="2:29" s="456" customFormat="1" ht="15" hidden="1" customHeight="1" outlineLevel="1">
      <c r="C273" s="510"/>
      <c r="D273" s="477"/>
      <c r="E273" s="502"/>
      <c r="F273" s="502"/>
      <c r="G273" s="502"/>
      <c r="H273" s="502"/>
      <c r="I273" s="502"/>
      <c r="J273" s="502"/>
      <c r="K273" s="502"/>
      <c r="L273" s="502"/>
      <c r="M273" s="502"/>
      <c r="N273" s="502"/>
      <c r="O273" s="502"/>
      <c r="P273" s="502"/>
      <c r="Q273" s="502"/>
      <c r="R273" s="502"/>
      <c r="S273" s="502"/>
    </row>
    <row r="274" spans="2:29" s="456" customFormat="1" ht="15" hidden="1" customHeight="1" outlineLevel="1">
      <c r="B274" s="472" t="s">
        <v>726</v>
      </c>
      <c r="C274" s="510"/>
      <c r="D274" s="477"/>
      <c r="E274" s="502"/>
      <c r="F274" s="502"/>
      <c r="G274" s="502"/>
      <c r="H274" s="502"/>
      <c r="I274" s="502"/>
      <c r="J274" s="502"/>
      <c r="K274" s="502"/>
      <c r="L274" s="502"/>
      <c r="M274" s="502"/>
      <c r="N274" s="502"/>
      <c r="O274" s="502"/>
      <c r="P274" s="502"/>
      <c r="Q274" s="502"/>
      <c r="R274" s="502"/>
      <c r="S274" s="502"/>
    </row>
    <row r="275" spans="2:29" s="456" customFormat="1" ht="15" hidden="1" customHeight="1" outlineLevel="1">
      <c r="B275" s="761" t="s">
        <v>649</v>
      </c>
      <c r="C275" s="761" t="s">
        <v>140</v>
      </c>
      <c r="D275" s="511">
        <f t="shared" ref="D275:AC276" si="90">D69</f>
        <v>2026</v>
      </c>
      <c r="E275" s="512">
        <f t="shared" si="90"/>
        <v>2027</v>
      </c>
      <c r="F275" s="512">
        <f t="shared" si="90"/>
        <v>2028</v>
      </c>
      <c r="G275" s="512">
        <f t="shared" si="90"/>
        <v>2029</v>
      </c>
      <c r="H275" s="512">
        <f t="shared" si="90"/>
        <v>2030</v>
      </c>
      <c r="I275" s="512">
        <f t="shared" si="90"/>
        <v>2031</v>
      </c>
      <c r="J275" s="512">
        <f t="shared" si="90"/>
        <v>2032</v>
      </c>
      <c r="K275" s="512">
        <f t="shared" si="90"/>
        <v>2033</v>
      </c>
      <c r="L275" s="512">
        <f t="shared" si="90"/>
        <v>2034</v>
      </c>
      <c r="M275" s="512">
        <f t="shared" si="90"/>
        <v>2035</v>
      </c>
      <c r="N275" s="512">
        <f t="shared" si="90"/>
        <v>2036</v>
      </c>
      <c r="O275" s="512">
        <f t="shared" si="90"/>
        <v>2037</v>
      </c>
      <c r="P275" s="512">
        <f t="shared" si="90"/>
        <v>2038</v>
      </c>
      <c r="Q275" s="512">
        <f t="shared" si="90"/>
        <v>2039</v>
      </c>
      <c r="R275" s="512">
        <f t="shared" si="90"/>
        <v>2040</v>
      </c>
      <c r="S275" s="512">
        <f t="shared" si="90"/>
        <v>2041</v>
      </c>
      <c r="T275" s="512">
        <f t="shared" si="90"/>
        <v>2042</v>
      </c>
      <c r="U275" s="512">
        <f t="shared" si="90"/>
        <v>2043</v>
      </c>
      <c r="V275" s="512">
        <f t="shared" si="90"/>
        <v>2044</v>
      </c>
      <c r="W275" s="512">
        <f t="shared" si="90"/>
        <v>2045</v>
      </c>
      <c r="X275" s="512">
        <f t="shared" si="90"/>
        <v>2046</v>
      </c>
      <c r="Y275" s="512">
        <f t="shared" si="90"/>
        <v>2047</v>
      </c>
      <c r="Z275" s="512">
        <f t="shared" si="90"/>
        <v>2048</v>
      </c>
      <c r="AA275" s="512">
        <f t="shared" si="90"/>
        <v>2049</v>
      </c>
      <c r="AB275" s="512">
        <f t="shared" si="90"/>
        <v>2050</v>
      </c>
      <c r="AC275" s="512">
        <f t="shared" si="90"/>
        <v>2051</v>
      </c>
    </row>
    <row r="276" spans="2:29" s="456" customFormat="1" ht="15" hidden="1" customHeight="1" outlineLevel="1">
      <c r="B276" s="762"/>
      <c r="C276" s="762"/>
      <c r="D276" s="511">
        <f t="shared" si="90"/>
        <v>0</v>
      </c>
      <c r="E276" s="512">
        <f t="shared" si="90"/>
        <v>1</v>
      </c>
      <c r="F276" s="512">
        <f t="shared" si="90"/>
        <v>2</v>
      </c>
      <c r="G276" s="512">
        <f t="shared" si="90"/>
        <v>3</v>
      </c>
      <c r="H276" s="512">
        <f t="shared" si="90"/>
        <v>4</v>
      </c>
      <c r="I276" s="512">
        <f t="shared" si="90"/>
        <v>5</v>
      </c>
      <c r="J276" s="512">
        <f t="shared" si="90"/>
        <v>6</v>
      </c>
      <c r="K276" s="512">
        <f t="shared" si="90"/>
        <v>7</v>
      </c>
      <c r="L276" s="512">
        <f t="shared" si="90"/>
        <v>8</v>
      </c>
      <c r="M276" s="512">
        <f t="shared" si="90"/>
        <v>9</v>
      </c>
      <c r="N276" s="512">
        <f t="shared" si="90"/>
        <v>10</v>
      </c>
      <c r="O276" s="512">
        <f t="shared" si="90"/>
        <v>11</v>
      </c>
      <c r="P276" s="512">
        <f t="shared" si="90"/>
        <v>12</v>
      </c>
      <c r="Q276" s="512">
        <f t="shared" si="90"/>
        <v>13</v>
      </c>
      <c r="R276" s="512">
        <f t="shared" si="90"/>
        <v>14</v>
      </c>
      <c r="S276" s="512">
        <f t="shared" si="90"/>
        <v>15</v>
      </c>
      <c r="T276" s="512">
        <f t="shared" si="90"/>
        <v>16</v>
      </c>
      <c r="U276" s="512">
        <f t="shared" si="90"/>
        <v>17</v>
      </c>
      <c r="V276" s="512">
        <f t="shared" si="90"/>
        <v>18</v>
      </c>
      <c r="W276" s="512">
        <f t="shared" si="90"/>
        <v>19</v>
      </c>
      <c r="X276" s="512">
        <f t="shared" si="90"/>
        <v>20</v>
      </c>
      <c r="Y276" s="512">
        <f t="shared" si="90"/>
        <v>21</v>
      </c>
      <c r="Z276" s="512">
        <f t="shared" si="90"/>
        <v>22</v>
      </c>
      <c r="AA276" s="512">
        <f t="shared" si="90"/>
        <v>23</v>
      </c>
      <c r="AB276" s="512">
        <f t="shared" si="90"/>
        <v>24</v>
      </c>
      <c r="AC276" s="512">
        <f t="shared" si="90"/>
        <v>25</v>
      </c>
    </row>
    <row r="277" spans="2:29" s="456" customFormat="1" hidden="1" outlineLevel="1">
      <c r="B277" s="466" t="str">
        <f>"Turtas: "&amp;D17</f>
        <v>Turtas: kv.m.</v>
      </c>
      <c r="C277" s="469">
        <f>SUM(E277:AC277)</f>
        <v>4058.4903581065282</v>
      </c>
      <c r="D277" s="464"/>
      <c r="E277" s="464">
        <f t="shared" ref="E277:AC277" si="91">$C$288*C21*E79</f>
        <v>1623.3961432426115</v>
      </c>
      <c r="F277" s="464">
        <f t="shared" si="91"/>
        <v>2435.0942148639169</v>
      </c>
      <c r="G277" s="464">
        <f t="shared" si="91"/>
        <v>0</v>
      </c>
      <c r="H277" s="464">
        <f t="shared" si="91"/>
        <v>0</v>
      </c>
      <c r="I277" s="464">
        <f t="shared" si="91"/>
        <v>0</v>
      </c>
      <c r="J277" s="464">
        <f t="shared" si="91"/>
        <v>0</v>
      </c>
      <c r="K277" s="464">
        <f t="shared" si="91"/>
        <v>0</v>
      </c>
      <c r="L277" s="464">
        <f t="shared" si="91"/>
        <v>0</v>
      </c>
      <c r="M277" s="464">
        <f t="shared" si="91"/>
        <v>0</v>
      </c>
      <c r="N277" s="464">
        <f t="shared" si="91"/>
        <v>0</v>
      </c>
      <c r="O277" s="464">
        <f t="shared" si="91"/>
        <v>0</v>
      </c>
      <c r="P277" s="464">
        <f t="shared" si="91"/>
        <v>0</v>
      </c>
      <c r="Q277" s="464">
        <f t="shared" si="91"/>
        <v>0</v>
      </c>
      <c r="R277" s="464">
        <f t="shared" si="91"/>
        <v>0</v>
      </c>
      <c r="S277" s="464">
        <f t="shared" si="91"/>
        <v>0</v>
      </c>
      <c r="T277" s="464">
        <f t="shared" si="91"/>
        <v>0</v>
      </c>
      <c r="U277" s="464">
        <f t="shared" si="91"/>
        <v>0</v>
      </c>
      <c r="V277" s="464">
        <f t="shared" si="91"/>
        <v>0</v>
      </c>
      <c r="W277" s="464">
        <f t="shared" si="91"/>
        <v>0</v>
      </c>
      <c r="X277" s="464">
        <f t="shared" si="91"/>
        <v>0</v>
      </c>
      <c r="Y277" s="464">
        <f t="shared" si="91"/>
        <v>0</v>
      </c>
      <c r="Z277" s="464">
        <f t="shared" si="91"/>
        <v>0</v>
      </c>
      <c r="AA277" s="464">
        <f t="shared" si="91"/>
        <v>0</v>
      </c>
      <c r="AB277" s="464">
        <f t="shared" si="91"/>
        <v>0</v>
      </c>
      <c r="AC277" s="464">
        <f t="shared" si="91"/>
        <v>0</v>
      </c>
    </row>
    <row r="278" spans="2:29" s="456" customFormat="1" hidden="1" outlineLevel="1">
      <c r="B278" s="466" t="s">
        <v>727</v>
      </c>
      <c r="C278" s="469">
        <f>SUM(D278:AC278)</f>
        <v>12872855.677269284</v>
      </c>
      <c r="D278" s="463"/>
      <c r="E278" s="503">
        <f>(E277*$F$17*E73)*(1+$F$7)*E79</f>
        <v>5058096.533308167</v>
      </c>
      <c r="F278" s="503">
        <f>(F277*$F$17*F73)*(1+$F$7)*F79</f>
        <v>7814759.1439611157</v>
      </c>
      <c r="G278" s="503">
        <f t="shared" ref="G278:AC278" si="92">(G277*$F$17*G73)*G79</f>
        <v>0</v>
      </c>
      <c r="H278" s="503">
        <f t="shared" si="92"/>
        <v>0</v>
      </c>
      <c r="I278" s="503">
        <f t="shared" si="92"/>
        <v>0</v>
      </c>
      <c r="J278" s="503">
        <f t="shared" si="92"/>
        <v>0</v>
      </c>
      <c r="K278" s="503">
        <f t="shared" si="92"/>
        <v>0</v>
      </c>
      <c r="L278" s="503">
        <f t="shared" si="92"/>
        <v>0</v>
      </c>
      <c r="M278" s="503">
        <f t="shared" si="92"/>
        <v>0</v>
      </c>
      <c r="N278" s="503">
        <f t="shared" si="92"/>
        <v>0</v>
      </c>
      <c r="O278" s="503">
        <f t="shared" si="92"/>
        <v>0</v>
      </c>
      <c r="P278" s="503">
        <f t="shared" si="92"/>
        <v>0</v>
      </c>
      <c r="Q278" s="503">
        <f t="shared" si="92"/>
        <v>0</v>
      </c>
      <c r="R278" s="503">
        <f t="shared" si="92"/>
        <v>0</v>
      </c>
      <c r="S278" s="503">
        <f t="shared" si="92"/>
        <v>0</v>
      </c>
      <c r="T278" s="503">
        <f t="shared" si="92"/>
        <v>0</v>
      </c>
      <c r="U278" s="503">
        <f t="shared" si="92"/>
        <v>0</v>
      </c>
      <c r="V278" s="503">
        <f t="shared" si="92"/>
        <v>0</v>
      </c>
      <c r="W278" s="503">
        <f t="shared" si="92"/>
        <v>0</v>
      </c>
      <c r="X278" s="503">
        <f t="shared" si="92"/>
        <v>0</v>
      </c>
      <c r="Y278" s="503">
        <f t="shared" si="92"/>
        <v>0</v>
      </c>
      <c r="Z278" s="503">
        <f t="shared" si="92"/>
        <v>0</v>
      </c>
      <c r="AA278" s="503">
        <f t="shared" si="92"/>
        <v>0</v>
      </c>
      <c r="AB278" s="503">
        <f t="shared" si="92"/>
        <v>0</v>
      </c>
      <c r="AC278" s="503">
        <f t="shared" si="92"/>
        <v>0</v>
      </c>
    </row>
    <row r="279" spans="2:29" s="456" customFormat="1" hidden="1" outlineLevel="1">
      <c r="B279" s="466" t="s">
        <v>721</v>
      </c>
      <c r="C279" s="469">
        <f>SUM(D279:AC279)</f>
        <v>11385998.640378222</v>
      </c>
      <c r="D279" s="463"/>
      <c r="E279" s="463">
        <f t="shared" ref="E279:AC279" si="93">E278*E75</f>
        <v>4684116.6592348563</v>
      </c>
      <c r="F279" s="463">
        <f t="shared" si="93"/>
        <v>6701881.9811433656</v>
      </c>
      <c r="G279" s="463">
        <f t="shared" si="93"/>
        <v>0</v>
      </c>
      <c r="H279" s="463">
        <f t="shared" si="93"/>
        <v>0</v>
      </c>
      <c r="I279" s="463">
        <f t="shared" si="93"/>
        <v>0</v>
      </c>
      <c r="J279" s="463">
        <f t="shared" si="93"/>
        <v>0</v>
      </c>
      <c r="K279" s="463">
        <f t="shared" si="93"/>
        <v>0</v>
      </c>
      <c r="L279" s="463">
        <f t="shared" si="93"/>
        <v>0</v>
      </c>
      <c r="M279" s="463">
        <f t="shared" si="93"/>
        <v>0</v>
      </c>
      <c r="N279" s="463">
        <f t="shared" si="93"/>
        <v>0</v>
      </c>
      <c r="O279" s="463">
        <f t="shared" si="93"/>
        <v>0</v>
      </c>
      <c r="P279" s="463">
        <f t="shared" si="93"/>
        <v>0</v>
      </c>
      <c r="Q279" s="463">
        <f t="shared" si="93"/>
        <v>0</v>
      </c>
      <c r="R279" s="463">
        <f t="shared" si="93"/>
        <v>0</v>
      </c>
      <c r="S279" s="463">
        <f t="shared" si="93"/>
        <v>0</v>
      </c>
      <c r="T279" s="463">
        <f t="shared" si="93"/>
        <v>0</v>
      </c>
      <c r="U279" s="463">
        <f t="shared" si="93"/>
        <v>0</v>
      </c>
      <c r="V279" s="463">
        <f t="shared" si="93"/>
        <v>0</v>
      </c>
      <c r="W279" s="463">
        <f t="shared" si="93"/>
        <v>0</v>
      </c>
      <c r="X279" s="463">
        <f t="shared" si="93"/>
        <v>0</v>
      </c>
      <c r="Y279" s="463">
        <f t="shared" si="93"/>
        <v>0</v>
      </c>
      <c r="Z279" s="463">
        <f t="shared" si="93"/>
        <v>0</v>
      </c>
      <c r="AA279" s="463">
        <f t="shared" si="93"/>
        <v>0</v>
      </c>
      <c r="AB279" s="463">
        <f t="shared" si="93"/>
        <v>0</v>
      </c>
      <c r="AC279" s="463">
        <f t="shared" si="93"/>
        <v>0</v>
      </c>
    </row>
    <row r="280" spans="2:29" s="456" customFormat="1" hidden="1" outlineLevel="1">
      <c r="C280" s="506"/>
      <c r="D280" s="471"/>
      <c r="E280" s="471"/>
      <c r="F280" s="471"/>
      <c r="G280" s="471"/>
      <c r="H280" s="471"/>
      <c r="I280" s="471"/>
      <c r="J280" s="471"/>
      <c r="K280" s="471"/>
      <c r="L280" s="471"/>
      <c r="M280" s="471"/>
      <c r="N280" s="471"/>
      <c r="O280" s="471"/>
      <c r="P280" s="471"/>
      <c r="Q280" s="471"/>
      <c r="R280" s="471"/>
      <c r="S280" s="513"/>
      <c r="T280" s="471"/>
      <c r="U280" s="471"/>
      <c r="V280" s="471"/>
      <c r="W280" s="471"/>
      <c r="X280" s="471"/>
      <c r="Y280" s="471"/>
      <c r="Z280" s="471"/>
      <c r="AA280" s="471"/>
      <c r="AB280" s="471"/>
      <c r="AC280" s="471"/>
    </row>
    <row r="281" spans="2:29" s="456" customFormat="1" hidden="1" outlineLevel="1">
      <c r="B281" s="322" t="s">
        <v>728</v>
      </c>
      <c r="C281" s="469">
        <f>SUM(D281:AC281)</f>
        <v>6569201.4768665545</v>
      </c>
      <c r="D281" s="463"/>
      <c r="E281" s="463">
        <f>(SUM(SUM($E277:E277)*$F$35+$C$36)*(1+$F$7)*E73)*E80</f>
        <v>0</v>
      </c>
      <c r="F281" s="463">
        <f>(SUM(SUM($E277:F277)*$F$35+$C$36)*(1+$F$7)*F73)*F80</f>
        <v>0</v>
      </c>
      <c r="G281" s="463">
        <f>(SUM(SUM($E277:G277)*$F$35+$C$36)*(1+$F$7)*G73)*G80</f>
        <v>280562.02815699874</v>
      </c>
      <c r="H281" s="463">
        <f>(SUM(SUM($E277:H277)*$F$35+$C$36)*(1+$F$7)*H73)*H80</f>
        <v>288978.88900170865</v>
      </c>
      <c r="I281" s="463">
        <f>(SUM(SUM($E277:I277)*$F$35+$C$36)*(1+$F$7)*I73)*I80</f>
        <v>297648.25567175989</v>
      </c>
      <c r="J281" s="463">
        <f>(SUM(SUM($E277:J277)*$F$35+$C$36)*(1+$F$7)*J73)*J80</f>
        <v>306577.70334191271</v>
      </c>
      <c r="K281" s="463">
        <f>(SUM(SUM($E277:K277)*$F$35+$C$36)*(1+$F$7)*K73)*K80</f>
        <v>315775.03444217012</v>
      </c>
      <c r="L281" s="463">
        <f>(SUM(SUM($E277:L277)*$F$35+$C$36)*(1+$F$7)*L73)*L80</f>
        <v>325248.2854754352</v>
      </c>
      <c r="M281" s="463">
        <f>(SUM(SUM($E277:M277)*$F$35+$C$36)*(1+$F$7)*M73)*M80</f>
        <v>335005.73403969826</v>
      </c>
      <c r="N281" s="463">
        <f>(SUM(SUM($E277:N277)*$F$35+$C$36)*(1+$F$7)*N73)*N80</f>
        <v>345055.90606088919</v>
      </c>
      <c r="O281" s="463">
        <f>(SUM(SUM($E277:O277)*$F$35+$C$36)*(1+$F$7)*O73)*O80</f>
        <v>355407.58324271592</v>
      </c>
      <c r="P281" s="463">
        <f>(SUM(SUM($E277:P277)*$F$35+$C$36)*(1+$F$7)*P73)*P80</f>
        <v>366069.81073999731</v>
      </c>
      <c r="Q281" s="463">
        <f>(SUM(SUM($E277:Q277)*$F$35+$C$36)*(1+$F$7)*Q73)*Q80</f>
        <v>377051.90506219724</v>
      </c>
      <c r="R281" s="463">
        <f>(SUM(SUM($E277:R277)*$F$35+$C$36)*(1+$F$7)*R73)*R80</f>
        <v>388363.46221406315</v>
      </c>
      <c r="S281" s="463">
        <f>(SUM(SUM($E277:S277)*$F$35+$C$36)*(1+$F$7)*S73)*S80</f>
        <v>400014.36608048511</v>
      </c>
      <c r="T281" s="463">
        <f>(SUM(SUM($E277:T277)*$F$35+$C$36)*(1+$F$7)*T73)*T80</f>
        <v>412014.79706289957</v>
      </c>
      <c r="U281" s="463">
        <f>(SUM(SUM($E277:U277)*$F$35+$C$36)*(1+$F$7)*U73)*U80</f>
        <v>424375.24097478657</v>
      </c>
      <c r="V281" s="463">
        <f>(SUM(SUM($E277:V277)*$F$35+$C$36)*(1+$F$7)*V73)*V80</f>
        <v>437106.49820403015</v>
      </c>
      <c r="W281" s="463">
        <f>(SUM(SUM($E277:W277)*$F$35+$C$36)*(1+$F$7)*W73)*W80</f>
        <v>450219.69315015106</v>
      </c>
      <c r="X281" s="463">
        <f>(SUM(SUM($E277:X277)*$F$35+$C$36)*(1+$F$7)*X73)*X80</f>
        <v>463726.28394465556</v>
      </c>
      <c r="Y281" s="463">
        <f>(SUM(SUM($E277:Y277)*$F$35+$C$36)*(1+$F$7)*Y73)*Y80</f>
        <v>0</v>
      </c>
      <c r="Z281" s="463">
        <f>(SUM(SUM($E277:Z277)*$F$35+$C$36)*(1+$F$7)*Z73)*Z80</f>
        <v>0</v>
      </c>
      <c r="AA281" s="463">
        <f>(SUM(SUM($E277:AA277)*$F$35+$C$36)*(1+$F$7)*AA73)*AA80</f>
        <v>0</v>
      </c>
      <c r="AB281" s="463">
        <f>(SUM(SUM($E277:AB277)*$F$35+$C$36)*(1+$F$7)*AB73)*AB80</f>
        <v>0</v>
      </c>
      <c r="AC281" s="463">
        <f>(SUM(SUM($E277:AC277)*$F$35+$C$36)*(1+$F$7)*AC73)*AC80</f>
        <v>0</v>
      </c>
    </row>
    <row r="282" spans="2:29" s="456" customFormat="1" hidden="1" outlineLevel="1">
      <c r="B282" s="466" t="s">
        <v>729</v>
      </c>
      <c r="C282" s="469">
        <f>SUM(D282:AC282)</f>
        <v>0</v>
      </c>
      <c r="D282" s="463"/>
      <c r="E282" s="463">
        <f t="array" ref="E282">SUM(($E277:E277)*$F$45,E123)*E73*E80</f>
        <v>0</v>
      </c>
      <c r="F282" s="463">
        <f t="array" ref="F282">SUM(($E277:F277)*$F$45,F123)*F73*F80</f>
        <v>0</v>
      </c>
      <c r="G282" s="463">
        <f t="array" ref="G282">SUM(($E277:G277)*$F$45,G123)*G73*G80</f>
        <v>0</v>
      </c>
      <c r="H282" s="463">
        <f t="array" ref="H282">SUM(($E277:H277)*$F$45,H123)*H73*H80</f>
        <v>0</v>
      </c>
      <c r="I282" s="463">
        <f t="array" ref="I282">SUM(($E277:I277)*$F$45,I123)*I73*I80</f>
        <v>0</v>
      </c>
      <c r="J282" s="463">
        <f t="array" ref="J282">SUM(($E277:J277)*$F$45,J123)*J73*J80</f>
        <v>0</v>
      </c>
      <c r="K282" s="463">
        <f t="array" ref="K282">SUM(($E277:K277)*$F$45,K123)*K73*K80</f>
        <v>0</v>
      </c>
      <c r="L282" s="463">
        <f t="array" ref="L282">SUM(($E277:L277)*$F$45,L123)*L73*L80</f>
        <v>0</v>
      </c>
      <c r="M282" s="463">
        <f t="array" ref="M282">SUM(($E277:M277)*$F$45,M123)*M73*M80</f>
        <v>0</v>
      </c>
      <c r="N282" s="463">
        <f t="array" ref="N282">SUM(($E277:N277)*$F$45,N123)*N73*N80</f>
        <v>0</v>
      </c>
      <c r="O282" s="463">
        <f t="array" ref="O282">SUM(($E277:O277)*$F$45,O123)*O73*O80</f>
        <v>0</v>
      </c>
      <c r="P282" s="463">
        <f t="array" ref="P282">SUM(($E277:P277)*$F$45,P123)*P73*P80</f>
        <v>0</v>
      </c>
      <c r="Q282" s="463">
        <f t="array" ref="Q282">SUM(($E277:Q277)*$F$45,Q123)*Q73*Q80</f>
        <v>0</v>
      </c>
      <c r="R282" s="463">
        <f t="array" ref="R282">SUM(($E277:R277)*$F$45,R123)*R73*R80</f>
        <v>0</v>
      </c>
      <c r="S282" s="463">
        <f t="array" ref="S282">SUM(($E277:S277)*$F$45,S123)*S73*S80</f>
        <v>0</v>
      </c>
      <c r="T282" s="463">
        <f t="array" ref="T282">SUM(($E277:T277)*$F$45,T123)*T73*T80</f>
        <v>0</v>
      </c>
      <c r="U282" s="463">
        <f t="array" ref="U282">SUM(($E277:U277)*$F$45,U123)*U73*U80</f>
        <v>0</v>
      </c>
      <c r="V282" s="463">
        <f t="array" ref="V282">SUM(($E277:V277)*$F$45,V123)*V73*V80</f>
        <v>0</v>
      </c>
      <c r="W282" s="463">
        <f t="array" ref="W282">SUM(($E277:W277)*$F$45,W123)*W73*W80</f>
        <v>0</v>
      </c>
      <c r="X282" s="463">
        <f t="array" ref="X282">SUM(($E277:X277)*$F$45,X123)*X73*X80</f>
        <v>0</v>
      </c>
      <c r="Y282" s="463">
        <f t="array" ref="Y282">SUM(($E277:Y277)*$F$45,Y123)*Y73*Y80</f>
        <v>0</v>
      </c>
      <c r="Z282" s="463">
        <f t="array" ref="Z282">SUM(($E277:Z277)*$F$45,Z123)*Z73*Z80</f>
        <v>0</v>
      </c>
      <c r="AA282" s="463">
        <f t="array" ref="AA282">SUM(($E277:AA277)*$F$45,AA123)*AA73*AA80</f>
        <v>0</v>
      </c>
      <c r="AB282" s="463">
        <f t="array" ref="AB282">SUM(($E277:AB277)*$F$45,AB123)*AB73*AB80</f>
        <v>0</v>
      </c>
      <c r="AC282" s="463">
        <f t="array" ref="AC282">SUM(($E277:AC277)*$F$45,AC123)*AC73*AC80</f>
        <v>0</v>
      </c>
    </row>
    <row r="283" spans="2:29" s="456" customFormat="1" hidden="1" outlineLevel="1">
      <c r="B283" s="466" t="s">
        <v>730</v>
      </c>
      <c r="C283" s="469">
        <f>SUM(D283:AC283)</f>
        <v>6569201.4768665545</v>
      </c>
      <c r="D283" s="463"/>
      <c r="E283" s="463">
        <f>E281-E282</f>
        <v>0</v>
      </c>
      <c r="F283" s="463">
        <f t="shared" ref="F283:AC283" si="94">F281-F282</f>
        <v>0</v>
      </c>
      <c r="G283" s="463">
        <f t="shared" si="94"/>
        <v>280562.02815699874</v>
      </c>
      <c r="H283" s="463">
        <f t="shared" si="94"/>
        <v>288978.88900170865</v>
      </c>
      <c r="I283" s="463">
        <f t="shared" si="94"/>
        <v>297648.25567175989</v>
      </c>
      <c r="J283" s="463">
        <f t="shared" si="94"/>
        <v>306577.70334191271</v>
      </c>
      <c r="K283" s="463">
        <f t="shared" si="94"/>
        <v>315775.03444217012</v>
      </c>
      <c r="L283" s="463">
        <f t="shared" si="94"/>
        <v>325248.2854754352</v>
      </c>
      <c r="M283" s="463">
        <f t="shared" si="94"/>
        <v>335005.73403969826</v>
      </c>
      <c r="N283" s="463">
        <f t="shared" si="94"/>
        <v>345055.90606088919</v>
      </c>
      <c r="O283" s="463">
        <f t="shared" si="94"/>
        <v>355407.58324271592</v>
      </c>
      <c r="P283" s="463">
        <f t="shared" si="94"/>
        <v>366069.81073999731</v>
      </c>
      <c r="Q283" s="463">
        <f t="shared" si="94"/>
        <v>377051.90506219724</v>
      </c>
      <c r="R283" s="463">
        <f t="shared" si="94"/>
        <v>388363.46221406315</v>
      </c>
      <c r="S283" s="463">
        <f t="shared" si="94"/>
        <v>400014.36608048511</v>
      </c>
      <c r="T283" s="463">
        <f t="shared" si="94"/>
        <v>412014.79706289957</v>
      </c>
      <c r="U283" s="463">
        <f t="shared" si="94"/>
        <v>424375.24097478657</v>
      </c>
      <c r="V283" s="463">
        <f t="shared" si="94"/>
        <v>437106.49820403015</v>
      </c>
      <c r="W283" s="463">
        <f t="shared" si="94"/>
        <v>450219.69315015106</v>
      </c>
      <c r="X283" s="463">
        <f t="shared" si="94"/>
        <v>463726.28394465556</v>
      </c>
      <c r="Y283" s="463">
        <f t="shared" si="94"/>
        <v>0</v>
      </c>
      <c r="Z283" s="463">
        <f t="shared" si="94"/>
        <v>0</v>
      </c>
      <c r="AA283" s="463">
        <f t="shared" si="94"/>
        <v>0</v>
      </c>
      <c r="AB283" s="463">
        <f t="shared" si="94"/>
        <v>0</v>
      </c>
      <c r="AC283" s="463">
        <f t="shared" si="94"/>
        <v>0</v>
      </c>
    </row>
    <row r="284" spans="2:29" s="456" customFormat="1" hidden="1" outlineLevel="1">
      <c r="B284" s="466" t="s">
        <v>731</v>
      </c>
      <c r="C284" s="469">
        <f>SUM(D284:AC284)</f>
        <v>2765399.3860130417</v>
      </c>
      <c r="D284" s="463"/>
      <c r="E284" s="463">
        <f t="shared" ref="E284:AC284" si="95">E283*E75</f>
        <v>0</v>
      </c>
      <c r="F284" s="463">
        <f t="shared" si="95"/>
        <v>0</v>
      </c>
      <c r="G284" s="463">
        <f t="shared" si="95"/>
        <v>222818.19919735601</v>
      </c>
      <c r="H284" s="463">
        <f t="shared" si="95"/>
        <v>212534.02834982655</v>
      </c>
      <c r="I284" s="463">
        <f t="shared" si="95"/>
        <v>202724.52326300321</v>
      </c>
      <c r="J284" s="463">
        <f t="shared" si="95"/>
        <v>193367.77574538201</v>
      </c>
      <c r="K284" s="463">
        <f t="shared" si="95"/>
        <v>184442.88877772956</v>
      </c>
      <c r="L284" s="463">
        <f t="shared" si="95"/>
        <v>175929.92984244099</v>
      </c>
      <c r="M284" s="463">
        <f t="shared" si="95"/>
        <v>167809.88640698086</v>
      </c>
      <c r="N284" s="463">
        <f t="shared" si="95"/>
        <v>160064.62346198538</v>
      </c>
      <c r="O284" s="463">
        <f t="shared" si="95"/>
        <v>152676.84301919266</v>
      </c>
      <c r="P284" s="463">
        <f t="shared" si="95"/>
        <v>145630.04547874539</v>
      </c>
      <c r="Q284" s="463">
        <f t="shared" si="95"/>
        <v>138908.49277958565</v>
      </c>
      <c r="R284" s="463">
        <f t="shared" si="95"/>
        <v>132497.17325064196</v>
      </c>
      <c r="S284" s="463">
        <f t="shared" si="95"/>
        <v>126381.76808430994</v>
      </c>
      <c r="T284" s="463">
        <f t="shared" si="95"/>
        <v>120548.61935734851</v>
      </c>
      <c r="U284" s="463">
        <f t="shared" si="95"/>
        <v>114984.69952777171</v>
      </c>
      <c r="V284" s="463">
        <f t="shared" si="95"/>
        <v>109677.58233961037</v>
      </c>
      <c r="W284" s="463">
        <f t="shared" si="95"/>
        <v>104615.41507056478</v>
      </c>
      <c r="X284" s="463">
        <f t="shared" si="95"/>
        <v>99786.892060566141</v>
      </c>
      <c r="Y284" s="463">
        <f t="shared" si="95"/>
        <v>0</v>
      </c>
      <c r="Z284" s="463">
        <f t="shared" si="95"/>
        <v>0</v>
      </c>
      <c r="AA284" s="463">
        <f t="shared" si="95"/>
        <v>0</v>
      </c>
      <c r="AB284" s="463">
        <f t="shared" si="95"/>
        <v>0</v>
      </c>
      <c r="AC284" s="463">
        <f t="shared" si="95"/>
        <v>0</v>
      </c>
    </row>
    <row r="285" spans="2:29" hidden="1" outlineLevel="1">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spans="2:29" hidden="1" outlineLevel="1">
      <c r="B286" s="466" t="s">
        <v>732</v>
      </c>
      <c r="C286" s="469">
        <f>SUM(D286:AC286)</f>
        <v>19442057.154135838</v>
      </c>
      <c r="D286" s="463"/>
      <c r="E286" s="312">
        <f>SUM(E278,E283)</f>
        <v>5058096.533308167</v>
      </c>
      <c r="F286" s="312">
        <f t="shared" ref="F286:AC287" si="96">SUM(F278,F283)</f>
        <v>7814759.1439611157</v>
      </c>
      <c r="G286" s="312">
        <f t="shared" si="96"/>
        <v>280562.02815699874</v>
      </c>
      <c r="H286" s="312">
        <f t="shared" si="96"/>
        <v>288978.88900170865</v>
      </c>
      <c r="I286" s="312">
        <f t="shared" si="96"/>
        <v>297648.25567175989</v>
      </c>
      <c r="J286" s="312">
        <f t="shared" si="96"/>
        <v>306577.70334191271</v>
      </c>
      <c r="K286" s="312">
        <f t="shared" si="96"/>
        <v>315775.03444217012</v>
      </c>
      <c r="L286" s="312">
        <f t="shared" si="96"/>
        <v>325248.2854754352</v>
      </c>
      <c r="M286" s="312">
        <f t="shared" si="96"/>
        <v>335005.73403969826</v>
      </c>
      <c r="N286" s="312">
        <f t="shared" si="96"/>
        <v>345055.90606088919</v>
      </c>
      <c r="O286" s="312">
        <f t="shared" si="96"/>
        <v>355407.58324271592</v>
      </c>
      <c r="P286" s="312">
        <f t="shared" si="96"/>
        <v>366069.81073999731</v>
      </c>
      <c r="Q286" s="312">
        <f t="shared" si="96"/>
        <v>377051.90506219724</v>
      </c>
      <c r="R286" s="312">
        <f t="shared" si="96"/>
        <v>388363.46221406315</v>
      </c>
      <c r="S286" s="312">
        <f t="shared" si="96"/>
        <v>400014.36608048511</v>
      </c>
      <c r="T286" s="312">
        <f t="shared" si="96"/>
        <v>412014.79706289957</v>
      </c>
      <c r="U286" s="312">
        <f t="shared" si="96"/>
        <v>424375.24097478657</v>
      </c>
      <c r="V286" s="312">
        <f t="shared" si="96"/>
        <v>437106.49820403015</v>
      </c>
      <c r="W286" s="312">
        <f t="shared" si="96"/>
        <v>450219.69315015106</v>
      </c>
      <c r="X286" s="312">
        <f t="shared" si="96"/>
        <v>463726.28394465556</v>
      </c>
      <c r="Y286" s="312">
        <f t="shared" si="96"/>
        <v>0</v>
      </c>
      <c r="Z286" s="312">
        <f t="shared" si="96"/>
        <v>0</v>
      </c>
      <c r="AA286" s="312">
        <f t="shared" si="96"/>
        <v>0</v>
      </c>
      <c r="AB286" s="312">
        <f t="shared" si="96"/>
        <v>0</v>
      </c>
      <c r="AC286" s="312">
        <f t="shared" si="96"/>
        <v>0</v>
      </c>
    </row>
    <row r="287" spans="2:29" hidden="1" outlineLevel="1">
      <c r="B287" s="466" t="s">
        <v>733</v>
      </c>
      <c r="C287" s="469">
        <f>SUM(D287:AC287)</f>
        <v>14151398.026391268</v>
      </c>
      <c r="D287" s="463"/>
      <c r="E287" s="312">
        <f>SUM(E279,E284)</f>
        <v>4684116.6592348563</v>
      </c>
      <c r="F287" s="312">
        <f t="shared" si="96"/>
        <v>6701881.9811433656</v>
      </c>
      <c r="G287" s="312">
        <f t="shared" si="96"/>
        <v>222818.19919735601</v>
      </c>
      <c r="H287" s="312">
        <f t="shared" si="96"/>
        <v>212534.02834982655</v>
      </c>
      <c r="I287" s="312">
        <f t="shared" si="96"/>
        <v>202724.52326300321</v>
      </c>
      <c r="J287" s="312">
        <f t="shared" si="96"/>
        <v>193367.77574538201</v>
      </c>
      <c r="K287" s="312">
        <f t="shared" si="96"/>
        <v>184442.88877772956</v>
      </c>
      <c r="L287" s="312">
        <f t="shared" si="96"/>
        <v>175929.92984244099</v>
      </c>
      <c r="M287" s="312">
        <f t="shared" si="96"/>
        <v>167809.88640698086</v>
      </c>
      <c r="N287" s="312">
        <f t="shared" si="96"/>
        <v>160064.62346198538</v>
      </c>
      <c r="O287" s="312">
        <f t="shared" si="96"/>
        <v>152676.84301919266</v>
      </c>
      <c r="P287" s="312">
        <f t="shared" si="96"/>
        <v>145630.04547874539</v>
      </c>
      <c r="Q287" s="312">
        <f t="shared" si="96"/>
        <v>138908.49277958565</v>
      </c>
      <c r="R287" s="312">
        <f t="shared" si="96"/>
        <v>132497.17325064196</v>
      </c>
      <c r="S287" s="312">
        <f t="shared" si="96"/>
        <v>126381.76808430994</v>
      </c>
      <c r="T287" s="312">
        <f t="shared" si="96"/>
        <v>120548.61935734851</v>
      </c>
      <c r="U287" s="312">
        <f t="shared" si="96"/>
        <v>114984.69952777171</v>
      </c>
      <c r="V287" s="312">
        <f t="shared" si="96"/>
        <v>109677.58233961037</v>
      </c>
      <c r="W287" s="312">
        <f t="shared" si="96"/>
        <v>104615.41507056478</v>
      </c>
      <c r="X287" s="312">
        <f t="shared" si="96"/>
        <v>99786.892060566141</v>
      </c>
      <c r="Y287" s="312">
        <f t="shared" si="96"/>
        <v>0</v>
      </c>
      <c r="Z287" s="312">
        <f t="shared" si="96"/>
        <v>0</v>
      </c>
      <c r="AA287" s="312">
        <f t="shared" si="96"/>
        <v>0</v>
      </c>
      <c r="AB287" s="312">
        <f t="shared" si="96"/>
        <v>0</v>
      </c>
      <c r="AC287" s="312">
        <f t="shared" si="96"/>
        <v>0</v>
      </c>
    </row>
    <row r="288" spans="2:29" hidden="1" outlineLevel="1">
      <c r="B288" s="504" t="str">
        <f>"Skaičiuojamasis kiekis, "&amp;D17</f>
        <v>Skaičiuojamasis kiekis, kv.m.</v>
      </c>
      <c r="C288" s="514">
        <v>4058.4903581065287</v>
      </c>
      <c r="D288" s="468" t="s">
        <v>722</v>
      </c>
      <c r="E288" s="502"/>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spans="2:29" hidden="1" outlineLevel="1">
      <c r="B289" s="439" t="s">
        <v>686</v>
      </c>
      <c r="C289" s="464">
        <f>C287-C252</f>
        <v>0</v>
      </c>
      <c r="D289" s="478" t="str">
        <f>IF(ROUND(C289,0)=0,"Teisingai","Patikslinti")</f>
        <v>Teisingai</v>
      </c>
      <c r="E289" s="468"/>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spans="2:29" hidden="1" outlineLevel="1">
      <c r="C290" s="506"/>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spans="2:29" hidden="1" outlineLevel="1">
      <c r="C291" s="506" t="s">
        <v>140</v>
      </c>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spans="2:29" hidden="1" outlineLevel="1">
      <c r="B292" s="495" t="s">
        <v>734</v>
      </c>
      <c r="C292" s="469">
        <f>SUM(D292:AC292)</f>
        <v>19442057.154135838</v>
      </c>
      <c r="D292" s="312"/>
      <c r="E292" s="469">
        <f>E278+E283</f>
        <v>5058096.533308167</v>
      </c>
      <c r="F292" s="469">
        <f t="shared" ref="F292:AC293" si="97">F278+F283</f>
        <v>7814759.1439611157</v>
      </c>
      <c r="G292" s="469">
        <f t="shared" si="97"/>
        <v>280562.02815699874</v>
      </c>
      <c r="H292" s="469">
        <f t="shared" si="97"/>
        <v>288978.88900170865</v>
      </c>
      <c r="I292" s="469">
        <f t="shared" si="97"/>
        <v>297648.25567175989</v>
      </c>
      <c r="J292" s="469">
        <f t="shared" si="97"/>
        <v>306577.70334191271</v>
      </c>
      <c r="K292" s="469">
        <f t="shared" si="97"/>
        <v>315775.03444217012</v>
      </c>
      <c r="L292" s="469">
        <f t="shared" si="97"/>
        <v>325248.2854754352</v>
      </c>
      <c r="M292" s="469">
        <f t="shared" si="97"/>
        <v>335005.73403969826</v>
      </c>
      <c r="N292" s="469">
        <f t="shared" si="97"/>
        <v>345055.90606088919</v>
      </c>
      <c r="O292" s="469">
        <f t="shared" si="97"/>
        <v>355407.58324271592</v>
      </c>
      <c r="P292" s="469">
        <f t="shared" si="97"/>
        <v>366069.81073999731</v>
      </c>
      <c r="Q292" s="469">
        <f t="shared" si="97"/>
        <v>377051.90506219724</v>
      </c>
      <c r="R292" s="469">
        <f t="shared" si="97"/>
        <v>388363.46221406315</v>
      </c>
      <c r="S292" s="469">
        <f t="shared" si="97"/>
        <v>400014.36608048511</v>
      </c>
      <c r="T292" s="469">
        <f t="shared" si="97"/>
        <v>412014.79706289957</v>
      </c>
      <c r="U292" s="469">
        <f t="shared" si="97"/>
        <v>424375.24097478657</v>
      </c>
      <c r="V292" s="469">
        <f t="shared" si="97"/>
        <v>437106.49820403015</v>
      </c>
      <c r="W292" s="469">
        <f t="shared" si="97"/>
        <v>450219.69315015106</v>
      </c>
      <c r="X292" s="469">
        <f t="shared" si="97"/>
        <v>463726.28394465556</v>
      </c>
      <c r="Y292" s="469">
        <f t="shared" si="97"/>
        <v>0</v>
      </c>
      <c r="Z292" s="469">
        <f t="shared" si="97"/>
        <v>0</v>
      </c>
      <c r="AA292" s="469">
        <f t="shared" si="97"/>
        <v>0</v>
      </c>
      <c r="AB292" s="469">
        <f t="shared" si="97"/>
        <v>0</v>
      </c>
      <c r="AC292" s="469">
        <f t="shared" si="97"/>
        <v>0</v>
      </c>
    </row>
    <row r="293" spans="2:29" s="472" customFormat="1" hidden="1" outlineLevel="1">
      <c r="B293" s="495" t="s">
        <v>735</v>
      </c>
      <c r="C293" s="469">
        <f>SUM(D293:AC293)</f>
        <v>14151398.026391268</v>
      </c>
      <c r="D293" s="469"/>
      <c r="E293" s="469">
        <f>E279+E284</f>
        <v>4684116.6592348563</v>
      </c>
      <c r="F293" s="469">
        <f t="shared" si="97"/>
        <v>6701881.9811433656</v>
      </c>
      <c r="G293" s="469">
        <f t="shared" si="97"/>
        <v>222818.19919735601</v>
      </c>
      <c r="H293" s="469">
        <f t="shared" si="97"/>
        <v>212534.02834982655</v>
      </c>
      <c r="I293" s="469">
        <f t="shared" si="97"/>
        <v>202724.52326300321</v>
      </c>
      <c r="J293" s="469">
        <f t="shared" si="97"/>
        <v>193367.77574538201</v>
      </c>
      <c r="K293" s="469">
        <f t="shared" si="97"/>
        <v>184442.88877772956</v>
      </c>
      <c r="L293" s="469">
        <f t="shared" si="97"/>
        <v>175929.92984244099</v>
      </c>
      <c r="M293" s="469">
        <f t="shared" si="97"/>
        <v>167809.88640698086</v>
      </c>
      <c r="N293" s="469">
        <f t="shared" si="97"/>
        <v>160064.62346198538</v>
      </c>
      <c r="O293" s="469">
        <f t="shared" si="97"/>
        <v>152676.84301919266</v>
      </c>
      <c r="P293" s="469">
        <f t="shared" si="97"/>
        <v>145630.04547874539</v>
      </c>
      <c r="Q293" s="469">
        <f t="shared" si="97"/>
        <v>138908.49277958565</v>
      </c>
      <c r="R293" s="469">
        <f t="shared" si="97"/>
        <v>132497.17325064196</v>
      </c>
      <c r="S293" s="469">
        <f t="shared" si="97"/>
        <v>126381.76808430994</v>
      </c>
      <c r="T293" s="469">
        <f t="shared" si="97"/>
        <v>120548.61935734851</v>
      </c>
      <c r="U293" s="469">
        <f t="shared" si="97"/>
        <v>114984.69952777171</v>
      </c>
      <c r="V293" s="469">
        <f t="shared" si="97"/>
        <v>109677.58233961037</v>
      </c>
      <c r="W293" s="469">
        <f t="shared" si="97"/>
        <v>104615.41507056478</v>
      </c>
      <c r="X293" s="469">
        <f t="shared" si="97"/>
        <v>99786.892060566141</v>
      </c>
      <c r="Y293" s="469">
        <f t="shared" si="97"/>
        <v>0</v>
      </c>
      <c r="Z293" s="469">
        <f t="shared" si="97"/>
        <v>0</v>
      </c>
      <c r="AA293" s="469">
        <f t="shared" si="97"/>
        <v>0</v>
      </c>
      <c r="AB293" s="469">
        <f t="shared" si="97"/>
        <v>0</v>
      </c>
      <c r="AC293" s="469">
        <f t="shared" si="97"/>
        <v>0</v>
      </c>
    </row>
    <row r="294" spans="2:29" s="456" customFormat="1" hidden="1" outlineLevel="1">
      <c r="B294" s="495" t="str">
        <f>"Turtas, atsižvelgiant į rinkoje pageidaujamą grąžą: "&amp;D17</f>
        <v>Turtas, atsižvelgiant į rinkoje pageidaujamą grąžą: kv.m.</v>
      </c>
      <c r="C294" s="469">
        <f>SUM(D294:AC294)</f>
        <v>4058.4903581065282</v>
      </c>
      <c r="D294" s="463"/>
      <c r="E294" s="463">
        <f>E277</f>
        <v>1623.3961432426115</v>
      </c>
      <c r="F294" s="463">
        <f t="shared" ref="F294:AC294" si="98">F277</f>
        <v>2435.0942148639169</v>
      </c>
      <c r="G294" s="463">
        <f t="shared" si="98"/>
        <v>0</v>
      </c>
      <c r="H294" s="463">
        <f t="shared" si="98"/>
        <v>0</v>
      </c>
      <c r="I294" s="463">
        <f t="shared" si="98"/>
        <v>0</v>
      </c>
      <c r="J294" s="463">
        <f t="shared" si="98"/>
        <v>0</v>
      </c>
      <c r="K294" s="463">
        <f t="shared" si="98"/>
        <v>0</v>
      </c>
      <c r="L294" s="463">
        <f t="shared" si="98"/>
        <v>0</v>
      </c>
      <c r="M294" s="463">
        <f t="shared" si="98"/>
        <v>0</v>
      </c>
      <c r="N294" s="463">
        <f t="shared" si="98"/>
        <v>0</v>
      </c>
      <c r="O294" s="463">
        <f t="shared" si="98"/>
        <v>0</v>
      </c>
      <c r="P294" s="463">
        <f t="shared" si="98"/>
        <v>0</v>
      </c>
      <c r="Q294" s="463">
        <f t="shared" si="98"/>
        <v>0</v>
      </c>
      <c r="R294" s="463">
        <f t="shared" si="98"/>
        <v>0</v>
      </c>
      <c r="S294" s="463">
        <f t="shared" si="98"/>
        <v>0</v>
      </c>
      <c r="T294" s="463">
        <f t="shared" si="98"/>
        <v>0</v>
      </c>
      <c r="U294" s="463">
        <f t="shared" si="98"/>
        <v>0</v>
      </c>
      <c r="V294" s="463">
        <f t="shared" si="98"/>
        <v>0</v>
      </c>
      <c r="W294" s="463">
        <f t="shared" si="98"/>
        <v>0</v>
      </c>
      <c r="X294" s="463">
        <f t="shared" si="98"/>
        <v>0</v>
      </c>
      <c r="Y294" s="463">
        <f t="shared" si="98"/>
        <v>0</v>
      </c>
      <c r="Z294" s="463">
        <f t="shared" si="98"/>
        <v>0</v>
      </c>
      <c r="AA294" s="463">
        <f t="shared" si="98"/>
        <v>0</v>
      </c>
      <c r="AB294" s="463">
        <f t="shared" si="98"/>
        <v>0</v>
      </c>
      <c r="AC294" s="463">
        <f t="shared" si="98"/>
        <v>0</v>
      </c>
    </row>
    <row r="295" spans="2:29" s="456" customFormat="1" hidden="1" outlineLevel="1">
      <c r="N295" s="479"/>
      <c r="O295" s="479"/>
    </row>
    <row r="296" spans="2:29" s="456" customFormat="1" hidden="1" outlineLevel="1">
      <c r="B296" s="495" t="str">
        <f>"Turtas VPSP: "&amp;D17</f>
        <v>Turtas VPSP: kv.m.</v>
      </c>
      <c r="C296" s="515">
        <f>C277</f>
        <v>4058.4903581065282</v>
      </c>
      <c r="D296" s="482"/>
      <c r="E296" s="482"/>
      <c r="F296" s="502"/>
      <c r="G296" s="482"/>
      <c r="H296" s="482"/>
      <c r="I296" s="482"/>
      <c r="J296" s="482"/>
      <c r="K296" s="482"/>
      <c r="L296" s="482"/>
      <c r="M296" s="482"/>
    </row>
    <row r="297" spans="2:29" s="456" customFormat="1" hidden="1" outlineLevel="1">
      <c r="B297" s="495" t="str">
        <f>"Turtas įprastu būdu: "&amp;D17</f>
        <v>Turtas įprastu būdu: kv.m.</v>
      </c>
      <c r="C297" s="515">
        <f>+C229</f>
        <v>4775.1740347104314</v>
      </c>
      <c r="D297" s="482"/>
      <c r="E297" s="482"/>
      <c r="F297" s="482"/>
      <c r="G297" s="482"/>
      <c r="H297" s="482"/>
      <c r="I297" s="482"/>
      <c r="J297" s="482"/>
      <c r="K297" s="482"/>
      <c r="L297" s="482"/>
      <c r="M297" s="482"/>
    </row>
    <row r="298" spans="2:29" s="456" customFormat="1" hidden="1" outlineLevel="1">
      <c r="B298" s="495" t="str">
        <f>"Turtas sumažėjimas: "&amp;D17</f>
        <v>Turtas sumažėjimas: kv.m.</v>
      </c>
      <c r="C298" s="515">
        <f>C297-C296</f>
        <v>716.68367660390322</v>
      </c>
      <c r="D298" s="482"/>
      <c r="E298" s="482"/>
      <c r="F298" s="482"/>
      <c r="G298" s="482"/>
      <c r="H298" s="482"/>
      <c r="I298" s="482"/>
      <c r="J298" s="482"/>
      <c r="K298" s="482"/>
      <c r="L298" s="482"/>
      <c r="M298" s="482"/>
    </row>
    <row r="299" spans="2:29" s="456" customFormat="1" hidden="1" outlineLevel="1">
      <c r="B299" s="508" t="s">
        <v>725</v>
      </c>
      <c r="C299" s="509">
        <f>IF(C297=0,"-",+C298/C297)</f>
        <v>0.15008535215562321</v>
      </c>
      <c r="H299" s="482"/>
    </row>
    <row r="300" spans="2:29" ht="10.199999999999999" hidden="1" customHeight="1" outlineLevel="1"/>
    <row r="301" spans="2:29" hidden="1" outlineLevel="1"/>
    <row r="302" spans="2:29" hidden="1" outlineLevel="1">
      <c r="B302" s="461" t="s">
        <v>736</v>
      </c>
    </row>
    <row r="303" spans="2:29" hidden="1" outlineLevel="1">
      <c r="B303" s="757" t="s">
        <v>649</v>
      </c>
      <c r="C303" s="757" t="s">
        <v>140</v>
      </c>
      <c r="D303" s="512">
        <f t="shared" ref="D303:AC304" si="99">D69</f>
        <v>2026</v>
      </c>
      <c r="E303" s="512">
        <f t="shared" si="99"/>
        <v>2027</v>
      </c>
      <c r="F303" s="512">
        <f t="shared" si="99"/>
        <v>2028</v>
      </c>
      <c r="G303" s="512">
        <f t="shared" si="99"/>
        <v>2029</v>
      </c>
      <c r="H303" s="512">
        <f t="shared" si="99"/>
        <v>2030</v>
      </c>
      <c r="I303" s="512">
        <f t="shared" si="99"/>
        <v>2031</v>
      </c>
      <c r="J303" s="512">
        <f t="shared" si="99"/>
        <v>2032</v>
      </c>
      <c r="K303" s="512">
        <f t="shared" si="99"/>
        <v>2033</v>
      </c>
      <c r="L303" s="512">
        <f t="shared" si="99"/>
        <v>2034</v>
      </c>
      <c r="M303" s="512">
        <f t="shared" si="99"/>
        <v>2035</v>
      </c>
      <c r="N303" s="512">
        <f t="shared" si="99"/>
        <v>2036</v>
      </c>
      <c r="O303" s="512">
        <f t="shared" si="99"/>
        <v>2037</v>
      </c>
      <c r="P303" s="512">
        <f t="shared" si="99"/>
        <v>2038</v>
      </c>
      <c r="Q303" s="512">
        <f t="shared" si="99"/>
        <v>2039</v>
      </c>
      <c r="R303" s="512">
        <f t="shared" si="99"/>
        <v>2040</v>
      </c>
      <c r="S303" s="512">
        <f t="shared" si="99"/>
        <v>2041</v>
      </c>
      <c r="T303" s="512">
        <f t="shared" si="99"/>
        <v>2042</v>
      </c>
      <c r="U303" s="512">
        <f t="shared" si="99"/>
        <v>2043</v>
      </c>
      <c r="V303" s="512">
        <f t="shared" si="99"/>
        <v>2044</v>
      </c>
      <c r="W303" s="512">
        <f t="shared" si="99"/>
        <v>2045</v>
      </c>
      <c r="X303" s="512">
        <f t="shared" si="99"/>
        <v>2046</v>
      </c>
      <c r="Y303" s="512">
        <f t="shared" si="99"/>
        <v>2047</v>
      </c>
      <c r="Z303" s="512">
        <f t="shared" si="99"/>
        <v>2048</v>
      </c>
      <c r="AA303" s="512">
        <f t="shared" si="99"/>
        <v>2049</v>
      </c>
      <c r="AB303" s="512">
        <f t="shared" si="99"/>
        <v>2050</v>
      </c>
      <c r="AC303" s="512">
        <f t="shared" si="99"/>
        <v>2051</v>
      </c>
    </row>
    <row r="304" spans="2:29" hidden="1" outlineLevel="1">
      <c r="B304" s="763"/>
      <c r="C304" s="763"/>
      <c r="D304" s="512">
        <f t="shared" si="99"/>
        <v>0</v>
      </c>
      <c r="E304" s="512">
        <f t="shared" si="99"/>
        <v>1</v>
      </c>
      <c r="F304" s="512">
        <f t="shared" si="99"/>
        <v>2</v>
      </c>
      <c r="G304" s="512">
        <f t="shared" si="99"/>
        <v>3</v>
      </c>
      <c r="H304" s="512">
        <f t="shared" si="99"/>
        <v>4</v>
      </c>
      <c r="I304" s="512">
        <f t="shared" si="99"/>
        <v>5</v>
      </c>
      <c r="J304" s="512">
        <f t="shared" si="99"/>
        <v>6</v>
      </c>
      <c r="K304" s="512">
        <f t="shared" si="99"/>
        <v>7</v>
      </c>
      <c r="L304" s="512">
        <f t="shared" si="99"/>
        <v>8</v>
      </c>
      <c r="M304" s="512">
        <f t="shared" si="99"/>
        <v>9</v>
      </c>
      <c r="N304" s="512">
        <f t="shared" si="99"/>
        <v>10</v>
      </c>
      <c r="O304" s="512">
        <f t="shared" si="99"/>
        <v>11</v>
      </c>
      <c r="P304" s="512">
        <f t="shared" si="99"/>
        <v>12</v>
      </c>
      <c r="Q304" s="512">
        <f t="shared" si="99"/>
        <v>13</v>
      </c>
      <c r="R304" s="512">
        <f t="shared" si="99"/>
        <v>14</v>
      </c>
      <c r="S304" s="512">
        <f t="shared" si="99"/>
        <v>15</v>
      </c>
      <c r="T304" s="512">
        <f t="shared" si="99"/>
        <v>16</v>
      </c>
      <c r="U304" s="512">
        <f t="shared" si="99"/>
        <v>17</v>
      </c>
      <c r="V304" s="512">
        <f t="shared" si="99"/>
        <v>18</v>
      </c>
      <c r="W304" s="512">
        <f t="shared" si="99"/>
        <v>19</v>
      </c>
      <c r="X304" s="512">
        <f t="shared" si="99"/>
        <v>20</v>
      </c>
      <c r="Y304" s="512">
        <f t="shared" si="99"/>
        <v>21</v>
      </c>
      <c r="Z304" s="512">
        <f t="shared" si="99"/>
        <v>22</v>
      </c>
      <c r="AA304" s="512">
        <f t="shared" si="99"/>
        <v>23</v>
      </c>
      <c r="AB304" s="512">
        <f t="shared" si="99"/>
        <v>24</v>
      </c>
      <c r="AC304" s="512">
        <f t="shared" si="99"/>
        <v>25</v>
      </c>
    </row>
    <row r="305" spans="2:29" s="421" customFormat="1" hidden="1" outlineLevel="1">
      <c r="B305" s="462" t="str">
        <f>"Turtas: "&amp;D17</f>
        <v>Turtas: kv.m.</v>
      </c>
      <c r="C305" s="496">
        <f>SUM(D305:AC305)</f>
        <v>2657.4647622333518</v>
      </c>
      <c r="D305" s="516"/>
      <c r="E305" s="464">
        <f t="shared" ref="E305:AC305" si="100">$C$308*C21*E79</f>
        <v>1062.9859048933408</v>
      </c>
      <c r="F305" s="464">
        <f t="shared" si="100"/>
        <v>1594.478857340011</v>
      </c>
      <c r="G305" s="464">
        <f t="shared" si="100"/>
        <v>0</v>
      </c>
      <c r="H305" s="464">
        <f t="shared" si="100"/>
        <v>0</v>
      </c>
      <c r="I305" s="464">
        <f t="shared" si="100"/>
        <v>0</v>
      </c>
      <c r="J305" s="464">
        <f t="shared" si="100"/>
        <v>0</v>
      </c>
      <c r="K305" s="464">
        <f t="shared" si="100"/>
        <v>0</v>
      </c>
      <c r="L305" s="464">
        <f t="shared" si="100"/>
        <v>0</v>
      </c>
      <c r="M305" s="464">
        <f t="shared" si="100"/>
        <v>0</v>
      </c>
      <c r="N305" s="464">
        <f t="shared" si="100"/>
        <v>0</v>
      </c>
      <c r="O305" s="464">
        <f t="shared" si="100"/>
        <v>0</v>
      </c>
      <c r="P305" s="464">
        <f t="shared" si="100"/>
        <v>0</v>
      </c>
      <c r="Q305" s="464">
        <f t="shared" si="100"/>
        <v>0</v>
      </c>
      <c r="R305" s="464">
        <f t="shared" si="100"/>
        <v>0</v>
      </c>
      <c r="S305" s="464">
        <f t="shared" si="100"/>
        <v>0</v>
      </c>
      <c r="T305" s="464">
        <f t="shared" si="100"/>
        <v>0</v>
      </c>
      <c r="U305" s="464">
        <f t="shared" si="100"/>
        <v>0</v>
      </c>
      <c r="V305" s="464">
        <f t="shared" si="100"/>
        <v>0</v>
      </c>
      <c r="W305" s="464">
        <f t="shared" si="100"/>
        <v>0</v>
      </c>
      <c r="X305" s="464">
        <f t="shared" si="100"/>
        <v>0</v>
      </c>
      <c r="Y305" s="464">
        <f t="shared" si="100"/>
        <v>0</v>
      </c>
      <c r="Z305" s="464">
        <f t="shared" si="100"/>
        <v>0</v>
      </c>
      <c r="AA305" s="464">
        <f t="shared" si="100"/>
        <v>0</v>
      </c>
      <c r="AB305" s="464">
        <f t="shared" si="100"/>
        <v>0</v>
      </c>
      <c r="AC305" s="464">
        <f t="shared" si="100"/>
        <v>0</v>
      </c>
    </row>
    <row r="306" spans="2:29" s="421" customFormat="1" hidden="1" outlineLevel="1">
      <c r="B306" s="462" t="s">
        <v>737</v>
      </c>
      <c r="C306" s="469">
        <f>SUM(D306:AC306)</f>
        <v>10779050.927229732</v>
      </c>
      <c r="D306" s="423"/>
      <c r="E306" s="423">
        <f t="shared" ref="E306:AC306" si="101">(E305*$F$17*(1+$C$24)*(1+$F$7)*E73)*E79</f>
        <v>4235383.4684596201</v>
      </c>
      <c r="F306" s="423">
        <f t="shared" si="101"/>
        <v>6543667.4587701112</v>
      </c>
      <c r="G306" s="423">
        <f t="shared" si="101"/>
        <v>0</v>
      </c>
      <c r="H306" s="423">
        <f t="shared" si="101"/>
        <v>0</v>
      </c>
      <c r="I306" s="423">
        <f t="shared" si="101"/>
        <v>0</v>
      </c>
      <c r="J306" s="423">
        <f t="shared" si="101"/>
        <v>0</v>
      </c>
      <c r="K306" s="423">
        <f t="shared" si="101"/>
        <v>0</v>
      </c>
      <c r="L306" s="423">
        <f t="shared" si="101"/>
        <v>0</v>
      </c>
      <c r="M306" s="423">
        <f t="shared" si="101"/>
        <v>0</v>
      </c>
      <c r="N306" s="423">
        <f t="shared" si="101"/>
        <v>0</v>
      </c>
      <c r="O306" s="423">
        <f t="shared" si="101"/>
        <v>0</v>
      </c>
      <c r="P306" s="423">
        <f t="shared" si="101"/>
        <v>0</v>
      </c>
      <c r="Q306" s="423">
        <f t="shared" si="101"/>
        <v>0</v>
      </c>
      <c r="R306" s="423">
        <f t="shared" si="101"/>
        <v>0</v>
      </c>
      <c r="S306" s="423">
        <f t="shared" si="101"/>
        <v>0</v>
      </c>
      <c r="T306" s="423">
        <f t="shared" si="101"/>
        <v>0</v>
      </c>
      <c r="U306" s="423">
        <f t="shared" si="101"/>
        <v>0</v>
      </c>
      <c r="V306" s="423">
        <f t="shared" si="101"/>
        <v>0</v>
      </c>
      <c r="W306" s="423">
        <f t="shared" si="101"/>
        <v>0</v>
      </c>
      <c r="X306" s="423">
        <f t="shared" si="101"/>
        <v>0</v>
      </c>
      <c r="Y306" s="423">
        <f t="shared" si="101"/>
        <v>0</v>
      </c>
      <c r="Z306" s="423">
        <f t="shared" si="101"/>
        <v>0</v>
      </c>
      <c r="AA306" s="423">
        <f t="shared" si="101"/>
        <v>0</v>
      </c>
      <c r="AB306" s="423">
        <f t="shared" si="101"/>
        <v>0</v>
      </c>
      <c r="AC306" s="423">
        <f t="shared" si="101"/>
        <v>0</v>
      </c>
    </row>
    <row r="307" spans="2:29" s="421" customFormat="1" ht="15.6" hidden="1" outlineLevel="1">
      <c r="B307" s="517" t="s">
        <v>738</v>
      </c>
      <c r="C307" s="469">
        <f>SUM(D307:AC307)</f>
        <v>9656562.3832073975</v>
      </c>
      <c r="D307" s="423"/>
      <c r="E307" s="423">
        <f>E306*E$74</f>
        <v>3953868.0624156278</v>
      </c>
      <c r="F307" s="423">
        <f t="shared" ref="F307:AC307" si="102">F306*F$74</f>
        <v>5702694.3207917698</v>
      </c>
      <c r="G307" s="423">
        <f t="shared" si="102"/>
        <v>0</v>
      </c>
      <c r="H307" s="423">
        <f t="shared" si="102"/>
        <v>0</v>
      </c>
      <c r="I307" s="423">
        <f t="shared" si="102"/>
        <v>0</v>
      </c>
      <c r="J307" s="423">
        <f t="shared" si="102"/>
        <v>0</v>
      </c>
      <c r="K307" s="423">
        <f t="shared" si="102"/>
        <v>0</v>
      </c>
      <c r="L307" s="423">
        <f t="shared" si="102"/>
        <v>0</v>
      </c>
      <c r="M307" s="423">
        <f t="shared" si="102"/>
        <v>0</v>
      </c>
      <c r="N307" s="423">
        <f t="shared" si="102"/>
        <v>0</v>
      </c>
      <c r="O307" s="423">
        <f t="shared" si="102"/>
        <v>0</v>
      </c>
      <c r="P307" s="423">
        <f t="shared" si="102"/>
        <v>0</v>
      </c>
      <c r="Q307" s="423">
        <f t="shared" si="102"/>
        <v>0</v>
      </c>
      <c r="R307" s="423">
        <f t="shared" si="102"/>
        <v>0</v>
      </c>
      <c r="S307" s="423">
        <f t="shared" si="102"/>
        <v>0</v>
      </c>
      <c r="T307" s="423">
        <f t="shared" si="102"/>
        <v>0</v>
      </c>
      <c r="U307" s="423">
        <f t="shared" si="102"/>
        <v>0</v>
      </c>
      <c r="V307" s="423">
        <f t="shared" si="102"/>
        <v>0</v>
      </c>
      <c r="W307" s="423">
        <f t="shared" si="102"/>
        <v>0</v>
      </c>
      <c r="X307" s="423">
        <f t="shared" si="102"/>
        <v>0</v>
      </c>
      <c r="Y307" s="423">
        <f t="shared" si="102"/>
        <v>0</v>
      </c>
      <c r="Z307" s="423">
        <f t="shared" si="102"/>
        <v>0</v>
      </c>
      <c r="AA307" s="423">
        <f t="shared" si="102"/>
        <v>0</v>
      </c>
      <c r="AB307" s="423">
        <f t="shared" si="102"/>
        <v>0</v>
      </c>
      <c r="AC307" s="423">
        <f t="shared" si="102"/>
        <v>0</v>
      </c>
    </row>
    <row r="308" spans="2:29" s="421" customFormat="1" hidden="1" outlineLevel="1">
      <c r="B308" s="504" t="str">
        <f>"Skaičiuojamasis kiekis, "&amp;D17</f>
        <v>Skaičiuojamasis kiekis, kv.m.</v>
      </c>
      <c r="C308" s="518">
        <v>2657.4647622333518</v>
      </c>
      <c r="D308" s="468" t="s">
        <v>722</v>
      </c>
      <c r="E308" s="519"/>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row>
    <row r="309" spans="2:29" s="421" customFormat="1" hidden="1" outlineLevel="1">
      <c r="B309" s="439" t="s">
        <v>686</v>
      </c>
      <c r="C309" s="464">
        <f>C307-C253</f>
        <v>0</v>
      </c>
      <c r="D309" s="478" t="str">
        <f>IF(ROUND(C309,0)=0,"Teisingai","Patikslinti")</f>
        <v>Teisingai</v>
      </c>
      <c r="E309" s="468"/>
    </row>
    <row r="310" spans="2:29" hidden="1" outlineLevel="1"/>
    <row r="311" spans="2:29" s="472" customFormat="1" hidden="1" outlineLevel="1">
      <c r="B311" s="495" t="s">
        <v>739</v>
      </c>
      <c r="C311" s="469">
        <f>SUM(D311:AC311)</f>
        <v>10779050.927229732</v>
      </c>
      <c r="D311" s="469"/>
      <c r="E311" s="469">
        <f>E306</f>
        <v>4235383.4684596201</v>
      </c>
      <c r="F311" s="469">
        <f>F306</f>
        <v>6543667.4587701112</v>
      </c>
      <c r="G311" s="469">
        <f t="shared" ref="G311:AC311" si="103">G306</f>
        <v>0</v>
      </c>
      <c r="H311" s="469">
        <f t="shared" si="103"/>
        <v>0</v>
      </c>
      <c r="I311" s="469">
        <f t="shared" si="103"/>
        <v>0</v>
      </c>
      <c r="J311" s="469">
        <f t="shared" si="103"/>
        <v>0</v>
      </c>
      <c r="K311" s="469">
        <f t="shared" si="103"/>
        <v>0</v>
      </c>
      <c r="L311" s="469">
        <f t="shared" si="103"/>
        <v>0</v>
      </c>
      <c r="M311" s="469">
        <f t="shared" si="103"/>
        <v>0</v>
      </c>
      <c r="N311" s="469">
        <f t="shared" si="103"/>
        <v>0</v>
      </c>
      <c r="O311" s="469">
        <f t="shared" si="103"/>
        <v>0</v>
      </c>
      <c r="P311" s="469">
        <f t="shared" si="103"/>
        <v>0</v>
      </c>
      <c r="Q311" s="469">
        <f t="shared" si="103"/>
        <v>0</v>
      </c>
      <c r="R311" s="469">
        <f t="shared" si="103"/>
        <v>0</v>
      </c>
      <c r="S311" s="469">
        <f t="shared" si="103"/>
        <v>0</v>
      </c>
      <c r="T311" s="469">
        <f t="shared" si="103"/>
        <v>0</v>
      </c>
      <c r="U311" s="469">
        <f t="shared" si="103"/>
        <v>0</v>
      </c>
      <c r="V311" s="469">
        <f t="shared" si="103"/>
        <v>0</v>
      </c>
      <c r="W311" s="469">
        <f t="shared" si="103"/>
        <v>0</v>
      </c>
      <c r="X311" s="469">
        <f t="shared" si="103"/>
        <v>0</v>
      </c>
      <c r="Y311" s="469">
        <f t="shared" si="103"/>
        <v>0</v>
      </c>
      <c r="Z311" s="469">
        <f t="shared" si="103"/>
        <v>0</v>
      </c>
      <c r="AA311" s="469">
        <f t="shared" si="103"/>
        <v>0</v>
      </c>
      <c r="AB311" s="469">
        <f t="shared" si="103"/>
        <v>0</v>
      </c>
      <c r="AC311" s="469">
        <f t="shared" si="103"/>
        <v>0</v>
      </c>
    </row>
    <row r="312" spans="2:29" s="472" customFormat="1" ht="15.6" hidden="1" outlineLevel="1">
      <c r="B312" s="495" t="s">
        <v>740</v>
      </c>
      <c r="C312" s="469">
        <f>SUM(D312:AC312)</f>
        <v>9656562.3832073975</v>
      </c>
      <c r="D312" s="469"/>
      <c r="E312" s="469">
        <f>E307</f>
        <v>3953868.0624156278</v>
      </c>
      <c r="F312" s="469">
        <f t="shared" ref="F312:AC312" si="104">F307</f>
        <v>5702694.3207917698</v>
      </c>
      <c r="G312" s="469">
        <f t="shared" si="104"/>
        <v>0</v>
      </c>
      <c r="H312" s="469">
        <f t="shared" si="104"/>
        <v>0</v>
      </c>
      <c r="I312" s="469">
        <f t="shared" si="104"/>
        <v>0</v>
      </c>
      <c r="J312" s="469">
        <f t="shared" si="104"/>
        <v>0</v>
      </c>
      <c r="K312" s="469">
        <f t="shared" si="104"/>
        <v>0</v>
      </c>
      <c r="L312" s="469">
        <f t="shared" si="104"/>
        <v>0</v>
      </c>
      <c r="M312" s="469">
        <f t="shared" si="104"/>
        <v>0</v>
      </c>
      <c r="N312" s="469">
        <f t="shared" si="104"/>
        <v>0</v>
      </c>
      <c r="O312" s="469">
        <f t="shared" si="104"/>
        <v>0</v>
      </c>
      <c r="P312" s="469">
        <f t="shared" si="104"/>
        <v>0</v>
      </c>
      <c r="Q312" s="469">
        <f t="shared" si="104"/>
        <v>0</v>
      </c>
      <c r="R312" s="469">
        <f t="shared" si="104"/>
        <v>0</v>
      </c>
      <c r="S312" s="469">
        <f t="shared" si="104"/>
        <v>0</v>
      </c>
      <c r="T312" s="469">
        <f t="shared" si="104"/>
        <v>0</v>
      </c>
      <c r="U312" s="469">
        <f t="shared" si="104"/>
        <v>0</v>
      </c>
      <c r="V312" s="469">
        <f t="shared" si="104"/>
        <v>0</v>
      </c>
      <c r="W312" s="469">
        <f t="shared" si="104"/>
        <v>0</v>
      </c>
      <c r="X312" s="469">
        <f t="shared" si="104"/>
        <v>0</v>
      </c>
      <c r="Y312" s="469">
        <f t="shared" si="104"/>
        <v>0</v>
      </c>
      <c r="Z312" s="469">
        <f t="shared" si="104"/>
        <v>0</v>
      </c>
      <c r="AA312" s="469">
        <f t="shared" si="104"/>
        <v>0</v>
      </c>
      <c r="AB312" s="469">
        <f t="shared" si="104"/>
        <v>0</v>
      </c>
      <c r="AC312" s="469">
        <f t="shared" si="104"/>
        <v>0</v>
      </c>
    </row>
    <row r="313" spans="2:29" s="456" customFormat="1" hidden="1" outlineLevel="1">
      <c r="B313" s="495" t="str">
        <f>"Turtas: "&amp;D86</f>
        <v xml:space="preserve">Turtas: </v>
      </c>
      <c r="C313" s="469">
        <f>SUM(D313:AC313)</f>
        <v>2657.4647622333518</v>
      </c>
      <c r="D313" s="463"/>
      <c r="E313" s="463">
        <f t="shared" ref="E313:AC313" si="105">E305</f>
        <v>1062.9859048933408</v>
      </c>
      <c r="F313" s="463">
        <f t="shared" si="105"/>
        <v>1594.478857340011</v>
      </c>
      <c r="G313" s="463">
        <f t="shared" si="105"/>
        <v>0</v>
      </c>
      <c r="H313" s="463">
        <f t="shared" si="105"/>
        <v>0</v>
      </c>
      <c r="I313" s="463">
        <f t="shared" si="105"/>
        <v>0</v>
      </c>
      <c r="J313" s="463">
        <f t="shared" si="105"/>
        <v>0</v>
      </c>
      <c r="K313" s="463">
        <f t="shared" si="105"/>
        <v>0</v>
      </c>
      <c r="L313" s="463">
        <f t="shared" si="105"/>
        <v>0</v>
      </c>
      <c r="M313" s="463">
        <f t="shared" si="105"/>
        <v>0</v>
      </c>
      <c r="N313" s="463">
        <f t="shared" si="105"/>
        <v>0</v>
      </c>
      <c r="O313" s="463">
        <f t="shared" si="105"/>
        <v>0</v>
      </c>
      <c r="P313" s="463">
        <f t="shared" si="105"/>
        <v>0</v>
      </c>
      <c r="Q313" s="463">
        <f t="shared" si="105"/>
        <v>0</v>
      </c>
      <c r="R313" s="463">
        <f t="shared" si="105"/>
        <v>0</v>
      </c>
      <c r="S313" s="463">
        <f t="shared" si="105"/>
        <v>0</v>
      </c>
      <c r="T313" s="463">
        <f t="shared" si="105"/>
        <v>0</v>
      </c>
      <c r="U313" s="463">
        <f t="shared" si="105"/>
        <v>0</v>
      </c>
      <c r="V313" s="463">
        <f t="shared" si="105"/>
        <v>0</v>
      </c>
      <c r="W313" s="463">
        <f t="shared" si="105"/>
        <v>0</v>
      </c>
      <c r="X313" s="463">
        <f t="shared" si="105"/>
        <v>0</v>
      </c>
      <c r="Y313" s="463">
        <f t="shared" si="105"/>
        <v>0</v>
      </c>
      <c r="Z313" s="463">
        <f t="shared" si="105"/>
        <v>0</v>
      </c>
      <c r="AA313" s="463">
        <f t="shared" si="105"/>
        <v>0</v>
      </c>
      <c r="AB313" s="463">
        <f t="shared" si="105"/>
        <v>0</v>
      </c>
      <c r="AC313" s="463">
        <f t="shared" si="105"/>
        <v>0</v>
      </c>
    </row>
    <row r="314" spans="2:29" s="456" customFormat="1" hidden="1" outlineLevel="1">
      <c r="N314" s="479"/>
      <c r="O314" s="479"/>
    </row>
    <row r="315" spans="2:29" s="456" customFormat="1" hidden="1" outlineLevel="1">
      <c r="B315" s="495" t="str">
        <f>"Turtas VPSP: "&amp;D17</f>
        <v>Turtas VPSP: kv.m.</v>
      </c>
      <c r="C315" s="469">
        <f>+C313</f>
        <v>2657.4647622333518</v>
      </c>
      <c r="D315" s="482"/>
      <c r="E315" s="482"/>
      <c r="F315" s="502"/>
      <c r="G315" s="482"/>
      <c r="H315" s="482"/>
      <c r="I315" s="482"/>
      <c r="J315" s="482"/>
      <c r="K315" s="482"/>
      <c r="L315" s="482"/>
      <c r="M315" s="482"/>
    </row>
    <row r="316" spans="2:29" s="456" customFormat="1" hidden="1" outlineLevel="1">
      <c r="B316" s="495" t="str">
        <f>"Turtas įprastu būdu: "&amp;D17</f>
        <v>Turtas įprastu būdu: kv.m.</v>
      </c>
      <c r="C316" s="469">
        <f>C230</f>
        <v>3734.1054384660874</v>
      </c>
      <c r="D316" s="482"/>
      <c r="E316" s="482"/>
      <c r="F316" s="482"/>
      <c r="G316" s="482"/>
      <c r="H316" s="482"/>
      <c r="I316" s="482"/>
      <c r="J316" s="482"/>
      <c r="K316" s="482"/>
      <c r="L316" s="482"/>
      <c r="M316" s="482"/>
    </row>
    <row r="317" spans="2:29" s="456" customFormat="1" hidden="1" outlineLevel="1">
      <c r="B317" s="495" t="str">
        <f>"Turtas sumažėjimas: "&amp;D17</f>
        <v>Turtas sumažėjimas: kv.m.</v>
      </c>
      <c r="C317" s="469">
        <f>C316-C315</f>
        <v>1076.6406762327356</v>
      </c>
      <c r="D317" s="482"/>
      <c r="E317" s="482"/>
      <c r="F317" s="482"/>
      <c r="G317" s="482"/>
      <c r="H317" s="482"/>
      <c r="I317" s="482"/>
      <c r="J317" s="482"/>
      <c r="K317" s="482"/>
      <c r="L317" s="482"/>
      <c r="M317" s="482"/>
    </row>
    <row r="318" spans="2:29" s="456" customFormat="1" hidden="1" outlineLevel="1">
      <c r="B318" s="508" t="s">
        <v>725</v>
      </c>
      <c r="C318" s="509">
        <f>IF(C316=0,"-",+C317/C316)</f>
        <v>0.28832626554728535</v>
      </c>
      <c r="H318" s="482"/>
    </row>
    <row r="319" spans="2:29" hidden="1" outlineLevel="1">
      <c r="B319" s="459"/>
      <c r="D319" s="468"/>
    </row>
    <row r="320" spans="2:29" hidden="1" outlineLevel="1">
      <c r="B320" s="459"/>
      <c r="D320" s="468"/>
    </row>
    <row r="321" spans="2:29" hidden="1" outlineLevel="1">
      <c r="B321" s="461" t="s">
        <v>741</v>
      </c>
      <c r="C321" s="4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row>
    <row r="322" spans="2:29" s="421" customFormat="1" hidden="1" outlineLevel="1">
      <c r="B322" s="517" t="str">
        <f>"Turtas: "&amp;D17</f>
        <v>Turtas: kv.m.</v>
      </c>
      <c r="C322" s="469">
        <f t="shared" ref="C322:C327" si="106">SUM(D322:AC322)</f>
        <v>4001.227847229633</v>
      </c>
      <c r="D322" s="516"/>
      <c r="E322" s="464">
        <f t="shared" ref="E322:AC322" si="107">$C$328*C21*E79</f>
        <v>1600.4911388918533</v>
      </c>
      <c r="F322" s="464">
        <f t="shared" si="107"/>
        <v>2400.7367083377799</v>
      </c>
      <c r="G322" s="464">
        <f t="shared" si="107"/>
        <v>0</v>
      </c>
      <c r="H322" s="464">
        <f t="shared" si="107"/>
        <v>0</v>
      </c>
      <c r="I322" s="464">
        <f t="shared" si="107"/>
        <v>0</v>
      </c>
      <c r="J322" s="464">
        <f t="shared" si="107"/>
        <v>0</v>
      </c>
      <c r="K322" s="464">
        <f t="shared" si="107"/>
        <v>0</v>
      </c>
      <c r="L322" s="464">
        <f t="shared" si="107"/>
        <v>0</v>
      </c>
      <c r="M322" s="464">
        <f t="shared" si="107"/>
        <v>0</v>
      </c>
      <c r="N322" s="464">
        <f t="shared" si="107"/>
        <v>0</v>
      </c>
      <c r="O322" s="464">
        <f t="shared" si="107"/>
        <v>0</v>
      </c>
      <c r="P322" s="464">
        <f t="shared" si="107"/>
        <v>0</v>
      </c>
      <c r="Q322" s="464">
        <f t="shared" si="107"/>
        <v>0</v>
      </c>
      <c r="R322" s="464">
        <f t="shared" si="107"/>
        <v>0</v>
      </c>
      <c r="S322" s="464">
        <f t="shared" si="107"/>
        <v>0</v>
      </c>
      <c r="T322" s="464">
        <f t="shared" si="107"/>
        <v>0</v>
      </c>
      <c r="U322" s="464">
        <f t="shared" si="107"/>
        <v>0</v>
      </c>
      <c r="V322" s="464">
        <f t="shared" si="107"/>
        <v>0</v>
      </c>
      <c r="W322" s="464">
        <f t="shared" si="107"/>
        <v>0</v>
      </c>
      <c r="X322" s="464">
        <f t="shared" si="107"/>
        <v>0</v>
      </c>
      <c r="Y322" s="464">
        <f t="shared" si="107"/>
        <v>0</v>
      </c>
      <c r="Z322" s="464">
        <f t="shared" si="107"/>
        <v>0</v>
      </c>
      <c r="AA322" s="464">
        <f t="shared" si="107"/>
        <v>0</v>
      </c>
      <c r="AB322" s="464">
        <f t="shared" si="107"/>
        <v>0</v>
      </c>
      <c r="AC322" s="464">
        <f t="shared" si="107"/>
        <v>0</v>
      </c>
    </row>
    <row r="323" spans="2:29" s="421" customFormat="1" hidden="1" outlineLevel="1">
      <c r="B323" s="462" t="s">
        <v>742</v>
      </c>
      <c r="C323" s="469">
        <f t="shared" si="106"/>
        <v>16229543.040296692</v>
      </c>
      <c r="D323" s="423"/>
      <c r="E323" s="423">
        <f t="shared" ref="E323:AC323" si="108">(E322*$F$17*(1+$C$24)*(1+$F$7)*E73)*E79</f>
        <v>6377030.664163731</v>
      </c>
      <c r="F323" s="423">
        <f t="shared" si="108"/>
        <v>9852512.3761329614</v>
      </c>
      <c r="G323" s="423">
        <f t="shared" si="108"/>
        <v>0</v>
      </c>
      <c r="H323" s="423">
        <f t="shared" si="108"/>
        <v>0</v>
      </c>
      <c r="I323" s="423">
        <f t="shared" si="108"/>
        <v>0</v>
      </c>
      <c r="J323" s="423">
        <f t="shared" si="108"/>
        <v>0</v>
      </c>
      <c r="K323" s="423">
        <f t="shared" si="108"/>
        <v>0</v>
      </c>
      <c r="L323" s="423">
        <f t="shared" si="108"/>
        <v>0</v>
      </c>
      <c r="M323" s="423">
        <f t="shared" si="108"/>
        <v>0</v>
      </c>
      <c r="N323" s="423">
        <f t="shared" si="108"/>
        <v>0</v>
      </c>
      <c r="O323" s="423">
        <f t="shared" si="108"/>
        <v>0</v>
      </c>
      <c r="P323" s="423">
        <f t="shared" si="108"/>
        <v>0</v>
      </c>
      <c r="Q323" s="423">
        <f t="shared" si="108"/>
        <v>0</v>
      </c>
      <c r="R323" s="423">
        <f t="shared" si="108"/>
        <v>0</v>
      </c>
      <c r="S323" s="423">
        <f t="shared" si="108"/>
        <v>0</v>
      </c>
      <c r="T323" s="423">
        <f t="shared" si="108"/>
        <v>0</v>
      </c>
      <c r="U323" s="423">
        <f t="shared" si="108"/>
        <v>0</v>
      </c>
      <c r="V323" s="423">
        <f t="shared" si="108"/>
        <v>0</v>
      </c>
      <c r="W323" s="423">
        <f t="shared" si="108"/>
        <v>0</v>
      </c>
      <c r="X323" s="423">
        <f t="shared" si="108"/>
        <v>0</v>
      </c>
      <c r="Y323" s="423">
        <f t="shared" si="108"/>
        <v>0</v>
      </c>
      <c r="Z323" s="423">
        <f t="shared" si="108"/>
        <v>0</v>
      </c>
      <c r="AA323" s="423">
        <f t="shared" si="108"/>
        <v>0</v>
      </c>
      <c r="AB323" s="423">
        <f t="shared" si="108"/>
        <v>0</v>
      </c>
      <c r="AC323" s="423">
        <f t="shared" si="108"/>
        <v>0</v>
      </c>
    </row>
    <row r="324" spans="2:29" s="421" customFormat="1" hidden="1" outlineLevel="1">
      <c r="B324" s="521" t="s">
        <v>743</v>
      </c>
      <c r="C324" s="469">
        <f t="shared" si="106"/>
        <v>8647320.7749859802</v>
      </c>
      <c r="D324" s="424"/>
      <c r="E324" s="424" cm="1">
        <f t="array" ref="E324">SUM(($E$322:E322)*$F$35,$C$36)*(1+$C$38)*(1+$F$7)*E$73*E$80</f>
        <v>0</v>
      </c>
      <c r="F324" s="424" cm="1">
        <f t="array" ref="F324">SUM(($E$322:F322)*$F$35,$C$36)*(1+$C$38)*(1+$F$7)*F$73*F$80</f>
        <v>0</v>
      </c>
      <c r="G324" s="424" cm="1">
        <f t="array" ref="G324">SUM(($E$322:G322)*$F$35,$C$36)*(1+$C$38)*(1+$F$7)*G$73*G$80</f>
        <v>369315.79329660744</v>
      </c>
      <c r="H324" s="424" cm="1">
        <f t="array" ref="H324">SUM(($E$322:H322)*$F$35,$C$36)*(1+$C$38)*(1+$F$7)*H$73*H$80</f>
        <v>380395.26709550561</v>
      </c>
      <c r="I324" s="424" cm="1">
        <f t="array" ref="I324">SUM(($E$322:I322)*$F$35,$C$36)*(1+$C$38)*(1+$F$7)*I$73*I$80</f>
        <v>391807.12510837073</v>
      </c>
      <c r="J324" s="424" cm="1">
        <f t="array" ref="J324">SUM(($E$322:J322)*$F$35,$C$36)*(1+$C$38)*(1+$F$7)*J$73*J$80</f>
        <v>403561.33886162192</v>
      </c>
      <c r="K324" s="424" cm="1">
        <f t="array" ref="K324">SUM(($E$322:K322)*$F$35,$C$36)*(1+$C$38)*(1+$F$7)*K$73*K$80</f>
        <v>415668.17902747059</v>
      </c>
      <c r="L324" s="424" cm="1">
        <f t="array" ref="L324">SUM(($E$322:L322)*$F$35,$C$36)*(1+$C$38)*(1+$F$7)*L$73*L$80</f>
        <v>428138.22439829464</v>
      </c>
      <c r="M324" s="424" cm="1">
        <f t="array" ref="M324">SUM(($E$322:M322)*$F$35,$C$36)*(1+$C$38)*(1+$F$7)*M$73*M$80</f>
        <v>440982.37113024353</v>
      </c>
      <c r="N324" s="424" cm="1">
        <f t="array" ref="N324">SUM(($E$322:N322)*$F$35,$C$36)*(1+$C$38)*(1+$F$7)*N$73*N$80</f>
        <v>454211.84226415079</v>
      </c>
      <c r="O324" s="424" cm="1">
        <f t="array" ref="O324">SUM(($E$322:O322)*$F$35,$C$36)*(1+$C$38)*(1+$F$7)*O$73*O$80</f>
        <v>467838.19753207534</v>
      </c>
      <c r="P324" s="424" cm="1">
        <f t="array" ref="P324">SUM(($E$322:P322)*$F$35,$C$36)*(1+$C$38)*(1+$F$7)*P$73*P$80</f>
        <v>481873.34345803753</v>
      </c>
      <c r="Q324" s="424" cm="1">
        <f t="array" ref="Q324">SUM(($E$322:Q322)*$F$35,$C$36)*(1+$C$38)*(1+$F$7)*Q$73*Q$80</f>
        <v>496329.54376177862</v>
      </c>
      <c r="R324" s="424" cm="1">
        <f t="array" ref="R324">SUM(($E$322:R322)*$F$35,$C$36)*(1+$C$38)*(1+$F$7)*R$73*R$80</f>
        <v>511219.43007463205</v>
      </c>
      <c r="S324" s="424" cm="1">
        <f t="array" ref="S324">SUM(($E$322:S322)*$F$35,$C$36)*(1+$C$38)*(1+$F$7)*S$73*S$80</f>
        <v>526556.01297687099</v>
      </c>
      <c r="T324" s="424" cm="1">
        <f t="array" ref="T324">SUM(($E$322:T322)*$F$35,$C$36)*(1+$C$38)*(1+$F$7)*T$73*T$80</f>
        <v>542352.69336617703</v>
      </c>
      <c r="U324" s="424" cm="1">
        <f t="array" ref="U324">SUM(($E$322:U322)*$F$35,$C$36)*(1+$C$38)*(1+$F$7)*U$73*U$80</f>
        <v>558623.27416716237</v>
      </c>
      <c r="V324" s="424" cm="1">
        <f t="array" ref="V324">SUM(($E$322:V322)*$F$35,$C$36)*(1+$C$38)*(1+$F$7)*V$73*V$80</f>
        <v>575381.97239217733</v>
      </c>
      <c r="W324" s="424" cm="1">
        <f t="array" ref="W324">SUM(($E$322:W322)*$F$35,$C$36)*(1+$C$38)*(1+$F$7)*W$73*W$80</f>
        <v>592643.43156394258</v>
      </c>
      <c r="X324" s="424" cm="1">
        <f t="array" ref="X324">SUM(($E$322:X322)*$F$35,$C$36)*(1+$C$38)*(1+$F$7)*X$73*X$80</f>
        <v>610422.73451086087</v>
      </c>
      <c r="Y324" s="424" cm="1">
        <f t="array" ref="Y324">SUM(($E$322:Y322)*$F$35,$C$36)*(1+$C$38)*(1+$F$7)*Y$73*Y$80</f>
        <v>0</v>
      </c>
      <c r="Z324" s="424" cm="1">
        <f t="array" ref="Z324">SUM(($E$322:Z322)*$F$35,$C$36)*(1+$C$38)*(1+$F$7)*Z$73*Z$80</f>
        <v>0</v>
      </c>
      <c r="AA324" s="424" cm="1">
        <f t="array" ref="AA324">SUM(($E$322:AA322)*$F$35,$C$36)*(1+$C$38)*(1+$F$7)*AA$73*AA$80</f>
        <v>0</v>
      </c>
      <c r="AB324" s="424" cm="1">
        <f t="array" ref="AB324">SUM(($E$322:AB322)*$F$35,$C$36)*(1+$C$38)*(1+$F$7)*AB$73*AB$80</f>
        <v>0</v>
      </c>
      <c r="AC324" s="424" cm="1">
        <f t="array" ref="AC324">SUM(($E$322:AC322)*$F$35,$C$36)*(1+$C$38)*(1+$F$7)*AC$73*AC$80</f>
        <v>0</v>
      </c>
    </row>
    <row r="325" spans="2:29" s="421" customFormat="1" hidden="1" outlineLevel="1">
      <c r="B325" s="466" t="s">
        <v>744</v>
      </c>
      <c r="C325" s="469">
        <f t="shared" si="106"/>
        <v>0</v>
      </c>
      <c r="D325" s="423"/>
      <c r="E325" s="423" cm="1">
        <f t="array" ref="E325">SUM($E$322:E322*$F$45*(1-$C$47),E123)*E$73*E$80</f>
        <v>0</v>
      </c>
      <c r="F325" s="423" cm="1">
        <f t="array" ref="F325">SUM($E$322:F322*$F$45*(1-$C$47),F123)*F$73*F$80</f>
        <v>0</v>
      </c>
      <c r="G325" s="423" cm="1">
        <f t="array" ref="G325">SUM($E$322:G322*$F$45*(1-$C$47),G123)*G$73*G$80</f>
        <v>0</v>
      </c>
      <c r="H325" s="423" cm="1">
        <f t="array" ref="H325">SUM($E$322:H322*$F$45*(1-$C$47),H123)*H$73*H$80</f>
        <v>0</v>
      </c>
      <c r="I325" s="423" cm="1">
        <f t="array" ref="I325">SUM($E$322:I322*$F$45*(1-$C$47),I123)*I$73*I$80</f>
        <v>0</v>
      </c>
      <c r="J325" s="423" cm="1">
        <f t="array" ref="J325">SUM($E$322:J322*$F$45*(1-$C$47),J123)*J$73*J$80</f>
        <v>0</v>
      </c>
      <c r="K325" s="423" cm="1">
        <f t="array" ref="K325">SUM($E$322:K322*$F$45*(1-$C$47),K123)*K$73*K$80</f>
        <v>0</v>
      </c>
      <c r="L325" s="423" cm="1">
        <f t="array" ref="L325">SUM($E$322:L322*$F$45*(1-$C$47),L123)*L$73*L$80</f>
        <v>0</v>
      </c>
      <c r="M325" s="423" cm="1">
        <f t="array" ref="M325">SUM($E$322:M322*$F$45*(1-$C$47),M123)*M$73*M$80</f>
        <v>0</v>
      </c>
      <c r="N325" s="423" cm="1">
        <f t="array" ref="N325">SUM($E$322:N322*$F$45*(1-$C$47),N123)*N$73*N$80</f>
        <v>0</v>
      </c>
      <c r="O325" s="423" cm="1">
        <f t="array" ref="O325">SUM($E$322:O322*$F$45*(1-$C$47),O123)*O$73*O$80</f>
        <v>0</v>
      </c>
      <c r="P325" s="423" cm="1">
        <f t="array" ref="P325">SUM($E$322:P322*$F$45*(1-$C$47),P123)*P$73*P$80</f>
        <v>0</v>
      </c>
      <c r="Q325" s="423" cm="1">
        <f t="array" ref="Q325">SUM($E$322:Q322*$F$45*(1-$C$47),Q123)*Q$73*Q$80</f>
        <v>0</v>
      </c>
      <c r="R325" s="423" cm="1">
        <f t="array" ref="R325">SUM($E$322:R322*$F$45*(1-$C$47),R123)*R$73*R$80</f>
        <v>0</v>
      </c>
      <c r="S325" s="423" cm="1">
        <f t="array" ref="S325">SUM($E$322:S322*$F$45*(1-$C$47),S123)*S$73*S$80</f>
        <v>0</v>
      </c>
      <c r="T325" s="423" cm="1">
        <f t="array" ref="T325">SUM($E$322:T322*$F$45*(1-$C$47),T123)*T$73*T$80</f>
        <v>0</v>
      </c>
      <c r="U325" s="423" cm="1">
        <f t="array" ref="U325">SUM($E$322:U322*$F$45*(1-$C$47),U123)*U$73*U$80</f>
        <v>0</v>
      </c>
      <c r="V325" s="423" cm="1">
        <f t="array" ref="V325">SUM($E$322:V322*$F$45*(1-$C$47),V123)*V$73*V$80</f>
        <v>0</v>
      </c>
      <c r="W325" s="423" cm="1">
        <f t="array" ref="W325">SUM($E$322:W322*$F$45*(1-$C$47),W123)*W$73*W$80</f>
        <v>0</v>
      </c>
      <c r="X325" s="423" cm="1">
        <f t="array" ref="X325">SUM($E$322:X322*$F$45*(1-$C$47),X123)*X$73*X$80</f>
        <v>0</v>
      </c>
      <c r="Y325" s="423" cm="1">
        <f t="array" ref="Y325">SUM($E$322:Y322*$F$45*(1-$C$47),Y123)*Y$73*Y$80</f>
        <v>0</v>
      </c>
      <c r="Z325" s="423" cm="1">
        <f t="array" ref="Z325">SUM($E$322:Z322*$F$45*(1-$C$47),Z123)*Z$73*Z$80</f>
        <v>0</v>
      </c>
      <c r="AA325" s="423" cm="1">
        <f t="array" ref="AA325">SUM($E$322:AA322*$F$45*(1-$C$47),AA123)*AA$73*AA$80</f>
        <v>0</v>
      </c>
      <c r="AB325" s="423" cm="1">
        <f t="array" ref="AB325">SUM($E$322:AB322*$F$45*(1-$C$47),AB123)*AB$73*AB$80</f>
        <v>0</v>
      </c>
      <c r="AC325" s="423" cm="1">
        <f t="array" ref="AC325">SUM($E$322:AC322*$F$45*(1-$C$47),AC123)*AC$73*AC$80</f>
        <v>0</v>
      </c>
    </row>
    <row r="326" spans="2:29" s="421" customFormat="1" hidden="1" outlineLevel="1">
      <c r="B326" s="466" t="s">
        <v>745</v>
      </c>
      <c r="C326" s="469">
        <f t="shared" si="106"/>
        <v>24876863.815282676</v>
      </c>
      <c r="D326" s="423"/>
      <c r="E326" s="423">
        <f>E323++E324-E325</f>
        <v>6377030.664163731</v>
      </c>
      <c r="F326" s="423">
        <f t="shared" ref="F326:AC326" si="109">F323++F324-F325</f>
        <v>9852512.3761329614</v>
      </c>
      <c r="G326" s="423">
        <f t="shared" si="109"/>
        <v>369315.79329660744</v>
      </c>
      <c r="H326" s="423">
        <f t="shared" si="109"/>
        <v>380395.26709550561</v>
      </c>
      <c r="I326" s="423">
        <f t="shared" si="109"/>
        <v>391807.12510837073</v>
      </c>
      <c r="J326" s="423">
        <f t="shared" si="109"/>
        <v>403561.33886162192</v>
      </c>
      <c r="K326" s="423">
        <f t="shared" si="109"/>
        <v>415668.17902747059</v>
      </c>
      <c r="L326" s="423">
        <f t="shared" si="109"/>
        <v>428138.22439829464</v>
      </c>
      <c r="M326" s="423">
        <f t="shared" si="109"/>
        <v>440982.37113024353</v>
      </c>
      <c r="N326" s="423">
        <f t="shared" si="109"/>
        <v>454211.84226415079</v>
      </c>
      <c r="O326" s="423">
        <f t="shared" si="109"/>
        <v>467838.19753207534</v>
      </c>
      <c r="P326" s="423">
        <f t="shared" si="109"/>
        <v>481873.34345803753</v>
      </c>
      <c r="Q326" s="423">
        <f t="shared" si="109"/>
        <v>496329.54376177862</v>
      </c>
      <c r="R326" s="423">
        <f t="shared" si="109"/>
        <v>511219.43007463205</v>
      </c>
      <c r="S326" s="423">
        <f t="shared" si="109"/>
        <v>526556.01297687099</v>
      </c>
      <c r="T326" s="423">
        <f t="shared" si="109"/>
        <v>542352.69336617703</v>
      </c>
      <c r="U326" s="423">
        <f t="shared" si="109"/>
        <v>558623.27416716237</v>
      </c>
      <c r="V326" s="423">
        <f t="shared" si="109"/>
        <v>575381.97239217733</v>
      </c>
      <c r="W326" s="423">
        <f t="shared" si="109"/>
        <v>592643.43156394258</v>
      </c>
      <c r="X326" s="423">
        <f t="shared" si="109"/>
        <v>610422.73451086087</v>
      </c>
      <c r="Y326" s="423">
        <f t="shared" si="109"/>
        <v>0</v>
      </c>
      <c r="Z326" s="423">
        <f t="shared" si="109"/>
        <v>0</v>
      </c>
      <c r="AA326" s="423">
        <f t="shared" si="109"/>
        <v>0</v>
      </c>
      <c r="AB326" s="423">
        <f t="shared" si="109"/>
        <v>0</v>
      </c>
      <c r="AC326" s="423">
        <f t="shared" si="109"/>
        <v>0</v>
      </c>
    </row>
    <row r="327" spans="2:29" s="421" customFormat="1" hidden="1" outlineLevel="1">
      <c r="B327" s="466" t="s">
        <v>681</v>
      </c>
      <c r="C327" s="469">
        <f t="shared" si="106"/>
        <v>18495213.932557136</v>
      </c>
      <c r="D327" s="423"/>
      <c r="E327" s="423">
        <f>E326*E$74</f>
        <v>5953165.2951491149</v>
      </c>
      <c r="F327" s="423">
        <f t="shared" ref="F327:AC327" si="110">F326*F$74</f>
        <v>8586296.0987727586</v>
      </c>
      <c r="G327" s="423">
        <f t="shared" si="110"/>
        <v>300459.67148276232</v>
      </c>
      <c r="H327" s="423">
        <f t="shared" si="110"/>
        <v>288903.53027188679</v>
      </c>
      <c r="I327" s="423">
        <f t="shared" si="110"/>
        <v>277791.85603066039</v>
      </c>
      <c r="J327" s="423">
        <f t="shared" si="110"/>
        <v>267107.55387563503</v>
      </c>
      <c r="K327" s="423">
        <f t="shared" si="110"/>
        <v>256834.18641887986</v>
      </c>
      <c r="L327" s="423">
        <f t="shared" si="110"/>
        <v>246955.94847969213</v>
      </c>
      <c r="M327" s="423">
        <f t="shared" si="110"/>
        <v>237457.64276893481</v>
      </c>
      <c r="N327" s="423">
        <f t="shared" si="110"/>
        <v>228324.65650859114</v>
      </c>
      <c r="O327" s="423">
        <f t="shared" si="110"/>
        <v>219542.93895056847</v>
      </c>
      <c r="P327" s="423">
        <f t="shared" si="110"/>
        <v>211098.97976016195</v>
      </c>
      <c r="Q327" s="423">
        <f t="shared" si="110"/>
        <v>202979.78823092498</v>
      </c>
      <c r="R327" s="423">
        <f t="shared" si="110"/>
        <v>195172.87329896638</v>
      </c>
      <c r="S327" s="423">
        <f t="shared" si="110"/>
        <v>187666.22432592922</v>
      </c>
      <c r="T327" s="423">
        <f t="shared" si="110"/>
        <v>180448.29262108574</v>
      </c>
      <c r="U327" s="423">
        <f t="shared" si="110"/>
        <v>173507.97367412093</v>
      </c>
      <c r="V327" s="423">
        <f t="shared" si="110"/>
        <v>166834.59007127016</v>
      </c>
      <c r="W327" s="423">
        <f t="shared" si="110"/>
        <v>160417.87506852901</v>
      </c>
      <c r="X327" s="423">
        <f t="shared" si="110"/>
        <v>154247.95679666253</v>
      </c>
      <c r="Y327" s="423">
        <f t="shared" si="110"/>
        <v>0</v>
      </c>
      <c r="Z327" s="423">
        <f t="shared" si="110"/>
        <v>0</v>
      </c>
      <c r="AA327" s="423">
        <f t="shared" si="110"/>
        <v>0</v>
      </c>
      <c r="AB327" s="423">
        <f t="shared" si="110"/>
        <v>0</v>
      </c>
      <c r="AC327" s="423">
        <f t="shared" si="110"/>
        <v>0</v>
      </c>
    </row>
    <row r="328" spans="2:29" s="421" customFormat="1" hidden="1" outlineLevel="1">
      <c r="B328" s="504" t="str">
        <f>"Skaičiuojamasis kiekis, "&amp;D17</f>
        <v>Skaičiuojamasis kiekis, kv.m.</v>
      </c>
      <c r="C328" s="364">
        <v>4001.227847229633</v>
      </c>
      <c r="D328" s="522" t="s">
        <v>722</v>
      </c>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row>
    <row r="329" spans="2:29" s="421" customFormat="1" hidden="1" outlineLevel="1">
      <c r="B329" s="439" t="s">
        <v>686</v>
      </c>
      <c r="C329" s="464">
        <f>C327-C254</f>
        <v>0</v>
      </c>
      <c r="D329" s="523" t="str">
        <f>IF(ROUND(C329,0)=0,"Teisingai","Patikslinti")</f>
        <v>Teisingai</v>
      </c>
      <c r="E329" s="522"/>
    </row>
    <row r="330" spans="2:29" hidden="1" outlineLevel="1"/>
    <row r="331" spans="2:29" s="472" customFormat="1" hidden="1" outlineLevel="1">
      <c r="B331" s="495" t="s">
        <v>746</v>
      </c>
      <c r="C331" s="469">
        <f>SUM(D331:AC331)</f>
        <v>24876863.815282676</v>
      </c>
      <c r="D331" s="469"/>
      <c r="E331" s="469">
        <f>E326</f>
        <v>6377030.664163731</v>
      </c>
      <c r="F331" s="469">
        <f>F326</f>
        <v>9852512.3761329614</v>
      </c>
      <c r="G331" s="469">
        <f t="shared" ref="G331:AC331" si="111">G326</f>
        <v>369315.79329660744</v>
      </c>
      <c r="H331" s="469">
        <f t="shared" si="111"/>
        <v>380395.26709550561</v>
      </c>
      <c r="I331" s="469">
        <f t="shared" si="111"/>
        <v>391807.12510837073</v>
      </c>
      <c r="J331" s="469">
        <f t="shared" si="111"/>
        <v>403561.33886162192</v>
      </c>
      <c r="K331" s="469">
        <f t="shared" si="111"/>
        <v>415668.17902747059</v>
      </c>
      <c r="L331" s="469">
        <f t="shared" si="111"/>
        <v>428138.22439829464</v>
      </c>
      <c r="M331" s="469">
        <f t="shared" si="111"/>
        <v>440982.37113024353</v>
      </c>
      <c r="N331" s="469">
        <f t="shared" si="111"/>
        <v>454211.84226415079</v>
      </c>
      <c r="O331" s="469">
        <f t="shared" si="111"/>
        <v>467838.19753207534</v>
      </c>
      <c r="P331" s="469">
        <f t="shared" si="111"/>
        <v>481873.34345803753</v>
      </c>
      <c r="Q331" s="469">
        <f t="shared" si="111"/>
        <v>496329.54376177862</v>
      </c>
      <c r="R331" s="469">
        <f t="shared" si="111"/>
        <v>511219.43007463205</v>
      </c>
      <c r="S331" s="469">
        <f t="shared" si="111"/>
        <v>526556.01297687099</v>
      </c>
      <c r="T331" s="469">
        <f t="shared" si="111"/>
        <v>542352.69336617703</v>
      </c>
      <c r="U331" s="469">
        <f t="shared" si="111"/>
        <v>558623.27416716237</v>
      </c>
      <c r="V331" s="469">
        <f t="shared" si="111"/>
        <v>575381.97239217733</v>
      </c>
      <c r="W331" s="469">
        <f t="shared" si="111"/>
        <v>592643.43156394258</v>
      </c>
      <c r="X331" s="469">
        <f t="shared" si="111"/>
        <v>610422.73451086087</v>
      </c>
      <c r="Y331" s="469">
        <f t="shared" si="111"/>
        <v>0</v>
      </c>
      <c r="Z331" s="469">
        <f t="shared" si="111"/>
        <v>0</v>
      </c>
      <c r="AA331" s="469">
        <f t="shared" si="111"/>
        <v>0</v>
      </c>
      <c r="AB331" s="469">
        <f t="shared" si="111"/>
        <v>0</v>
      </c>
      <c r="AC331" s="469">
        <f t="shared" si="111"/>
        <v>0</v>
      </c>
    </row>
    <row r="332" spans="2:29" s="472" customFormat="1" ht="15.6" hidden="1" outlineLevel="1">
      <c r="B332" s="495" t="s">
        <v>747</v>
      </c>
      <c r="C332" s="469">
        <f>SUM(D332:AC332)</f>
        <v>18495213.932557136</v>
      </c>
      <c r="D332" s="469"/>
      <c r="E332" s="469">
        <f>E327</f>
        <v>5953165.2951491149</v>
      </c>
      <c r="F332" s="469">
        <f t="shared" ref="F332:AC332" si="112">F327</f>
        <v>8586296.0987727586</v>
      </c>
      <c r="G332" s="469">
        <f t="shared" si="112"/>
        <v>300459.67148276232</v>
      </c>
      <c r="H332" s="469">
        <f t="shared" si="112"/>
        <v>288903.53027188679</v>
      </c>
      <c r="I332" s="469">
        <f t="shared" si="112"/>
        <v>277791.85603066039</v>
      </c>
      <c r="J332" s="469">
        <f t="shared" si="112"/>
        <v>267107.55387563503</v>
      </c>
      <c r="K332" s="469">
        <f t="shared" si="112"/>
        <v>256834.18641887986</v>
      </c>
      <c r="L332" s="469">
        <f t="shared" si="112"/>
        <v>246955.94847969213</v>
      </c>
      <c r="M332" s="469">
        <f t="shared" si="112"/>
        <v>237457.64276893481</v>
      </c>
      <c r="N332" s="469">
        <f t="shared" si="112"/>
        <v>228324.65650859114</v>
      </c>
      <c r="O332" s="469">
        <f t="shared" si="112"/>
        <v>219542.93895056847</v>
      </c>
      <c r="P332" s="469">
        <f t="shared" si="112"/>
        <v>211098.97976016195</v>
      </c>
      <c r="Q332" s="469">
        <f t="shared" si="112"/>
        <v>202979.78823092498</v>
      </c>
      <c r="R332" s="469">
        <f t="shared" si="112"/>
        <v>195172.87329896638</v>
      </c>
      <c r="S332" s="469">
        <f t="shared" si="112"/>
        <v>187666.22432592922</v>
      </c>
      <c r="T332" s="469">
        <f t="shared" si="112"/>
        <v>180448.29262108574</v>
      </c>
      <c r="U332" s="469">
        <f t="shared" si="112"/>
        <v>173507.97367412093</v>
      </c>
      <c r="V332" s="469">
        <f t="shared" si="112"/>
        <v>166834.59007127016</v>
      </c>
      <c r="W332" s="469">
        <f t="shared" si="112"/>
        <v>160417.87506852901</v>
      </c>
      <c r="X332" s="469">
        <f t="shared" si="112"/>
        <v>154247.95679666253</v>
      </c>
      <c r="Y332" s="469">
        <f t="shared" si="112"/>
        <v>0</v>
      </c>
      <c r="Z332" s="469">
        <f t="shared" si="112"/>
        <v>0</v>
      </c>
      <c r="AA332" s="469">
        <f t="shared" si="112"/>
        <v>0</v>
      </c>
      <c r="AB332" s="469">
        <f t="shared" si="112"/>
        <v>0</v>
      </c>
      <c r="AC332" s="469">
        <f t="shared" si="112"/>
        <v>0</v>
      </c>
    </row>
    <row r="333" spans="2:29" s="456" customFormat="1" hidden="1" outlineLevel="1">
      <c r="B333" s="495" t="str">
        <f>"Turtas, įvertinus rizikas: "&amp;D17</f>
        <v>Turtas, įvertinus rizikas: kv.m.</v>
      </c>
      <c r="C333" s="469">
        <f>SUM(D333:AC333)</f>
        <v>4001.227847229633</v>
      </c>
      <c r="D333" s="463"/>
      <c r="E333" s="463">
        <f>E322</f>
        <v>1600.4911388918533</v>
      </c>
      <c r="F333" s="463">
        <f t="shared" ref="F333:AC333" si="113">F322</f>
        <v>2400.7367083377799</v>
      </c>
      <c r="G333" s="463">
        <f t="shared" si="113"/>
        <v>0</v>
      </c>
      <c r="H333" s="463">
        <f t="shared" si="113"/>
        <v>0</v>
      </c>
      <c r="I333" s="463">
        <f t="shared" si="113"/>
        <v>0</v>
      </c>
      <c r="J333" s="463">
        <f t="shared" si="113"/>
        <v>0</v>
      </c>
      <c r="K333" s="463">
        <f t="shared" si="113"/>
        <v>0</v>
      </c>
      <c r="L333" s="463">
        <f t="shared" si="113"/>
        <v>0</v>
      </c>
      <c r="M333" s="463">
        <f t="shared" si="113"/>
        <v>0</v>
      </c>
      <c r="N333" s="463">
        <f t="shared" si="113"/>
        <v>0</v>
      </c>
      <c r="O333" s="463">
        <f t="shared" si="113"/>
        <v>0</v>
      </c>
      <c r="P333" s="463">
        <f t="shared" si="113"/>
        <v>0</v>
      </c>
      <c r="Q333" s="463">
        <f t="shared" si="113"/>
        <v>0</v>
      </c>
      <c r="R333" s="463">
        <f t="shared" si="113"/>
        <v>0</v>
      </c>
      <c r="S333" s="463">
        <f t="shared" si="113"/>
        <v>0</v>
      </c>
      <c r="T333" s="463">
        <f t="shared" si="113"/>
        <v>0</v>
      </c>
      <c r="U333" s="463">
        <f t="shared" si="113"/>
        <v>0</v>
      </c>
      <c r="V333" s="463">
        <f t="shared" si="113"/>
        <v>0</v>
      </c>
      <c r="W333" s="463">
        <f t="shared" si="113"/>
        <v>0</v>
      </c>
      <c r="X333" s="463">
        <f t="shared" si="113"/>
        <v>0</v>
      </c>
      <c r="Y333" s="463">
        <f t="shared" si="113"/>
        <v>0</v>
      </c>
      <c r="Z333" s="463">
        <f t="shared" si="113"/>
        <v>0</v>
      </c>
      <c r="AA333" s="463">
        <f t="shared" si="113"/>
        <v>0</v>
      </c>
      <c r="AB333" s="463">
        <f t="shared" si="113"/>
        <v>0</v>
      </c>
      <c r="AC333" s="463">
        <f t="shared" si="113"/>
        <v>0</v>
      </c>
    </row>
    <row r="334" spans="2:29" s="456" customFormat="1" hidden="1" outlineLevel="1">
      <c r="N334" s="479"/>
      <c r="O334" s="479"/>
    </row>
    <row r="335" spans="2:29" s="456" customFormat="1" hidden="1" outlineLevel="1">
      <c r="B335" s="495" t="str">
        <f>"Turtas VPSP: "&amp;D17</f>
        <v>Turtas VPSP: kv.m.</v>
      </c>
      <c r="C335" s="469">
        <f>+C333</f>
        <v>4001.227847229633</v>
      </c>
      <c r="D335" s="482"/>
      <c r="E335" s="482"/>
      <c r="F335" s="502"/>
      <c r="G335" s="482"/>
      <c r="H335" s="482"/>
      <c r="I335" s="482"/>
      <c r="J335" s="482"/>
      <c r="K335" s="482"/>
      <c r="L335" s="482"/>
      <c r="M335" s="482"/>
    </row>
    <row r="336" spans="2:29" s="456" customFormat="1" hidden="1" outlineLevel="1">
      <c r="B336" s="495" t="str">
        <f>"Turtas įprastu būdu: "&amp;D17</f>
        <v>Turtas įprastu būdu: kv.m.</v>
      </c>
      <c r="C336" s="469">
        <f>C230</f>
        <v>3734.1054384660874</v>
      </c>
      <c r="D336" s="482"/>
      <c r="E336" s="482"/>
      <c r="F336" s="482"/>
      <c r="G336" s="482"/>
      <c r="H336" s="482"/>
      <c r="I336" s="482"/>
      <c r="J336" s="482"/>
      <c r="K336" s="482"/>
      <c r="L336" s="482"/>
      <c r="M336" s="482"/>
    </row>
    <row r="337" spans="1:29" s="456" customFormat="1" hidden="1" outlineLevel="1">
      <c r="B337" s="495" t="str">
        <f>"Turtas sumažėjimas: "&amp;D17</f>
        <v>Turtas sumažėjimas: kv.m.</v>
      </c>
      <c r="C337" s="469">
        <f>C336-C335</f>
        <v>-267.12240876354554</v>
      </c>
      <c r="D337" s="482"/>
      <c r="E337" s="482"/>
      <c r="F337" s="482"/>
      <c r="G337" s="482"/>
      <c r="H337" s="482"/>
      <c r="I337" s="482"/>
      <c r="J337" s="482"/>
      <c r="K337" s="482"/>
      <c r="L337" s="482"/>
      <c r="M337" s="482"/>
    </row>
    <row r="338" spans="1:29" s="456" customFormat="1" hidden="1" outlineLevel="1">
      <c r="B338" s="508" t="s">
        <v>725</v>
      </c>
      <c r="C338" s="524">
        <f>IF(C336=0,"-",+C337/C336)</f>
        <v>-7.153585059806862E-2</v>
      </c>
      <c r="H338" s="482"/>
    </row>
    <row r="339" spans="1:29" hidden="1" outlineLevel="1"/>
    <row r="340" spans="1:29" collapsed="1"/>
    <row r="341" spans="1:29">
      <c r="B341" s="489" t="s">
        <v>748</v>
      </c>
    </row>
    <row r="342" spans="1:29" hidden="1" outlineLevel="1"/>
    <row r="343" spans="1:29" hidden="1" outlineLevel="1">
      <c r="A343" s="756"/>
      <c r="B343" s="757" t="s">
        <v>649</v>
      </c>
      <c r="C343" s="759" t="s">
        <v>140</v>
      </c>
      <c r="D343" s="359">
        <f t="shared" ref="D343:AC344" si="114">D69</f>
        <v>2026</v>
      </c>
      <c r="E343" s="359">
        <f t="shared" si="114"/>
        <v>2027</v>
      </c>
      <c r="F343" s="359">
        <f t="shared" si="114"/>
        <v>2028</v>
      </c>
      <c r="G343" s="359">
        <f t="shared" si="114"/>
        <v>2029</v>
      </c>
      <c r="H343" s="359">
        <f t="shared" si="114"/>
        <v>2030</v>
      </c>
      <c r="I343" s="359">
        <f t="shared" si="114"/>
        <v>2031</v>
      </c>
      <c r="J343" s="359">
        <f t="shared" si="114"/>
        <v>2032</v>
      </c>
      <c r="K343" s="359">
        <f t="shared" si="114"/>
        <v>2033</v>
      </c>
      <c r="L343" s="359">
        <f t="shared" si="114"/>
        <v>2034</v>
      </c>
      <c r="M343" s="359">
        <f t="shared" si="114"/>
        <v>2035</v>
      </c>
      <c r="N343" s="359">
        <f t="shared" si="114"/>
        <v>2036</v>
      </c>
      <c r="O343" s="359">
        <f t="shared" si="114"/>
        <v>2037</v>
      </c>
      <c r="P343" s="359">
        <f t="shared" si="114"/>
        <v>2038</v>
      </c>
      <c r="Q343" s="359">
        <f t="shared" si="114"/>
        <v>2039</v>
      </c>
      <c r="R343" s="359">
        <f t="shared" si="114"/>
        <v>2040</v>
      </c>
      <c r="S343" s="359">
        <f t="shared" si="114"/>
        <v>2041</v>
      </c>
      <c r="T343" s="359">
        <f t="shared" si="114"/>
        <v>2042</v>
      </c>
      <c r="U343" s="359">
        <f t="shared" si="114"/>
        <v>2043</v>
      </c>
      <c r="V343" s="359">
        <f t="shared" si="114"/>
        <v>2044</v>
      </c>
      <c r="W343" s="359">
        <f t="shared" si="114"/>
        <v>2045</v>
      </c>
      <c r="X343" s="359">
        <f t="shared" si="114"/>
        <v>2046</v>
      </c>
      <c r="Y343" s="359">
        <f t="shared" si="114"/>
        <v>2047</v>
      </c>
      <c r="Z343" s="359">
        <f t="shared" si="114"/>
        <v>2048</v>
      </c>
      <c r="AA343" s="359">
        <f t="shared" si="114"/>
        <v>2049</v>
      </c>
      <c r="AB343" s="359">
        <f t="shared" si="114"/>
        <v>2050</v>
      </c>
      <c r="AC343" s="359">
        <f t="shared" si="114"/>
        <v>2051</v>
      </c>
    </row>
    <row r="344" spans="1:29" hidden="1" outlineLevel="1">
      <c r="A344" s="756"/>
      <c r="B344" s="758"/>
      <c r="C344" s="760"/>
      <c r="D344" s="359">
        <f t="shared" si="114"/>
        <v>0</v>
      </c>
      <c r="E344" s="359">
        <f t="shared" si="114"/>
        <v>1</v>
      </c>
      <c r="F344" s="359">
        <f t="shared" si="114"/>
        <v>2</v>
      </c>
      <c r="G344" s="359">
        <f t="shared" si="114"/>
        <v>3</v>
      </c>
      <c r="H344" s="359">
        <f t="shared" si="114"/>
        <v>4</v>
      </c>
      <c r="I344" s="359">
        <f t="shared" si="114"/>
        <v>5</v>
      </c>
      <c r="J344" s="359">
        <f t="shared" si="114"/>
        <v>6</v>
      </c>
      <c r="K344" s="359">
        <f t="shared" si="114"/>
        <v>7</v>
      </c>
      <c r="L344" s="359">
        <f t="shared" si="114"/>
        <v>8</v>
      </c>
      <c r="M344" s="359">
        <f t="shared" si="114"/>
        <v>9</v>
      </c>
      <c r="N344" s="359">
        <f t="shared" si="114"/>
        <v>10</v>
      </c>
      <c r="O344" s="359">
        <f t="shared" si="114"/>
        <v>11</v>
      </c>
      <c r="P344" s="359">
        <f t="shared" si="114"/>
        <v>12</v>
      </c>
      <c r="Q344" s="359">
        <f t="shared" si="114"/>
        <v>13</v>
      </c>
      <c r="R344" s="359">
        <f t="shared" si="114"/>
        <v>14</v>
      </c>
      <c r="S344" s="359">
        <f t="shared" si="114"/>
        <v>15</v>
      </c>
      <c r="T344" s="359">
        <f t="shared" si="114"/>
        <v>16</v>
      </c>
      <c r="U344" s="359">
        <f t="shared" si="114"/>
        <v>17</v>
      </c>
      <c r="V344" s="359">
        <f t="shared" si="114"/>
        <v>18</v>
      </c>
      <c r="W344" s="359">
        <f t="shared" si="114"/>
        <v>19</v>
      </c>
      <c r="X344" s="359">
        <f t="shared" si="114"/>
        <v>20</v>
      </c>
      <c r="Y344" s="359">
        <f t="shared" si="114"/>
        <v>21</v>
      </c>
      <c r="Z344" s="359">
        <f t="shared" si="114"/>
        <v>22</v>
      </c>
      <c r="AA344" s="359">
        <f t="shared" si="114"/>
        <v>23</v>
      </c>
      <c r="AB344" s="359">
        <f t="shared" si="114"/>
        <v>24</v>
      </c>
      <c r="AC344" s="359">
        <f t="shared" si="114"/>
        <v>25</v>
      </c>
    </row>
    <row r="345" spans="1:29" ht="18" hidden="1" customHeight="1" outlineLevel="1"/>
    <row r="346" spans="1:29" hidden="1" outlineLevel="1">
      <c r="B346" s="425" t="s">
        <v>623</v>
      </c>
    </row>
    <row r="347" spans="1:29" hidden="1" outlineLevel="1">
      <c r="B347" s="423" t="s">
        <v>624</v>
      </c>
      <c r="C347" s="469">
        <f>SUM(D347:AC347)</f>
        <v>0</v>
      </c>
      <c r="D347" s="312"/>
      <c r="E347" s="312">
        <f t="shared" ref="E347:AC347" si="115">C32*E84</f>
        <v>0</v>
      </c>
      <c r="F347" s="312">
        <f t="shared" si="115"/>
        <v>0</v>
      </c>
      <c r="G347" s="312">
        <f t="shared" si="115"/>
        <v>0</v>
      </c>
      <c r="H347" s="312">
        <f t="shared" si="115"/>
        <v>0</v>
      </c>
      <c r="I347" s="312">
        <f t="shared" si="115"/>
        <v>0</v>
      </c>
      <c r="J347" s="312">
        <f t="shared" si="115"/>
        <v>0</v>
      </c>
      <c r="K347" s="312">
        <f t="shared" si="115"/>
        <v>0</v>
      </c>
      <c r="L347" s="312">
        <f t="shared" si="115"/>
        <v>0</v>
      </c>
      <c r="M347" s="312">
        <f t="shared" si="115"/>
        <v>0</v>
      </c>
      <c r="N347" s="312">
        <f t="shared" si="115"/>
        <v>0</v>
      </c>
      <c r="O347" s="312">
        <f t="shared" si="115"/>
        <v>0</v>
      </c>
      <c r="P347" s="312">
        <f t="shared" si="115"/>
        <v>0</v>
      </c>
      <c r="Q347" s="312">
        <f t="shared" si="115"/>
        <v>0</v>
      </c>
      <c r="R347" s="312">
        <f t="shared" si="115"/>
        <v>0</v>
      </c>
      <c r="S347" s="312">
        <f t="shared" si="115"/>
        <v>0</v>
      </c>
      <c r="T347" s="312">
        <f t="shared" si="115"/>
        <v>0</v>
      </c>
      <c r="U347" s="312">
        <f t="shared" si="115"/>
        <v>0</v>
      </c>
      <c r="V347" s="312">
        <f t="shared" si="115"/>
        <v>0</v>
      </c>
      <c r="W347" s="312">
        <f t="shared" si="115"/>
        <v>0</v>
      </c>
      <c r="X347" s="312">
        <f t="shared" si="115"/>
        <v>0</v>
      </c>
      <c r="Y347" s="312">
        <f t="shared" si="115"/>
        <v>0</v>
      </c>
      <c r="Z347" s="312">
        <f t="shared" si="115"/>
        <v>0</v>
      </c>
      <c r="AA347" s="312">
        <f t="shared" si="115"/>
        <v>0</v>
      </c>
      <c r="AB347" s="312">
        <f t="shared" si="115"/>
        <v>0</v>
      </c>
      <c r="AC347" s="312">
        <f t="shared" si="115"/>
        <v>0</v>
      </c>
    </row>
    <row r="348" spans="1:29" hidden="1" outlineLevel="1">
      <c r="B348" s="423" t="s">
        <v>625</v>
      </c>
      <c r="C348" s="469">
        <f t="shared" ref="C348:C354" si="116">SUM(D348:AC348)</f>
        <v>0</v>
      </c>
      <c r="D348" s="312"/>
      <c r="E348" s="312">
        <f>E347*E$73</f>
        <v>0</v>
      </c>
      <c r="F348" s="312">
        <f t="shared" ref="F348:AC348" si="117">F347*F$73</f>
        <v>0</v>
      </c>
      <c r="G348" s="312">
        <f t="shared" si="117"/>
        <v>0</v>
      </c>
      <c r="H348" s="312">
        <f t="shared" si="117"/>
        <v>0</v>
      </c>
      <c r="I348" s="312">
        <f t="shared" si="117"/>
        <v>0</v>
      </c>
      <c r="J348" s="312">
        <f t="shared" si="117"/>
        <v>0</v>
      </c>
      <c r="K348" s="312">
        <f t="shared" si="117"/>
        <v>0</v>
      </c>
      <c r="L348" s="312">
        <f t="shared" si="117"/>
        <v>0</v>
      </c>
      <c r="M348" s="312">
        <f t="shared" si="117"/>
        <v>0</v>
      </c>
      <c r="N348" s="312">
        <f t="shared" si="117"/>
        <v>0</v>
      </c>
      <c r="O348" s="312">
        <f t="shared" si="117"/>
        <v>0</v>
      </c>
      <c r="P348" s="312">
        <f t="shared" si="117"/>
        <v>0</v>
      </c>
      <c r="Q348" s="312">
        <f t="shared" si="117"/>
        <v>0</v>
      </c>
      <c r="R348" s="312">
        <f t="shared" si="117"/>
        <v>0</v>
      </c>
      <c r="S348" s="312">
        <f t="shared" si="117"/>
        <v>0</v>
      </c>
      <c r="T348" s="312">
        <f t="shared" si="117"/>
        <v>0</v>
      </c>
      <c r="U348" s="312">
        <f t="shared" si="117"/>
        <v>0</v>
      </c>
      <c r="V348" s="312">
        <f t="shared" si="117"/>
        <v>0</v>
      </c>
      <c r="W348" s="312">
        <f t="shared" si="117"/>
        <v>0</v>
      </c>
      <c r="X348" s="312">
        <f t="shared" si="117"/>
        <v>0</v>
      </c>
      <c r="Y348" s="312">
        <f t="shared" si="117"/>
        <v>0</v>
      </c>
      <c r="Z348" s="312">
        <f t="shared" si="117"/>
        <v>0</v>
      </c>
      <c r="AA348" s="312">
        <f t="shared" si="117"/>
        <v>0</v>
      </c>
      <c r="AB348" s="312">
        <f t="shared" si="117"/>
        <v>0</v>
      </c>
      <c r="AC348" s="312">
        <f t="shared" si="117"/>
        <v>0</v>
      </c>
    </row>
    <row r="349" spans="1:29" hidden="1" outlineLevel="1">
      <c r="B349" s="423" t="s">
        <v>626</v>
      </c>
      <c r="C349" s="469">
        <f t="shared" si="116"/>
        <v>0</v>
      </c>
      <c r="D349" s="312"/>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row>
    <row r="350" spans="1:29" hidden="1" outlineLevel="1">
      <c r="B350" s="423" t="s">
        <v>627</v>
      </c>
      <c r="C350" s="469">
        <f t="shared" si="116"/>
        <v>0</v>
      </c>
      <c r="D350" s="312"/>
      <c r="E350" s="312">
        <f t="shared" ref="E350:AC350" si="118">E349*E75</f>
        <v>0</v>
      </c>
      <c r="F350" s="312">
        <f t="shared" si="118"/>
        <v>0</v>
      </c>
      <c r="G350" s="312">
        <f t="shared" si="118"/>
        <v>0</v>
      </c>
      <c r="H350" s="312">
        <f t="shared" si="118"/>
        <v>0</v>
      </c>
      <c r="I350" s="312">
        <f t="shared" si="118"/>
        <v>0</v>
      </c>
      <c r="J350" s="312">
        <f t="shared" si="118"/>
        <v>0</v>
      </c>
      <c r="K350" s="312">
        <f t="shared" si="118"/>
        <v>0</v>
      </c>
      <c r="L350" s="312">
        <f t="shared" si="118"/>
        <v>0</v>
      </c>
      <c r="M350" s="312">
        <f t="shared" si="118"/>
        <v>0</v>
      </c>
      <c r="N350" s="312">
        <f t="shared" si="118"/>
        <v>0</v>
      </c>
      <c r="O350" s="312">
        <f t="shared" si="118"/>
        <v>0</v>
      </c>
      <c r="P350" s="312">
        <f t="shared" si="118"/>
        <v>0</v>
      </c>
      <c r="Q350" s="312">
        <f t="shared" si="118"/>
        <v>0</v>
      </c>
      <c r="R350" s="312">
        <f t="shared" si="118"/>
        <v>0</v>
      </c>
      <c r="S350" s="312">
        <f t="shared" si="118"/>
        <v>0</v>
      </c>
      <c r="T350" s="312">
        <f t="shared" si="118"/>
        <v>0</v>
      </c>
      <c r="U350" s="312">
        <f t="shared" si="118"/>
        <v>0</v>
      </c>
      <c r="V350" s="312">
        <f t="shared" si="118"/>
        <v>0</v>
      </c>
      <c r="W350" s="312">
        <f t="shared" si="118"/>
        <v>0</v>
      </c>
      <c r="X350" s="312">
        <f t="shared" si="118"/>
        <v>0</v>
      </c>
      <c r="Y350" s="312">
        <f t="shared" si="118"/>
        <v>0</v>
      </c>
      <c r="Z350" s="312">
        <f t="shared" si="118"/>
        <v>0</v>
      </c>
      <c r="AA350" s="312">
        <f t="shared" si="118"/>
        <v>0</v>
      </c>
      <c r="AB350" s="312">
        <f t="shared" si="118"/>
        <v>0</v>
      </c>
      <c r="AC350" s="312">
        <f t="shared" si="118"/>
        <v>0</v>
      </c>
    </row>
    <row r="351" spans="1:29" s="409" customFormat="1" hidden="1" outlineLevel="1">
      <c r="B351" s="415" t="s">
        <v>628</v>
      </c>
      <c r="C351" s="469">
        <f t="shared" si="116"/>
        <v>0</v>
      </c>
      <c r="D351" s="415"/>
      <c r="E351" s="415">
        <f>SUM(E347,E349)</f>
        <v>0</v>
      </c>
      <c r="F351" s="415">
        <f t="shared" ref="F351:AC352" si="119">SUM(F347,F349)</f>
        <v>0</v>
      </c>
      <c r="G351" s="415">
        <f t="shared" si="119"/>
        <v>0</v>
      </c>
      <c r="H351" s="415">
        <f t="shared" si="119"/>
        <v>0</v>
      </c>
      <c r="I351" s="415">
        <f t="shared" si="119"/>
        <v>0</v>
      </c>
      <c r="J351" s="415">
        <f t="shared" si="119"/>
        <v>0</v>
      </c>
      <c r="K351" s="415">
        <f t="shared" si="119"/>
        <v>0</v>
      </c>
      <c r="L351" s="415">
        <f t="shared" si="119"/>
        <v>0</v>
      </c>
      <c r="M351" s="415">
        <f t="shared" si="119"/>
        <v>0</v>
      </c>
      <c r="N351" s="415">
        <f t="shared" si="119"/>
        <v>0</v>
      </c>
      <c r="O351" s="415">
        <f t="shared" si="119"/>
        <v>0</v>
      </c>
      <c r="P351" s="415">
        <f t="shared" si="119"/>
        <v>0</v>
      </c>
      <c r="Q351" s="415">
        <f t="shared" si="119"/>
        <v>0</v>
      </c>
      <c r="R351" s="415">
        <f t="shared" si="119"/>
        <v>0</v>
      </c>
      <c r="S351" s="415">
        <f t="shared" si="119"/>
        <v>0</v>
      </c>
      <c r="T351" s="415">
        <f t="shared" si="119"/>
        <v>0</v>
      </c>
      <c r="U351" s="415">
        <f t="shared" si="119"/>
        <v>0</v>
      </c>
      <c r="V351" s="415">
        <f t="shared" si="119"/>
        <v>0</v>
      </c>
      <c r="W351" s="415">
        <f t="shared" si="119"/>
        <v>0</v>
      </c>
      <c r="X351" s="415">
        <f t="shared" si="119"/>
        <v>0</v>
      </c>
      <c r="Y351" s="415">
        <f t="shared" si="119"/>
        <v>0</v>
      </c>
      <c r="Z351" s="415">
        <f t="shared" si="119"/>
        <v>0</v>
      </c>
      <c r="AA351" s="415">
        <f t="shared" si="119"/>
        <v>0</v>
      </c>
      <c r="AB351" s="415">
        <f t="shared" si="119"/>
        <v>0</v>
      </c>
      <c r="AC351" s="415">
        <f t="shared" si="119"/>
        <v>0</v>
      </c>
    </row>
    <row r="352" spans="1:29" s="409" customFormat="1" hidden="1" outlineLevel="1">
      <c r="B352" s="415" t="s">
        <v>629</v>
      </c>
      <c r="C352" s="469">
        <f t="shared" si="116"/>
        <v>0</v>
      </c>
      <c r="D352" s="415"/>
      <c r="E352" s="415">
        <f>SUM(E348,E350)</f>
        <v>0</v>
      </c>
      <c r="F352" s="415">
        <f t="shared" si="119"/>
        <v>0</v>
      </c>
      <c r="G352" s="415">
        <f t="shared" si="119"/>
        <v>0</v>
      </c>
      <c r="H352" s="415">
        <f t="shared" si="119"/>
        <v>0</v>
      </c>
      <c r="I352" s="415">
        <f t="shared" si="119"/>
        <v>0</v>
      </c>
      <c r="J352" s="415">
        <f t="shared" si="119"/>
        <v>0</v>
      </c>
      <c r="K352" s="415">
        <f t="shared" si="119"/>
        <v>0</v>
      </c>
      <c r="L352" s="415">
        <f t="shared" si="119"/>
        <v>0</v>
      </c>
      <c r="M352" s="415">
        <f t="shared" si="119"/>
        <v>0</v>
      </c>
      <c r="N352" s="415">
        <f t="shared" si="119"/>
        <v>0</v>
      </c>
      <c r="O352" s="415">
        <f t="shared" si="119"/>
        <v>0</v>
      </c>
      <c r="P352" s="415">
        <f t="shared" si="119"/>
        <v>0</v>
      </c>
      <c r="Q352" s="415">
        <f t="shared" si="119"/>
        <v>0</v>
      </c>
      <c r="R352" s="415">
        <f t="shared" si="119"/>
        <v>0</v>
      </c>
      <c r="S352" s="415">
        <f t="shared" si="119"/>
        <v>0</v>
      </c>
      <c r="T352" s="415">
        <f t="shared" si="119"/>
        <v>0</v>
      </c>
      <c r="U352" s="415">
        <f t="shared" si="119"/>
        <v>0</v>
      </c>
      <c r="V352" s="415">
        <f t="shared" si="119"/>
        <v>0</v>
      </c>
      <c r="W352" s="415">
        <f t="shared" si="119"/>
        <v>0</v>
      </c>
      <c r="X352" s="415">
        <f t="shared" si="119"/>
        <v>0</v>
      </c>
      <c r="Y352" s="415">
        <f t="shared" si="119"/>
        <v>0</v>
      </c>
      <c r="Z352" s="415">
        <f t="shared" si="119"/>
        <v>0</v>
      </c>
      <c r="AA352" s="415">
        <f t="shared" si="119"/>
        <v>0</v>
      </c>
      <c r="AB352" s="415">
        <f t="shared" si="119"/>
        <v>0</v>
      </c>
      <c r="AC352" s="415">
        <f t="shared" si="119"/>
        <v>0</v>
      </c>
    </row>
    <row r="353" spans="2:29" s="409" customFormat="1" hidden="1" outlineLevel="1">
      <c r="B353" s="415" t="s">
        <v>749</v>
      </c>
      <c r="C353" s="469">
        <f t="shared" si="116"/>
        <v>0</v>
      </c>
      <c r="D353" s="415"/>
      <c r="E353" s="415">
        <f>E351*(1+$C$24)</f>
        <v>0</v>
      </c>
      <c r="F353" s="415">
        <f t="shared" ref="F353:AC354" si="120">F351*(1+$C$24)</f>
        <v>0</v>
      </c>
      <c r="G353" s="415">
        <f t="shared" si="120"/>
        <v>0</v>
      </c>
      <c r="H353" s="415">
        <f t="shared" si="120"/>
        <v>0</v>
      </c>
      <c r="I353" s="415">
        <f t="shared" si="120"/>
        <v>0</v>
      </c>
      <c r="J353" s="415">
        <f t="shared" si="120"/>
        <v>0</v>
      </c>
      <c r="K353" s="415">
        <f t="shared" si="120"/>
        <v>0</v>
      </c>
      <c r="L353" s="415">
        <f t="shared" si="120"/>
        <v>0</v>
      </c>
      <c r="M353" s="415">
        <f t="shared" si="120"/>
        <v>0</v>
      </c>
      <c r="N353" s="415">
        <f t="shared" si="120"/>
        <v>0</v>
      </c>
      <c r="O353" s="415">
        <f t="shared" si="120"/>
        <v>0</v>
      </c>
      <c r="P353" s="415">
        <f t="shared" si="120"/>
        <v>0</v>
      </c>
      <c r="Q353" s="415">
        <f t="shared" si="120"/>
        <v>0</v>
      </c>
      <c r="R353" s="415">
        <f t="shared" si="120"/>
        <v>0</v>
      </c>
      <c r="S353" s="415">
        <f t="shared" si="120"/>
        <v>0</v>
      </c>
      <c r="T353" s="415">
        <f t="shared" si="120"/>
        <v>0</v>
      </c>
      <c r="U353" s="415">
        <f t="shared" si="120"/>
        <v>0</v>
      </c>
      <c r="V353" s="415">
        <f t="shared" si="120"/>
        <v>0</v>
      </c>
      <c r="W353" s="415">
        <f t="shared" si="120"/>
        <v>0</v>
      </c>
      <c r="X353" s="415">
        <f t="shared" si="120"/>
        <v>0</v>
      </c>
      <c r="Y353" s="415">
        <f t="shared" si="120"/>
        <v>0</v>
      </c>
      <c r="Z353" s="415">
        <f t="shared" si="120"/>
        <v>0</v>
      </c>
      <c r="AA353" s="415">
        <f t="shared" si="120"/>
        <v>0</v>
      </c>
      <c r="AB353" s="415">
        <f t="shared" si="120"/>
        <v>0</v>
      </c>
      <c r="AC353" s="415">
        <f t="shared" si="120"/>
        <v>0</v>
      </c>
    </row>
    <row r="354" spans="2:29" s="409" customFormat="1" hidden="1" outlineLevel="1">
      <c r="B354" s="415" t="s">
        <v>750</v>
      </c>
      <c r="C354" s="469">
        <f t="shared" si="116"/>
        <v>0</v>
      </c>
      <c r="D354" s="415"/>
      <c r="E354" s="415">
        <f>E352*(1+$C$24)</f>
        <v>0</v>
      </c>
      <c r="F354" s="415">
        <f t="shared" si="120"/>
        <v>0</v>
      </c>
      <c r="G354" s="415">
        <f t="shared" si="120"/>
        <v>0</v>
      </c>
      <c r="H354" s="415">
        <f t="shared" si="120"/>
        <v>0</v>
      </c>
      <c r="I354" s="415">
        <f t="shared" si="120"/>
        <v>0</v>
      </c>
      <c r="J354" s="415">
        <f t="shared" si="120"/>
        <v>0</v>
      </c>
      <c r="K354" s="415">
        <f t="shared" si="120"/>
        <v>0</v>
      </c>
      <c r="L354" s="415">
        <f t="shared" si="120"/>
        <v>0</v>
      </c>
      <c r="M354" s="415">
        <f t="shared" si="120"/>
        <v>0</v>
      </c>
      <c r="N354" s="415">
        <f t="shared" si="120"/>
        <v>0</v>
      </c>
      <c r="O354" s="415">
        <f t="shared" si="120"/>
        <v>0</v>
      </c>
      <c r="P354" s="415">
        <f t="shared" si="120"/>
        <v>0</v>
      </c>
      <c r="Q354" s="415">
        <f t="shared" si="120"/>
        <v>0</v>
      </c>
      <c r="R354" s="415">
        <f t="shared" si="120"/>
        <v>0</v>
      </c>
      <c r="S354" s="415">
        <f t="shared" si="120"/>
        <v>0</v>
      </c>
      <c r="T354" s="415">
        <f t="shared" si="120"/>
        <v>0</v>
      </c>
      <c r="U354" s="415">
        <f t="shared" si="120"/>
        <v>0</v>
      </c>
      <c r="V354" s="415">
        <f t="shared" si="120"/>
        <v>0</v>
      </c>
      <c r="W354" s="415">
        <f t="shared" si="120"/>
        <v>0</v>
      </c>
      <c r="X354" s="415">
        <f t="shared" si="120"/>
        <v>0</v>
      </c>
      <c r="Y354" s="415">
        <f t="shared" si="120"/>
        <v>0</v>
      </c>
      <c r="Z354" s="415">
        <f t="shared" si="120"/>
        <v>0</v>
      </c>
      <c r="AA354" s="415">
        <f t="shared" si="120"/>
        <v>0</v>
      </c>
      <c r="AB354" s="415">
        <f t="shared" si="120"/>
        <v>0</v>
      </c>
      <c r="AC354" s="415">
        <f t="shared" si="120"/>
        <v>0</v>
      </c>
    </row>
    <row r="355" spans="2:29" hidden="1" outlineLevel="1">
      <c r="B355" s="429"/>
    </row>
    <row r="356" spans="2:29" hidden="1" outlineLevel="1">
      <c r="B356" s="431" t="s">
        <v>751</v>
      </c>
    </row>
    <row r="357" spans="2:29" hidden="1" outlineLevel="1">
      <c r="B357" s="423" t="s">
        <v>631</v>
      </c>
      <c r="C357" s="469">
        <f>SUM(D357:AC357)</f>
        <v>15300000</v>
      </c>
      <c r="D357" s="312"/>
      <c r="E357" s="312">
        <f t="shared" ref="E357:AC357" si="121">SUM($C$41:$C$42)*E85</f>
        <v>0</v>
      </c>
      <c r="F357" s="312">
        <f t="shared" si="121"/>
        <v>0</v>
      </c>
      <c r="G357" s="312">
        <f t="shared" si="121"/>
        <v>850000</v>
      </c>
      <c r="H357" s="312">
        <f t="shared" si="121"/>
        <v>850000</v>
      </c>
      <c r="I357" s="312">
        <f t="shared" si="121"/>
        <v>850000</v>
      </c>
      <c r="J357" s="312">
        <f t="shared" si="121"/>
        <v>850000</v>
      </c>
      <c r="K357" s="312">
        <f t="shared" si="121"/>
        <v>850000</v>
      </c>
      <c r="L357" s="312">
        <f t="shared" si="121"/>
        <v>850000</v>
      </c>
      <c r="M357" s="312">
        <f t="shared" si="121"/>
        <v>850000</v>
      </c>
      <c r="N357" s="312">
        <f t="shared" si="121"/>
        <v>850000</v>
      </c>
      <c r="O357" s="312">
        <f t="shared" si="121"/>
        <v>850000</v>
      </c>
      <c r="P357" s="312">
        <f t="shared" si="121"/>
        <v>850000</v>
      </c>
      <c r="Q357" s="312">
        <f t="shared" si="121"/>
        <v>850000</v>
      </c>
      <c r="R357" s="312">
        <f t="shared" si="121"/>
        <v>850000</v>
      </c>
      <c r="S357" s="312">
        <f t="shared" si="121"/>
        <v>850000</v>
      </c>
      <c r="T357" s="312">
        <f t="shared" si="121"/>
        <v>850000</v>
      </c>
      <c r="U357" s="312">
        <f t="shared" si="121"/>
        <v>850000</v>
      </c>
      <c r="V357" s="312">
        <f t="shared" si="121"/>
        <v>850000</v>
      </c>
      <c r="W357" s="312">
        <f t="shared" si="121"/>
        <v>850000</v>
      </c>
      <c r="X357" s="312">
        <f t="shared" si="121"/>
        <v>850000</v>
      </c>
      <c r="Y357" s="312">
        <f t="shared" si="121"/>
        <v>0</v>
      </c>
      <c r="Z357" s="312">
        <f t="shared" si="121"/>
        <v>0</v>
      </c>
      <c r="AA357" s="312">
        <f t="shared" si="121"/>
        <v>0</v>
      </c>
      <c r="AB357" s="312">
        <f t="shared" si="121"/>
        <v>0</v>
      </c>
      <c r="AC357" s="312">
        <f t="shared" si="121"/>
        <v>0</v>
      </c>
    </row>
    <row r="358" spans="2:29" hidden="1" outlineLevel="1">
      <c r="B358" s="423" t="s">
        <v>632</v>
      </c>
      <c r="C358" s="469">
        <f t="shared" ref="C358:C362" si="122">SUM(D358:AC358)</f>
        <v>21747747.865102392</v>
      </c>
      <c r="D358" s="312"/>
      <c r="E358" s="312">
        <f>E357*E$73</f>
        <v>0</v>
      </c>
      <c r="F358" s="312">
        <f t="shared" ref="F358:AC358" si="123">F357*F$73</f>
        <v>0</v>
      </c>
      <c r="G358" s="312">
        <f t="shared" si="123"/>
        <v>928817.95</v>
      </c>
      <c r="H358" s="312">
        <f t="shared" si="123"/>
        <v>956682.48849999998</v>
      </c>
      <c r="I358" s="312">
        <f t="shared" si="123"/>
        <v>985382.96315499989</v>
      </c>
      <c r="J358" s="312">
        <f t="shared" si="123"/>
        <v>1014944.4520496499</v>
      </c>
      <c r="K358" s="312">
        <f t="shared" si="123"/>
        <v>1045392.7856111395</v>
      </c>
      <c r="L358" s="312">
        <f t="shared" si="123"/>
        <v>1076754.5691794734</v>
      </c>
      <c r="M358" s="312">
        <f t="shared" si="123"/>
        <v>1109057.2062548578</v>
      </c>
      <c r="N358" s="312">
        <f t="shared" si="123"/>
        <v>1142328.9224425035</v>
      </c>
      <c r="O358" s="312">
        <f t="shared" si="123"/>
        <v>1176598.7901157786</v>
      </c>
      <c r="P358" s="312">
        <f t="shared" si="123"/>
        <v>1211896.7538192519</v>
      </c>
      <c r="Q358" s="312">
        <f t="shared" si="123"/>
        <v>1248253.6564338293</v>
      </c>
      <c r="R358" s="312">
        <f t="shared" si="123"/>
        <v>1285701.2661268443</v>
      </c>
      <c r="S358" s="312">
        <f t="shared" si="123"/>
        <v>1324272.3041106497</v>
      </c>
      <c r="T358" s="312">
        <f t="shared" si="123"/>
        <v>1364000.473233969</v>
      </c>
      <c r="U358" s="312">
        <f t="shared" si="123"/>
        <v>1404920.4874309881</v>
      </c>
      <c r="V358" s="312">
        <f t="shared" si="123"/>
        <v>1447068.1020539177</v>
      </c>
      <c r="W358" s="312">
        <f t="shared" si="123"/>
        <v>1490480.1451155352</v>
      </c>
      <c r="X358" s="312">
        <f t="shared" si="123"/>
        <v>1535194.5494690014</v>
      </c>
      <c r="Y358" s="312">
        <f t="shared" si="123"/>
        <v>0</v>
      </c>
      <c r="Z358" s="312">
        <f t="shared" si="123"/>
        <v>0</v>
      </c>
      <c r="AA358" s="312">
        <f t="shared" si="123"/>
        <v>0</v>
      </c>
      <c r="AB358" s="312">
        <f t="shared" si="123"/>
        <v>0</v>
      </c>
      <c r="AC358" s="312">
        <f t="shared" si="123"/>
        <v>0</v>
      </c>
    </row>
    <row r="359" spans="2:29" hidden="1" outlineLevel="1">
      <c r="B359" s="423" t="s">
        <v>633</v>
      </c>
      <c r="C359" s="469">
        <f t="shared" si="122"/>
        <v>0</v>
      </c>
      <c r="D359" s="312"/>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row>
    <row r="360" spans="2:29" hidden="1" outlineLevel="1">
      <c r="B360" s="423" t="s">
        <v>634</v>
      </c>
      <c r="C360" s="469">
        <f t="shared" si="122"/>
        <v>0</v>
      </c>
      <c r="D360" s="312"/>
      <c r="E360" s="312">
        <f>E359*E$73</f>
        <v>0</v>
      </c>
      <c r="F360" s="312">
        <f t="shared" ref="F360:AC360" si="124">F359*F$73</f>
        <v>0</v>
      </c>
      <c r="G360" s="312">
        <f t="shared" si="124"/>
        <v>0</v>
      </c>
      <c r="H360" s="312">
        <f t="shared" si="124"/>
        <v>0</v>
      </c>
      <c r="I360" s="312">
        <f t="shared" si="124"/>
        <v>0</v>
      </c>
      <c r="J360" s="312">
        <f t="shared" si="124"/>
        <v>0</v>
      </c>
      <c r="K360" s="312">
        <f t="shared" si="124"/>
        <v>0</v>
      </c>
      <c r="L360" s="312">
        <f t="shared" si="124"/>
        <v>0</v>
      </c>
      <c r="M360" s="312">
        <f t="shared" si="124"/>
        <v>0</v>
      </c>
      <c r="N360" s="312">
        <f t="shared" si="124"/>
        <v>0</v>
      </c>
      <c r="O360" s="312">
        <f t="shared" si="124"/>
        <v>0</v>
      </c>
      <c r="P360" s="312">
        <f t="shared" si="124"/>
        <v>0</v>
      </c>
      <c r="Q360" s="312">
        <f t="shared" si="124"/>
        <v>0</v>
      </c>
      <c r="R360" s="312">
        <f t="shared" si="124"/>
        <v>0</v>
      </c>
      <c r="S360" s="312">
        <f t="shared" si="124"/>
        <v>0</v>
      </c>
      <c r="T360" s="312">
        <f t="shared" si="124"/>
        <v>0</v>
      </c>
      <c r="U360" s="312">
        <f t="shared" si="124"/>
        <v>0</v>
      </c>
      <c r="V360" s="312">
        <f t="shared" si="124"/>
        <v>0</v>
      </c>
      <c r="W360" s="312">
        <f t="shared" si="124"/>
        <v>0</v>
      </c>
      <c r="X360" s="312">
        <f t="shared" si="124"/>
        <v>0</v>
      </c>
      <c r="Y360" s="312">
        <f t="shared" si="124"/>
        <v>0</v>
      </c>
      <c r="Z360" s="312">
        <f t="shared" si="124"/>
        <v>0</v>
      </c>
      <c r="AA360" s="312">
        <f t="shared" si="124"/>
        <v>0</v>
      </c>
      <c r="AB360" s="312">
        <f t="shared" si="124"/>
        <v>0</v>
      </c>
      <c r="AC360" s="312">
        <f t="shared" si="124"/>
        <v>0</v>
      </c>
    </row>
    <row r="361" spans="2:29" hidden="1" outlineLevel="1">
      <c r="B361" s="415" t="s">
        <v>752</v>
      </c>
      <c r="C361" s="469">
        <f t="shared" si="122"/>
        <v>15300000</v>
      </c>
      <c r="D361" s="312"/>
      <c r="E361" s="415">
        <f>SUM(E357,E359)</f>
        <v>0</v>
      </c>
      <c r="F361" s="415">
        <f t="shared" ref="F361:AC362" si="125">SUM(F357,F359)</f>
        <v>0</v>
      </c>
      <c r="G361" s="415">
        <f t="shared" si="125"/>
        <v>850000</v>
      </c>
      <c r="H361" s="415">
        <f t="shared" si="125"/>
        <v>850000</v>
      </c>
      <c r="I361" s="415">
        <f t="shared" si="125"/>
        <v>850000</v>
      </c>
      <c r="J361" s="415">
        <f t="shared" si="125"/>
        <v>850000</v>
      </c>
      <c r="K361" s="415">
        <f t="shared" si="125"/>
        <v>850000</v>
      </c>
      <c r="L361" s="415">
        <f t="shared" si="125"/>
        <v>850000</v>
      </c>
      <c r="M361" s="415">
        <f t="shared" si="125"/>
        <v>850000</v>
      </c>
      <c r="N361" s="415">
        <f t="shared" si="125"/>
        <v>850000</v>
      </c>
      <c r="O361" s="415">
        <f t="shared" si="125"/>
        <v>850000</v>
      </c>
      <c r="P361" s="415">
        <f t="shared" si="125"/>
        <v>850000</v>
      </c>
      <c r="Q361" s="415">
        <f t="shared" si="125"/>
        <v>850000</v>
      </c>
      <c r="R361" s="415">
        <f t="shared" si="125"/>
        <v>850000</v>
      </c>
      <c r="S361" s="415">
        <f t="shared" si="125"/>
        <v>850000</v>
      </c>
      <c r="T361" s="415">
        <f t="shared" si="125"/>
        <v>850000</v>
      </c>
      <c r="U361" s="415">
        <f t="shared" si="125"/>
        <v>850000</v>
      </c>
      <c r="V361" s="415">
        <f t="shared" si="125"/>
        <v>850000</v>
      </c>
      <c r="W361" s="415">
        <f t="shared" si="125"/>
        <v>850000</v>
      </c>
      <c r="X361" s="415">
        <f t="shared" si="125"/>
        <v>850000</v>
      </c>
      <c r="Y361" s="415">
        <f t="shared" si="125"/>
        <v>0</v>
      </c>
      <c r="Z361" s="415">
        <f t="shared" si="125"/>
        <v>0</v>
      </c>
      <c r="AA361" s="415">
        <f t="shared" si="125"/>
        <v>0</v>
      </c>
      <c r="AB361" s="415">
        <f t="shared" si="125"/>
        <v>0</v>
      </c>
      <c r="AC361" s="415">
        <f t="shared" si="125"/>
        <v>0</v>
      </c>
    </row>
    <row r="362" spans="2:29" s="409" customFormat="1" hidden="1" outlineLevel="1">
      <c r="B362" s="415" t="s">
        <v>753</v>
      </c>
      <c r="C362" s="469">
        <f t="shared" si="122"/>
        <v>21747747.865102392</v>
      </c>
      <c r="D362" s="415"/>
      <c r="E362" s="415">
        <f>SUM(E358,E360)</f>
        <v>0</v>
      </c>
      <c r="F362" s="415">
        <f t="shared" si="125"/>
        <v>0</v>
      </c>
      <c r="G362" s="415">
        <f t="shared" si="125"/>
        <v>928817.95</v>
      </c>
      <c r="H362" s="415">
        <f t="shared" si="125"/>
        <v>956682.48849999998</v>
      </c>
      <c r="I362" s="415">
        <f t="shared" si="125"/>
        <v>985382.96315499989</v>
      </c>
      <c r="J362" s="415">
        <f t="shared" si="125"/>
        <v>1014944.4520496499</v>
      </c>
      <c r="K362" s="415">
        <f t="shared" si="125"/>
        <v>1045392.7856111395</v>
      </c>
      <c r="L362" s="415">
        <f t="shared" si="125"/>
        <v>1076754.5691794734</v>
      </c>
      <c r="M362" s="415">
        <f t="shared" si="125"/>
        <v>1109057.2062548578</v>
      </c>
      <c r="N362" s="415">
        <f t="shared" si="125"/>
        <v>1142328.9224425035</v>
      </c>
      <c r="O362" s="415">
        <f t="shared" si="125"/>
        <v>1176598.7901157786</v>
      </c>
      <c r="P362" s="415">
        <f t="shared" si="125"/>
        <v>1211896.7538192519</v>
      </c>
      <c r="Q362" s="415">
        <f t="shared" si="125"/>
        <v>1248253.6564338293</v>
      </c>
      <c r="R362" s="415">
        <f t="shared" si="125"/>
        <v>1285701.2661268443</v>
      </c>
      <c r="S362" s="415">
        <f t="shared" si="125"/>
        <v>1324272.3041106497</v>
      </c>
      <c r="T362" s="415">
        <f t="shared" si="125"/>
        <v>1364000.473233969</v>
      </c>
      <c r="U362" s="415">
        <f t="shared" si="125"/>
        <v>1404920.4874309881</v>
      </c>
      <c r="V362" s="415">
        <f t="shared" si="125"/>
        <v>1447068.1020539177</v>
      </c>
      <c r="W362" s="415">
        <f t="shared" si="125"/>
        <v>1490480.1451155352</v>
      </c>
      <c r="X362" s="415">
        <f t="shared" si="125"/>
        <v>1535194.5494690014</v>
      </c>
      <c r="Y362" s="415">
        <f t="shared" si="125"/>
        <v>0</v>
      </c>
      <c r="Z362" s="415">
        <f t="shared" si="125"/>
        <v>0</v>
      </c>
      <c r="AA362" s="415">
        <f t="shared" si="125"/>
        <v>0</v>
      </c>
      <c r="AB362" s="415">
        <f t="shared" si="125"/>
        <v>0</v>
      </c>
      <c r="AC362" s="415">
        <f t="shared" si="125"/>
        <v>0</v>
      </c>
    </row>
    <row r="363" spans="2:29" s="409" customFormat="1" hidden="1" outlineLevel="1">
      <c r="B363" s="415" t="s">
        <v>754</v>
      </c>
      <c r="C363" s="469">
        <f t="shared" ref="C363:C364" si="126">SUM(D363:AC363)</f>
        <v>20345940</v>
      </c>
      <c r="D363" s="415"/>
      <c r="E363" s="415">
        <f>E361*(1+$C$38)</f>
        <v>0</v>
      </c>
      <c r="F363" s="415">
        <f t="shared" ref="F363:AC364" si="127">F361*(1+$C$38)</f>
        <v>0</v>
      </c>
      <c r="G363" s="415">
        <f t="shared" si="127"/>
        <v>1130330</v>
      </c>
      <c r="H363" s="415">
        <f t="shared" si="127"/>
        <v>1130330</v>
      </c>
      <c r="I363" s="415">
        <f t="shared" si="127"/>
        <v>1130330</v>
      </c>
      <c r="J363" s="415">
        <f t="shared" si="127"/>
        <v>1130330</v>
      </c>
      <c r="K363" s="415">
        <f t="shared" si="127"/>
        <v>1130330</v>
      </c>
      <c r="L363" s="415">
        <f t="shared" si="127"/>
        <v>1130330</v>
      </c>
      <c r="M363" s="415">
        <f t="shared" si="127"/>
        <v>1130330</v>
      </c>
      <c r="N363" s="415">
        <f t="shared" si="127"/>
        <v>1130330</v>
      </c>
      <c r="O363" s="415">
        <f t="shared" si="127"/>
        <v>1130330</v>
      </c>
      <c r="P363" s="415">
        <f t="shared" si="127"/>
        <v>1130330</v>
      </c>
      <c r="Q363" s="415">
        <f t="shared" si="127"/>
        <v>1130330</v>
      </c>
      <c r="R363" s="415">
        <f t="shared" si="127"/>
        <v>1130330</v>
      </c>
      <c r="S363" s="415">
        <f t="shared" si="127"/>
        <v>1130330</v>
      </c>
      <c r="T363" s="415">
        <f t="shared" si="127"/>
        <v>1130330</v>
      </c>
      <c r="U363" s="415">
        <f t="shared" si="127"/>
        <v>1130330</v>
      </c>
      <c r="V363" s="415">
        <f t="shared" si="127"/>
        <v>1130330</v>
      </c>
      <c r="W363" s="415">
        <f t="shared" si="127"/>
        <v>1130330</v>
      </c>
      <c r="X363" s="415">
        <f t="shared" si="127"/>
        <v>1130330</v>
      </c>
      <c r="Y363" s="415">
        <f t="shared" si="127"/>
        <v>0</v>
      </c>
      <c r="Z363" s="415">
        <f t="shared" si="127"/>
        <v>0</v>
      </c>
      <c r="AA363" s="415">
        <f t="shared" si="127"/>
        <v>0</v>
      </c>
      <c r="AB363" s="415">
        <f t="shared" si="127"/>
        <v>0</v>
      </c>
      <c r="AC363" s="415">
        <f t="shared" si="127"/>
        <v>0</v>
      </c>
    </row>
    <row r="364" spans="2:29" s="409" customFormat="1" hidden="1" outlineLevel="1">
      <c r="B364" s="415" t="s">
        <v>755</v>
      </c>
      <c r="C364" s="469">
        <f t="shared" si="126"/>
        <v>28920155.111013163</v>
      </c>
      <c r="D364" s="415"/>
      <c r="E364" s="415">
        <f>E362*(1+$C$38)</f>
        <v>0</v>
      </c>
      <c r="F364" s="415">
        <f t="shared" si="127"/>
        <v>0</v>
      </c>
      <c r="G364" s="415">
        <f t="shared" si="127"/>
        <v>1235142.1099100001</v>
      </c>
      <c r="H364" s="415">
        <f t="shared" si="127"/>
        <v>1272196.3732073</v>
      </c>
      <c r="I364" s="415">
        <f t="shared" si="127"/>
        <v>1310362.264403519</v>
      </c>
      <c r="J364" s="415">
        <f t="shared" si="127"/>
        <v>1349673.1323356244</v>
      </c>
      <c r="K364" s="415">
        <f t="shared" si="127"/>
        <v>1390163.3263056935</v>
      </c>
      <c r="L364" s="415">
        <f t="shared" si="127"/>
        <v>1431868.2260948638</v>
      </c>
      <c r="M364" s="415">
        <f t="shared" si="127"/>
        <v>1474824.2728777099</v>
      </c>
      <c r="N364" s="415">
        <f t="shared" si="127"/>
        <v>1519069.0010640412</v>
      </c>
      <c r="O364" s="415">
        <f t="shared" si="127"/>
        <v>1564641.0710959625</v>
      </c>
      <c r="P364" s="415">
        <f t="shared" si="127"/>
        <v>1611580.3032288414</v>
      </c>
      <c r="Q364" s="415">
        <f t="shared" si="127"/>
        <v>1659927.7123257064</v>
      </c>
      <c r="R364" s="415">
        <f t="shared" si="127"/>
        <v>1709725.5436954778</v>
      </c>
      <c r="S364" s="415">
        <f t="shared" si="127"/>
        <v>1761017.3100063421</v>
      </c>
      <c r="T364" s="415">
        <f t="shared" si="127"/>
        <v>1813847.8293065319</v>
      </c>
      <c r="U364" s="415">
        <f t="shared" si="127"/>
        <v>1868263.264185728</v>
      </c>
      <c r="V364" s="415">
        <f t="shared" si="127"/>
        <v>1924311.1621112998</v>
      </c>
      <c r="W364" s="415">
        <f t="shared" si="127"/>
        <v>1982040.4969746389</v>
      </c>
      <c r="X364" s="415">
        <f t="shared" si="127"/>
        <v>2041501.7118838781</v>
      </c>
      <c r="Y364" s="415">
        <f t="shared" si="127"/>
        <v>0</v>
      </c>
      <c r="Z364" s="415">
        <f t="shared" si="127"/>
        <v>0</v>
      </c>
      <c r="AA364" s="415">
        <f t="shared" si="127"/>
        <v>0</v>
      </c>
      <c r="AB364" s="415">
        <f t="shared" si="127"/>
        <v>0</v>
      </c>
      <c r="AC364" s="415">
        <f t="shared" si="127"/>
        <v>0</v>
      </c>
    </row>
    <row r="365" spans="2:29" hidden="1" outlineLevel="1"/>
    <row r="366" spans="2:29" hidden="1" outlineLevel="1">
      <c r="B366" s="431" t="s">
        <v>640</v>
      </c>
      <c r="C366" s="426"/>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row>
    <row r="367" spans="2:29" hidden="1" outlineLevel="1">
      <c r="B367" s="423" t="s">
        <v>641</v>
      </c>
      <c r="C367" s="415">
        <f t="shared" ref="C367:C374" si="128">SUM(D367:S367)</f>
        <v>0</v>
      </c>
      <c r="D367" s="312"/>
      <c r="E367" s="423">
        <f t="shared" ref="E367:AC367" si="129">$C$50*E80</f>
        <v>0</v>
      </c>
      <c r="F367" s="423">
        <f t="shared" si="129"/>
        <v>0</v>
      </c>
      <c r="G367" s="423">
        <f t="shared" si="129"/>
        <v>0</v>
      </c>
      <c r="H367" s="423">
        <f t="shared" si="129"/>
        <v>0</v>
      </c>
      <c r="I367" s="423">
        <f t="shared" si="129"/>
        <v>0</v>
      </c>
      <c r="J367" s="423">
        <f t="shared" si="129"/>
        <v>0</v>
      </c>
      <c r="K367" s="423">
        <f t="shared" si="129"/>
        <v>0</v>
      </c>
      <c r="L367" s="423">
        <f t="shared" si="129"/>
        <v>0</v>
      </c>
      <c r="M367" s="423">
        <f t="shared" si="129"/>
        <v>0</v>
      </c>
      <c r="N367" s="423">
        <f t="shared" si="129"/>
        <v>0</v>
      </c>
      <c r="O367" s="423">
        <f t="shared" si="129"/>
        <v>0</v>
      </c>
      <c r="P367" s="423">
        <f t="shared" si="129"/>
        <v>0</v>
      </c>
      <c r="Q367" s="423">
        <f t="shared" si="129"/>
        <v>0</v>
      </c>
      <c r="R367" s="423">
        <f t="shared" si="129"/>
        <v>0</v>
      </c>
      <c r="S367" s="423">
        <f t="shared" si="129"/>
        <v>0</v>
      </c>
      <c r="T367" s="423">
        <f t="shared" si="129"/>
        <v>0</v>
      </c>
      <c r="U367" s="423">
        <f t="shared" si="129"/>
        <v>0</v>
      </c>
      <c r="V367" s="423">
        <f t="shared" si="129"/>
        <v>0</v>
      </c>
      <c r="W367" s="423">
        <f t="shared" si="129"/>
        <v>0</v>
      </c>
      <c r="X367" s="423">
        <f t="shared" si="129"/>
        <v>0</v>
      </c>
      <c r="Y367" s="423">
        <f t="shared" si="129"/>
        <v>0</v>
      </c>
      <c r="Z367" s="423">
        <f t="shared" si="129"/>
        <v>0</v>
      </c>
      <c r="AA367" s="423">
        <f t="shared" si="129"/>
        <v>0</v>
      </c>
      <c r="AB367" s="423">
        <f t="shared" si="129"/>
        <v>0</v>
      </c>
      <c r="AC367" s="423">
        <f t="shared" si="129"/>
        <v>0</v>
      </c>
    </row>
    <row r="368" spans="2:29" hidden="1" outlineLevel="1">
      <c r="B368" s="423" t="s">
        <v>642</v>
      </c>
      <c r="C368" s="415">
        <f t="shared" si="128"/>
        <v>0</v>
      </c>
      <c r="D368" s="312"/>
      <c r="E368" s="312">
        <f>E367*E$73</f>
        <v>0</v>
      </c>
      <c r="F368" s="312">
        <f t="shared" ref="F368:AC368" si="130">F367*F$73</f>
        <v>0</v>
      </c>
      <c r="G368" s="312">
        <f t="shared" si="130"/>
        <v>0</v>
      </c>
      <c r="H368" s="312">
        <f t="shared" si="130"/>
        <v>0</v>
      </c>
      <c r="I368" s="312">
        <f t="shared" si="130"/>
        <v>0</v>
      </c>
      <c r="J368" s="312">
        <f t="shared" si="130"/>
        <v>0</v>
      </c>
      <c r="K368" s="312">
        <f t="shared" si="130"/>
        <v>0</v>
      </c>
      <c r="L368" s="312">
        <f t="shared" si="130"/>
        <v>0</v>
      </c>
      <c r="M368" s="312">
        <f t="shared" si="130"/>
        <v>0</v>
      </c>
      <c r="N368" s="312">
        <f t="shared" si="130"/>
        <v>0</v>
      </c>
      <c r="O368" s="312">
        <f t="shared" si="130"/>
        <v>0</v>
      </c>
      <c r="P368" s="312">
        <f t="shared" si="130"/>
        <v>0</v>
      </c>
      <c r="Q368" s="312">
        <f t="shared" si="130"/>
        <v>0</v>
      </c>
      <c r="R368" s="312">
        <f t="shared" si="130"/>
        <v>0</v>
      </c>
      <c r="S368" s="312">
        <f t="shared" si="130"/>
        <v>0</v>
      </c>
      <c r="T368" s="312">
        <f t="shared" si="130"/>
        <v>0</v>
      </c>
      <c r="U368" s="312">
        <f t="shared" si="130"/>
        <v>0</v>
      </c>
      <c r="V368" s="312">
        <f t="shared" si="130"/>
        <v>0</v>
      </c>
      <c r="W368" s="312">
        <f t="shared" si="130"/>
        <v>0</v>
      </c>
      <c r="X368" s="312">
        <f t="shared" si="130"/>
        <v>0</v>
      </c>
      <c r="Y368" s="312">
        <f t="shared" si="130"/>
        <v>0</v>
      </c>
      <c r="Z368" s="312">
        <f t="shared" si="130"/>
        <v>0</v>
      </c>
      <c r="AA368" s="312">
        <f t="shared" si="130"/>
        <v>0</v>
      </c>
      <c r="AB368" s="312">
        <f t="shared" si="130"/>
        <v>0</v>
      </c>
      <c r="AC368" s="312">
        <f t="shared" si="130"/>
        <v>0</v>
      </c>
    </row>
    <row r="369" spans="2:29" hidden="1" outlineLevel="1">
      <c r="B369" s="423" t="s">
        <v>643</v>
      </c>
      <c r="C369" s="415">
        <f t="shared" si="128"/>
        <v>0</v>
      </c>
      <c r="D369" s="312"/>
      <c r="E369" s="430">
        <v>0</v>
      </c>
      <c r="F369" s="430">
        <v>0</v>
      </c>
      <c r="G369" s="430">
        <v>0</v>
      </c>
      <c r="H369" s="430">
        <v>0</v>
      </c>
      <c r="I369" s="430">
        <v>0</v>
      </c>
      <c r="J369" s="430">
        <v>0</v>
      </c>
      <c r="K369" s="430">
        <v>0</v>
      </c>
      <c r="L369" s="430">
        <v>0</v>
      </c>
      <c r="M369" s="430">
        <v>0</v>
      </c>
      <c r="N369" s="430">
        <v>0</v>
      </c>
      <c r="O369" s="430">
        <v>0</v>
      </c>
      <c r="P369" s="430">
        <v>0</v>
      </c>
      <c r="Q369" s="430">
        <v>0</v>
      </c>
      <c r="R369" s="430">
        <v>0</v>
      </c>
      <c r="S369" s="430">
        <v>0</v>
      </c>
      <c r="T369" s="430">
        <v>0</v>
      </c>
      <c r="U369" s="430">
        <v>0</v>
      </c>
      <c r="V369" s="430">
        <v>0</v>
      </c>
      <c r="W369" s="430">
        <v>0</v>
      </c>
      <c r="X369" s="430">
        <v>0</v>
      </c>
      <c r="Y369" s="430">
        <v>0</v>
      </c>
      <c r="Z369" s="430">
        <v>0</v>
      </c>
      <c r="AA369" s="430">
        <v>0</v>
      </c>
      <c r="AB369" s="430">
        <v>0</v>
      </c>
      <c r="AC369" s="430">
        <v>0</v>
      </c>
    </row>
    <row r="370" spans="2:29" hidden="1" outlineLevel="1">
      <c r="B370" s="423" t="s">
        <v>644</v>
      </c>
      <c r="C370" s="415">
        <f t="shared" si="128"/>
        <v>0</v>
      </c>
      <c r="D370" s="312"/>
      <c r="E370" s="312">
        <f>E369*E$73</f>
        <v>0</v>
      </c>
      <c r="F370" s="312">
        <f t="shared" ref="F370:AC370" si="131">F369*F$73</f>
        <v>0</v>
      </c>
      <c r="G370" s="312">
        <f t="shared" si="131"/>
        <v>0</v>
      </c>
      <c r="H370" s="312">
        <f t="shared" si="131"/>
        <v>0</v>
      </c>
      <c r="I370" s="312">
        <f t="shared" si="131"/>
        <v>0</v>
      </c>
      <c r="J370" s="312">
        <f t="shared" si="131"/>
        <v>0</v>
      </c>
      <c r="K370" s="312">
        <f t="shared" si="131"/>
        <v>0</v>
      </c>
      <c r="L370" s="312">
        <f t="shared" si="131"/>
        <v>0</v>
      </c>
      <c r="M370" s="312">
        <f t="shared" si="131"/>
        <v>0</v>
      </c>
      <c r="N370" s="312">
        <f t="shared" si="131"/>
        <v>0</v>
      </c>
      <c r="O370" s="312">
        <f t="shared" si="131"/>
        <v>0</v>
      </c>
      <c r="P370" s="312">
        <f t="shared" si="131"/>
        <v>0</v>
      </c>
      <c r="Q370" s="312">
        <f t="shared" si="131"/>
        <v>0</v>
      </c>
      <c r="R370" s="312">
        <f t="shared" si="131"/>
        <v>0</v>
      </c>
      <c r="S370" s="312">
        <f t="shared" si="131"/>
        <v>0</v>
      </c>
      <c r="T370" s="312">
        <f t="shared" si="131"/>
        <v>0</v>
      </c>
      <c r="U370" s="312">
        <f t="shared" si="131"/>
        <v>0</v>
      </c>
      <c r="V370" s="312">
        <f t="shared" si="131"/>
        <v>0</v>
      </c>
      <c r="W370" s="312">
        <f t="shared" si="131"/>
        <v>0</v>
      </c>
      <c r="X370" s="312">
        <f t="shared" si="131"/>
        <v>0</v>
      </c>
      <c r="Y370" s="312">
        <f t="shared" si="131"/>
        <v>0</v>
      </c>
      <c r="Z370" s="312">
        <f t="shared" si="131"/>
        <v>0</v>
      </c>
      <c r="AA370" s="312">
        <f t="shared" si="131"/>
        <v>0</v>
      </c>
      <c r="AB370" s="312">
        <f t="shared" si="131"/>
        <v>0</v>
      </c>
      <c r="AC370" s="312">
        <f t="shared" si="131"/>
        <v>0</v>
      </c>
    </row>
    <row r="371" spans="2:29" s="409" customFormat="1" hidden="1" outlineLevel="1">
      <c r="B371" s="415" t="s">
        <v>645</v>
      </c>
      <c r="C371" s="415">
        <f t="shared" si="128"/>
        <v>0</v>
      </c>
      <c r="D371" s="415"/>
      <c r="E371" s="415">
        <f>SUM(E367,E369)</f>
        <v>0</v>
      </c>
      <c r="F371" s="415">
        <f t="shared" ref="F371:AC372" si="132">SUM(F367,F369)</f>
        <v>0</v>
      </c>
      <c r="G371" s="415">
        <f t="shared" si="132"/>
        <v>0</v>
      </c>
      <c r="H371" s="415">
        <f t="shared" si="132"/>
        <v>0</v>
      </c>
      <c r="I371" s="415">
        <f t="shared" si="132"/>
        <v>0</v>
      </c>
      <c r="J371" s="415">
        <f t="shared" si="132"/>
        <v>0</v>
      </c>
      <c r="K371" s="415">
        <f t="shared" si="132"/>
        <v>0</v>
      </c>
      <c r="L371" s="415">
        <f t="shared" si="132"/>
        <v>0</v>
      </c>
      <c r="M371" s="415">
        <f t="shared" si="132"/>
        <v>0</v>
      </c>
      <c r="N371" s="415">
        <f t="shared" si="132"/>
        <v>0</v>
      </c>
      <c r="O371" s="415">
        <f t="shared" si="132"/>
        <v>0</v>
      </c>
      <c r="P371" s="415">
        <f t="shared" si="132"/>
        <v>0</v>
      </c>
      <c r="Q371" s="415">
        <f t="shared" si="132"/>
        <v>0</v>
      </c>
      <c r="R371" s="415">
        <f t="shared" si="132"/>
        <v>0</v>
      </c>
      <c r="S371" s="415">
        <f t="shared" si="132"/>
        <v>0</v>
      </c>
      <c r="T371" s="415">
        <f t="shared" si="132"/>
        <v>0</v>
      </c>
      <c r="U371" s="415">
        <f t="shared" si="132"/>
        <v>0</v>
      </c>
      <c r="V371" s="415">
        <f t="shared" si="132"/>
        <v>0</v>
      </c>
      <c r="W371" s="415">
        <f t="shared" si="132"/>
        <v>0</v>
      </c>
      <c r="X371" s="415">
        <f t="shared" si="132"/>
        <v>0</v>
      </c>
      <c r="Y371" s="415">
        <f t="shared" si="132"/>
        <v>0</v>
      </c>
      <c r="Z371" s="415">
        <f t="shared" si="132"/>
        <v>0</v>
      </c>
      <c r="AA371" s="415">
        <f t="shared" si="132"/>
        <v>0</v>
      </c>
      <c r="AB371" s="415">
        <f t="shared" si="132"/>
        <v>0</v>
      </c>
      <c r="AC371" s="415">
        <f t="shared" si="132"/>
        <v>0</v>
      </c>
    </row>
    <row r="372" spans="2:29" s="409" customFormat="1" hidden="1" outlineLevel="1">
      <c r="B372" s="415" t="s">
        <v>639</v>
      </c>
      <c r="C372" s="415">
        <f t="shared" si="128"/>
        <v>0</v>
      </c>
      <c r="D372" s="415"/>
      <c r="E372" s="415">
        <f>SUM(E368,E370)</f>
        <v>0</v>
      </c>
      <c r="F372" s="415">
        <f t="shared" si="132"/>
        <v>0</v>
      </c>
      <c r="G372" s="415">
        <f t="shared" si="132"/>
        <v>0</v>
      </c>
      <c r="H372" s="415">
        <f t="shared" si="132"/>
        <v>0</v>
      </c>
      <c r="I372" s="415">
        <f t="shared" si="132"/>
        <v>0</v>
      </c>
      <c r="J372" s="415">
        <f t="shared" si="132"/>
        <v>0</v>
      </c>
      <c r="K372" s="415">
        <f t="shared" si="132"/>
        <v>0</v>
      </c>
      <c r="L372" s="415">
        <f t="shared" si="132"/>
        <v>0</v>
      </c>
      <c r="M372" s="415">
        <f t="shared" si="132"/>
        <v>0</v>
      </c>
      <c r="N372" s="415">
        <f t="shared" si="132"/>
        <v>0</v>
      </c>
      <c r="O372" s="415">
        <f t="shared" si="132"/>
        <v>0</v>
      </c>
      <c r="P372" s="415">
        <f t="shared" si="132"/>
        <v>0</v>
      </c>
      <c r="Q372" s="415">
        <f t="shared" si="132"/>
        <v>0</v>
      </c>
      <c r="R372" s="415">
        <f t="shared" si="132"/>
        <v>0</v>
      </c>
      <c r="S372" s="415">
        <f t="shared" si="132"/>
        <v>0</v>
      </c>
      <c r="T372" s="415">
        <f t="shared" si="132"/>
        <v>0</v>
      </c>
      <c r="U372" s="415">
        <f t="shared" si="132"/>
        <v>0</v>
      </c>
      <c r="V372" s="415">
        <f t="shared" si="132"/>
        <v>0</v>
      </c>
      <c r="W372" s="415">
        <f t="shared" si="132"/>
        <v>0</v>
      </c>
      <c r="X372" s="415">
        <f t="shared" si="132"/>
        <v>0</v>
      </c>
      <c r="Y372" s="415">
        <f t="shared" si="132"/>
        <v>0</v>
      </c>
      <c r="Z372" s="415">
        <f t="shared" si="132"/>
        <v>0</v>
      </c>
      <c r="AA372" s="415">
        <f t="shared" si="132"/>
        <v>0</v>
      </c>
      <c r="AB372" s="415">
        <f t="shared" si="132"/>
        <v>0</v>
      </c>
      <c r="AC372" s="415">
        <f t="shared" si="132"/>
        <v>0</v>
      </c>
    </row>
    <row r="373" spans="2:29" s="431" customFormat="1" hidden="1" outlineLevel="1">
      <c r="B373" s="415" t="s">
        <v>756</v>
      </c>
      <c r="C373" s="415">
        <f t="shared" si="128"/>
        <v>0</v>
      </c>
      <c r="D373" s="415"/>
      <c r="E373" s="415">
        <f>E371*(1-$C$47)</f>
        <v>0</v>
      </c>
      <c r="F373" s="415">
        <f t="shared" ref="F373:AC374" si="133">F371*(1-$C$47)</f>
        <v>0</v>
      </c>
      <c r="G373" s="415">
        <f t="shared" si="133"/>
        <v>0</v>
      </c>
      <c r="H373" s="415">
        <f t="shared" si="133"/>
        <v>0</v>
      </c>
      <c r="I373" s="415">
        <f t="shared" si="133"/>
        <v>0</v>
      </c>
      <c r="J373" s="415">
        <f t="shared" si="133"/>
        <v>0</v>
      </c>
      <c r="K373" s="415">
        <f t="shared" si="133"/>
        <v>0</v>
      </c>
      <c r="L373" s="415">
        <f t="shared" si="133"/>
        <v>0</v>
      </c>
      <c r="M373" s="415">
        <f t="shared" si="133"/>
        <v>0</v>
      </c>
      <c r="N373" s="415">
        <f t="shared" si="133"/>
        <v>0</v>
      </c>
      <c r="O373" s="415">
        <f t="shared" si="133"/>
        <v>0</v>
      </c>
      <c r="P373" s="415">
        <f t="shared" si="133"/>
        <v>0</v>
      </c>
      <c r="Q373" s="415">
        <f t="shared" si="133"/>
        <v>0</v>
      </c>
      <c r="R373" s="415">
        <f t="shared" si="133"/>
        <v>0</v>
      </c>
      <c r="S373" s="415">
        <f t="shared" si="133"/>
        <v>0</v>
      </c>
      <c r="T373" s="415">
        <f t="shared" si="133"/>
        <v>0</v>
      </c>
      <c r="U373" s="415">
        <f t="shared" si="133"/>
        <v>0</v>
      </c>
      <c r="V373" s="415">
        <f t="shared" si="133"/>
        <v>0</v>
      </c>
      <c r="W373" s="415">
        <f t="shared" si="133"/>
        <v>0</v>
      </c>
      <c r="X373" s="415">
        <f t="shared" si="133"/>
        <v>0</v>
      </c>
      <c r="Y373" s="415">
        <f t="shared" si="133"/>
        <v>0</v>
      </c>
      <c r="Z373" s="415">
        <f t="shared" si="133"/>
        <v>0</v>
      </c>
      <c r="AA373" s="415">
        <f t="shared" si="133"/>
        <v>0</v>
      </c>
      <c r="AB373" s="415">
        <f t="shared" si="133"/>
        <v>0</v>
      </c>
      <c r="AC373" s="415">
        <f t="shared" si="133"/>
        <v>0</v>
      </c>
    </row>
    <row r="374" spans="2:29" s="431" customFormat="1" hidden="1" outlineLevel="1">
      <c r="B374" s="415" t="s">
        <v>757</v>
      </c>
      <c r="C374" s="415">
        <f t="shared" si="128"/>
        <v>0</v>
      </c>
      <c r="D374" s="415"/>
      <c r="E374" s="415">
        <f>E372*(1-$C$47)</f>
        <v>0</v>
      </c>
      <c r="F374" s="415">
        <f t="shared" si="133"/>
        <v>0</v>
      </c>
      <c r="G374" s="415">
        <f t="shared" si="133"/>
        <v>0</v>
      </c>
      <c r="H374" s="415">
        <f t="shared" si="133"/>
        <v>0</v>
      </c>
      <c r="I374" s="415">
        <f t="shared" si="133"/>
        <v>0</v>
      </c>
      <c r="J374" s="415">
        <f t="shared" si="133"/>
        <v>0</v>
      </c>
      <c r="K374" s="415">
        <f t="shared" si="133"/>
        <v>0</v>
      </c>
      <c r="L374" s="415">
        <f t="shared" si="133"/>
        <v>0</v>
      </c>
      <c r="M374" s="415">
        <f t="shared" si="133"/>
        <v>0</v>
      </c>
      <c r="N374" s="415">
        <f t="shared" si="133"/>
        <v>0</v>
      </c>
      <c r="O374" s="415">
        <f t="shared" si="133"/>
        <v>0</v>
      </c>
      <c r="P374" s="415">
        <f t="shared" si="133"/>
        <v>0</v>
      </c>
      <c r="Q374" s="415">
        <f t="shared" si="133"/>
        <v>0</v>
      </c>
      <c r="R374" s="415">
        <f t="shared" si="133"/>
        <v>0</v>
      </c>
      <c r="S374" s="415">
        <f t="shared" si="133"/>
        <v>0</v>
      </c>
      <c r="T374" s="415">
        <f t="shared" si="133"/>
        <v>0</v>
      </c>
      <c r="U374" s="415">
        <f t="shared" si="133"/>
        <v>0</v>
      </c>
      <c r="V374" s="415">
        <f t="shared" si="133"/>
        <v>0</v>
      </c>
      <c r="W374" s="415">
        <f t="shared" si="133"/>
        <v>0</v>
      </c>
      <c r="X374" s="415">
        <f t="shared" si="133"/>
        <v>0</v>
      </c>
      <c r="Y374" s="415">
        <f t="shared" si="133"/>
        <v>0</v>
      </c>
      <c r="Z374" s="415">
        <f t="shared" si="133"/>
        <v>0</v>
      </c>
      <c r="AA374" s="415">
        <f t="shared" si="133"/>
        <v>0</v>
      </c>
      <c r="AB374" s="415">
        <f t="shared" si="133"/>
        <v>0</v>
      </c>
      <c r="AC374" s="415">
        <f t="shared" si="133"/>
        <v>0</v>
      </c>
    </row>
    <row r="375" spans="2:29" hidden="1" outlineLevel="1"/>
    <row r="376" spans="2:29" hidden="1" outlineLevel="1">
      <c r="B376" s="431" t="s">
        <v>758</v>
      </c>
    </row>
    <row r="377" spans="2:29" hidden="1" outlineLevel="1">
      <c r="B377" s="415" t="s">
        <v>759</v>
      </c>
      <c r="C377" s="415">
        <f t="shared" ref="C377:C382" si="134">SUM(D377:S377)</f>
        <v>11050000</v>
      </c>
      <c r="D377" s="322"/>
      <c r="E377" s="415">
        <f>E351+E361-E371</f>
        <v>0</v>
      </c>
      <c r="F377" s="415">
        <f t="shared" ref="F377:AC378" si="135">F351+F361-F371</f>
        <v>0</v>
      </c>
      <c r="G377" s="415">
        <f t="shared" si="135"/>
        <v>850000</v>
      </c>
      <c r="H377" s="415">
        <f t="shared" si="135"/>
        <v>850000</v>
      </c>
      <c r="I377" s="415">
        <f t="shared" si="135"/>
        <v>850000</v>
      </c>
      <c r="J377" s="415">
        <f t="shared" si="135"/>
        <v>850000</v>
      </c>
      <c r="K377" s="415">
        <f t="shared" si="135"/>
        <v>850000</v>
      </c>
      <c r="L377" s="415">
        <f t="shared" si="135"/>
        <v>850000</v>
      </c>
      <c r="M377" s="415">
        <f t="shared" si="135"/>
        <v>850000</v>
      </c>
      <c r="N377" s="415">
        <f t="shared" si="135"/>
        <v>850000</v>
      </c>
      <c r="O377" s="415">
        <f t="shared" si="135"/>
        <v>850000</v>
      </c>
      <c r="P377" s="415">
        <f t="shared" si="135"/>
        <v>850000</v>
      </c>
      <c r="Q377" s="415">
        <f t="shared" si="135"/>
        <v>850000</v>
      </c>
      <c r="R377" s="415">
        <f t="shared" si="135"/>
        <v>850000</v>
      </c>
      <c r="S377" s="415">
        <f t="shared" si="135"/>
        <v>850000</v>
      </c>
      <c r="T377" s="415">
        <f t="shared" si="135"/>
        <v>850000</v>
      </c>
      <c r="U377" s="415">
        <f t="shared" si="135"/>
        <v>850000</v>
      </c>
      <c r="V377" s="415">
        <f t="shared" si="135"/>
        <v>850000</v>
      </c>
      <c r="W377" s="415">
        <f t="shared" si="135"/>
        <v>850000</v>
      </c>
      <c r="X377" s="415">
        <f t="shared" si="135"/>
        <v>850000</v>
      </c>
      <c r="Y377" s="415">
        <f t="shared" si="135"/>
        <v>0</v>
      </c>
      <c r="Z377" s="415">
        <f t="shared" si="135"/>
        <v>0</v>
      </c>
      <c r="AA377" s="415">
        <f t="shared" si="135"/>
        <v>0</v>
      </c>
      <c r="AB377" s="415">
        <f t="shared" si="135"/>
        <v>0</v>
      </c>
      <c r="AC377" s="415">
        <f t="shared" si="135"/>
        <v>0</v>
      </c>
    </row>
    <row r="378" spans="2:29" hidden="1" outlineLevel="1">
      <c r="B378" s="415" t="s">
        <v>760</v>
      </c>
      <c r="C378" s="415">
        <f t="shared" si="134"/>
        <v>14506084.107798979</v>
      </c>
      <c r="D378" s="322"/>
      <c r="E378" s="415">
        <f t="shared" ref="E378:T378" si="136">E352+E362-E372</f>
        <v>0</v>
      </c>
      <c r="F378" s="415">
        <f t="shared" si="136"/>
        <v>0</v>
      </c>
      <c r="G378" s="415">
        <f t="shared" si="136"/>
        <v>928817.95</v>
      </c>
      <c r="H378" s="415">
        <f t="shared" si="136"/>
        <v>956682.48849999998</v>
      </c>
      <c r="I378" s="415">
        <f t="shared" si="136"/>
        <v>985382.96315499989</v>
      </c>
      <c r="J378" s="415">
        <f t="shared" si="136"/>
        <v>1014944.4520496499</v>
      </c>
      <c r="K378" s="415">
        <f t="shared" si="136"/>
        <v>1045392.7856111395</v>
      </c>
      <c r="L378" s="415">
        <f t="shared" si="136"/>
        <v>1076754.5691794734</v>
      </c>
      <c r="M378" s="415">
        <f t="shared" si="136"/>
        <v>1109057.2062548578</v>
      </c>
      <c r="N378" s="415">
        <f t="shared" si="136"/>
        <v>1142328.9224425035</v>
      </c>
      <c r="O378" s="415">
        <f t="shared" si="136"/>
        <v>1176598.7901157786</v>
      </c>
      <c r="P378" s="415">
        <f t="shared" si="136"/>
        <v>1211896.7538192519</v>
      </c>
      <c r="Q378" s="415">
        <f t="shared" si="136"/>
        <v>1248253.6564338293</v>
      </c>
      <c r="R378" s="415">
        <f t="shared" si="136"/>
        <v>1285701.2661268443</v>
      </c>
      <c r="S378" s="415">
        <f t="shared" si="136"/>
        <v>1324272.3041106497</v>
      </c>
      <c r="T378" s="415">
        <f t="shared" si="136"/>
        <v>1364000.473233969</v>
      </c>
      <c r="U378" s="415">
        <f t="shared" si="135"/>
        <v>1404920.4874309881</v>
      </c>
      <c r="V378" s="415">
        <f t="shared" si="135"/>
        <v>1447068.1020539177</v>
      </c>
      <c r="W378" s="415">
        <f t="shared" si="135"/>
        <v>1490480.1451155352</v>
      </c>
      <c r="X378" s="415">
        <f t="shared" si="135"/>
        <v>1535194.5494690014</v>
      </c>
      <c r="Y378" s="415">
        <f t="shared" si="135"/>
        <v>0</v>
      </c>
      <c r="Z378" s="415">
        <f t="shared" si="135"/>
        <v>0</v>
      </c>
      <c r="AA378" s="415">
        <f t="shared" si="135"/>
        <v>0</v>
      </c>
      <c r="AB378" s="415">
        <f t="shared" si="135"/>
        <v>0</v>
      </c>
      <c r="AC378" s="415">
        <f t="shared" si="135"/>
        <v>0</v>
      </c>
    </row>
    <row r="379" spans="2:29" hidden="1" outlineLevel="1">
      <c r="B379" s="415" t="s">
        <v>761</v>
      </c>
      <c r="C379" s="415">
        <f>SUM(D379:S379)</f>
        <v>7847448.8439701283</v>
      </c>
      <c r="D379" s="322"/>
      <c r="E379" s="415">
        <f t="shared" ref="E379:AC379" si="137">E378*E$74</f>
        <v>0</v>
      </c>
      <c r="F379" s="415">
        <f t="shared" si="137"/>
        <v>0</v>
      </c>
      <c r="G379" s="415">
        <f t="shared" si="137"/>
        <v>755646.90487027785</v>
      </c>
      <c r="H379" s="415">
        <f t="shared" si="137"/>
        <v>726583.56237526715</v>
      </c>
      <c r="I379" s="415">
        <f t="shared" si="137"/>
        <v>698638.04074544925</v>
      </c>
      <c r="J379" s="415">
        <f t="shared" si="137"/>
        <v>671767.34687062434</v>
      </c>
      <c r="K379" s="415">
        <f t="shared" si="137"/>
        <v>645930.14122175425</v>
      </c>
      <c r="L379" s="415">
        <f t="shared" si="137"/>
        <v>621086.67425168667</v>
      </c>
      <c r="M379" s="415">
        <f t="shared" si="137"/>
        <v>597198.72524200659</v>
      </c>
      <c r="N379" s="415">
        <f t="shared" si="137"/>
        <v>574229.54350192938</v>
      </c>
      <c r="O379" s="415">
        <f t="shared" si="137"/>
        <v>552143.79182877834</v>
      </c>
      <c r="P379" s="415">
        <f t="shared" si="137"/>
        <v>530907.49214305612</v>
      </c>
      <c r="Q379" s="415">
        <f t="shared" si="137"/>
        <v>510487.97321447707</v>
      </c>
      <c r="R379" s="415">
        <f t="shared" si="137"/>
        <v>490853.82039853575</v>
      </c>
      <c r="S379" s="415">
        <f t="shared" si="137"/>
        <v>471974.82730628445</v>
      </c>
      <c r="T379" s="415">
        <f t="shared" si="137"/>
        <v>453821.94933296565</v>
      </c>
      <c r="U379" s="415">
        <f t="shared" si="137"/>
        <v>436367.25897400558</v>
      </c>
      <c r="V379" s="415">
        <f t="shared" si="137"/>
        <v>419583.90285962069</v>
      </c>
      <c r="W379" s="415">
        <f t="shared" si="137"/>
        <v>403446.06044194306</v>
      </c>
      <c r="X379" s="415">
        <f t="shared" si="137"/>
        <v>387928.90427109913</v>
      </c>
      <c r="Y379" s="415">
        <f t="shared" si="137"/>
        <v>0</v>
      </c>
      <c r="Z379" s="415">
        <f t="shared" si="137"/>
        <v>0</v>
      </c>
      <c r="AA379" s="415">
        <f t="shared" si="137"/>
        <v>0</v>
      </c>
      <c r="AB379" s="415">
        <f t="shared" si="137"/>
        <v>0</v>
      </c>
      <c r="AC379" s="415">
        <f t="shared" si="137"/>
        <v>0</v>
      </c>
    </row>
    <row r="380" spans="2:29" s="409" customFormat="1" hidden="1" outlineLevel="1">
      <c r="B380" s="422" t="s">
        <v>762</v>
      </c>
      <c r="C380" s="415">
        <f t="shared" si="134"/>
        <v>14694290</v>
      </c>
      <c r="D380" s="422"/>
      <c r="E380" s="415">
        <f t="shared" ref="E380:AC381" si="138">E353+E363-E373</f>
        <v>0</v>
      </c>
      <c r="F380" s="415">
        <f t="shared" si="138"/>
        <v>0</v>
      </c>
      <c r="G380" s="415">
        <f t="shared" si="138"/>
        <v>1130330</v>
      </c>
      <c r="H380" s="415">
        <f t="shared" si="138"/>
        <v>1130330</v>
      </c>
      <c r="I380" s="415">
        <f t="shared" si="138"/>
        <v>1130330</v>
      </c>
      <c r="J380" s="415">
        <f t="shared" si="138"/>
        <v>1130330</v>
      </c>
      <c r="K380" s="415">
        <f t="shared" si="138"/>
        <v>1130330</v>
      </c>
      <c r="L380" s="415">
        <f t="shared" si="138"/>
        <v>1130330</v>
      </c>
      <c r="M380" s="415">
        <f t="shared" si="138"/>
        <v>1130330</v>
      </c>
      <c r="N380" s="415">
        <f t="shared" si="138"/>
        <v>1130330</v>
      </c>
      <c r="O380" s="415">
        <f t="shared" si="138"/>
        <v>1130330</v>
      </c>
      <c r="P380" s="415">
        <f t="shared" si="138"/>
        <v>1130330</v>
      </c>
      <c r="Q380" s="415">
        <f t="shared" si="138"/>
        <v>1130330</v>
      </c>
      <c r="R380" s="415">
        <f t="shared" si="138"/>
        <v>1130330</v>
      </c>
      <c r="S380" s="415">
        <f t="shared" si="138"/>
        <v>1130330</v>
      </c>
      <c r="T380" s="415">
        <f t="shared" si="138"/>
        <v>1130330</v>
      </c>
      <c r="U380" s="415">
        <f t="shared" si="138"/>
        <v>1130330</v>
      </c>
      <c r="V380" s="415">
        <f t="shared" si="138"/>
        <v>1130330</v>
      </c>
      <c r="W380" s="415">
        <f t="shared" si="138"/>
        <v>1130330</v>
      </c>
      <c r="X380" s="415">
        <f t="shared" si="138"/>
        <v>1130330</v>
      </c>
      <c r="Y380" s="415">
        <f t="shared" si="138"/>
        <v>0</v>
      </c>
      <c r="Z380" s="415">
        <f t="shared" si="138"/>
        <v>0</v>
      </c>
      <c r="AA380" s="415">
        <f t="shared" si="138"/>
        <v>0</v>
      </c>
      <c r="AB380" s="415">
        <f t="shared" si="138"/>
        <v>0</v>
      </c>
      <c r="AC380" s="415">
        <f t="shared" si="138"/>
        <v>0</v>
      </c>
    </row>
    <row r="381" spans="2:29" s="409" customFormat="1" hidden="1" outlineLevel="1">
      <c r="B381" s="422" t="s">
        <v>763</v>
      </c>
      <c r="C381" s="415">
        <f t="shared" si="134"/>
        <v>19290190.646551087</v>
      </c>
      <c r="D381" s="422"/>
      <c r="E381" s="415">
        <f t="shared" si="138"/>
        <v>0</v>
      </c>
      <c r="F381" s="415">
        <f t="shared" si="138"/>
        <v>0</v>
      </c>
      <c r="G381" s="415">
        <f t="shared" si="138"/>
        <v>1235142.1099100001</v>
      </c>
      <c r="H381" s="415">
        <f t="shared" si="138"/>
        <v>1272196.3732073</v>
      </c>
      <c r="I381" s="415">
        <f t="shared" si="138"/>
        <v>1310362.264403519</v>
      </c>
      <c r="J381" s="415">
        <f t="shared" si="138"/>
        <v>1349673.1323356244</v>
      </c>
      <c r="K381" s="415">
        <f t="shared" si="138"/>
        <v>1390163.3263056935</v>
      </c>
      <c r="L381" s="415">
        <f t="shared" si="138"/>
        <v>1431868.2260948638</v>
      </c>
      <c r="M381" s="415">
        <f t="shared" si="138"/>
        <v>1474824.2728777099</v>
      </c>
      <c r="N381" s="415">
        <f t="shared" si="138"/>
        <v>1519069.0010640412</v>
      </c>
      <c r="O381" s="415">
        <f t="shared" si="138"/>
        <v>1564641.0710959625</v>
      </c>
      <c r="P381" s="415">
        <f t="shared" si="138"/>
        <v>1611580.3032288414</v>
      </c>
      <c r="Q381" s="415">
        <f t="shared" si="138"/>
        <v>1659927.7123257064</v>
      </c>
      <c r="R381" s="415">
        <f t="shared" si="138"/>
        <v>1709725.5436954778</v>
      </c>
      <c r="S381" s="415">
        <f t="shared" si="138"/>
        <v>1761017.3100063421</v>
      </c>
      <c r="T381" s="415">
        <f t="shared" si="138"/>
        <v>1813847.8293065319</v>
      </c>
      <c r="U381" s="415">
        <f t="shared" si="138"/>
        <v>1868263.264185728</v>
      </c>
      <c r="V381" s="415">
        <f t="shared" si="138"/>
        <v>1924311.1621112998</v>
      </c>
      <c r="W381" s="415">
        <f t="shared" si="138"/>
        <v>1982040.4969746389</v>
      </c>
      <c r="X381" s="415">
        <f t="shared" si="138"/>
        <v>2041501.7118838781</v>
      </c>
      <c r="Y381" s="415">
        <f t="shared" si="138"/>
        <v>0</v>
      </c>
      <c r="Z381" s="415">
        <f t="shared" si="138"/>
        <v>0</v>
      </c>
      <c r="AA381" s="415">
        <f t="shared" si="138"/>
        <v>0</v>
      </c>
      <c r="AB381" s="415">
        <f t="shared" si="138"/>
        <v>0</v>
      </c>
      <c r="AC381" s="415">
        <f t="shared" si="138"/>
        <v>0</v>
      </c>
    </row>
    <row r="382" spans="2:29" ht="15.6" hidden="1" outlineLevel="1">
      <c r="B382" s="422" t="s">
        <v>764</v>
      </c>
      <c r="C382" s="415">
        <f t="shared" si="134"/>
        <v>10435537.472711476</v>
      </c>
      <c r="D382" s="322"/>
      <c r="E382" s="415">
        <f>E381*E$74</f>
        <v>0</v>
      </c>
      <c r="F382" s="415">
        <f t="shared" ref="F382:AC382" si="139">F381*F$74</f>
        <v>0</v>
      </c>
      <c r="G382" s="415">
        <f t="shared" si="139"/>
        <v>1004859.2540964957</v>
      </c>
      <c r="H382" s="415">
        <f t="shared" si="139"/>
        <v>966210.82124663028</v>
      </c>
      <c r="I382" s="415">
        <f t="shared" si="139"/>
        <v>929048.86658329854</v>
      </c>
      <c r="J382" s="415">
        <f t="shared" si="139"/>
        <v>893316.21786855615</v>
      </c>
      <c r="K382" s="415">
        <f t="shared" si="139"/>
        <v>858957.90179668891</v>
      </c>
      <c r="L382" s="415">
        <f t="shared" si="139"/>
        <v>825921.05941989296</v>
      </c>
      <c r="M382" s="415">
        <f t="shared" si="139"/>
        <v>794154.86482682033</v>
      </c>
      <c r="N382" s="415">
        <f t="shared" si="139"/>
        <v>763610.44694886566</v>
      </c>
      <c r="O382" s="415">
        <f t="shared" si="139"/>
        <v>734240.81437390961</v>
      </c>
      <c r="P382" s="415">
        <f t="shared" si="139"/>
        <v>706000.78305183607</v>
      </c>
      <c r="Q382" s="415">
        <f t="shared" si="139"/>
        <v>678846.90678061161</v>
      </c>
      <c r="R382" s="415">
        <f t="shared" si="139"/>
        <v>652737.4103659729</v>
      </c>
      <c r="S382" s="415">
        <f t="shared" si="139"/>
        <v>627632.12535189709</v>
      </c>
      <c r="T382" s="415">
        <f t="shared" si="139"/>
        <v>603492.42822297779</v>
      </c>
      <c r="U382" s="415">
        <f t="shared" si="139"/>
        <v>580281.18098363257</v>
      </c>
      <c r="V382" s="415">
        <f t="shared" si="139"/>
        <v>557962.67402272369</v>
      </c>
      <c r="W382" s="415">
        <f t="shared" si="139"/>
        <v>536502.57117569586</v>
      </c>
      <c r="X382" s="415">
        <f t="shared" si="139"/>
        <v>515867.85689970764</v>
      </c>
      <c r="Y382" s="415">
        <f t="shared" si="139"/>
        <v>0</v>
      </c>
      <c r="Z382" s="415">
        <f t="shared" si="139"/>
        <v>0</v>
      </c>
      <c r="AA382" s="415">
        <f t="shared" si="139"/>
        <v>0</v>
      </c>
      <c r="AB382" s="415">
        <f t="shared" si="139"/>
        <v>0</v>
      </c>
      <c r="AC382" s="415">
        <f t="shared" si="139"/>
        <v>0</v>
      </c>
    </row>
    <row r="383" spans="2:29" collapsed="1"/>
  </sheetData>
  <mergeCells count="39">
    <mergeCell ref="J26:P26"/>
    <mergeCell ref="J16:P16"/>
    <mergeCell ref="J17:P22"/>
    <mergeCell ref="B19:B20"/>
    <mergeCell ref="C19:G19"/>
    <mergeCell ref="H19:H20"/>
    <mergeCell ref="J50:V51"/>
    <mergeCell ref="J27:P32"/>
    <mergeCell ref="B29:B30"/>
    <mergeCell ref="C29:G29"/>
    <mergeCell ref="H29:H30"/>
    <mergeCell ref="J34:P34"/>
    <mergeCell ref="J35:P38"/>
    <mergeCell ref="J40:V40"/>
    <mergeCell ref="J41:V42"/>
    <mergeCell ref="J44:V44"/>
    <mergeCell ref="J45:V46"/>
    <mergeCell ref="J49:P49"/>
    <mergeCell ref="B89:B90"/>
    <mergeCell ref="C89:C90"/>
    <mergeCell ref="B128:B129"/>
    <mergeCell ref="C128:C129"/>
    <mergeCell ref="B164:B165"/>
    <mergeCell ref="C164:C165"/>
    <mergeCell ref="B186:B187"/>
    <mergeCell ref="C186:C187"/>
    <mergeCell ref="B220:B221"/>
    <mergeCell ref="C220:C221"/>
    <mergeCell ref="B234:B235"/>
    <mergeCell ref="C234:C235"/>
    <mergeCell ref="A343:A344"/>
    <mergeCell ref="B343:B344"/>
    <mergeCell ref="C343:C344"/>
    <mergeCell ref="B257:B258"/>
    <mergeCell ref="C257:C258"/>
    <mergeCell ref="B275:B276"/>
    <mergeCell ref="C275:C276"/>
    <mergeCell ref="B303:B304"/>
    <mergeCell ref="C303:C304"/>
  </mergeCells>
  <conditionalFormatting sqref="C247">
    <cfRule type="containsText" dxfId="35" priority="1" stopIfTrue="1" operator="containsText" text="Nepakanka">
      <formula>NOT(ISERROR(SEARCH("Nepakanka",C247)))</formula>
    </cfRule>
  </conditionalFormatting>
  <conditionalFormatting sqref="D176:D177 D198:D199">
    <cfRule type="containsText" dxfId="34" priority="8" stopIfTrue="1" operator="containsText" text="Patikslinti">
      <formula>NOT(ISERROR(SEARCH("Patikslinti",D176)))</formula>
    </cfRule>
  </conditionalFormatting>
  <conditionalFormatting sqref="D181">
    <cfRule type="containsText" dxfId="33" priority="7" stopIfTrue="1" operator="containsText" text="Patikslinti">
      <formula>NOT(ISERROR(SEARCH("Patikslinti",D181)))</formula>
    </cfRule>
  </conditionalFormatting>
  <conditionalFormatting sqref="D203">
    <cfRule type="containsText" dxfId="32" priority="6" stopIfTrue="1" operator="containsText" text="Patikslinti">
      <formula>NOT(ISERROR(SEARCH("Patikslinti",D203)))</formula>
    </cfRule>
  </conditionalFormatting>
  <conditionalFormatting sqref="D263">
    <cfRule type="containsText" dxfId="31" priority="5" stopIfTrue="1" operator="containsText" text="Patikslinti">
      <formula>NOT(ISERROR(SEARCH("Patikslinti",D263)))</formula>
    </cfRule>
  </conditionalFormatting>
  <conditionalFormatting sqref="D289">
    <cfRule type="containsText" dxfId="30" priority="4" stopIfTrue="1" operator="containsText" text="Patikslinti">
      <formula>NOT(ISERROR(SEARCH("Patikslinti",D289)))</formula>
    </cfRule>
  </conditionalFormatting>
  <conditionalFormatting sqref="D309">
    <cfRule type="containsText" dxfId="29" priority="3" stopIfTrue="1" operator="containsText" text="Patikslinti">
      <formula>NOT(ISERROR(SEARCH("Patikslinti",D309)))</formula>
    </cfRule>
  </conditionalFormatting>
  <conditionalFormatting sqref="D329">
    <cfRule type="containsText" dxfId="28" priority="2" stopIfTrue="1" operator="containsText" text="Patikslinti">
      <formula>NOT(ISERROR(SEARCH("Patikslinti",D329)))</formula>
    </cfRule>
  </conditionalFormatting>
  <conditionalFormatting sqref="E78:AC85 D83:D85">
    <cfRule type="cellIs" dxfId="27" priority="9" stopIfTrue="1" operator="equal">
      <formula>1</formula>
    </cfRule>
  </conditionalFormatting>
  <dataValidations count="1">
    <dataValidation type="list" allowBlank="1" showInputMessage="1" showErrorMessage="1" sqref="F7" xr:uid="{FDC2CEFF-048E-4210-80A9-AA5701800F05}">
      <formula1>$F$4:$F$5</formula1>
    </dataValidation>
  </dataValidations>
  <pageMargins left="0.7" right="0.7" top="0.75" bottom="0.75" header="0.3" footer="0.3"/>
  <pageSetup paperSize="9" orientation="portrait" r:id="rId1"/>
  <headerFooter>
    <oddHeader>&amp;R&amp;"Aptos"&amp;10&amp;K000000 VIDINIO NAUDOJIMO INFORMACIJA&amp;1#_x000D_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2D30E-07DC-4A16-B55D-0369A75FE035}">
  <dimension ref="A1:Q46"/>
  <sheetViews>
    <sheetView workbookViewId="0"/>
  </sheetViews>
  <sheetFormatPr defaultRowHeight="14.4"/>
  <cols>
    <col min="1" max="1" width="14.5546875" customWidth="1"/>
    <col min="2" max="2" width="92.6640625" style="1" customWidth="1"/>
    <col min="3" max="3" width="25.109375" customWidth="1"/>
    <col min="4" max="4" width="14" style="579" customWidth="1"/>
    <col min="5" max="5" width="14.44140625" customWidth="1"/>
    <col min="6" max="7" width="12.44140625" bestFit="1" customWidth="1"/>
  </cols>
  <sheetData>
    <row r="1" spans="1:17">
      <c r="A1" t="s">
        <v>896</v>
      </c>
      <c r="B1" s="1" t="s">
        <v>897</v>
      </c>
      <c r="C1" t="s">
        <v>986</v>
      </c>
      <c r="D1" s="579" t="s">
        <v>651</v>
      </c>
      <c r="E1" s="593">
        <v>2022</v>
      </c>
      <c r="F1" s="593">
        <v>2023</v>
      </c>
      <c r="G1" s="593">
        <v>2024</v>
      </c>
      <c r="H1" s="593">
        <v>2025</v>
      </c>
      <c r="I1" s="593">
        <v>2026</v>
      </c>
      <c r="J1" s="593">
        <v>2027</v>
      </c>
      <c r="K1" s="593">
        <v>2028</v>
      </c>
      <c r="L1" s="593">
        <v>2029</v>
      </c>
      <c r="M1" s="593">
        <v>2030</v>
      </c>
      <c r="N1" s="593">
        <v>2031</v>
      </c>
      <c r="O1" s="593">
        <v>2032</v>
      </c>
    </row>
    <row r="2" spans="1:17">
      <c r="A2" s="581">
        <v>2</v>
      </c>
      <c r="B2" s="585" t="str">
        <f>VLOOKUP(Veikla_2!A2,Veiklos_saltiniai!$A$2:$B$37,2,FALSE)</f>
        <v>Parengiamieji darbai jūrinio vėjo elektrinių plėtrai ir susijusios infrastruktūros įrengimui</v>
      </c>
      <c r="C2" s="582"/>
      <c r="D2" s="583"/>
      <c r="E2" s="584"/>
      <c r="F2" s="584"/>
      <c r="G2" s="584"/>
      <c r="H2" s="584"/>
      <c r="I2" s="584"/>
      <c r="J2" s="584"/>
      <c r="K2" s="584"/>
      <c r="L2" s="584"/>
      <c r="M2" s="584"/>
      <c r="N2" s="584"/>
      <c r="O2" s="584"/>
    </row>
    <row r="3" spans="1:17">
      <c r="A3" s="576" t="s">
        <v>410</v>
      </c>
      <c r="B3" s="1" t="str">
        <f>VLOOKUP(Veikla_2!A3,Veiklos_saltiniai!$A$2:$B$37,2,FALSE)</f>
        <v>Jūros dugno tyrimai jūrinio vėjo plėtrai</v>
      </c>
      <c r="C3" t="str">
        <f>Veiklos_saltiniai!E9</f>
        <v>EGADP</v>
      </c>
      <c r="D3" s="580">
        <f>SUM(E3:O3)</f>
        <v>2994929.7520661158</v>
      </c>
      <c r="E3" s="4">
        <v>1161276.8595041323</v>
      </c>
      <c r="F3" s="385">
        <v>495022.31404958677</v>
      </c>
      <c r="G3" s="385">
        <v>1338630.5785123967</v>
      </c>
      <c r="H3" s="385"/>
      <c r="I3" s="385"/>
      <c r="J3" s="385"/>
      <c r="K3" s="385"/>
      <c r="L3" s="385"/>
      <c r="M3" s="385"/>
      <c r="N3" s="385"/>
      <c r="O3" s="385"/>
      <c r="P3" s="391"/>
      <c r="Q3" s="391"/>
    </row>
    <row r="4" spans="1:17">
      <c r="A4" s="576" t="s">
        <v>410</v>
      </c>
      <c r="B4" s="1" t="str">
        <f>VLOOKUP(Veikla_2!A4,Veiklos_saltiniai!$A$2:$B$37,2,FALSE)</f>
        <v>Jūros dugno tyrimai jūrinio vėjo plėtrai</v>
      </c>
      <c r="C4" t="str">
        <f>Veiklos_saltiniai!E2</f>
        <v>VB PVM</v>
      </c>
      <c r="D4" s="580">
        <f>SUM(E4:O4)</f>
        <v>628935.24793388427</v>
      </c>
      <c r="E4" s="4">
        <v>243868.14049586776</v>
      </c>
      <c r="F4" s="385">
        <v>103954.68595041322</v>
      </c>
      <c r="G4" s="385">
        <v>281112.42148760328</v>
      </c>
      <c r="H4" s="385"/>
      <c r="I4" s="385"/>
      <c r="J4" s="385"/>
      <c r="K4" s="385"/>
      <c r="L4" s="385"/>
      <c r="M4" s="385"/>
      <c r="N4" s="385"/>
      <c r="O4" s="385"/>
      <c r="P4" s="391"/>
      <c r="Q4" s="391"/>
    </row>
    <row r="5" spans="1:17" ht="28.8">
      <c r="A5" s="576" t="s">
        <v>904</v>
      </c>
      <c r="B5" s="1" t="str">
        <f>VLOOKUP(Veikla_2!A5,Veiklos_saltiniai!$A$2:$B$37,2,FALSE)</f>
        <v>Infrastruktūros įgyvendinimo studija: techniniai sprendiniai, technologijos, infrastruktūros įrengimo vertė, kaštų ir naudos analizė</v>
      </c>
      <c r="C5" t="s">
        <v>776</v>
      </c>
      <c r="D5" s="580">
        <f t="shared" ref="D5:D20" si="0">SUM(E5:O5)</f>
        <v>379000</v>
      </c>
      <c r="E5" s="4">
        <v>189500</v>
      </c>
      <c r="F5" s="385">
        <v>189500</v>
      </c>
      <c r="G5" s="385"/>
      <c r="H5" s="385"/>
      <c r="I5" s="385"/>
      <c r="J5" s="385"/>
      <c r="K5" s="385"/>
      <c r="L5" s="385"/>
      <c r="M5" s="385"/>
      <c r="N5" s="385"/>
      <c r="O5" s="385"/>
      <c r="P5" s="391"/>
      <c r="Q5" s="391"/>
    </row>
    <row r="6" spans="1:17" ht="28.8">
      <c r="A6" s="576" t="s">
        <v>904</v>
      </c>
      <c r="B6" s="1" t="str">
        <f>VLOOKUP(Veikla_2!A6,Veiklos_saltiniai!$A$2:$B$37,2,FALSE)</f>
        <v>Infrastruktūros įgyvendinimo studija: techniniai sprendiniai, technologijos, infrastruktūros įrengimo vertė, kaštų ir naudos analizė</v>
      </c>
      <c r="C6" t="s">
        <v>876</v>
      </c>
      <c r="D6" s="580">
        <f t="shared" si="0"/>
        <v>79590</v>
      </c>
      <c r="E6" s="4">
        <v>39795</v>
      </c>
      <c r="F6" s="385">
        <v>39795</v>
      </c>
      <c r="G6" s="385"/>
      <c r="H6" s="385"/>
      <c r="I6" s="385"/>
      <c r="J6" s="385"/>
      <c r="K6" s="385"/>
      <c r="L6" s="385"/>
      <c r="M6" s="385"/>
      <c r="N6" s="385"/>
      <c r="O6" s="385"/>
      <c r="P6" s="391"/>
      <c r="Q6" s="391"/>
    </row>
    <row r="7" spans="1:17">
      <c r="A7" s="576" t="s">
        <v>906</v>
      </c>
      <c r="B7" s="1" t="str">
        <f>VLOOKUP(Veikla_2!A7,Veiklos_saltiniai!$A$2:$B$37,2,FALSE)</f>
        <v>Jūrinių vėjo elektrinių parkų jungiamosios trasos su sausumos tinklu bei pastočių vietų nustatymas</v>
      </c>
      <c r="C7" t="s">
        <v>776</v>
      </c>
      <c r="D7" s="580">
        <f t="shared" si="0"/>
        <v>52000</v>
      </c>
      <c r="E7" s="4"/>
      <c r="F7" s="385">
        <v>52000</v>
      </c>
      <c r="G7" s="385"/>
      <c r="H7" s="385"/>
      <c r="I7" s="385"/>
      <c r="J7" s="385"/>
      <c r="K7" s="385"/>
      <c r="L7" s="385"/>
      <c r="M7" s="385"/>
      <c r="N7" s="385"/>
      <c r="O7" s="385"/>
      <c r="P7" s="391"/>
      <c r="Q7" s="391"/>
    </row>
    <row r="8" spans="1:17">
      <c r="A8" s="576" t="s">
        <v>906</v>
      </c>
      <c r="B8" s="1" t="str">
        <f>VLOOKUP(Veikla_2!A8,Veiklos_saltiniai!$A$2:$B$37,2,FALSE)</f>
        <v>Jūrinių vėjo elektrinių parkų jungiamosios trasos su sausumos tinklu bei pastočių vietų nustatymas</v>
      </c>
      <c r="C8" t="s">
        <v>876</v>
      </c>
      <c r="D8" s="580">
        <f t="shared" si="0"/>
        <v>10920</v>
      </c>
      <c r="E8" s="4"/>
      <c r="F8" s="4">
        <v>10920</v>
      </c>
      <c r="G8" s="4"/>
      <c r="H8" s="4"/>
      <c r="I8" s="4"/>
      <c r="J8" s="4"/>
      <c r="K8" s="4"/>
      <c r="L8" s="4"/>
      <c r="M8" s="4"/>
      <c r="N8" s="4"/>
      <c r="O8" s="4"/>
    </row>
    <row r="9" spans="1:17">
      <c r="A9" s="576" t="s">
        <v>908</v>
      </c>
      <c r="B9" s="1" t="str">
        <f>VLOOKUP(Veikla_2!A9,Veiklos_saltiniai!$A$2:$B$37,2,FALSE)</f>
        <v>Vėjo greičių ir kitų parametrų matavimai</v>
      </c>
      <c r="C9" t="s">
        <v>776</v>
      </c>
      <c r="D9" s="580">
        <f t="shared" si="0"/>
        <v>1417750</v>
      </c>
      <c r="E9" s="4"/>
      <c r="F9" s="4">
        <v>1417750</v>
      </c>
      <c r="G9" s="4"/>
      <c r="H9" s="4"/>
      <c r="I9" s="4"/>
      <c r="J9" s="4"/>
      <c r="K9" s="4"/>
      <c r="L9" s="4"/>
      <c r="M9" s="4"/>
      <c r="N9" s="4"/>
      <c r="O9" s="4"/>
    </row>
    <row r="10" spans="1:17">
      <c r="A10" s="576" t="s">
        <v>908</v>
      </c>
      <c r="B10" s="1" t="str">
        <f>VLOOKUP(Veikla_2!A10,Veiklos_saltiniai!$A$2:$B$37,2,FALSE)</f>
        <v>Vėjo greičių ir kitų parametrų matavimai</v>
      </c>
      <c r="C10" t="s">
        <v>876</v>
      </c>
      <c r="D10" s="580">
        <f t="shared" si="0"/>
        <v>297727.5</v>
      </c>
      <c r="E10" s="4"/>
      <c r="F10" s="4">
        <v>297727.5</v>
      </c>
      <c r="G10" s="4"/>
      <c r="H10" s="4"/>
      <c r="I10" s="4"/>
      <c r="J10" s="4"/>
      <c r="K10" s="4"/>
      <c r="L10" s="4"/>
      <c r="M10" s="4"/>
      <c r="N10" s="4"/>
      <c r="O10" s="4"/>
    </row>
    <row r="11" spans="1:17">
      <c r="A11" s="576" t="s">
        <v>911</v>
      </c>
      <c r="B11" s="1" t="str">
        <f>VLOOKUP(Veikla_2!A11,Veiklos_saltiniai!$A$2:$B$37,2,FALSE)</f>
        <v>Jūrinių vėjo elektrinių parko jungties su sausuma jūros dugno tyrimai</v>
      </c>
      <c r="C11" t="s">
        <v>776</v>
      </c>
      <c r="D11" s="580">
        <f t="shared" si="0"/>
        <v>2303000</v>
      </c>
      <c r="E11" s="4"/>
      <c r="F11" s="4">
        <v>1210000</v>
      </c>
      <c r="G11" s="4">
        <v>1093000</v>
      </c>
      <c r="H11" s="4"/>
      <c r="I11" s="4"/>
      <c r="J11" s="4"/>
      <c r="K11" s="4"/>
      <c r="L11" s="4"/>
      <c r="M11" s="4"/>
      <c r="N11" s="4"/>
      <c r="O11" s="4"/>
    </row>
    <row r="12" spans="1:17">
      <c r="A12" s="576" t="s">
        <v>911</v>
      </c>
      <c r="B12" s="1" t="str">
        <f>VLOOKUP(Veikla_2!A12,Veiklos_saltiniai!$A$2:$B$37,2,FALSE)</f>
        <v>Jūrinių vėjo elektrinių parko jungties su sausuma jūros dugno tyrimai</v>
      </c>
      <c r="C12" t="s">
        <v>876</v>
      </c>
      <c r="D12" s="580">
        <f t="shared" si="0"/>
        <v>483630</v>
      </c>
      <c r="E12" s="4"/>
      <c r="F12" s="4">
        <v>254100</v>
      </c>
      <c r="G12" s="4">
        <v>229530</v>
      </c>
      <c r="H12" s="4"/>
      <c r="I12" s="4"/>
      <c r="J12" s="4"/>
      <c r="K12" s="4"/>
      <c r="L12" s="4"/>
      <c r="M12" s="4"/>
      <c r="N12" s="4"/>
      <c r="O12" s="4"/>
    </row>
    <row r="13" spans="1:17">
      <c r="A13" s="576" t="s">
        <v>912</v>
      </c>
      <c r="B13" s="1" t="str">
        <f>VLOOKUP(Veikla_2!A13,Veiklos_saltiniai!$A$2:$B$37,2,FALSE)</f>
        <v>Jūrinių vėjo elektrinių parkų ir jų prijungimo prie sausumos tinklų konsultacinės paslaugos</v>
      </c>
      <c r="C13" t="s">
        <v>776</v>
      </c>
      <c r="D13" s="580">
        <f t="shared" si="0"/>
        <v>0</v>
      </c>
      <c r="E13" s="4"/>
      <c r="F13" s="4">
        <f>1070000-F24</f>
        <v>0</v>
      </c>
      <c r="G13" s="4">
        <f>1068000-G24</f>
        <v>0</v>
      </c>
      <c r="H13" s="4"/>
      <c r="I13" s="4"/>
      <c r="J13" s="4"/>
      <c r="K13" s="4"/>
      <c r="L13" s="4"/>
      <c r="M13" s="4"/>
      <c r="N13" s="4"/>
      <c r="O13" s="4"/>
    </row>
    <row r="14" spans="1:17">
      <c r="A14" s="576" t="s">
        <v>912</v>
      </c>
      <c r="B14" s="1" t="str">
        <f>VLOOKUP(Veikla_2!A14,Veiklos_saltiniai!$A$2:$B$37,2,FALSE)</f>
        <v>Jūrinių vėjo elektrinių parkų ir jų prijungimo prie sausumos tinklų konsultacinės paslaugos</v>
      </c>
      <c r="C14" t="s">
        <v>876</v>
      </c>
      <c r="D14" s="580">
        <f t="shared" si="0"/>
        <v>0</v>
      </c>
      <c r="E14" s="4"/>
      <c r="F14" s="4">
        <f>F13*0.21</f>
        <v>0</v>
      </c>
      <c r="G14" s="4">
        <f>G13*0.21</f>
        <v>0</v>
      </c>
      <c r="H14" s="4"/>
      <c r="I14" s="4"/>
      <c r="J14" s="4"/>
      <c r="K14" s="4"/>
      <c r="L14" s="4"/>
      <c r="M14" s="4"/>
      <c r="N14" s="4"/>
      <c r="O14" s="4"/>
    </row>
    <row r="15" spans="1:17">
      <c r="A15" s="576" t="s">
        <v>914</v>
      </c>
      <c r="B15" s="1" t="str">
        <f>VLOOKUP(Veikla_2!A15,Veiklos_saltiniai!$A$2:$B$37,2,FALSE)</f>
        <v>Jūrinių vėjo elektrinių parkų jungties su sausumos tinklu teritorijų planavimo dokumentai</v>
      </c>
      <c r="C15" t="s">
        <v>776</v>
      </c>
      <c r="D15" s="580">
        <f t="shared" si="0"/>
        <v>316000</v>
      </c>
      <c r="E15" s="4"/>
      <c r="F15" s="4">
        <v>316000</v>
      </c>
      <c r="G15" s="4"/>
      <c r="H15" s="4"/>
      <c r="I15" s="4"/>
      <c r="J15" s="4"/>
      <c r="K15" s="4"/>
      <c r="L15" s="4"/>
      <c r="M15" s="4"/>
      <c r="N15" s="4"/>
      <c r="O15" s="4"/>
    </row>
    <row r="16" spans="1:17">
      <c r="A16" s="576" t="s">
        <v>914</v>
      </c>
      <c r="B16" s="1" t="str">
        <f>VLOOKUP(Veikla_2!A16,Veiklos_saltiniai!$A$2:$B$37,2,FALSE)</f>
        <v>Jūrinių vėjo elektrinių parkų jungties su sausumos tinklu teritorijų planavimo dokumentai</v>
      </c>
      <c r="C16" t="s">
        <v>876</v>
      </c>
      <c r="D16" s="580">
        <f t="shared" si="0"/>
        <v>66360</v>
      </c>
      <c r="E16" s="4"/>
      <c r="F16" s="4">
        <v>66360</v>
      </c>
      <c r="G16" s="4"/>
      <c r="H16" s="4"/>
      <c r="I16" s="4"/>
      <c r="J16" s="4"/>
      <c r="K16" s="4"/>
      <c r="L16" s="4"/>
      <c r="M16" s="4"/>
      <c r="N16" s="4"/>
      <c r="O16" s="4"/>
    </row>
    <row r="17" spans="1:15">
      <c r="A17" s="576" t="s">
        <v>916</v>
      </c>
      <c r="B17" s="1" t="str">
        <f>VLOOKUP(Veikla_2!A17,Veiklos_saltiniai!$A$2:$B$37,2,FALSE)</f>
        <v>Jūrinių vėjo elektrinių parkų jungties su sausumos tinklu teritorijų planavimo dokumentų įgyvendinimas</v>
      </c>
      <c r="C17" t="s">
        <v>776</v>
      </c>
      <c r="D17" s="580">
        <f t="shared" si="0"/>
        <v>0</v>
      </c>
      <c r="E17" s="4"/>
      <c r="F17" s="4">
        <f>43000-F25</f>
        <v>0</v>
      </c>
      <c r="G17" s="4"/>
      <c r="H17" s="4"/>
      <c r="I17" s="4"/>
      <c r="J17" s="4"/>
      <c r="K17" s="4"/>
      <c r="L17" s="4"/>
      <c r="M17" s="4"/>
      <c r="N17" s="4"/>
      <c r="O17" s="4"/>
    </row>
    <row r="18" spans="1:15">
      <c r="A18" s="576" t="s">
        <v>916</v>
      </c>
      <c r="B18" s="1" t="str">
        <f>VLOOKUP(Veikla_2!A18,Veiklos_saltiniai!$A$2:$B$37,2,FALSE)</f>
        <v>Jūrinių vėjo elektrinių parkų jungties su sausumos tinklu teritorijų planavimo dokumentų įgyvendinimas</v>
      </c>
      <c r="C18" t="s">
        <v>876</v>
      </c>
      <c r="D18" s="580">
        <f t="shared" si="0"/>
        <v>0</v>
      </c>
      <c r="E18" s="4"/>
      <c r="F18" s="4">
        <f>F17*0.21</f>
        <v>0</v>
      </c>
      <c r="G18" s="4"/>
      <c r="H18" s="4"/>
      <c r="I18" s="4"/>
      <c r="J18" s="4"/>
      <c r="K18" s="4"/>
      <c r="L18" s="4"/>
      <c r="M18" s="4"/>
      <c r="N18" s="4"/>
      <c r="O18" s="4"/>
    </row>
    <row r="19" spans="1:15">
      <c r="A19" s="576" t="s">
        <v>919</v>
      </c>
      <c r="B19" s="1" t="str">
        <f>VLOOKUP(Veikla_2!A19,Veiklos_saltiniai!$A$2:$B$37,2,FALSE)</f>
        <v>Jūrinių vėjo elektrinių parko jungties su sausumos tinklu techninės specifikacijos parengimas</v>
      </c>
      <c r="C19" t="s">
        <v>776</v>
      </c>
      <c r="D19" s="580">
        <f t="shared" si="0"/>
        <v>142000</v>
      </c>
      <c r="E19" s="4"/>
      <c r="F19" s="4">
        <v>142000</v>
      </c>
      <c r="G19" s="4"/>
      <c r="H19" s="4"/>
      <c r="I19" s="4"/>
      <c r="J19" s="4"/>
      <c r="K19" s="4"/>
      <c r="L19" s="4"/>
      <c r="M19" s="4"/>
      <c r="N19" s="4"/>
      <c r="O19" s="4"/>
    </row>
    <row r="20" spans="1:15">
      <c r="A20" s="576" t="s">
        <v>919</v>
      </c>
      <c r="B20" s="1" t="str">
        <f>VLOOKUP(Veikla_2!A20,Veiklos_saltiniai!$A$2:$B$37,2,FALSE)</f>
        <v>Jūrinių vėjo elektrinių parko jungties su sausumos tinklu techninės specifikacijos parengimas</v>
      </c>
      <c r="C20" t="s">
        <v>876</v>
      </c>
      <c r="D20" s="580">
        <f t="shared" si="0"/>
        <v>29820</v>
      </c>
      <c r="E20" s="4"/>
      <c r="F20" s="4">
        <v>29820</v>
      </c>
      <c r="G20" s="4"/>
      <c r="H20" s="4"/>
      <c r="I20" s="4"/>
      <c r="J20" s="4"/>
      <c r="K20" s="4"/>
      <c r="L20" s="4"/>
      <c r="M20" s="4"/>
      <c r="N20" s="4"/>
      <c r="O20" s="4"/>
    </row>
    <row r="21" spans="1:15" ht="15.6">
      <c r="A21" s="588">
        <v>2</v>
      </c>
      <c r="B21" s="589" t="str">
        <f>B2</f>
        <v>Parengiamieji darbai jūrinio vėjo elektrinių plėtrai ir susijusios infrastruktūros įrengimui</v>
      </c>
      <c r="C21" s="590" t="s">
        <v>776</v>
      </c>
      <c r="D21" s="591">
        <f ca="1">SUMIF($C$3:D$20,$C21,D$3:D$20)</f>
        <v>7604679.7520661158</v>
      </c>
      <c r="E21" s="591">
        <f ca="1">SUMIF($C$3:E$20,$C21,E$3:E$20)</f>
        <v>1350776.8595041323</v>
      </c>
      <c r="F21" s="591">
        <f ca="1">SUMIF($C$3:F$20,$C21,F$3:F$20)</f>
        <v>3822272.3140495867</v>
      </c>
      <c r="G21" s="591">
        <f ca="1">SUMIF($C$3:G$20,$C21,G$3:G$20)</f>
        <v>2431630.5785123967</v>
      </c>
      <c r="H21" s="4"/>
      <c r="I21" s="4"/>
      <c r="J21" s="4"/>
      <c r="K21" s="4"/>
      <c r="L21" s="4"/>
      <c r="M21" s="4"/>
      <c r="N21" s="4"/>
      <c r="O21" s="4"/>
    </row>
    <row r="22" spans="1:15" ht="15.6">
      <c r="A22" s="592">
        <v>2</v>
      </c>
      <c r="B22" s="589" t="str">
        <f>B21</f>
        <v>Parengiamieji darbai jūrinio vėjo elektrinių plėtrai ir susijusios infrastruktūros įrengimui</v>
      </c>
      <c r="C22" s="590" t="s">
        <v>876</v>
      </c>
      <c r="D22" s="591">
        <f ca="1">SUMIF($C$3:D$20,$C22,D$3:D$20)</f>
        <v>1596982.7479338842</v>
      </c>
      <c r="E22" s="591">
        <f ca="1">SUMIF($C$3:E$20,$C22,E$3:E$20)</f>
        <v>283663.14049586776</v>
      </c>
      <c r="F22" s="591">
        <f ca="1">SUMIF($C$3:F$20,$C22,F$3:F$20)</f>
        <v>802677.18595041323</v>
      </c>
      <c r="G22" s="591">
        <f ca="1">SUMIF($C$3:G$20,$C22,G$3:G$20)</f>
        <v>510642.42148760328</v>
      </c>
      <c r="H22" s="4"/>
      <c r="I22" s="4"/>
      <c r="J22" s="4"/>
      <c r="K22" s="4"/>
      <c r="L22" s="4"/>
      <c r="M22" s="4"/>
      <c r="N22" s="4"/>
      <c r="O22" s="4"/>
    </row>
    <row r="23" spans="1:15" ht="18">
      <c r="B23" s="662" t="s">
        <v>987</v>
      </c>
      <c r="C23" s="586" t="s">
        <v>964</v>
      </c>
      <c r="D23" s="587">
        <f ca="1">SUM(D21:D22)</f>
        <v>9201662.5</v>
      </c>
      <c r="E23" s="587">
        <f t="shared" ref="E23:G23" ca="1" si="1">SUM(E21:E22)</f>
        <v>1634440</v>
      </c>
      <c r="F23" s="587">
        <f t="shared" ca="1" si="1"/>
        <v>4624949.5</v>
      </c>
      <c r="G23" s="587">
        <f t="shared" ca="1" si="1"/>
        <v>2942273</v>
      </c>
      <c r="H23" s="4"/>
      <c r="I23" s="4"/>
      <c r="J23" s="4"/>
      <c r="K23" s="4"/>
      <c r="L23" s="4"/>
      <c r="M23" s="4"/>
      <c r="N23" s="4"/>
      <c r="O23" s="4"/>
    </row>
    <row r="24" spans="1:15" ht="15.75" customHeight="1">
      <c r="A24" s="1" t="str">
        <f>A13</f>
        <v>2.7.</v>
      </c>
      <c r="B24" s="1" t="str">
        <f>B13</f>
        <v>Jūrinių vėjo elektrinių parkų ir jų prijungimo prie sausumos tinklų konsultacinės paslaugos</v>
      </c>
      <c r="C24" t="s">
        <v>776</v>
      </c>
      <c r="D24" s="580">
        <f>SUM(E24:G24)</f>
        <v>2138000</v>
      </c>
      <c r="E24" s="4">
        <f>E13</f>
        <v>0</v>
      </c>
      <c r="F24" s="4">
        <f>1070000</f>
        <v>1070000</v>
      </c>
      <c r="G24" s="4">
        <f>1068000</f>
        <v>1068000</v>
      </c>
      <c r="H24" s="4" t="s">
        <v>988</v>
      </c>
      <c r="I24" s="4"/>
      <c r="J24" s="4"/>
      <c r="K24" s="4"/>
      <c r="L24" s="4"/>
      <c r="M24" s="4"/>
      <c r="N24" s="4"/>
      <c r="O24" s="4"/>
    </row>
    <row r="25" spans="1:15">
      <c r="A25" t="str">
        <f>A17</f>
        <v>2.9.</v>
      </c>
      <c r="B25" t="str">
        <f>B17</f>
        <v>Jūrinių vėjo elektrinių parkų jungties su sausumos tinklu teritorijų planavimo dokumentų įgyvendinimas</v>
      </c>
      <c r="C25" t="s">
        <v>776</v>
      </c>
      <c r="D25" s="580">
        <f>SUM(E25:G25)</f>
        <v>43000</v>
      </c>
      <c r="E25" s="4">
        <f>E17</f>
        <v>0</v>
      </c>
      <c r="F25" s="4">
        <f>43000</f>
        <v>43000</v>
      </c>
      <c r="G25" s="4">
        <f t="shared" ref="G25" si="2">G17</f>
        <v>0</v>
      </c>
      <c r="H25" s="4" t="s">
        <v>988</v>
      </c>
      <c r="I25" s="4"/>
      <c r="J25" s="4"/>
      <c r="K25" s="4"/>
      <c r="L25" s="4"/>
      <c r="M25" s="4"/>
      <c r="N25" s="4"/>
      <c r="O25" s="4"/>
    </row>
    <row r="26" spans="1:15" s="631" customFormat="1" ht="15.6">
      <c r="B26" s="632" t="s">
        <v>983</v>
      </c>
      <c r="D26" s="633"/>
      <c r="E26" s="634"/>
      <c r="F26" s="634"/>
      <c r="G26" s="634"/>
      <c r="H26" s="634"/>
      <c r="I26" s="634"/>
      <c r="J26" s="634"/>
      <c r="K26" s="634"/>
      <c r="L26" s="634"/>
      <c r="M26" s="634"/>
      <c r="N26" s="634"/>
      <c r="O26" s="634"/>
    </row>
    <row r="27" spans="1:15">
      <c r="B27" s="650" t="str">
        <f>Rezultato_rodikliai!A2</f>
        <v>1. AEI dalis, palyginti su šalies bendruoju galutiniu elektros energijos suvartojimu</v>
      </c>
      <c r="C27" t="str">
        <f>VLOOKUP(B27,Rezultato_rodikliai!$A$1:$B$16,2,FALSE)</f>
        <v>R-03-001-06-03-02-01</v>
      </c>
      <c r="E27" s="4"/>
      <c r="F27" s="4"/>
      <c r="G27" s="4"/>
      <c r="H27" s="4"/>
      <c r="I27" s="4"/>
      <c r="J27" s="4"/>
      <c r="K27" s="4"/>
      <c r="L27" s="4"/>
      <c r="M27" s="4"/>
      <c r="N27" s="4"/>
      <c r="O27" s="4"/>
    </row>
    <row r="28" spans="1:15">
      <c r="E28" s="4"/>
      <c r="F28" s="4"/>
      <c r="G28" s="4"/>
      <c r="H28" s="4"/>
      <c r="I28" s="4"/>
      <c r="J28" s="4"/>
      <c r="K28" s="4"/>
      <c r="L28" s="4"/>
      <c r="M28" s="4"/>
      <c r="N28" s="4"/>
      <c r="O28" s="4"/>
    </row>
    <row r="29" spans="1:15">
      <c r="E29" s="4"/>
      <c r="F29" s="4"/>
      <c r="G29" s="4"/>
      <c r="H29" s="4"/>
      <c r="I29" s="4"/>
      <c r="J29" s="4"/>
      <c r="K29" s="4"/>
      <c r="L29" s="4"/>
      <c r="M29" s="4"/>
      <c r="N29" s="4"/>
      <c r="O29" s="4"/>
    </row>
    <row r="30" spans="1:15" s="642" customFormat="1" ht="15.6">
      <c r="B30" s="643" t="s">
        <v>984</v>
      </c>
      <c r="D30" s="644"/>
      <c r="E30" s="645"/>
      <c r="F30" s="645"/>
      <c r="G30" s="645"/>
      <c r="H30" s="645"/>
      <c r="I30" s="645"/>
      <c r="J30" s="645"/>
      <c r="K30" s="645"/>
      <c r="L30" s="645"/>
      <c r="M30" s="645"/>
      <c r="N30" s="645"/>
      <c r="O30" s="645"/>
    </row>
    <row r="31" spans="1:15">
      <c r="B31" s="1" t="str">
        <f>Produkto_rodikliai!A3</f>
        <v>2. Atlikti ir užbaigti parengiamieji jūrinių vėjo elektrinių plėtros ir infrastruktūros įrengimo darbai</v>
      </c>
      <c r="C31" t="str">
        <f>VLOOKUP(B31,Produkto_rodikliai!$A$1:$B$21,2,FALSE)</f>
        <v xml:space="preserve">P-03-001-06-03-02-02 </v>
      </c>
      <c r="E31" s="4"/>
      <c r="F31" s="4"/>
      <c r="G31" s="4">
        <v>1</v>
      </c>
      <c r="H31" s="4"/>
      <c r="I31" s="4"/>
      <c r="J31" s="4"/>
      <c r="K31" s="4"/>
      <c r="L31" s="4"/>
      <c r="M31" s="4"/>
      <c r="N31" s="4"/>
      <c r="O31" s="4"/>
    </row>
    <row r="32" spans="1:15">
      <c r="E32" s="4"/>
      <c r="F32" s="4"/>
      <c r="G32" s="4"/>
      <c r="H32" s="4"/>
      <c r="I32" s="4"/>
      <c r="J32" s="4"/>
      <c r="K32" s="4"/>
      <c r="L32" s="4"/>
      <c r="M32" s="4"/>
      <c r="N32" s="4"/>
      <c r="O32" s="4"/>
    </row>
    <row r="33" spans="5:15">
      <c r="E33" s="4"/>
      <c r="F33" s="4"/>
      <c r="G33" s="4"/>
      <c r="H33" s="4"/>
      <c r="I33" s="4"/>
      <c r="J33" s="4"/>
      <c r="K33" s="4"/>
      <c r="L33" s="4"/>
      <c r="M33" s="4"/>
      <c r="N33" s="4"/>
      <c r="O33" s="4"/>
    </row>
    <row r="34" spans="5:15">
      <c r="E34" s="4"/>
      <c r="F34" s="4"/>
      <c r="G34" s="4"/>
      <c r="H34" s="4"/>
      <c r="I34" s="4"/>
      <c r="J34" s="4"/>
      <c r="K34" s="4"/>
      <c r="L34" s="4"/>
      <c r="M34" s="4"/>
      <c r="N34" s="4"/>
      <c r="O34" s="4"/>
    </row>
    <row r="35" spans="5:15">
      <c r="E35" s="4"/>
      <c r="F35" s="4"/>
      <c r="G35" s="4"/>
      <c r="H35" s="4"/>
      <c r="I35" s="4"/>
      <c r="J35" s="4"/>
      <c r="K35" s="4"/>
      <c r="L35" s="4"/>
      <c r="M35" s="4"/>
      <c r="N35" s="4"/>
      <c r="O35" s="4"/>
    </row>
    <row r="36" spans="5:15">
      <c r="E36" s="4"/>
      <c r="F36" s="4"/>
      <c r="G36" s="4"/>
      <c r="H36" s="4"/>
      <c r="I36" s="4"/>
      <c r="J36" s="4"/>
      <c r="K36" s="4"/>
      <c r="L36" s="4"/>
      <c r="M36" s="4"/>
      <c r="N36" s="4"/>
      <c r="O36" s="4"/>
    </row>
    <row r="37" spans="5:15">
      <c r="E37" s="4"/>
      <c r="F37" s="4"/>
      <c r="G37" s="4"/>
      <c r="H37" s="4"/>
      <c r="I37" s="4"/>
      <c r="J37" s="4"/>
      <c r="K37" s="4"/>
      <c r="L37" s="4"/>
      <c r="M37" s="4"/>
      <c r="N37" s="4"/>
      <c r="O37" s="4"/>
    </row>
    <row r="38" spans="5:15">
      <c r="E38" s="4"/>
      <c r="F38" s="4"/>
      <c r="G38" s="4"/>
      <c r="H38" s="4"/>
      <c r="I38" s="4"/>
      <c r="J38" s="4"/>
      <c r="K38" s="4"/>
      <c r="L38" s="4"/>
      <c r="M38" s="4"/>
      <c r="N38" s="4"/>
      <c r="O38" s="4"/>
    </row>
    <row r="39" spans="5:15">
      <c r="E39" s="4"/>
      <c r="F39" s="4"/>
      <c r="G39" s="4"/>
      <c r="H39" s="4"/>
      <c r="I39" s="4"/>
      <c r="J39" s="4"/>
      <c r="K39" s="4"/>
      <c r="L39" s="4"/>
      <c r="M39" s="4"/>
      <c r="N39" s="4"/>
      <c r="O39" s="4"/>
    </row>
    <row r="40" spans="5:15">
      <c r="E40" s="4"/>
      <c r="F40" s="4"/>
      <c r="G40" s="4"/>
      <c r="H40" s="4"/>
      <c r="I40" s="4"/>
      <c r="J40" s="4"/>
      <c r="K40" s="4"/>
      <c r="L40" s="4"/>
      <c r="M40" s="4"/>
      <c r="N40" s="4"/>
      <c r="O40" s="4"/>
    </row>
    <row r="41" spans="5:15">
      <c r="E41" s="4"/>
      <c r="F41" s="4"/>
      <c r="G41" s="4"/>
      <c r="H41" s="4"/>
      <c r="I41" s="4"/>
      <c r="J41" s="4"/>
      <c r="K41" s="4"/>
      <c r="L41" s="4"/>
      <c r="M41" s="4"/>
      <c r="N41" s="4"/>
      <c r="O41" s="4"/>
    </row>
    <row r="42" spans="5:15">
      <c r="E42" s="4"/>
      <c r="F42" s="4"/>
      <c r="G42" s="4"/>
      <c r="H42" s="4"/>
      <c r="I42" s="4"/>
      <c r="J42" s="4"/>
      <c r="K42" s="4"/>
      <c r="L42" s="4"/>
      <c r="M42" s="4"/>
      <c r="N42" s="4"/>
      <c r="O42" s="4"/>
    </row>
    <row r="43" spans="5:15">
      <c r="E43" s="4"/>
      <c r="F43" s="4"/>
      <c r="G43" s="4"/>
      <c r="H43" s="4"/>
      <c r="I43" s="4"/>
      <c r="J43" s="4"/>
      <c r="K43" s="4"/>
      <c r="L43" s="4"/>
      <c r="M43" s="4"/>
      <c r="N43" s="4"/>
      <c r="O43" s="4"/>
    </row>
    <row r="44" spans="5:15">
      <c r="E44" s="4"/>
      <c r="F44" s="4"/>
      <c r="G44" s="4"/>
      <c r="H44" s="4"/>
      <c r="I44" s="4"/>
      <c r="J44" s="4"/>
      <c r="K44" s="4"/>
      <c r="L44" s="4"/>
      <c r="M44" s="4"/>
      <c r="N44" s="4"/>
      <c r="O44" s="4"/>
    </row>
    <row r="45" spans="5:15">
      <c r="E45" s="4"/>
      <c r="F45" s="4"/>
      <c r="G45" s="4"/>
      <c r="H45" s="4"/>
      <c r="I45" s="4"/>
      <c r="J45" s="4"/>
      <c r="K45" s="4"/>
      <c r="L45" s="4"/>
      <c r="M45" s="4"/>
      <c r="N45" s="4"/>
      <c r="O45" s="4"/>
    </row>
    <row r="46" spans="5:15">
      <c r="E46" s="4"/>
      <c r="F46" s="4"/>
      <c r="G46" s="4"/>
      <c r="H46" s="4"/>
      <c r="I46" s="4"/>
      <c r="J46" s="4"/>
      <c r="K46" s="4"/>
      <c r="L46" s="4"/>
      <c r="M46" s="4"/>
      <c r="N46" s="4"/>
      <c r="O46" s="4"/>
    </row>
  </sheetData>
  <pageMargins left="0.7" right="0.7" top="0.75" bottom="0.75" header="0.3" footer="0.3"/>
  <headerFooter>
    <oddHeader>&amp;R&amp;"Aptos"&amp;10&amp;K000000 VIDINIO NAUDOJIMO INFORMACIJA&amp;1#_x000D_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85C5B-A39E-4843-AED1-2BC1CD30F89A}">
  <dimension ref="A1:Q33"/>
  <sheetViews>
    <sheetView workbookViewId="0">
      <selection activeCell="L28" sqref="L28"/>
    </sheetView>
  </sheetViews>
  <sheetFormatPr defaultColWidth="9.109375" defaultRowHeight="18"/>
  <cols>
    <col min="1" max="1" width="14.5546875" style="594" customWidth="1"/>
    <col min="2" max="2" width="92.6640625" style="595" customWidth="1"/>
    <col min="3" max="3" width="30.88671875"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v>3</v>
      </c>
      <c r="B2" s="599" t="str">
        <f>VLOOKUP(Veikla_3!A2,Veiklos_saltiniai!$A$2:$B$37,2,FALSE)</f>
        <v>Gaminančių vartotojų investicijos į naujų AEI naudojančių elektros energijos gamybos pajėgumų sukūrimą</v>
      </c>
      <c r="C2" s="600"/>
      <c r="D2" s="601"/>
      <c r="E2" s="602"/>
      <c r="F2" s="602"/>
      <c r="G2" s="602"/>
      <c r="H2" s="602"/>
      <c r="I2" s="602"/>
      <c r="J2" s="602"/>
      <c r="K2" s="602"/>
      <c r="L2" s="602"/>
      <c r="M2" s="602"/>
      <c r="N2" s="602"/>
      <c r="O2" s="602"/>
    </row>
    <row r="3" spans="1:17" ht="36">
      <c r="A3" s="603" t="s">
        <v>416</v>
      </c>
      <c r="B3" s="610" t="str">
        <f>VLOOKUP(Veikla_3!A3,Veiklos_saltiniai!$A$2:$B$37,2,FALSE)</f>
        <v>Gaminančių vartotojų investicijos į naujų AEI naudojančių elektros energijos gamybos pajėgumų sukūrimą visoje Lietuvoje</v>
      </c>
      <c r="C3" s="611" t="s">
        <v>881</v>
      </c>
      <c r="D3" s="612">
        <f>SUM(E3:O3)</f>
        <v>68292000</v>
      </c>
      <c r="E3" s="613"/>
      <c r="F3" s="657">
        <f>29500000/2</f>
        <v>14750000</v>
      </c>
      <c r="G3" s="657">
        <f>57920000-G5</f>
        <v>34290800</v>
      </c>
      <c r="H3" s="657">
        <f>80632000-I12-I13-I3-G3-F3</f>
        <v>16591200</v>
      </c>
      <c r="I3" s="657">
        <f>15000000-I12-I13</f>
        <v>2660000</v>
      </c>
      <c r="J3" s="657"/>
      <c r="K3" s="660"/>
      <c r="L3" s="660"/>
      <c r="M3" s="660"/>
      <c r="N3" s="660"/>
      <c r="O3" s="660"/>
      <c r="P3" s="661"/>
      <c r="Q3" s="661"/>
    </row>
    <row r="4" spans="1:17" ht="36">
      <c r="A4" s="603" t="s">
        <v>416</v>
      </c>
      <c r="B4" s="610" t="str">
        <f>VLOOKUP(Veikla_3!A4,Veiklos_saltiniai!$A$2:$B$37,2,FALSE)</f>
        <v>Gaminančių vartotojų investicijos į naujų AEI naudojančių elektros energijos gamybos pajėgumų sukūrimą visoje Lietuvoje</v>
      </c>
      <c r="C4" s="614" t="s">
        <v>437</v>
      </c>
      <c r="D4" s="612">
        <f>SUM(E4:O4)</f>
        <v>202217392.43999997</v>
      </c>
      <c r="E4" s="613"/>
      <c r="F4" s="657">
        <f>F3*2.96107</f>
        <v>43675782.5</v>
      </c>
      <c r="G4" s="657">
        <f>G3*2.96107</f>
        <v>101537459.15599999</v>
      </c>
      <c r="H4" s="657">
        <f>H3*2.96107</f>
        <v>49127704.583999999</v>
      </c>
      <c r="I4" s="657">
        <f>I3*2.96107</f>
        <v>7876446.1999999993</v>
      </c>
      <c r="J4" s="657"/>
      <c r="K4" s="660"/>
      <c r="L4" s="660"/>
      <c r="M4" s="660"/>
      <c r="N4" s="660"/>
      <c r="O4" s="660"/>
      <c r="P4" s="661"/>
      <c r="Q4" s="661"/>
    </row>
    <row r="5" spans="1:17" ht="36">
      <c r="A5" s="603" t="s">
        <v>417</v>
      </c>
      <c r="B5" s="610" t="str">
        <f>VLOOKUP(Veikla_3!A5,Veiklos_saltiniai!$A$2:$B$37,2,FALSE)</f>
        <v>Gaminančių vartotojų investicijos į naujų AEI naudojančių elektros energijos gamybos pajėgumų sukūrimą Vidurio ir vakarų Lietuvoje</v>
      </c>
      <c r="C5" s="614" t="s">
        <v>880</v>
      </c>
      <c r="D5" s="612">
        <f>SUM(E5:O5)</f>
        <v>38632000</v>
      </c>
      <c r="E5" s="613"/>
      <c r="F5" s="657">
        <f>29500000/2</f>
        <v>14750000</v>
      </c>
      <c r="G5" s="657">
        <f>38632000-F5-I5-H5</f>
        <v>23629200</v>
      </c>
      <c r="H5" s="657">
        <f>32252800-H15</f>
        <v>252800</v>
      </c>
      <c r="I5" s="657">
        <f>10000000-I15-I16</f>
        <v>0</v>
      </c>
      <c r="J5" s="657"/>
      <c r="K5" s="660"/>
      <c r="L5" s="660"/>
      <c r="M5" s="660"/>
      <c r="N5" s="660"/>
      <c r="O5" s="660"/>
      <c r="P5" s="661"/>
      <c r="Q5" s="661"/>
    </row>
    <row r="6" spans="1:17" ht="36">
      <c r="A6" s="603" t="s">
        <v>417</v>
      </c>
      <c r="B6" s="610" t="str">
        <f>VLOOKUP(Veikla_3!A6,Veiklos_saltiniai!$A$2:$B$37,2,FALSE)</f>
        <v>Gaminančių vartotojų investicijos į naujų AEI naudojančių elektros energijos gamybos pajėgumų sukūrimą Vidurio ir vakarų Lietuvoje</v>
      </c>
      <c r="C6" s="614" t="s">
        <v>437</v>
      </c>
      <c r="D6" s="612">
        <f t="shared" ref="D6" si="0">SUM(E6:O6)</f>
        <v>114392056.24000001</v>
      </c>
      <c r="E6" s="613"/>
      <c r="F6" s="657">
        <f>F5*2.96107</f>
        <v>43675782.5</v>
      </c>
      <c r="G6" s="657">
        <f t="shared" ref="G6:H6" si="1">G5*2.96107</f>
        <v>69967715.244000003</v>
      </c>
      <c r="H6" s="657">
        <f t="shared" si="1"/>
        <v>748558.49599999993</v>
      </c>
      <c r="I6" s="657">
        <f>I5*2.96107</f>
        <v>0</v>
      </c>
      <c r="J6" s="657"/>
      <c r="K6" s="660"/>
      <c r="L6" s="660"/>
      <c r="M6" s="660"/>
      <c r="N6" s="660"/>
      <c r="O6" s="660"/>
      <c r="P6" s="661"/>
      <c r="Q6" s="661"/>
    </row>
    <row r="7" spans="1:17" ht="36">
      <c r="A7" s="605">
        <v>3</v>
      </c>
      <c r="B7" s="606" t="str">
        <f>B2</f>
        <v>Gaminančių vartotojų investicijos į naujų AEI naudojančių elektros energijos gamybos pajėgumų sukūrimą</v>
      </c>
      <c r="C7" s="606" t="s">
        <v>881</v>
      </c>
      <c r="D7" s="607">
        <f ca="1">SUMIF($C$3:D$6,$C7,D$3:D$6)</f>
        <v>68292000</v>
      </c>
      <c r="E7" s="607">
        <f ca="1">SUMIF($C$3:E$6,$C7,E$3:E$6)</f>
        <v>0</v>
      </c>
      <c r="F7" s="658">
        <f ca="1">SUMIF($C$3:F$6,$C7,F$3:F$6)</f>
        <v>14750000</v>
      </c>
      <c r="G7" s="658">
        <f ca="1">SUMIF($C$3:G$6,$C7,G$3:G$6)</f>
        <v>34290800</v>
      </c>
      <c r="H7" s="658">
        <f ca="1">SUMIF($C$3:H$6,$C7,H$3:H$6)</f>
        <v>16591200</v>
      </c>
      <c r="I7" s="658">
        <f ca="1">SUMIF($C$3:I$6,$C7,I$3:I$6)</f>
        <v>2660000</v>
      </c>
      <c r="J7" s="658">
        <f ca="1">SUMIF($C$3:J$6,$C7,J$3:J$6)</f>
        <v>0</v>
      </c>
      <c r="K7" s="660"/>
      <c r="L7" s="660"/>
      <c r="M7" s="660"/>
      <c r="N7" s="660"/>
      <c r="O7" s="660"/>
      <c r="P7" s="661"/>
      <c r="Q7" s="661"/>
    </row>
    <row r="8" spans="1:17" ht="36">
      <c r="A8" s="605">
        <v>3</v>
      </c>
      <c r="B8" s="606" t="str">
        <f>B3</f>
        <v>Gaminančių vartotojų investicijos į naujų AEI naudojančių elektros energijos gamybos pajėgumų sukūrimą visoje Lietuvoje</v>
      </c>
      <c r="C8" s="606" t="s">
        <v>880</v>
      </c>
      <c r="D8" s="607">
        <f ca="1">SUMIF($C$3:D$6,$C8,D$3:D$6)</f>
        <v>38632000</v>
      </c>
      <c r="E8" s="607">
        <f ca="1">SUMIF($C$3:E$6,$C8,E$3:E$6)</f>
        <v>0</v>
      </c>
      <c r="F8" s="607">
        <f ca="1">SUMIF($C$3:F$6,$C8,F$3:F$6)</f>
        <v>14750000</v>
      </c>
      <c r="G8" s="607">
        <f ca="1">SUMIF($C$3:G$6,$C8,G$3:G$6)</f>
        <v>23629200</v>
      </c>
      <c r="H8" s="607">
        <f ca="1">SUMIF($C$3:H$6,$C8,H$3:H$6)</f>
        <v>252800</v>
      </c>
      <c r="I8" s="607">
        <f ca="1">SUMIF($C$3:I$6,$C8,I$3:I$6)</f>
        <v>0</v>
      </c>
      <c r="J8" s="607">
        <f ca="1">SUMIF($C$3:J$6,$C8,J$3:J$6)</f>
        <v>0</v>
      </c>
      <c r="K8" s="604"/>
      <c r="L8" s="604"/>
      <c r="M8" s="604"/>
      <c r="N8" s="604"/>
      <c r="O8" s="604"/>
    </row>
    <row r="9" spans="1:17" ht="36">
      <c r="A9" s="608">
        <v>3</v>
      </c>
      <c r="B9" s="606" t="str">
        <f>B7</f>
        <v>Gaminančių vartotojų investicijos į naujų AEI naudojančių elektros energijos gamybos pajėgumų sukūrimą</v>
      </c>
      <c r="C9" s="609" t="s">
        <v>437</v>
      </c>
      <c r="D9" s="607">
        <f ca="1">SUMIF($C$3:D$6,$C9,D$3:D$6)</f>
        <v>316609448.67999995</v>
      </c>
      <c r="E9" s="607">
        <f ca="1">SUMIF($C$3:E$6,$C9,E$3:E$6)</f>
        <v>0</v>
      </c>
      <c r="F9" s="607">
        <f ca="1">SUMIF($C$3:F$6,$C9,F$3:F$6)</f>
        <v>87351565</v>
      </c>
      <c r="G9" s="607">
        <f ca="1">SUMIF($C$3:G$6,$C9,G$3:G$6)</f>
        <v>171505174.39999998</v>
      </c>
      <c r="H9" s="607">
        <f ca="1">SUMIF($C$3:H$6,$C9,H$3:H$6)</f>
        <v>49876263.079999998</v>
      </c>
      <c r="I9" s="607">
        <f ca="1">SUMIF($C$3:I$6,$C9,I$3:I$6)</f>
        <v>7876446.1999999993</v>
      </c>
      <c r="J9" s="607">
        <f ca="1">SUMIF($C$3:J$6,$C9,J$3:J$6)</f>
        <v>0</v>
      </c>
      <c r="K9" s="604"/>
      <c r="L9" s="604"/>
      <c r="M9" s="604"/>
      <c r="N9" s="604"/>
      <c r="O9" s="604"/>
    </row>
    <row r="10" spans="1:17">
      <c r="C10" s="586" t="s">
        <v>964</v>
      </c>
      <c r="D10" s="587">
        <f ca="1">SUM(D7:D9)</f>
        <v>423533448.67999995</v>
      </c>
      <c r="E10" s="587">
        <f t="shared" ref="E10:G10" ca="1" si="2">SUM(E7:E9)</f>
        <v>0</v>
      </c>
      <c r="F10" s="587">
        <f t="shared" ca="1" si="2"/>
        <v>116851565</v>
      </c>
      <c r="G10" s="587">
        <f t="shared" ca="1" si="2"/>
        <v>229425174.39999998</v>
      </c>
      <c r="H10" s="587">
        <f t="shared" ref="H10" ca="1" si="3">SUM(H7:H9)</f>
        <v>66720263.079999998</v>
      </c>
      <c r="I10" s="587">
        <f t="shared" ref="I10" ca="1" si="4">SUM(I7:I9)</f>
        <v>10536446.199999999</v>
      </c>
      <c r="J10" s="587">
        <f t="shared" ref="J10" ca="1" si="5">SUM(J7:J9)</f>
        <v>0</v>
      </c>
      <c r="K10" s="604"/>
      <c r="L10" s="604"/>
      <c r="M10" s="604"/>
      <c r="N10" s="604"/>
      <c r="O10" s="604"/>
    </row>
    <row r="11" spans="1:17">
      <c r="B11" s="662" t="s">
        <v>987</v>
      </c>
      <c r="E11" s="604"/>
      <c r="F11" s="604"/>
      <c r="G11" s="604"/>
      <c r="H11" s="604"/>
      <c r="I11" s="604"/>
      <c r="J11" s="604"/>
      <c r="K11" s="604"/>
      <c r="L11" s="604"/>
      <c r="M11" s="604"/>
      <c r="N11" s="604"/>
      <c r="O11" s="604"/>
    </row>
    <row r="12" spans="1:17">
      <c r="B12" s="615" t="str">
        <f>A3</f>
        <v>3.1.</v>
      </c>
      <c r="C12" s="594" t="str">
        <f>C3</f>
        <v>2021-2027 IP VL</v>
      </c>
      <c r="D12" s="616">
        <f t="shared" ref="D12:D16" si="6">SUM(E12:I12)</f>
        <v>12200129</v>
      </c>
      <c r="E12" s="604"/>
      <c r="F12" s="604"/>
      <c r="G12" s="604"/>
      <c r="H12" s="604"/>
      <c r="I12" s="604">
        <f>12200129</f>
        <v>12200129</v>
      </c>
      <c r="J12" s="604" t="s">
        <v>972</v>
      </c>
      <c r="K12" s="604"/>
      <c r="L12" s="604"/>
      <c r="M12" s="604"/>
      <c r="N12" s="604"/>
      <c r="O12" s="604"/>
    </row>
    <row r="13" spans="1:17">
      <c r="B13" s="615" t="str">
        <f>B12</f>
        <v>3.1.</v>
      </c>
      <c r="C13" s="594" t="str">
        <f>C3</f>
        <v>2021-2027 IP VL</v>
      </c>
      <c r="D13" s="616">
        <f t="shared" si="6"/>
        <v>139871</v>
      </c>
      <c r="E13" s="604"/>
      <c r="F13" s="604"/>
      <c r="G13" s="604"/>
      <c r="H13" s="604"/>
      <c r="I13" s="604">
        <f>139871</f>
        <v>139871</v>
      </c>
      <c r="J13" s="604" t="s">
        <v>972</v>
      </c>
      <c r="K13" s="604"/>
      <c r="L13" s="604"/>
      <c r="M13" s="604"/>
      <c r="N13" s="604"/>
      <c r="O13" s="604"/>
    </row>
    <row r="14" spans="1:17">
      <c r="B14" s="615" t="str">
        <f>B13</f>
        <v>3.1.</v>
      </c>
      <c r="C14" s="594" t="str">
        <f>C4</f>
        <v>Privačios lėšos</v>
      </c>
      <c r="D14" s="616">
        <f>SUM(E14:I14)</f>
        <v>36539603.799999997</v>
      </c>
      <c r="E14" s="604"/>
      <c r="F14" s="604"/>
      <c r="G14" s="604"/>
      <c r="H14" s="604"/>
      <c r="I14" s="604">
        <f>(I12+I13)*2.96107</f>
        <v>36539603.799999997</v>
      </c>
      <c r="J14" s="604" t="s">
        <v>971</v>
      </c>
      <c r="K14" s="604"/>
      <c r="L14" s="604"/>
      <c r="M14" s="604"/>
      <c r="N14" s="604"/>
      <c r="O14" s="604"/>
    </row>
    <row r="15" spans="1:17">
      <c r="B15" s="615" t="str">
        <f>A5</f>
        <v>3.2.</v>
      </c>
      <c r="C15" s="594" t="str">
        <f>C5</f>
        <v>2021-2027 IP VVL</v>
      </c>
      <c r="D15" s="616">
        <f t="shared" si="6"/>
        <v>40000000</v>
      </c>
      <c r="E15" s="604"/>
      <c r="F15" s="604"/>
      <c r="G15" s="604"/>
      <c r="H15" s="604">
        <f>32000000</f>
        <v>32000000</v>
      </c>
      <c r="I15" s="604">
        <f>40000000-H15</f>
        <v>8000000</v>
      </c>
      <c r="J15" s="604" t="s">
        <v>966</v>
      </c>
      <c r="K15" s="604"/>
      <c r="L15" s="604"/>
      <c r="M15" s="604"/>
      <c r="N15" s="604"/>
      <c r="O15" s="604"/>
    </row>
    <row r="16" spans="1:17">
      <c r="B16" s="615" t="str">
        <f>B15</f>
        <v>3.2.</v>
      </c>
      <c r="C16" s="594" t="str">
        <f>C5</f>
        <v>2021-2027 IP VVL</v>
      </c>
      <c r="D16" s="616">
        <f t="shared" si="6"/>
        <v>2000000</v>
      </c>
      <c r="E16" s="604"/>
      <c r="F16" s="604"/>
      <c r="G16" s="604"/>
      <c r="H16" s="604"/>
      <c r="I16" s="604">
        <v>2000000</v>
      </c>
      <c r="J16" s="604" t="s">
        <v>965</v>
      </c>
      <c r="K16" s="604"/>
      <c r="L16" s="604"/>
      <c r="M16" s="604"/>
      <c r="N16" s="604"/>
      <c r="O16" s="604"/>
    </row>
    <row r="17" spans="1:15">
      <c r="B17" s="615" t="str">
        <f>B16</f>
        <v>3.2.</v>
      </c>
      <c r="C17" s="594" t="str">
        <f>C9</f>
        <v>Privačios lėšos</v>
      </c>
      <c r="D17" s="616">
        <f>SUM(E17:I17)</f>
        <v>124364940</v>
      </c>
      <c r="E17" s="604"/>
      <c r="F17" s="604"/>
      <c r="G17" s="604"/>
      <c r="H17" s="604">
        <f>(H15+H16)*2.96107</f>
        <v>94754240</v>
      </c>
      <c r="I17" s="604">
        <f>(I15+I16)*2.96107</f>
        <v>29610700</v>
      </c>
      <c r="J17" s="604" t="str">
        <f>J14</f>
        <v>Sumažinimas dėl lėšų perkėlimo, apskaičiuotas išlaikant ankstesnę lėšų proporciją</v>
      </c>
      <c r="K17" s="604"/>
      <c r="L17" s="604"/>
      <c r="M17" s="604"/>
      <c r="N17" s="604"/>
      <c r="O17" s="604"/>
    </row>
    <row r="18" spans="1:15">
      <c r="C18" s="586" t="s">
        <v>967</v>
      </c>
      <c r="D18" s="587">
        <f>SUM(D12:D17)</f>
        <v>215244543.80000001</v>
      </c>
      <c r="E18" s="604"/>
      <c r="F18" s="604"/>
      <c r="G18" s="604"/>
      <c r="H18" s="604"/>
      <c r="I18" s="604"/>
      <c r="J18" s="604"/>
      <c r="K18" s="604"/>
      <c r="L18" s="604"/>
      <c r="M18" s="604"/>
      <c r="N18" s="604"/>
      <c r="O18" s="604"/>
    </row>
    <row r="19" spans="1:15">
      <c r="E19" s="604"/>
      <c r="F19" s="604"/>
      <c r="G19" s="604"/>
      <c r="H19" s="604"/>
      <c r="I19" s="604"/>
      <c r="J19" s="604"/>
      <c r="K19" s="604"/>
      <c r="L19" s="604"/>
      <c r="M19" s="604"/>
      <c r="N19" s="604"/>
      <c r="O19" s="604"/>
    </row>
    <row r="20" spans="1:15">
      <c r="E20" s="604"/>
      <c r="F20" s="604"/>
      <c r="G20" s="604"/>
      <c r="H20" s="604"/>
      <c r="I20" s="604"/>
      <c r="J20" s="604"/>
      <c r="K20" s="604"/>
      <c r="L20" s="604"/>
      <c r="M20" s="604"/>
      <c r="N20" s="604"/>
      <c r="O20" s="604"/>
    </row>
    <row r="21" spans="1:15">
      <c r="E21" s="604"/>
      <c r="F21" s="604"/>
      <c r="G21" s="604"/>
      <c r="H21" s="604"/>
      <c r="I21" s="604"/>
      <c r="J21" s="604"/>
      <c r="K21" s="604"/>
      <c r="L21" s="604"/>
      <c r="M21" s="604"/>
      <c r="N21" s="604"/>
      <c r="O21" s="604"/>
    </row>
    <row r="22" spans="1:15">
      <c r="E22" s="604"/>
      <c r="F22" s="604"/>
      <c r="G22" s="604"/>
      <c r="H22" s="604"/>
      <c r="I22" s="604"/>
      <c r="J22" s="604"/>
      <c r="K22" s="604"/>
      <c r="L22" s="604"/>
      <c r="M22" s="604"/>
      <c r="N22" s="604"/>
      <c r="O22" s="604"/>
    </row>
    <row r="23" spans="1:15">
      <c r="E23" s="604"/>
      <c r="F23" s="604"/>
      <c r="G23" s="604"/>
      <c r="H23" s="604"/>
      <c r="I23" s="604"/>
      <c r="J23" s="604"/>
      <c r="K23" s="604"/>
      <c r="L23" s="604"/>
      <c r="M23" s="604"/>
      <c r="N23" s="604"/>
      <c r="O23" s="604"/>
    </row>
    <row r="24" spans="1:15">
      <c r="E24" s="604"/>
      <c r="F24" s="604"/>
      <c r="G24" s="604"/>
      <c r="H24" s="604"/>
      <c r="I24" s="604"/>
      <c r="J24" s="604"/>
      <c r="K24" s="604"/>
      <c r="L24" s="604"/>
      <c r="M24" s="604"/>
      <c r="N24" s="604"/>
      <c r="O24" s="604"/>
    </row>
    <row r="25" spans="1:15">
      <c r="E25" s="604"/>
      <c r="F25" s="604"/>
      <c r="G25" s="604"/>
      <c r="H25" s="604"/>
      <c r="I25" s="604"/>
      <c r="J25" s="604"/>
      <c r="K25" s="604"/>
      <c r="L25" s="604"/>
      <c r="M25" s="604"/>
      <c r="N25" s="604"/>
      <c r="O25" s="604"/>
    </row>
    <row r="26" spans="1:15" s="639" customFormat="1" ht="15.6">
      <c r="B26" s="638" t="s">
        <v>983</v>
      </c>
      <c r="D26" s="640"/>
      <c r="E26" s="641"/>
      <c r="F26" s="641"/>
      <c r="G26" s="641"/>
      <c r="H26" s="641"/>
      <c r="I26" s="641"/>
      <c r="J26" s="641"/>
      <c r="K26" s="641"/>
      <c r="L26" s="641"/>
      <c r="M26" s="641"/>
      <c r="N26" s="641"/>
      <c r="O26" s="641"/>
    </row>
    <row r="27" spans="1:15">
      <c r="B27" s="652" t="str">
        <f>Rezultato_rodikliai!A2</f>
        <v>1. AEI dalis, palyginti su šalies bendruoju galutiniu elektros energijos suvartojimu</v>
      </c>
      <c r="C27" s="594" t="str">
        <f>VLOOKUP(B27,Rezultato_rodikliai!$A$1:$B$16,2,FALSE)</f>
        <v>R-03-001-06-03-02-01</v>
      </c>
      <c r="E27" s="604"/>
      <c r="F27" s="604"/>
      <c r="G27" s="604"/>
      <c r="H27" s="604"/>
      <c r="I27" s="604"/>
      <c r="J27" s="604"/>
      <c r="K27" s="604"/>
      <c r="L27" s="604"/>
      <c r="M27" s="604"/>
      <c r="N27" s="604"/>
      <c r="O27" s="604"/>
    </row>
    <row r="28" spans="1:15">
      <c r="A28" s="594" t="s">
        <v>416</v>
      </c>
      <c r="B28" s="652" t="str">
        <f>Rezultato_rodikliai!A3</f>
        <v>2. Numatomas šiltnamio efektą sukeliančių dujų kiekis</v>
      </c>
      <c r="C28" s="594" t="str">
        <f>VLOOKUP(B28,Rezultato_rodikliai!$A$1:$B$16,2,FALSE)</f>
        <v>R-03-001-06-03-02-02</v>
      </c>
      <c r="E28" s="604"/>
      <c r="F28" s="604"/>
      <c r="G28" s="604"/>
      <c r="H28" s="604"/>
      <c r="I28" s="604"/>
      <c r="J28" s="604"/>
      <c r="K28" s="604"/>
      <c r="L28" s="604">
        <f>92736</f>
        <v>92736</v>
      </c>
      <c r="M28" s="604" t="s">
        <v>989</v>
      </c>
      <c r="N28" s="604"/>
      <c r="O28" s="604"/>
    </row>
    <row r="29" spans="1:15">
      <c r="A29" s="594" t="s">
        <v>417</v>
      </c>
      <c r="B29" s="652" t="str">
        <f>B28</f>
        <v>2. Numatomas šiltnamio efektą sukeliančių dujų kiekis</v>
      </c>
      <c r="C29" s="594" t="str">
        <f>VLOOKUP(B29,Rezultato_rodikliai!$A$1:$B$16,2,FALSE)</f>
        <v>R-03-001-06-03-02-02</v>
      </c>
      <c r="E29" s="604"/>
      <c r="F29" s="604"/>
      <c r="G29" s="604"/>
      <c r="H29" s="604"/>
      <c r="I29" s="604"/>
      <c r="J29" s="604"/>
      <c r="K29" s="604"/>
      <c r="L29" s="604">
        <f>55608</f>
        <v>55608</v>
      </c>
      <c r="M29" s="604" t="s">
        <v>989</v>
      </c>
      <c r="N29" s="604"/>
      <c r="O29" s="604"/>
    </row>
    <row r="30" spans="1:15">
      <c r="B30" s="652" t="str">
        <f>Rezultato_rodikliai!A4</f>
        <v>3.  Iš AEI pasigamintą elektros energiją savo reikmėms vartojančių asmenų skaičius</v>
      </c>
      <c r="C30" s="594" t="str">
        <f>VLOOKUP(B30,Rezultato_rodikliai!$A$1:$B$16,2,FALSE)</f>
        <v>R-03-001-06-03-02-03</v>
      </c>
      <c r="E30" s="604"/>
      <c r="F30" s="604"/>
      <c r="G30" s="604"/>
      <c r="H30" s="604"/>
      <c r="I30" s="604"/>
      <c r="J30" s="604"/>
      <c r="K30" s="604"/>
      <c r="L30" s="604"/>
      <c r="M30" s="604"/>
      <c r="N30" s="604"/>
      <c r="O30" s="604"/>
    </row>
    <row r="31" spans="1:15" s="647" customFormat="1" ht="15.6">
      <c r="B31" s="646" t="s">
        <v>984</v>
      </c>
      <c r="D31" s="648"/>
      <c r="E31" s="649"/>
      <c r="F31" s="649"/>
      <c r="G31" s="649"/>
      <c r="H31" s="649"/>
      <c r="I31" s="649"/>
      <c r="J31" s="649"/>
      <c r="K31" s="649"/>
      <c r="L31" s="649"/>
      <c r="M31" s="649"/>
      <c r="N31" s="649"/>
      <c r="O31" s="649"/>
    </row>
    <row r="32" spans="1:15" ht="36">
      <c r="A32" s="594" t="s">
        <v>416</v>
      </c>
      <c r="B32" s="595" t="str">
        <f>Produkto_rodikliai!A7</f>
        <v>6. Papildomi atsinaujinančių išteklių energijos gamybos pajėgumai, iš kurių elektros, šilumos energijos pajėgumai</v>
      </c>
      <c r="C32" s="594" t="str">
        <f>VLOOKUP(B32,Produkto_rodikliai!$A$1:$B$21,2,FALSE)</f>
        <v xml:space="preserve">
P-03-001-06-03-02-06</v>
      </c>
      <c r="E32" s="604"/>
      <c r="F32" s="604"/>
      <c r="G32" s="604"/>
      <c r="H32" s="604"/>
      <c r="I32" s="604"/>
      <c r="J32" s="604"/>
      <c r="K32" s="604"/>
      <c r="L32" s="651">
        <f>220.8</f>
        <v>220.8</v>
      </c>
      <c r="M32" s="604"/>
      <c r="N32" s="604"/>
      <c r="O32" s="604"/>
    </row>
    <row r="33" spans="1:12" ht="36">
      <c r="A33" s="594" t="s">
        <v>417</v>
      </c>
      <c r="B33" s="595" t="str">
        <f>Produkto_rodikliai!A8</f>
        <v>7. Papildomi atsinaujinančių išteklių energijos gamybos pajėgumai, iš kurių elektros pajėgumai</v>
      </c>
      <c r="C33" s="594" t="str">
        <f>VLOOKUP(B33,Produkto_rodikliai!$A$1:$B$21,2,FALSE)</f>
        <v xml:space="preserve">
P-03-001-06-03-02-07</v>
      </c>
      <c r="L33" s="594">
        <v>132.4</v>
      </c>
    </row>
  </sheetData>
  <phoneticPr fontId="46" type="noConversion"/>
  <pageMargins left="0.7" right="0.7" top="0.75" bottom="0.75" header="0.3" footer="0.3"/>
  <headerFooter>
    <oddHeader>&amp;R&amp;"Aptos"&amp;10&amp;K000000 VIDINIO NAUDOJIMO INFORMACIJA&amp;1#_x000D_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78DC-09E1-4991-BA76-517322463AD1}">
  <dimension ref="A1:Q32"/>
  <sheetViews>
    <sheetView workbookViewId="0">
      <pane ySplit="1" topLeftCell="A2" activePane="bottomLeft" state="frozen"/>
      <selection activeCell="D1" sqref="D1"/>
      <selection pane="bottomLeft" activeCell="D1" sqref="A1:XFD1"/>
    </sheetView>
  </sheetViews>
  <sheetFormatPr defaultColWidth="9.109375" defaultRowHeight="18"/>
  <cols>
    <col min="1" max="1" width="14.5546875" style="594" customWidth="1"/>
    <col min="2" max="2" width="92.6640625" style="595" customWidth="1"/>
    <col min="3" max="3" width="28"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2" width="9.109375" style="594"/>
    <col min="13" max="13" width="14" style="594" bestFit="1" customWidth="1"/>
    <col min="14"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v>4</v>
      </c>
      <c r="B2" s="599" t="str">
        <f>VLOOKUP(Veikla_4!A2,Veiklos_saltiniai!$A$2:$B$37,2,FALSE)</f>
        <v>Gamintojų ir gaminančių vartotojų  investicijos į naujų AEI naudojančių elektros energijos gamybos pajėgumų sukūrimą</v>
      </c>
      <c r="C2" s="600"/>
      <c r="D2" s="601"/>
      <c r="E2" s="602"/>
      <c r="F2" s="602"/>
      <c r="G2" s="602"/>
      <c r="H2" s="602"/>
      <c r="I2" s="602"/>
      <c r="J2" s="602"/>
      <c r="K2" s="602"/>
      <c r="L2" s="602"/>
      <c r="M2" s="602"/>
      <c r="N2" s="602"/>
      <c r="O2" s="602"/>
    </row>
    <row r="3" spans="1:17" ht="36">
      <c r="A3" s="603" t="s">
        <v>420</v>
      </c>
      <c r="B3" s="610" t="str">
        <f>VLOOKUP(Veikla_4!A3,Veiklos_saltiniai!$A$2:$B$37,2,FALSE)</f>
        <v>Gamintojų ir gaminančių vartotojų  investicijos į naujų AEI naudojančių elektros energijos gamybos pajėgumų sukūrimą</v>
      </c>
      <c r="C3" s="614" t="s">
        <v>882</v>
      </c>
      <c r="D3" s="612">
        <f>SUM(E3:O3)</f>
        <v>76207000</v>
      </c>
      <c r="E3" s="613"/>
      <c r="F3" s="657"/>
      <c r="G3" s="657">
        <v>1100000</v>
      </c>
      <c r="H3" s="657">
        <f>41000000</f>
        <v>41000000</v>
      </c>
      <c r="I3" s="657">
        <f>76207000-G3-H3</f>
        <v>34107000</v>
      </c>
      <c r="J3" s="657"/>
      <c r="K3" s="660"/>
      <c r="L3" s="660"/>
      <c r="M3" s="660"/>
      <c r="N3" s="660"/>
      <c r="O3" s="660"/>
      <c r="P3" s="661"/>
      <c r="Q3" s="661"/>
    </row>
    <row r="4" spans="1:17" ht="36">
      <c r="A4" s="603" t="s">
        <v>420</v>
      </c>
      <c r="B4" s="610" t="str">
        <f>VLOOKUP(Veikla_4!A4,Veiklos_saltiniai!$A$2:$B$37,2,FALSE)</f>
        <v>Gamintojų ir gaminančių vartotojų  investicijos į naujų AEI naudojančių elektros energijos gamybos pajėgumų sukūrimą</v>
      </c>
      <c r="C4" s="614" t="s">
        <v>437</v>
      </c>
      <c r="D4" s="612">
        <f>SUM(E4:O4)</f>
        <v>120091921.1929</v>
      </c>
      <c r="E4" s="613"/>
      <c r="F4" s="657">
        <f>F3*1.5758647</f>
        <v>0</v>
      </c>
      <c r="G4" s="657">
        <f t="shared" ref="G4:I4" si="0">G3*1.5758647</f>
        <v>1733451.17</v>
      </c>
      <c r="H4" s="657">
        <f t="shared" si="0"/>
        <v>64610452.699999996</v>
      </c>
      <c r="I4" s="657">
        <f t="shared" si="0"/>
        <v>53748017.322899997</v>
      </c>
      <c r="J4" s="657"/>
      <c r="K4" s="660"/>
      <c r="L4" s="660"/>
      <c r="M4" s="660"/>
      <c r="N4" s="660"/>
      <c r="O4" s="660"/>
      <c r="P4" s="661"/>
      <c r="Q4" s="661"/>
    </row>
    <row r="5" spans="1:17" ht="36">
      <c r="A5" s="603" t="s">
        <v>422</v>
      </c>
      <c r="B5" s="610" t="str">
        <f>VLOOKUP(Veikla_4!A5,Veiklos_saltiniai!$A$2:$B$37,2,FALSE)</f>
        <v>Gamintojų ir gaminančių vartotojų  investicijos į naujų AEI naudojančių elektros energijos gamybos pajėgumų sukūrimą</v>
      </c>
      <c r="C5" s="614" t="s">
        <v>882</v>
      </c>
      <c r="D5" s="612">
        <f>SUM(E5:O5)</f>
        <v>42200210</v>
      </c>
      <c r="E5" s="613"/>
      <c r="F5" s="657"/>
      <c r="G5" s="657"/>
      <c r="H5" s="657">
        <f>23332000</f>
        <v>23332000</v>
      </c>
      <c r="I5" s="657">
        <f>I11</f>
        <v>18868210</v>
      </c>
      <c r="J5" s="657"/>
      <c r="K5" s="660"/>
      <c r="L5" s="660"/>
      <c r="M5" s="660"/>
      <c r="N5" s="660"/>
      <c r="O5" s="660"/>
      <c r="P5" s="661"/>
      <c r="Q5" s="661"/>
    </row>
    <row r="6" spans="1:17" ht="36">
      <c r="A6" s="603" t="s">
        <v>422</v>
      </c>
      <c r="B6" s="610" t="str">
        <f>VLOOKUP(Veikla_4!A6,Veiklos_saltiniai!$A$2:$B$37,2,FALSE)</f>
        <v>Gamintojų ir gaminančių vartotojų  investicijos į naujų AEI naudojančių elektros energijos gamybos pajėgumų sukūrimą</v>
      </c>
      <c r="C6" s="614" t="s">
        <v>437</v>
      </c>
      <c r="D6" s="612">
        <f t="shared" ref="D6" si="1">SUM(E6:O6)</f>
        <v>66501821.271586999</v>
      </c>
      <c r="E6" s="613"/>
      <c r="F6" s="657">
        <f>F5*2.96107</f>
        <v>0</v>
      </c>
      <c r="G6" s="657">
        <f t="shared" ref="G6" si="2">G5*2.96107</f>
        <v>0</v>
      </c>
      <c r="H6" s="657">
        <f>H5*1.5758647</f>
        <v>36768075.180399999</v>
      </c>
      <c r="I6" s="657">
        <f>I5*1.5758647</f>
        <v>29733746.091186997</v>
      </c>
      <c r="J6" s="657"/>
      <c r="K6" s="660"/>
      <c r="L6" s="660"/>
      <c r="M6" s="660"/>
      <c r="N6" s="660"/>
      <c r="O6" s="660"/>
      <c r="P6" s="661"/>
      <c r="Q6" s="661"/>
    </row>
    <row r="7" spans="1:17" ht="36">
      <c r="A7" s="605">
        <v>4</v>
      </c>
      <c r="B7" s="606" t="str">
        <f>B2</f>
        <v>Gamintojų ir gaminančių vartotojų  investicijos į naujų AEI naudojančių elektros energijos gamybos pajėgumų sukūrimą</v>
      </c>
      <c r="C7" s="606" t="s">
        <v>882</v>
      </c>
      <c r="D7" s="607">
        <f ca="1">SUMIF($C$3:D$6,$C7,D$3:D$6)</f>
        <v>118407210</v>
      </c>
      <c r="E7" s="607">
        <f ca="1">SUMIF($C$3:E$6,$C7,E$3:E$6)</f>
        <v>0</v>
      </c>
      <c r="F7" s="658">
        <f ca="1">SUMIF($C$3:F$6,$C7,F$3:F$6)</f>
        <v>0</v>
      </c>
      <c r="G7" s="658">
        <f ca="1">SUMIF($C$3:G$6,$C7,G$3:G$6)</f>
        <v>1100000</v>
      </c>
      <c r="H7" s="658">
        <f ca="1">SUMIF($C$3:H$6,$C7,H$3:H$6)</f>
        <v>64332000</v>
      </c>
      <c r="I7" s="658">
        <f ca="1">SUMIF($C$3:I$6,$C7,I$3:I$6)</f>
        <v>52975210</v>
      </c>
      <c r="J7" s="658">
        <f ca="1">SUMIF($C$3:J$6,$C7,J$3:J$6)</f>
        <v>0</v>
      </c>
      <c r="K7" s="660"/>
      <c r="L7" s="660"/>
      <c r="M7" s="660"/>
      <c r="N7" s="660"/>
      <c r="O7" s="660"/>
      <c r="P7" s="661"/>
      <c r="Q7" s="661"/>
    </row>
    <row r="8" spans="1:17" ht="36">
      <c r="A8" s="608">
        <v>4</v>
      </c>
      <c r="B8" s="606" t="str">
        <f>B7</f>
        <v>Gamintojų ir gaminančių vartotojų  investicijos į naujų AEI naudojančių elektros energijos gamybos pajėgumų sukūrimą</v>
      </c>
      <c r="C8" s="609" t="s">
        <v>437</v>
      </c>
      <c r="D8" s="607">
        <f ca="1">SUMIF($C$3:D$6,$C8,D$3:D$6)</f>
        <v>186593742.46448702</v>
      </c>
      <c r="E8" s="607">
        <f ca="1">SUMIF($C$3:E$6,$C8,E$3:E$6)</f>
        <v>0</v>
      </c>
      <c r="F8" s="607">
        <f ca="1">SUMIF($C$3:F$6,$C8,F$3:F$6)</f>
        <v>0</v>
      </c>
      <c r="G8" s="607">
        <f ca="1">SUMIF($C$3:G$6,$C8,G$3:G$6)</f>
        <v>1733451.17</v>
      </c>
      <c r="H8" s="607">
        <f ca="1">SUMIF($C$3:H$6,$C8,H$3:H$6)</f>
        <v>101378527.8804</v>
      </c>
      <c r="I8" s="607">
        <f ca="1">SUMIF($C$3:I$6,$C8,I$3:I$6)</f>
        <v>83481763.414086998</v>
      </c>
      <c r="J8" s="607">
        <f ca="1">SUMIF($C$3:J$6,$C8,J$3:J$6)</f>
        <v>0</v>
      </c>
      <c r="K8" s="604"/>
      <c r="L8" s="604"/>
      <c r="M8" s="604"/>
      <c r="N8" s="604"/>
      <c r="O8" s="604"/>
    </row>
    <row r="9" spans="1:17">
      <c r="C9" s="586" t="s">
        <v>964</v>
      </c>
      <c r="D9" s="587">
        <f t="shared" ref="D9:J9" ca="1" si="3">SUM(D7:D8)</f>
        <v>305000952.46448702</v>
      </c>
      <c r="E9" s="587">
        <f t="shared" ca="1" si="3"/>
        <v>0</v>
      </c>
      <c r="F9" s="587">
        <f t="shared" ca="1" si="3"/>
        <v>0</v>
      </c>
      <c r="G9" s="587">
        <f t="shared" ca="1" si="3"/>
        <v>2833451.17</v>
      </c>
      <c r="H9" s="587">
        <f t="shared" ca="1" si="3"/>
        <v>165710527.8804</v>
      </c>
      <c r="I9" s="587">
        <f t="shared" ca="1" si="3"/>
        <v>136456973.414087</v>
      </c>
      <c r="J9" s="587">
        <f t="shared" ca="1" si="3"/>
        <v>0</v>
      </c>
      <c r="K9" s="604"/>
      <c r="L9" s="604"/>
      <c r="M9" s="604"/>
      <c r="N9" s="604"/>
      <c r="O9" s="604"/>
    </row>
    <row r="10" spans="1:17">
      <c r="B10" s="662" t="s">
        <v>987</v>
      </c>
      <c r="E10" s="604"/>
      <c r="F10" s="604"/>
      <c r="G10" s="604"/>
      <c r="H10" s="604"/>
      <c r="I10" s="604"/>
      <c r="J10" s="604"/>
      <c r="K10" s="604"/>
      <c r="L10" s="604"/>
      <c r="M10" s="604"/>
      <c r="N10" s="604"/>
      <c r="O10" s="604"/>
    </row>
    <row r="11" spans="1:17">
      <c r="B11" s="615" t="str">
        <f>A5</f>
        <v>4.2.</v>
      </c>
      <c r="C11" s="594" t="str">
        <f>C5</f>
        <v>REPowerEU subsidija</v>
      </c>
      <c r="D11" s="616">
        <f t="shared" ref="D11" si="4">SUM(E11:I11)</f>
        <v>18868210</v>
      </c>
      <c r="E11" s="604"/>
      <c r="F11" s="604"/>
      <c r="G11" s="604"/>
      <c r="H11" s="604"/>
      <c r="I11" s="604">
        <f>18868210</f>
        <v>18868210</v>
      </c>
      <c r="J11" s="604" t="s">
        <v>969</v>
      </c>
      <c r="K11" s="604"/>
      <c r="L11" s="604"/>
      <c r="M11" s="604"/>
      <c r="N11" s="604"/>
      <c r="O11" s="604"/>
    </row>
    <row r="12" spans="1:17">
      <c r="B12" s="615" t="s">
        <v>422</v>
      </c>
      <c r="C12" s="594" t="str">
        <f>C8</f>
        <v>Privačios lėšos</v>
      </c>
      <c r="D12" s="616">
        <f>SUM(E12:I12)</f>
        <v>29733746.091186997</v>
      </c>
      <c r="E12" s="604"/>
      <c r="F12" s="604"/>
      <c r="G12" s="604"/>
      <c r="H12" s="604"/>
      <c r="I12" s="604">
        <f>I11*1.5758647</f>
        <v>29733746.091186997</v>
      </c>
      <c r="J12" s="604" t="s">
        <v>970</v>
      </c>
      <c r="K12" s="604"/>
      <c r="L12" s="604"/>
      <c r="M12" s="604"/>
      <c r="N12" s="604"/>
      <c r="O12" s="604"/>
    </row>
    <row r="13" spans="1:17">
      <c r="C13" s="586" t="s">
        <v>967</v>
      </c>
      <c r="D13" s="587">
        <f>SUM(D11:D12)</f>
        <v>48601956.091187</v>
      </c>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1:15">
      <c r="E17" s="604"/>
      <c r="F17" s="604"/>
      <c r="G17" s="604"/>
      <c r="H17" s="604"/>
      <c r="I17" s="604"/>
      <c r="J17" s="604"/>
      <c r="K17" s="604"/>
      <c r="L17" s="604"/>
      <c r="M17" s="604"/>
      <c r="N17" s="604"/>
      <c r="O17" s="604"/>
    </row>
    <row r="18" spans="1:15">
      <c r="E18" s="604"/>
      <c r="F18" s="604"/>
      <c r="G18" s="604"/>
      <c r="H18" s="604"/>
      <c r="I18" s="604"/>
      <c r="J18" s="604"/>
      <c r="K18" s="604"/>
      <c r="L18" s="604"/>
      <c r="M18" s="604"/>
      <c r="N18" s="604"/>
      <c r="O18" s="604"/>
    </row>
    <row r="19" spans="1:15">
      <c r="E19" s="604"/>
      <c r="F19" s="604"/>
      <c r="G19" s="604"/>
      <c r="H19" s="604"/>
      <c r="I19" s="604"/>
      <c r="J19" s="604"/>
      <c r="K19" s="604"/>
      <c r="L19" s="604"/>
      <c r="M19" s="604"/>
      <c r="N19" s="604"/>
      <c r="O19" s="604"/>
    </row>
    <row r="20" spans="1:15">
      <c r="E20" s="604"/>
      <c r="F20" s="604"/>
      <c r="G20" s="604"/>
      <c r="H20" s="604"/>
      <c r="I20" s="604"/>
      <c r="J20" s="604"/>
      <c r="K20" s="604"/>
      <c r="L20" s="604"/>
      <c r="M20" s="604"/>
      <c r="N20" s="604"/>
      <c r="O20" s="604"/>
    </row>
    <row r="21" spans="1:15">
      <c r="E21" s="604"/>
      <c r="F21" s="604"/>
      <c r="G21" s="604"/>
      <c r="H21" s="604"/>
      <c r="I21" s="604"/>
      <c r="J21" s="604"/>
      <c r="K21" s="604"/>
      <c r="L21" s="604"/>
      <c r="M21" s="604"/>
      <c r="N21" s="604"/>
      <c r="O21" s="604"/>
    </row>
    <row r="22" spans="1:15">
      <c r="E22" s="604"/>
      <c r="F22" s="604"/>
      <c r="G22" s="604"/>
      <c r="H22" s="604"/>
      <c r="I22" s="604"/>
      <c r="J22" s="604"/>
      <c r="K22" s="604"/>
      <c r="L22" s="604"/>
      <c r="M22" s="604"/>
      <c r="N22" s="604"/>
      <c r="O22" s="604"/>
    </row>
    <row r="23" spans="1:15">
      <c r="E23" s="604"/>
      <c r="F23" s="604"/>
      <c r="G23" s="604"/>
      <c r="H23" s="604"/>
      <c r="I23" s="604"/>
      <c r="J23" s="604"/>
      <c r="K23" s="604"/>
      <c r="L23" s="604"/>
      <c r="M23" s="604"/>
      <c r="N23" s="604"/>
      <c r="O23" s="604"/>
    </row>
    <row r="24" spans="1:15">
      <c r="E24" s="604"/>
      <c r="F24" s="604"/>
      <c r="G24" s="604"/>
      <c r="H24" s="604"/>
      <c r="I24" s="604"/>
      <c r="J24" s="604"/>
      <c r="K24" s="604"/>
      <c r="L24" s="604"/>
      <c r="M24" s="604"/>
      <c r="N24" s="604"/>
      <c r="O24" s="604"/>
    </row>
    <row r="25" spans="1:15">
      <c r="E25" s="604"/>
      <c r="F25" s="604"/>
      <c r="G25" s="604"/>
      <c r="H25" s="604"/>
      <c r="I25" s="604"/>
      <c r="J25" s="604"/>
      <c r="K25" s="604"/>
      <c r="L25" s="604"/>
      <c r="M25" s="604"/>
      <c r="N25" s="604"/>
      <c r="O25" s="604"/>
    </row>
    <row r="26" spans="1:15" s="639" customFormat="1" ht="15.6">
      <c r="B26" s="638" t="s">
        <v>983</v>
      </c>
      <c r="D26" s="640"/>
      <c r="E26" s="641"/>
      <c r="F26" s="641"/>
      <c r="G26" s="641"/>
      <c r="H26" s="641"/>
      <c r="I26" s="641"/>
      <c r="J26" s="641"/>
      <c r="K26" s="641"/>
      <c r="L26" s="641"/>
      <c r="M26" s="641"/>
      <c r="N26" s="641"/>
      <c r="O26" s="641"/>
    </row>
    <row r="27" spans="1:15" ht="36">
      <c r="A27" s="594" t="s">
        <v>420</v>
      </c>
      <c r="B27" s="595" t="s">
        <v>821</v>
      </c>
      <c r="C27" s="594" t="str">
        <f>VLOOKUP(B27,Rezultato_rodikliai!$A$1:$B$16,2,FALSE)</f>
        <v>R-03-001-06-03-02-06</v>
      </c>
      <c r="I27" s="594">
        <f>I31</f>
        <v>170.38</v>
      </c>
    </row>
    <row r="28" spans="1:15" ht="36">
      <c r="A28" s="594" t="s">
        <v>422</v>
      </c>
      <c r="B28" s="595" t="s">
        <v>821</v>
      </c>
      <c r="C28" s="594" t="str">
        <f>VLOOKUP(B28,Rezultato_rodikliai!$A$1:$B$16,2,FALSE)</f>
        <v>R-03-001-06-03-02-06</v>
      </c>
      <c r="I28" s="594">
        <f>I32</f>
        <v>154.30000000000001</v>
      </c>
    </row>
    <row r="30" spans="1:15" s="647" customFormat="1" ht="15.6">
      <c r="B30" s="646" t="s">
        <v>984</v>
      </c>
      <c r="D30" s="648"/>
    </row>
    <row r="31" spans="1:15" ht="36">
      <c r="A31" s="594" t="s">
        <v>420</v>
      </c>
      <c r="B31" s="595" t="s">
        <v>862</v>
      </c>
      <c r="C31" s="594" t="str">
        <f>VLOOKUP(B31,Produkto_rodikliai!$A$1:$B$21,2,FALSE)</f>
        <v>P-03-001-06-03-02-05</v>
      </c>
      <c r="I31" s="594">
        <f>170.38</f>
        <v>170.38</v>
      </c>
    </row>
    <row r="32" spans="1:15" ht="36">
      <c r="A32" s="594" t="s">
        <v>422</v>
      </c>
      <c r="B32" s="595" t="s">
        <v>862</v>
      </c>
      <c r="C32" s="594" t="str">
        <f>VLOOKUP(B32,Produkto_rodikliai!$A$1:$B$21,2,FALSE)</f>
        <v>P-03-001-06-03-02-05</v>
      </c>
      <c r="I32" s="594">
        <f>154.3</f>
        <v>154.30000000000001</v>
      </c>
    </row>
  </sheetData>
  <pageMargins left="0.7" right="0.7" top="0.75" bottom="0.75" header="0.3" footer="0.3"/>
  <headerFooter>
    <oddHeader>&amp;R&amp;"Aptos"&amp;10&amp;K000000 VIDINIO NAUDOJIMO INFORMACIJA&amp;1#_x000D_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EF36-C4D4-4997-8C1C-64DABB3F995D}">
  <dimension ref="A1:Q32"/>
  <sheetViews>
    <sheetView workbookViewId="0"/>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t="s">
        <v>928</v>
      </c>
      <c r="B2" s="599" t="str">
        <f>VLOOKUP(Veikla_6!A2,Veiklos_saltiniai!$A$2:$B$37,2,FALSE)</f>
        <v>Individualių elektros energijos kaupimo sprendimų sukūrimas elektros energiją gaminantiems vartotojams</v>
      </c>
      <c r="C2" s="600"/>
      <c r="D2" s="601"/>
      <c r="E2" s="602"/>
      <c r="F2" s="602"/>
      <c r="G2" s="602"/>
      <c r="H2" s="602"/>
      <c r="I2" s="602"/>
      <c r="J2" s="602"/>
      <c r="K2" s="602"/>
      <c r="L2" s="602"/>
      <c r="M2" s="602"/>
      <c r="N2" s="602"/>
      <c r="O2" s="602"/>
    </row>
    <row r="3" spans="1:17" ht="36">
      <c r="A3" s="603" t="s">
        <v>929</v>
      </c>
      <c r="B3" s="610" t="str">
        <f>VLOOKUP(Veikla_6!A3,Veiklos_saltiniai!$A$2:$B$37,2,FALSE)</f>
        <v>Individualių elektros energijos kaupimo sprendimų sukūrimas elektros energiją gaminantiems vartotojams visoje Lietuvoje</v>
      </c>
      <c r="C3" s="611" t="s">
        <v>881</v>
      </c>
      <c r="D3" s="612">
        <f>SUM(E3:O3)</f>
        <v>16676000</v>
      </c>
      <c r="E3" s="613"/>
      <c r="F3" s="657"/>
      <c r="G3" s="657">
        <f>4336000-H3</f>
        <v>2834650</v>
      </c>
      <c r="H3" s="657">
        <f>3002700/2</f>
        <v>1501350</v>
      </c>
      <c r="I3" s="657">
        <f>I12+I13</f>
        <v>12340000</v>
      </c>
      <c r="J3" s="657"/>
      <c r="K3" s="660"/>
      <c r="L3" s="660"/>
      <c r="M3" s="660"/>
      <c r="N3" s="660"/>
      <c r="O3" s="660"/>
      <c r="P3" s="661"/>
      <c r="Q3" s="661"/>
    </row>
    <row r="4" spans="1:17" ht="36">
      <c r="A4" s="603" t="s">
        <v>929</v>
      </c>
      <c r="B4" s="610" t="str">
        <f>VLOOKUP(Veikla_6!A4,Veiklos_saltiniai!$A$2:$B$37,2,FALSE)</f>
        <v>Individualių elektros energijos kaupimo sprendimų sukūrimas elektros energiją gaminantiems vartotojams visoje Lietuvoje</v>
      </c>
      <c r="C4" s="614" t="s">
        <v>437</v>
      </c>
      <c r="D4" s="612">
        <f>SUM(E4:O4)</f>
        <v>19048945.635261834</v>
      </c>
      <c r="E4" s="613"/>
      <c r="F4" s="657"/>
      <c r="G4" s="657">
        <f>G3/0.87542903</f>
        <v>3238012.3377905344</v>
      </c>
      <c r="H4" s="657">
        <f t="shared" ref="H4:I4" si="0">H3/0.87542903</f>
        <v>1714987.6786699658</v>
      </c>
      <c r="I4" s="657">
        <f t="shared" si="0"/>
        <v>14095945.618801331</v>
      </c>
      <c r="J4" s="657"/>
      <c r="K4" s="660"/>
      <c r="L4" s="660"/>
      <c r="M4" s="660"/>
      <c r="N4" s="660"/>
      <c r="O4" s="660"/>
      <c r="P4" s="661"/>
      <c r="Q4" s="661"/>
    </row>
    <row r="5" spans="1:17" ht="36">
      <c r="A5" s="603" t="s">
        <v>931</v>
      </c>
      <c r="B5" s="610" t="str">
        <f>VLOOKUP(Veikla_6!A5,Veiklos_saltiniai!$A$2:$B$37,2,FALSE)</f>
        <v>Individualių elektros energijos kaupimo sprendimų sukūrimas elektros energiją gaminantiems vartotojams Vidurio ir vakarų Lietuvoje</v>
      </c>
      <c r="C5" s="614" t="s">
        <v>880</v>
      </c>
      <c r="D5" s="612">
        <f>SUM(E5:O5)</f>
        <v>4336000</v>
      </c>
      <c r="E5" s="613"/>
      <c r="F5" s="657"/>
      <c r="G5" s="657">
        <f>4336000-H5</f>
        <v>2834650</v>
      </c>
      <c r="H5" s="657">
        <f>H3</f>
        <v>1501350</v>
      </c>
      <c r="I5" s="657">
        <v>0</v>
      </c>
      <c r="J5" s="657"/>
      <c r="K5" s="660"/>
      <c r="L5" s="660"/>
      <c r="M5" s="660"/>
      <c r="N5" s="660"/>
      <c r="O5" s="660"/>
      <c r="P5" s="661"/>
      <c r="Q5" s="661"/>
    </row>
    <row r="6" spans="1:17" ht="36">
      <c r="A6" s="603" t="s">
        <v>931</v>
      </c>
      <c r="B6" s="610" t="str">
        <f>VLOOKUP(Veikla_6!A6,Veiklos_saltiniai!$A$2:$B$37,2,FALSE)</f>
        <v>Individualių elektros energijos kaupimo sprendimų sukūrimas elektros energiją gaminantiems vartotojams Vidurio ir vakarų Lietuvoje</v>
      </c>
      <c r="C6" s="614" t="s">
        <v>437</v>
      </c>
      <c r="D6" s="612">
        <f t="shared" ref="D6" si="1">SUM(E6:O6)</f>
        <v>4953000.0164605007</v>
      </c>
      <c r="E6" s="613"/>
      <c r="F6" s="657"/>
      <c r="G6" s="657">
        <f>G5/0.87542903</f>
        <v>3238012.3377905344</v>
      </c>
      <c r="H6" s="657">
        <f t="shared" ref="H6:I6" si="2">H5/0.87542903</f>
        <v>1714987.6786699658</v>
      </c>
      <c r="I6" s="657">
        <f t="shared" si="2"/>
        <v>0</v>
      </c>
      <c r="J6" s="657"/>
      <c r="K6" s="660"/>
      <c r="L6" s="660"/>
      <c r="M6" s="660"/>
      <c r="N6" s="660"/>
      <c r="O6" s="660"/>
      <c r="P6" s="661"/>
      <c r="Q6" s="661"/>
    </row>
    <row r="7" spans="1:17" ht="36">
      <c r="A7" s="605" t="s">
        <v>928</v>
      </c>
      <c r="B7" s="606" t="str">
        <f>B2</f>
        <v>Individualių elektros energijos kaupimo sprendimų sukūrimas elektros energiją gaminantiems vartotojams</v>
      </c>
      <c r="C7" s="606" t="s">
        <v>881</v>
      </c>
      <c r="D7" s="607">
        <f ca="1">SUMIF($C$3:D$6,$C7,D$3:D$6)</f>
        <v>16676000</v>
      </c>
      <c r="E7" s="607">
        <f ca="1">SUMIF($C$3:E$6,$C7,E$3:E$6)</f>
        <v>0</v>
      </c>
      <c r="F7" s="658">
        <f ca="1">SUMIF($C$3:F$6,$C7,F$3:F$6)</f>
        <v>0</v>
      </c>
      <c r="G7" s="658">
        <f ca="1">SUMIF($C$3:G$6,$C7,G$3:G$6)</f>
        <v>2834650</v>
      </c>
      <c r="H7" s="658">
        <f ca="1">SUMIF($C$3:H$6,$C7,H$3:H$6)</f>
        <v>1501350</v>
      </c>
      <c r="I7" s="658">
        <f ca="1">SUMIF($C$3:I$6,$C7,I$3:I$6)</f>
        <v>12340000</v>
      </c>
      <c r="J7" s="658">
        <f ca="1">SUMIF($C$3:J$6,$C7,J$3:J$6)</f>
        <v>0</v>
      </c>
      <c r="K7" s="660"/>
      <c r="L7" s="660"/>
      <c r="M7" s="660"/>
      <c r="N7" s="660"/>
      <c r="O7" s="660"/>
      <c r="P7" s="661"/>
      <c r="Q7" s="661"/>
    </row>
    <row r="8" spans="1:17" ht="36">
      <c r="A8" s="605" t="s">
        <v>928</v>
      </c>
      <c r="B8" s="606" t="str">
        <f>B3</f>
        <v>Individualių elektros energijos kaupimo sprendimų sukūrimas elektros energiją gaminantiems vartotojams visoje Lietuvoje</v>
      </c>
      <c r="C8" s="606" t="s">
        <v>880</v>
      </c>
      <c r="D8" s="607">
        <f ca="1">SUMIF($C$3:D$6,$C8,D$3:D$6)</f>
        <v>4336000</v>
      </c>
      <c r="E8" s="607">
        <f ca="1">SUMIF($C$3:E$6,$C8,E$3:E$6)</f>
        <v>0</v>
      </c>
      <c r="F8" s="607">
        <f ca="1">SUMIF($C$3:F$6,$C8,F$3:F$6)</f>
        <v>0</v>
      </c>
      <c r="G8" s="607">
        <f ca="1">SUMIF($C$3:G$6,$C8,G$3:G$6)</f>
        <v>2834650</v>
      </c>
      <c r="H8" s="607">
        <f ca="1">SUMIF($C$3:H$6,$C8,H$3:H$6)</f>
        <v>1501350</v>
      </c>
      <c r="I8" s="607">
        <f ca="1">SUMIF($C$3:I$6,$C8,I$3:I$6)</f>
        <v>0</v>
      </c>
      <c r="J8" s="607">
        <f ca="1">SUMIF($C$3:J$6,$C8,J$3:J$6)</f>
        <v>0</v>
      </c>
      <c r="K8" s="604"/>
      <c r="L8" s="604"/>
      <c r="M8" s="604"/>
      <c r="N8" s="604"/>
      <c r="O8" s="604"/>
    </row>
    <row r="9" spans="1:17" ht="36">
      <c r="A9" s="608" t="s">
        <v>928</v>
      </c>
      <c r="B9" s="606" t="str">
        <f>B7</f>
        <v>Individualių elektros energijos kaupimo sprendimų sukūrimas elektros energiją gaminantiems vartotojams</v>
      </c>
      <c r="C9" s="609" t="s">
        <v>437</v>
      </c>
      <c r="D9" s="607">
        <f ca="1">SUMIF($C$3:D$6,$C9,D$3:D$6)</f>
        <v>24001945.651722334</v>
      </c>
      <c r="E9" s="607">
        <f ca="1">SUMIF($C$3:E$6,$C9,E$3:E$6)</f>
        <v>0</v>
      </c>
      <c r="F9" s="607">
        <f ca="1">SUMIF($C$3:F$6,$C9,F$3:F$6)</f>
        <v>0</v>
      </c>
      <c r="G9" s="607">
        <f ca="1">SUMIF($C$3:G$6,$C9,G$3:G$6)</f>
        <v>6476024.6755810687</v>
      </c>
      <c r="H9" s="607">
        <f ca="1">SUMIF($C$3:H$6,$C9,H$3:H$6)</f>
        <v>3429975.3573399317</v>
      </c>
      <c r="I9" s="607">
        <f ca="1">SUMIF($C$3:I$6,$C9,I$3:I$6)</f>
        <v>14095945.618801331</v>
      </c>
      <c r="J9" s="607">
        <f ca="1">SUMIF($C$3:J$6,$C9,J$3:J$6)</f>
        <v>0</v>
      </c>
      <c r="K9" s="604"/>
      <c r="L9" s="604"/>
      <c r="M9" s="604"/>
      <c r="N9" s="604"/>
      <c r="O9" s="604"/>
    </row>
    <row r="10" spans="1:17">
      <c r="C10" s="586" t="s">
        <v>964</v>
      </c>
      <c r="D10" s="587">
        <f ca="1">SUM(D7:D9)</f>
        <v>45013945.651722334</v>
      </c>
      <c r="E10" s="587">
        <f t="shared" ref="E10:J10" ca="1" si="3">SUM(E7:E9)</f>
        <v>0</v>
      </c>
      <c r="F10" s="587">
        <f t="shared" ca="1" si="3"/>
        <v>0</v>
      </c>
      <c r="G10" s="587">
        <f t="shared" ca="1" si="3"/>
        <v>12145324.675581068</v>
      </c>
      <c r="H10" s="587">
        <f t="shared" ca="1" si="3"/>
        <v>6432675.3573399317</v>
      </c>
      <c r="I10" s="587">
        <f t="shared" ca="1" si="3"/>
        <v>26435945.618801333</v>
      </c>
      <c r="J10" s="587">
        <f t="shared" ca="1" si="3"/>
        <v>0</v>
      </c>
      <c r="K10" s="604"/>
      <c r="L10" s="604"/>
      <c r="M10" s="604"/>
      <c r="N10" s="604"/>
      <c r="O10" s="604"/>
    </row>
    <row r="11" spans="1:17">
      <c r="B11" s="662" t="s">
        <v>987</v>
      </c>
      <c r="E11" s="604"/>
      <c r="F11" s="604"/>
      <c r="G11" s="604"/>
      <c r="H11" s="604"/>
      <c r="I11" s="604"/>
      <c r="J11" s="604"/>
      <c r="K11" s="604"/>
      <c r="L11" s="604"/>
      <c r="M11" s="604"/>
      <c r="N11" s="604"/>
      <c r="O11" s="604"/>
    </row>
    <row r="12" spans="1:17">
      <c r="B12" s="615" t="str">
        <f>A3</f>
        <v>6.1.</v>
      </c>
      <c r="C12" s="594" t="str">
        <f>C3</f>
        <v>2021-2027 IP VL</v>
      </c>
      <c r="D12" s="616">
        <f t="shared" ref="D12:D13" si="4">SUM(E12:I12)</f>
        <v>12200129</v>
      </c>
      <c r="E12" s="604"/>
      <c r="F12" s="604"/>
      <c r="G12" s="604"/>
      <c r="H12" s="604"/>
      <c r="I12" s="604">
        <f>12200129</f>
        <v>12200129</v>
      </c>
      <c r="J12" s="604" t="s">
        <v>974</v>
      </c>
      <c r="K12" s="604"/>
      <c r="L12" s="604"/>
      <c r="M12" s="604"/>
      <c r="N12" s="604"/>
      <c r="O12" s="604"/>
    </row>
    <row r="13" spans="1:17">
      <c r="B13" s="615" t="str">
        <f>B12</f>
        <v>6.1.</v>
      </c>
      <c r="C13" s="594" t="str">
        <f>C3</f>
        <v>2021-2027 IP VL</v>
      </c>
      <c r="D13" s="616">
        <f t="shared" si="4"/>
        <v>139871</v>
      </c>
      <c r="E13" s="604"/>
      <c r="F13" s="604"/>
      <c r="G13" s="604"/>
      <c r="H13" s="604"/>
      <c r="I13" s="604">
        <f>139871</f>
        <v>139871</v>
      </c>
      <c r="J13" s="604" t="s">
        <v>974</v>
      </c>
      <c r="K13" s="604"/>
      <c r="L13" s="604"/>
      <c r="M13" s="604"/>
      <c r="N13" s="604"/>
      <c r="O13" s="604"/>
    </row>
    <row r="14" spans="1:17">
      <c r="B14" s="615" t="str">
        <f>B13</f>
        <v>6.1.</v>
      </c>
      <c r="C14" s="594" t="str">
        <f>C4</f>
        <v>Privačios lėšos</v>
      </c>
      <c r="D14" s="616">
        <f>SUM(E14:I14)</f>
        <v>14095945.618801331</v>
      </c>
      <c r="E14" s="604"/>
      <c r="F14" s="604"/>
      <c r="G14" s="604"/>
      <c r="H14" s="604"/>
      <c r="I14" s="604">
        <f>(I12+I13)/0.87542903</f>
        <v>14095945.618801331</v>
      </c>
      <c r="J14" s="604" t="s">
        <v>973</v>
      </c>
      <c r="K14" s="604"/>
      <c r="L14" s="604"/>
      <c r="M14" s="604"/>
      <c r="N14" s="604"/>
      <c r="O14" s="604"/>
    </row>
    <row r="15" spans="1:17">
      <c r="C15" s="586" t="s">
        <v>967</v>
      </c>
      <c r="D15" s="587">
        <f>SUM(D12:D14)</f>
        <v>26435945.618801333</v>
      </c>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1:15">
      <c r="E17" s="604"/>
      <c r="F17" s="604"/>
      <c r="G17" s="604"/>
      <c r="H17" s="604"/>
      <c r="I17" s="604"/>
      <c r="J17" s="604"/>
      <c r="K17" s="604"/>
      <c r="L17" s="604"/>
      <c r="M17" s="604"/>
      <c r="N17" s="604"/>
      <c r="O17" s="604"/>
    </row>
    <row r="18" spans="1:15">
      <c r="E18" s="604"/>
      <c r="F18" s="604"/>
      <c r="G18" s="604"/>
      <c r="H18" s="604"/>
      <c r="I18" s="604"/>
      <c r="J18" s="604"/>
      <c r="K18" s="604"/>
      <c r="L18" s="604"/>
      <c r="M18" s="604"/>
      <c r="N18" s="604"/>
      <c r="O18" s="604"/>
    </row>
    <row r="19" spans="1:15">
      <c r="E19" s="604"/>
      <c r="F19" s="604"/>
      <c r="G19" s="604"/>
      <c r="H19" s="604"/>
      <c r="I19" s="604"/>
      <c r="J19" s="604"/>
      <c r="K19" s="604"/>
      <c r="L19" s="604"/>
      <c r="M19" s="604"/>
      <c r="N19" s="604"/>
      <c r="O19" s="604"/>
    </row>
    <row r="20" spans="1:15">
      <c r="E20" s="604"/>
      <c r="F20" s="604"/>
      <c r="G20" s="604"/>
      <c r="H20" s="604"/>
      <c r="I20" s="604"/>
      <c r="J20" s="604"/>
      <c r="K20" s="604"/>
      <c r="L20" s="604"/>
      <c r="M20" s="604"/>
      <c r="N20" s="604"/>
      <c r="O20" s="604"/>
    </row>
    <row r="21" spans="1:15">
      <c r="E21" s="604"/>
      <c r="F21" s="604"/>
      <c r="G21" s="604"/>
      <c r="H21" s="604"/>
      <c r="I21" s="604"/>
      <c r="J21" s="604"/>
      <c r="K21" s="604"/>
      <c r="L21" s="604"/>
      <c r="M21" s="604"/>
      <c r="N21" s="604"/>
      <c r="O21" s="604"/>
    </row>
    <row r="22" spans="1:15">
      <c r="E22" s="604"/>
      <c r="F22" s="604"/>
      <c r="G22" s="604"/>
      <c r="H22" s="604"/>
      <c r="I22" s="604"/>
      <c r="J22" s="604"/>
      <c r="K22" s="604"/>
      <c r="L22" s="604"/>
      <c r="M22" s="604"/>
      <c r="N22" s="604"/>
      <c r="O22" s="604"/>
    </row>
    <row r="23" spans="1:15">
      <c r="E23" s="604"/>
      <c r="F23" s="604"/>
      <c r="G23" s="604"/>
      <c r="H23" s="604"/>
      <c r="I23" s="604"/>
      <c r="J23" s="604"/>
      <c r="K23" s="604"/>
      <c r="L23" s="604"/>
      <c r="M23" s="604"/>
      <c r="N23" s="604"/>
      <c r="O23" s="604"/>
    </row>
    <row r="24" spans="1:15">
      <c r="E24" s="604"/>
      <c r="F24" s="604"/>
      <c r="G24" s="604"/>
      <c r="H24" s="604"/>
      <c r="I24" s="604"/>
      <c r="J24" s="604"/>
      <c r="K24" s="604"/>
      <c r="L24" s="604"/>
      <c r="M24" s="604"/>
      <c r="N24" s="604"/>
      <c r="O24" s="604"/>
    </row>
    <row r="25" spans="1:15">
      <c r="E25" s="604"/>
      <c r="F25" s="604"/>
      <c r="G25" s="604"/>
      <c r="H25" s="604"/>
      <c r="I25" s="604"/>
      <c r="J25" s="604"/>
      <c r="K25" s="604"/>
      <c r="L25" s="604"/>
      <c r="M25" s="604"/>
      <c r="N25" s="604"/>
      <c r="O25" s="604"/>
    </row>
    <row r="26" spans="1:15" s="639" customFormat="1" ht="15.6">
      <c r="B26" s="638" t="s">
        <v>983</v>
      </c>
      <c r="D26" s="640"/>
      <c r="E26" s="641"/>
      <c r="F26" s="641"/>
      <c r="G26" s="641"/>
      <c r="H26" s="641"/>
      <c r="I26" s="641"/>
      <c r="J26" s="641"/>
      <c r="K26" s="641"/>
      <c r="L26" s="641"/>
      <c r="M26" s="641"/>
      <c r="N26" s="641"/>
      <c r="O26" s="641"/>
    </row>
    <row r="27" spans="1:15">
      <c r="C27" s="594" t="e">
        <f>VLOOKUP(B27,Rezultato_rodikliai!$A$1:$B$16,2,FALSE)</f>
        <v>#N/A</v>
      </c>
      <c r="E27" s="604"/>
      <c r="F27" s="604"/>
      <c r="G27" s="604"/>
      <c r="H27" s="604"/>
      <c r="I27" s="604"/>
      <c r="J27" s="604"/>
      <c r="K27" s="604"/>
      <c r="L27" s="604"/>
      <c r="M27" s="604"/>
      <c r="N27" s="604"/>
      <c r="O27" s="604"/>
    </row>
    <row r="28" spans="1:15">
      <c r="E28" s="604"/>
      <c r="F28" s="604"/>
      <c r="G28" s="604"/>
      <c r="H28" s="604"/>
      <c r="I28" s="604"/>
      <c r="J28" s="604"/>
      <c r="K28" s="604"/>
      <c r="L28" s="604"/>
      <c r="M28" s="604"/>
      <c r="N28" s="604"/>
      <c r="O28" s="604"/>
    </row>
    <row r="30" spans="1:15" s="647" customFormat="1" ht="15.6">
      <c r="B30" s="646" t="s">
        <v>984</v>
      </c>
      <c r="D30" s="648"/>
    </row>
    <row r="31" spans="1:15">
      <c r="A31" s="594" t="s">
        <v>929</v>
      </c>
      <c r="B31" s="595" t="s">
        <v>867</v>
      </c>
      <c r="C31" s="594" t="str">
        <f>VLOOKUP(B31,Produkto_rodikliai!$A$1:$B$21,2,FALSE)</f>
        <v xml:space="preserve">P-03-001-06-03-02-10 </v>
      </c>
      <c r="I31" s="594">
        <f>34.38</f>
        <v>34.380000000000003</v>
      </c>
    </row>
    <row r="32" spans="1:15">
      <c r="A32" s="594" t="s">
        <v>931</v>
      </c>
      <c r="B32" s="595" t="s">
        <v>867</v>
      </c>
      <c r="C32" s="594" t="str">
        <f>VLOOKUP(B32,Produkto_rodikliai!$A$1:$B$21,2,FALSE)</f>
        <v xml:space="preserve">P-03-001-06-03-02-10 </v>
      </c>
      <c r="I32" s="594">
        <f>3.99</f>
        <v>3.99</v>
      </c>
    </row>
  </sheetData>
  <pageMargins left="0.7" right="0.7" top="0.75" bottom="0.75" header="0.3" footer="0.3"/>
  <headerFooter>
    <oddHeader>&amp;R&amp;"Aptos"&amp;10&amp;K000000 VIDINIO NAUDOJIMO INFORMACIJA&amp;1#_x000D_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AE71-8AD0-4C00-8AE9-7892177B9BA4}">
  <dimension ref="A1:Q32"/>
  <sheetViews>
    <sheetView workbookViewId="0">
      <selection activeCell="I31" sqref="I31:I32"/>
    </sheetView>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t="s">
        <v>934</v>
      </c>
      <c r="B2" s="599" t="str">
        <f>VLOOKUP(Veikla_7!A2,Veiklos_saltiniai!$A$2:$B$37,2,FALSE)</f>
        <v>Individualių elektros energijos iš AEI saugojimo pajėgumų sukūrimas elektros energijos gamintojams ir gaminantiems vartotojams</v>
      </c>
      <c r="C2" s="600"/>
      <c r="D2" s="601"/>
      <c r="E2" s="602"/>
      <c r="F2" s="602"/>
      <c r="G2" s="602"/>
      <c r="H2" s="602"/>
      <c r="I2" s="602"/>
      <c r="J2" s="602"/>
      <c r="K2" s="602"/>
      <c r="L2" s="602"/>
      <c r="M2" s="602"/>
      <c r="N2" s="602"/>
      <c r="O2" s="602"/>
    </row>
    <row r="3" spans="1:17" ht="36">
      <c r="A3" s="603" t="s">
        <v>935</v>
      </c>
      <c r="B3" s="610" t="str">
        <f>VLOOKUP(Veikla_7!A3,Veiklos_saltiniai!$A$2:$B$37,2,FALSE)</f>
        <v xml:space="preserve">Individualių elektros energijos iš AEI saugojimo pajėgumų sukūrimas elektros energijos gamintojams ir gaminantiems vartotojams </v>
      </c>
      <c r="C3" s="617" t="s">
        <v>776</v>
      </c>
      <c r="D3" s="612">
        <f>SUM(E3:O3)</f>
        <v>30990000</v>
      </c>
      <c r="E3" s="613"/>
      <c r="F3" s="657"/>
      <c r="G3" s="657">
        <f>500000</f>
        <v>500000</v>
      </c>
      <c r="H3" s="657">
        <f>7600000</f>
        <v>7600000</v>
      </c>
      <c r="I3" s="657">
        <f>30990000-H3-G3</f>
        <v>22890000</v>
      </c>
      <c r="J3" s="657"/>
      <c r="K3" s="660"/>
      <c r="L3" s="660"/>
      <c r="M3" s="660"/>
      <c r="N3" s="660"/>
      <c r="O3" s="660"/>
      <c r="P3" s="661"/>
      <c r="Q3" s="661"/>
    </row>
    <row r="4" spans="1:17" ht="36">
      <c r="A4" s="603" t="s">
        <v>935</v>
      </c>
      <c r="B4" s="610" t="str">
        <f>VLOOKUP(Veikla_7!A4,Veiklos_saltiniai!$A$2:$B$37,2,FALSE)</f>
        <v xml:space="preserve">Individualių elektros energijos iš AEI saugojimo pajėgumų sukūrimas elektros energijos gamintojams ir gaminantiems vartotojams </v>
      </c>
      <c r="C4" s="617" t="s">
        <v>975</v>
      </c>
      <c r="D4" s="612">
        <f>SUM(E4:O4)</f>
        <v>646238.64198000275</v>
      </c>
      <c r="E4" s="613"/>
      <c r="F4" s="657">
        <f>F3*1.5758647</f>
        <v>0</v>
      </c>
      <c r="G4" s="657">
        <f>G3*0.020853134623427</f>
        <v>10426.567311713499</v>
      </c>
      <c r="H4" s="657">
        <f t="shared" ref="H4:I6" si="0">H3*0.020853134623427</f>
        <v>158483.82313804521</v>
      </c>
      <c r="I4" s="657">
        <f t="shared" si="0"/>
        <v>477328.25153024402</v>
      </c>
      <c r="J4" s="657"/>
      <c r="K4" s="660"/>
      <c r="L4" s="660"/>
      <c r="M4" s="660"/>
      <c r="N4" s="660"/>
      <c r="O4" s="660"/>
      <c r="P4" s="661"/>
      <c r="Q4" s="661"/>
    </row>
    <row r="5" spans="1:17" ht="36">
      <c r="A5" s="603" t="s">
        <v>937</v>
      </c>
      <c r="B5" s="610" t="str">
        <f>VLOOKUP(Veikla_7!A5,Veiklos_saltiniai!$A$2:$B$37,2,FALSE)</f>
        <v>Individualių elektros energijos iš AEI saugojimo pajėgumų sukūrimas elektros energijos gamintojams ir gaminantiems vartotojams</v>
      </c>
      <c r="C5" s="617" t="s">
        <v>776</v>
      </c>
      <c r="D5" s="612">
        <f>SUM(E5:O5)</f>
        <v>21616000</v>
      </c>
      <c r="E5" s="613"/>
      <c r="F5" s="657"/>
      <c r="G5" s="657"/>
      <c r="H5" s="657">
        <f>7600000</f>
        <v>7600000</v>
      </c>
      <c r="I5" s="657">
        <f>21616000-H5</f>
        <v>14016000</v>
      </c>
      <c r="J5" s="657"/>
      <c r="K5" s="660"/>
      <c r="L5" s="660"/>
      <c r="M5" s="660"/>
      <c r="N5" s="660"/>
      <c r="O5" s="660"/>
      <c r="P5" s="661"/>
      <c r="Q5" s="661"/>
    </row>
    <row r="6" spans="1:17" ht="36">
      <c r="A6" s="603" t="s">
        <v>937</v>
      </c>
      <c r="B6" s="610" t="str">
        <f>VLOOKUP(Veikla_7!A6,Veiklos_saltiniai!$A$2:$B$37,2,FALSE)</f>
        <v>Individualių elektros energijos iš AEI saugojimo pajėgumų sukūrimas elektros energijos gamintojams ir gaminantiems vartotojams</v>
      </c>
      <c r="C6" s="617" t="s">
        <v>975</v>
      </c>
      <c r="D6" s="612">
        <f t="shared" ref="D6" si="1">SUM(E6:O6)</f>
        <v>450761.35801999806</v>
      </c>
      <c r="E6" s="613"/>
      <c r="F6" s="657">
        <f>F5*2.96107</f>
        <v>0</v>
      </c>
      <c r="G6" s="657">
        <f t="shared" ref="G6" si="2">G5*2.96107</f>
        <v>0</v>
      </c>
      <c r="H6" s="657">
        <f t="shared" si="0"/>
        <v>158483.82313804521</v>
      </c>
      <c r="I6" s="657">
        <f t="shared" si="0"/>
        <v>292277.53488195286</v>
      </c>
      <c r="J6" s="657"/>
      <c r="K6" s="660"/>
      <c r="L6" s="660"/>
      <c r="M6" s="660"/>
      <c r="N6" s="660"/>
      <c r="O6" s="660"/>
      <c r="P6" s="661"/>
      <c r="Q6" s="661"/>
    </row>
    <row r="7" spans="1:17" ht="36">
      <c r="A7" s="605" t="s">
        <v>934</v>
      </c>
      <c r="B7" s="606" t="str">
        <f>B2</f>
        <v>Individualių elektros energijos iš AEI saugojimo pajėgumų sukūrimas elektros energijos gamintojams ir gaminantiems vartotojams</v>
      </c>
      <c r="C7" s="606" t="s">
        <v>776</v>
      </c>
      <c r="D7" s="607">
        <f ca="1">SUMIF($C$3:D$6,$C7,D$3:D$6)</f>
        <v>52606000</v>
      </c>
      <c r="E7" s="607">
        <f ca="1">SUMIF($C$3:E$6,$C7,E$3:E$6)</f>
        <v>0</v>
      </c>
      <c r="F7" s="658">
        <f ca="1">SUMIF($C$3:F$6,$C7,F$3:F$6)</f>
        <v>0</v>
      </c>
      <c r="G7" s="658">
        <f ca="1">SUMIF($C$3:G$6,$C7,G$3:G$6)</f>
        <v>500000</v>
      </c>
      <c r="H7" s="658">
        <f ca="1">SUMIF($C$3:H$6,$C7,H$3:H$6)</f>
        <v>15200000</v>
      </c>
      <c r="I7" s="658">
        <f ca="1">SUMIF($C$3:I$6,$C7,I$3:I$6)</f>
        <v>36906000</v>
      </c>
      <c r="J7" s="658">
        <f ca="1">SUMIF($C$3:J$6,$C7,J$3:J$6)</f>
        <v>0</v>
      </c>
      <c r="K7" s="660"/>
      <c r="L7" s="660"/>
      <c r="M7" s="660"/>
      <c r="N7" s="660"/>
      <c r="O7" s="660"/>
      <c r="P7" s="661"/>
      <c r="Q7" s="661"/>
    </row>
    <row r="8" spans="1:17" ht="36">
      <c r="A8" s="608" t="s">
        <v>934</v>
      </c>
      <c r="B8" s="606" t="str">
        <f>B7</f>
        <v>Individualių elektros energijos iš AEI saugojimo pajėgumų sukūrimas elektros energijos gamintojams ir gaminantiems vartotojams</v>
      </c>
      <c r="C8" s="606" t="s">
        <v>975</v>
      </c>
      <c r="D8" s="607">
        <f ca="1">SUMIF($C$3:D$6,$C8,D$3:D$6)</f>
        <v>1097000.0000000009</v>
      </c>
      <c r="E8" s="607">
        <f ca="1">SUMIF($C$3:E$6,$C8,E$3:E$6)</f>
        <v>0</v>
      </c>
      <c r="F8" s="607">
        <f ca="1">SUMIF($C$3:F$6,$C8,F$3:F$6)</f>
        <v>0</v>
      </c>
      <c r="G8" s="607">
        <f ca="1">SUMIF($C$3:G$6,$C8,G$3:G$6)</f>
        <v>10426.567311713499</v>
      </c>
      <c r="H8" s="607">
        <f ca="1">SUMIF($C$3:H$6,$C8,H$3:H$6)</f>
        <v>316967.64627609041</v>
      </c>
      <c r="I8" s="607">
        <f ca="1">SUMIF($C$3:I$6,$C8,I$3:I$6)</f>
        <v>769605.78641219693</v>
      </c>
      <c r="J8" s="607">
        <f ca="1">SUMIF($C$3:J$6,$C8,J$3:J$6)</f>
        <v>0</v>
      </c>
      <c r="K8" s="604"/>
      <c r="L8" s="604"/>
      <c r="M8" s="604"/>
      <c r="N8" s="604"/>
      <c r="O8" s="604"/>
    </row>
    <row r="9" spans="1:17">
      <c r="C9" s="586" t="s">
        <v>964</v>
      </c>
      <c r="D9" s="587">
        <f t="shared" ref="D9:J9" ca="1" si="3">SUM(D7:D8)</f>
        <v>53703000</v>
      </c>
      <c r="E9" s="587">
        <f t="shared" ca="1" si="3"/>
        <v>0</v>
      </c>
      <c r="F9" s="587">
        <f t="shared" ca="1" si="3"/>
        <v>0</v>
      </c>
      <c r="G9" s="587">
        <f t="shared" ca="1" si="3"/>
        <v>510426.56731171347</v>
      </c>
      <c r="H9" s="587">
        <f t="shared" ca="1" si="3"/>
        <v>15516967.64627609</v>
      </c>
      <c r="I9" s="587">
        <f t="shared" ca="1" si="3"/>
        <v>37675605.786412194</v>
      </c>
      <c r="J9" s="587">
        <f t="shared" ca="1" si="3"/>
        <v>0</v>
      </c>
      <c r="K9" s="604"/>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1:15">
      <c r="E17" s="604"/>
      <c r="F17" s="604"/>
      <c r="G17" s="604"/>
      <c r="H17" s="604"/>
      <c r="I17" s="604"/>
      <c r="J17" s="604"/>
      <c r="K17" s="604"/>
      <c r="L17" s="604"/>
      <c r="M17" s="604"/>
      <c r="N17" s="604"/>
      <c r="O17" s="604"/>
    </row>
    <row r="18" spans="1:15">
      <c r="E18" s="604"/>
      <c r="F18" s="604"/>
      <c r="G18" s="604"/>
      <c r="H18" s="604"/>
      <c r="I18" s="604"/>
      <c r="J18" s="604"/>
      <c r="K18" s="604"/>
      <c r="L18" s="604"/>
      <c r="M18" s="604"/>
      <c r="N18" s="604"/>
      <c r="O18" s="604"/>
    </row>
    <row r="19" spans="1:15">
      <c r="E19" s="604"/>
      <c r="F19" s="604"/>
      <c r="G19" s="604"/>
      <c r="H19" s="604"/>
      <c r="I19" s="604"/>
      <c r="J19" s="604"/>
      <c r="K19" s="604"/>
      <c r="L19" s="604"/>
      <c r="M19" s="604"/>
      <c r="N19" s="604"/>
      <c r="O19" s="604"/>
    </row>
    <row r="20" spans="1:15">
      <c r="E20" s="604"/>
      <c r="F20" s="604"/>
      <c r="G20" s="604"/>
      <c r="H20" s="604"/>
      <c r="I20" s="604"/>
      <c r="J20" s="604"/>
      <c r="K20" s="604"/>
      <c r="L20" s="604"/>
      <c r="M20" s="604"/>
      <c r="N20" s="604"/>
      <c r="O20" s="604"/>
    </row>
    <row r="21" spans="1:15">
      <c r="E21" s="604"/>
      <c r="F21" s="604"/>
      <c r="G21" s="604"/>
      <c r="H21" s="604"/>
      <c r="I21" s="604"/>
      <c r="J21" s="604"/>
      <c r="K21" s="604"/>
      <c r="L21" s="604"/>
      <c r="M21" s="604"/>
      <c r="N21" s="604"/>
      <c r="O21" s="604"/>
    </row>
    <row r="22" spans="1:15">
      <c r="E22" s="604"/>
      <c r="F22" s="604"/>
      <c r="G22" s="604"/>
      <c r="H22" s="604"/>
      <c r="I22" s="604"/>
      <c r="J22" s="604"/>
      <c r="K22" s="604"/>
      <c r="L22" s="604"/>
      <c r="M22" s="604"/>
      <c r="N22" s="604"/>
      <c r="O22" s="604"/>
    </row>
    <row r="23" spans="1:15">
      <c r="E23" s="604"/>
      <c r="F23" s="604"/>
      <c r="G23" s="604"/>
      <c r="H23" s="604"/>
      <c r="I23" s="604"/>
      <c r="J23" s="604"/>
      <c r="K23" s="604"/>
      <c r="L23" s="604"/>
      <c r="M23" s="604"/>
      <c r="N23" s="604"/>
      <c r="O23" s="604"/>
    </row>
    <row r="26" spans="1:15" s="639" customFormat="1" ht="15.6">
      <c r="B26" s="638" t="s">
        <v>983</v>
      </c>
      <c r="D26" s="640"/>
    </row>
    <row r="27" spans="1:15">
      <c r="A27" s="594" t="s">
        <v>934</v>
      </c>
      <c r="B27" s="595" t="s">
        <v>810</v>
      </c>
      <c r="C27" s="594" t="str">
        <f>VLOOKUP(B27,Rezultato_rodikliai!$A$1:$B$16,2,FALSE)</f>
        <v>R-03-001-06-03-02-02</v>
      </c>
      <c r="M27" s="594">
        <v>0</v>
      </c>
    </row>
    <row r="30" spans="1:15" s="647" customFormat="1" ht="15.6">
      <c r="B30" s="646" t="s">
        <v>984</v>
      </c>
      <c r="D30" s="648"/>
    </row>
    <row r="31" spans="1:15">
      <c r="A31" s="594" t="s">
        <v>935</v>
      </c>
      <c r="B31" s="595" t="s">
        <v>866</v>
      </c>
      <c r="C31" s="594" t="str">
        <f>VLOOKUP(B31,Produkto_rodikliai!$A$1:$B$21,2,FALSE)</f>
        <v xml:space="preserve">
P-03-001-06-03-02-09</v>
      </c>
      <c r="I31" s="594">
        <f>109.3</f>
        <v>109.3</v>
      </c>
    </row>
    <row r="32" spans="1:15">
      <c r="A32" s="594" t="s">
        <v>937</v>
      </c>
      <c r="B32" s="595" t="str">
        <f>B31</f>
        <v>9. Sukurti nauji (individualūs) elektros energijos iš AEI saugojimo pajėgumai (MWh)</v>
      </c>
      <c r="C32" s="594" t="str">
        <f>VLOOKUP(B32,Produkto_rodikliai!$A$1:$B$21,2,FALSE)</f>
        <v xml:space="preserve">
P-03-001-06-03-02-09</v>
      </c>
      <c r="I32" s="594">
        <f>47.9</f>
        <v>47.9</v>
      </c>
    </row>
  </sheetData>
  <pageMargins left="0.7" right="0.7" top="0.75" bottom="0.75" header="0.3" footer="0.3"/>
  <headerFooter>
    <oddHeader>&amp;R&amp;"Aptos"&amp;10&amp;K000000 VIDINIO NAUDOJIMO INFORMACIJA&amp;1#_x000D_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D17C-AC55-49CF-851C-F69424679D4A}">
  <dimension ref="A1:Q27"/>
  <sheetViews>
    <sheetView topLeftCell="A4" workbookViewId="0">
      <selection activeCell="B27" sqref="B27"/>
    </sheetView>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5546875" style="594" bestFit="1" customWidth="1"/>
    <col min="9" max="9" width="15.5546875" style="594" bestFit="1" customWidth="1"/>
    <col min="10" max="10" width="14" style="594" bestFit="1" customWidth="1"/>
    <col min="11" max="11" width="10.44140625" style="594" bestFit="1" customWidth="1"/>
    <col min="12"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t="s">
        <v>941</v>
      </c>
      <c r="B2" s="599" t="str">
        <f>VLOOKUP(Veikla_9!A2,Veiklos_saltiniai!$A$2:$B$37,2,FALSE)</f>
        <v>Pažangiųjų energetikos sistemų skaitmeninio valdymo sistemų diegimas, pritaikant elektros energijos skirstomuosius tinklus AEI plėtrai</v>
      </c>
      <c r="C2" s="600"/>
      <c r="D2" s="601"/>
      <c r="E2" s="602"/>
      <c r="F2" s="602"/>
      <c r="G2" s="602"/>
      <c r="H2" s="602"/>
      <c r="I2" s="602"/>
      <c r="J2" s="602"/>
      <c r="K2" s="602"/>
      <c r="L2" s="602"/>
      <c r="M2" s="602"/>
      <c r="N2" s="602"/>
      <c r="O2" s="602"/>
    </row>
    <row r="3" spans="1:17" ht="36">
      <c r="A3" s="603" t="s">
        <v>943</v>
      </c>
      <c r="B3" s="610" t="str">
        <f>VLOOKUP(Veikla_9!A3,Veiklos_saltiniai!$A$2:$B$37,2,FALSE)</f>
        <v>Pažangiųjų energetikos sistemų skaitmeninio valdymo sistemų diegimas, pritaikant elektros energijos skirstomuosius tinklus AEI plėtrai visoje Lietuvoje</v>
      </c>
      <c r="C3" s="611" t="s">
        <v>881</v>
      </c>
      <c r="D3" s="612">
        <f>SUM(E3:O3)</f>
        <v>24000000</v>
      </c>
      <c r="E3" s="613"/>
      <c r="F3" s="657"/>
      <c r="G3" s="657"/>
      <c r="H3" s="657">
        <f>24000000/2</f>
        <v>12000000</v>
      </c>
      <c r="I3" s="657">
        <f>H3</f>
        <v>12000000</v>
      </c>
      <c r="J3" s="657"/>
      <c r="K3" s="660"/>
      <c r="L3" s="660"/>
      <c r="M3" s="660"/>
      <c r="N3" s="660"/>
      <c r="O3" s="660"/>
      <c r="P3" s="661"/>
      <c r="Q3" s="661"/>
    </row>
    <row r="4" spans="1:17" ht="36">
      <c r="A4" s="603" t="s">
        <v>943</v>
      </c>
      <c r="B4" s="610" t="str">
        <f>VLOOKUP(Veikla_9!A4,Veiklos_saltiniai!$A$2:$B$37,2,FALSE)</f>
        <v>Pažangiųjų energetikos sistemų skaitmeninio valdymo sistemų diegimas, pritaikant elektros energijos skirstomuosius tinklus AEI plėtrai visoje Lietuvoje</v>
      </c>
      <c r="C4" s="614" t="s">
        <v>437</v>
      </c>
      <c r="D4" s="612">
        <f>SUM(E4:O4)</f>
        <v>4235345.454568279</v>
      </c>
      <c r="E4" s="613"/>
      <c r="F4" s="657"/>
      <c r="G4" s="657"/>
      <c r="H4" s="657">
        <f>H3/5.6665979806</f>
        <v>2117672.7272841395</v>
      </c>
      <c r="I4" s="657">
        <f>I3/5.6665979806</f>
        <v>2117672.7272841395</v>
      </c>
      <c r="J4" s="657"/>
      <c r="K4" s="660"/>
      <c r="L4" s="660"/>
      <c r="M4" s="660"/>
      <c r="N4" s="660"/>
      <c r="O4" s="660"/>
      <c r="P4" s="661"/>
      <c r="Q4" s="661"/>
    </row>
    <row r="5" spans="1:17" ht="36">
      <c r="A5" s="603" t="s">
        <v>944</v>
      </c>
      <c r="B5" s="610" t="str">
        <f>VLOOKUP(Veikla_9!A5,Veiklos_saltiniai!$A$2:$B$37,2,FALSE)</f>
        <v>Pažangiųjų energetikos sistemų skaitmeninio valdymo sistemų diegimas, pritaikant elektros energijos skirstomuosius tinklus AEI plėtrai Vidurio ir vakarų Lietuvoje</v>
      </c>
      <c r="C5" s="614" t="s">
        <v>880</v>
      </c>
      <c r="D5" s="612">
        <f>SUM(E5:O5)</f>
        <v>58500000</v>
      </c>
      <c r="E5" s="613"/>
      <c r="F5" s="657"/>
      <c r="G5" s="657"/>
      <c r="H5" s="657">
        <f>58500000/3</f>
        <v>19500000</v>
      </c>
      <c r="I5" s="657">
        <f>H5</f>
        <v>19500000</v>
      </c>
      <c r="J5" s="657">
        <f>I5</f>
        <v>19500000</v>
      </c>
      <c r="K5" s="660"/>
      <c r="L5" s="660"/>
      <c r="M5" s="660"/>
      <c r="N5" s="660"/>
      <c r="O5" s="660"/>
      <c r="P5" s="661"/>
      <c r="Q5" s="661"/>
    </row>
    <row r="6" spans="1:17" ht="36">
      <c r="A6" s="603" t="s">
        <v>944</v>
      </c>
      <c r="B6" s="610" t="str">
        <f>VLOOKUP(Veikla_9!A6,Veiklos_saltiniai!$A$2:$B$37,2,FALSE)</f>
        <v>Pažangiųjų energetikos sistemų skaitmeninio valdymo sistemų diegimas, pritaikant elektros energijos skirstomuosius tinklus AEI plėtrai Vidurio ir vakarų Lietuvoje</v>
      </c>
      <c r="C6" s="614" t="s">
        <v>437</v>
      </c>
      <c r="D6" s="612">
        <f t="shared" ref="D6" si="0">SUM(E6:O6)</f>
        <v>10323654.54551018</v>
      </c>
      <c r="E6" s="613"/>
      <c r="F6" s="657"/>
      <c r="G6" s="657"/>
      <c r="H6" s="657">
        <f>H5/5.6665979806</f>
        <v>3441218.1818367271</v>
      </c>
      <c r="I6" s="657">
        <f t="shared" ref="I6:J6" si="1">I5/5.6665979806</f>
        <v>3441218.1818367271</v>
      </c>
      <c r="J6" s="657">
        <f t="shared" si="1"/>
        <v>3441218.1818367271</v>
      </c>
      <c r="K6" s="660"/>
      <c r="L6" s="660"/>
      <c r="M6" s="660"/>
      <c r="N6" s="660"/>
      <c r="O6" s="660"/>
      <c r="P6" s="661"/>
      <c r="Q6" s="661"/>
    </row>
    <row r="7" spans="1:17" ht="36">
      <c r="A7" s="605" t="s">
        <v>941</v>
      </c>
      <c r="B7" s="606" t="str">
        <f>B2</f>
        <v>Pažangiųjų energetikos sistemų skaitmeninio valdymo sistemų diegimas, pritaikant elektros energijos skirstomuosius tinklus AEI plėtrai</v>
      </c>
      <c r="C7" s="606" t="s">
        <v>881</v>
      </c>
      <c r="D7" s="607">
        <f ca="1">SUMIF($C$3:D$6,$C7,D$3:D$6)</f>
        <v>24000000</v>
      </c>
      <c r="E7" s="607">
        <f ca="1">SUMIF($C$3:E$6,$C7,E$3:E$6)</f>
        <v>0</v>
      </c>
      <c r="F7" s="607">
        <f ca="1">SUMIF($C$3:F$6,$C7,F$3:F$6)</f>
        <v>0</v>
      </c>
      <c r="G7" s="607">
        <f ca="1">SUMIF($C$3:G$6,$C7,G$3:G$6)</f>
        <v>0</v>
      </c>
      <c r="H7" s="607">
        <f ca="1">SUMIF($C$3:H$6,$C7,H$3:H$6)</f>
        <v>12000000</v>
      </c>
      <c r="I7" s="607">
        <f ca="1">SUMIF($C$3:I$6,$C7,I$3:I$6)</f>
        <v>12000000</v>
      </c>
      <c r="J7" s="607">
        <f ca="1">SUMIF($C$3:J$6,$C7,J$3:J$6)</f>
        <v>0</v>
      </c>
      <c r="K7" s="607">
        <f ca="1">SUMIF($C$3:K$6,$C7,K$3:K$6)</f>
        <v>0</v>
      </c>
      <c r="L7" s="660"/>
      <c r="M7" s="660"/>
      <c r="N7" s="660"/>
      <c r="O7" s="660"/>
      <c r="P7" s="661"/>
      <c r="Q7" s="661"/>
    </row>
    <row r="8" spans="1:17" ht="36">
      <c r="A8" s="605" t="s">
        <v>941</v>
      </c>
      <c r="B8" s="606" t="str">
        <f>B3</f>
        <v>Pažangiųjų energetikos sistemų skaitmeninio valdymo sistemų diegimas, pritaikant elektros energijos skirstomuosius tinklus AEI plėtrai visoje Lietuvoje</v>
      </c>
      <c r="C8" s="606" t="s">
        <v>880</v>
      </c>
      <c r="D8" s="607">
        <f ca="1">SUMIF($C$3:D$6,$C8,D$3:D$6)</f>
        <v>58500000</v>
      </c>
      <c r="E8" s="607">
        <f ca="1">SUMIF($C$3:E$6,$C8,E$3:E$6)</f>
        <v>0</v>
      </c>
      <c r="F8" s="607">
        <f ca="1">SUMIF($C$3:F$6,$C8,F$3:F$6)</f>
        <v>0</v>
      </c>
      <c r="G8" s="607">
        <f ca="1">SUMIF($C$3:G$6,$C8,G$3:G$6)</f>
        <v>0</v>
      </c>
      <c r="H8" s="607">
        <f ca="1">SUMIF($C$3:H$6,$C8,H$3:H$6)</f>
        <v>19500000</v>
      </c>
      <c r="I8" s="607">
        <f ca="1">SUMIF($C$3:I$6,$C8,I$3:I$6)</f>
        <v>19500000</v>
      </c>
      <c r="J8" s="607">
        <f ca="1">SUMIF($C$3:J$6,$C8,J$3:J$6)</f>
        <v>19500000</v>
      </c>
      <c r="K8" s="607">
        <f ca="1">SUMIF($C$3:K$6,$C8,K$3:K$6)</f>
        <v>0</v>
      </c>
      <c r="L8" s="604"/>
      <c r="M8" s="604"/>
      <c r="N8" s="604"/>
      <c r="O8" s="604"/>
    </row>
    <row r="9" spans="1:17" ht="36">
      <c r="A9" s="608" t="s">
        <v>941</v>
      </c>
      <c r="B9" s="606" t="str">
        <f>B7</f>
        <v>Pažangiųjų energetikos sistemų skaitmeninio valdymo sistemų diegimas, pritaikant elektros energijos skirstomuosius tinklus AEI plėtrai</v>
      </c>
      <c r="C9" s="609" t="s">
        <v>437</v>
      </c>
      <c r="D9" s="607">
        <f ca="1">SUMIF($C$3:D$6,$C9,D$3:D$6)</f>
        <v>14559000.000078458</v>
      </c>
      <c r="E9" s="607">
        <f ca="1">SUMIF($C$3:E$6,$C9,E$3:E$6)</f>
        <v>0</v>
      </c>
      <c r="F9" s="607">
        <f ca="1">SUMIF($C$3:F$6,$C9,F$3:F$6)</f>
        <v>0</v>
      </c>
      <c r="G9" s="607">
        <f ca="1">SUMIF($C$3:G$6,$C9,G$3:G$6)</f>
        <v>0</v>
      </c>
      <c r="H9" s="607">
        <f ca="1">SUMIF($C$3:H$6,$C9,H$3:H$6)</f>
        <v>5558890.909120867</v>
      </c>
      <c r="I9" s="607">
        <f ca="1">SUMIF($C$3:I$6,$C9,I$3:I$6)</f>
        <v>5558890.909120867</v>
      </c>
      <c r="J9" s="607">
        <f ca="1">SUMIF($C$3:J$6,$C9,J$3:J$6)</f>
        <v>3441218.1818367271</v>
      </c>
      <c r="K9" s="607">
        <f ca="1">SUMIF($C$3:K$6,$C9,K$3:K$6)</f>
        <v>0</v>
      </c>
      <c r="L9" s="604"/>
      <c r="M9" s="604"/>
      <c r="N9" s="604"/>
      <c r="O9" s="604"/>
    </row>
    <row r="10" spans="1:17">
      <c r="C10" s="586" t="s">
        <v>964</v>
      </c>
      <c r="D10" s="587">
        <f ca="1">SUM(D7:D9)</f>
        <v>97059000.000078455</v>
      </c>
      <c r="E10" s="587">
        <f t="shared" ref="E10:K10" ca="1" si="2">SUM(E7:E9)</f>
        <v>0</v>
      </c>
      <c r="F10" s="587">
        <f t="shared" ca="1" si="2"/>
        <v>0</v>
      </c>
      <c r="G10" s="587">
        <f t="shared" ca="1" si="2"/>
        <v>0</v>
      </c>
      <c r="H10" s="587">
        <f t="shared" ca="1" si="2"/>
        <v>37058890.909120865</v>
      </c>
      <c r="I10" s="587">
        <f t="shared" ca="1" si="2"/>
        <v>37058890.909120865</v>
      </c>
      <c r="J10" s="587">
        <f t="shared" ca="1" si="2"/>
        <v>22941218.181836728</v>
      </c>
      <c r="K10" s="587">
        <f t="shared" ca="1" si="2"/>
        <v>0</v>
      </c>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1:15">
      <c r="E17" s="604"/>
      <c r="F17" s="604"/>
      <c r="G17" s="604"/>
      <c r="H17" s="604"/>
      <c r="I17" s="604"/>
      <c r="J17" s="604"/>
      <c r="K17" s="604"/>
      <c r="L17" s="604"/>
      <c r="M17" s="604"/>
      <c r="N17" s="604"/>
      <c r="O17" s="604"/>
    </row>
    <row r="18" spans="1:15">
      <c r="E18" s="604"/>
      <c r="F18" s="604"/>
      <c r="G18" s="604"/>
      <c r="H18" s="604"/>
      <c r="I18" s="604"/>
      <c r="J18" s="604"/>
      <c r="K18" s="604"/>
      <c r="L18" s="604"/>
      <c r="M18" s="604"/>
      <c r="N18" s="604"/>
      <c r="O18" s="604"/>
    </row>
    <row r="21" spans="1:15" s="639" customFormat="1" ht="15.6">
      <c r="B21" s="638" t="s">
        <v>983</v>
      </c>
      <c r="D21" s="640"/>
    </row>
    <row r="22" spans="1:15">
      <c r="B22" s="652" t="str">
        <f>Rezultato_rodikliai!A5</f>
        <v>4. Vartotojai, kuriems pagerėjo tiekiamos elektros energijos kokybė</v>
      </c>
      <c r="C22" s="594" t="str">
        <f>VLOOKUP(B22,Rezultato_rodikliai!$A$1:$B$16,2,FALSE)</f>
        <v>R-03-001-06-03-02-04</v>
      </c>
      <c r="I22" s="668">
        <v>77560.800000000003</v>
      </c>
      <c r="J22" s="668">
        <v>155121.60000000001</v>
      </c>
      <c r="K22" s="668">
        <v>258536</v>
      </c>
    </row>
    <row r="25" spans="1:15" s="647" customFormat="1" ht="15.6">
      <c r="B25" s="646" t="s">
        <v>984</v>
      </c>
      <c r="D25" s="648"/>
    </row>
    <row r="26" spans="1:15" ht="18.600000000000001" thickBot="1">
      <c r="A26" s="594" t="s">
        <v>943</v>
      </c>
      <c r="B26" s="563" t="s">
        <v>868</v>
      </c>
      <c r="C26" s="594" t="str">
        <f>VLOOKUP(B26,Produkto_rodikliai!$A$1:$B$21,2,FALSE)</f>
        <v>P-03-001-06-03-02-11</v>
      </c>
      <c r="L26" s="668">
        <f>1315</f>
        <v>1315</v>
      </c>
    </row>
    <row r="27" spans="1:15" ht="18.600000000000001" thickBot="1">
      <c r="A27" s="594" t="s">
        <v>944</v>
      </c>
      <c r="B27" s="563" t="s">
        <v>868</v>
      </c>
      <c r="C27" s="594" t="str">
        <f>VLOOKUP(B27,Produkto_rodikliai!$A$1:$B$21,2,FALSE)</f>
        <v>P-03-001-06-03-02-11</v>
      </c>
      <c r="L27" s="668">
        <f>2950</f>
        <v>2950</v>
      </c>
    </row>
  </sheetData>
  <pageMargins left="0.7" right="0.7" top="0.75" bottom="0.75" header="0.3" footer="0.3"/>
  <headerFooter>
    <oddHeader>&amp;R&amp;"Aptos"&amp;10&amp;K000000 VIDINIO NAUDOJIMO INFORMACIJA&amp;1#_x000D_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F7755-DD91-4A63-AA29-754804D5BFBE}">
  <dimension ref="A1:Q31"/>
  <sheetViews>
    <sheetView workbookViewId="0"/>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0" width="14" style="594" bestFit="1" customWidth="1"/>
    <col min="11" max="11" width="15.44140625" style="594" bestFit="1" customWidth="1"/>
    <col min="12"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54">
      <c r="A2" s="576" t="s">
        <v>976</v>
      </c>
      <c r="B2" s="599" t="str">
        <f>VLOOKUP(Veikla_10!A2,Veiklos_saltiniai!$A$2:$B$37,2,FALSE)</f>
        <v>Atsinaujinančių išteklių energijos bendrijų ir piliečių energetikos bendrijų, siekiančių mažinti energetinį nepriteklių, investicijos į elektros energijos iš AEI gamybos įrenginius</v>
      </c>
      <c r="C2" s="600" t="s">
        <v>878</v>
      </c>
      <c r="D2" s="618">
        <f>SUM(E2:O2)</f>
        <v>206640000</v>
      </c>
      <c r="E2" s="602"/>
      <c r="F2" s="602"/>
      <c r="G2" s="602">
        <f>200000</f>
        <v>200000</v>
      </c>
      <c r="H2" s="602">
        <f>10000000</f>
        <v>10000000</v>
      </c>
      <c r="I2" s="602">
        <f>44000000</f>
        <v>44000000</v>
      </c>
      <c r="J2" s="602">
        <f>44000000</f>
        <v>44000000</v>
      </c>
      <c r="K2" s="602">
        <f>108440000</f>
        <v>108440000</v>
      </c>
      <c r="L2" s="602"/>
      <c r="M2" s="602"/>
      <c r="N2" s="602"/>
      <c r="O2" s="602"/>
    </row>
    <row r="3" spans="1:17" ht="54">
      <c r="A3" s="605" t="s">
        <v>976</v>
      </c>
      <c r="B3" s="606" t="str">
        <f>B2</f>
        <v>Atsinaujinančių išteklių energijos bendrijų ir piliečių energetikos bendrijų, siekiančių mažinti energetinį nepriteklių, investicijos į elektros energijos iš AEI gamybos įrenginius</v>
      </c>
      <c r="C3" s="606" t="s">
        <v>878</v>
      </c>
      <c r="D3" s="607">
        <f>D2</f>
        <v>206640000</v>
      </c>
      <c r="E3" s="607">
        <f t="shared" ref="E3:O3" si="0">E2</f>
        <v>0</v>
      </c>
      <c r="F3" s="658">
        <f t="shared" si="0"/>
        <v>0</v>
      </c>
      <c r="G3" s="658">
        <f t="shared" si="0"/>
        <v>200000</v>
      </c>
      <c r="H3" s="658">
        <f t="shared" si="0"/>
        <v>10000000</v>
      </c>
      <c r="I3" s="658">
        <f t="shared" si="0"/>
        <v>44000000</v>
      </c>
      <c r="J3" s="658">
        <f t="shared" si="0"/>
        <v>44000000</v>
      </c>
      <c r="K3" s="658">
        <f t="shared" si="0"/>
        <v>108440000</v>
      </c>
      <c r="L3" s="658">
        <f t="shared" si="0"/>
        <v>0</v>
      </c>
      <c r="M3" s="658">
        <f t="shared" si="0"/>
        <v>0</v>
      </c>
      <c r="N3" s="658">
        <f t="shared" si="0"/>
        <v>0</v>
      </c>
      <c r="O3" s="658">
        <f t="shared" si="0"/>
        <v>0</v>
      </c>
      <c r="P3" s="661"/>
      <c r="Q3" s="661"/>
    </row>
    <row r="4" spans="1:17">
      <c r="C4" s="586" t="s">
        <v>964</v>
      </c>
      <c r="D4" s="587">
        <f>SUM(D3:D3)</f>
        <v>206640000</v>
      </c>
      <c r="E4" s="587">
        <f t="shared" ref="E4:O4" si="1">SUM(E3:E3)</f>
        <v>0</v>
      </c>
      <c r="F4" s="659">
        <f t="shared" si="1"/>
        <v>0</v>
      </c>
      <c r="G4" s="659">
        <f t="shared" si="1"/>
        <v>200000</v>
      </c>
      <c r="H4" s="659">
        <f t="shared" si="1"/>
        <v>10000000</v>
      </c>
      <c r="I4" s="659">
        <f t="shared" si="1"/>
        <v>44000000</v>
      </c>
      <c r="J4" s="659">
        <f t="shared" si="1"/>
        <v>44000000</v>
      </c>
      <c r="K4" s="659">
        <f t="shared" si="1"/>
        <v>108440000</v>
      </c>
      <c r="L4" s="659">
        <f t="shared" si="1"/>
        <v>0</v>
      </c>
      <c r="M4" s="659">
        <f t="shared" si="1"/>
        <v>0</v>
      </c>
      <c r="N4" s="659">
        <f t="shared" si="1"/>
        <v>0</v>
      </c>
      <c r="O4" s="659">
        <f t="shared" si="1"/>
        <v>0</v>
      </c>
      <c r="P4" s="661"/>
      <c r="Q4" s="661"/>
    </row>
    <row r="5" spans="1:17">
      <c r="E5" s="604"/>
      <c r="F5" s="660"/>
      <c r="G5" s="660"/>
      <c r="H5" s="660"/>
      <c r="I5" s="660"/>
      <c r="J5" s="660"/>
      <c r="K5" s="660"/>
      <c r="L5" s="660"/>
      <c r="M5" s="660"/>
      <c r="N5" s="660"/>
      <c r="O5" s="660"/>
      <c r="P5" s="661"/>
      <c r="Q5" s="661"/>
    </row>
    <row r="6" spans="1:17">
      <c r="E6" s="604"/>
      <c r="F6" s="660"/>
      <c r="G6" s="660"/>
      <c r="H6" s="660"/>
      <c r="I6" s="660"/>
      <c r="J6" s="660"/>
      <c r="K6" s="660"/>
      <c r="L6" s="660"/>
      <c r="M6" s="660"/>
      <c r="N6" s="660"/>
      <c r="O6" s="660"/>
      <c r="P6" s="661"/>
      <c r="Q6" s="661"/>
    </row>
    <row r="7" spans="1:17">
      <c r="E7" s="604"/>
      <c r="F7" s="660"/>
      <c r="G7" s="660"/>
      <c r="H7" s="660"/>
      <c r="I7" s="660"/>
      <c r="J7" s="660"/>
      <c r="K7" s="660"/>
      <c r="L7" s="660"/>
      <c r="M7" s="660"/>
      <c r="N7" s="660"/>
      <c r="O7" s="660"/>
      <c r="P7" s="661"/>
      <c r="Q7" s="661"/>
    </row>
    <row r="8" spans="1:17">
      <c r="E8" s="604"/>
      <c r="F8" s="604"/>
      <c r="G8" s="604"/>
      <c r="H8" s="604"/>
      <c r="I8" s="604"/>
      <c r="J8" s="604"/>
      <c r="K8" s="604"/>
      <c r="L8" s="604"/>
      <c r="M8" s="604"/>
      <c r="N8" s="604"/>
      <c r="O8" s="604"/>
    </row>
    <row r="9" spans="1:17">
      <c r="E9" s="604"/>
      <c r="F9" s="604"/>
      <c r="G9" s="604"/>
      <c r="H9" s="604"/>
      <c r="I9" s="604"/>
      <c r="J9" s="604"/>
      <c r="K9" s="604"/>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2:15">
      <c r="E17" s="604"/>
      <c r="F17" s="604"/>
      <c r="G17" s="604"/>
      <c r="H17" s="604"/>
      <c r="I17" s="604"/>
      <c r="J17" s="604"/>
      <c r="K17" s="604"/>
      <c r="L17" s="604"/>
      <c r="M17" s="604"/>
      <c r="N17" s="604"/>
      <c r="O17" s="604"/>
    </row>
    <row r="26" spans="2:15" s="639" customFormat="1" ht="15.6">
      <c r="B26" s="638" t="s">
        <v>983</v>
      </c>
      <c r="D26" s="640"/>
    </row>
    <row r="27" spans="2:15" ht="36">
      <c r="B27" s="595" t="s">
        <v>833</v>
      </c>
      <c r="C27" s="594" t="str">
        <f>VLOOKUP(B27,Rezultato_rodikliai!$A$1:$B$16,2,FALSE)</f>
        <v>R-03-001-06-03-02-12</v>
      </c>
      <c r="I27" s="594">
        <f>144.44</f>
        <v>144.44</v>
      </c>
    </row>
    <row r="30" spans="2:15" s="647" customFormat="1" ht="15.6">
      <c r="B30" s="646" t="s">
        <v>984</v>
      </c>
      <c r="D30" s="648"/>
    </row>
    <row r="31" spans="2:15">
      <c r="C31" s="594" t="e">
        <f>VLOOKUP(B31,Produkto_rodikliai!$A$1:$B$21,2,FALSE)</f>
        <v>#N/A</v>
      </c>
    </row>
  </sheetData>
  <pageMargins left="0.7" right="0.7" top="0.75" bottom="0.75" header="0.3" footer="0.3"/>
  <headerFooter>
    <oddHeader>&amp;R&amp;"Aptos"&amp;10&amp;K000000 VIDINIO NAUDOJIMO INFORMACIJA&amp;1#_x000D_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080D-0836-472F-8FDC-38587D4E7A0A}">
  <dimension ref="A1:Q31"/>
  <sheetViews>
    <sheetView workbookViewId="0"/>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1" width="14" style="594" bestFit="1" customWidth="1"/>
    <col min="12"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t="s">
        <v>948</v>
      </c>
      <c r="B2" s="599" t="str">
        <f>VLOOKUP(Veikla_11!A2,Veiklos_saltiniai!$A$2:$B$37,2,FALSE)</f>
        <v>Privačiųjų ir viešųjų juridinių asmenų investicijos į elektros energijos iš AEI gamybos įrenginius</v>
      </c>
      <c r="C2" s="600"/>
      <c r="D2" s="601"/>
      <c r="E2" s="602"/>
      <c r="F2" s="602"/>
      <c r="G2" s="602"/>
      <c r="H2" s="602"/>
      <c r="I2" s="602"/>
      <c r="J2" s="602"/>
      <c r="K2" s="602"/>
      <c r="L2" s="602"/>
      <c r="M2" s="602"/>
      <c r="N2" s="602"/>
      <c r="O2" s="602"/>
    </row>
    <row r="3" spans="1:17" ht="36">
      <c r="A3" s="603" t="s">
        <v>948</v>
      </c>
      <c r="B3" s="610" t="str">
        <f>VLOOKUP(Veikla_11!A3,Veiklos_saltiniai!$A$2:$B$37,2,FALSE)</f>
        <v>Privačiųjų ir viešųjų juridinių asmenų investicijos į elektros energijos iš AEI gamybos įrenginius</v>
      </c>
      <c r="C3" s="617" t="s">
        <v>776</v>
      </c>
      <c r="D3" s="612">
        <f>SUM(E3:O3)</f>
        <v>549131000</v>
      </c>
      <c r="E3" s="613"/>
      <c r="F3" s="657"/>
      <c r="G3" s="657">
        <v>40000000</v>
      </c>
      <c r="H3" s="657">
        <v>74040000</v>
      </c>
      <c r="I3" s="657">
        <v>300000000</v>
      </c>
      <c r="J3" s="657">
        <v>60000000</v>
      </c>
      <c r="K3" s="657">
        <v>75091000</v>
      </c>
      <c r="L3" s="660"/>
      <c r="M3" s="660"/>
      <c r="N3" s="660"/>
      <c r="O3" s="660"/>
      <c r="P3" s="661"/>
      <c r="Q3" s="661"/>
    </row>
    <row r="4" spans="1:17" ht="36">
      <c r="A4" s="603" t="s">
        <v>948</v>
      </c>
      <c r="B4" s="610" t="str">
        <f>VLOOKUP(Veikla_11!A4,Veiklos_saltiniai!$A$2:$B$37,2,FALSE)</f>
        <v>Privačiųjų ir viešųjų juridinių asmenų investicijos į elektros energijos iš AEI gamybos įrenginius</v>
      </c>
      <c r="C4" s="617" t="s">
        <v>975</v>
      </c>
      <c r="D4" s="612">
        <f>SUM(E4:O4)</f>
        <v>22562000</v>
      </c>
      <c r="E4" s="613"/>
      <c r="F4" s="657"/>
      <c r="G4" s="657">
        <v>1639999.9999999998</v>
      </c>
      <c r="H4" s="657">
        <v>3035639.9999999995</v>
      </c>
      <c r="I4" s="657">
        <v>12299999.999999998</v>
      </c>
      <c r="J4" s="657">
        <v>2459999.9999999995</v>
      </c>
      <c r="K4" s="657">
        <v>3126360.0000000037</v>
      </c>
      <c r="L4" s="660"/>
      <c r="M4" s="660"/>
      <c r="N4" s="660"/>
      <c r="O4" s="660"/>
      <c r="P4" s="661"/>
      <c r="Q4" s="661"/>
    </row>
    <row r="5" spans="1:17" ht="36">
      <c r="A5" s="603" t="s">
        <v>948</v>
      </c>
      <c r="B5" s="610" t="str">
        <f>VLOOKUP(Veikla_11!A5,Veiklos_saltiniai!$A$2:$B$37,2,FALSE)</f>
        <v>Privačiųjų ir viešųjų juridinių asmenų investicijos į elektros energijos iš AEI gamybos įrenginius</v>
      </c>
      <c r="C5" s="617" t="s">
        <v>437</v>
      </c>
      <c r="D5" s="612">
        <f>SUM(E5:O5)</f>
        <v>110422000</v>
      </c>
      <c r="E5" s="613"/>
      <c r="F5" s="657"/>
      <c r="G5" s="657">
        <v>8051999.9999999991</v>
      </c>
      <c r="H5" s="657">
        <v>14904251.999999998</v>
      </c>
      <c r="I5" s="657">
        <v>60389999.999999993</v>
      </c>
      <c r="J5" s="657">
        <v>12077999.999999998</v>
      </c>
      <c r="K5" s="657">
        <v>14997748.000000015</v>
      </c>
      <c r="L5" s="660"/>
      <c r="M5" s="660"/>
      <c r="N5" s="660"/>
      <c r="O5" s="660"/>
      <c r="P5" s="661"/>
      <c r="Q5" s="661"/>
    </row>
    <row r="6" spans="1:17" ht="36">
      <c r="A6" s="605" t="s">
        <v>948</v>
      </c>
      <c r="B6" s="606" t="str">
        <f>B2</f>
        <v>Privačiųjų ir viešųjų juridinių asmenų investicijos į elektros energijos iš AEI gamybos įrenginius</v>
      </c>
      <c r="C6" s="606" t="s">
        <v>776</v>
      </c>
      <c r="D6" s="607">
        <f ca="1">SUMIF($C$3:D$5,$C6,D$3:D$5)</f>
        <v>549131000</v>
      </c>
      <c r="E6" s="607">
        <f ca="1">SUMIF($C$3:E$5,$C6,E$3:E$5)</f>
        <v>0</v>
      </c>
      <c r="F6" s="658">
        <f ca="1">SUMIF($C$3:F$5,$C6,F$3:F$5)</f>
        <v>0</v>
      </c>
      <c r="G6" s="658">
        <f ca="1">SUMIF($C$3:G$5,$C6,G$3:G$5)</f>
        <v>40000000</v>
      </c>
      <c r="H6" s="658">
        <f ca="1">SUMIF($C$3:H$5,$C6,H$3:H$5)</f>
        <v>74040000</v>
      </c>
      <c r="I6" s="658">
        <f ca="1">SUMIF($C$3:I$5,$C6,I$3:I$5)</f>
        <v>300000000</v>
      </c>
      <c r="J6" s="658">
        <f ca="1">SUMIF($C$3:J$5,$C6,J$3:J$5)</f>
        <v>60000000</v>
      </c>
      <c r="K6" s="658">
        <f ca="1">SUMIF($C$3:K$5,$C6,K$3:K$5)</f>
        <v>75091000</v>
      </c>
      <c r="L6" s="660"/>
      <c r="M6" s="660"/>
      <c r="N6" s="660"/>
      <c r="O6" s="660"/>
      <c r="P6" s="661"/>
      <c r="Q6" s="661"/>
    </row>
    <row r="7" spans="1:17" ht="36">
      <c r="A7" s="605" t="s">
        <v>948</v>
      </c>
      <c r="B7" s="606" t="str">
        <f>B3</f>
        <v>Privačiųjų ir viešųjų juridinių asmenų investicijos į elektros energijos iš AEI gamybos įrenginius</v>
      </c>
      <c r="C7" s="606" t="s">
        <v>975</v>
      </c>
      <c r="D7" s="607">
        <f ca="1">SUMIF($C$3:D$5,$C7,D$3:D$5)</f>
        <v>22562000</v>
      </c>
      <c r="E7" s="607">
        <f ca="1">SUMIF($C$3:E$5,$C7,E$3:E$5)</f>
        <v>0</v>
      </c>
      <c r="F7" s="658">
        <f ca="1">SUMIF($C$3:F$5,$C7,F$3:F$5)</f>
        <v>0</v>
      </c>
      <c r="G7" s="658">
        <f ca="1">SUMIF($C$3:G$5,$C7,G$3:G$5)</f>
        <v>1639999.9999999998</v>
      </c>
      <c r="H7" s="658">
        <f ca="1">SUMIF($C$3:H$5,$C7,H$3:H$5)</f>
        <v>3035639.9999999995</v>
      </c>
      <c r="I7" s="658">
        <f ca="1">SUMIF($C$3:I$5,$C7,I$3:I$5)</f>
        <v>12299999.999999998</v>
      </c>
      <c r="J7" s="658">
        <f ca="1">SUMIF($C$3:J$5,$C7,J$3:J$5)</f>
        <v>2459999.9999999995</v>
      </c>
      <c r="K7" s="658">
        <f ca="1">SUMIF($C$3:K$5,$C7,K$3:K$5)</f>
        <v>3126360.0000000037</v>
      </c>
      <c r="L7" s="660"/>
      <c r="M7" s="660"/>
      <c r="N7" s="660"/>
      <c r="O7" s="660"/>
      <c r="P7" s="661"/>
      <c r="Q7" s="661"/>
    </row>
    <row r="8" spans="1:17" ht="36">
      <c r="A8" s="608" t="s">
        <v>948</v>
      </c>
      <c r="B8" s="606" t="str">
        <f>B6</f>
        <v>Privačiųjų ir viešųjų juridinių asmenų investicijos į elektros energijos iš AEI gamybos įrenginius</v>
      </c>
      <c r="C8" s="606" t="s">
        <v>437</v>
      </c>
      <c r="D8" s="607">
        <f ca="1">SUMIF($C$3:D$5,$C8,D$3:D$5)</f>
        <v>110422000</v>
      </c>
      <c r="E8" s="607">
        <f ca="1">SUMIF($C$3:E$5,$C8,E$3:E$5)</f>
        <v>0</v>
      </c>
      <c r="F8" s="607">
        <f ca="1">SUMIF($C$3:F$5,$C8,F$3:F$5)</f>
        <v>0</v>
      </c>
      <c r="G8" s="607">
        <f ca="1">SUMIF($C$3:G$5,$C8,G$3:G$5)</f>
        <v>8051999.9999999991</v>
      </c>
      <c r="H8" s="607">
        <f ca="1">SUMIF($C$3:H$5,$C8,H$3:H$5)</f>
        <v>14904251.999999998</v>
      </c>
      <c r="I8" s="607">
        <f ca="1">SUMIF($C$3:I$5,$C8,I$3:I$5)</f>
        <v>60389999.999999993</v>
      </c>
      <c r="J8" s="607">
        <f ca="1">SUMIF($C$3:J$5,$C8,J$3:J$5)</f>
        <v>12077999.999999998</v>
      </c>
      <c r="K8" s="607">
        <f ca="1">SUMIF($C$3:K$5,$C8,K$3:K$5)</f>
        <v>14997748.000000015</v>
      </c>
      <c r="L8" s="604"/>
      <c r="M8" s="604"/>
      <c r="N8" s="604"/>
      <c r="O8" s="604"/>
    </row>
    <row r="9" spans="1:17">
      <c r="C9" s="586" t="s">
        <v>964</v>
      </c>
      <c r="D9" s="587">
        <f t="shared" ref="D9:K9" ca="1" si="0">SUM(D6:D8)</f>
        <v>682115000</v>
      </c>
      <c r="E9" s="587">
        <f t="shared" ca="1" si="0"/>
        <v>0</v>
      </c>
      <c r="F9" s="587">
        <f t="shared" ca="1" si="0"/>
        <v>0</v>
      </c>
      <c r="G9" s="587">
        <f t="shared" ca="1" si="0"/>
        <v>49692000</v>
      </c>
      <c r="H9" s="587">
        <f t="shared" ca="1" si="0"/>
        <v>91979892</v>
      </c>
      <c r="I9" s="587">
        <f t="shared" ca="1" si="0"/>
        <v>372690000</v>
      </c>
      <c r="J9" s="587">
        <f t="shared" ca="1" si="0"/>
        <v>74538000</v>
      </c>
      <c r="K9" s="587">
        <f t="shared" ca="1" si="0"/>
        <v>93215108.000000015</v>
      </c>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2:15">
      <c r="E17" s="604"/>
      <c r="F17" s="604"/>
      <c r="G17" s="604"/>
      <c r="H17" s="604"/>
      <c r="I17" s="604"/>
      <c r="J17" s="604"/>
      <c r="K17" s="604"/>
      <c r="L17" s="604"/>
      <c r="M17" s="604"/>
      <c r="N17" s="604"/>
      <c r="O17" s="604"/>
    </row>
    <row r="18" spans="2:15">
      <c r="E18" s="604"/>
      <c r="F18" s="604"/>
      <c r="G18" s="604"/>
      <c r="H18" s="604"/>
      <c r="I18" s="604"/>
      <c r="J18" s="604"/>
      <c r="K18" s="604"/>
      <c r="L18" s="604"/>
      <c r="M18" s="604"/>
      <c r="N18" s="604"/>
      <c r="O18" s="604"/>
    </row>
    <row r="19" spans="2:15">
      <c r="E19" s="604"/>
      <c r="F19" s="604"/>
      <c r="G19" s="604"/>
      <c r="H19" s="604"/>
      <c r="I19" s="604"/>
      <c r="J19" s="604"/>
      <c r="K19" s="604"/>
      <c r="L19" s="604"/>
      <c r="M19" s="604"/>
      <c r="N19" s="604"/>
      <c r="O19" s="604"/>
    </row>
    <row r="20" spans="2:15">
      <c r="E20" s="604"/>
      <c r="F20" s="604"/>
      <c r="G20" s="604"/>
      <c r="H20" s="604"/>
      <c r="I20" s="604"/>
      <c r="J20" s="604"/>
      <c r="K20" s="604"/>
      <c r="L20" s="604"/>
      <c r="M20" s="604"/>
      <c r="N20" s="604"/>
      <c r="O20" s="604"/>
    </row>
    <row r="21" spans="2:15">
      <c r="E21" s="604"/>
      <c r="F21" s="604"/>
      <c r="G21" s="604"/>
      <c r="H21" s="604"/>
      <c r="I21" s="604"/>
      <c r="J21" s="604"/>
      <c r="K21" s="604"/>
      <c r="L21" s="604"/>
      <c r="M21" s="604"/>
      <c r="N21" s="604"/>
      <c r="O21" s="604"/>
    </row>
    <row r="22" spans="2:15">
      <c r="E22" s="604"/>
      <c r="F22" s="604"/>
      <c r="G22" s="604"/>
      <c r="H22" s="604"/>
      <c r="I22" s="604"/>
      <c r="J22" s="604"/>
      <c r="K22" s="604"/>
      <c r="L22" s="604"/>
      <c r="M22" s="604"/>
      <c r="N22" s="604"/>
      <c r="O22" s="604"/>
    </row>
    <row r="23" spans="2:15">
      <c r="E23" s="604"/>
      <c r="F23" s="604"/>
      <c r="G23" s="604"/>
      <c r="H23" s="604"/>
      <c r="I23" s="604"/>
      <c r="J23" s="604"/>
      <c r="K23" s="604"/>
      <c r="L23" s="604"/>
      <c r="M23" s="604"/>
      <c r="N23" s="604"/>
      <c r="O23" s="604"/>
    </row>
    <row r="26" spans="2:15" s="639" customFormat="1" ht="15.6">
      <c r="B26" s="638" t="s">
        <v>983</v>
      </c>
      <c r="D26" s="640"/>
    </row>
    <row r="27" spans="2:15" ht="29.4" thickBot="1">
      <c r="B27" s="563" t="s">
        <v>833</v>
      </c>
      <c r="C27" s="594" t="str">
        <f>VLOOKUP(B27,Rezultato_rodikliai!$A$1:$B$16,2,FALSE)</f>
        <v>R-03-001-06-03-02-12</v>
      </c>
      <c r="I27" s="594">
        <v>350</v>
      </c>
    </row>
    <row r="28" spans="2:15" ht="29.4" thickBot="1">
      <c r="B28" s="563" t="s">
        <v>855</v>
      </c>
      <c r="C28" s="594" t="str">
        <f>VLOOKUP(B28,Rezultato_rodikliai!$A$1:$B$16,2,FALSE)</f>
        <v>R-03-001-06-03-02-14</v>
      </c>
      <c r="I28" s="594">
        <v>715</v>
      </c>
    </row>
    <row r="30" spans="2:15" s="647" customFormat="1" ht="15.6">
      <c r="B30" s="646" t="s">
        <v>984</v>
      </c>
      <c r="D30" s="648"/>
    </row>
    <row r="31" spans="2:15">
      <c r="C31" s="594" t="e">
        <f>VLOOKUP(B31,Produkto_rodikliai!$A$1:$B$21,2,FALSE)</f>
        <v>#N/A</v>
      </c>
    </row>
  </sheetData>
  <pageMargins left="0.7" right="0.7" top="0.75" bottom="0.75" header="0.3" footer="0.3"/>
  <headerFooter>
    <oddHeader>&amp;R&amp;"Aptos"&amp;10&amp;K000000 VIDINIO NAUDOJIMO INFORMACIJA&amp;1#_x000D_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0F93-042A-4AB1-ACE7-836CE2353D4D}">
  <dimension ref="A1:Q31"/>
  <sheetViews>
    <sheetView workbookViewId="0"/>
  </sheetViews>
  <sheetFormatPr defaultColWidth="9.109375" defaultRowHeight="18"/>
  <cols>
    <col min="1" max="1" width="14.5546875" style="594" customWidth="1"/>
    <col min="2" max="2" width="92.6640625" style="595" customWidth="1"/>
    <col min="3" max="3" width="18.6640625" style="629" customWidth="1"/>
    <col min="4" max="4" width="15.44140625" style="596" bestFit="1" customWidth="1"/>
    <col min="5" max="5" width="14.44140625" style="594" customWidth="1"/>
    <col min="6" max="7" width="15.44140625" style="594" bestFit="1" customWidth="1"/>
    <col min="8" max="8" width="16.44140625" style="594" bestFit="1" customWidth="1"/>
    <col min="9" max="9" width="15.44140625" style="594" bestFit="1" customWidth="1"/>
    <col min="10" max="10" width="14" style="594" bestFit="1" customWidth="1"/>
    <col min="11" max="11" width="15.44140625" style="594" bestFit="1" customWidth="1"/>
    <col min="12" max="16384" width="9.109375" style="594"/>
  </cols>
  <sheetData>
    <row r="1" spans="1:17" s="595" customFormat="1" ht="54">
      <c r="A1" s="595" t="s">
        <v>896</v>
      </c>
      <c r="B1" s="610" t="s">
        <v>897</v>
      </c>
      <c r="C1" s="624" t="s">
        <v>986</v>
      </c>
      <c r="D1" s="624" t="s">
        <v>651</v>
      </c>
      <c r="E1" s="625">
        <v>2022</v>
      </c>
      <c r="F1" s="625">
        <v>2023</v>
      </c>
      <c r="G1" s="625">
        <v>2024</v>
      </c>
      <c r="H1" s="625">
        <v>2025</v>
      </c>
      <c r="I1" s="625">
        <v>2026</v>
      </c>
      <c r="J1" s="625">
        <v>2027</v>
      </c>
      <c r="K1" s="625">
        <v>2028</v>
      </c>
      <c r="L1" s="625">
        <v>2029</v>
      </c>
      <c r="M1" s="625">
        <v>2030</v>
      </c>
      <c r="N1" s="625">
        <v>2031</v>
      </c>
      <c r="O1" s="625">
        <v>2032</v>
      </c>
    </row>
    <row r="2" spans="1:17" ht="54">
      <c r="A2" s="619" t="s">
        <v>952</v>
      </c>
      <c r="B2" s="621" t="str">
        <f>VLOOKUP(Veikla_12!A2,Veiklos_saltiniai!$A$2:$B$37,2,FALSE)</f>
        <v>Pasirengimas tolesnei vietinės elektros energijos gamybos pajėgumų plėtrai ir elektros energijos sistemos perėjimui prie 100 proc. AEI (Lietuvos energetikos sistemos modeliavimo studijos parengimas)</v>
      </c>
      <c r="C2" s="626" t="s">
        <v>788</v>
      </c>
      <c r="D2" s="622">
        <f>SUM(E2:O2)</f>
        <v>2400000</v>
      </c>
      <c r="E2" s="623"/>
      <c r="F2" s="623">
        <f>975000</f>
        <v>975000</v>
      </c>
      <c r="G2" s="623">
        <f>1000000</f>
        <v>1000000</v>
      </c>
      <c r="H2" s="623">
        <f>225000</f>
        <v>225000</v>
      </c>
      <c r="I2" s="623">
        <f>200000</f>
        <v>200000</v>
      </c>
      <c r="J2" s="623"/>
      <c r="K2" s="623"/>
      <c r="L2" s="623"/>
      <c r="M2" s="623"/>
      <c r="N2" s="623"/>
      <c r="O2" s="623"/>
    </row>
    <row r="3" spans="1:17" ht="54">
      <c r="A3" s="605" t="s">
        <v>952</v>
      </c>
      <c r="B3" s="606" t="str">
        <f>B2</f>
        <v>Pasirengimas tolesnei vietinės elektros energijos gamybos pajėgumų plėtrai ir elektros energijos sistemos perėjimui prie 100 proc. AEI (Lietuvos energetikos sistemos modeliavimo studijos parengimas)</v>
      </c>
      <c r="C3" s="627" t="s">
        <v>788</v>
      </c>
      <c r="D3" s="607">
        <f>D2</f>
        <v>2400000</v>
      </c>
      <c r="E3" s="607">
        <f t="shared" ref="E3:O3" si="0">E2</f>
        <v>0</v>
      </c>
      <c r="F3" s="658">
        <f t="shared" si="0"/>
        <v>975000</v>
      </c>
      <c r="G3" s="658">
        <f t="shared" ref="G3" si="1">G2</f>
        <v>1000000</v>
      </c>
      <c r="H3" s="658">
        <f t="shared" ref="H3" si="2">H2</f>
        <v>225000</v>
      </c>
      <c r="I3" s="658">
        <f t="shared" ref="I3" si="3">I2</f>
        <v>200000</v>
      </c>
      <c r="J3" s="658"/>
      <c r="K3" s="658"/>
      <c r="L3" s="658">
        <f t="shared" si="0"/>
        <v>0</v>
      </c>
      <c r="M3" s="658">
        <f t="shared" si="0"/>
        <v>0</v>
      </c>
      <c r="N3" s="658">
        <f t="shared" si="0"/>
        <v>0</v>
      </c>
      <c r="O3" s="658">
        <f t="shared" si="0"/>
        <v>0</v>
      </c>
      <c r="P3" s="661"/>
      <c r="Q3" s="661"/>
    </row>
    <row r="4" spans="1:17">
      <c r="C4" s="628" t="s">
        <v>964</v>
      </c>
      <c r="D4" s="587">
        <f>SUM(D3:D3)</f>
        <v>2400000</v>
      </c>
      <c r="E4" s="587">
        <f t="shared" ref="E4:O4" si="4">SUM(E3:E3)</f>
        <v>0</v>
      </c>
      <c r="F4" s="659">
        <f t="shared" si="4"/>
        <v>975000</v>
      </c>
      <c r="G4" s="659">
        <f t="shared" si="4"/>
        <v>1000000</v>
      </c>
      <c r="H4" s="659">
        <f t="shared" si="4"/>
        <v>225000</v>
      </c>
      <c r="I4" s="659">
        <f t="shared" si="4"/>
        <v>200000</v>
      </c>
      <c r="J4" s="659">
        <f t="shared" si="4"/>
        <v>0</v>
      </c>
      <c r="K4" s="659">
        <f t="shared" si="4"/>
        <v>0</v>
      </c>
      <c r="L4" s="659">
        <f t="shared" si="4"/>
        <v>0</v>
      </c>
      <c r="M4" s="659">
        <f t="shared" si="4"/>
        <v>0</v>
      </c>
      <c r="N4" s="659">
        <f t="shared" si="4"/>
        <v>0</v>
      </c>
      <c r="O4" s="659">
        <f t="shared" si="4"/>
        <v>0</v>
      </c>
      <c r="P4" s="661"/>
      <c r="Q4" s="661"/>
    </row>
    <row r="5" spans="1:17">
      <c r="E5" s="604"/>
      <c r="F5" s="660"/>
      <c r="G5" s="660"/>
      <c r="H5" s="660"/>
      <c r="I5" s="660"/>
      <c r="J5" s="660"/>
      <c r="K5" s="660"/>
      <c r="L5" s="660"/>
      <c r="M5" s="660"/>
      <c r="N5" s="660"/>
      <c r="O5" s="660"/>
      <c r="P5" s="661"/>
      <c r="Q5" s="661"/>
    </row>
    <row r="6" spans="1:17">
      <c r="B6" s="595" t="s">
        <v>983</v>
      </c>
      <c r="C6" s="629" t="s">
        <v>215</v>
      </c>
      <c r="E6" s="604"/>
      <c r="F6" s="660"/>
      <c r="G6" s="660"/>
      <c r="H6" s="660"/>
      <c r="I6" s="660"/>
      <c r="J6" s="660"/>
      <c r="K6" s="660"/>
      <c r="L6" s="660"/>
      <c r="M6" s="660"/>
      <c r="N6" s="660"/>
      <c r="O6" s="660"/>
      <c r="P6" s="661"/>
      <c r="Q6" s="661"/>
    </row>
    <row r="7" spans="1:17">
      <c r="B7" s="595" t="str">
        <f>Rezultato_rodikliai!A12</f>
        <v>11. Lietuvos energetikos sektoriaus modeliavimo studija</v>
      </c>
      <c r="C7" s="630" t="str">
        <f>VLOOKUP(B7,Rezultato_rodikliai!$A$1:$L$16,2,FALSE)</f>
        <v>R-03-001-06-03-02-11</v>
      </c>
      <c r="E7" s="604"/>
      <c r="F7" s="660"/>
      <c r="G7" s="660"/>
      <c r="H7" s="660"/>
      <c r="I7" s="660">
        <v>1</v>
      </c>
      <c r="J7" s="660"/>
      <c r="K7" s="660"/>
      <c r="L7" s="660"/>
      <c r="M7" s="660"/>
      <c r="N7" s="660"/>
      <c r="O7" s="660"/>
      <c r="P7" s="661"/>
      <c r="Q7" s="661"/>
    </row>
    <row r="8" spans="1:17">
      <c r="E8" s="604"/>
      <c r="F8" s="604"/>
      <c r="G8" s="604"/>
      <c r="H8" s="604"/>
      <c r="I8" s="604"/>
      <c r="J8" s="604"/>
      <c r="K8" s="604"/>
      <c r="L8" s="604"/>
      <c r="M8" s="604"/>
      <c r="N8" s="604"/>
      <c r="O8" s="604"/>
    </row>
    <row r="9" spans="1:17">
      <c r="E9" s="604"/>
      <c r="F9" s="604"/>
      <c r="G9" s="604"/>
      <c r="H9" s="604"/>
      <c r="I9" s="604"/>
      <c r="J9" s="604"/>
      <c r="K9" s="604"/>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2:15">
      <c r="E17" s="604"/>
      <c r="F17" s="604"/>
      <c r="G17" s="604"/>
      <c r="H17" s="604"/>
      <c r="I17" s="604"/>
      <c r="J17" s="604"/>
      <c r="K17" s="604"/>
      <c r="L17" s="604"/>
      <c r="M17" s="604"/>
      <c r="N17" s="604"/>
      <c r="O17" s="604"/>
    </row>
    <row r="26" spans="2:15" s="639" customFormat="1" ht="15.6">
      <c r="B26" s="638" t="s">
        <v>983</v>
      </c>
      <c r="C26" s="640"/>
      <c r="D26" s="640"/>
    </row>
    <row r="27" spans="2:15">
      <c r="C27" s="629" t="e">
        <f>VLOOKUP(B27,Rezultato_rodikliai!$A$1:$B$16,2,FALSE)</f>
        <v>#N/A</v>
      </c>
    </row>
    <row r="30" spans="2:15" s="647" customFormat="1" ht="15.6">
      <c r="B30" s="646" t="s">
        <v>984</v>
      </c>
      <c r="C30" s="648"/>
      <c r="D30" s="648"/>
    </row>
    <row r="31" spans="2:15">
      <c r="C31" s="629" t="e">
        <f>VLOOKUP(B31,Produkto_rodikliai!$A$1:$B$21,2,FALSE)</f>
        <v>#N/A</v>
      </c>
    </row>
  </sheetData>
  <pageMargins left="0.7" right="0.7" top="0.75" bottom="0.75" header="0.3" footer="0.3"/>
  <headerFooter>
    <oddHeader>&amp;R&amp;"Aptos"&amp;10&amp;K000000 VIDINIO NAUDOJIMO INFORMACIJA&amp;1#_x000D_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09375" defaultRowHeight="14.4"/>
  <cols>
    <col min="1" max="1" width="94.33203125" bestFit="1" customWidth="1"/>
    <col min="2" max="2" width="17.88671875" bestFit="1" customWidth="1"/>
    <col min="3" max="3" width="10.88671875" customWidth="1"/>
    <col min="4" max="4" width="15.109375" bestFit="1" customWidth="1"/>
    <col min="5" max="5" width="6.109375" customWidth="1"/>
    <col min="6" max="6" width="69.44140625" bestFit="1" customWidth="1"/>
    <col min="7" max="7" width="17.88671875" bestFit="1" customWidth="1"/>
  </cols>
  <sheetData>
    <row r="1" spans="1:7" ht="9" customHeight="1">
      <c r="A1" s="81" t="s">
        <v>2</v>
      </c>
      <c r="B1" t="s">
        <v>440</v>
      </c>
      <c r="D1" s="9" t="s">
        <v>117</v>
      </c>
      <c r="F1" s="81" t="s">
        <v>2</v>
      </c>
      <c r="G1" t="s">
        <v>440</v>
      </c>
    </row>
    <row r="2" spans="1:7">
      <c r="A2" s="81" t="s">
        <v>5</v>
      </c>
      <c r="B2" t="s">
        <v>18</v>
      </c>
      <c r="D2" t="str">
        <f>IF(Data1!$H2&lt;&gt;"",CONCATENATE("[",Data1!$H2,"]"),"")</f>
        <v>[2]</v>
      </c>
      <c r="F2" s="81" t="s">
        <v>5</v>
      </c>
      <c r="G2" t="s">
        <v>63</v>
      </c>
    </row>
    <row r="3" spans="1:7">
      <c r="D3" t="str">
        <f>IF(Data1!$H3&lt;&gt;"",CONCATENATE("[",Data1!$H3,"]"),"")</f>
        <v>[1]</v>
      </c>
    </row>
    <row r="4" spans="1:7">
      <c r="A4" s="81" t="s">
        <v>12</v>
      </c>
      <c r="D4" t="str">
        <f>IF(Data1!$H4&lt;&gt;"",CONCATENATE("[",Data1!$H4,"]"),"")</f>
        <v/>
      </c>
      <c r="F4" s="81" t="s">
        <v>12</v>
      </c>
    </row>
    <row r="5" spans="1:7">
      <c r="A5" s="41" t="s">
        <v>59</v>
      </c>
      <c r="D5" t="str">
        <f>IF(Data1!$H5&lt;&gt;"",CONCATENATE("[",Data1!$H5,"]"),"")</f>
        <v/>
      </c>
      <c r="F5" s="41" t="s">
        <v>67</v>
      </c>
    </row>
    <row r="6" spans="1:7">
      <c r="A6" s="41" t="s">
        <v>56</v>
      </c>
      <c r="D6" t="str">
        <f>IF(Data1!$H6&lt;&gt;"",CONCATENATE("[",Data1!$H6,"]"),"")</f>
        <v/>
      </c>
      <c r="F6" s="41" t="s">
        <v>62</v>
      </c>
    </row>
    <row r="7" spans="1:7">
      <c r="A7" s="41" t="s">
        <v>58</v>
      </c>
      <c r="D7" t="str">
        <f>IF(Data1!$H7&lt;&gt;"",CONCATENATE("[",Data1!$H7,"]"),"")</f>
        <v/>
      </c>
      <c r="F7" s="41" t="s">
        <v>442</v>
      </c>
    </row>
    <row r="8" spans="1:7">
      <c r="A8" s="41" t="s">
        <v>68</v>
      </c>
      <c r="D8" t="str">
        <f>IF(Data1!$H8&lt;&gt;"",CONCATENATE("[",Data1!$H8,"]"),"")</f>
        <v/>
      </c>
      <c r="F8" s="41" t="s">
        <v>444</v>
      </c>
    </row>
    <row r="9" spans="1:7">
      <c r="A9" s="41" t="s">
        <v>60</v>
      </c>
      <c r="D9" t="str">
        <f>IF(Data1!$H9&lt;&gt;"",CONCATENATE("[",Data1!$H9,"]"),"")</f>
        <v/>
      </c>
      <c r="F9" s="41" t="s">
        <v>446</v>
      </c>
    </row>
    <row r="10" spans="1:7">
      <c r="A10" s="41" t="s">
        <v>23</v>
      </c>
      <c r="D10" t="str">
        <f>IF(Data1!$H10&lt;&gt;"",CONCATENATE("[",Data1!$H10,"]"),"")</f>
        <v/>
      </c>
      <c r="F10" s="41" t="s">
        <v>448</v>
      </c>
    </row>
    <row r="11" spans="1:7">
      <c r="A11" s="41" t="s">
        <v>66</v>
      </c>
      <c r="D11" t="str">
        <f>IF(Data1!$H11&lt;&gt;"",CONCATENATE("[",Data1!$H11,"]"),"")</f>
        <v/>
      </c>
      <c r="F11" s="41" t="s">
        <v>450</v>
      </c>
    </row>
    <row r="12" spans="1:7">
      <c r="A12" s="41" t="s">
        <v>36</v>
      </c>
      <c r="D12" t="str">
        <f>IF(Data1!$H12&lt;&gt;"",CONCATENATE("[",Data1!$H12,"]"),"")</f>
        <v/>
      </c>
      <c r="F12" s="41" t="s">
        <v>452</v>
      </c>
    </row>
    <row r="13" spans="1:7">
      <c r="A13" s="41" t="s">
        <v>61</v>
      </c>
      <c r="D13" t="str">
        <f>IF(Data1!$H13&lt;&gt;"",CONCATENATE("[",Data1!$H13,"]"),"")</f>
        <v/>
      </c>
      <c r="F13" s="41" t="s">
        <v>456</v>
      </c>
    </row>
    <row r="14" spans="1:7">
      <c r="A14" s="41" t="s">
        <v>52</v>
      </c>
      <c r="D14" t="str">
        <f>IF(Data1!$H14&lt;&gt;"",CONCATENATE("[",Data1!$H14,"]"),"")</f>
        <v/>
      </c>
      <c r="F14" s="41" t="s">
        <v>458</v>
      </c>
    </row>
    <row r="15" spans="1:7">
      <c r="A15" s="41" t="s">
        <v>54</v>
      </c>
      <c r="D15" t="str">
        <f>IF(Data1!$H15&lt;&gt;"",CONCATENATE("[",Data1!$H15,"]"),"")</f>
        <v/>
      </c>
      <c r="F15" s="41" t="s">
        <v>460</v>
      </c>
    </row>
    <row r="16" spans="1:7">
      <c r="A16" s="41" t="s">
        <v>17</v>
      </c>
      <c r="D16" t="str">
        <f>IF(Data1!$H16&lt;&gt;"",CONCATENATE("[",Data1!$H16,"]"),"")</f>
        <v/>
      </c>
      <c r="F16" s="41" t="s">
        <v>462</v>
      </c>
    </row>
    <row r="17" spans="1:6">
      <c r="A17" s="41" t="s">
        <v>28</v>
      </c>
      <c r="D17" t="str">
        <f>IF(Data1!$H17&lt;&gt;"",CONCATENATE("[",Data1!$H17,"]"),"")</f>
        <v/>
      </c>
      <c r="F17" s="41" t="s">
        <v>464</v>
      </c>
    </row>
    <row r="18" spans="1:6">
      <c r="A18" s="41" t="s">
        <v>48</v>
      </c>
      <c r="D18" t="str">
        <f>IF(Data1!$H18&lt;&gt;"",CONCATENATE("[",Data1!$H18,"]"),"")</f>
        <v/>
      </c>
      <c r="F18" s="41" t="s">
        <v>470</v>
      </c>
    </row>
    <row r="19" spans="1:6" ht="15.6">
      <c r="A19" s="41" t="s">
        <v>32</v>
      </c>
      <c r="C19" s="10"/>
      <c r="D19" t="str">
        <f>IF(Data1!$H19&lt;&gt;"",CONCATENATE("[",Data1!$H19,"]"),"")</f>
        <v/>
      </c>
      <c r="F19" s="41" t="s">
        <v>118</v>
      </c>
    </row>
    <row r="20" spans="1:6" ht="15.6">
      <c r="A20" s="41" t="s">
        <v>64</v>
      </c>
      <c r="C20" s="10"/>
      <c r="D20" t="str">
        <f>IF(Data1!$H20&lt;&gt;"",CONCATENATE("[",Data1!$H20,"]"),"")</f>
        <v/>
      </c>
    </row>
    <row r="21" spans="1:6" ht="15.6">
      <c r="A21" s="41" t="s">
        <v>65</v>
      </c>
      <c r="C21" s="10"/>
      <c r="D21" t="str">
        <f>IF(Data1!$H21&lt;&gt;"",CONCATENATE("[",Data1!$H21,"]"),"")</f>
        <v/>
      </c>
    </row>
    <row r="22" spans="1:6" ht="15.6">
      <c r="A22" s="41" t="s">
        <v>50</v>
      </c>
      <c r="C22" s="10"/>
      <c r="D22" t="str">
        <f>IF(Data1!$H22&lt;&gt;"",CONCATENATE("[",Data1!$H22,"]"),"")</f>
        <v/>
      </c>
    </row>
    <row r="23" spans="1:6" ht="15.6">
      <c r="A23" s="41" t="s">
        <v>42</v>
      </c>
      <c r="C23" s="10"/>
      <c r="D23" t="str">
        <f>IF(Data1!$H23&lt;&gt;"",CONCATENATE("[",Data1!$H23,"]"),"")</f>
        <v/>
      </c>
    </row>
    <row r="24" spans="1:6" ht="15.6">
      <c r="A24" s="41" t="s">
        <v>441</v>
      </c>
      <c r="C24" s="10"/>
      <c r="D24" t="str">
        <f>IF(Data1!$H24&lt;&gt;"",CONCATENATE("[",Data1!$H24,"]"),"")</f>
        <v/>
      </c>
    </row>
    <row r="25" spans="1:6" ht="15.6">
      <c r="A25" s="41" t="s">
        <v>443</v>
      </c>
      <c r="C25" s="10"/>
      <c r="D25" t="str">
        <f>IF(Data1!$H25&lt;&gt;"",CONCATENATE("[",Data1!$H25,"]"),"")</f>
        <v/>
      </c>
    </row>
    <row r="26" spans="1:6" ht="15.6">
      <c r="A26" s="41" t="s">
        <v>445</v>
      </c>
      <c r="C26" s="10"/>
      <c r="D26" t="str">
        <f>IF(Data1!$H26&lt;&gt;"",CONCATENATE("[",Data1!$H26,"]"),"")</f>
        <v/>
      </c>
    </row>
    <row r="27" spans="1:6" ht="15.6">
      <c r="A27" s="41" t="s">
        <v>447</v>
      </c>
      <c r="C27" s="10"/>
      <c r="D27" t="str">
        <f>IF(Data1!$H27&lt;&gt;"",CONCATENATE("[",Data1!$H27,"]"),"")</f>
        <v/>
      </c>
    </row>
    <row r="28" spans="1:6" ht="15.6">
      <c r="A28" s="41" t="s">
        <v>449</v>
      </c>
      <c r="C28" s="10"/>
      <c r="D28" t="str">
        <f>IF(Data1!$H28&lt;&gt;"",CONCATENATE("[",Data1!$H28,"]"),"")</f>
        <v/>
      </c>
    </row>
    <row r="29" spans="1:6" ht="15.6">
      <c r="A29" s="41" t="s">
        <v>451</v>
      </c>
      <c r="C29" s="10"/>
      <c r="D29" t="str">
        <f>IF(Data1!$H29&lt;&gt;"",CONCATENATE("[",Data1!$H29,"]"),"")</f>
        <v/>
      </c>
    </row>
    <row r="30" spans="1:6" ht="15.6">
      <c r="A30" s="41" t="s">
        <v>453</v>
      </c>
      <c r="C30" s="10"/>
      <c r="D30" t="str">
        <f>IF(Data1!$H30&lt;&gt;"",CONCATENATE("[",Data1!$H30,"]"),"")</f>
        <v/>
      </c>
    </row>
    <row r="31" spans="1:6" ht="15.6">
      <c r="A31" s="41" t="s">
        <v>454</v>
      </c>
      <c r="C31" s="10"/>
      <c r="D31" t="str">
        <f>IF(Data1!$H31&lt;&gt;"",CONCATENATE("[",Data1!$H31,"]"),"")</f>
        <v/>
      </c>
    </row>
    <row r="32" spans="1:6" ht="15.6">
      <c r="A32" s="41" t="s">
        <v>455</v>
      </c>
      <c r="C32" s="10"/>
      <c r="D32" t="str">
        <f>IF(Data1!$H32&lt;&gt;"",CONCATENATE("[",Data1!$H32,"]"),"")</f>
        <v/>
      </c>
    </row>
    <row r="33" spans="1:4" ht="15.6">
      <c r="A33" s="41" t="s">
        <v>457</v>
      </c>
      <c r="C33" s="10"/>
      <c r="D33" t="str">
        <f>IF(Data1!H34&lt;&gt;"",CONCATENATE("[",Data1!H34,"]"),"")</f>
        <v/>
      </c>
    </row>
    <row r="34" spans="1:4" ht="15.6">
      <c r="A34" s="41" t="s">
        <v>459</v>
      </c>
      <c r="C34" s="10"/>
      <c r="D34" t="str">
        <f>IF(Data1!H35&lt;&gt;"",CONCATENATE("[",Data1!H35,"]"),"")</f>
        <v/>
      </c>
    </row>
    <row r="35" spans="1:4" ht="15.6">
      <c r="A35" s="41" t="s">
        <v>461</v>
      </c>
      <c r="C35" s="10"/>
      <c r="D35" t="str">
        <f>IF(Data1!H36&lt;&gt;"",CONCATENATE("[",Data1!H36,"]"),"")</f>
        <v/>
      </c>
    </row>
    <row r="36" spans="1:4" ht="15.6">
      <c r="A36" s="41" t="s">
        <v>463</v>
      </c>
      <c r="C36" s="10"/>
      <c r="D36" t="str">
        <f>IF(Data1!H37&lt;&gt;"",CONCATENATE("[",Data1!H37,"]"),"")</f>
        <v/>
      </c>
    </row>
    <row r="37" spans="1:4" ht="15.6">
      <c r="A37" s="41" t="s">
        <v>469</v>
      </c>
      <c r="C37" s="10"/>
    </row>
    <row r="38" spans="1:4" ht="15.6">
      <c r="A38" s="41" t="s">
        <v>118</v>
      </c>
      <c r="C38" s="10"/>
    </row>
    <row r="39" spans="1:4" ht="15.6">
      <c r="C39" s="10"/>
    </row>
    <row r="40" spans="1:4" ht="15.6">
      <c r="C40" s="10"/>
    </row>
    <row r="41" spans="1:4" ht="15.6">
      <c r="C41" s="10"/>
    </row>
    <row r="42" spans="1:4" ht="15.6">
      <c r="C42" s="10"/>
    </row>
    <row r="43" spans="1:4" ht="15.6">
      <c r="C43" s="10"/>
    </row>
    <row r="44" spans="1:4" ht="15.6">
      <c r="C44" s="10"/>
    </row>
    <row r="45" spans="1:4" ht="15.6">
      <c r="C45" s="10"/>
    </row>
    <row r="46" spans="1:4" ht="15.6">
      <c r="C46" s="10"/>
    </row>
    <row r="47" spans="1:4" ht="15.6">
      <c r="C47" s="10"/>
    </row>
    <row r="48" spans="1:4" ht="15.6">
      <c r="C48" s="10"/>
    </row>
    <row r="49" spans="3:3" ht="15.6">
      <c r="C49" s="10"/>
    </row>
    <row r="50" spans="3:3" ht="15.6">
      <c r="C50" s="10"/>
    </row>
    <row r="51" spans="3:3" ht="15.6">
      <c r="C51" s="10"/>
    </row>
    <row r="52" spans="3:3" ht="15.6">
      <c r="C52" s="10"/>
    </row>
    <row r="53" spans="3:3" ht="15.6">
      <c r="C53" s="10"/>
    </row>
    <row r="54" spans="3:3" ht="15.6">
      <c r="C54" s="10"/>
    </row>
    <row r="55" spans="3:3" ht="15.6">
      <c r="C55" s="10"/>
    </row>
    <row r="56" spans="3:3" ht="15.6">
      <c r="C56" s="10"/>
    </row>
    <row r="57" spans="3:3" ht="15.6">
      <c r="C57" s="10"/>
    </row>
    <row r="58" spans="3:3" ht="15.6">
      <c r="C58" s="10"/>
    </row>
    <row r="59" spans="3:3" ht="15.6">
      <c r="C59" s="10"/>
    </row>
    <row r="60" spans="3:3" ht="15.6">
      <c r="C60" s="10"/>
    </row>
    <row r="61" spans="3:3" ht="15.6">
      <c r="C61" s="10"/>
    </row>
    <row r="62" spans="3:3" ht="15.6">
      <c r="C62" s="10"/>
    </row>
    <row r="63" spans="3:3" ht="15.6">
      <c r="C63" s="10"/>
    </row>
    <row r="64" spans="3:3" ht="15.6">
      <c r="C64" s="10"/>
    </row>
    <row r="65" spans="3:3" ht="15.6">
      <c r="C65" s="10"/>
    </row>
    <row r="66" spans="3:3" ht="15.6">
      <c r="C66" s="10"/>
    </row>
    <row r="67" spans="3:3" ht="15.6">
      <c r="C67" s="10"/>
    </row>
    <row r="68" spans="3:3" ht="15.6">
      <c r="C68" s="10"/>
    </row>
    <row r="69" spans="3:3" ht="15.6">
      <c r="C69" s="10"/>
    </row>
    <row r="70" spans="3:3" ht="15.6">
      <c r="C70" s="10"/>
    </row>
    <row r="71" spans="3:3" ht="15.6">
      <c r="C71" s="10"/>
    </row>
    <row r="72" spans="3:3" ht="15.6">
      <c r="C72" s="10"/>
    </row>
    <row r="73" spans="3:3" ht="15.6">
      <c r="C73" s="10"/>
    </row>
    <row r="74" spans="3:3" ht="15.6">
      <c r="C74" s="10"/>
    </row>
    <row r="75" spans="3:3" ht="15.6">
      <c r="C75" s="10"/>
    </row>
    <row r="76" spans="3:3" ht="15.6">
      <c r="C76" s="10"/>
    </row>
    <row r="77" spans="3:3" ht="15.6">
      <c r="C77" s="10"/>
    </row>
    <row r="78" spans="3:3" ht="15.6">
      <c r="C78" s="10"/>
    </row>
    <row r="79" spans="3:3" ht="15.6">
      <c r="C79" s="10"/>
    </row>
    <row r="80" spans="3:3" ht="15.6">
      <c r="C80" s="10"/>
    </row>
    <row r="81" spans="2:3" ht="15.6">
      <c r="C81" s="10"/>
    </row>
    <row r="82" spans="2:3" ht="15.6">
      <c r="C82" s="10"/>
    </row>
    <row r="83" spans="2:3" ht="15.6">
      <c r="C83" s="10"/>
    </row>
    <row r="84" spans="2:3" ht="15.6">
      <c r="C84" s="10"/>
    </row>
    <row r="85" spans="2:3" ht="15.6">
      <c r="C85" s="10"/>
    </row>
    <row r="86" spans="2:3" ht="15.6">
      <c r="B86" s="10"/>
      <c r="C86" s="10"/>
    </row>
    <row r="87" spans="2:3" ht="15.6">
      <c r="B87" s="10"/>
      <c r="C87" s="10"/>
    </row>
    <row r="88" spans="2:3" ht="15.6">
      <c r="B88" s="10"/>
      <c r="C88" s="10"/>
    </row>
    <row r="89" spans="2:3" ht="15.6">
      <c r="B89" s="10"/>
      <c r="C89" s="10"/>
    </row>
    <row r="90" spans="2:3" ht="15.6">
      <c r="B90" s="10"/>
      <c r="C90" s="10"/>
    </row>
    <row r="91" spans="2:3" ht="15.6">
      <c r="B91" s="10"/>
      <c r="C91" s="10"/>
    </row>
    <row r="92" spans="2:3" ht="15.6">
      <c r="B92" s="10"/>
      <c r="C92" s="10"/>
    </row>
    <row r="93" spans="2:3" ht="15.6">
      <c r="B93" s="10"/>
      <c r="C93" s="10"/>
    </row>
    <row r="94" spans="2:3" ht="15.6">
      <c r="B94" s="10"/>
      <c r="C94" s="10"/>
    </row>
    <row r="95" spans="2:3" ht="15.6">
      <c r="B95" s="10"/>
      <c r="C95" s="10"/>
    </row>
    <row r="96" spans="2:3" ht="15.6">
      <c r="B96" s="10"/>
      <c r="C96" s="10"/>
    </row>
    <row r="97" spans="2:3" ht="15.6">
      <c r="B97" s="10"/>
      <c r="C97" s="10"/>
    </row>
    <row r="98" spans="2:3" ht="15.6">
      <c r="B98" s="10"/>
      <c r="C98" s="10"/>
    </row>
    <row r="99" spans="2:3" ht="15.6">
      <c r="B99" s="10"/>
      <c r="C99" s="10"/>
    </row>
    <row r="100" spans="2:3" ht="15.6">
      <c r="B100" s="10"/>
      <c r="C100" s="10"/>
    </row>
    <row r="101" spans="2:3" ht="15.6">
      <c r="B101" s="10"/>
      <c r="C101" s="10"/>
    </row>
    <row r="102" spans="2:3" ht="15.6">
      <c r="B102" s="10"/>
      <c r="C102" s="10"/>
    </row>
    <row r="103" spans="2:3" ht="15.6">
      <c r="B103" s="10"/>
      <c r="C103" s="10"/>
    </row>
    <row r="188" spans="1:1" ht="15.6">
      <c r="A188" s="10"/>
    </row>
    <row r="189" spans="1:1" ht="15.6">
      <c r="A189" s="10"/>
    </row>
    <row r="190" spans="1:1" ht="15.6">
      <c r="A190" s="10"/>
    </row>
    <row r="191" spans="1:1" ht="15.6">
      <c r="A191" s="10"/>
    </row>
    <row r="192" spans="1:1" ht="15.6">
      <c r="A192" s="10"/>
    </row>
    <row r="193" spans="1:1" ht="15.6">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headerFooter>
    <oddHeader>&amp;R&amp;"Aptos"&amp;10&amp;K000000 VIDINIO NAUDOJIMO INFORMACIJA&amp;1#_x000D_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BE75A-6528-4310-BA86-6505D6D94619}">
  <dimension ref="A1:Q31"/>
  <sheetViews>
    <sheetView workbookViewId="0"/>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10" width="15.44140625" style="594" bestFit="1" customWidth="1"/>
    <col min="11" max="11" width="16" style="594" customWidth="1"/>
    <col min="12" max="12" width="15.44140625" style="594" bestFit="1" customWidth="1"/>
    <col min="13"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c r="A2" s="598" t="s">
        <v>953</v>
      </c>
      <c r="B2" s="599" t="str">
        <f>VLOOKUP(Veikla_13!A2,Veiklos_saltiniai!$A$2:$B$37,2,FALSE)</f>
        <v>Kaupimo pajėgumų plėtra, siekiant subalansuoti elektros energetikos sistemą</v>
      </c>
      <c r="C2" s="600"/>
      <c r="D2" s="601"/>
      <c r="E2" s="602"/>
      <c r="F2" s="602"/>
      <c r="G2" s="602"/>
      <c r="H2" s="602"/>
      <c r="I2" s="602"/>
      <c r="J2" s="602"/>
      <c r="K2" s="602"/>
      <c r="L2" s="602"/>
      <c r="M2" s="602"/>
      <c r="N2" s="602"/>
      <c r="O2" s="602"/>
    </row>
    <row r="3" spans="1:17">
      <c r="A3" s="603" t="s">
        <v>953</v>
      </c>
      <c r="B3" s="610" t="str">
        <f>VLOOKUP(Veikla_13!A3,Veiklos_saltiniai!$A$2:$B$37,2,FALSE)</f>
        <v>Kaupimo pajėgumų plėtra, siekiant subalansuoti elektros energetikos sistemą</v>
      </c>
      <c r="C3" s="617" t="s">
        <v>883</v>
      </c>
      <c r="D3" s="612">
        <f>SUM(E3:O3)</f>
        <v>187327500</v>
      </c>
      <c r="E3" s="613"/>
      <c r="F3" s="657"/>
      <c r="G3" s="657">
        <f>5000000</f>
        <v>5000000</v>
      </c>
      <c r="H3" s="657">
        <f>30000000</f>
        <v>30000000</v>
      </c>
      <c r="I3" s="657">
        <f>30000000</f>
        <v>30000000</v>
      </c>
      <c r="J3" s="657">
        <f>45000000</f>
        <v>45000000</v>
      </c>
      <c r="K3" s="657">
        <f>40000000</f>
        <v>40000000</v>
      </c>
      <c r="L3" s="657">
        <f>37327500</f>
        <v>37327500</v>
      </c>
      <c r="M3" s="660"/>
      <c r="N3" s="660"/>
      <c r="O3" s="660"/>
      <c r="P3" s="661"/>
      <c r="Q3" s="661"/>
    </row>
    <row r="4" spans="1:17">
      <c r="A4" s="603" t="s">
        <v>953</v>
      </c>
      <c r="B4" s="610" t="str">
        <f>VLOOKUP(Veikla_13!A4,Veiklos_saltiniai!$A$2:$B$37,2,FALSE)</f>
        <v>Kaupimo pajėgumų plėtra, siekiant subalansuoti elektros energetikos sistemą</v>
      </c>
      <c r="C4" s="617" t="s">
        <v>437</v>
      </c>
      <c r="D4" s="612">
        <f>SUM(E4:O4)</f>
        <v>437097499.68893749</v>
      </c>
      <c r="E4" s="613"/>
      <c r="F4" s="657"/>
      <c r="G4" s="657">
        <f>11666667</f>
        <v>11666667</v>
      </c>
      <c r="H4" s="657">
        <f>70000000</f>
        <v>70000000</v>
      </c>
      <c r="I4" s="657">
        <f>70000000</f>
        <v>70000000</v>
      </c>
      <c r="J4" s="657">
        <f>105000000</f>
        <v>105000000</v>
      </c>
      <c r="K4" s="657">
        <f>93333333</f>
        <v>93333333</v>
      </c>
      <c r="L4" s="657">
        <f>K4/K3*L3</f>
        <v>87097499.6889375</v>
      </c>
      <c r="M4" s="660"/>
      <c r="N4" s="660"/>
      <c r="O4" s="660"/>
      <c r="P4" s="661"/>
      <c r="Q4" s="661"/>
    </row>
    <row r="5" spans="1:17" ht="36">
      <c r="A5" s="605" t="s">
        <v>953</v>
      </c>
      <c r="B5" s="606" t="str">
        <f>B2</f>
        <v>Kaupimo pajėgumų plėtra, siekiant subalansuoti elektros energetikos sistemą</v>
      </c>
      <c r="C5" s="606" t="s">
        <v>883</v>
      </c>
      <c r="D5" s="607">
        <f ca="1">SUMIF($C$3:D$4,$C5,D$3:D$4)</f>
        <v>187327500</v>
      </c>
      <c r="E5" s="607">
        <f ca="1">SUMIF($C$3:E$4,$C5,E$3:E$4)</f>
        <v>0</v>
      </c>
      <c r="F5" s="658">
        <f ca="1">SUMIF($C$3:F$4,$C5,F$3:F$4)</f>
        <v>0</v>
      </c>
      <c r="G5" s="658">
        <f ca="1">SUMIF($C$3:G$4,$C5,G$3:G$4)</f>
        <v>5000000</v>
      </c>
      <c r="H5" s="658">
        <f ca="1">SUMIF($C$3:H$4,$C5,H$3:H$4)</f>
        <v>30000000</v>
      </c>
      <c r="I5" s="658">
        <f ca="1">SUMIF($C$3:I$4,$C5,I$3:I$4)</f>
        <v>30000000</v>
      </c>
      <c r="J5" s="658">
        <f ca="1">SUMIF($C$3:J$4,$C5,J$3:J$4)</f>
        <v>45000000</v>
      </c>
      <c r="K5" s="658">
        <f ca="1">SUMIF($C$3:K$4,$C5,K$3:K$4)</f>
        <v>40000000</v>
      </c>
      <c r="L5" s="658">
        <f ca="1">SUMIF($C$3:L$4,$C5,L$3:L$4)</f>
        <v>37327500</v>
      </c>
      <c r="M5" s="660"/>
      <c r="N5" s="660"/>
      <c r="O5" s="660"/>
      <c r="P5" s="661"/>
      <c r="Q5" s="661"/>
    </row>
    <row r="6" spans="1:17">
      <c r="A6" s="608" t="s">
        <v>953</v>
      </c>
      <c r="B6" s="606" t="str">
        <f>B5</f>
        <v>Kaupimo pajėgumų plėtra, siekiant subalansuoti elektros energetikos sistemą</v>
      </c>
      <c r="C6" s="606" t="s">
        <v>437</v>
      </c>
      <c r="D6" s="607">
        <f ca="1">SUMIF($C$3:D$4,$C6,D$3:D$4)</f>
        <v>437097499.68893749</v>
      </c>
      <c r="E6" s="607">
        <f ca="1">SUMIF($C$3:E$4,$C6,E$3:E$4)</f>
        <v>0</v>
      </c>
      <c r="F6" s="658">
        <f ca="1">SUMIF($C$3:F$4,$C6,F$3:F$4)</f>
        <v>0</v>
      </c>
      <c r="G6" s="658">
        <f ca="1">SUMIF($C$3:G$4,$C6,G$3:G$4)</f>
        <v>11666667</v>
      </c>
      <c r="H6" s="658">
        <f ca="1">SUMIF($C$3:H$4,$C6,H$3:H$4)</f>
        <v>70000000</v>
      </c>
      <c r="I6" s="658">
        <f ca="1">SUMIF($C$3:I$4,$C6,I$3:I$4)</f>
        <v>70000000</v>
      </c>
      <c r="J6" s="658">
        <f ca="1">SUMIF($C$3:J$4,$C6,J$3:J$4)</f>
        <v>105000000</v>
      </c>
      <c r="K6" s="658">
        <f ca="1">SUMIF($C$3:K$4,$C6,K$3:K$4)</f>
        <v>93333333</v>
      </c>
      <c r="L6" s="658">
        <f ca="1">SUMIF($C$3:L$4,$C6,L$3:L$4)</f>
        <v>87097499.6889375</v>
      </c>
      <c r="M6" s="660"/>
      <c r="N6" s="660"/>
      <c r="O6" s="660"/>
      <c r="P6" s="661"/>
      <c r="Q6" s="661"/>
    </row>
    <row r="7" spans="1:17">
      <c r="C7" s="586" t="s">
        <v>964</v>
      </c>
      <c r="D7" s="587">
        <f t="shared" ref="D7:L7" ca="1" si="0">SUM(D5:D6)</f>
        <v>624424999.68893743</v>
      </c>
      <c r="E7" s="587">
        <f t="shared" ca="1" si="0"/>
        <v>0</v>
      </c>
      <c r="F7" s="659">
        <f t="shared" ca="1" si="0"/>
        <v>0</v>
      </c>
      <c r="G7" s="659">
        <f t="shared" ca="1" si="0"/>
        <v>16666667</v>
      </c>
      <c r="H7" s="659">
        <f t="shared" ca="1" si="0"/>
        <v>100000000</v>
      </c>
      <c r="I7" s="659">
        <f t="shared" ca="1" si="0"/>
        <v>100000000</v>
      </c>
      <c r="J7" s="659">
        <f t="shared" ca="1" si="0"/>
        <v>150000000</v>
      </c>
      <c r="K7" s="659">
        <f t="shared" ca="1" si="0"/>
        <v>133333333</v>
      </c>
      <c r="L7" s="659">
        <f t="shared" ca="1" si="0"/>
        <v>124424999.6889375</v>
      </c>
      <c r="M7" s="660"/>
      <c r="N7" s="660"/>
      <c r="O7" s="660"/>
      <c r="P7" s="661"/>
      <c r="Q7" s="661"/>
    </row>
    <row r="8" spans="1:17">
      <c r="E8" s="604"/>
      <c r="F8" s="604"/>
      <c r="G8" s="604"/>
      <c r="H8" s="604"/>
      <c r="I8" s="604"/>
      <c r="J8" s="604"/>
      <c r="K8" s="604"/>
      <c r="L8" s="604"/>
      <c r="M8" s="604"/>
      <c r="N8" s="604"/>
      <c r="O8" s="604"/>
    </row>
    <row r="9" spans="1:17">
      <c r="E9" s="604"/>
      <c r="F9" s="604"/>
      <c r="G9" s="604"/>
      <c r="H9" s="604"/>
      <c r="I9" s="604"/>
      <c r="J9" s="604"/>
      <c r="K9" s="604"/>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2:15">
      <c r="E17" s="604"/>
      <c r="F17" s="604"/>
      <c r="G17" s="604"/>
      <c r="H17" s="604"/>
      <c r="I17" s="604"/>
      <c r="J17" s="604"/>
      <c r="K17" s="604"/>
      <c r="L17" s="604"/>
      <c r="M17" s="604"/>
      <c r="N17" s="604"/>
      <c r="O17" s="604"/>
    </row>
    <row r="18" spans="2:15">
      <c r="E18" s="604"/>
      <c r="F18" s="604"/>
      <c r="G18" s="604"/>
      <c r="H18" s="604"/>
      <c r="I18" s="604"/>
      <c r="J18" s="604"/>
      <c r="K18" s="604"/>
      <c r="L18" s="604"/>
      <c r="M18" s="604"/>
      <c r="N18" s="604"/>
      <c r="O18" s="604"/>
    </row>
    <row r="19" spans="2:15">
      <c r="E19" s="604"/>
      <c r="F19" s="604"/>
      <c r="G19" s="604"/>
      <c r="H19" s="604"/>
      <c r="I19" s="604"/>
      <c r="J19" s="604"/>
      <c r="K19" s="604"/>
      <c r="L19" s="604"/>
      <c r="M19" s="604"/>
      <c r="N19" s="604"/>
      <c r="O19" s="604"/>
    </row>
    <row r="20" spans="2:15">
      <c r="E20" s="604"/>
      <c r="F20" s="604"/>
      <c r="G20" s="604"/>
      <c r="H20" s="604"/>
      <c r="I20" s="604"/>
      <c r="J20" s="604"/>
      <c r="K20" s="604"/>
      <c r="L20" s="604"/>
      <c r="M20" s="604"/>
      <c r="N20" s="604"/>
      <c r="O20" s="604"/>
    </row>
    <row r="21" spans="2:15">
      <c r="E21" s="604"/>
      <c r="F21" s="604"/>
      <c r="G21" s="604"/>
      <c r="H21" s="604"/>
      <c r="I21" s="604"/>
      <c r="J21" s="604"/>
      <c r="K21" s="604"/>
      <c r="L21" s="604"/>
      <c r="M21" s="604"/>
      <c r="N21" s="604"/>
      <c r="O21" s="604"/>
    </row>
    <row r="26" spans="2:15" s="639" customFormat="1" ht="15.6">
      <c r="B26" s="638" t="s">
        <v>983</v>
      </c>
      <c r="D26" s="640"/>
    </row>
    <row r="27" spans="2:15">
      <c r="C27" s="594" t="e">
        <f>VLOOKUP(B27,Rezultato_rodikliai!$A$1:$B$16,2,FALSE)</f>
        <v>#N/A</v>
      </c>
    </row>
    <row r="30" spans="2:15" s="647" customFormat="1" ht="15.6">
      <c r="B30" s="646" t="s">
        <v>984</v>
      </c>
      <c r="D30" s="648"/>
    </row>
    <row r="31" spans="2:15" ht="36">
      <c r="B31" s="652" t="str">
        <f>Produkto_rodikliai!A16</f>
        <v>15. Naujų elektros energijos tinklo balansavimo pajėgumų, prijungtų prie elektros energijos iš AEI gamybos įrenginių, galia</v>
      </c>
      <c r="C31" s="594" t="str">
        <f>VLOOKUP(B31,Produkto_rodikliai!$A$1:$B$21,2,FALSE)</f>
        <v>P-03-001-06-03-02-15</v>
      </c>
      <c r="I31" s="594">
        <f>1800</f>
        <v>1800</v>
      </c>
    </row>
  </sheetData>
  <pageMargins left="0.7" right="0.7" top="0.75" bottom="0.75" header="0.3" footer="0.3"/>
  <headerFooter>
    <oddHeader>&amp;R&amp;"Aptos"&amp;10&amp;K000000 VIDINIO NAUDOJIMO INFORMACIJA&amp;1#_x000D_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2E406-6B4F-4BFE-8463-25D3F41476DD}">
  <dimension ref="A1:Q31"/>
  <sheetViews>
    <sheetView workbookViewId="0">
      <pane ySplit="1" topLeftCell="A2" activePane="bottomLeft" state="frozen"/>
      <selection pane="bottomLeft" activeCell="B42" sqref="B42"/>
    </sheetView>
  </sheetViews>
  <sheetFormatPr defaultColWidth="9.109375" defaultRowHeight="18"/>
  <cols>
    <col min="1" max="1" width="14.5546875" style="594" customWidth="1"/>
    <col min="2" max="2" width="92.6640625" style="595" customWidth="1"/>
    <col min="3" max="3" width="25.109375" style="594" customWidth="1"/>
    <col min="4" max="4" width="15.44140625" style="596" bestFit="1" customWidth="1"/>
    <col min="5" max="5" width="14.44140625" style="594" customWidth="1"/>
    <col min="6" max="7" width="15.44140625" style="594" bestFit="1" customWidth="1"/>
    <col min="8" max="8" width="16.44140625" style="594" bestFit="1" customWidth="1"/>
    <col min="9" max="10" width="15.44140625" style="594" bestFit="1" customWidth="1"/>
    <col min="11" max="11" width="16" style="594" customWidth="1"/>
    <col min="12" max="16384" width="9.109375" style="594"/>
  </cols>
  <sheetData>
    <row r="1" spans="1:17">
      <c r="A1" s="594" t="s">
        <v>896</v>
      </c>
      <c r="B1" s="595" t="s">
        <v>897</v>
      </c>
      <c r="C1" s="594" t="s">
        <v>986</v>
      </c>
      <c r="D1" s="596" t="s">
        <v>651</v>
      </c>
      <c r="E1" s="597">
        <v>2022</v>
      </c>
      <c r="F1" s="597">
        <v>2023</v>
      </c>
      <c r="G1" s="597">
        <v>2024</v>
      </c>
      <c r="H1" s="597">
        <v>2025</v>
      </c>
      <c r="I1" s="597">
        <v>2026</v>
      </c>
      <c r="J1" s="597">
        <v>2027</v>
      </c>
      <c r="K1" s="597">
        <v>2028</v>
      </c>
      <c r="L1" s="597">
        <v>2029</v>
      </c>
      <c r="M1" s="597">
        <v>2030</v>
      </c>
      <c r="N1" s="597">
        <v>2031</v>
      </c>
      <c r="O1" s="597">
        <v>2032</v>
      </c>
    </row>
    <row r="2" spans="1:17" ht="36">
      <c r="A2" s="598" t="s">
        <v>957</v>
      </c>
      <c r="B2" s="599" t="str">
        <f>VLOOKUP(Veikla_15!A2,Veiklos_saltiniai!$A$2:$B$37,2,FALSE)</f>
        <v xml:space="preserve">Gaminančių vartotojų investicijos į naujų saulės šviesos energijos gamybos ir elektros energijos kaupimo pajėgumų sukūrimą visoje Lietuvoje </v>
      </c>
      <c r="C2" s="600"/>
      <c r="D2" s="601"/>
      <c r="E2" s="602"/>
      <c r="F2" s="602"/>
      <c r="G2" s="602"/>
      <c r="H2" s="602"/>
      <c r="I2" s="602"/>
      <c r="J2" s="602"/>
      <c r="K2" s="602"/>
      <c r="L2" s="602"/>
      <c r="M2" s="602"/>
      <c r="N2" s="602"/>
      <c r="O2" s="602"/>
    </row>
    <row r="3" spans="1:17" ht="36">
      <c r="A3" s="603" t="s">
        <v>957</v>
      </c>
      <c r="B3" s="610" t="str">
        <f>VLOOKUP(Veikla_15!A3,Veiklos_saltiniai!$A$2:$B$37,2,FALSE)</f>
        <v xml:space="preserve">Gaminančių vartotojų investicijos į naujų saulės šviesos energijos gamybos ir elektros energijos kaupimo pajėgumų sukūrimą visoje Lietuvoje </v>
      </c>
      <c r="C3" s="617" t="s">
        <v>788</v>
      </c>
      <c r="D3" s="612">
        <f>SUM(E3:O3)</f>
        <v>5454500</v>
      </c>
      <c r="E3" s="613"/>
      <c r="F3" s="657"/>
      <c r="G3" s="657"/>
      <c r="H3" s="657"/>
      <c r="I3" s="657">
        <f>5454500</f>
        <v>5454500</v>
      </c>
      <c r="J3" s="657"/>
      <c r="K3" s="657"/>
      <c r="L3" s="660"/>
      <c r="M3" s="660"/>
      <c r="N3" s="660"/>
      <c r="O3" s="660"/>
      <c r="P3" s="661"/>
      <c r="Q3" s="661"/>
    </row>
    <row r="4" spans="1:17" ht="36">
      <c r="A4" s="603" t="s">
        <v>957</v>
      </c>
      <c r="B4" s="610" t="str">
        <f>VLOOKUP(Veikla_15!A4,Veiklos_saltiniai!$A$2:$B$37,2,FALSE)</f>
        <v xml:space="preserve">Gaminančių vartotojų investicijos į naujų saulės šviesos energijos gamybos ir elektros energijos kaupimo pajėgumų sukūrimą visoje Lietuvoje </v>
      </c>
      <c r="C4" s="617" t="s">
        <v>437</v>
      </c>
      <c r="D4" s="612">
        <f>SUM(E4:O4)</f>
        <v>12355000</v>
      </c>
      <c r="E4" s="613"/>
      <c r="F4" s="657"/>
      <c r="G4" s="657"/>
      <c r="H4" s="657"/>
      <c r="I4" s="657">
        <f>12355000</f>
        <v>12355000</v>
      </c>
      <c r="J4" s="657"/>
      <c r="K4" s="657"/>
      <c r="L4" s="660"/>
      <c r="M4" s="660"/>
      <c r="N4" s="660"/>
      <c r="O4" s="660"/>
      <c r="P4" s="661"/>
      <c r="Q4" s="661"/>
    </row>
    <row r="5" spans="1:17" ht="36">
      <c r="A5" s="605" t="s">
        <v>957</v>
      </c>
      <c r="B5" s="606" t="str">
        <f>B2</f>
        <v xml:space="preserve">Gaminančių vartotojų investicijos į naujų saulės šviesos energijos gamybos ir elektros energijos kaupimo pajėgumų sukūrimą visoje Lietuvoje </v>
      </c>
      <c r="C5" s="606" t="s">
        <v>788</v>
      </c>
      <c r="D5" s="607">
        <f ca="1">SUMIF($C$3:D$4,$C5,D$3:D$4)</f>
        <v>5454500</v>
      </c>
      <c r="E5" s="607">
        <f ca="1">SUMIF($C$3:E$4,$C5,E$3:E$4)</f>
        <v>0</v>
      </c>
      <c r="F5" s="658">
        <f ca="1">SUMIF($C$3:F$4,$C5,F$3:F$4)</f>
        <v>0</v>
      </c>
      <c r="G5" s="658">
        <f ca="1">SUMIF($C$3:G$4,$C5,G$3:G$4)</f>
        <v>0</v>
      </c>
      <c r="H5" s="658">
        <f ca="1">SUMIF($C$3:H$4,$C5,H$3:H$4)</f>
        <v>0</v>
      </c>
      <c r="I5" s="658">
        <f ca="1">SUMIF($C$3:I$4,$C5,I$3:I$4)</f>
        <v>5454500</v>
      </c>
      <c r="J5" s="658">
        <f ca="1">SUMIF($C$3:J$4,$C5,J$3:J$4)</f>
        <v>0</v>
      </c>
      <c r="K5" s="658">
        <f ca="1">SUMIF($C$3:K$4,$C5,K$3:K$4)</f>
        <v>0</v>
      </c>
      <c r="L5" s="660"/>
      <c r="M5" s="660"/>
      <c r="N5" s="660"/>
      <c r="O5" s="660"/>
      <c r="P5" s="661"/>
      <c r="Q5" s="661"/>
    </row>
    <row r="6" spans="1:17" ht="36">
      <c r="A6" s="608" t="s">
        <v>957</v>
      </c>
      <c r="B6" s="606" t="str">
        <f>B5</f>
        <v xml:space="preserve">Gaminančių vartotojų investicijos į naujų saulės šviesos energijos gamybos ir elektros energijos kaupimo pajėgumų sukūrimą visoje Lietuvoje </v>
      </c>
      <c r="C6" s="606" t="s">
        <v>437</v>
      </c>
      <c r="D6" s="607">
        <f ca="1">SUMIF($C$3:D$4,$C6,D$3:D$4)</f>
        <v>12355000</v>
      </c>
      <c r="E6" s="607">
        <f ca="1">SUMIF($C$3:E$4,$C6,E$3:E$4)</f>
        <v>0</v>
      </c>
      <c r="F6" s="658">
        <f ca="1">SUMIF($C$3:F$4,$C6,F$3:F$4)</f>
        <v>0</v>
      </c>
      <c r="G6" s="658">
        <f ca="1">SUMIF($C$3:G$4,$C6,G$3:G$4)</f>
        <v>0</v>
      </c>
      <c r="H6" s="658">
        <f ca="1">SUMIF($C$3:H$4,$C6,H$3:H$4)</f>
        <v>0</v>
      </c>
      <c r="I6" s="658">
        <f ca="1">SUMIF($C$3:I$4,$C6,I$3:I$4)</f>
        <v>12355000</v>
      </c>
      <c r="J6" s="658">
        <f ca="1">SUMIF($C$3:J$4,$C6,J$3:J$4)</f>
        <v>0</v>
      </c>
      <c r="K6" s="658">
        <f ca="1">SUMIF($C$3:K$4,$C6,K$3:K$4)</f>
        <v>0</v>
      </c>
      <c r="L6" s="660"/>
      <c r="M6" s="660"/>
      <c r="N6" s="660"/>
      <c r="O6" s="660"/>
      <c r="P6" s="661"/>
      <c r="Q6" s="661"/>
    </row>
    <row r="7" spans="1:17">
      <c r="C7" s="586" t="s">
        <v>964</v>
      </c>
      <c r="D7" s="587">
        <f t="shared" ref="D7:K7" ca="1" si="0">SUM(D5:D6)</f>
        <v>17809500</v>
      </c>
      <c r="E7" s="587">
        <f t="shared" ca="1" si="0"/>
        <v>0</v>
      </c>
      <c r="F7" s="659">
        <f t="shared" ca="1" si="0"/>
        <v>0</v>
      </c>
      <c r="G7" s="659">
        <f t="shared" ca="1" si="0"/>
        <v>0</v>
      </c>
      <c r="H7" s="659">
        <f t="shared" ca="1" si="0"/>
        <v>0</v>
      </c>
      <c r="I7" s="659">
        <f t="shared" ca="1" si="0"/>
        <v>17809500</v>
      </c>
      <c r="J7" s="659">
        <f t="shared" ca="1" si="0"/>
        <v>0</v>
      </c>
      <c r="K7" s="659">
        <f t="shared" ca="1" si="0"/>
        <v>0</v>
      </c>
      <c r="L7" s="660"/>
      <c r="M7" s="660"/>
      <c r="N7" s="660"/>
      <c r="O7" s="660"/>
      <c r="P7" s="661"/>
      <c r="Q7" s="661"/>
    </row>
    <row r="8" spans="1:17">
      <c r="E8" s="604"/>
      <c r="F8" s="604"/>
      <c r="G8" s="604"/>
      <c r="H8" s="604"/>
      <c r="I8" s="604"/>
      <c r="J8" s="604"/>
      <c r="K8" s="604"/>
      <c r="L8" s="604"/>
      <c r="M8" s="604"/>
      <c r="N8" s="604"/>
      <c r="O8" s="604"/>
    </row>
    <row r="9" spans="1:17">
      <c r="E9" s="604"/>
      <c r="F9" s="604"/>
      <c r="G9" s="604"/>
      <c r="H9" s="604"/>
      <c r="I9" s="604"/>
      <c r="J9" s="604"/>
      <c r="K9" s="604"/>
      <c r="L9" s="604"/>
      <c r="M9" s="604"/>
      <c r="N9" s="604"/>
      <c r="O9" s="604"/>
    </row>
    <row r="10" spans="1:17">
      <c r="E10" s="604"/>
      <c r="F10" s="604"/>
      <c r="G10" s="604"/>
      <c r="H10" s="604"/>
      <c r="I10" s="604"/>
      <c r="J10" s="604"/>
      <c r="K10" s="604"/>
      <c r="L10" s="604"/>
      <c r="M10" s="604"/>
      <c r="N10" s="604"/>
      <c r="O10" s="604"/>
    </row>
    <row r="11" spans="1:17">
      <c r="E11" s="604"/>
      <c r="F11" s="604"/>
      <c r="G11" s="604"/>
      <c r="H11" s="604"/>
      <c r="I11" s="604"/>
      <c r="J11" s="604"/>
      <c r="K11" s="604"/>
      <c r="L11" s="604"/>
      <c r="M11" s="604"/>
      <c r="N11" s="604"/>
      <c r="O11" s="604"/>
    </row>
    <row r="12" spans="1:17">
      <c r="E12" s="604"/>
      <c r="F12" s="604"/>
      <c r="G12" s="604"/>
      <c r="H12" s="604"/>
      <c r="I12" s="604"/>
      <c r="J12" s="604"/>
      <c r="K12" s="604"/>
      <c r="L12" s="604"/>
      <c r="M12" s="604"/>
      <c r="N12" s="604"/>
      <c r="O12" s="604"/>
    </row>
    <row r="13" spans="1:17">
      <c r="E13" s="604"/>
      <c r="F13" s="604"/>
      <c r="G13" s="604"/>
      <c r="H13" s="604"/>
      <c r="I13" s="604"/>
      <c r="J13" s="604"/>
      <c r="K13" s="604"/>
      <c r="L13" s="604"/>
      <c r="M13" s="604"/>
      <c r="N13" s="604"/>
      <c r="O13" s="604"/>
    </row>
    <row r="14" spans="1:17">
      <c r="E14" s="604"/>
      <c r="F14" s="604"/>
      <c r="G14" s="604"/>
      <c r="H14" s="604"/>
      <c r="I14" s="604"/>
      <c r="J14" s="604"/>
      <c r="K14" s="604"/>
      <c r="L14" s="604"/>
      <c r="M14" s="604"/>
      <c r="N14" s="604"/>
      <c r="O14" s="604"/>
    </row>
    <row r="15" spans="1:17">
      <c r="E15" s="604"/>
      <c r="F15" s="604"/>
      <c r="G15" s="604"/>
      <c r="H15" s="604"/>
      <c r="I15" s="604"/>
      <c r="J15" s="604"/>
      <c r="K15" s="604"/>
      <c r="L15" s="604"/>
      <c r="M15" s="604"/>
      <c r="N15" s="604"/>
      <c r="O15" s="604"/>
    </row>
    <row r="16" spans="1:17">
      <c r="E16" s="604"/>
      <c r="F16" s="604"/>
      <c r="G16" s="604"/>
      <c r="H16" s="604"/>
      <c r="I16" s="604"/>
      <c r="J16" s="604"/>
      <c r="K16" s="604"/>
      <c r="L16" s="604"/>
      <c r="M16" s="604"/>
      <c r="N16" s="604"/>
      <c r="O16" s="604"/>
    </row>
    <row r="17" spans="2:15">
      <c r="E17" s="604"/>
      <c r="F17" s="604"/>
      <c r="G17" s="604"/>
      <c r="H17" s="604"/>
      <c r="I17" s="604"/>
      <c r="J17" s="604"/>
      <c r="K17" s="604"/>
      <c r="L17" s="604"/>
      <c r="M17" s="604"/>
      <c r="N17" s="604"/>
      <c r="O17" s="604"/>
    </row>
    <row r="18" spans="2:15">
      <c r="E18" s="604"/>
      <c r="F18" s="604"/>
      <c r="G18" s="604"/>
      <c r="H18" s="604"/>
      <c r="I18" s="604"/>
      <c r="J18" s="604"/>
      <c r="K18" s="604"/>
      <c r="L18" s="604"/>
      <c r="M18" s="604"/>
      <c r="N18" s="604"/>
      <c r="O18" s="604"/>
    </row>
    <row r="19" spans="2:15">
      <c r="E19" s="604"/>
      <c r="F19" s="604"/>
      <c r="G19" s="604"/>
      <c r="H19" s="604"/>
      <c r="I19" s="604"/>
      <c r="J19" s="604"/>
      <c r="K19" s="604"/>
      <c r="L19" s="604"/>
      <c r="M19" s="604"/>
      <c r="N19" s="604"/>
      <c r="O19" s="604"/>
    </row>
    <row r="20" spans="2:15">
      <c r="E20" s="604"/>
      <c r="F20" s="604"/>
      <c r="G20" s="604"/>
      <c r="H20" s="604"/>
      <c r="I20" s="604"/>
      <c r="J20" s="604"/>
      <c r="K20" s="604"/>
      <c r="L20" s="604"/>
      <c r="M20" s="604"/>
      <c r="N20" s="604"/>
      <c r="O20" s="604"/>
    </row>
    <row r="21" spans="2:15">
      <c r="E21" s="604"/>
      <c r="F21" s="604"/>
      <c r="G21" s="604"/>
      <c r="H21" s="604"/>
      <c r="I21" s="604"/>
      <c r="J21" s="604"/>
      <c r="K21" s="604"/>
      <c r="L21" s="604"/>
      <c r="M21" s="604"/>
      <c r="N21" s="604"/>
      <c r="O21" s="604"/>
    </row>
    <row r="26" spans="2:15" s="639" customFormat="1" ht="15.6">
      <c r="B26" s="638" t="s">
        <v>983</v>
      </c>
      <c r="D26" s="640"/>
    </row>
    <row r="27" spans="2:15">
      <c r="C27" s="594" t="e">
        <f>VLOOKUP(B27,Rezultato_rodikliai!$A$1:$B$16,2,FALSE)</f>
        <v>#N/A</v>
      </c>
    </row>
    <row r="30" spans="2:15" s="647" customFormat="1" ht="15.6">
      <c r="B30" s="646" t="s">
        <v>984</v>
      </c>
      <c r="D30" s="648"/>
    </row>
    <row r="31" spans="2:15">
      <c r="B31" s="595" t="str">
        <f>Produkto_rodikliai!A11</f>
        <v>10. Elektros energijos kaupimo sprendimai</v>
      </c>
      <c r="C31" s="594" t="str">
        <f>VLOOKUP(B31,Produkto_rodikliai!$A$1:$B$21,2,FALSE)</f>
        <v xml:space="preserve">P-03-001-06-03-02-10 </v>
      </c>
      <c r="I31" s="594">
        <f>10.56</f>
        <v>10.56</v>
      </c>
    </row>
  </sheetData>
  <pageMargins left="0.7" right="0.7" top="0.75" bottom="0.75" header="0.3" footer="0.3"/>
  <headerFooter>
    <oddHeader>&amp;R&amp;"Aptos"&amp;10&amp;K000000 VIDINIO NAUDOJIMO INFORMACIJA&amp;1#_x000D_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FEF99-3181-44C3-A95B-30D16D962195}">
  <dimension ref="A1:AA30"/>
  <sheetViews>
    <sheetView tabSelected="1" topLeftCell="A12" workbookViewId="0">
      <selection activeCell="A7" sqref="A7"/>
    </sheetView>
  </sheetViews>
  <sheetFormatPr defaultColWidth="9.109375" defaultRowHeight="18"/>
  <cols>
    <col min="1" max="1" width="14.5546875" style="594" customWidth="1"/>
    <col min="2" max="2" width="93.5546875" style="595" customWidth="1"/>
    <col min="3" max="3" width="27.109375" style="594" customWidth="1"/>
    <col min="4" max="4" width="15.44140625" style="596" bestFit="1" customWidth="1"/>
    <col min="5" max="5" width="14.44140625" style="594" customWidth="1"/>
    <col min="6" max="7" width="15.44140625" style="594" bestFit="1" customWidth="1"/>
    <col min="8" max="8" width="16.44140625" style="594" bestFit="1" customWidth="1"/>
    <col min="9" max="10" width="15.44140625" style="594" bestFit="1" customWidth="1"/>
    <col min="11" max="11" width="16" style="594" customWidth="1"/>
    <col min="12" max="13" width="14" style="594" bestFit="1" customWidth="1"/>
    <col min="14" max="14" width="15.44140625" style="594" bestFit="1" customWidth="1"/>
    <col min="15" max="16" width="14" style="594" bestFit="1" customWidth="1"/>
    <col min="17" max="17" width="14" style="594" customWidth="1"/>
    <col min="18" max="24" width="15.44140625" style="594" bestFit="1" customWidth="1"/>
    <col min="25" max="16384" width="9.109375" style="594"/>
  </cols>
  <sheetData>
    <row r="1" spans="1:27" s="595" customFormat="1" ht="36">
      <c r="A1" s="595" t="s">
        <v>896</v>
      </c>
      <c r="B1" s="595" t="s">
        <v>897</v>
      </c>
      <c r="C1" s="595" t="s">
        <v>986</v>
      </c>
      <c r="D1" s="655" t="s">
        <v>651</v>
      </c>
      <c r="E1" s="656">
        <v>2022</v>
      </c>
      <c r="F1" s="656">
        <v>2023</v>
      </c>
      <c r="G1" s="656">
        <v>2024</v>
      </c>
      <c r="H1" s="656">
        <v>2025</v>
      </c>
      <c r="I1" s="656">
        <v>2026</v>
      </c>
      <c r="J1" s="656">
        <v>2027</v>
      </c>
      <c r="K1" s="656">
        <v>2028</v>
      </c>
      <c r="L1" s="656">
        <v>2029</v>
      </c>
      <c r="M1" s="656">
        <v>2030</v>
      </c>
      <c r="N1" s="656">
        <v>2031</v>
      </c>
      <c r="O1" s="656">
        <v>2032</v>
      </c>
      <c r="P1" s="656">
        <v>2033</v>
      </c>
      <c r="Q1" s="656">
        <v>2034</v>
      </c>
      <c r="R1" s="656">
        <v>2035</v>
      </c>
      <c r="S1" s="656">
        <v>2036</v>
      </c>
      <c r="T1" s="656">
        <v>2037</v>
      </c>
      <c r="U1" s="656">
        <v>2038</v>
      </c>
      <c r="V1" s="656">
        <v>2039</v>
      </c>
      <c r="W1" s="656">
        <v>2040</v>
      </c>
      <c r="X1" s="656">
        <v>2041</v>
      </c>
    </row>
    <row r="2" spans="1:27">
      <c r="A2" s="598" t="s">
        <v>1040</v>
      </c>
      <c r="B2" s="599" t="str">
        <f>VLOOKUP(Veikla_18!A2,Veiklos_saltiniai!$A$2:$B$37,2,FALSE)</f>
        <v>Lietuvos ir Latvijos tarpsisteminių jungčių stiprinimo Lietuvos Respublikoje projektas</v>
      </c>
      <c r="C2" s="600"/>
      <c r="D2" s="601"/>
      <c r="E2" s="602"/>
      <c r="F2" s="602"/>
      <c r="G2" s="602"/>
      <c r="H2" s="602"/>
      <c r="I2" s="602"/>
      <c r="J2" s="602"/>
      <c r="K2" s="602"/>
      <c r="L2" s="602"/>
      <c r="M2" s="602"/>
      <c r="N2" s="602"/>
      <c r="O2" s="602"/>
      <c r="P2" s="602"/>
      <c r="Q2" s="602"/>
      <c r="R2" s="602"/>
      <c r="S2" s="602"/>
      <c r="T2" s="602"/>
      <c r="U2" s="602"/>
      <c r="V2" s="602"/>
      <c r="W2" s="602"/>
      <c r="X2" s="602"/>
    </row>
    <row r="3" spans="1:27" ht="57.75" customHeight="1">
      <c r="A3" s="603" t="s">
        <v>1040</v>
      </c>
      <c r="B3" s="610" t="str">
        <f>VLOOKUP(Veikla_18!A3,Veiklos_saltiniai!$A$2:$B$37,2,FALSE)</f>
        <v>Lietuvos ir Latvijos tarpsisteminių jungčių stiprinimo Lietuvos Respublikoje projektas</v>
      </c>
      <c r="C3" s="617" t="s">
        <v>959</v>
      </c>
      <c r="D3" s="612">
        <f>SUM(E3:Q3)</f>
        <v>105760999.96999998</v>
      </c>
      <c r="E3" s="613"/>
      <c r="F3" s="657"/>
      <c r="G3" s="657"/>
      <c r="H3" s="657"/>
      <c r="I3" s="657"/>
      <c r="J3" s="657">
        <v>9305183.1099999994</v>
      </c>
      <c r="K3" s="657">
        <v>10604705.35</v>
      </c>
      <c r="L3" s="657">
        <v>4293617.4000000004</v>
      </c>
      <c r="M3" s="657">
        <v>18788701.91</v>
      </c>
      <c r="N3" s="657">
        <v>29224282.59</v>
      </c>
      <c r="O3" s="657">
        <v>21271073.399999999</v>
      </c>
      <c r="P3" s="657">
        <v>6495052.5999999996</v>
      </c>
      <c r="Q3" s="657">
        <v>5778383.6100000003</v>
      </c>
      <c r="R3" s="657"/>
      <c r="S3" s="657"/>
      <c r="T3" s="657"/>
      <c r="U3" s="657"/>
      <c r="V3" s="657"/>
      <c r="W3" s="657"/>
      <c r="X3" s="657"/>
    </row>
    <row r="4" spans="1:27">
      <c r="A4" s="603" t="s">
        <v>1040</v>
      </c>
      <c r="B4" s="610" t="str">
        <f>VLOOKUP(Veikla_18!A4,Veiklos_saltiniai!$A$2:$B$37,2,FALSE)</f>
        <v>Lietuvos ir Latvijos tarpsisteminių jungčių stiprinimo Lietuvos Respublikoje projektas</v>
      </c>
      <c r="C4" s="617" t="s">
        <v>437</v>
      </c>
      <c r="D4" s="612">
        <f>SUM(E4:Q4)</f>
        <v>317283000.02999997</v>
      </c>
      <c r="E4" s="613"/>
      <c r="F4" s="657">
        <f>92000-F3</f>
        <v>92000</v>
      </c>
      <c r="G4" s="657">
        <f>351000-G3</f>
        <v>351000</v>
      </c>
      <c r="H4" s="657">
        <f>777000-H3</f>
        <v>777000</v>
      </c>
      <c r="I4" s="657">
        <f>8472000-I3</f>
        <v>8472000</v>
      </c>
      <c r="J4" s="657">
        <f>36368000-J3</f>
        <v>27062816.890000001</v>
      </c>
      <c r="K4" s="657">
        <f>41447000-K3</f>
        <v>30842294.649999999</v>
      </c>
      <c r="L4" s="657">
        <f>16781000-L3</f>
        <v>12487382.6</v>
      </c>
      <c r="M4" s="657">
        <f>73433000-M3</f>
        <v>54644298.090000004</v>
      </c>
      <c r="N4" s="657">
        <f>114219000-N3</f>
        <v>84994717.409999996</v>
      </c>
      <c r="O4" s="657">
        <f>83135000-O3</f>
        <v>61863926.600000001</v>
      </c>
      <c r="P4" s="657">
        <f>25385000-P3</f>
        <v>18889947.399999999</v>
      </c>
      <c r="Q4" s="657">
        <f>22584000-Q3</f>
        <v>16805616.390000001</v>
      </c>
      <c r="R4" s="657"/>
      <c r="S4" s="657"/>
      <c r="T4" s="657"/>
      <c r="U4" s="657"/>
      <c r="V4" s="657"/>
      <c r="W4" s="657"/>
      <c r="X4" s="657"/>
    </row>
    <row r="5" spans="1:27">
      <c r="A5" s="605" t="s">
        <v>1040</v>
      </c>
      <c r="B5" s="606" t="str">
        <f>B2</f>
        <v>Lietuvos ir Latvijos tarpsisteminių jungčių stiprinimo Lietuvos Respublikoje projektas</v>
      </c>
      <c r="C5" s="606" t="s">
        <v>959</v>
      </c>
      <c r="D5" s="607">
        <f ca="1">SUMIF($C$3:D$4,$C5,D$3:D$4)</f>
        <v>105760999.96999998</v>
      </c>
      <c r="E5" s="607">
        <f ca="1">SUMIF($C$3:E$4,$C5,E$3:E$4)</f>
        <v>0</v>
      </c>
      <c r="F5" s="658">
        <f ca="1">SUMIF($C$3:F$4,$C5,F$3:F$4)</f>
        <v>0</v>
      </c>
      <c r="G5" s="658">
        <f ca="1">SUMIF($C$3:G$4,$C5,G$3:G$4)</f>
        <v>0</v>
      </c>
      <c r="H5" s="658">
        <f ca="1">SUMIF($C$3:H$4,$C5,H$3:H$4)</f>
        <v>0</v>
      </c>
      <c r="I5" s="658">
        <f ca="1">SUMIF($C$3:I$4,$C5,I$3:I$4)</f>
        <v>0</v>
      </c>
      <c r="J5" s="658">
        <f ca="1">SUMIF($C$3:J$4,$C5,J$3:J$4)</f>
        <v>9305183.1099999994</v>
      </c>
      <c r="K5" s="658">
        <f ca="1">SUMIF($C$3:K$4,$C5,K$3:K$4)</f>
        <v>10604705.35</v>
      </c>
      <c r="L5" s="658">
        <f ca="1">SUMIF($C$3:L$4,$C5,L$3:L$4)</f>
        <v>4293617.4000000004</v>
      </c>
      <c r="M5" s="658">
        <f ca="1">SUMIF($C$3:M$4,$C5,M$3:M$4)</f>
        <v>18788701.91</v>
      </c>
      <c r="N5" s="658">
        <f ca="1">SUMIF($C$3:N$4,$C5,N$3:N$4)</f>
        <v>29224282.59</v>
      </c>
      <c r="O5" s="658">
        <f ca="1">SUMIF($C$3:O$4,$C5,O$3:O$4)</f>
        <v>21271073.399999999</v>
      </c>
      <c r="P5" s="658">
        <f ca="1">SUMIF($C$3:P$4,$C5,P$3:P$4)</f>
        <v>6495052.5999999996</v>
      </c>
      <c r="Q5" s="658">
        <f ca="1">SUMIF($C$3:Q$4,$C5,Q$3:Q$4)</f>
        <v>5778383.6100000003</v>
      </c>
      <c r="R5" s="658"/>
      <c r="S5" s="658"/>
      <c r="T5" s="658"/>
      <c r="U5" s="658"/>
      <c r="V5" s="658"/>
      <c r="W5" s="658"/>
      <c r="X5" s="658"/>
    </row>
    <row r="6" spans="1:27">
      <c r="A6" s="608" t="s">
        <v>1040</v>
      </c>
      <c r="B6" s="606" t="str">
        <f>B5</f>
        <v>Lietuvos ir Latvijos tarpsisteminių jungčių stiprinimo Lietuvos Respublikoje projektas</v>
      </c>
      <c r="C6" s="606" t="s">
        <v>437</v>
      </c>
      <c r="D6" s="607">
        <f ca="1">SUMIF($C$3:D$4,$C6,D$3:D$4)</f>
        <v>317283000.02999997</v>
      </c>
      <c r="E6" s="607">
        <f ca="1">SUMIF($C$3:E$4,$C6,E$3:E$4)</f>
        <v>0</v>
      </c>
      <c r="F6" s="658">
        <f ca="1">SUMIF($C$3:F$4,$C6,F$3:F$4)</f>
        <v>92000</v>
      </c>
      <c r="G6" s="658">
        <f ca="1">SUMIF($C$3:G$4,$C6,G$3:G$4)</f>
        <v>351000</v>
      </c>
      <c r="H6" s="658">
        <f ca="1">SUMIF($C$3:H$4,$C6,H$3:H$4)</f>
        <v>777000</v>
      </c>
      <c r="I6" s="658">
        <f ca="1">SUMIF($C$3:I$4,$C6,I$3:I$4)</f>
        <v>8472000</v>
      </c>
      <c r="J6" s="658">
        <f ca="1">SUMIF($C$3:J$4,$C6,J$3:J$4)</f>
        <v>27062816.890000001</v>
      </c>
      <c r="K6" s="658">
        <f ca="1">SUMIF($C$3:K$4,$C6,K$3:K$4)</f>
        <v>30842294.649999999</v>
      </c>
      <c r="L6" s="658">
        <f ca="1">SUMIF($C$3:L$4,$C6,L$3:L$4)</f>
        <v>12487382.6</v>
      </c>
      <c r="M6" s="658">
        <f ca="1">SUMIF($C$3:M$4,$C6,M$3:M$4)</f>
        <v>54644298.090000004</v>
      </c>
      <c r="N6" s="658">
        <f ca="1">SUMIF($C$3:N$4,$C6,N$3:N$4)</f>
        <v>84994717.409999996</v>
      </c>
      <c r="O6" s="658">
        <f ca="1">SUMIF($C$3:O$4,$C6,O$3:O$4)</f>
        <v>61863926.600000001</v>
      </c>
      <c r="P6" s="658">
        <f ca="1">SUMIF($C$3:P$4,$C6,P$3:P$4)</f>
        <v>18889947.399999999</v>
      </c>
      <c r="Q6" s="658">
        <f ca="1">SUMIF($C$3:Q$4,$C6,Q$3:Q$4)</f>
        <v>16805616.390000001</v>
      </c>
      <c r="R6" s="658"/>
      <c r="S6" s="658"/>
      <c r="T6" s="658"/>
      <c r="U6" s="658"/>
      <c r="V6" s="658"/>
      <c r="W6" s="658"/>
      <c r="X6" s="658"/>
    </row>
    <row r="7" spans="1:27">
      <c r="C7" s="586" t="s">
        <v>964</v>
      </c>
      <c r="D7" s="587">
        <f t="shared" ref="D7:K7" ca="1" si="0">SUM(D5:D6)</f>
        <v>423043999.99999994</v>
      </c>
      <c r="E7" s="587">
        <f t="shared" ca="1" si="0"/>
        <v>0</v>
      </c>
      <c r="F7" s="659">
        <f t="shared" ca="1" si="0"/>
        <v>92000</v>
      </c>
      <c r="G7" s="659">
        <f t="shared" ca="1" si="0"/>
        <v>351000</v>
      </c>
      <c r="H7" s="659">
        <f t="shared" ca="1" si="0"/>
        <v>777000</v>
      </c>
      <c r="I7" s="659">
        <f t="shared" ca="1" si="0"/>
        <v>8472000</v>
      </c>
      <c r="J7" s="659">
        <f t="shared" ca="1" si="0"/>
        <v>36368000</v>
      </c>
      <c r="K7" s="659">
        <f t="shared" ca="1" si="0"/>
        <v>41447000</v>
      </c>
      <c r="L7" s="659">
        <f t="shared" ref="L7:Q7" ca="1" si="1">SUM(L5:L6)</f>
        <v>16781000</v>
      </c>
      <c r="M7" s="659">
        <f t="shared" ca="1" si="1"/>
        <v>73433000</v>
      </c>
      <c r="N7" s="659">
        <f t="shared" ca="1" si="1"/>
        <v>114219000</v>
      </c>
      <c r="O7" s="659">
        <f t="shared" ca="1" si="1"/>
        <v>83135000</v>
      </c>
      <c r="P7" s="659">
        <f t="shared" ca="1" si="1"/>
        <v>25385000</v>
      </c>
      <c r="Q7" s="659">
        <f t="shared" ca="1" si="1"/>
        <v>22584000</v>
      </c>
      <c r="R7" s="659"/>
      <c r="S7" s="659"/>
      <c r="T7" s="659"/>
      <c r="U7" s="659"/>
      <c r="V7" s="659"/>
      <c r="W7" s="659"/>
      <c r="X7" s="659"/>
    </row>
    <row r="8" spans="1:27">
      <c r="A8" s="594" t="str">
        <f>'Alternatyva 1'!B105</f>
        <v>G.1.1.</v>
      </c>
      <c r="B8" s="594" t="str">
        <f>'Alternatyva 1'!C105</f>
        <v>Veiklos 18 veiklos sąnaudų pokytis</v>
      </c>
      <c r="E8" s="604"/>
      <c r="F8" s="604"/>
      <c r="G8" s="604"/>
      <c r="H8" s="604"/>
      <c r="I8" s="604"/>
      <c r="J8" s="604"/>
      <c r="K8" s="604"/>
      <c r="L8" s="604"/>
      <c r="M8" s="604"/>
      <c r="N8" s="604"/>
      <c r="O8" s="604"/>
    </row>
    <row r="9" spans="1:27">
      <c r="B9" s="694">
        <v>1</v>
      </c>
      <c r="C9" s="695" t="s">
        <v>1024</v>
      </c>
      <c r="E9" s="604"/>
      <c r="F9" s="604"/>
      <c r="G9" s="604"/>
      <c r="H9" s="604"/>
      <c r="I9" s="604"/>
      <c r="J9" s="604"/>
      <c r="K9" s="604"/>
      <c r="L9" s="657"/>
      <c r="M9" s="657"/>
      <c r="N9" s="657"/>
      <c r="O9" s="657"/>
      <c r="P9" s="657"/>
      <c r="Q9" s="657"/>
      <c r="R9" s="657">
        <v>148933</v>
      </c>
      <c r="S9" s="657">
        <v>148933</v>
      </c>
      <c r="T9" s="657">
        <v>148933</v>
      </c>
      <c r="U9" s="657">
        <v>148933</v>
      </c>
      <c r="V9" s="657">
        <v>148933</v>
      </c>
      <c r="W9" s="657">
        <v>148933</v>
      </c>
      <c r="X9" s="657">
        <v>148933</v>
      </c>
      <c r="Y9" s="604"/>
      <c r="Z9" s="604"/>
      <c r="AA9" s="604"/>
    </row>
    <row r="10" spans="1:27">
      <c r="B10" s="694">
        <v>2</v>
      </c>
      <c r="C10" s="695" t="s">
        <v>1025</v>
      </c>
      <c r="E10" s="604"/>
      <c r="F10" s="604"/>
      <c r="G10" s="604"/>
      <c r="H10" s="604"/>
      <c r="I10" s="604"/>
      <c r="J10" s="604"/>
      <c r="L10" s="657"/>
      <c r="M10" s="657"/>
      <c r="N10" s="657"/>
      <c r="O10" s="657"/>
      <c r="P10" s="657"/>
      <c r="Q10" s="657"/>
      <c r="R10" s="657">
        <v>156772</v>
      </c>
      <c r="S10" s="657">
        <v>156772</v>
      </c>
      <c r="T10" s="657">
        <v>156772</v>
      </c>
      <c r="U10" s="657">
        <v>156772</v>
      </c>
      <c r="V10" s="657">
        <v>156772</v>
      </c>
      <c r="W10" s="657">
        <v>156772</v>
      </c>
      <c r="X10" s="657">
        <v>156772</v>
      </c>
    </row>
    <row r="11" spans="1:27">
      <c r="B11" s="694">
        <v>3</v>
      </c>
      <c r="C11" s="695" t="s">
        <v>1026</v>
      </c>
      <c r="E11" s="604"/>
      <c r="F11" s="604"/>
      <c r="G11" s="604"/>
      <c r="H11" s="604"/>
      <c r="I11" s="689"/>
      <c r="J11" s="604"/>
      <c r="L11" s="657"/>
      <c r="M11" s="657"/>
      <c r="N11" s="657"/>
      <c r="O11" s="657"/>
      <c r="P11" s="657"/>
      <c r="Q11" s="657"/>
      <c r="R11" s="657">
        <v>194005</v>
      </c>
      <c r="S11" s="657">
        <v>194005</v>
      </c>
      <c r="T11" s="657">
        <v>194005</v>
      </c>
      <c r="U11" s="657">
        <v>194005</v>
      </c>
      <c r="V11" s="657">
        <v>194005</v>
      </c>
      <c r="W11" s="657">
        <v>194005</v>
      </c>
      <c r="X11" s="657">
        <v>194005</v>
      </c>
    </row>
    <row r="12" spans="1:27">
      <c r="B12" s="694">
        <v>4</v>
      </c>
      <c r="C12" s="695" t="s">
        <v>1027</v>
      </c>
      <c r="E12" s="604"/>
      <c r="F12" s="604"/>
      <c r="G12" s="604"/>
      <c r="H12" s="604"/>
      <c r="I12" s="604"/>
      <c r="J12" s="604"/>
      <c r="L12" s="657"/>
      <c r="M12" s="657"/>
      <c r="N12" s="657"/>
      <c r="O12" s="657"/>
      <c r="P12" s="657">
        <v>15510</v>
      </c>
      <c r="Q12" s="657">
        <v>15510</v>
      </c>
      <c r="R12" s="657">
        <v>15510</v>
      </c>
      <c r="S12" s="657">
        <v>15510</v>
      </c>
      <c r="T12" s="657">
        <v>15510</v>
      </c>
      <c r="U12" s="657">
        <v>15510</v>
      </c>
      <c r="V12" s="657">
        <v>15510</v>
      </c>
      <c r="W12" s="657">
        <v>15510</v>
      </c>
      <c r="X12" s="657">
        <v>15510</v>
      </c>
    </row>
    <row r="13" spans="1:27">
      <c r="B13" s="690">
        <v>5</v>
      </c>
      <c r="C13" s="691" t="s">
        <v>1028</v>
      </c>
      <c r="E13" s="604"/>
      <c r="F13" s="604"/>
      <c r="G13" s="604"/>
      <c r="H13" s="604"/>
      <c r="I13" s="604"/>
      <c r="J13" s="604"/>
      <c r="L13" s="657">
        <v>3102</v>
      </c>
      <c r="M13" s="657">
        <v>3102</v>
      </c>
      <c r="N13" s="657">
        <v>6204</v>
      </c>
      <c r="O13" s="657">
        <v>6204</v>
      </c>
      <c r="P13" s="657">
        <v>6204</v>
      </c>
      <c r="Q13" s="657">
        <v>6204</v>
      </c>
      <c r="R13" s="657">
        <v>6204</v>
      </c>
      <c r="S13" s="657">
        <v>6204</v>
      </c>
      <c r="T13" s="657">
        <v>6204</v>
      </c>
      <c r="U13" s="657">
        <v>6204</v>
      </c>
      <c r="V13" s="657">
        <v>6204</v>
      </c>
      <c r="W13" s="657">
        <v>6204</v>
      </c>
      <c r="X13" s="657">
        <v>6204</v>
      </c>
    </row>
    <row r="14" spans="1:27">
      <c r="B14" s="690">
        <v>6</v>
      </c>
      <c r="C14" s="691" t="s">
        <v>1029</v>
      </c>
      <c r="E14" s="604"/>
      <c r="F14" s="604"/>
      <c r="G14" s="604"/>
      <c r="H14" s="604"/>
      <c r="I14" s="604"/>
      <c r="J14" s="604"/>
      <c r="L14" s="657"/>
      <c r="M14" s="657"/>
      <c r="N14" s="657"/>
      <c r="O14" s="657"/>
      <c r="P14" s="657"/>
      <c r="Q14" s="657">
        <v>19597</v>
      </c>
      <c r="R14" s="657">
        <v>19597</v>
      </c>
      <c r="S14" s="657">
        <v>19597</v>
      </c>
      <c r="T14" s="657">
        <v>19597</v>
      </c>
      <c r="U14" s="657">
        <v>19597</v>
      </c>
      <c r="V14" s="657">
        <v>19597</v>
      </c>
      <c r="W14" s="657">
        <v>19597</v>
      </c>
      <c r="X14" s="657">
        <v>19597</v>
      </c>
    </row>
    <row r="15" spans="1:27">
      <c r="B15" s="690">
        <v>7</v>
      </c>
      <c r="C15" s="691" t="s">
        <v>1030</v>
      </c>
      <c r="E15" s="604"/>
      <c r="F15" s="604"/>
      <c r="G15" s="604"/>
      <c r="H15" s="604"/>
      <c r="I15" s="604"/>
      <c r="J15" s="604"/>
      <c r="L15" s="657"/>
      <c r="M15" s="657"/>
      <c r="N15" s="657"/>
      <c r="O15" s="657"/>
      <c r="P15" s="657"/>
      <c r="Q15" s="657"/>
      <c r="R15" s="657">
        <v>5879</v>
      </c>
      <c r="S15" s="657">
        <v>5879</v>
      </c>
      <c r="T15" s="657">
        <v>5879</v>
      </c>
      <c r="U15" s="657">
        <v>5879</v>
      </c>
      <c r="V15" s="657">
        <v>5879</v>
      </c>
      <c r="W15" s="657">
        <v>5879</v>
      </c>
      <c r="X15" s="657">
        <v>5879</v>
      </c>
    </row>
    <row r="16" spans="1:27">
      <c r="B16" s="690">
        <v>9</v>
      </c>
      <c r="C16" s="691" t="s">
        <v>1031</v>
      </c>
      <c r="E16" s="604"/>
      <c r="F16" s="604"/>
      <c r="G16" s="604"/>
      <c r="H16" s="604"/>
      <c r="I16" s="604"/>
      <c r="J16" s="604"/>
      <c r="L16" s="657"/>
      <c r="M16" s="657"/>
      <c r="N16" s="657"/>
      <c r="O16" s="657"/>
      <c r="P16" s="657">
        <v>156772</v>
      </c>
      <c r="Q16" s="657">
        <v>156772</v>
      </c>
      <c r="R16" s="657">
        <v>156772</v>
      </c>
      <c r="S16" s="657">
        <v>156772</v>
      </c>
      <c r="T16" s="657">
        <v>156772</v>
      </c>
      <c r="U16" s="657">
        <v>156772</v>
      </c>
      <c r="V16" s="657">
        <v>156772</v>
      </c>
      <c r="W16" s="657">
        <v>156772</v>
      </c>
      <c r="X16" s="657">
        <v>156772</v>
      </c>
    </row>
    <row r="17" spans="1:24">
      <c r="B17" s="690">
        <v>10</v>
      </c>
      <c r="C17" s="691" t="s">
        <v>1032</v>
      </c>
      <c r="E17" s="604"/>
      <c r="F17" s="604"/>
      <c r="G17" s="604"/>
      <c r="H17" s="604"/>
      <c r="I17" s="604"/>
      <c r="J17" s="604"/>
      <c r="L17" s="657"/>
      <c r="M17" s="657"/>
      <c r="N17" s="657"/>
      <c r="O17" s="657"/>
      <c r="P17" s="657"/>
      <c r="Q17" s="657">
        <v>60749</v>
      </c>
      <c r="R17" s="657">
        <v>60749</v>
      </c>
      <c r="S17" s="657">
        <v>60749</v>
      </c>
      <c r="T17" s="657">
        <v>60749</v>
      </c>
      <c r="U17" s="657">
        <v>60749</v>
      </c>
      <c r="V17" s="657">
        <v>60749</v>
      </c>
      <c r="W17" s="657">
        <v>60749</v>
      </c>
      <c r="X17" s="657">
        <v>60749</v>
      </c>
    </row>
    <row r="18" spans="1:24">
      <c r="B18" s="690">
        <v>11</v>
      </c>
      <c r="C18" s="691" t="s">
        <v>1033</v>
      </c>
      <c r="E18" s="604"/>
      <c r="F18" s="604"/>
      <c r="G18" s="604"/>
      <c r="H18" s="604"/>
      <c r="I18" s="604"/>
      <c r="J18" s="604"/>
      <c r="L18" s="657"/>
      <c r="M18" s="657"/>
      <c r="N18" s="657"/>
      <c r="O18" s="657">
        <v>113660</v>
      </c>
      <c r="P18" s="657">
        <v>113660</v>
      </c>
      <c r="Q18" s="657">
        <v>113660</v>
      </c>
      <c r="R18" s="657">
        <v>113660</v>
      </c>
      <c r="S18" s="657">
        <v>113660</v>
      </c>
      <c r="T18" s="657">
        <v>113660</v>
      </c>
      <c r="U18" s="657">
        <v>113660</v>
      </c>
      <c r="V18" s="657">
        <v>113660</v>
      </c>
      <c r="W18" s="657">
        <v>113660</v>
      </c>
      <c r="X18" s="657">
        <v>113660</v>
      </c>
    </row>
    <row r="19" spans="1:24">
      <c r="B19" s="690">
        <v>12</v>
      </c>
      <c r="C19" s="691" t="s">
        <v>1034</v>
      </c>
      <c r="E19" s="604"/>
      <c r="F19" s="604"/>
      <c r="G19" s="604"/>
      <c r="H19" s="604"/>
      <c r="I19" s="604"/>
      <c r="J19" s="604"/>
      <c r="L19" s="657"/>
      <c r="M19" s="657"/>
      <c r="N19" s="657"/>
      <c r="O19" s="657">
        <v>56830</v>
      </c>
      <c r="P19" s="657">
        <v>56830</v>
      </c>
      <c r="Q19" s="657">
        <v>56830</v>
      </c>
      <c r="R19" s="657">
        <v>56830</v>
      </c>
      <c r="S19" s="657">
        <v>56830</v>
      </c>
      <c r="T19" s="657">
        <v>56830</v>
      </c>
      <c r="U19" s="657">
        <v>56830</v>
      </c>
      <c r="V19" s="657">
        <v>56830</v>
      </c>
      <c r="W19" s="657">
        <v>56830</v>
      </c>
      <c r="X19" s="657">
        <v>56830</v>
      </c>
    </row>
    <row r="20" spans="1:24" ht="18.600000000000001" thickBot="1">
      <c r="B20" s="690">
        <v>13</v>
      </c>
      <c r="C20" s="692" t="s">
        <v>1035</v>
      </c>
      <c r="E20" s="604"/>
      <c r="F20" s="604"/>
      <c r="G20" s="604"/>
      <c r="H20" s="604"/>
      <c r="I20" s="604"/>
      <c r="J20" s="604"/>
      <c r="L20" s="657">
        <v>162651</v>
      </c>
      <c r="M20" s="657">
        <v>162651</v>
      </c>
      <c r="N20" s="657">
        <v>162651</v>
      </c>
      <c r="O20" s="657">
        <v>162651</v>
      </c>
      <c r="P20" s="657">
        <v>162651</v>
      </c>
      <c r="Q20" s="657">
        <v>162651</v>
      </c>
      <c r="R20" s="657">
        <v>162651</v>
      </c>
      <c r="S20" s="657">
        <v>162651</v>
      </c>
      <c r="T20" s="657">
        <v>162651</v>
      </c>
      <c r="U20" s="657">
        <v>162651</v>
      </c>
      <c r="V20" s="657">
        <v>162651</v>
      </c>
      <c r="W20" s="657">
        <v>162651</v>
      </c>
      <c r="X20" s="657">
        <v>162651</v>
      </c>
    </row>
    <row r="21" spans="1:24">
      <c r="C21" s="586" t="s">
        <v>1037</v>
      </c>
      <c r="D21" s="659"/>
      <c r="E21" s="659"/>
      <c r="F21" s="659"/>
      <c r="G21" s="659"/>
      <c r="H21" s="659"/>
      <c r="I21" s="659"/>
      <c r="J21" s="659"/>
      <c r="K21" s="659"/>
      <c r="L21" s="696">
        <f>SUM(L9:L20)</f>
        <v>165753</v>
      </c>
      <c r="M21" s="696">
        <f t="shared" ref="M21:X21" si="2">SUM(M9:M20)</f>
        <v>165753</v>
      </c>
      <c r="N21" s="696">
        <f t="shared" si="2"/>
        <v>168855</v>
      </c>
      <c r="O21" s="696">
        <f t="shared" si="2"/>
        <v>339345</v>
      </c>
      <c r="P21" s="696">
        <f t="shared" si="2"/>
        <v>511627</v>
      </c>
      <c r="Q21" s="696">
        <f t="shared" si="2"/>
        <v>591973</v>
      </c>
      <c r="R21" s="696">
        <f t="shared" si="2"/>
        <v>1097562</v>
      </c>
      <c r="S21" s="696">
        <f t="shared" si="2"/>
        <v>1097562</v>
      </c>
      <c r="T21" s="696">
        <f t="shared" si="2"/>
        <v>1097562</v>
      </c>
      <c r="U21" s="696">
        <f t="shared" si="2"/>
        <v>1097562</v>
      </c>
      <c r="V21" s="696">
        <f t="shared" si="2"/>
        <v>1097562</v>
      </c>
      <c r="W21" s="696">
        <f t="shared" si="2"/>
        <v>1097562</v>
      </c>
      <c r="X21" s="696">
        <f t="shared" si="2"/>
        <v>1097562</v>
      </c>
    </row>
    <row r="22" spans="1:24" ht="18.600000000000001">
      <c r="A22" s="594" t="str">
        <f>'Alternatyva 1'!B117</f>
        <v>H.1.1.</v>
      </c>
      <c r="B22" s="594" t="str">
        <f>'Alternatyva 1'!C117</f>
        <v>Veiklos 18 veiklos pajamų pokytis</v>
      </c>
      <c r="K22" s="693"/>
    </row>
    <row r="23" spans="1:24">
      <c r="B23" s="659"/>
      <c r="C23" s="697" t="s">
        <v>1036</v>
      </c>
      <c r="D23" s="659"/>
      <c r="E23" s="659"/>
      <c r="F23" s="659"/>
      <c r="G23" s="659"/>
      <c r="H23" s="659"/>
      <c r="I23" s="659"/>
      <c r="J23" s="659"/>
      <c r="K23" s="659"/>
      <c r="L23" s="696"/>
      <c r="M23" s="696"/>
      <c r="N23" s="696"/>
      <c r="O23" s="696"/>
      <c r="P23" s="696"/>
      <c r="Q23" s="696"/>
      <c r="R23" s="696">
        <f>120910000</f>
        <v>120910000</v>
      </c>
      <c r="S23" s="696">
        <f>R23</f>
        <v>120910000</v>
      </c>
      <c r="T23" s="696">
        <f t="shared" ref="T23:X23" si="3">S23</f>
        <v>120910000</v>
      </c>
      <c r="U23" s="696">
        <f t="shared" si="3"/>
        <v>120910000</v>
      </c>
      <c r="V23" s="696">
        <f t="shared" si="3"/>
        <v>120910000</v>
      </c>
      <c r="W23" s="696">
        <f t="shared" si="3"/>
        <v>120910000</v>
      </c>
      <c r="X23" s="696">
        <f t="shared" si="3"/>
        <v>120910000</v>
      </c>
    </row>
    <row r="24" spans="1:24" ht="18.600000000000001">
      <c r="B24" s="594"/>
      <c r="K24" s="693"/>
    </row>
    <row r="25" spans="1:24" s="636" customFormat="1" ht="15.6" hidden="1">
      <c r="B25" s="635" t="s">
        <v>983</v>
      </c>
      <c r="D25" s="637"/>
    </row>
    <row r="26" spans="1:24" hidden="1">
      <c r="C26" s="594" t="e">
        <f>VLOOKUP(B26,Rezultato_rodikliai!$A$1:$B$16,2,FALSE)</f>
        <v>#N/A</v>
      </c>
    </row>
    <row r="29" spans="1:24" s="647" customFormat="1" ht="15.6">
      <c r="B29" s="646" t="s">
        <v>984</v>
      </c>
      <c r="D29" s="648"/>
    </row>
    <row r="30" spans="1:24">
      <c r="B30" s="654" t="str">
        <f>Produkto_rodikliai!A21</f>
        <v>20. Naujai pastatytų ir rekonstruotų elektros perdavimo linijų ilgis (km)</v>
      </c>
      <c r="C30" s="653" t="str">
        <f>VLOOKUP(B30,Produkto_rodikliai!$A$1:$B$21,2,FALSE)</f>
        <v>P-03-001-06-03-02-20</v>
      </c>
      <c r="D30" s="620"/>
      <c r="E30" s="653"/>
      <c r="F30" s="653"/>
      <c r="G30" s="653"/>
      <c r="H30" s="653"/>
      <c r="I30" s="653"/>
      <c r="J30" s="653"/>
      <c r="K30" s="653">
        <f>83</f>
        <v>83</v>
      </c>
      <c r="L30" s="653"/>
      <c r="M30" s="653"/>
      <c r="N30" s="653">
        <f>87</f>
        <v>87</v>
      </c>
      <c r="O30" s="653">
        <f>80</f>
        <v>80</v>
      </c>
      <c r="P30" s="653">
        <f>41</f>
        <v>41</v>
      </c>
      <c r="Q30" s="653">
        <f>258</f>
        <v>258</v>
      </c>
    </row>
  </sheetData>
  <pageMargins left="0.7" right="0.7" top="0.75" bottom="0.75" header="0.3" footer="0.3"/>
  <headerFooter>
    <oddHeader>&amp;R&amp;"Aptos"&amp;10&amp;K000000 VIDINIO NAUDOJIMO INFORMACIJA&amp;1#_x000D_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7A6D-96FE-4067-B8BF-81245AFF3AC3}">
  <dimension ref="A1:AE86"/>
  <sheetViews>
    <sheetView workbookViewId="0">
      <pane ySplit="1" topLeftCell="A8" activePane="bottomLeft" state="frozen"/>
      <selection pane="bottomLeft" activeCell="J22" sqref="J22"/>
    </sheetView>
  </sheetViews>
  <sheetFormatPr defaultRowHeight="14.4"/>
  <cols>
    <col min="1" max="1" width="19.109375" customWidth="1"/>
    <col min="2" max="2" width="95.88671875" style="1" customWidth="1"/>
    <col min="3" max="3" width="11.6640625" customWidth="1"/>
    <col min="4" max="7" width="9.33203125" bestFit="1" customWidth="1"/>
    <col min="8" max="8" width="13.88671875" bestFit="1" customWidth="1"/>
    <col min="9" max="9" width="12.6640625" bestFit="1" customWidth="1"/>
    <col min="10" max="10" width="14.6640625" bestFit="1" customWidth="1"/>
    <col min="11" max="15" width="12.6640625" bestFit="1" customWidth="1"/>
    <col min="16" max="30" width="13.109375" bestFit="1" customWidth="1"/>
    <col min="31" max="31" width="12.6640625" bestFit="1" customWidth="1"/>
  </cols>
  <sheetData>
    <row r="1" spans="1:31">
      <c r="A1" s="322"/>
      <c r="B1" s="1" t="s">
        <v>990</v>
      </c>
      <c r="C1" s="322" t="s">
        <v>772</v>
      </c>
      <c r="D1" s="663">
        <v>2022</v>
      </c>
      <c r="E1" s="663">
        <v>2023</v>
      </c>
      <c r="F1" s="663">
        <v>2024</v>
      </c>
      <c r="G1" s="663">
        <v>2025</v>
      </c>
      <c r="H1" s="663">
        <v>2026</v>
      </c>
      <c r="I1" s="663">
        <v>2027</v>
      </c>
      <c r="J1" s="663">
        <v>2028</v>
      </c>
      <c r="K1" s="663">
        <v>2029</v>
      </c>
      <c r="L1" s="663">
        <v>2030</v>
      </c>
      <c r="M1" s="663">
        <v>2031</v>
      </c>
      <c r="N1" s="663">
        <v>2032</v>
      </c>
      <c r="O1" s="663">
        <v>2033</v>
      </c>
      <c r="P1" s="663">
        <v>2034</v>
      </c>
      <c r="Q1" s="663">
        <v>2035</v>
      </c>
      <c r="R1" s="663">
        <v>2036</v>
      </c>
      <c r="S1" s="663">
        <v>2037</v>
      </c>
      <c r="T1" s="663">
        <v>2038</v>
      </c>
      <c r="U1" s="663">
        <v>2039</v>
      </c>
      <c r="V1" s="663">
        <v>2040</v>
      </c>
      <c r="W1" s="663">
        <v>2041</v>
      </c>
      <c r="X1" s="663">
        <v>2042</v>
      </c>
      <c r="Y1" s="663">
        <v>2043</v>
      </c>
      <c r="Z1" s="663">
        <v>2044</v>
      </c>
      <c r="AA1" s="663">
        <v>2045</v>
      </c>
      <c r="AB1" s="663">
        <v>2046</v>
      </c>
      <c r="AC1" s="663">
        <v>2047</v>
      </c>
      <c r="AD1" s="663">
        <v>2048</v>
      </c>
      <c r="AE1" s="663">
        <v>2049</v>
      </c>
    </row>
    <row r="2" spans="1:31" ht="28.8">
      <c r="B2" s="667" t="s">
        <v>1005</v>
      </c>
      <c r="C2" s="667" t="s">
        <v>991</v>
      </c>
      <c r="D2" s="675">
        <v>3.79</v>
      </c>
      <c r="E2" s="675">
        <v>4.58</v>
      </c>
      <c r="F2" s="675">
        <v>5.8</v>
      </c>
      <c r="G2" s="675">
        <v>5.62</v>
      </c>
      <c r="H2" s="675">
        <v>5.76</v>
      </c>
      <c r="I2" s="675">
        <v>5.93</v>
      </c>
      <c r="J2" s="675">
        <v>6.11</v>
      </c>
      <c r="K2" s="675">
        <v>6.3</v>
      </c>
      <c r="L2" s="675">
        <v>6.48</v>
      </c>
      <c r="M2" s="675">
        <v>6.66</v>
      </c>
      <c r="N2" s="675">
        <v>6.85</v>
      </c>
      <c r="O2" s="675">
        <v>7.04</v>
      </c>
      <c r="P2" s="675">
        <v>7.24</v>
      </c>
      <c r="Q2" s="675">
        <v>7.44</v>
      </c>
      <c r="R2" s="675">
        <v>7.65</v>
      </c>
      <c r="S2" s="675">
        <v>7.87</v>
      </c>
      <c r="T2" s="675">
        <v>8.09</v>
      </c>
      <c r="U2" s="675">
        <v>8.32</v>
      </c>
      <c r="V2" s="675">
        <v>8.5500000000000007</v>
      </c>
      <c r="W2" s="675">
        <v>8.7899999999999991</v>
      </c>
      <c r="X2" s="675">
        <v>9.0399999999999991</v>
      </c>
      <c r="Y2" s="675">
        <v>9.3000000000000007</v>
      </c>
      <c r="Z2" s="675">
        <v>9.56</v>
      </c>
      <c r="AA2" s="675">
        <v>9.83</v>
      </c>
      <c r="AB2" s="675">
        <v>10.11</v>
      </c>
      <c r="AC2" s="675">
        <v>10.39</v>
      </c>
      <c r="AD2" s="675">
        <v>10.69</v>
      </c>
      <c r="AE2" s="675">
        <v>10.99</v>
      </c>
    </row>
    <row r="3" spans="1:31">
      <c r="A3" t="s">
        <v>1008</v>
      </c>
      <c r="B3" s="1" t="str">
        <f>Veikla_7!B31</f>
        <v>9. Sukurti nauji (individualūs) elektros energijos iš AEI saugojimo pajėgumai (MWh)</v>
      </c>
      <c r="C3" t="s">
        <v>792</v>
      </c>
      <c r="D3" s="682">
        <f>Veikla_6!E31+Veikla_6!E32</f>
        <v>0</v>
      </c>
      <c r="E3" s="682">
        <f>Veikla_6!F31+Veikla_6!F32</f>
        <v>0</v>
      </c>
      <c r="F3" s="682">
        <f>Veikla_6!G31+Veikla_6!G32</f>
        <v>0</v>
      </c>
      <c r="G3" s="682">
        <f>Veikla_6!H31+Veikla_6!H32</f>
        <v>0</v>
      </c>
      <c r="H3" s="683">
        <f>Veikla_6!I31+Veikla_6!I32</f>
        <v>38.370000000000005</v>
      </c>
      <c r="I3" s="672">
        <f>Veikla_7!J31+Veikla_7!J32</f>
        <v>0</v>
      </c>
      <c r="J3" s="672">
        <f>Veikla_7!K31+Veikla_7!K32</f>
        <v>0</v>
      </c>
      <c r="K3" s="672"/>
      <c r="L3" s="672"/>
      <c r="M3" s="672"/>
      <c r="N3" s="672"/>
      <c r="O3" s="672"/>
      <c r="P3" s="672"/>
      <c r="Q3" s="672"/>
      <c r="R3" s="672"/>
      <c r="S3" s="672"/>
      <c r="T3" s="672"/>
      <c r="U3" s="672"/>
      <c r="V3" s="672"/>
      <c r="W3" s="672"/>
      <c r="X3" s="672"/>
      <c r="Y3" s="672"/>
      <c r="Z3" s="672"/>
      <c r="AA3" s="672"/>
      <c r="AB3" s="672"/>
      <c r="AC3" s="672"/>
      <c r="AD3" s="672"/>
      <c r="AE3" s="672"/>
    </row>
    <row r="4" spans="1:31" ht="28.8">
      <c r="A4" t="s">
        <v>1011</v>
      </c>
      <c r="B4" s="1" t="str">
        <f>Veikla_11!B28</f>
        <v>Pasirašytos sutartys dėl investicijų į elektros energijos kaupimo įrenginius finansavimo iš Energijos efektyvumo fondo (MWh)</v>
      </c>
      <c r="C4" t="s">
        <v>792</v>
      </c>
      <c r="D4" s="682"/>
      <c r="E4" s="682"/>
      <c r="F4" s="682"/>
      <c r="G4" s="682"/>
      <c r="H4" s="683">
        <f>Veikla_11!I28</f>
        <v>715</v>
      </c>
      <c r="I4" s="672"/>
      <c r="J4" s="672"/>
      <c r="K4" s="672"/>
      <c r="L4" s="672"/>
      <c r="M4" s="672"/>
      <c r="N4" s="672"/>
      <c r="O4" s="672"/>
      <c r="P4" s="672"/>
      <c r="Q4" s="672"/>
      <c r="R4" s="672"/>
      <c r="S4" s="672"/>
      <c r="T4" s="672"/>
      <c r="U4" s="672"/>
      <c r="V4" s="672"/>
      <c r="W4" s="672"/>
      <c r="X4" s="672"/>
      <c r="Y4" s="672"/>
      <c r="Z4" s="672"/>
      <c r="AA4" s="672"/>
      <c r="AB4" s="672"/>
      <c r="AC4" s="672"/>
      <c r="AD4" s="672"/>
      <c r="AE4" s="672"/>
    </row>
    <row r="5" spans="1:31">
      <c r="A5" t="s">
        <v>1013</v>
      </c>
      <c r="B5" s="650" t="str">
        <f>Veikla_15!B31</f>
        <v>10. Elektros energijos kaupimo sprendimai</v>
      </c>
      <c r="C5" t="s">
        <v>792</v>
      </c>
      <c r="D5" s="682"/>
      <c r="E5" s="682"/>
      <c r="F5" s="682"/>
      <c r="G5" s="682"/>
      <c r="H5" s="683">
        <f>Veikla_15!I31</f>
        <v>10.56</v>
      </c>
      <c r="I5" s="672"/>
      <c r="J5" s="672"/>
      <c r="K5" s="672"/>
      <c r="L5" s="672"/>
      <c r="M5" s="672"/>
      <c r="N5" s="672"/>
      <c r="O5" s="672"/>
      <c r="P5" s="672"/>
      <c r="Q5" s="672"/>
      <c r="R5" s="672"/>
      <c r="S5" s="672"/>
      <c r="T5" s="672"/>
      <c r="U5" s="672"/>
      <c r="V5" s="672"/>
      <c r="W5" s="672"/>
      <c r="X5" s="672"/>
      <c r="Y5" s="672"/>
      <c r="Z5" s="672"/>
      <c r="AA5" s="672"/>
      <c r="AB5" s="672"/>
      <c r="AC5" s="672"/>
      <c r="AD5" s="672"/>
      <c r="AE5" s="672"/>
    </row>
    <row r="6" spans="1:31">
      <c r="B6" s="650" t="s">
        <v>1014</v>
      </c>
      <c r="C6" t="s">
        <v>1015</v>
      </c>
      <c r="D6" s="682"/>
      <c r="E6" s="682"/>
      <c r="F6" s="682"/>
      <c r="G6" s="682"/>
      <c r="H6" s="683">
        <v>15</v>
      </c>
      <c r="I6" s="672"/>
      <c r="J6" s="672"/>
      <c r="K6" s="672"/>
      <c r="L6" s="672"/>
      <c r="M6" s="672"/>
      <c r="N6" s="672"/>
      <c r="O6" s="672"/>
      <c r="P6" s="672"/>
      <c r="Q6" s="672"/>
      <c r="R6" s="672"/>
      <c r="S6" s="672"/>
      <c r="T6" s="672"/>
      <c r="U6" s="672"/>
      <c r="V6" s="672"/>
      <c r="W6" s="672"/>
      <c r="X6" s="672"/>
      <c r="Y6" s="672"/>
      <c r="Z6" s="672"/>
      <c r="AA6" s="672"/>
      <c r="AB6" s="672"/>
      <c r="AC6" s="672"/>
      <c r="AD6" s="672"/>
      <c r="AE6" s="672"/>
    </row>
    <row r="7" spans="1:31">
      <c r="B7" s="1" t="s">
        <v>1004</v>
      </c>
      <c r="C7" s="1">
        <v>245</v>
      </c>
      <c r="D7" s="671"/>
      <c r="E7" s="671"/>
      <c r="F7" s="671"/>
      <c r="G7" s="671"/>
      <c r="H7" s="671"/>
      <c r="I7" s="672"/>
      <c r="J7" s="672"/>
      <c r="K7" s="672"/>
      <c r="L7" s="672"/>
      <c r="M7" s="672"/>
      <c r="N7" s="672"/>
      <c r="O7" s="672"/>
      <c r="P7" s="672"/>
      <c r="Q7" s="672"/>
      <c r="R7" s="672"/>
      <c r="S7" s="672"/>
      <c r="T7" s="672"/>
      <c r="U7" s="672"/>
      <c r="V7" s="672"/>
      <c r="W7" s="672"/>
      <c r="X7" s="672"/>
      <c r="Y7" s="672"/>
      <c r="Z7" s="672"/>
      <c r="AA7" s="672"/>
      <c r="AB7" s="672"/>
      <c r="AC7" s="672"/>
      <c r="AD7" s="672"/>
      <c r="AE7" s="672"/>
    </row>
    <row r="8" spans="1:31" s="681" customFormat="1" ht="33" customHeight="1">
      <c r="A8" s="679" t="s">
        <v>1012</v>
      </c>
      <c r="B8" s="679" t="str">
        <f>B2</f>
        <v>1.1. Elektros energijos tiekimo sistemos patikimumo padidėjimas (sektorius: Pramonės, įskaitant statybą) Įverčiai pagal 2025-03-06 SNA metodikos 5-6 priedą</v>
      </c>
      <c r="C8" s="678"/>
      <c r="D8" s="680"/>
      <c r="E8" s="680"/>
      <c r="F8" s="680"/>
      <c r="G8" s="680"/>
      <c r="H8" s="680">
        <f>($H$3+$H$4+$H$5)*1000*H2*$C$7</f>
        <v>1078058016</v>
      </c>
      <c r="I8" s="680">
        <f t="shared" ref="I8:V8" si="0">($H$3+$H$4+$H$5)*1000*I2*$C$7</f>
        <v>1109875700.4999998</v>
      </c>
      <c r="J8" s="680">
        <f t="shared" si="0"/>
        <v>1143565013.5</v>
      </c>
      <c r="K8" s="680">
        <f t="shared" si="0"/>
        <v>1179125955</v>
      </c>
      <c r="L8" s="680">
        <f t="shared" si="0"/>
        <v>1212815268</v>
      </c>
      <c r="M8" s="680">
        <f t="shared" si="0"/>
        <v>1246504581</v>
      </c>
      <c r="N8" s="680">
        <f t="shared" si="0"/>
        <v>1282065522.5</v>
      </c>
      <c r="O8" s="680">
        <f t="shared" si="0"/>
        <v>1317626464</v>
      </c>
      <c r="P8" s="680">
        <f t="shared" si="0"/>
        <v>1355059034</v>
      </c>
      <c r="Q8" s="680">
        <f t="shared" si="0"/>
        <v>1392491604</v>
      </c>
      <c r="R8" s="680">
        <f t="shared" si="0"/>
        <v>1431795802.5</v>
      </c>
      <c r="S8" s="680">
        <f t="shared" si="0"/>
        <v>1472971629.5</v>
      </c>
      <c r="T8" s="680">
        <f t="shared" si="0"/>
        <v>1514147456.5</v>
      </c>
      <c r="U8" s="680">
        <f t="shared" si="0"/>
        <v>1557194912.0000002</v>
      </c>
      <c r="V8" s="680">
        <f t="shared" si="0"/>
        <v>1600242367.5000002</v>
      </c>
      <c r="W8" s="680"/>
      <c r="X8" s="680"/>
      <c r="Y8" s="680"/>
      <c r="Z8" s="680"/>
      <c r="AA8" s="680"/>
      <c r="AB8" s="680"/>
      <c r="AC8" s="680"/>
      <c r="AD8" s="680"/>
      <c r="AE8" s="680"/>
    </row>
    <row r="9" spans="1:31" ht="28.8">
      <c r="B9" s="667" t="s">
        <v>1009</v>
      </c>
      <c r="C9" s="667" t="s">
        <v>1007</v>
      </c>
      <c r="D9" s="675">
        <v>8.02</v>
      </c>
      <c r="E9" s="675">
        <v>9.11</v>
      </c>
      <c r="F9" s="675">
        <v>9.69</v>
      </c>
      <c r="G9" s="675">
        <v>10.23</v>
      </c>
      <c r="H9" s="675">
        <v>10.47</v>
      </c>
      <c r="I9" s="675">
        <v>10.79</v>
      </c>
      <c r="J9" s="675">
        <v>11.12</v>
      </c>
      <c r="K9" s="675">
        <v>11.46</v>
      </c>
      <c r="L9" s="675">
        <v>11.78</v>
      </c>
      <c r="M9" s="675">
        <v>12.12</v>
      </c>
      <c r="N9" s="675">
        <v>12.46</v>
      </c>
      <c r="O9" s="667">
        <v>12.81</v>
      </c>
      <c r="P9" s="667">
        <v>13.17</v>
      </c>
      <c r="Q9" s="675">
        <v>13.54</v>
      </c>
      <c r="R9" s="675">
        <v>13.92</v>
      </c>
      <c r="S9" s="675">
        <v>14.32</v>
      </c>
      <c r="T9" s="675">
        <v>14.72</v>
      </c>
      <c r="U9" s="675">
        <v>15.14</v>
      </c>
      <c r="V9" s="675">
        <v>15.56</v>
      </c>
      <c r="W9" s="675">
        <v>16</v>
      </c>
      <c r="X9" s="675">
        <v>16.46</v>
      </c>
      <c r="Y9" s="675">
        <v>16.920000000000002</v>
      </c>
      <c r="Z9" s="675">
        <v>17.399999999999999</v>
      </c>
      <c r="AA9" s="675">
        <v>17.89</v>
      </c>
      <c r="AB9" s="667">
        <v>18.39</v>
      </c>
      <c r="AC9" s="667">
        <v>18.91</v>
      </c>
      <c r="AD9" s="675">
        <v>19.45</v>
      </c>
      <c r="AE9" s="675">
        <v>19.989999999999998</v>
      </c>
    </row>
    <row r="10" spans="1:31">
      <c r="A10" t="s">
        <v>1003</v>
      </c>
      <c r="B10" s="1" t="s">
        <v>866</v>
      </c>
      <c r="D10" s="682">
        <f>Veikla_7!E31+Veikla_7!E32</f>
        <v>0</v>
      </c>
      <c r="E10" s="682">
        <f>Veikla_7!F31+Veikla_7!F32</f>
        <v>0</v>
      </c>
      <c r="F10" s="682">
        <f>Veikla_7!G31+Veikla_7!G32</f>
        <v>0</v>
      </c>
      <c r="G10" s="682">
        <f>Veikla_7!H31+Veikla_7!H32</f>
        <v>0</v>
      </c>
      <c r="H10" s="684">
        <f>Veikla_7!I31+Veikla_7!I32</f>
        <v>157.19999999999999</v>
      </c>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row>
    <row r="11" spans="1:31">
      <c r="A11" t="s">
        <v>1003</v>
      </c>
      <c r="B11" s="1" t="s">
        <v>1004</v>
      </c>
      <c r="C11">
        <v>245</v>
      </c>
      <c r="D11" s="674"/>
      <c r="E11" s="674"/>
      <c r="F11" s="674"/>
      <c r="G11" s="674"/>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row>
    <row r="12" spans="1:31" s="681" customFormat="1" ht="28.8">
      <c r="A12" s="678" t="s">
        <v>1003</v>
      </c>
      <c r="B12" s="679" t="str">
        <f>B9</f>
        <v>1.4. Elektros energijos tiekimo sistemos patikimumo padidėjimas (sektorius: Gyvenamasis). Įverčiai pagal 2025-03-06 SNA metodikos 5-6 priedą</v>
      </c>
      <c r="C12" s="678"/>
      <c r="D12" s="680">
        <f>$C$11*D9*D10</f>
        <v>0</v>
      </c>
      <c r="E12" s="680">
        <f t="shared" ref="E12:G12" si="1">$C$11*E9*E10</f>
        <v>0</v>
      </c>
      <c r="F12" s="680">
        <f t="shared" si="1"/>
        <v>0</v>
      </c>
      <c r="G12" s="680">
        <f t="shared" si="1"/>
        <v>0</v>
      </c>
      <c r="H12" s="680">
        <f>$C$11*H9*$H$10</f>
        <v>403241.57999999996</v>
      </c>
      <c r="I12" s="680">
        <f t="shared" ref="I12:AE12" si="2">$C$11*I9*$H$10</f>
        <v>415566.05999999994</v>
      </c>
      <c r="J12" s="680">
        <f t="shared" si="2"/>
        <v>428275.67999999993</v>
      </c>
      <c r="K12" s="680">
        <f t="shared" si="2"/>
        <v>441370.44</v>
      </c>
      <c r="L12" s="680">
        <f t="shared" si="2"/>
        <v>453694.91999999993</v>
      </c>
      <c r="M12" s="680">
        <f t="shared" si="2"/>
        <v>466789.67999999993</v>
      </c>
      <c r="N12" s="680">
        <f t="shared" si="2"/>
        <v>479884.44</v>
      </c>
      <c r="O12" s="680">
        <f t="shared" si="2"/>
        <v>493364.34</v>
      </c>
      <c r="P12" s="680">
        <f t="shared" si="2"/>
        <v>507229.38</v>
      </c>
      <c r="Q12" s="680">
        <f t="shared" si="2"/>
        <v>521479.55999999994</v>
      </c>
      <c r="R12" s="680">
        <f t="shared" si="2"/>
        <v>536114.88</v>
      </c>
      <c r="S12" s="680">
        <f t="shared" si="2"/>
        <v>551520.48</v>
      </c>
      <c r="T12" s="680">
        <f t="shared" si="2"/>
        <v>566926.07999999996</v>
      </c>
      <c r="U12" s="680">
        <f t="shared" si="2"/>
        <v>583101.96</v>
      </c>
      <c r="V12" s="680">
        <f t="shared" si="2"/>
        <v>599277.84</v>
      </c>
      <c r="W12" s="680">
        <f t="shared" si="2"/>
        <v>616224</v>
      </c>
      <c r="X12" s="680">
        <f t="shared" si="2"/>
        <v>633940.43999999994</v>
      </c>
      <c r="Y12" s="680">
        <f t="shared" si="2"/>
        <v>651656.88</v>
      </c>
      <c r="Z12" s="680">
        <f t="shared" si="2"/>
        <v>670143.6</v>
      </c>
      <c r="AA12" s="680">
        <f t="shared" si="2"/>
        <v>689015.46</v>
      </c>
      <c r="AB12" s="680">
        <f t="shared" si="2"/>
        <v>708272.46</v>
      </c>
      <c r="AC12" s="680">
        <f t="shared" si="2"/>
        <v>728299.73999999987</v>
      </c>
      <c r="AD12" s="680">
        <f t="shared" si="2"/>
        <v>749097.29999999993</v>
      </c>
      <c r="AE12" s="680">
        <f t="shared" si="2"/>
        <v>769894.85999999987</v>
      </c>
    </row>
    <row r="13" spans="1:31" ht="28.8">
      <c r="A13" s="666"/>
      <c r="B13" s="667" t="s">
        <v>1006</v>
      </c>
      <c r="C13" s="666" t="s">
        <v>1023</v>
      </c>
      <c r="D13" s="675">
        <v>4.92</v>
      </c>
      <c r="E13" s="675">
        <v>5.7</v>
      </c>
      <c r="F13" s="675">
        <v>6.9</v>
      </c>
      <c r="G13" s="675">
        <v>6.91</v>
      </c>
      <c r="H13" s="675">
        <v>7.07</v>
      </c>
      <c r="I13" s="675">
        <v>7.29</v>
      </c>
      <c r="J13" s="675">
        <v>7.51</v>
      </c>
      <c r="K13" s="675">
        <v>7.74</v>
      </c>
      <c r="L13" s="675">
        <v>7.96</v>
      </c>
      <c r="M13" s="675">
        <v>8.18</v>
      </c>
      <c r="N13" s="675">
        <v>8.41</v>
      </c>
      <c r="O13" s="675">
        <v>8.65</v>
      </c>
      <c r="P13" s="675">
        <v>8.9</v>
      </c>
      <c r="Q13" s="675">
        <v>9.15</v>
      </c>
      <c r="R13" s="675">
        <v>9.4</v>
      </c>
      <c r="S13" s="675">
        <v>9.67</v>
      </c>
      <c r="T13" s="675">
        <v>9.94</v>
      </c>
      <c r="U13" s="675">
        <v>10.220000000000001</v>
      </c>
      <c r="V13" s="675">
        <v>10.51</v>
      </c>
      <c r="W13" s="675">
        <v>10.81</v>
      </c>
      <c r="X13" s="675">
        <v>11.11</v>
      </c>
      <c r="Y13" s="675">
        <v>11.43</v>
      </c>
      <c r="Z13" s="675">
        <v>11.75</v>
      </c>
      <c r="AA13" s="675">
        <v>12.08</v>
      </c>
      <c r="AB13" s="675">
        <v>12.42</v>
      </c>
      <c r="AC13" s="675">
        <v>12.77</v>
      </c>
      <c r="AD13" s="675">
        <v>13.13</v>
      </c>
      <c r="AE13" s="675">
        <v>13.5</v>
      </c>
    </row>
    <row r="14" spans="1:31">
      <c r="A14" s="322" t="s">
        <v>1000</v>
      </c>
      <c r="B14" s="665" t="s">
        <v>1001</v>
      </c>
      <c r="C14" s="322" t="s">
        <v>991</v>
      </c>
      <c r="D14" s="671"/>
      <c r="E14" s="671"/>
      <c r="F14" s="671"/>
      <c r="G14" s="671"/>
      <c r="H14" s="676">
        <v>2000</v>
      </c>
      <c r="I14" s="676">
        <f>H14</f>
        <v>2000</v>
      </c>
      <c r="J14" s="676">
        <f t="shared" ref="J14:AD14" si="3">I14</f>
        <v>2000</v>
      </c>
      <c r="K14" s="676">
        <f t="shared" si="3"/>
        <v>2000</v>
      </c>
      <c r="L14" s="676">
        <f t="shared" si="3"/>
        <v>2000</v>
      </c>
      <c r="M14" s="676">
        <f t="shared" si="3"/>
        <v>2000</v>
      </c>
      <c r="N14" s="676">
        <f t="shared" si="3"/>
        <v>2000</v>
      </c>
      <c r="O14" s="676">
        <f t="shared" si="3"/>
        <v>2000</v>
      </c>
      <c r="P14" s="676">
        <f t="shared" si="3"/>
        <v>2000</v>
      </c>
      <c r="Q14" s="676">
        <f t="shared" si="3"/>
        <v>2000</v>
      </c>
      <c r="R14" s="676">
        <f t="shared" si="3"/>
        <v>2000</v>
      </c>
      <c r="S14" s="676">
        <f t="shared" si="3"/>
        <v>2000</v>
      </c>
      <c r="T14" s="676">
        <f t="shared" si="3"/>
        <v>2000</v>
      </c>
      <c r="U14" s="676">
        <f t="shared" si="3"/>
        <v>2000</v>
      </c>
      <c r="V14" s="676">
        <f t="shared" si="3"/>
        <v>2000</v>
      </c>
      <c r="W14" s="676">
        <f t="shared" si="3"/>
        <v>2000</v>
      </c>
      <c r="X14" s="676">
        <f t="shared" si="3"/>
        <v>2000</v>
      </c>
      <c r="Y14" s="676">
        <f t="shared" si="3"/>
        <v>2000</v>
      </c>
      <c r="Z14" s="676">
        <f t="shared" si="3"/>
        <v>2000</v>
      </c>
      <c r="AA14" s="676">
        <f t="shared" si="3"/>
        <v>2000</v>
      </c>
      <c r="AB14" s="676">
        <f t="shared" si="3"/>
        <v>2000</v>
      </c>
      <c r="AC14" s="676">
        <f t="shared" si="3"/>
        <v>2000</v>
      </c>
      <c r="AD14" s="676">
        <f t="shared" si="3"/>
        <v>2000</v>
      </c>
      <c r="AE14" s="676">
        <f>AD14</f>
        <v>2000</v>
      </c>
    </row>
    <row r="15" spans="1:31">
      <c r="A15" s="322" t="s">
        <v>1000</v>
      </c>
      <c r="B15" s="669" t="str">
        <f>Veikla_9!B22</f>
        <v>4. Vartotojai, kuriems pagerėjo tiekiamos elektros energijos kokybė</v>
      </c>
      <c r="C15" s="322"/>
      <c r="D15" s="671"/>
      <c r="E15" s="671"/>
      <c r="F15" s="671"/>
      <c r="G15" s="671"/>
      <c r="H15" s="676">
        <f>Veikla_9!I22</f>
        <v>77560.800000000003</v>
      </c>
      <c r="I15" s="676">
        <f>Veikla_9!J22</f>
        <v>155121.60000000001</v>
      </c>
      <c r="J15" s="676">
        <f>Veikla_9!K22</f>
        <v>258536</v>
      </c>
      <c r="K15" s="676"/>
      <c r="L15" s="676"/>
      <c r="M15" s="676"/>
      <c r="N15" s="676"/>
      <c r="O15" s="676"/>
      <c r="P15" s="676"/>
      <c r="Q15" s="676"/>
      <c r="R15" s="676"/>
      <c r="S15" s="676"/>
      <c r="T15" s="676"/>
      <c r="U15" s="676"/>
      <c r="V15" s="676"/>
      <c r="W15" s="676"/>
      <c r="X15" s="676"/>
      <c r="Y15" s="676"/>
      <c r="Z15" s="676"/>
      <c r="AA15" s="676"/>
      <c r="AB15" s="676"/>
      <c r="AC15" s="676"/>
      <c r="AD15" s="676"/>
      <c r="AE15" s="676"/>
    </row>
    <row r="16" spans="1:31" ht="28.8">
      <c r="A16" s="322" t="s">
        <v>1000</v>
      </c>
      <c r="B16" s="323" t="s">
        <v>1002</v>
      </c>
      <c r="C16" s="670">
        <v>0.01</v>
      </c>
      <c r="D16" s="671"/>
      <c r="E16" s="671"/>
      <c r="F16" s="671"/>
      <c r="G16" s="671"/>
      <c r="H16" s="676"/>
      <c r="I16" s="676"/>
      <c r="J16" s="676"/>
      <c r="K16" s="676">
        <f>$J$15*K14*K13*1%</f>
        <v>40021372.800000004</v>
      </c>
      <c r="L16" s="676">
        <f t="shared" ref="L16:AE16" si="4">$J$15*L14*L13*1%</f>
        <v>41158931.200000003</v>
      </c>
      <c r="M16" s="676">
        <f t="shared" si="4"/>
        <v>42296489.600000001</v>
      </c>
      <c r="N16" s="676">
        <f t="shared" si="4"/>
        <v>43485755.200000003</v>
      </c>
      <c r="O16" s="676">
        <f t="shared" si="4"/>
        <v>44726728</v>
      </c>
      <c r="P16" s="676">
        <f t="shared" si="4"/>
        <v>46019408</v>
      </c>
      <c r="Q16" s="676">
        <f t="shared" si="4"/>
        <v>47312088</v>
      </c>
      <c r="R16" s="676">
        <f t="shared" si="4"/>
        <v>48604768</v>
      </c>
      <c r="S16" s="676">
        <f t="shared" si="4"/>
        <v>50000862.399999999</v>
      </c>
      <c r="T16" s="676">
        <f t="shared" si="4"/>
        <v>51396956.800000004</v>
      </c>
      <c r="U16" s="676">
        <f t="shared" si="4"/>
        <v>52844758.399999999</v>
      </c>
      <c r="V16" s="676">
        <f t="shared" si="4"/>
        <v>54344267.200000003</v>
      </c>
      <c r="W16" s="676">
        <f t="shared" si="4"/>
        <v>55895483.200000003</v>
      </c>
      <c r="X16" s="676">
        <f t="shared" si="4"/>
        <v>57446699.200000003</v>
      </c>
      <c r="Y16" s="676">
        <f t="shared" si="4"/>
        <v>59101329.600000001</v>
      </c>
      <c r="Z16" s="676">
        <f t="shared" si="4"/>
        <v>60755960</v>
      </c>
      <c r="AA16" s="676">
        <f t="shared" si="4"/>
        <v>62462297.600000001</v>
      </c>
      <c r="AB16" s="676">
        <f t="shared" si="4"/>
        <v>64220342.399999999</v>
      </c>
      <c r="AC16" s="676">
        <f t="shared" si="4"/>
        <v>66030094.399999999</v>
      </c>
      <c r="AD16" s="676">
        <f t="shared" si="4"/>
        <v>67891553.599999994</v>
      </c>
      <c r="AE16" s="676">
        <f t="shared" si="4"/>
        <v>69804720</v>
      </c>
    </row>
    <row r="17" spans="1:31" s="681" customFormat="1" ht="28.8">
      <c r="A17" s="678" t="s">
        <v>1000</v>
      </c>
      <c r="B17" s="679" t="str">
        <f>B13</f>
        <v>1.5. Elektros energijos tiekimo sistemos patikimumo padidėjimas (Visa šalis) Įverčiai pagal 2025-03-06 SNA metodikos 5-6 priedą</v>
      </c>
      <c r="C17" s="678" t="s">
        <v>564</v>
      </c>
      <c r="D17" s="680"/>
      <c r="E17" s="680"/>
      <c r="F17" s="680"/>
      <c r="G17" s="680"/>
      <c r="H17" s="680">
        <f>$C$16*H14*H15*H13</f>
        <v>10967097.120000001</v>
      </c>
      <c r="I17" s="680">
        <f t="shared" ref="I17:J17" si="5">$C$16*I14*I15*I13</f>
        <v>22616729.280000001</v>
      </c>
      <c r="J17" s="680">
        <f t="shared" si="5"/>
        <v>38832107.199999996</v>
      </c>
      <c r="K17" s="680">
        <f>$C$16*K13*K14*$J$15</f>
        <v>40021372.800000004</v>
      </c>
      <c r="L17" s="680">
        <f t="shared" ref="L17:AE17" si="6">$C$16*L13*L14*$J$15</f>
        <v>41158931.200000003</v>
      </c>
      <c r="M17" s="680">
        <f t="shared" si="6"/>
        <v>42296489.600000001</v>
      </c>
      <c r="N17" s="680">
        <f t="shared" si="6"/>
        <v>43485755.200000003</v>
      </c>
      <c r="O17" s="680">
        <f t="shared" si="6"/>
        <v>44726728.000000007</v>
      </c>
      <c r="P17" s="680">
        <f t="shared" si="6"/>
        <v>46019408.000000007</v>
      </c>
      <c r="Q17" s="680">
        <f t="shared" si="6"/>
        <v>47312088.000000007</v>
      </c>
      <c r="R17" s="680">
        <f t="shared" si="6"/>
        <v>48604768</v>
      </c>
      <c r="S17" s="680">
        <f t="shared" si="6"/>
        <v>50000862.399999999</v>
      </c>
      <c r="T17" s="680">
        <f t="shared" si="6"/>
        <v>51396956.800000004</v>
      </c>
      <c r="U17" s="680">
        <f t="shared" si="6"/>
        <v>52844758.400000006</v>
      </c>
      <c r="V17" s="680">
        <f t="shared" si="6"/>
        <v>54344267.199999996</v>
      </c>
      <c r="W17" s="680">
        <f t="shared" si="6"/>
        <v>55895483.200000003</v>
      </c>
      <c r="X17" s="680">
        <f t="shared" si="6"/>
        <v>57446699.199999996</v>
      </c>
      <c r="Y17" s="680">
        <f t="shared" si="6"/>
        <v>59101329.600000001</v>
      </c>
      <c r="Z17" s="680">
        <f t="shared" si="6"/>
        <v>60755960.000000007</v>
      </c>
      <c r="AA17" s="680">
        <f t="shared" si="6"/>
        <v>62462297.600000009</v>
      </c>
      <c r="AB17" s="680">
        <f t="shared" si="6"/>
        <v>64220342.399999999</v>
      </c>
      <c r="AC17" s="680">
        <f t="shared" si="6"/>
        <v>66030094.399999999</v>
      </c>
      <c r="AD17" s="680">
        <f t="shared" si="6"/>
        <v>67891553.600000009</v>
      </c>
      <c r="AE17" s="680">
        <f t="shared" si="6"/>
        <v>69804720</v>
      </c>
    </row>
    <row r="18" spans="1:31">
      <c r="A18" s="24" t="s">
        <v>1019</v>
      </c>
      <c r="B18" s="650" t="str">
        <f>Veikla_18!B30</f>
        <v>20. Naujai pastatytų ir rekonstruotų elektros perdavimo linijų ilgis (km)</v>
      </c>
      <c r="C18" t="s">
        <v>992</v>
      </c>
      <c r="D18" s="664">
        <f>Veikla_18!E30</f>
        <v>0</v>
      </c>
      <c r="E18" s="664">
        <f>Veikla_18!F30</f>
        <v>0</v>
      </c>
      <c r="F18" s="664">
        <f>Veikla_18!G30</f>
        <v>0</v>
      </c>
      <c r="G18" s="664">
        <f>Veikla_18!H30</f>
        <v>0</v>
      </c>
      <c r="H18" s="664">
        <f>Veikla_18!I30</f>
        <v>0</v>
      </c>
      <c r="I18" s="664">
        <f>Veikla_18!J30</f>
        <v>0</v>
      </c>
      <c r="J18" s="664">
        <f>Veikla_18!K30</f>
        <v>83</v>
      </c>
      <c r="K18" s="664">
        <f>Veikla_18!L30</f>
        <v>0</v>
      </c>
      <c r="L18" s="664">
        <f>Veikla_18!M30</f>
        <v>0</v>
      </c>
      <c r="M18" s="664">
        <f>Veikla_18!N30</f>
        <v>87</v>
      </c>
      <c r="N18" s="664">
        <f>Veikla_18!O30</f>
        <v>80</v>
      </c>
      <c r="O18" s="664">
        <f>Veikla_18!P30</f>
        <v>41</v>
      </c>
      <c r="P18" s="664">
        <f>Veikla_18!Q30</f>
        <v>258</v>
      </c>
      <c r="Q18" s="664">
        <f>Veikla_18!R30</f>
        <v>0</v>
      </c>
      <c r="R18" s="664">
        <f>Veikla_18!S30</f>
        <v>0</v>
      </c>
      <c r="S18" s="664">
        <f>Veikla_18!T30</f>
        <v>0</v>
      </c>
      <c r="T18" s="664">
        <f>Veikla_18!U30</f>
        <v>0</v>
      </c>
      <c r="U18" s="664">
        <f>Veikla_18!V30</f>
        <v>0</v>
      </c>
      <c r="V18" s="664">
        <f>Veikla_18!W30</f>
        <v>0</v>
      </c>
      <c r="W18" s="664">
        <f>Veikla_18!X30</f>
        <v>0</v>
      </c>
      <c r="X18" s="664">
        <f>Veikla_18!Y30</f>
        <v>0</v>
      </c>
      <c r="Y18" s="664">
        <f>Veikla_18!Z30</f>
        <v>0</v>
      </c>
      <c r="Z18" s="664">
        <f>Veikla_18!AA30</f>
        <v>0</v>
      </c>
      <c r="AA18" s="664">
        <f>Veikla_18!AB30</f>
        <v>0</v>
      </c>
      <c r="AB18" s="664">
        <f>Veikla_18!AC30</f>
        <v>0</v>
      </c>
      <c r="AC18" s="664">
        <f>Veikla_18!AD30</f>
        <v>0</v>
      </c>
      <c r="AD18" s="664">
        <f>Veikla_18!AE30</f>
        <v>0</v>
      </c>
      <c r="AE18" s="664"/>
    </row>
    <row r="19" spans="1:31">
      <c r="A19" s="24" t="s">
        <v>1019</v>
      </c>
      <c r="B19" s="1" t="s">
        <v>993</v>
      </c>
      <c r="C19" t="s">
        <v>781</v>
      </c>
      <c r="D19" s="674"/>
      <c r="E19" s="674"/>
      <c r="F19" s="674"/>
      <c r="G19" s="674"/>
      <c r="H19" s="674"/>
      <c r="I19" s="674"/>
      <c r="J19" s="673">
        <f>700+580</f>
        <v>1280</v>
      </c>
      <c r="K19" s="673"/>
      <c r="L19" s="673"/>
      <c r="M19" s="673"/>
      <c r="N19" s="673"/>
      <c r="O19" s="673"/>
      <c r="P19" s="673"/>
      <c r="Q19" s="673"/>
      <c r="R19" s="673"/>
      <c r="S19" s="673"/>
      <c r="T19" s="673"/>
      <c r="U19" s="673"/>
      <c r="V19" s="673"/>
      <c r="W19" s="673"/>
      <c r="X19" s="673"/>
      <c r="Y19" s="673"/>
      <c r="Z19" s="673"/>
      <c r="AA19" s="673"/>
      <c r="AB19" s="673"/>
      <c r="AC19" s="673"/>
      <c r="AD19" s="673"/>
      <c r="AE19" s="673"/>
    </row>
    <row r="20" spans="1:31">
      <c r="A20" s="24" t="s">
        <v>1019</v>
      </c>
      <c r="B20" s="1" t="s">
        <v>998</v>
      </c>
      <c r="C20" t="s">
        <v>995</v>
      </c>
      <c r="D20" s="674"/>
      <c r="E20" s="674"/>
      <c r="F20" s="674"/>
      <c r="G20" s="674"/>
      <c r="H20" s="674"/>
      <c r="I20" s="674"/>
      <c r="J20" s="677">
        <f>ROUND(J19*40%*8760/10^3,0)</f>
        <v>4485</v>
      </c>
      <c r="K20" s="677">
        <f>J20</f>
        <v>4485</v>
      </c>
      <c r="L20" s="677">
        <f>K20</f>
        <v>4485</v>
      </c>
      <c r="M20" s="677">
        <f t="shared" ref="M20:AD20" si="7">L20</f>
        <v>4485</v>
      </c>
      <c r="N20" s="677">
        <f t="shared" si="7"/>
        <v>4485</v>
      </c>
      <c r="O20" s="677">
        <f t="shared" si="7"/>
        <v>4485</v>
      </c>
      <c r="P20" s="677">
        <f t="shared" si="7"/>
        <v>4485</v>
      </c>
      <c r="Q20" s="677">
        <f t="shared" si="7"/>
        <v>4485</v>
      </c>
      <c r="R20" s="677">
        <f t="shared" si="7"/>
        <v>4485</v>
      </c>
      <c r="S20" s="677">
        <f t="shared" si="7"/>
        <v>4485</v>
      </c>
      <c r="T20" s="677">
        <f t="shared" si="7"/>
        <v>4485</v>
      </c>
      <c r="U20" s="677">
        <f t="shared" si="7"/>
        <v>4485</v>
      </c>
      <c r="V20" s="677">
        <f t="shared" si="7"/>
        <v>4485</v>
      </c>
      <c r="W20" s="677">
        <f t="shared" si="7"/>
        <v>4485</v>
      </c>
      <c r="X20" s="677">
        <f t="shared" si="7"/>
        <v>4485</v>
      </c>
      <c r="Y20" s="677">
        <f t="shared" si="7"/>
        <v>4485</v>
      </c>
      <c r="Z20" s="677">
        <f t="shared" si="7"/>
        <v>4485</v>
      </c>
      <c r="AA20" s="677">
        <f t="shared" si="7"/>
        <v>4485</v>
      </c>
      <c r="AB20" s="677">
        <f t="shared" si="7"/>
        <v>4485</v>
      </c>
      <c r="AC20" s="677">
        <f t="shared" si="7"/>
        <v>4485</v>
      </c>
      <c r="AD20" s="677">
        <f t="shared" si="7"/>
        <v>4485</v>
      </c>
      <c r="AE20" s="677">
        <f t="shared" ref="AE20" si="8">AD20</f>
        <v>4485</v>
      </c>
    </row>
    <row r="21" spans="1:31">
      <c r="A21" s="24" t="s">
        <v>1019</v>
      </c>
      <c r="B21" s="1" t="s">
        <v>994</v>
      </c>
      <c r="C21" t="s">
        <v>997</v>
      </c>
      <c r="D21" s="674"/>
      <c r="E21" s="674"/>
      <c r="F21" s="674"/>
      <c r="G21" s="674"/>
      <c r="H21" s="674"/>
      <c r="I21" s="674"/>
      <c r="J21" s="673">
        <f>J20*1000000/(365*24)</f>
        <v>511986.30136986304</v>
      </c>
      <c r="K21" s="673">
        <f>J21</f>
        <v>511986.30136986304</v>
      </c>
      <c r="L21" s="673">
        <f t="shared" ref="L21:AD21" si="9">K21</f>
        <v>511986.30136986304</v>
      </c>
      <c r="M21" s="673">
        <f t="shared" si="9"/>
        <v>511986.30136986304</v>
      </c>
      <c r="N21" s="673">
        <f t="shared" si="9"/>
        <v>511986.30136986304</v>
      </c>
      <c r="O21" s="673">
        <f t="shared" si="9"/>
        <v>511986.30136986304</v>
      </c>
      <c r="P21" s="673">
        <f t="shared" si="9"/>
        <v>511986.30136986304</v>
      </c>
      <c r="Q21" s="673">
        <f t="shared" si="9"/>
        <v>511986.30136986304</v>
      </c>
      <c r="R21" s="673">
        <f t="shared" si="9"/>
        <v>511986.30136986304</v>
      </c>
      <c r="S21" s="673">
        <f t="shared" si="9"/>
        <v>511986.30136986304</v>
      </c>
      <c r="T21" s="673">
        <f t="shared" si="9"/>
        <v>511986.30136986304</v>
      </c>
      <c r="U21" s="673">
        <f t="shared" si="9"/>
        <v>511986.30136986304</v>
      </c>
      <c r="V21" s="673">
        <f t="shared" si="9"/>
        <v>511986.30136986304</v>
      </c>
      <c r="W21" s="673">
        <f t="shared" si="9"/>
        <v>511986.30136986304</v>
      </c>
      <c r="X21" s="673">
        <f t="shared" si="9"/>
        <v>511986.30136986304</v>
      </c>
      <c r="Y21" s="673">
        <f t="shared" si="9"/>
        <v>511986.30136986304</v>
      </c>
      <c r="Z21" s="673">
        <f t="shared" si="9"/>
        <v>511986.30136986304</v>
      </c>
      <c r="AA21" s="673">
        <f t="shared" si="9"/>
        <v>511986.30136986304</v>
      </c>
      <c r="AB21" s="673">
        <f t="shared" si="9"/>
        <v>511986.30136986304</v>
      </c>
      <c r="AC21" s="673">
        <f t="shared" si="9"/>
        <v>511986.30136986304</v>
      </c>
      <c r="AD21" s="673">
        <f t="shared" si="9"/>
        <v>511986.30136986304</v>
      </c>
      <c r="AE21" s="673">
        <f t="shared" ref="AE21" si="10">AD21</f>
        <v>511986.30136986304</v>
      </c>
    </row>
    <row r="22" spans="1:31" ht="43.2">
      <c r="A22" s="24" t="s">
        <v>1019</v>
      </c>
      <c r="B22" s="1" t="s">
        <v>999</v>
      </c>
      <c r="C22" t="s">
        <v>996</v>
      </c>
      <c r="D22" s="674"/>
      <c r="E22" s="674"/>
      <c r="F22" s="674"/>
      <c r="G22" s="674"/>
      <c r="H22" s="674">
        <f>365*24*0.4*1%</f>
        <v>35.04</v>
      </c>
      <c r="I22" s="674"/>
      <c r="J22" s="673">
        <f>J18/549*(8760*40%)*1%</f>
        <v>5.2974863387978148</v>
      </c>
      <c r="K22" s="673">
        <f>J22+K18/549*((8760*40%)*1%)</f>
        <v>5.2974863387978148</v>
      </c>
      <c r="L22" s="673">
        <f>K22+L18/549*((8760*40%)*1%)</f>
        <v>5.2974863387978148</v>
      </c>
      <c r="M22" s="673">
        <f t="shared" ref="M22:AE22" si="11">L22+M18/549*((8760*40%)*1%)</f>
        <v>10.850273224043717</v>
      </c>
      <c r="N22" s="673">
        <f t="shared" si="11"/>
        <v>15.956284153005466</v>
      </c>
      <c r="O22" s="673">
        <f t="shared" si="11"/>
        <v>18.573114754098363</v>
      </c>
      <c r="P22" s="673">
        <f t="shared" si="11"/>
        <v>35.040000000000006</v>
      </c>
      <c r="Q22" s="673">
        <f t="shared" si="11"/>
        <v>35.040000000000006</v>
      </c>
      <c r="R22" s="673">
        <f t="shared" si="11"/>
        <v>35.040000000000006</v>
      </c>
      <c r="S22" s="673">
        <f t="shared" si="11"/>
        <v>35.040000000000006</v>
      </c>
      <c r="T22" s="673">
        <f t="shared" si="11"/>
        <v>35.040000000000006</v>
      </c>
      <c r="U22" s="673">
        <f t="shared" si="11"/>
        <v>35.040000000000006</v>
      </c>
      <c r="V22" s="673">
        <f t="shared" si="11"/>
        <v>35.040000000000006</v>
      </c>
      <c r="W22" s="673">
        <f t="shared" si="11"/>
        <v>35.040000000000006</v>
      </c>
      <c r="X22" s="673">
        <f>W22+X18/549*((8760*40%)*1%)</f>
        <v>35.040000000000006</v>
      </c>
      <c r="Y22" s="673">
        <f t="shared" si="11"/>
        <v>35.040000000000006</v>
      </c>
      <c r="Z22" s="673">
        <f t="shared" si="11"/>
        <v>35.040000000000006</v>
      </c>
      <c r="AA22" s="673">
        <f t="shared" si="11"/>
        <v>35.040000000000006</v>
      </c>
      <c r="AB22" s="673">
        <f t="shared" si="11"/>
        <v>35.040000000000006</v>
      </c>
      <c r="AC22" s="673">
        <f t="shared" si="11"/>
        <v>35.040000000000006</v>
      </c>
      <c r="AD22" s="673">
        <f t="shared" si="11"/>
        <v>35.040000000000006</v>
      </c>
      <c r="AE22" s="673">
        <f t="shared" si="11"/>
        <v>35.040000000000006</v>
      </c>
    </row>
    <row r="23" spans="1:31">
      <c r="A23" s="24" t="s">
        <v>1019</v>
      </c>
      <c r="B23" s="1" t="s">
        <v>994</v>
      </c>
      <c r="C23" t="s">
        <v>991</v>
      </c>
      <c r="D23" s="674"/>
      <c r="E23" s="674"/>
      <c r="F23" s="674"/>
      <c r="G23" s="674"/>
      <c r="H23" s="674"/>
      <c r="I23" s="674"/>
      <c r="J23" s="673">
        <f>J22*J21</f>
        <v>2712240.4371584705</v>
      </c>
      <c r="K23" s="673">
        <f t="shared" ref="K23:AE23" si="12">K22*K21</f>
        <v>2712240.4371584705</v>
      </c>
      <c r="L23" s="673">
        <f t="shared" si="12"/>
        <v>2712240.4371584705</v>
      </c>
      <c r="M23" s="673">
        <f t="shared" si="12"/>
        <v>5555191.256830602</v>
      </c>
      <c r="N23" s="673">
        <f t="shared" si="12"/>
        <v>8169398.9071038263</v>
      </c>
      <c r="O23" s="673">
        <f t="shared" si="12"/>
        <v>9509180.3278688546</v>
      </c>
      <c r="P23" s="673">
        <f t="shared" si="12"/>
        <v>17940000.000000004</v>
      </c>
      <c r="Q23" s="673">
        <f t="shared" si="12"/>
        <v>17940000.000000004</v>
      </c>
      <c r="R23" s="673">
        <f t="shared" si="12"/>
        <v>17940000.000000004</v>
      </c>
      <c r="S23" s="673">
        <f t="shared" si="12"/>
        <v>17940000.000000004</v>
      </c>
      <c r="T23" s="673">
        <f t="shared" si="12"/>
        <v>17940000.000000004</v>
      </c>
      <c r="U23" s="673">
        <f t="shared" si="12"/>
        <v>17940000.000000004</v>
      </c>
      <c r="V23" s="673">
        <f t="shared" si="12"/>
        <v>17940000.000000004</v>
      </c>
      <c r="W23" s="673">
        <f t="shared" si="12"/>
        <v>17940000.000000004</v>
      </c>
      <c r="X23" s="673">
        <f t="shared" si="12"/>
        <v>17940000.000000004</v>
      </c>
      <c r="Y23" s="673">
        <f t="shared" si="12"/>
        <v>17940000.000000004</v>
      </c>
      <c r="Z23" s="673">
        <f t="shared" si="12"/>
        <v>17940000.000000004</v>
      </c>
      <c r="AA23" s="673">
        <f t="shared" si="12"/>
        <v>17940000.000000004</v>
      </c>
      <c r="AB23" s="673">
        <f t="shared" si="12"/>
        <v>17940000.000000004</v>
      </c>
      <c r="AC23" s="673">
        <f t="shared" si="12"/>
        <v>17940000.000000004</v>
      </c>
      <c r="AD23" s="673">
        <f t="shared" si="12"/>
        <v>17940000.000000004</v>
      </c>
      <c r="AE23" s="673">
        <f t="shared" si="12"/>
        <v>17940000.000000004</v>
      </c>
    </row>
    <row r="24" spans="1:31" s="681" customFormat="1" ht="28.8">
      <c r="A24" s="686" t="s">
        <v>1019</v>
      </c>
      <c r="B24" s="679" t="str">
        <f>B13</f>
        <v>1.5. Elektros energijos tiekimo sistemos patikimumo padidėjimas (Visa šalis) Įverčiai pagal 2025-03-06 SNA metodikos 5-6 priedą</v>
      </c>
      <c r="C24" s="678" t="s">
        <v>564</v>
      </c>
      <c r="D24" s="680"/>
      <c r="E24" s="680"/>
      <c r="F24" s="680"/>
      <c r="G24" s="680"/>
      <c r="H24" s="680"/>
      <c r="I24" s="680"/>
      <c r="J24" s="680">
        <f>J23*J13</f>
        <v>20368925.683060113</v>
      </c>
      <c r="K24" s="680">
        <f t="shared" ref="K24:AE24" si="13">K23*K13</f>
        <v>20992740.983606562</v>
      </c>
      <c r="L24" s="680">
        <f t="shared" si="13"/>
        <v>21589433.879781425</v>
      </c>
      <c r="M24" s="680">
        <f t="shared" si="13"/>
        <v>45441464.480874322</v>
      </c>
      <c r="N24" s="680">
        <f t="shared" si="13"/>
        <v>68704644.808743179</v>
      </c>
      <c r="O24" s="680">
        <f t="shared" si="13"/>
        <v>82254409.83606559</v>
      </c>
      <c r="P24" s="680">
        <f t="shared" si="13"/>
        <v>159666000.00000003</v>
      </c>
      <c r="Q24" s="680">
        <f t="shared" si="13"/>
        <v>164151000.00000003</v>
      </c>
      <c r="R24" s="680">
        <f t="shared" si="13"/>
        <v>168636000.00000003</v>
      </c>
      <c r="S24" s="680">
        <f t="shared" si="13"/>
        <v>173479800.00000003</v>
      </c>
      <c r="T24" s="680">
        <f t="shared" si="13"/>
        <v>178323600.00000003</v>
      </c>
      <c r="U24" s="680">
        <f t="shared" si="13"/>
        <v>183346800.00000006</v>
      </c>
      <c r="V24" s="680">
        <f t="shared" si="13"/>
        <v>188549400.00000003</v>
      </c>
      <c r="W24" s="680">
        <f t="shared" si="13"/>
        <v>193931400.00000006</v>
      </c>
      <c r="X24" s="680">
        <f t="shared" si="13"/>
        <v>199313400.00000003</v>
      </c>
      <c r="Y24" s="680">
        <f t="shared" si="13"/>
        <v>205054200.00000003</v>
      </c>
      <c r="Z24" s="680">
        <f t="shared" si="13"/>
        <v>210795000.00000003</v>
      </c>
      <c r="AA24" s="680">
        <f t="shared" si="13"/>
        <v>216715200.00000006</v>
      </c>
      <c r="AB24" s="680">
        <f t="shared" si="13"/>
        <v>222814800.00000006</v>
      </c>
      <c r="AC24" s="680">
        <f t="shared" si="13"/>
        <v>229093800.00000003</v>
      </c>
      <c r="AD24" s="680">
        <f t="shared" si="13"/>
        <v>235552200.00000006</v>
      </c>
      <c r="AE24" s="680">
        <f t="shared" si="13"/>
        <v>242190000.00000006</v>
      </c>
    </row>
    <row r="25" spans="1:31">
      <c r="D25" s="674"/>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row>
    <row r="26" spans="1:31">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row>
    <row r="27" spans="1:31">
      <c r="B27" s="667" t="s">
        <v>1010</v>
      </c>
      <c r="D27" s="675">
        <v>114</v>
      </c>
      <c r="E27" s="675">
        <v>131</v>
      </c>
      <c r="F27" s="675">
        <v>194.18</v>
      </c>
      <c r="G27" s="675">
        <v>214.21</v>
      </c>
      <c r="H27" s="675">
        <v>236.27</v>
      </c>
      <c r="I27" s="675">
        <v>258.33999999999997</v>
      </c>
      <c r="J27" s="675">
        <v>280.41000000000003</v>
      </c>
      <c r="K27" s="675">
        <v>302.48</v>
      </c>
      <c r="L27" s="675">
        <v>324.55</v>
      </c>
      <c r="M27" s="675">
        <v>360.9</v>
      </c>
      <c r="N27" s="675">
        <v>397.25</v>
      </c>
      <c r="O27" s="675">
        <v>433.6</v>
      </c>
      <c r="P27" s="675">
        <v>469.95</v>
      </c>
      <c r="Q27" s="675">
        <v>506.3</v>
      </c>
      <c r="R27" s="675">
        <v>541.35</v>
      </c>
      <c r="S27" s="675">
        <v>576.41</v>
      </c>
      <c r="T27" s="675">
        <v>611.46</v>
      </c>
      <c r="U27" s="675">
        <v>646.51</v>
      </c>
      <c r="V27" s="675">
        <v>681.56</v>
      </c>
      <c r="W27" s="675">
        <v>716.61</v>
      </c>
      <c r="X27" s="675">
        <v>751.67</v>
      </c>
      <c r="Y27" s="675">
        <v>786.72</v>
      </c>
      <c r="Z27" s="675">
        <v>821.77</v>
      </c>
      <c r="AA27" s="675">
        <v>856.82</v>
      </c>
      <c r="AB27" s="675">
        <v>893.17</v>
      </c>
      <c r="AC27" s="675">
        <v>929.52</v>
      </c>
      <c r="AD27" s="675">
        <v>965.87</v>
      </c>
      <c r="AE27" s="675">
        <v>1002.22</v>
      </c>
    </row>
    <row r="28" spans="1:31">
      <c r="A28" t="s">
        <v>1018</v>
      </c>
      <c r="B28" s="29" t="str">
        <f>Veikla_3!M28</f>
        <v>CO2 sumažinimo metinis kiekis</v>
      </c>
      <c r="C28" t="s">
        <v>1017</v>
      </c>
      <c r="D28" s="674"/>
      <c r="E28" s="674"/>
      <c r="F28" s="674"/>
      <c r="G28" s="674"/>
      <c r="H28" s="674"/>
      <c r="I28" s="674"/>
      <c r="J28" s="674"/>
      <c r="K28" s="674">
        <f>927477</f>
        <v>927477</v>
      </c>
      <c r="L28" s="674">
        <f>K28</f>
        <v>927477</v>
      </c>
      <c r="M28" s="674">
        <f t="shared" ref="M28:AE28" si="14">L28</f>
        <v>927477</v>
      </c>
      <c r="N28" s="674">
        <f t="shared" si="14"/>
        <v>927477</v>
      </c>
      <c r="O28" s="674">
        <f t="shared" si="14"/>
        <v>927477</v>
      </c>
      <c r="P28" s="674">
        <f t="shared" si="14"/>
        <v>927477</v>
      </c>
      <c r="Q28" s="674">
        <f t="shared" si="14"/>
        <v>927477</v>
      </c>
      <c r="R28" s="674">
        <f t="shared" si="14"/>
        <v>927477</v>
      </c>
      <c r="S28" s="674">
        <f t="shared" si="14"/>
        <v>927477</v>
      </c>
      <c r="T28" s="674">
        <f t="shared" si="14"/>
        <v>927477</v>
      </c>
      <c r="U28" s="674">
        <f t="shared" si="14"/>
        <v>927477</v>
      </c>
      <c r="V28" s="674">
        <f t="shared" si="14"/>
        <v>927477</v>
      </c>
      <c r="W28" s="674">
        <f t="shared" si="14"/>
        <v>927477</v>
      </c>
      <c r="X28" s="674">
        <f t="shared" si="14"/>
        <v>927477</v>
      </c>
      <c r="Y28" s="674">
        <f t="shared" si="14"/>
        <v>927477</v>
      </c>
      <c r="Z28" s="674">
        <f t="shared" si="14"/>
        <v>927477</v>
      </c>
      <c r="AA28" s="674">
        <f t="shared" si="14"/>
        <v>927477</v>
      </c>
      <c r="AB28" s="674">
        <f t="shared" si="14"/>
        <v>927477</v>
      </c>
      <c r="AC28" s="674">
        <f t="shared" si="14"/>
        <v>927477</v>
      </c>
      <c r="AD28" s="674">
        <f t="shared" si="14"/>
        <v>927477</v>
      </c>
      <c r="AE28" s="674">
        <f t="shared" si="14"/>
        <v>927477</v>
      </c>
    </row>
    <row r="29" spans="1:31">
      <c r="B29" s="679" t="s">
        <v>1016</v>
      </c>
      <c r="C29" s="679" t="s">
        <v>568</v>
      </c>
      <c r="D29" s="679"/>
      <c r="E29" s="679"/>
      <c r="F29" s="679"/>
      <c r="G29" s="679"/>
      <c r="H29" s="679"/>
      <c r="I29" s="679"/>
      <c r="J29" s="679"/>
      <c r="K29" s="685">
        <f>K27*K28</f>
        <v>280543242.96000004</v>
      </c>
      <c r="L29" s="685">
        <f t="shared" ref="L29:AE29" si="15">L27*L28</f>
        <v>301012660.35000002</v>
      </c>
      <c r="M29" s="685">
        <f t="shared" si="15"/>
        <v>334726449.29999995</v>
      </c>
      <c r="N29" s="685">
        <f t="shared" si="15"/>
        <v>368440238.25</v>
      </c>
      <c r="O29" s="685">
        <f t="shared" si="15"/>
        <v>402154027.20000005</v>
      </c>
      <c r="P29" s="685">
        <f t="shared" si="15"/>
        <v>435867816.14999998</v>
      </c>
      <c r="Q29" s="685">
        <f t="shared" si="15"/>
        <v>469581605.10000002</v>
      </c>
      <c r="R29" s="685">
        <f t="shared" si="15"/>
        <v>502089673.95000005</v>
      </c>
      <c r="S29" s="685">
        <f t="shared" si="15"/>
        <v>534607017.56999999</v>
      </c>
      <c r="T29" s="685">
        <f t="shared" si="15"/>
        <v>567115086.42000008</v>
      </c>
      <c r="U29" s="685">
        <f t="shared" si="15"/>
        <v>599623155.26999998</v>
      </c>
      <c r="V29" s="685">
        <f t="shared" si="15"/>
        <v>632131224.12</v>
      </c>
      <c r="W29" s="685">
        <f t="shared" si="15"/>
        <v>664639292.97000003</v>
      </c>
      <c r="X29" s="685">
        <f t="shared" si="15"/>
        <v>697156636.58999991</v>
      </c>
      <c r="Y29" s="685">
        <f t="shared" si="15"/>
        <v>729664705.44000006</v>
      </c>
      <c r="Z29" s="685">
        <f t="shared" si="15"/>
        <v>762172774.28999996</v>
      </c>
      <c r="AA29" s="685">
        <f t="shared" si="15"/>
        <v>794680843.1400001</v>
      </c>
      <c r="AB29" s="685">
        <f t="shared" si="15"/>
        <v>828394632.08999991</v>
      </c>
      <c r="AC29" s="685">
        <f t="shared" si="15"/>
        <v>862108421.03999996</v>
      </c>
      <c r="AD29" s="685">
        <f t="shared" si="15"/>
        <v>895822209.99000001</v>
      </c>
      <c r="AE29" s="685">
        <f t="shared" si="15"/>
        <v>929535998.94000006</v>
      </c>
    </row>
    <row r="30" spans="1:31">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row>
    <row r="31" spans="1:31">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row>
    <row r="32" spans="1:31">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row>
    <row r="33" spans="4:31">
      <c r="D33" s="674"/>
      <c r="E33" s="674"/>
      <c r="F33" s="674"/>
      <c r="G33" s="674"/>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row>
    <row r="34" spans="4:31">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row>
    <row r="35" spans="4:31">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row>
    <row r="36" spans="4:31">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row>
    <row r="37" spans="4:31">
      <c r="D37" s="674"/>
      <c r="E37" s="674"/>
      <c r="F37" s="674"/>
      <c r="G37" s="674"/>
      <c r="H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row>
    <row r="38" spans="4:31">
      <c r="D38" s="674"/>
      <c r="E38" s="674"/>
      <c r="F38" s="674"/>
      <c r="G38" s="674"/>
      <c r="H38" s="674"/>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row>
    <row r="39" spans="4:31">
      <c r="D39" s="674"/>
      <c r="E39" s="674"/>
      <c r="F39" s="674"/>
      <c r="G39" s="674"/>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row>
    <row r="40" spans="4:31">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74"/>
      <c r="AB40" s="674"/>
      <c r="AC40" s="674"/>
      <c r="AD40" s="674"/>
      <c r="AE40" s="674"/>
    </row>
    <row r="41" spans="4:31">
      <c r="D41" s="674"/>
      <c r="E41" s="674"/>
      <c r="F41" s="674"/>
      <c r="G41" s="674"/>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row>
    <row r="42" spans="4:31">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row>
    <row r="43" spans="4:31">
      <c r="D43" s="674"/>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row>
    <row r="44" spans="4:31">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row>
    <row r="45" spans="4:31">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row>
    <row r="46" spans="4:31">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row>
    <row r="47" spans="4:31">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row>
    <row r="48" spans="4:31">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row>
    <row r="49" spans="4:31">
      <c r="D49" s="674"/>
      <c r="E49" s="674"/>
      <c r="F49" s="674"/>
      <c r="G49" s="674"/>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row>
    <row r="50" spans="4:31">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row>
    <row r="51" spans="4:31">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row>
    <row r="52" spans="4:31">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row>
    <row r="53" spans="4:31">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row>
    <row r="54" spans="4:31">
      <c r="D54" s="674"/>
      <c r="E54" s="674"/>
      <c r="F54" s="674"/>
      <c r="G54" s="674"/>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row>
    <row r="55" spans="4:31">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row>
    <row r="56" spans="4:31">
      <c r="D56" s="674"/>
      <c r="E56" s="674"/>
      <c r="F56" s="674"/>
      <c r="G56" s="674"/>
      <c r="H56" s="674"/>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row>
    <row r="57" spans="4:31">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row>
    <row r="58" spans="4:31">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row>
    <row r="59" spans="4:31">
      <c r="D59" s="674"/>
      <c r="E59" s="674"/>
      <c r="F59" s="674"/>
      <c r="G59" s="674"/>
      <c r="H59" s="674"/>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row>
    <row r="60" spans="4:31">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row>
    <row r="61" spans="4:31">
      <c r="D61" s="674"/>
      <c r="E61" s="674"/>
      <c r="F61" s="674"/>
      <c r="G61" s="674"/>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row>
    <row r="62" spans="4:31">
      <c r="D62" s="674"/>
      <c r="E62" s="674"/>
      <c r="F62" s="674"/>
      <c r="G62" s="674"/>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row>
    <row r="63" spans="4:31">
      <c r="D63" s="674"/>
      <c r="E63" s="674"/>
      <c r="F63" s="674"/>
      <c r="G63" s="674"/>
      <c r="H63" s="674"/>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row>
    <row r="64" spans="4:31">
      <c r="D64" s="674"/>
      <c r="E64" s="674"/>
      <c r="F64" s="674"/>
      <c r="G64" s="674"/>
      <c r="H64" s="674"/>
      <c r="I64" s="674"/>
      <c r="J64" s="674"/>
      <c r="K64" s="674"/>
      <c r="L64" s="674"/>
      <c r="M64" s="674"/>
      <c r="N64" s="674"/>
      <c r="O64" s="674"/>
      <c r="P64" s="674"/>
      <c r="Q64" s="674"/>
      <c r="R64" s="674"/>
      <c r="S64" s="674"/>
      <c r="T64" s="674"/>
      <c r="U64" s="674"/>
      <c r="V64" s="674"/>
      <c r="W64" s="674"/>
      <c r="X64" s="674"/>
      <c r="Y64" s="674"/>
      <c r="Z64" s="674"/>
      <c r="AA64" s="674"/>
      <c r="AB64" s="674"/>
      <c r="AC64" s="674"/>
      <c r="AD64" s="674"/>
      <c r="AE64" s="674"/>
    </row>
    <row r="65" spans="4:31">
      <c r="D65" s="674"/>
      <c r="E65" s="674"/>
      <c r="F65" s="674"/>
      <c r="G65" s="674"/>
      <c r="H65" s="674"/>
      <c r="I65" s="674"/>
      <c r="J65" s="674"/>
      <c r="K65" s="674"/>
      <c r="L65" s="674"/>
      <c r="M65" s="674"/>
      <c r="N65" s="674"/>
      <c r="O65" s="674"/>
      <c r="P65" s="674"/>
      <c r="Q65" s="674"/>
      <c r="R65" s="674"/>
      <c r="S65" s="674"/>
      <c r="T65" s="674"/>
      <c r="U65" s="674"/>
      <c r="V65" s="674"/>
      <c r="W65" s="674"/>
      <c r="X65" s="674"/>
      <c r="Y65" s="674"/>
      <c r="Z65" s="674"/>
      <c r="AA65" s="674"/>
      <c r="AB65" s="674"/>
      <c r="AC65" s="674"/>
      <c r="AD65" s="674"/>
      <c r="AE65" s="674"/>
    </row>
    <row r="66" spans="4:31">
      <c r="D66" s="674"/>
      <c r="E66" s="674"/>
      <c r="F66" s="674"/>
      <c r="G66" s="674"/>
      <c r="H66" s="674"/>
      <c r="I66" s="674"/>
      <c r="J66" s="674"/>
      <c r="K66" s="674"/>
      <c r="L66" s="674"/>
      <c r="M66" s="674"/>
      <c r="N66" s="674"/>
      <c r="O66" s="674"/>
      <c r="P66" s="674"/>
      <c r="Q66" s="674"/>
      <c r="R66" s="674"/>
      <c r="S66" s="674"/>
      <c r="T66" s="674"/>
      <c r="U66" s="674"/>
      <c r="V66" s="674"/>
      <c r="W66" s="674"/>
      <c r="X66" s="674"/>
      <c r="Y66" s="674"/>
      <c r="Z66" s="674"/>
      <c r="AA66" s="674"/>
      <c r="AB66" s="674"/>
      <c r="AC66" s="674"/>
      <c r="AD66" s="674"/>
      <c r="AE66" s="674"/>
    </row>
    <row r="67" spans="4:31">
      <c r="D67" s="674"/>
      <c r="E67" s="674"/>
      <c r="F67" s="674"/>
      <c r="G67" s="674"/>
      <c r="H67" s="674"/>
      <c r="I67" s="674"/>
      <c r="J67" s="674"/>
      <c r="K67" s="674"/>
      <c r="L67" s="674"/>
      <c r="M67" s="674"/>
      <c r="N67" s="674"/>
      <c r="O67" s="674"/>
      <c r="P67" s="674"/>
      <c r="Q67" s="674"/>
      <c r="R67" s="674"/>
      <c r="S67" s="674"/>
      <c r="T67" s="674"/>
      <c r="U67" s="674"/>
      <c r="V67" s="674"/>
      <c r="W67" s="674"/>
      <c r="X67" s="674"/>
      <c r="Y67" s="674"/>
      <c r="Z67" s="674"/>
      <c r="AA67" s="674"/>
      <c r="AB67" s="674"/>
      <c r="AC67" s="674"/>
      <c r="AD67" s="674"/>
      <c r="AE67" s="674"/>
    </row>
    <row r="68" spans="4:31">
      <c r="D68" s="674"/>
      <c r="E68" s="674"/>
      <c r="F68" s="674"/>
      <c r="G68" s="674"/>
      <c r="H68" s="674"/>
      <c r="I68" s="674"/>
      <c r="J68" s="674"/>
      <c r="K68" s="674"/>
      <c r="L68" s="674"/>
      <c r="M68" s="674"/>
      <c r="N68" s="674"/>
      <c r="O68" s="674"/>
      <c r="P68" s="674"/>
      <c r="Q68" s="674"/>
      <c r="R68" s="674"/>
      <c r="S68" s="674"/>
      <c r="T68" s="674"/>
      <c r="U68" s="674"/>
      <c r="V68" s="674"/>
      <c r="W68" s="674"/>
      <c r="X68" s="674"/>
      <c r="Y68" s="674"/>
      <c r="Z68" s="674"/>
      <c r="AA68" s="674"/>
      <c r="AB68" s="674"/>
      <c r="AC68" s="674"/>
      <c r="AD68" s="674"/>
      <c r="AE68" s="674"/>
    </row>
    <row r="69" spans="4:31">
      <c r="D69" s="674"/>
      <c r="E69" s="674"/>
      <c r="F69" s="674"/>
      <c r="G69" s="674"/>
      <c r="H69" s="674"/>
      <c r="I69" s="674"/>
      <c r="J69" s="674"/>
      <c r="K69" s="674"/>
      <c r="L69" s="674"/>
      <c r="M69" s="674"/>
      <c r="N69" s="674"/>
      <c r="O69" s="674"/>
      <c r="P69" s="674"/>
      <c r="Q69" s="674"/>
      <c r="R69" s="674"/>
      <c r="S69" s="674"/>
      <c r="T69" s="674"/>
      <c r="U69" s="674"/>
      <c r="V69" s="674"/>
      <c r="W69" s="674"/>
      <c r="X69" s="674"/>
      <c r="Y69" s="674"/>
      <c r="Z69" s="674"/>
      <c r="AA69" s="674"/>
      <c r="AB69" s="674"/>
      <c r="AC69" s="674"/>
      <c r="AD69" s="674"/>
      <c r="AE69" s="674"/>
    </row>
    <row r="70" spans="4:31">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row>
    <row r="71" spans="4:31">
      <c r="D71" s="674"/>
      <c r="E71" s="674"/>
      <c r="F71" s="674"/>
      <c r="G71" s="674"/>
      <c r="H71" s="674"/>
      <c r="I71" s="674"/>
      <c r="J71" s="674"/>
      <c r="K71" s="674"/>
      <c r="L71" s="674"/>
      <c r="M71" s="674"/>
      <c r="N71" s="674"/>
      <c r="O71" s="674"/>
      <c r="P71" s="674"/>
      <c r="Q71" s="674"/>
      <c r="R71" s="674"/>
      <c r="S71" s="674"/>
      <c r="T71" s="674"/>
      <c r="U71" s="674"/>
      <c r="V71" s="674"/>
      <c r="W71" s="674"/>
      <c r="X71" s="674"/>
      <c r="Y71" s="674"/>
      <c r="Z71" s="674"/>
      <c r="AA71" s="674"/>
      <c r="AB71" s="674"/>
      <c r="AC71" s="674"/>
      <c r="AD71" s="674"/>
      <c r="AE71" s="674"/>
    </row>
    <row r="72" spans="4:31">
      <c r="D72" s="674"/>
      <c r="E72" s="674"/>
      <c r="F72" s="674"/>
      <c r="G72" s="674"/>
      <c r="H72" s="674"/>
      <c r="I72" s="674"/>
      <c r="J72" s="674"/>
      <c r="K72" s="674"/>
      <c r="L72" s="674"/>
      <c r="M72" s="674"/>
      <c r="N72" s="674"/>
      <c r="O72" s="674"/>
      <c r="P72" s="674"/>
      <c r="Q72" s="674"/>
      <c r="R72" s="674"/>
      <c r="S72" s="674"/>
      <c r="T72" s="674"/>
      <c r="U72" s="674"/>
      <c r="V72" s="674"/>
      <c r="W72" s="674"/>
      <c r="X72" s="674"/>
      <c r="Y72" s="674"/>
      <c r="Z72" s="674"/>
      <c r="AA72" s="674"/>
      <c r="AB72" s="674"/>
      <c r="AC72" s="674"/>
      <c r="AD72" s="674"/>
      <c r="AE72" s="674"/>
    </row>
    <row r="73" spans="4:31">
      <c r="D73" s="674"/>
      <c r="E73" s="674"/>
      <c r="F73" s="674"/>
      <c r="G73" s="674"/>
      <c r="H73" s="674"/>
      <c r="I73" s="674"/>
      <c r="J73" s="674"/>
      <c r="K73" s="674"/>
      <c r="L73" s="674"/>
      <c r="M73" s="674"/>
      <c r="N73" s="674"/>
      <c r="O73" s="674"/>
      <c r="P73" s="674"/>
      <c r="Q73" s="674"/>
      <c r="R73" s="674"/>
      <c r="S73" s="674"/>
      <c r="T73" s="674"/>
      <c r="U73" s="674"/>
      <c r="V73" s="674"/>
      <c r="W73" s="674"/>
      <c r="X73" s="674"/>
      <c r="Y73" s="674"/>
      <c r="Z73" s="674"/>
      <c r="AA73" s="674"/>
      <c r="AB73" s="674"/>
      <c r="AC73" s="674"/>
      <c r="AD73" s="674"/>
      <c r="AE73" s="674"/>
    </row>
    <row r="74" spans="4:31">
      <c r="D74" s="674"/>
      <c r="E74" s="674"/>
      <c r="F74" s="67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row>
    <row r="75" spans="4:31">
      <c r="D75" s="674"/>
      <c r="E75" s="674"/>
      <c r="F75" s="674"/>
      <c r="G75" s="674"/>
      <c r="H75" s="674"/>
      <c r="I75" s="674"/>
      <c r="J75" s="674"/>
      <c r="K75" s="674"/>
      <c r="L75" s="674"/>
      <c r="M75" s="674"/>
      <c r="N75" s="674"/>
      <c r="O75" s="674"/>
      <c r="P75" s="674"/>
      <c r="Q75" s="674"/>
      <c r="R75" s="674"/>
      <c r="S75" s="674"/>
      <c r="T75" s="674"/>
      <c r="U75" s="674"/>
      <c r="V75" s="674"/>
      <c r="W75" s="674"/>
      <c r="X75" s="674"/>
      <c r="Y75" s="674"/>
      <c r="Z75" s="674"/>
      <c r="AA75" s="674"/>
      <c r="AB75" s="674"/>
      <c r="AC75" s="674"/>
      <c r="AD75" s="674"/>
      <c r="AE75" s="674"/>
    </row>
    <row r="76" spans="4:31">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row>
    <row r="77" spans="4:31">
      <c r="D77" s="674"/>
      <c r="E77" s="674"/>
      <c r="F77" s="674"/>
      <c r="G77" s="674"/>
      <c r="H77" s="674"/>
      <c r="I77" s="674"/>
      <c r="J77" s="674"/>
      <c r="K77" s="674"/>
      <c r="L77" s="674"/>
      <c r="M77" s="674"/>
      <c r="N77" s="674"/>
      <c r="O77" s="674"/>
      <c r="P77" s="674"/>
      <c r="Q77" s="674"/>
      <c r="R77" s="674"/>
      <c r="S77" s="674"/>
      <c r="T77" s="674"/>
      <c r="U77" s="674"/>
      <c r="V77" s="674"/>
      <c r="W77" s="674"/>
      <c r="X77" s="674"/>
      <c r="Y77" s="674"/>
      <c r="Z77" s="674"/>
      <c r="AA77" s="674"/>
      <c r="AB77" s="674"/>
      <c r="AC77" s="674"/>
      <c r="AD77" s="674"/>
      <c r="AE77" s="674"/>
    </row>
    <row r="78" spans="4:31">
      <c r="D78" s="674"/>
      <c r="E78" s="674"/>
      <c r="F78" s="674"/>
      <c r="G78" s="674"/>
      <c r="H78" s="674"/>
      <c r="I78" s="674"/>
      <c r="J78" s="674"/>
      <c r="K78" s="674"/>
      <c r="L78" s="674"/>
      <c r="M78" s="674"/>
      <c r="N78" s="674"/>
      <c r="O78" s="674"/>
      <c r="P78" s="674"/>
      <c r="Q78" s="674"/>
      <c r="R78" s="674"/>
      <c r="S78" s="674"/>
      <c r="T78" s="674"/>
      <c r="U78" s="674"/>
      <c r="V78" s="674"/>
      <c r="W78" s="674"/>
      <c r="X78" s="674"/>
      <c r="Y78" s="674"/>
      <c r="Z78" s="674"/>
      <c r="AA78" s="674"/>
      <c r="AB78" s="674"/>
      <c r="AC78" s="674"/>
      <c r="AD78" s="674"/>
      <c r="AE78" s="674"/>
    </row>
    <row r="79" spans="4:31">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row>
    <row r="80" spans="4:31">
      <c r="D80" s="674"/>
      <c r="E80" s="674"/>
      <c r="F80" s="674"/>
      <c r="G80" s="674"/>
      <c r="H80" s="674"/>
      <c r="I80" s="674"/>
      <c r="J80" s="674"/>
      <c r="K80" s="674"/>
      <c r="L80" s="674"/>
      <c r="M80" s="674"/>
      <c r="N80" s="674"/>
      <c r="O80" s="674"/>
      <c r="P80" s="674"/>
      <c r="Q80" s="674"/>
      <c r="R80" s="674"/>
      <c r="S80" s="674"/>
      <c r="T80" s="674"/>
      <c r="U80" s="674"/>
      <c r="V80" s="674"/>
      <c r="W80" s="674"/>
      <c r="X80" s="674"/>
      <c r="Y80" s="674"/>
      <c r="Z80" s="674"/>
      <c r="AA80" s="674"/>
      <c r="AB80" s="674"/>
      <c r="AC80" s="674"/>
      <c r="AD80" s="674"/>
      <c r="AE80" s="674"/>
    </row>
    <row r="81" spans="4:31">
      <c r="D81" s="674"/>
      <c r="E81" s="674"/>
      <c r="F81" s="674"/>
      <c r="G81" s="674"/>
      <c r="H81" s="674"/>
      <c r="I81" s="674"/>
      <c r="J81" s="674"/>
      <c r="K81" s="674"/>
      <c r="L81" s="674"/>
      <c r="M81" s="674"/>
      <c r="N81" s="674"/>
      <c r="O81" s="674"/>
      <c r="P81" s="674"/>
      <c r="Q81" s="674"/>
      <c r="R81" s="674"/>
      <c r="S81" s="674"/>
      <c r="T81" s="674"/>
      <c r="U81" s="674"/>
      <c r="V81" s="674"/>
      <c r="W81" s="674"/>
      <c r="X81" s="674"/>
      <c r="Y81" s="674"/>
      <c r="Z81" s="674"/>
      <c r="AA81" s="674"/>
      <c r="AB81" s="674"/>
      <c r="AC81" s="674"/>
      <c r="AD81" s="674"/>
      <c r="AE81" s="674"/>
    </row>
    <row r="82" spans="4:31">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row>
    <row r="83" spans="4:31">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row>
    <row r="84" spans="4:31">
      <c r="D84" s="674"/>
      <c r="E84" s="674"/>
      <c r="F84" s="674"/>
      <c r="G84" s="674"/>
      <c r="H84" s="674"/>
      <c r="I84" s="674"/>
      <c r="J84" s="674"/>
      <c r="K84" s="674"/>
      <c r="L84" s="674"/>
      <c r="M84" s="674"/>
      <c r="N84" s="674"/>
      <c r="O84" s="674"/>
      <c r="P84" s="674"/>
      <c r="Q84" s="674"/>
      <c r="R84" s="674"/>
      <c r="S84" s="674"/>
      <c r="T84" s="674"/>
      <c r="U84" s="674"/>
      <c r="V84" s="674"/>
      <c r="W84" s="674"/>
      <c r="X84" s="674"/>
      <c r="Y84" s="674"/>
      <c r="Z84" s="674"/>
      <c r="AA84" s="674"/>
      <c r="AB84" s="674"/>
      <c r="AC84" s="674"/>
      <c r="AD84" s="674"/>
      <c r="AE84" s="674"/>
    </row>
    <row r="85" spans="4:31">
      <c r="D85" s="674"/>
      <c r="E85" s="674"/>
      <c r="F85" s="674"/>
      <c r="G85" s="674"/>
      <c r="H85" s="674"/>
      <c r="I85" s="674"/>
      <c r="J85" s="674"/>
      <c r="K85" s="674"/>
      <c r="L85" s="674"/>
      <c r="M85" s="674"/>
      <c r="N85" s="674"/>
      <c r="O85" s="674"/>
      <c r="P85" s="674"/>
      <c r="Q85" s="674"/>
      <c r="R85" s="674"/>
      <c r="S85" s="674"/>
      <c r="T85" s="674"/>
      <c r="U85" s="674"/>
      <c r="V85" s="674"/>
      <c r="W85" s="674"/>
      <c r="X85" s="674"/>
      <c r="Y85" s="674"/>
      <c r="Z85" s="674"/>
      <c r="AA85" s="674"/>
      <c r="AB85" s="674"/>
      <c r="AC85" s="674"/>
      <c r="AD85" s="674"/>
      <c r="AE85" s="674"/>
    </row>
    <row r="86" spans="4:31">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row>
  </sheetData>
  <phoneticPr fontId="46" type="noConversion"/>
  <pageMargins left="0.7" right="0.7" top="0.75" bottom="0.75" header="0.3" footer="0.3"/>
  <headerFooter>
    <oddHeader>&amp;R&amp;"Aptos"&amp;10&amp;K000000 VIDINIO NAUDOJIMO INFORMACIJA&amp;1#_x000D_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2DBA-0B41-4BFE-B746-54DBA2F8F9F4}">
  <dimension ref="A1:T21"/>
  <sheetViews>
    <sheetView topLeftCell="A7" workbookViewId="0">
      <selection activeCell="A21" sqref="A21"/>
    </sheetView>
  </sheetViews>
  <sheetFormatPr defaultRowHeight="14.4"/>
  <cols>
    <col min="1" max="1" width="50.44140625" bestFit="1" customWidth="1"/>
    <col min="2" max="2" width="20.44140625" customWidth="1"/>
    <col min="3" max="3" width="21.109375" bestFit="1" customWidth="1"/>
    <col min="4" max="4" width="20.109375" customWidth="1"/>
    <col min="5" max="5" width="11.44140625" customWidth="1"/>
    <col min="6" max="6" width="12.109375" customWidth="1"/>
    <col min="7" max="7" width="5.109375" customWidth="1"/>
    <col min="8" max="8" width="10.5546875" customWidth="1"/>
    <col min="9" max="9" width="16" bestFit="1" customWidth="1"/>
    <col min="10" max="10" width="16" customWidth="1"/>
    <col min="11" max="11" width="15.44140625" customWidth="1"/>
    <col min="12" max="12" width="28.5546875" customWidth="1"/>
  </cols>
  <sheetData>
    <row r="1" spans="1:20" ht="58.2" thickBot="1">
      <c r="A1" s="563" t="s">
        <v>771</v>
      </c>
      <c r="B1" s="563" t="s">
        <v>809</v>
      </c>
      <c r="C1" s="563" t="s">
        <v>772</v>
      </c>
      <c r="D1" s="558" t="s">
        <v>773</v>
      </c>
      <c r="E1" s="558" t="s">
        <v>812</v>
      </c>
      <c r="F1" s="558" t="s">
        <v>816</v>
      </c>
      <c r="G1" s="558"/>
      <c r="H1" s="558" t="s">
        <v>815</v>
      </c>
      <c r="I1" s="558" t="s">
        <v>806</v>
      </c>
      <c r="J1" s="558" t="s">
        <v>774</v>
      </c>
      <c r="K1" s="558" t="s">
        <v>803</v>
      </c>
      <c r="L1" s="559" t="s">
        <v>804</v>
      </c>
      <c r="M1" s="4"/>
    </row>
    <row r="2" spans="1:20" ht="58.2" thickBot="1">
      <c r="A2" s="563" t="s">
        <v>775</v>
      </c>
      <c r="B2" s="563" t="s">
        <v>838</v>
      </c>
      <c r="C2" s="563"/>
      <c r="D2" s="558"/>
      <c r="E2" s="558"/>
      <c r="F2" s="558"/>
      <c r="G2" s="558"/>
      <c r="H2" s="558"/>
      <c r="I2" s="558"/>
      <c r="J2" s="558"/>
      <c r="K2" s="558"/>
      <c r="L2" s="559"/>
      <c r="M2" s="4"/>
    </row>
    <row r="3" spans="1:20" ht="29.4" thickBot="1">
      <c r="A3" s="563" t="s">
        <v>777</v>
      </c>
      <c r="B3" s="563" t="s">
        <v>839</v>
      </c>
      <c r="C3" s="569" t="s">
        <v>778</v>
      </c>
      <c r="D3" s="560" t="s">
        <v>776</v>
      </c>
      <c r="E3" s="560"/>
      <c r="F3" s="560">
        <v>2022</v>
      </c>
      <c r="G3" s="560"/>
      <c r="H3" s="561"/>
      <c r="I3" s="561">
        <v>1</v>
      </c>
      <c r="J3" s="561">
        <v>2025</v>
      </c>
      <c r="K3" s="559" t="s">
        <v>779</v>
      </c>
      <c r="L3" s="559"/>
      <c r="M3" s="4"/>
    </row>
    <row r="4" spans="1:20" ht="43.8" thickBot="1">
      <c r="A4" s="563" t="s">
        <v>860</v>
      </c>
      <c r="B4" s="563" t="s">
        <v>840</v>
      </c>
      <c r="C4" s="569" t="s">
        <v>778</v>
      </c>
      <c r="D4" s="560" t="s">
        <v>776</v>
      </c>
      <c r="E4" s="560"/>
      <c r="F4" s="560"/>
      <c r="G4" s="560"/>
      <c r="H4" s="561"/>
      <c r="I4" s="561">
        <v>1</v>
      </c>
      <c r="J4" s="561"/>
      <c r="K4" s="559" t="s">
        <v>780</v>
      </c>
      <c r="L4" s="559"/>
      <c r="M4" s="4"/>
    </row>
    <row r="5" spans="1:20" ht="15" thickBot="1">
      <c r="A5" s="563" t="s">
        <v>861</v>
      </c>
      <c r="B5" s="563" t="s">
        <v>841</v>
      </c>
      <c r="C5" s="569"/>
      <c r="D5" s="560"/>
      <c r="E5" s="560"/>
      <c r="F5" s="560"/>
      <c r="G5" s="560"/>
      <c r="H5" s="561"/>
      <c r="I5" s="561"/>
      <c r="J5" s="561"/>
      <c r="K5" s="559"/>
      <c r="L5" s="559"/>
      <c r="M5" s="4"/>
    </row>
    <row r="6" spans="1:20" ht="29.4" thickBot="1">
      <c r="A6" s="563" t="s">
        <v>862</v>
      </c>
      <c r="B6" s="563" t="s">
        <v>844</v>
      </c>
      <c r="C6" s="569" t="s">
        <v>781</v>
      </c>
      <c r="D6" s="560"/>
      <c r="E6" s="560"/>
      <c r="F6" s="560"/>
      <c r="G6" s="560"/>
      <c r="H6" s="561"/>
      <c r="I6" s="561"/>
      <c r="J6" s="561"/>
      <c r="K6" s="559"/>
      <c r="L6" s="559"/>
      <c r="M6" s="4"/>
    </row>
    <row r="7" spans="1:20" ht="29.4" thickBot="1">
      <c r="A7" s="563" t="s">
        <v>863</v>
      </c>
      <c r="B7" s="563" t="s">
        <v>842</v>
      </c>
      <c r="C7" s="569" t="s">
        <v>781</v>
      </c>
      <c r="D7" s="560" t="s">
        <v>776</v>
      </c>
      <c r="E7" s="560"/>
      <c r="F7" s="560"/>
      <c r="G7" s="560"/>
      <c r="H7" s="561"/>
      <c r="I7" s="562">
        <f>235</f>
        <v>235</v>
      </c>
      <c r="J7" s="562"/>
      <c r="K7" s="559" t="s">
        <v>782</v>
      </c>
      <c r="L7" s="559"/>
      <c r="M7" s="4"/>
    </row>
    <row r="8" spans="1:20" ht="29.4" thickBot="1">
      <c r="A8" s="563" t="s">
        <v>864</v>
      </c>
      <c r="B8" s="563" t="s">
        <v>843</v>
      </c>
      <c r="C8" s="569"/>
      <c r="D8" s="560"/>
      <c r="E8" s="560"/>
      <c r="F8" s="560"/>
      <c r="G8" s="560"/>
      <c r="H8" s="561"/>
      <c r="I8" s="562"/>
      <c r="J8" s="562"/>
      <c r="K8" s="559"/>
      <c r="L8" s="559"/>
      <c r="M8" s="4"/>
    </row>
    <row r="9" spans="1:20" ht="29.4" thickBot="1">
      <c r="A9" s="563" t="s">
        <v>865</v>
      </c>
      <c r="B9" s="563" t="s">
        <v>846</v>
      </c>
      <c r="C9" s="569"/>
      <c r="D9" s="560"/>
      <c r="E9" s="560"/>
      <c r="F9" s="560"/>
      <c r="G9" s="560"/>
      <c r="H9" s="561"/>
      <c r="I9" s="562"/>
      <c r="J9" s="562"/>
      <c r="K9" s="559"/>
      <c r="L9" s="559"/>
      <c r="M9" s="4"/>
    </row>
    <row r="10" spans="1:20" ht="29.4" thickBot="1">
      <c r="A10" s="563" t="s">
        <v>866</v>
      </c>
      <c r="B10" s="563" t="s">
        <v>849</v>
      </c>
      <c r="C10" s="569" t="s">
        <v>792</v>
      </c>
      <c r="D10" s="560"/>
      <c r="E10" s="560"/>
      <c r="F10" s="560"/>
      <c r="G10" s="560"/>
      <c r="H10" s="561"/>
      <c r="I10" s="562"/>
      <c r="J10" s="562"/>
      <c r="K10" s="559"/>
      <c r="L10" s="559"/>
      <c r="M10" s="4"/>
    </row>
    <row r="11" spans="1:20" ht="15" thickBot="1">
      <c r="A11" s="563" t="s">
        <v>867</v>
      </c>
      <c r="B11" s="563" t="s">
        <v>847</v>
      </c>
      <c r="C11" s="569"/>
      <c r="D11" s="560"/>
      <c r="E11" s="560"/>
      <c r="F11" s="560"/>
      <c r="G11" s="560"/>
      <c r="H11" s="561"/>
      <c r="I11" s="562"/>
      <c r="J11" s="562"/>
      <c r="K11" s="559"/>
      <c r="L11" s="559"/>
      <c r="M11" s="4"/>
    </row>
    <row r="12" spans="1:20" ht="29.4" thickBot="1">
      <c r="A12" s="563" t="s">
        <v>868</v>
      </c>
      <c r="B12" s="563" t="s">
        <v>850</v>
      </c>
      <c r="C12" s="569" t="s">
        <v>793</v>
      </c>
      <c r="D12" s="560" t="s">
        <v>789</v>
      </c>
      <c r="E12" s="560"/>
      <c r="F12" s="560"/>
      <c r="G12" s="560"/>
      <c r="H12" s="561"/>
      <c r="I12" s="561">
        <f>1315</f>
        <v>1315</v>
      </c>
      <c r="J12" s="561"/>
      <c r="K12" s="559"/>
      <c r="L12" s="559" t="s">
        <v>786</v>
      </c>
      <c r="M12" s="4"/>
    </row>
    <row r="13" spans="1:20" ht="58.2" thickBot="1">
      <c r="A13" s="568" t="s">
        <v>869</v>
      </c>
      <c r="B13" s="563" t="s">
        <v>852</v>
      </c>
      <c r="C13" s="565"/>
      <c r="D13" s="565"/>
      <c r="E13" s="565"/>
      <c r="F13" s="560"/>
      <c r="G13" s="560"/>
      <c r="H13" s="561"/>
      <c r="I13" s="561"/>
      <c r="J13" s="561"/>
      <c r="K13" s="559"/>
      <c r="L13" s="559"/>
      <c r="M13" s="385"/>
      <c r="N13" s="391"/>
      <c r="O13" s="391"/>
      <c r="P13" s="391"/>
      <c r="R13" s="556"/>
      <c r="T13" s="555"/>
    </row>
    <row r="14" spans="1:20" ht="29.4" thickBot="1">
      <c r="A14" s="568" t="s">
        <v>870</v>
      </c>
      <c r="B14" s="563" t="s">
        <v>853</v>
      </c>
      <c r="C14" s="565"/>
      <c r="D14" s="565"/>
      <c r="E14" s="565"/>
      <c r="F14" s="560"/>
      <c r="G14" s="560"/>
      <c r="H14" s="561"/>
      <c r="I14" s="561"/>
      <c r="J14" s="561"/>
      <c r="K14" s="559"/>
      <c r="L14" s="559"/>
      <c r="M14" s="385"/>
      <c r="N14" s="391"/>
      <c r="O14" s="391"/>
      <c r="P14" s="391"/>
      <c r="R14" s="556"/>
      <c r="T14" s="555"/>
    </row>
    <row r="15" spans="1:20" ht="29.4" thickBot="1">
      <c r="A15" s="570" t="s">
        <v>871</v>
      </c>
      <c r="B15" s="563" t="s">
        <v>854</v>
      </c>
    </row>
    <row r="16" spans="1:20" ht="43.8" thickBot="1">
      <c r="A16" s="568" t="s">
        <v>799</v>
      </c>
      <c r="B16" s="563" t="s">
        <v>858</v>
      </c>
      <c r="C16" s="565" t="s">
        <v>792</v>
      </c>
      <c r="D16" s="565" t="s">
        <v>800</v>
      </c>
      <c r="E16" s="565"/>
      <c r="F16" s="560"/>
      <c r="G16" s="560"/>
      <c r="H16" s="561"/>
      <c r="I16" s="561">
        <f>400</f>
        <v>400</v>
      </c>
      <c r="J16" s="561"/>
      <c r="K16" s="559" t="s">
        <v>801</v>
      </c>
      <c r="L16" s="559"/>
      <c r="M16" s="385"/>
      <c r="N16" s="391"/>
      <c r="O16" s="391"/>
      <c r="P16" s="391"/>
      <c r="R16" s="556"/>
      <c r="T16" s="555"/>
    </row>
    <row r="17" spans="1:13" ht="29.4" thickBot="1">
      <c r="A17" s="563" t="s">
        <v>872</v>
      </c>
      <c r="B17" s="563" t="s">
        <v>845</v>
      </c>
      <c r="C17" s="569" t="s">
        <v>778</v>
      </c>
      <c r="D17" s="560" t="s">
        <v>776</v>
      </c>
      <c r="E17" s="560"/>
      <c r="F17" s="560">
        <v>2023</v>
      </c>
      <c r="G17" s="560"/>
      <c r="H17" s="561"/>
      <c r="I17" s="561">
        <v>1</v>
      </c>
      <c r="J17" s="561"/>
      <c r="K17" s="559" t="s">
        <v>783</v>
      </c>
      <c r="L17" s="559"/>
      <c r="M17" s="4"/>
    </row>
    <row r="18" spans="1:13" ht="43.8" thickBot="1">
      <c r="A18" s="570" t="s">
        <v>873</v>
      </c>
      <c r="B18" s="571" t="s">
        <v>857</v>
      </c>
      <c r="C18" s="569"/>
      <c r="D18" s="560"/>
      <c r="E18" s="560"/>
      <c r="F18" s="560"/>
      <c r="G18" s="560"/>
      <c r="H18" s="561"/>
      <c r="I18" s="561"/>
      <c r="J18" s="561"/>
      <c r="K18" s="559"/>
      <c r="L18" s="559"/>
    </row>
    <row r="19" spans="1:13" ht="43.8" thickBot="1">
      <c r="A19" s="570" t="s">
        <v>874</v>
      </c>
      <c r="B19" s="571" t="s">
        <v>859</v>
      </c>
      <c r="C19" s="569"/>
      <c r="D19" s="560"/>
      <c r="E19" s="560"/>
      <c r="F19" s="560"/>
      <c r="G19" s="560"/>
      <c r="H19" s="561"/>
      <c r="I19" s="561"/>
      <c r="J19" s="561"/>
      <c r="K19" s="559"/>
      <c r="L19" s="559"/>
    </row>
    <row r="20" spans="1:13" ht="29.4" thickBot="1">
      <c r="A20" s="563" t="s">
        <v>875</v>
      </c>
      <c r="B20" s="563" t="s">
        <v>848</v>
      </c>
      <c r="C20" s="569"/>
      <c r="D20" s="560"/>
      <c r="E20" s="560"/>
      <c r="F20" s="560"/>
      <c r="G20" s="560"/>
      <c r="H20" s="561"/>
      <c r="I20" s="561"/>
      <c r="J20" s="561"/>
      <c r="K20" s="559"/>
      <c r="L20" s="559"/>
      <c r="M20" s="4"/>
    </row>
    <row r="21" spans="1:13" ht="29.4" thickBot="1">
      <c r="A21" s="570" t="s">
        <v>1021</v>
      </c>
      <c r="B21" s="563" t="s">
        <v>981</v>
      </c>
      <c r="C21" s="569"/>
      <c r="D21" s="560"/>
      <c r="E21" s="560"/>
      <c r="F21" s="560"/>
      <c r="G21" s="560"/>
      <c r="H21" s="561"/>
      <c r="I21" s="561">
        <v>549</v>
      </c>
      <c r="J21" s="561">
        <v>2034</v>
      </c>
      <c r="K21" s="559" t="s">
        <v>1022</v>
      </c>
      <c r="L21" s="559"/>
    </row>
  </sheetData>
  <phoneticPr fontId="46" type="noConversion"/>
  <pageMargins left="0.7" right="0.7" top="0.75" bottom="0.75" header="0.3" footer="0.3"/>
  <headerFooter>
    <oddHeader>&amp;R&amp;"Aptos"&amp;10&amp;K000000 VIDINIO NAUDOJIMO INFORMACIJA&amp;1#_x000D_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6BF4-6884-48AD-AB62-15516444A9AD}">
  <dimension ref="A1:T16"/>
  <sheetViews>
    <sheetView topLeftCell="A5" workbookViewId="0"/>
  </sheetViews>
  <sheetFormatPr defaultRowHeight="14.4"/>
  <cols>
    <col min="1" max="1" width="50.44140625" bestFit="1" customWidth="1"/>
    <col min="2" max="2" width="20.44140625" customWidth="1"/>
    <col min="3" max="3" width="21.109375" bestFit="1" customWidth="1"/>
    <col min="4" max="4" width="20.109375" customWidth="1"/>
    <col min="5" max="5" width="11.44140625" customWidth="1"/>
    <col min="6" max="6" width="12.109375" customWidth="1"/>
    <col min="7" max="7" width="5.109375" customWidth="1"/>
    <col min="8" max="8" width="10.5546875" customWidth="1"/>
    <col min="9" max="9" width="16" bestFit="1" customWidth="1"/>
    <col min="10" max="10" width="16" customWidth="1"/>
    <col min="11" max="11" width="15.44140625" customWidth="1"/>
    <col min="12" max="12" width="28.5546875" customWidth="1"/>
  </cols>
  <sheetData>
    <row r="1" spans="1:20" ht="58.2" thickBot="1">
      <c r="A1" s="563" t="s">
        <v>837</v>
      </c>
      <c r="B1" s="563" t="s">
        <v>809</v>
      </c>
      <c r="C1" s="563" t="s">
        <v>772</v>
      </c>
      <c r="D1" s="558" t="s">
        <v>773</v>
      </c>
      <c r="E1" s="558" t="s">
        <v>812</v>
      </c>
      <c r="F1" s="558" t="s">
        <v>816</v>
      </c>
      <c r="G1" s="558"/>
      <c r="H1" s="558" t="s">
        <v>815</v>
      </c>
      <c r="I1" s="558" t="s">
        <v>806</v>
      </c>
      <c r="J1" s="558" t="s">
        <v>774</v>
      </c>
      <c r="K1" s="558" t="s">
        <v>803</v>
      </c>
      <c r="L1" s="559" t="s">
        <v>804</v>
      </c>
      <c r="M1" s="4"/>
    </row>
    <row r="2" spans="1:20" ht="29.4" thickBot="1">
      <c r="A2" s="564" t="s">
        <v>807</v>
      </c>
      <c r="B2" s="563" t="s">
        <v>808</v>
      </c>
      <c r="C2" s="566" t="s">
        <v>794</v>
      </c>
      <c r="D2" s="566"/>
      <c r="E2" s="566">
        <v>18.79</v>
      </c>
      <c r="F2" s="566">
        <v>2019</v>
      </c>
      <c r="G2" s="566"/>
      <c r="H2" s="566"/>
      <c r="I2" s="566">
        <v>50</v>
      </c>
      <c r="J2" s="566">
        <v>2030</v>
      </c>
      <c r="K2" s="557" t="s">
        <v>805</v>
      </c>
      <c r="L2" s="567"/>
    </row>
    <row r="3" spans="1:20" ht="15" thickBot="1">
      <c r="A3" s="568" t="s">
        <v>810</v>
      </c>
      <c r="B3" s="563" t="s">
        <v>811</v>
      </c>
      <c r="C3" s="565" t="s">
        <v>968</v>
      </c>
      <c r="D3" s="565" t="s">
        <v>800</v>
      </c>
      <c r="E3" s="560">
        <v>927477</v>
      </c>
      <c r="F3" s="560">
        <v>2019</v>
      </c>
      <c r="G3" s="560"/>
      <c r="H3" s="561"/>
      <c r="I3" s="561">
        <v>0</v>
      </c>
      <c r="J3" s="561">
        <v>2026</v>
      </c>
      <c r="K3" s="559" t="s">
        <v>802</v>
      </c>
      <c r="L3" s="559"/>
      <c r="M3" s="385"/>
      <c r="N3" s="391"/>
      <c r="O3" s="391"/>
      <c r="P3" s="391"/>
      <c r="R3" s="556"/>
      <c r="T3" s="555"/>
    </row>
    <row r="4" spans="1:20" ht="29.4" thickBot="1">
      <c r="A4" s="568" t="s">
        <v>814</v>
      </c>
      <c r="B4" s="563" t="s">
        <v>813</v>
      </c>
      <c r="C4" s="565" t="s">
        <v>795</v>
      </c>
      <c r="D4" s="565"/>
      <c r="E4" s="560">
        <v>3395</v>
      </c>
      <c r="F4" s="560">
        <v>2019</v>
      </c>
      <c r="G4" s="560"/>
      <c r="H4" s="561">
        <v>40000</v>
      </c>
      <c r="I4" s="561">
        <v>500000</v>
      </c>
      <c r="J4" s="561">
        <v>2030</v>
      </c>
      <c r="K4" s="559" t="s">
        <v>796</v>
      </c>
      <c r="L4" s="559"/>
      <c r="M4" s="385"/>
      <c r="N4" s="391"/>
      <c r="O4" s="391"/>
      <c r="P4" s="391"/>
      <c r="R4" s="556"/>
      <c r="T4" s="555"/>
    </row>
    <row r="5" spans="1:20" ht="29.4" thickBot="1">
      <c r="A5" s="568" t="s">
        <v>817</v>
      </c>
      <c r="B5" s="563" t="s">
        <v>818</v>
      </c>
      <c r="C5" s="565" t="s">
        <v>797</v>
      </c>
      <c r="D5" s="565" t="s">
        <v>789</v>
      </c>
      <c r="E5" s="560">
        <v>0</v>
      </c>
      <c r="F5" s="560">
        <v>2020</v>
      </c>
      <c r="G5" s="560"/>
      <c r="H5" s="561"/>
      <c r="I5" s="561">
        <f>258536</f>
        <v>258536</v>
      </c>
      <c r="J5" s="561">
        <v>2029</v>
      </c>
      <c r="K5" s="559" t="s">
        <v>798</v>
      </c>
      <c r="L5" s="559"/>
      <c r="M5" s="385"/>
      <c r="N5" s="391"/>
      <c r="O5" s="391"/>
      <c r="P5" s="391"/>
      <c r="R5" s="556"/>
      <c r="T5" s="555"/>
    </row>
    <row r="6" spans="1:20" ht="29.4" thickBot="1">
      <c r="A6" s="563" t="s">
        <v>819</v>
      </c>
      <c r="B6" s="563" t="s">
        <v>820</v>
      </c>
      <c r="C6" s="569" t="s">
        <v>781</v>
      </c>
      <c r="D6" s="560" t="s">
        <v>789</v>
      </c>
      <c r="E6" s="560"/>
      <c r="F6" s="560">
        <v>2029</v>
      </c>
      <c r="G6" s="560"/>
      <c r="H6" s="561"/>
      <c r="I6" s="562">
        <f>478.6/2</f>
        <v>239.3</v>
      </c>
      <c r="J6" s="562"/>
      <c r="K6" s="559" t="s">
        <v>790</v>
      </c>
      <c r="L6" s="559" t="s">
        <v>786</v>
      </c>
      <c r="M6" s="4"/>
    </row>
    <row r="7" spans="1:20" ht="43.8" thickBot="1">
      <c r="A7" s="563" t="s">
        <v>821</v>
      </c>
      <c r="B7" s="563" t="s">
        <v>822</v>
      </c>
      <c r="C7" s="569" t="s">
        <v>781</v>
      </c>
      <c r="D7" s="560" t="s">
        <v>789</v>
      </c>
      <c r="E7" s="560"/>
      <c r="F7" s="560"/>
      <c r="G7" s="560"/>
      <c r="H7" s="561"/>
      <c r="I7" s="562">
        <f>I6</f>
        <v>239.3</v>
      </c>
      <c r="J7" s="562"/>
      <c r="K7" s="559" t="s">
        <v>790</v>
      </c>
      <c r="L7" s="559" t="s">
        <v>791</v>
      </c>
      <c r="M7" s="4"/>
    </row>
    <row r="8" spans="1:20" ht="15" thickBot="1">
      <c r="A8" s="563" t="s">
        <v>823</v>
      </c>
      <c r="B8" s="563" t="s">
        <v>827</v>
      </c>
      <c r="C8" s="569"/>
      <c r="D8" s="560"/>
      <c r="E8" s="560"/>
      <c r="F8" s="560"/>
      <c r="G8" s="560"/>
      <c r="H8" s="561"/>
      <c r="I8" s="562"/>
      <c r="J8" s="562"/>
      <c r="K8" s="559"/>
      <c r="L8" s="559"/>
      <c r="M8" s="4"/>
    </row>
    <row r="9" spans="1:20" ht="29.4" thickBot="1">
      <c r="A9" s="563" t="s">
        <v>824</v>
      </c>
      <c r="B9" s="563" t="s">
        <v>828</v>
      </c>
      <c r="C9" s="569"/>
      <c r="D9" s="560"/>
      <c r="E9" s="560"/>
      <c r="F9" s="560"/>
      <c r="G9" s="560"/>
      <c r="H9" s="561"/>
      <c r="I9" s="562"/>
      <c r="J9" s="562"/>
      <c r="K9" s="559"/>
      <c r="L9" s="559"/>
      <c r="M9" s="4"/>
    </row>
    <row r="10" spans="1:20" ht="29.4" thickBot="1">
      <c r="A10" s="563" t="s">
        <v>825</v>
      </c>
      <c r="B10" s="563" t="s">
        <v>829</v>
      </c>
      <c r="C10" s="569"/>
      <c r="D10" s="560"/>
      <c r="E10" s="560"/>
      <c r="F10" s="560"/>
      <c r="G10" s="560"/>
      <c r="H10" s="561"/>
      <c r="I10" s="562"/>
      <c r="J10" s="562"/>
      <c r="K10" s="559"/>
      <c r="L10" s="559"/>
      <c r="M10" s="4"/>
    </row>
    <row r="11" spans="1:20" ht="29.4" thickBot="1">
      <c r="A11" s="563" t="s">
        <v>826</v>
      </c>
      <c r="B11" s="563" t="s">
        <v>830</v>
      </c>
      <c r="C11" s="569"/>
      <c r="D11" s="560"/>
      <c r="E11" s="560"/>
      <c r="F11" s="560"/>
      <c r="G11" s="560"/>
      <c r="H11" s="561"/>
      <c r="I11" s="562"/>
      <c r="J11" s="562"/>
      <c r="K11" s="559"/>
      <c r="L11" s="559"/>
      <c r="M11" s="4"/>
    </row>
    <row r="12" spans="1:20" ht="15" thickBot="1">
      <c r="A12" s="563" t="s">
        <v>831</v>
      </c>
      <c r="B12" s="563" t="s">
        <v>832</v>
      </c>
      <c r="C12" s="569" t="s">
        <v>784</v>
      </c>
      <c r="D12" s="560" t="s">
        <v>785</v>
      </c>
      <c r="E12" s="560"/>
      <c r="F12" s="560">
        <v>2023</v>
      </c>
      <c r="G12" s="560"/>
      <c r="H12" s="561"/>
      <c r="I12" s="561">
        <v>1</v>
      </c>
      <c r="J12" s="561"/>
      <c r="K12" s="559"/>
      <c r="L12" s="559" t="s">
        <v>786</v>
      </c>
      <c r="M12" s="4"/>
    </row>
    <row r="13" spans="1:20" ht="43.8" thickBot="1">
      <c r="A13" s="563" t="s">
        <v>833</v>
      </c>
      <c r="B13" s="563" t="s">
        <v>834</v>
      </c>
      <c r="C13" s="569" t="s">
        <v>781</v>
      </c>
      <c r="D13" s="560" t="s">
        <v>785</v>
      </c>
      <c r="E13" s="560"/>
      <c r="F13" s="560">
        <v>2026</v>
      </c>
      <c r="G13" s="560"/>
      <c r="H13" s="561"/>
      <c r="I13" s="562">
        <f>460.25</f>
        <v>460.25</v>
      </c>
      <c r="J13" s="562"/>
      <c r="K13" s="559" t="s">
        <v>787</v>
      </c>
      <c r="L13" s="559" t="s">
        <v>786</v>
      </c>
      <c r="M13" s="4"/>
    </row>
    <row r="14" spans="1:20" ht="29.4" thickBot="1">
      <c r="A14" s="563" t="s">
        <v>835</v>
      </c>
      <c r="B14" s="563" t="s">
        <v>836</v>
      </c>
      <c r="C14" s="569" t="s">
        <v>781</v>
      </c>
      <c r="D14" s="560" t="s">
        <v>788</v>
      </c>
      <c r="E14" s="560"/>
      <c r="F14" s="560">
        <v>2026</v>
      </c>
      <c r="G14" s="560"/>
      <c r="H14" s="561"/>
      <c r="I14" s="562">
        <f>144.44</f>
        <v>144.44</v>
      </c>
      <c r="J14" s="562"/>
      <c r="K14" s="559" t="s">
        <v>787</v>
      </c>
      <c r="L14" s="559" t="s">
        <v>786</v>
      </c>
      <c r="M14" s="4"/>
    </row>
    <row r="15" spans="1:20" ht="43.8" thickBot="1">
      <c r="A15" s="563" t="s">
        <v>855</v>
      </c>
      <c r="B15" s="563" t="s">
        <v>856</v>
      </c>
      <c r="C15" s="572"/>
      <c r="D15" s="573"/>
      <c r="E15" s="573"/>
      <c r="F15" s="573"/>
      <c r="G15" s="573"/>
      <c r="H15" s="574"/>
      <c r="I15" s="575"/>
      <c r="J15" s="575"/>
      <c r="K15" s="559"/>
      <c r="L15" s="559"/>
      <c r="M15" s="4"/>
    </row>
    <row r="16" spans="1:20" ht="57.6">
      <c r="A16" s="570" t="s">
        <v>851</v>
      </c>
    </row>
  </sheetData>
  <phoneticPr fontId="46" type="noConversion"/>
  <pageMargins left="0.7" right="0.7" top="0.75" bottom="0.75" header="0.3" footer="0.3"/>
  <headerFooter>
    <oddHeader>&amp;R&amp;"Aptos"&amp;10&amp;K000000 VIDINIO NAUDOJIMO INFORMACIJA&amp;1#_x000D_</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workbookViewId="0">
      <selection activeCell="L96" sqref="L96"/>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36" width="14.6640625" customWidth="1"/>
    <col min="37" max="107" width="14.6640625" hidden="1" customWidth="1"/>
    <col min="108" max="109" width="9.109375" customWidth="1"/>
  </cols>
  <sheetData>
    <row r="1" spans="2:107" ht="9" customHeight="1">
      <c r="B1" s="728"/>
      <c r="C1" s="729"/>
    </row>
    <row r="2" spans="2:107">
      <c r="B2" s="6" t="s">
        <v>214</v>
      </c>
    </row>
    <row r="3" spans="2:107">
      <c r="B3" t="s">
        <v>768</v>
      </c>
    </row>
    <row r="5" spans="2:107">
      <c r="B5" s="6" t="s">
        <v>139</v>
      </c>
    </row>
    <row r="6" spans="2:107">
      <c r="B6" s="16" t="s">
        <v>20</v>
      </c>
      <c r="C6" s="16"/>
      <c r="D6" s="16"/>
      <c r="E6" s="16"/>
      <c r="F6" s="709" t="s">
        <v>140</v>
      </c>
      <c r="G6" s="721"/>
      <c r="H6" s="168">
        <v>0</v>
      </c>
      <c r="I6" s="168">
        <v>1</v>
      </c>
      <c r="J6" s="168">
        <v>2</v>
      </c>
      <c r="K6" s="168">
        <v>3</v>
      </c>
      <c r="L6" s="168">
        <v>4</v>
      </c>
      <c r="M6" s="168">
        <v>5</v>
      </c>
      <c r="N6" s="168">
        <v>6</v>
      </c>
      <c r="O6" s="168">
        <v>7</v>
      </c>
      <c r="P6" s="168">
        <v>8</v>
      </c>
      <c r="Q6" s="168">
        <v>9</v>
      </c>
      <c r="R6" s="168">
        <v>10</v>
      </c>
      <c r="S6" s="168">
        <v>11</v>
      </c>
      <c r="T6" s="168">
        <v>12</v>
      </c>
      <c r="U6" s="168">
        <v>13</v>
      </c>
      <c r="V6" s="168">
        <v>14</v>
      </c>
      <c r="W6" s="168">
        <v>15</v>
      </c>
      <c r="X6" s="168">
        <v>16</v>
      </c>
      <c r="Y6" s="168">
        <v>17</v>
      </c>
      <c r="Z6" s="168">
        <v>18</v>
      </c>
      <c r="AA6" s="168">
        <v>19</v>
      </c>
      <c r="AB6" s="168">
        <v>20</v>
      </c>
      <c r="AC6" s="168">
        <v>21</v>
      </c>
      <c r="AD6" s="168">
        <v>22</v>
      </c>
      <c r="AE6" s="168">
        <v>23</v>
      </c>
      <c r="AF6" s="168">
        <v>24</v>
      </c>
      <c r="AG6" s="168">
        <v>25</v>
      </c>
      <c r="AH6" s="168">
        <v>26</v>
      </c>
      <c r="AI6" s="168">
        <v>27</v>
      </c>
      <c r="AJ6" s="168">
        <v>28</v>
      </c>
      <c r="AK6" s="168">
        <v>29</v>
      </c>
      <c r="AL6" s="168">
        <v>30</v>
      </c>
      <c r="AM6" s="168">
        <v>31</v>
      </c>
      <c r="AN6" s="168">
        <v>32</v>
      </c>
      <c r="AO6" s="168">
        <v>33</v>
      </c>
      <c r="AP6" s="168">
        <v>34</v>
      </c>
      <c r="AQ6" s="168">
        <v>35</v>
      </c>
      <c r="AR6" s="168">
        <v>36</v>
      </c>
      <c r="AS6" s="168">
        <v>37</v>
      </c>
      <c r="AT6" s="168">
        <v>38</v>
      </c>
      <c r="AU6" s="168">
        <v>39</v>
      </c>
      <c r="AV6" s="168">
        <v>40</v>
      </c>
      <c r="AW6" s="168">
        <v>41</v>
      </c>
      <c r="AX6" s="168">
        <v>42</v>
      </c>
      <c r="AY6" s="168">
        <v>43</v>
      </c>
      <c r="AZ6" s="168">
        <v>44</v>
      </c>
      <c r="BA6" s="168">
        <v>45</v>
      </c>
      <c r="BB6" s="168">
        <v>46</v>
      </c>
      <c r="BC6" s="168">
        <v>47</v>
      </c>
      <c r="BD6" s="168">
        <v>48</v>
      </c>
      <c r="BE6" s="168">
        <v>49</v>
      </c>
      <c r="BF6" s="168">
        <v>50</v>
      </c>
      <c r="BG6" s="168">
        <v>51</v>
      </c>
      <c r="BH6" s="168">
        <v>52</v>
      </c>
      <c r="BI6" s="168">
        <v>53</v>
      </c>
      <c r="BJ6" s="168">
        <v>54</v>
      </c>
      <c r="BK6" s="168">
        <v>55</v>
      </c>
      <c r="BL6" s="168">
        <v>56</v>
      </c>
      <c r="BM6" s="168">
        <v>57</v>
      </c>
      <c r="BN6" s="168">
        <v>58</v>
      </c>
      <c r="BO6" s="168">
        <v>59</v>
      </c>
      <c r="BP6" s="168">
        <v>60</v>
      </c>
      <c r="BQ6" s="168">
        <v>61</v>
      </c>
      <c r="BR6" s="168">
        <v>62</v>
      </c>
      <c r="BS6" s="168">
        <v>63</v>
      </c>
      <c r="BT6" s="168">
        <v>64</v>
      </c>
      <c r="BU6" s="168">
        <v>65</v>
      </c>
      <c r="BV6" s="168">
        <v>66</v>
      </c>
      <c r="BW6" s="168">
        <v>67</v>
      </c>
      <c r="BX6" s="168">
        <v>68</v>
      </c>
      <c r="BY6" s="168">
        <v>69</v>
      </c>
      <c r="BZ6" s="168">
        <v>70</v>
      </c>
      <c r="CA6" s="168">
        <v>71</v>
      </c>
      <c r="CB6" s="168">
        <v>72</v>
      </c>
      <c r="CC6" s="168">
        <v>73</v>
      </c>
      <c r="CD6" s="168">
        <v>74</v>
      </c>
      <c r="CE6" s="168">
        <v>75</v>
      </c>
      <c r="CF6" s="168">
        <v>76</v>
      </c>
      <c r="CG6" s="168">
        <v>77</v>
      </c>
      <c r="CH6" s="168">
        <v>78</v>
      </c>
      <c r="CI6" s="168">
        <v>79</v>
      </c>
      <c r="CJ6" s="168">
        <v>80</v>
      </c>
      <c r="CK6" s="168">
        <v>81</v>
      </c>
      <c r="CL6" s="168">
        <v>82</v>
      </c>
      <c r="CM6" s="168">
        <v>83</v>
      </c>
      <c r="CN6" s="168">
        <v>84</v>
      </c>
      <c r="CO6" s="168">
        <v>85</v>
      </c>
      <c r="CP6" s="168">
        <v>86</v>
      </c>
      <c r="CQ6" s="168">
        <v>87</v>
      </c>
      <c r="CR6" s="168">
        <v>88</v>
      </c>
      <c r="CS6" s="168">
        <v>89</v>
      </c>
      <c r="CT6" s="168">
        <v>90</v>
      </c>
      <c r="CU6" s="168">
        <v>91</v>
      </c>
      <c r="CV6" s="168">
        <v>92</v>
      </c>
      <c r="CW6" s="168">
        <v>93</v>
      </c>
      <c r="CX6" s="168">
        <v>94</v>
      </c>
      <c r="CY6" s="168">
        <v>95</v>
      </c>
      <c r="CZ6" s="168">
        <v>96</v>
      </c>
      <c r="DA6" s="168">
        <v>97</v>
      </c>
      <c r="DB6" s="168">
        <v>98</v>
      </c>
      <c r="DC6" s="168">
        <v>99</v>
      </c>
    </row>
    <row r="7" spans="2:107" s="12" customFormat="1" ht="30.75" customHeight="1">
      <c r="B7" s="168" t="s">
        <v>215</v>
      </c>
      <c r="C7" s="709" t="s">
        <v>216</v>
      </c>
      <c r="D7" s="710"/>
      <c r="E7" s="711"/>
      <c r="F7" s="169" t="s">
        <v>144</v>
      </c>
      <c r="G7" s="168" t="s">
        <v>145</v>
      </c>
      <c r="H7" s="168" cm="1">
        <f t="array" aca="1" ref="H7" ca="1">Nuliniai</f>
        <v>2021</v>
      </c>
      <c r="I7" s="168">
        <f ca="1">$H$7+I6</f>
        <v>2022</v>
      </c>
      <c r="J7" s="168">
        <f t="shared" ref="J7:BU7" ca="1" si="0">$H$7+J6</f>
        <v>2023</v>
      </c>
      <c r="K7" s="168">
        <f t="shared" ca="1" si="0"/>
        <v>2024</v>
      </c>
      <c r="L7" s="168">
        <f t="shared" ca="1" si="0"/>
        <v>2025</v>
      </c>
      <c r="M7" s="168">
        <f t="shared" ca="1" si="0"/>
        <v>2026</v>
      </c>
      <c r="N7" s="168">
        <f t="shared" ca="1" si="0"/>
        <v>2027</v>
      </c>
      <c r="O7" s="168">
        <f t="shared" ca="1" si="0"/>
        <v>2028</v>
      </c>
      <c r="P7" s="168">
        <f t="shared" ca="1" si="0"/>
        <v>2029</v>
      </c>
      <c r="Q7" s="168">
        <f t="shared" ca="1" si="0"/>
        <v>2030</v>
      </c>
      <c r="R7" s="168">
        <f t="shared" ca="1" si="0"/>
        <v>2031</v>
      </c>
      <c r="S7" s="168">
        <f t="shared" ca="1" si="0"/>
        <v>2032</v>
      </c>
      <c r="T7" s="168">
        <f t="shared" ca="1" si="0"/>
        <v>2033</v>
      </c>
      <c r="U7" s="168">
        <f t="shared" ca="1" si="0"/>
        <v>2034</v>
      </c>
      <c r="V7" s="168">
        <f t="shared" ca="1" si="0"/>
        <v>2035</v>
      </c>
      <c r="W7" s="168">
        <f t="shared" ca="1" si="0"/>
        <v>2036</v>
      </c>
      <c r="X7" s="168">
        <f t="shared" ca="1" si="0"/>
        <v>2037</v>
      </c>
      <c r="Y7" s="168">
        <f t="shared" ca="1" si="0"/>
        <v>2038</v>
      </c>
      <c r="Z7" s="168">
        <f t="shared" ca="1" si="0"/>
        <v>2039</v>
      </c>
      <c r="AA7" s="168">
        <f t="shared" ca="1" si="0"/>
        <v>2040</v>
      </c>
      <c r="AB7" s="168">
        <f t="shared" ca="1" si="0"/>
        <v>2041</v>
      </c>
      <c r="AC7" s="168">
        <f t="shared" ca="1" si="0"/>
        <v>2042</v>
      </c>
      <c r="AD7" s="168">
        <f t="shared" ca="1" si="0"/>
        <v>2043</v>
      </c>
      <c r="AE7" s="168">
        <f t="shared" ca="1" si="0"/>
        <v>2044</v>
      </c>
      <c r="AF7" s="168">
        <f t="shared" ca="1" si="0"/>
        <v>2045</v>
      </c>
      <c r="AG7" s="168">
        <f t="shared" ca="1" si="0"/>
        <v>2046</v>
      </c>
      <c r="AH7" s="168">
        <f t="shared" ca="1" si="0"/>
        <v>2047</v>
      </c>
      <c r="AI7" s="168">
        <f t="shared" ca="1" si="0"/>
        <v>2048</v>
      </c>
      <c r="AJ7" s="168">
        <f t="shared" ca="1" si="0"/>
        <v>2049</v>
      </c>
      <c r="AK7" s="168">
        <f t="shared" ca="1" si="0"/>
        <v>2050</v>
      </c>
      <c r="AL7" s="168">
        <f t="shared" ca="1" si="0"/>
        <v>2051</v>
      </c>
      <c r="AM7" s="168">
        <f t="shared" ca="1" si="0"/>
        <v>2052</v>
      </c>
      <c r="AN7" s="168">
        <f t="shared" ca="1" si="0"/>
        <v>2053</v>
      </c>
      <c r="AO7" s="168">
        <f t="shared" ca="1" si="0"/>
        <v>2054</v>
      </c>
      <c r="AP7" s="168">
        <f t="shared" ca="1" si="0"/>
        <v>2055</v>
      </c>
      <c r="AQ7" s="168">
        <f t="shared" ca="1" si="0"/>
        <v>2056</v>
      </c>
      <c r="AR7" s="168">
        <f t="shared" ca="1" si="0"/>
        <v>2057</v>
      </c>
      <c r="AS7" s="168">
        <f t="shared" ca="1" si="0"/>
        <v>2058</v>
      </c>
      <c r="AT7" s="168">
        <f t="shared" ca="1" si="0"/>
        <v>2059</v>
      </c>
      <c r="AU7" s="168">
        <f t="shared" ca="1" si="0"/>
        <v>2060</v>
      </c>
      <c r="AV7" s="168">
        <f t="shared" ca="1" si="0"/>
        <v>2061</v>
      </c>
      <c r="AW7" s="168">
        <f t="shared" ca="1" si="0"/>
        <v>2062</v>
      </c>
      <c r="AX7" s="168">
        <f t="shared" ca="1" si="0"/>
        <v>2063</v>
      </c>
      <c r="AY7" s="168">
        <f t="shared" ca="1" si="0"/>
        <v>2064</v>
      </c>
      <c r="AZ7" s="168">
        <f t="shared" ca="1" si="0"/>
        <v>2065</v>
      </c>
      <c r="BA7" s="168">
        <f t="shared" ca="1" si="0"/>
        <v>2066</v>
      </c>
      <c r="BB7" s="168">
        <f t="shared" ca="1" si="0"/>
        <v>2067</v>
      </c>
      <c r="BC7" s="168">
        <f t="shared" ca="1" si="0"/>
        <v>2068</v>
      </c>
      <c r="BD7" s="168">
        <f t="shared" ca="1" si="0"/>
        <v>2069</v>
      </c>
      <c r="BE7" s="168">
        <f t="shared" ca="1" si="0"/>
        <v>2070</v>
      </c>
      <c r="BF7" s="168">
        <f t="shared" ca="1" si="0"/>
        <v>2071</v>
      </c>
      <c r="BG7" s="168">
        <f t="shared" ca="1" si="0"/>
        <v>2072</v>
      </c>
      <c r="BH7" s="168">
        <f t="shared" ca="1" si="0"/>
        <v>2073</v>
      </c>
      <c r="BI7" s="168">
        <f t="shared" ca="1" si="0"/>
        <v>2074</v>
      </c>
      <c r="BJ7" s="168">
        <f t="shared" ca="1" si="0"/>
        <v>2075</v>
      </c>
      <c r="BK7" s="168">
        <f t="shared" ca="1" si="0"/>
        <v>2076</v>
      </c>
      <c r="BL7" s="168">
        <f t="shared" ca="1" si="0"/>
        <v>2077</v>
      </c>
      <c r="BM7" s="168">
        <f t="shared" ca="1" si="0"/>
        <v>2078</v>
      </c>
      <c r="BN7" s="168">
        <f t="shared" ca="1" si="0"/>
        <v>2079</v>
      </c>
      <c r="BO7" s="168">
        <f t="shared" ca="1" si="0"/>
        <v>2080</v>
      </c>
      <c r="BP7" s="168">
        <f t="shared" ca="1" si="0"/>
        <v>2081</v>
      </c>
      <c r="BQ7" s="168">
        <f t="shared" ca="1" si="0"/>
        <v>2082</v>
      </c>
      <c r="BR7" s="168">
        <f t="shared" ca="1" si="0"/>
        <v>2083</v>
      </c>
      <c r="BS7" s="168">
        <f t="shared" ca="1" si="0"/>
        <v>2084</v>
      </c>
      <c r="BT7" s="168">
        <f t="shared" ca="1" si="0"/>
        <v>2085</v>
      </c>
      <c r="BU7" s="168">
        <f t="shared" ca="1" si="0"/>
        <v>2086</v>
      </c>
      <c r="BV7" s="168">
        <f t="shared" ref="BV7:DC7" ca="1" si="1">$H$7+BV6</f>
        <v>2087</v>
      </c>
      <c r="BW7" s="168">
        <f t="shared" ca="1" si="1"/>
        <v>2088</v>
      </c>
      <c r="BX7" s="168">
        <f t="shared" ca="1" si="1"/>
        <v>2089</v>
      </c>
      <c r="BY7" s="168">
        <f t="shared" ca="1" si="1"/>
        <v>2090</v>
      </c>
      <c r="BZ7" s="168">
        <f t="shared" ca="1" si="1"/>
        <v>2091</v>
      </c>
      <c r="CA7" s="168">
        <f t="shared" ca="1" si="1"/>
        <v>2092</v>
      </c>
      <c r="CB7" s="168">
        <f t="shared" ca="1" si="1"/>
        <v>2093</v>
      </c>
      <c r="CC7" s="168">
        <f t="shared" ca="1" si="1"/>
        <v>2094</v>
      </c>
      <c r="CD7" s="168">
        <f t="shared" ca="1" si="1"/>
        <v>2095</v>
      </c>
      <c r="CE7" s="168">
        <f t="shared" ca="1" si="1"/>
        <v>2096</v>
      </c>
      <c r="CF7" s="168">
        <f t="shared" ca="1" si="1"/>
        <v>2097</v>
      </c>
      <c r="CG7" s="168">
        <f t="shared" ca="1" si="1"/>
        <v>2098</v>
      </c>
      <c r="CH7" s="168">
        <f t="shared" ca="1" si="1"/>
        <v>2099</v>
      </c>
      <c r="CI7" s="168">
        <f t="shared" ca="1" si="1"/>
        <v>2100</v>
      </c>
      <c r="CJ7" s="168">
        <f t="shared" ca="1" si="1"/>
        <v>2101</v>
      </c>
      <c r="CK7" s="168">
        <f t="shared" ca="1" si="1"/>
        <v>2102</v>
      </c>
      <c r="CL7" s="168">
        <f t="shared" ca="1" si="1"/>
        <v>2103</v>
      </c>
      <c r="CM7" s="168">
        <f t="shared" ca="1" si="1"/>
        <v>2104</v>
      </c>
      <c r="CN7" s="168">
        <f t="shared" ca="1" si="1"/>
        <v>2105</v>
      </c>
      <c r="CO7" s="168">
        <f t="shared" ca="1" si="1"/>
        <v>2106</v>
      </c>
      <c r="CP7" s="168">
        <f t="shared" ca="1" si="1"/>
        <v>2107</v>
      </c>
      <c r="CQ7" s="168">
        <f t="shared" ca="1" si="1"/>
        <v>2108</v>
      </c>
      <c r="CR7" s="168">
        <f t="shared" ca="1" si="1"/>
        <v>2109</v>
      </c>
      <c r="CS7" s="168">
        <f t="shared" ca="1" si="1"/>
        <v>2110</v>
      </c>
      <c r="CT7" s="168">
        <f t="shared" ca="1" si="1"/>
        <v>2111</v>
      </c>
      <c r="CU7" s="168">
        <f t="shared" ca="1" si="1"/>
        <v>2112</v>
      </c>
      <c r="CV7" s="168">
        <f t="shared" ca="1" si="1"/>
        <v>2113</v>
      </c>
      <c r="CW7" s="168">
        <f t="shared" ca="1" si="1"/>
        <v>2114</v>
      </c>
      <c r="CX7" s="168">
        <f t="shared" ca="1" si="1"/>
        <v>2115</v>
      </c>
      <c r="CY7" s="168">
        <f t="shared" ca="1" si="1"/>
        <v>2116</v>
      </c>
      <c r="CZ7" s="168">
        <f t="shared" ca="1" si="1"/>
        <v>2117</v>
      </c>
      <c r="DA7" s="168">
        <f t="shared" ca="1" si="1"/>
        <v>2118</v>
      </c>
      <c r="DB7" s="168">
        <f t="shared" ca="1" si="1"/>
        <v>2119</v>
      </c>
      <c r="DC7" s="168">
        <f t="shared" ca="1" si="1"/>
        <v>2120</v>
      </c>
    </row>
    <row r="8" spans="2:107" ht="15" customHeight="1">
      <c r="B8" s="160" t="s">
        <v>204</v>
      </c>
      <c r="C8" s="700" t="s">
        <v>217</v>
      </c>
      <c r="D8" s="701"/>
      <c r="E8" s="702"/>
      <c r="F8" s="191">
        <f>H8+NPV(SD,I8:INDEX(I8:DC8,PAL))</f>
        <v>17822479574.528759</v>
      </c>
      <c r="G8" s="192">
        <f>SUMIF($H$6:$DC$6,"&lt;="&amp;PAL,$H8:$DC8)</f>
        <v>37128472438.562134</v>
      </c>
      <c r="H8" s="192">
        <f>'Alternatyva 1'!H$133</f>
        <v>0</v>
      </c>
      <c r="I8" s="192">
        <f>'Alternatyva 1'!I$133</f>
        <v>0</v>
      </c>
      <c r="J8" s="192">
        <f>'Alternatyva 1'!J$133</f>
        <v>0</v>
      </c>
      <c r="K8" s="192">
        <f>'Alternatyva 1'!K$133</f>
        <v>0</v>
      </c>
      <c r="L8" s="192">
        <f>'Alternatyva 1'!L$133</f>
        <v>0</v>
      </c>
      <c r="M8" s="192">
        <f>'Alternatyva 1'!M$133</f>
        <v>1089428354.6999998</v>
      </c>
      <c r="N8" s="192">
        <f>'Alternatyva 1'!N$133</f>
        <v>1132907995.8399997</v>
      </c>
      <c r="O8" s="192">
        <f>'Alternatyva 1'!O$133</f>
        <v>1203194322.0630603</v>
      </c>
      <c r="P8" s="192">
        <f>'Alternatyva 1'!P$133</f>
        <v>1521124682.1836066</v>
      </c>
      <c r="Q8" s="192">
        <f>'Alternatyva 1'!Q$133</f>
        <v>1577029988.3497815</v>
      </c>
      <c r="R8" s="192">
        <f>'Alternatyva 1'!R$133</f>
        <v>1669435774.0608742</v>
      </c>
      <c r="S8" s="192">
        <f>'Alternatyva 1'!S$133</f>
        <v>1763176045.1987433</v>
      </c>
      <c r="T8" s="192">
        <f>'Alternatyva 1'!T$133</f>
        <v>1847254993.3760655</v>
      </c>
      <c r="U8" s="192">
        <f>'Alternatyva 1'!U$133</f>
        <v>1997119487.5300002</v>
      </c>
      <c r="V8" s="192">
        <f>'Alternatyva 1'!V$133</f>
        <v>2074057776.6599998</v>
      </c>
      <c r="W8" s="192">
        <f>'Alternatyva 1'!W$133</f>
        <v>2151662359.3299999</v>
      </c>
      <c r="X8" s="192">
        <f>'Alternatyva 1'!X$133</f>
        <v>2231610829.9500003</v>
      </c>
      <c r="Y8" s="192">
        <f>'Alternatyva 1'!Y$133</f>
        <v>2311550025.8000002</v>
      </c>
      <c r="Z8" s="192">
        <f>'Alternatyva 1'!Z$133</f>
        <v>2393592727.6300001</v>
      </c>
      <c r="AA8" s="192">
        <f>'Alternatyva 1'!AA$133</f>
        <v>2475866536.6600003</v>
      </c>
      <c r="AB8" s="192">
        <f>'Alternatyva 1'!AB$133</f>
        <v>915082400.17000008</v>
      </c>
      <c r="AC8" s="192">
        <f>'Alternatyva 1'!AC$133</f>
        <v>954550676.2299999</v>
      </c>
      <c r="AD8" s="192">
        <f>'Alternatyva 1'!AD$133</f>
        <v>994471891.92000008</v>
      </c>
      <c r="AE8" s="192">
        <f>'Alternatyva 1'!AE$133</f>
        <v>1034393877.89</v>
      </c>
      <c r="AF8" s="192">
        <f>'Alternatyva 1'!AF$133</f>
        <v>1074547356.2000003</v>
      </c>
      <c r="AG8" s="192">
        <f>'Alternatyva 1'!AG$133</f>
        <v>1116138046.95</v>
      </c>
      <c r="AH8" s="192">
        <f>'Alternatyva 1'!AH$133</f>
        <v>1157960615.1800001</v>
      </c>
      <c r="AI8" s="192">
        <f>'Alternatyva 1'!AI$133</f>
        <v>1200015060.8900001</v>
      </c>
      <c r="AJ8" s="192">
        <f>'Alternatyva 1'!AJ$133</f>
        <v>1242300613.8000002</v>
      </c>
      <c r="AK8" s="192">
        <f>'Alternatyva 1'!AK$133</f>
        <v>0</v>
      </c>
      <c r="AL8" s="192">
        <f>'Alternatyva 1'!AL$133</f>
        <v>0</v>
      </c>
      <c r="AM8" s="192">
        <f>'Alternatyva 1'!AM$133</f>
        <v>0</v>
      </c>
      <c r="AN8" s="192">
        <f>'Alternatyva 1'!AN$133</f>
        <v>0</v>
      </c>
      <c r="AO8" s="192">
        <f>'Alternatyva 1'!AO$133</f>
        <v>0</v>
      </c>
      <c r="AP8" s="192">
        <f>'Alternatyva 1'!AP$133</f>
        <v>0</v>
      </c>
      <c r="AQ8" s="192">
        <f>'Alternatyva 1'!AQ$133</f>
        <v>0</v>
      </c>
      <c r="AR8" s="192">
        <f>'Alternatyva 1'!AR$133</f>
        <v>0</v>
      </c>
      <c r="AS8" s="192">
        <f>'Alternatyva 1'!AS$133</f>
        <v>0</v>
      </c>
      <c r="AT8" s="192">
        <f>'Alternatyva 1'!AT$133</f>
        <v>0</v>
      </c>
      <c r="AU8" s="192">
        <f>'Alternatyva 1'!AU$133</f>
        <v>0</v>
      </c>
      <c r="AV8" s="192">
        <f>'Alternatyva 1'!AV$133</f>
        <v>0</v>
      </c>
      <c r="AW8" s="192">
        <f>'Alternatyva 1'!AW$133</f>
        <v>0</v>
      </c>
      <c r="AX8" s="192">
        <f>'Alternatyva 1'!AX$133</f>
        <v>0</v>
      </c>
      <c r="AY8" s="192">
        <f>'Alternatyva 1'!AY$133</f>
        <v>0</v>
      </c>
      <c r="AZ8" s="192">
        <f>'Alternatyva 1'!AZ$133</f>
        <v>0</v>
      </c>
      <c r="BA8" s="192">
        <f>'Alternatyva 1'!BA$133</f>
        <v>0</v>
      </c>
      <c r="BB8" s="192">
        <f>'Alternatyva 1'!BB$133</f>
        <v>0</v>
      </c>
      <c r="BC8" s="192">
        <f>'Alternatyva 1'!BC$133</f>
        <v>0</v>
      </c>
      <c r="BD8" s="192">
        <f>'Alternatyva 1'!BD$133</f>
        <v>0</v>
      </c>
      <c r="BE8" s="192">
        <f>'Alternatyva 1'!BE$133</f>
        <v>0</v>
      </c>
      <c r="BF8" s="192">
        <f>'Alternatyva 1'!BF$133</f>
        <v>0</v>
      </c>
      <c r="BG8" s="192">
        <f>'Alternatyva 1'!BG$133</f>
        <v>0</v>
      </c>
      <c r="BH8" s="192">
        <f>'Alternatyva 1'!BH$133</f>
        <v>0</v>
      </c>
      <c r="BI8" s="192">
        <f>'Alternatyva 1'!BI$133</f>
        <v>0</v>
      </c>
      <c r="BJ8" s="192">
        <f>'Alternatyva 1'!BJ$133</f>
        <v>0</v>
      </c>
      <c r="BK8" s="192">
        <f>'Alternatyva 1'!BK$133</f>
        <v>0</v>
      </c>
      <c r="BL8" s="192">
        <f>'Alternatyva 1'!BL$133</f>
        <v>0</v>
      </c>
      <c r="BM8" s="192">
        <f>'Alternatyva 1'!BM$133</f>
        <v>0</v>
      </c>
      <c r="BN8" s="192">
        <f>'Alternatyva 1'!BN$133</f>
        <v>0</v>
      </c>
      <c r="BO8" s="192">
        <f>'Alternatyva 1'!BO$133</f>
        <v>0</v>
      </c>
      <c r="BP8" s="192">
        <f>'Alternatyva 1'!BP$133</f>
        <v>0</v>
      </c>
      <c r="BQ8" s="192">
        <f>'Alternatyva 1'!BQ$133</f>
        <v>0</v>
      </c>
      <c r="BR8" s="192">
        <f>'Alternatyva 1'!BR$133</f>
        <v>0</v>
      </c>
      <c r="BS8" s="192">
        <f>'Alternatyva 1'!BS$133</f>
        <v>0</v>
      </c>
      <c r="BT8" s="192">
        <f>'Alternatyva 1'!BT$133</f>
        <v>0</v>
      </c>
      <c r="BU8" s="192">
        <f>'Alternatyva 1'!BU$133</f>
        <v>0</v>
      </c>
      <c r="BV8" s="192">
        <f>'Alternatyva 1'!BV$133</f>
        <v>0</v>
      </c>
      <c r="BW8" s="192">
        <f>'Alternatyva 1'!BW$133</f>
        <v>0</v>
      </c>
      <c r="BX8" s="192">
        <f>'Alternatyva 1'!BX$133</f>
        <v>0</v>
      </c>
      <c r="BY8" s="192">
        <f>'Alternatyva 1'!BY$133</f>
        <v>0</v>
      </c>
      <c r="BZ8" s="192">
        <f>'Alternatyva 1'!BZ$133</f>
        <v>0</v>
      </c>
      <c r="CA8" s="192">
        <f>'Alternatyva 1'!CA$133</f>
        <v>0</v>
      </c>
      <c r="CB8" s="192">
        <f>'Alternatyva 1'!CB$133</f>
        <v>0</v>
      </c>
      <c r="CC8" s="192">
        <f>'Alternatyva 1'!CC$133</f>
        <v>0</v>
      </c>
      <c r="CD8" s="192">
        <f>'Alternatyva 1'!CD$133</f>
        <v>0</v>
      </c>
      <c r="CE8" s="192">
        <f>'Alternatyva 1'!CE$133</f>
        <v>0</v>
      </c>
      <c r="CF8" s="192">
        <f>'Alternatyva 1'!CF$133</f>
        <v>0</v>
      </c>
      <c r="CG8" s="192">
        <f>'Alternatyva 1'!CG$133</f>
        <v>0</v>
      </c>
      <c r="CH8" s="192">
        <f>'Alternatyva 1'!CH$133</f>
        <v>0</v>
      </c>
      <c r="CI8" s="192">
        <f>'Alternatyva 1'!CI$133</f>
        <v>0</v>
      </c>
      <c r="CJ8" s="192">
        <f>'Alternatyva 1'!CJ$133</f>
        <v>0</v>
      </c>
      <c r="CK8" s="192">
        <f>'Alternatyva 1'!CK$133</f>
        <v>0</v>
      </c>
      <c r="CL8" s="192">
        <f>'Alternatyva 1'!CL$133</f>
        <v>0</v>
      </c>
      <c r="CM8" s="192">
        <f>'Alternatyva 1'!CM$133</f>
        <v>0</v>
      </c>
      <c r="CN8" s="192">
        <f>'Alternatyva 1'!CN$133</f>
        <v>0</v>
      </c>
      <c r="CO8" s="192">
        <f>'Alternatyva 1'!CO$133</f>
        <v>0</v>
      </c>
      <c r="CP8" s="192">
        <f>'Alternatyva 1'!CP$133</f>
        <v>0</v>
      </c>
      <c r="CQ8" s="192">
        <f>'Alternatyva 1'!CQ$133</f>
        <v>0</v>
      </c>
      <c r="CR8" s="192">
        <f>'Alternatyva 1'!CR$133</f>
        <v>0</v>
      </c>
      <c r="CS8" s="192">
        <f>'Alternatyva 1'!CS$133</f>
        <v>0</v>
      </c>
      <c r="CT8" s="192">
        <f>'Alternatyva 1'!CT$133</f>
        <v>0</v>
      </c>
      <c r="CU8" s="192">
        <f>'Alternatyva 1'!CU$133</f>
        <v>0</v>
      </c>
      <c r="CV8" s="192">
        <f>'Alternatyva 1'!CV$133</f>
        <v>0</v>
      </c>
      <c r="CW8" s="192">
        <f>'Alternatyva 1'!CW$133</f>
        <v>0</v>
      </c>
      <c r="CX8" s="192">
        <f>'Alternatyva 1'!CX$133</f>
        <v>0</v>
      </c>
      <c r="CY8" s="192">
        <f>'Alternatyva 1'!CY$133</f>
        <v>0</v>
      </c>
      <c r="CZ8" s="192">
        <f>'Alternatyva 1'!CZ$133</f>
        <v>0</v>
      </c>
      <c r="DA8" s="192">
        <f>'Alternatyva 1'!DA$133</f>
        <v>0</v>
      </c>
      <c r="DB8" s="192">
        <f>'Alternatyva 1'!DB$133</f>
        <v>0</v>
      </c>
      <c r="DC8" s="192">
        <f>'Alternatyva 1'!DC$133</f>
        <v>0</v>
      </c>
    </row>
    <row r="9" spans="2:107" ht="15" customHeight="1">
      <c r="B9" s="160" t="s">
        <v>218</v>
      </c>
      <c r="C9" s="700" t="s">
        <v>219</v>
      </c>
      <c r="D9" s="701"/>
      <c r="E9" s="702"/>
      <c r="F9" s="191">
        <f ca="1">H9+NPV(SD,I9:INDEX(I9:DC9,PAL))</f>
        <v>1842490001.084017</v>
      </c>
      <c r="G9" s="192">
        <f ca="1">SUMIF($H$6:$DC$6,"&lt;="&amp;PAL,$H9:$DC9)</f>
        <v>2388384718.1696081</v>
      </c>
      <c r="H9" s="192">
        <f ca="1">'Alternatyva 1'!H$8+'Alternatyva 1'!H$9-'Alternatyva 1'!H$129</f>
        <v>0</v>
      </c>
      <c r="I9" s="192">
        <f ca="1">'Alternatyva 1'!I$8+'Alternatyva 1'!I$9-'Alternatyva 1'!I$129</f>
        <v>1426809.9173553719</v>
      </c>
      <c r="J9" s="192">
        <f ca="1">'Alternatyva 1'!J$8+'Alternatyva 1'!J$9-'Alternatyva 1'!J$129</f>
        <v>101489681.40495868</v>
      </c>
      <c r="K9" s="192">
        <f ca="1">'Alternatyva 1'!K$8+'Alternatyva 1'!K$9-'Alternatyva 1'!K$129</f>
        <v>291943146.87769717</v>
      </c>
      <c r="L9" s="192">
        <f ca="1">'Alternatyva 1'!L$8+'Alternatyva 1'!L$9-'Alternatyva 1'!L$129</f>
        <v>414972080.0604437</v>
      </c>
      <c r="M9" s="192">
        <f ca="1">'Alternatyva 1'!M$8+'Alternatyva 1'!M$9-'Alternatyva 1'!M$129</f>
        <v>665383214.21581602</v>
      </c>
      <c r="N9" s="192">
        <f ca="1">'Alternatyva 1'!N$8+'Alternatyva 1'!N$9-'Alternatyva 1'!N$129</f>
        <v>256185950.41322315</v>
      </c>
      <c r="O9" s="192">
        <f ca="1">'Alternatyva 1'!O$8+'Alternatyva 1'!O$9-'Alternatyva 1'!O$129</f>
        <v>290718546.28099173</v>
      </c>
      <c r="P9" s="192">
        <f ca="1">'Alternatyva 1'!P$8+'Alternatyva 1'!P$9-'Alternatyva 1'!P$129</f>
        <v>163519008.00738636</v>
      </c>
      <c r="Q9" s="192">
        <f ca="1">'Alternatyva 1'!Q$8+'Alternatyva 1'!Q$9-'Alternatyva 1'!Q$129</f>
        <v>94395867.76859504</v>
      </c>
      <c r="R9" s="192">
        <f ca="1">'Alternatyva 1'!R$8+'Alternatyva 1'!R$9-'Alternatyva 1'!R$129</f>
        <v>68706611.570247933</v>
      </c>
      <c r="S9" s="192">
        <f ca="1">'Alternatyva 1'!S$8+'Alternatyva 1'!S$9-'Alternatyva 1'!S$129</f>
        <v>20979338.842975207</v>
      </c>
      <c r="T9" s="192">
        <f ca="1">'Alternatyva 1'!T$8+'Alternatyva 1'!T$9-'Alternatyva 1'!T$129</f>
        <v>18664462.809917357</v>
      </c>
      <c r="U9" s="192">
        <f>'Alternatyva 1'!U$8+'Alternatyva 1'!U$9-'Alternatyva 1'!U$129</f>
        <v>0</v>
      </c>
      <c r="V9" s="192">
        <f>'Alternatyva 1'!V$8+'Alternatyva 1'!V$9-'Alternatyva 1'!V$129</f>
        <v>0</v>
      </c>
      <c r="W9" s="192">
        <f>'Alternatyva 1'!W$8+'Alternatyva 1'!W$9-'Alternatyva 1'!W$129</f>
        <v>0</v>
      </c>
      <c r="X9" s="192">
        <f>'Alternatyva 1'!X$8+'Alternatyva 1'!X$9-'Alternatyva 1'!X$129</f>
        <v>0</v>
      </c>
      <c r="Y9" s="192">
        <f>'Alternatyva 1'!Y$8+'Alternatyva 1'!Y$9-'Alternatyva 1'!Y$129</f>
        <v>0</v>
      </c>
      <c r="Z9" s="192">
        <f>'Alternatyva 1'!Z$8+'Alternatyva 1'!Z$9-'Alternatyva 1'!Z$129</f>
        <v>0</v>
      </c>
      <c r="AA9" s="192">
        <f>'Alternatyva 1'!AA$8+'Alternatyva 1'!AA$9-'Alternatyva 1'!AA$129</f>
        <v>0</v>
      </c>
      <c r="AB9" s="192">
        <f>'Alternatyva 1'!AB$8+'Alternatyva 1'!AB$9-'Alternatyva 1'!AB$129</f>
        <v>0</v>
      </c>
      <c r="AC9" s="192">
        <f>'Alternatyva 1'!AC$8+'Alternatyva 1'!AC$9-'Alternatyva 1'!AC$129</f>
        <v>0</v>
      </c>
      <c r="AD9" s="192">
        <f>'Alternatyva 1'!AD$8+'Alternatyva 1'!AD$9-'Alternatyva 1'!AD$129</f>
        <v>0</v>
      </c>
      <c r="AE9" s="192">
        <f>'Alternatyva 1'!AE$8+'Alternatyva 1'!AE$9-'Alternatyva 1'!AE$129</f>
        <v>0</v>
      </c>
      <c r="AF9" s="192">
        <f>'Alternatyva 1'!AF$8+'Alternatyva 1'!AF$9-'Alternatyva 1'!AF$129</f>
        <v>0</v>
      </c>
      <c r="AG9" s="192">
        <f>'Alternatyva 1'!AG$8+'Alternatyva 1'!AG$9-'Alternatyva 1'!AG$129</f>
        <v>0</v>
      </c>
      <c r="AH9" s="192">
        <f>'Alternatyva 1'!AH$8+'Alternatyva 1'!AH$9-'Alternatyva 1'!AH$129</f>
        <v>0</v>
      </c>
      <c r="AI9" s="192">
        <f>'Alternatyva 1'!AI$8+'Alternatyva 1'!AI$9-'Alternatyva 1'!AI$129</f>
        <v>0</v>
      </c>
      <c r="AJ9" s="192">
        <f>'Alternatyva 1'!AJ$8+'Alternatyva 1'!AJ$9-'Alternatyva 1'!AJ$129</f>
        <v>0</v>
      </c>
      <c r="AK9" s="192">
        <f>'Alternatyva 1'!AK$8+'Alternatyva 1'!AK$9-'Alternatyva 1'!AK$129</f>
        <v>0</v>
      </c>
      <c r="AL9" s="192">
        <f>'Alternatyva 1'!AL$8+'Alternatyva 1'!AL$9-'Alternatyva 1'!AL$129</f>
        <v>0</v>
      </c>
      <c r="AM9" s="192">
        <f>'Alternatyva 1'!AM$8+'Alternatyva 1'!AM$9-'Alternatyva 1'!AM$129</f>
        <v>0</v>
      </c>
      <c r="AN9" s="192">
        <f>'Alternatyva 1'!AN$8+'Alternatyva 1'!AN$9-'Alternatyva 1'!AN$129</f>
        <v>0</v>
      </c>
      <c r="AO9" s="192">
        <f>'Alternatyva 1'!AO$8+'Alternatyva 1'!AO$9-'Alternatyva 1'!AO$129</f>
        <v>0</v>
      </c>
      <c r="AP9" s="192">
        <f>'Alternatyva 1'!AP$8+'Alternatyva 1'!AP$9-'Alternatyva 1'!AP$129</f>
        <v>0</v>
      </c>
      <c r="AQ9" s="192">
        <f>'Alternatyva 1'!AQ$8+'Alternatyva 1'!AQ$9-'Alternatyva 1'!AQ$129</f>
        <v>0</v>
      </c>
      <c r="AR9" s="192">
        <f>'Alternatyva 1'!AR$8+'Alternatyva 1'!AR$9-'Alternatyva 1'!AR$129</f>
        <v>0</v>
      </c>
      <c r="AS9" s="192">
        <f>'Alternatyva 1'!AS$8+'Alternatyva 1'!AS$9-'Alternatyva 1'!AS$129</f>
        <v>0</v>
      </c>
      <c r="AT9" s="192">
        <f>'Alternatyva 1'!AT$8+'Alternatyva 1'!AT$9-'Alternatyva 1'!AT$129</f>
        <v>0</v>
      </c>
      <c r="AU9" s="192">
        <f>'Alternatyva 1'!AU$8+'Alternatyva 1'!AU$9-'Alternatyva 1'!AU$129</f>
        <v>0</v>
      </c>
      <c r="AV9" s="192">
        <f>'Alternatyva 1'!AV$8+'Alternatyva 1'!AV$9-'Alternatyva 1'!AV$129</f>
        <v>0</v>
      </c>
      <c r="AW9" s="192">
        <f>'Alternatyva 1'!AW$8+'Alternatyva 1'!AW$9-'Alternatyva 1'!AW$129</f>
        <v>0</v>
      </c>
      <c r="AX9" s="192">
        <f>'Alternatyva 1'!AX$8+'Alternatyva 1'!AX$9-'Alternatyva 1'!AX$129</f>
        <v>0</v>
      </c>
      <c r="AY9" s="192">
        <f>'Alternatyva 1'!AY$8+'Alternatyva 1'!AY$9-'Alternatyva 1'!AY$129</f>
        <v>0</v>
      </c>
      <c r="AZ9" s="192">
        <f>'Alternatyva 1'!AZ$8+'Alternatyva 1'!AZ$9-'Alternatyva 1'!AZ$129</f>
        <v>0</v>
      </c>
      <c r="BA9" s="192">
        <f>'Alternatyva 1'!BA$8+'Alternatyva 1'!BA$9-'Alternatyva 1'!BA$129</f>
        <v>0</v>
      </c>
      <c r="BB9" s="192">
        <f>'Alternatyva 1'!BB$8+'Alternatyva 1'!BB$9-'Alternatyva 1'!BB$129</f>
        <v>0</v>
      </c>
      <c r="BC9" s="192">
        <f>'Alternatyva 1'!BC$8+'Alternatyva 1'!BC$9-'Alternatyva 1'!BC$129</f>
        <v>0</v>
      </c>
      <c r="BD9" s="192">
        <f>'Alternatyva 1'!BD$8+'Alternatyva 1'!BD$9-'Alternatyva 1'!BD$129</f>
        <v>0</v>
      </c>
      <c r="BE9" s="192">
        <f>'Alternatyva 1'!BE$8+'Alternatyva 1'!BE$9-'Alternatyva 1'!BE$129</f>
        <v>0</v>
      </c>
      <c r="BF9" s="192">
        <f>'Alternatyva 1'!BF$8+'Alternatyva 1'!BF$9-'Alternatyva 1'!BF$129</f>
        <v>0</v>
      </c>
      <c r="BG9" s="192">
        <f>'Alternatyva 1'!BG$8+'Alternatyva 1'!BG$9-'Alternatyva 1'!BG$129</f>
        <v>0</v>
      </c>
      <c r="BH9" s="192">
        <f>'Alternatyva 1'!BH$8+'Alternatyva 1'!BH$9-'Alternatyva 1'!BH$129</f>
        <v>0</v>
      </c>
      <c r="BI9" s="192">
        <f>'Alternatyva 1'!BI$8+'Alternatyva 1'!BI$9-'Alternatyva 1'!BI$129</f>
        <v>0</v>
      </c>
      <c r="BJ9" s="192">
        <f>'Alternatyva 1'!BJ$8+'Alternatyva 1'!BJ$9-'Alternatyva 1'!BJ$129</f>
        <v>0</v>
      </c>
      <c r="BK9" s="192">
        <f>'Alternatyva 1'!BK$8+'Alternatyva 1'!BK$9-'Alternatyva 1'!BK$129</f>
        <v>0</v>
      </c>
      <c r="BL9" s="192">
        <f>'Alternatyva 1'!BL$8+'Alternatyva 1'!BL$9-'Alternatyva 1'!BL$129</f>
        <v>0</v>
      </c>
      <c r="BM9" s="192">
        <f>'Alternatyva 1'!BM$8+'Alternatyva 1'!BM$9-'Alternatyva 1'!BM$129</f>
        <v>0</v>
      </c>
      <c r="BN9" s="192">
        <f>'Alternatyva 1'!BN$8+'Alternatyva 1'!BN$9-'Alternatyva 1'!BN$129</f>
        <v>0</v>
      </c>
      <c r="BO9" s="192">
        <f>'Alternatyva 1'!BO$8+'Alternatyva 1'!BO$9-'Alternatyva 1'!BO$129</f>
        <v>0</v>
      </c>
      <c r="BP9" s="192">
        <f>'Alternatyva 1'!BP$8+'Alternatyva 1'!BP$9-'Alternatyva 1'!BP$129</f>
        <v>0</v>
      </c>
      <c r="BQ9" s="192">
        <f>'Alternatyva 1'!BQ$8+'Alternatyva 1'!BQ$9-'Alternatyva 1'!BQ$129</f>
        <v>0</v>
      </c>
      <c r="BR9" s="192">
        <f>'Alternatyva 1'!BR$8+'Alternatyva 1'!BR$9-'Alternatyva 1'!BR$129</f>
        <v>0</v>
      </c>
      <c r="BS9" s="192">
        <f>'Alternatyva 1'!BS$8+'Alternatyva 1'!BS$9-'Alternatyva 1'!BS$129</f>
        <v>0</v>
      </c>
      <c r="BT9" s="192">
        <f>'Alternatyva 1'!BT$8+'Alternatyva 1'!BT$9-'Alternatyva 1'!BT$129</f>
        <v>0</v>
      </c>
      <c r="BU9" s="192">
        <f>'Alternatyva 1'!BU$8+'Alternatyva 1'!BU$9-'Alternatyva 1'!BU$129</f>
        <v>0</v>
      </c>
      <c r="BV9" s="192">
        <f>'Alternatyva 1'!BV$8+'Alternatyva 1'!BV$9-'Alternatyva 1'!BV$129</f>
        <v>0</v>
      </c>
      <c r="BW9" s="192">
        <f>'Alternatyva 1'!BW$8+'Alternatyva 1'!BW$9-'Alternatyva 1'!BW$129</f>
        <v>0</v>
      </c>
      <c r="BX9" s="192">
        <f>'Alternatyva 1'!BX$8+'Alternatyva 1'!BX$9-'Alternatyva 1'!BX$129</f>
        <v>0</v>
      </c>
      <c r="BY9" s="192">
        <f>'Alternatyva 1'!BY$8+'Alternatyva 1'!BY$9-'Alternatyva 1'!BY$129</f>
        <v>0</v>
      </c>
      <c r="BZ9" s="192">
        <f>'Alternatyva 1'!BZ$8+'Alternatyva 1'!BZ$9-'Alternatyva 1'!BZ$129</f>
        <v>0</v>
      </c>
      <c r="CA9" s="192">
        <f>'Alternatyva 1'!CA$8+'Alternatyva 1'!CA$9-'Alternatyva 1'!CA$129</f>
        <v>0</v>
      </c>
      <c r="CB9" s="192">
        <f>'Alternatyva 1'!CB$8+'Alternatyva 1'!CB$9-'Alternatyva 1'!CB$129</f>
        <v>0</v>
      </c>
      <c r="CC9" s="192">
        <f>'Alternatyva 1'!CC$8+'Alternatyva 1'!CC$9-'Alternatyva 1'!CC$129</f>
        <v>0</v>
      </c>
      <c r="CD9" s="192">
        <f>'Alternatyva 1'!CD$8+'Alternatyva 1'!CD$9-'Alternatyva 1'!CD$129</f>
        <v>0</v>
      </c>
      <c r="CE9" s="192">
        <f>'Alternatyva 1'!CE$8+'Alternatyva 1'!CE$9-'Alternatyva 1'!CE$129</f>
        <v>0</v>
      </c>
      <c r="CF9" s="192">
        <f>'Alternatyva 1'!CF$8+'Alternatyva 1'!CF$9-'Alternatyva 1'!CF$129</f>
        <v>0</v>
      </c>
      <c r="CG9" s="192">
        <f>'Alternatyva 1'!CG$8+'Alternatyva 1'!CG$9-'Alternatyva 1'!CG$129</f>
        <v>0</v>
      </c>
      <c r="CH9" s="192">
        <f>'Alternatyva 1'!CH$8+'Alternatyva 1'!CH$9-'Alternatyva 1'!CH$129</f>
        <v>0</v>
      </c>
      <c r="CI9" s="192">
        <f>'Alternatyva 1'!CI$8+'Alternatyva 1'!CI$9-'Alternatyva 1'!CI$129</f>
        <v>0</v>
      </c>
      <c r="CJ9" s="192">
        <f>'Alternatyva 1'!CJ$8+'Alternatyva 1'!CJ$9-'Alternatyva 1'!CJ$129</f>
        <v>0</v>
      </c>
      <c r="CK9" s="192">
        <f>'Alternatyva 1'!CK$8+'Alternatyva 1'!CK$9-'Alternatyva 1'!CK$129</f>
        <v>0</v>
      </c>
      <c r="CL9" s="192">
        <f>'Alternatyva 1'!CL$8+'Alternatyva 1'!CL$9-'Alternatyva 1'!CL$129</f>
        <v>0</v>
      </c>
      <c r="CM9" s="192">
        <f>'Alternatyva 1'!CM$8+'Alternatyva 1'!CM$9-'Alternatyva 1'!CM$129</f>
        <v>0</v>
      </c>
      <c r="CN9" s="192">
        <f>'Alternatyva 1'!CN$8+'Alternatyva 1'!CN$9-'Alternatyva 1'!CN$129</f>
        <v>0</v>
      </c>
      <c r="CO9" s="192">
        <f>'Alternatyva 1'!CO$8+'Alternatyva 1'!CO$9-'Alternatyva 1'!CO$129</f>
        <v>0</v>
      </c>
      <c r="CP9" s="192">
        <f>'Alternatyva 1'!CP$8+'Alternatyva 1'!CP$9-'Alternatyva 1'!CP$129</f>
        <v>0</v>
      </c>
      <c r="CQ9" s="192">
        <f>'Alternatyva 1'!CQ$8+'Alternatyva 1'!CQ$9-'Alternatyva 1'!CQ$129</f>
        <v>0</v>
      </c>
      <c r="CR9" s="192">
        <f>'Alternatyva 1'!CR$8+'Alternatyva 1'!CR$9-'Alternatyva 1'!CR$129</f>
        <v>0</v>
      </c>
      <c r="CS9" s="192">
        <f>'Alternatyva 1'!CS$8+'Alternatyva 1'!CS$9-'Alternatyva 1'!CS$129</f>
        <v>0</v>
      </c>
      <c r="CT9" s="192">
        <f>'Alternatyva 1'!CT$8+'Alternatyva 1'!CT$9-'Alternatyva 1'!CT$129</f>
        <v>0</v>
      </c>
      <c r="CU9" s="192">
        <f>'Alternatyva 1'!CU$8+'Alternatyva 1'!CU$9-'Alternatyva 1'!CU$129</f>
        <v>0</v>
      </c>
      <c r="CV9" s="192">
        <f>'Alternatyva 1'!CV$8+'Alternatyva 1'!CV$9-'Alternatyva 1'!CV$129</f>
        <v>0</v>
      </c>
      <c r="CW9" s="192">
        <f>'Alternatyva 1'!CW$8+'Alternatyva 1'!CW$9-'Alternatyva 1'!CW$129</f>
        <v>0</v>
      </c>
      <c r="CX9" s="192">
        <f>'Alternatyva 1'!CX$8+'Alternatyva 1'!CX$9-'Alternatyva 1'!CX$129</f>
        <v>0</v>
      </c>
      <c r="CY9" s="192">
        <f>'Alternatyva 1'!CY$8+'Alternatyva 1'!CY$9-'Alternatyva 1'!CY$129</f>
        <v>0</v>
      </c>
      <c r="CZ9" s="192">
        <f>'Alternatyva 1'!CZ$8+'Alternatyva 1'!CZ$9-'Alternatyva 1'!CZ$129</f>
        <v>0</v>
      </c>
      <c r="DA9" s="192">
        <f>'Alternatyva 1'!DA$8+'Alternatyva 1'!DA$9-'Alternatyva 1'!DA$129</f>
        <v>0</v>
      </c>
      <c r="DB9" s="192">
        <f>'Alternatyva 1'!DB$8+'Alternatyva 1'!DB$9-'Alternatyva 1'!DB$129</f>
        <v>0</v>
      </c>
      <c r="DC9" s="192">
        <f>'Alternatyva 1'!DC$8+'Alternatyva 1'!DC$9-'Alternatyva 1'!DC$129</f>
        <v>0</v>
      </c>
    </row>
    <row r="10" spans="2:107" ht="15" customHeight="1">
      <c r="B10" s="160" t="s">
        <v>220</v>
      </c>
      <c r="C10" s="700" t="s">
        <v>221</v>
      </c>
      <c r="D10" s="701"/>
      <c r="E10" s="702"/>
      <c r="F10" s="192">
        <f>H10+NPV(SD,I10:INDEX(I10:DC10,PAL))</f>
        <v>5918613.9707765309</v>
      </c>
      <c r="G10" s="192">
        <f>SUMIF($H$6:$DC$6,"&lt;="&amp;PAL,$H10:$DC10)</f>
        <v>15212178.512396699</v>
      </c>
      <c r="H10" s="192">
        <f>'Alternatyva 1'!H$103-'Alternatyva 1'!H$130</f>
        <v>0</v>
      </c>
      <c r="I10" s="192">
        <f>'Alternatyva 1'!I$103-'Alternatyva 1'!I$130</f>
        <v>0</v>
      </c>
      <c r="J10" s="192">
        <f>'Alternatyva 1'!J$103-'Alternatyva 1'!J$130</f>
        <v>0</v>
      </c>
      <c r="K10" s="192">
        <f>'Alternatyva 1'!K$103-'Alternatyva 1'!K$130</f>
        <v>0</v>
      </c>
      <c r="L10" s="192">
        <f>'Alternatyva 1'!L$103-'Alternatyva 1'!L$130</f>
        <v>0</v>
      </c>
      <c r="M10" s="192">
        <f>'Alternatyva 1'!M$103-'Alternatyva 1'!M$130</f>
        <v>0</v>
      </c>
      <c r="N10" s="192">
        <f>'Alternatyva 1'!N$103-'Alternatyva 1'!N$130</f>
        <v>0</v>
      </c>
      <c r="O10" s="192">
        <f>'Alternatyva 1'!O$103-'Alternatyva 1'!O$130</f>
        <v>0</v>
      </c>
      <c r="P10" s="192">
        <f>'Alternatyva 1'!P$103-'Alternatyva 1'!P$130</f>
        <v>136985.95041322315</v>
      </c>
      <c r="Q10" s="192">
        <f>'Alternatyva 1'!Q$103-'Alternatyva 1'!Q$130</f>
        <v>136985.95041322315</v>
      </c>
      <c r="R10" s="192">
        <f>'Alternatyva 1'!R$103-'Alternatyva 1'!R$130</f>
        <v>139549.58677685951</v>
      </c>
      <c r="S10" s="192">
        <f>'Alternatyva 1'!S$103-'Alternatyva 1'!S$130</f>
        <v>280450.41322314052</v>
      </c>
      <c r="T10" s="192">
        <f>'Alternatyva 1'!T$103-'Alternatyva 1'!T$130</f>
        <v>422832.23140495864</v>
      </c>
      <c r="U10" s="192">
        <f>'Alternatyva 1'!U$103-'Alternatyva 1'!U$130</f>
        <v>489233.88429752068</v>
      </c>
      <c r="V10" s="192">
        <f>'Alternatyva 1'!V$103-'Alternatyva 1'!V$130</f>
        <v>907076.03305785125</v>
      </c>
      <c r="W10" s="192">
        <f>'Alternatyva 1'!W$103-'Alternatyva 1'!W$130</f>
        <v>907076.03305785125</v>
      </c>
      <c r="X10" s="192">
        <f>'Alternatyva 1'!X$103-'Alternatyva 1'!X$130</f>
        <v>907076.03305785125</v>
      </c>
      <c r="Y10" s="192">
        <f>'Alternatyva 1'!Y$103-'Alternatyva 1'!Y$130</f>
        <v>907076.03305785125</v>
      </c>
      <c r="Z10" s="192">
        <f>'Alternatyva 1'!Z$103-'Alternatyva 1'!Z$130</f>
        <v>907076.03305785125</v>
      </c>
      <c r="AA10" s="192">
        <f>'Alternatyva 1'!AA$103-'Alternatyva 1'!AA$130</f>
        <v>907076.03305785125</v>
      </c>
      <c r="AB10" s="192">
        <f>'Alternatyva 1'!AB$103-'Alternatyva 1'!AB$130</f>
        <v>907076.03305785125</v>
      </c>
      <c r="AC10" s="192">
        <f>'Alternatyva 1'!AC$103-'Alternatyva 1'!AC$130</f>
        <v>907076.03305785125</v>
      </c>
      <c r="AD10" s="192">
        <f>'Alternatyva 1'!AD$103-'Alternatyva 1'!AD$130</f>
        <v>907076.03305785125</v>
      </c>
      <c r="AE10" s="192">
        <f>'Alternatyva 1'!AE$103-'Alternatyva 1'!AE$130</f>
        <v>907076.03305785125</v>
      </c>
      <c r="AF10" s="192">
        <f>'Alternatyva 1'!AF$103-'Alternatyva 1'!AF$130</f>
        <v>907076.03305785125</v>
      </c>
      <c r="AG10" s="192">
        <f>'Alternatyva 1'!AG$103-'Alternatyva 1'!AG$130</f>
        <v>907076.03305785125</v>
      </c>
      <c r="AH10" s="192">
        <f>'Alternatyva 1'!AH$103-'Alternatyva 1'!AH$130</f>
        <v>907076.03305785125</v>
      </c>
      <c r="AI10" s="192">
        <f>'Alternatyva 1'!AI$103-'Alternatyva 1'!AI$130</f>
        <v>907076.03305785125</v>
      </c>
      <c r="AJ10" s="192">
        <f>'Alternatyva 1'!AJ$103-'Alternatyva 1'!AJ$130</f>
        <v>907076.03305785125</v>
      </c>
      <c r="AK10" s="192">
        <f>'Alternatyva 1'!AK$103-'Alternatyva 1'!AK$130</f>
        <v>0</v>
      </c>
      <c r="AL10" s="192">
        <f>'Alternatyva 1'!AL$103-'Alternatyva 1'!AL$130</f>
        <v>0</v>
      </c>
      <c r="AM10" s="192">
        <f>'Alternatyva 1'!AM$103-'Alternatyva 1'!AM$130</f>
        <v>0</v>
      </c>
      <c r="AN10" s="192">
        <f>'Alternatyva 1'!AN$103-'Alternatyva 1'!AN$130</f>
        <v>0</v>
      </c>
      <c r="AO10" s="192">
        <f>'Alternatyva 1'!AO$103-'Alternatyva 1'!AO$130</f>
        <v>0</v>
      </c>
      <c r="AP10" s="192">
        <f>'Alternatyva 1'!AP$103-'Alternatyva 1'!AP$130</f>
        <v>0</v>
      </c>
      <c r="AQ10" s="192">
        <f>'Alternatyva 1'!AQ$103-'Alternatyva 1'!AQ$130</f>
        <v>0</v>
      </c>
      <c r="AR10" s="192">
        <f>'Alternatyva 1'!AR$103-'Alternatyva 1'!AR$130</f>
        <v>0</v>
      </c>
      <c r="AS10" s="192">
        <f>'Alternatyva 1'!AS$103-'Alternatyva 1'!AS$130</f>
        <v>0</v>
      </c>
      <c r="AT10" s="192">
        <f>'Alternatyva 1'!AT$103-'Alternatyva 1'!AT$130</f>
        <v>0</v>
      </c>
      <c r="AU10" s="192">
        <f>'Alternatyva 1'!AU$103-'Alternatyva 1'!AU$130</f>
        <v>0</v>
      </c>
      <c r="AV10" s="192">
        <f>'Alternatyva 1'!AV$103-'Alternatyva 1'!AV$130</f>
        <v>0</v>
      </c>
      <c r="AW10" s="192">
        <f>'Alternatyva 1'!AW$103-'Alternatyva 1'!AW$130</f>
        <v>0</v>
      </c>
      <c r="AX10" s="192">
        <f>'Alternatyva 1'!AX$103-'Alternatyva 1'!AX$130</f>
        <v>0</v>
      </c>
      <c r="AY10" s="192">
        <f>'Alternatyva 1'!AY$103-'Alternatyva 1'!AY$130</f>
        <v>0</v>
      </c>
      <c r="AZ10" s="192">
        <f>'Alternatyva 1'!AZ$103-'Alternatyva 1'!AZ$130</f>
        <v>0</v>
      </c>
      <c r="BA10" s="192">
        <f>'Alternatyva 1'!BA$103-'Alternatyva 1'!BA$130</f>
        <v>0</v>
      </c>
      <c r="BB10" s="192">
        <f>'Alternatyva 1'!BB$103-'Alternatyva 1'!BB$130</f>
        <v>0</v>
      </c>
      <c r="BC10" s="192">
        <f>'Alternatyva 1'!BC$103-'Alternatyva 1'!BC$130</f>
        <v>0</v>
      </c>
      <c r="BD10" s="192">
        <f>'Alternatyva 1'!BD$103-'Alternatyva 1'!BD$130</f>
        <v>0</v>
      </c>
      <c r="BE10" s="192">
        <f>'Alternatyva 1'!BE$103-'Alternatyva 1'!BE$130</f>
        <v>0</v>
      </c>
      <c r="BF10" s="192">
        <f>'Alternatyva 1'!BF$103-'Alternatyva 1'!BF$130</f>
        <v>0</v>
      </c>
      <c r="BG10" s="192">
        <f>'Alternatyva 1'!BG$103-'Alternatyva 1'!BG$130</f>
        <v>0</v>
      </c>
      <c r="BH10" s="192">
        <f>'Alternatyva 1'!BH$103-'Alternatyva 1'!BH$130</f>
        <v>0</v>
      </c>
      <c r="BI10" s="192">
        <f>'Alternatyva 1'!BI$103-'Alternatyva 1'!BI$130</f>
        <v>0</v>
      </c>
      <c r="BJ10" s="192">
        <f>'Alternatyva 1'!BJ$103-'Alternatyva 1'!BJ$130</f>
        <v>0</v>
      </c>
      <c r="BK10" s="192">
        <f>'Alternatyva 1'!BK$103-'Alternatyva 1'!BK$130</f>
        <v>0</v>
      </c>
      <c r="BL10" s="192">
        <f>'Alternatyva 1'!BL$103-'Alternatyva 1'!BL$130</f>
        <v>0</v>
      </c>
      <c r="BM10" s="192">
        <f>'Alternatyva 1'!BM$103-'Alternatyva 1'!BM$130</f>
        <v>0</v>
      </c>
      <c r="BN10" s="192">
        <f>'Alternatyva 1'!BN$103-'Alternatyva 1'!BN$130</f>
        <v>0</v>
      </c>
      <c r="BO10" s="192">
        <f>'Alternatyva 1'!BO$103-'Alternatyva 1'!BO$130</f>
        <v>0</v>
      </c>
      <c r="BP10" s="192">
        <f>'Alternatyva 1'!BP$103-'Alternatyva 1'!BP$130</f>
        <v>0</v>
      </c>
      <c r="BQ10" s="192">
        <f>'Alternatyva 1'!BQ$103-'Alternatyva 1'!BQ$130</f>
        <v>0</v>
      </c>
      <c r="BR10" s="192">
        <f>'Alternatyva 1'!BR$103-'Alternatyva 1'!BR$130</f>
        <v>0</v>
      </c>
      <c r="BS10" s="192">
        <f>'Alternatyva 1'!BS$103-'Alternatyva 1'!BS$130</f>
        <v>0</v>
      </c>
      <c r="BT10" s="192">
        <f>'Alternatyva 1'!BT$103-'Alternatyva 1'!BT$130</f>
        <v>0</v>
      </c>
      <c r="BU10" s="192">
        <f>'Alternatyva 1'!BU$103-'Alternatyva 1'!BU$130</f>
        <v>0</v>
      </c>
      <c r="BV10" s="192">
        <f>'Alternatyva 1'!BV$103-'Alternatyva 1'!BV$130</f>
        <v>0</v>
      </c>
      <c r="BW10" s="192">
        <f>'Alternatyva 1'!BW$103-'Alternatyva 1'!BW$130</f>
        <v>0</v>
      </c>
      <c r="BX10" s="192">
        <f>'Alternatyva 1'!BX$103-'Alternatyva 1'!BX$130</f>
        <v>0</v>
      </c>
      <c r="BY10" s="192">
        <f>'Alternatyva 1'!BY$103-'Alternatyva 1'!BY$130</f>
        <v>0</v>
      </c>
      <c r="BZ10" s="192">
        <f>'Alternatyva 1'!BZ$103-'Alternatyva 1'!BZ$130</f>
        <v>0</v>
      </c>
      <c r="CA10" s="192">
        <f>'Alternatyva 1'!CA$103-'Alternatyva 1'!CA$130</f>
        <v>0</v>
      </c>
      <c r="CB10" s="192">
        <f>'Alternatyva 1'!CB$103-'Alternatyva 1'!CB$130</f>
        <v>0</v>
      </c>
      <c r="CC10" s="192">
        <f>'Alternatyva 1'!CC$103-'Alternatyva 1'!CC$130</f>
        <v>0</v>
      </c>
      <c r="CD10" s="192">
        <f>'Alternatyva 1'!CD$103-'Alternatyva 1'!CD$130</f>
        <v>0</v>
      </c>
      <c r="CE10" s="192">
        <f>'Alternatyva 1'!CE$103-'Alternatyva 1'!CE$130</f>
        <v>0</v>
      </c>
      <c r="CF10" s="192">
        <f>'Alternatyva 1'!CF$103-'Alternatyva 1'!CF$130</f>
        <v>0</v>
      </c>
      <c r="CG10" s="192">
        <f>'Alternatyva 1'!CG$103-'Alternatyva 1'!CG$130</f>
        <v>0</v>
      </c>
      <c r="CH10" s="192">
        <f>'Alternatyva 1'!CH$103-'Alternatyva 1'!CH$130</f>
        <v>0</v>
      </c>
      <c r="CI10" s="192">
        <f>'Alternatyva 1'!CI$103-'Alternatyva 1'!CI$130</f>
        <v>0</v>
      </c>
      <c r="CJ10" s="192">
        <f>'Alternatyva 1'!CJ$103-'Alternatyva 1'!CJ$130</f>
        <v>0</v>
      </c>
      <c r="CK10" s="192">
        <f>'Alternatyva 1'!CK$103-'Alternatyva 1'!CK$130</f>
        <v>0</v>
      </c>
      <c r="CL10" s="192">
        <f>'Alternatyva 1'!CL$103-'Alternatyva 1'!CL$130</f>
        <v>0</v>
      </c>
      <c r="CM10" s="192">
        <f>'Alternatyva 1'!CM$103-'Alternatyva 1'!CM$130</f>
        <v>0</v>
      </c>
      <c r="CN10" s="192">
        <f>'Alternatyva 1'!CN$103-'Alternatyva 1'!CN$130</f>
        <v>0</v>
      </c>
      <c r="CO10" s="192">
        <f>'Alternatyva 1'!CO$103-'Alternatyva 1'!CO$130</f>
        <v>0</v>
      </c>
      <c r="CP10" s="192">
        <f>'Alternatyva 1'!CP$103-'Alternatyva 1'!CP$130</f>
        <v>0</v>
      </c>
      <c r="CQ10" s="192">
        <f>'Alternatyva 1'!CQ$103-'Alternatyva 1'!CQ$130</f>
        <v>0</v>
      </c>
      <c r="CR10" s="192">
        <f>'Alternatyva 1'!CR$103-'Alternatyva 1'!CR$130</f>
        <v>0</v>
      </c>
      <c r="CS10" s="192">
        <f>'Alternatyva 1'!CS$103-'Alternatyva 1'!CS$130</f>
        <v>0</v>
      </c>
      <c r="CT10" s="192">
        <f>'Alternatyva 1'!CT$103-'Alternatyva 1'!CT$130</f>
        <v>0</v>
      </c>
      <c r="CU10" s="192">
        <f>'Alternatyva 1'!CU$103-'Alternatyva 1'!CU$130</f>
        <v>0</v>
      </c>
      <c r="CV10" s="192">
        <f>'Alternatyva 1'!CV$103-'Alternatyva 1'!CV$130</f>
        <v>0</v>
      </c>
      <c r="CW10" s="192">
        <f>'Alternatyva 1'!CW$103-'Alternatyva 1'!CW$130</f>
        <v>0</v>
      </c>
      <c r="CX10" s="192">
        <f>'Alternatyva 1'!CX$103-'Alternatyva 1'!CX$130</f>
        <v>0</v>
      </c>
      <c r="CY10" s="192">
        <f>'Alternatyva 1'!CY$103-'Alternatyva 1'!CY$130</f>
        <v>0</v>
      </c>
      <c r="CZ10" s="192">
        <f>'Alternatyva 1'!CZ$103-'Alternatyva 1'!CZ$130</f>
        <v>0</v>
      </c>
      <c r="DA10" s="192">
        <f>'Alternatyva 1'!DA$103-'Alternatyva 1'!DA$130</f>
        <v>0</v>
      </c>
      <c r="DB10" s="192">
        <f>'Alternatyva 1'!DB$103-'Alternatyva 1'!DB$130</f>
        <v>0</v>
      </c>
      <c r="DC10" s="192">
        <f>'Alternatyva 1'!DC$103-'Alternatyva 1'!DC$130</f>
        <v>0</v>
      </c>
    </row>
    <row r="11" spans="2:107" ht="15" customHeight="1">
      <c r="B11" s="160" t="s">
        <v>222</v>
      </c>
      <c r="C11" s="700" t="s">
        <v>161</v>
      </c>
      <c r="D11" s="701"/>
      <c r="E11" s="702"/>
      <c r="F11" s="191">
        <f>H11+NPV(FD,I11:INDEX(I11:DC11,PAL))</f>
        <v>0</v>
      </c>
      <c r="G11" s="192">
        <f>SUMIF($H$6:$DC$6,"&lt;="&amp;PAL,$H11:$DC11)</f>
        <v>0</v>
      </c>
      <c r="H11" s="192">
        <f>SUM('Alternatyva 1'!H$23,'Alternatyva 1'!H$36,'Alternatyva 1'!H$49,'Alternatyva 1'!H$63,'Alternatyva 1'!H$76,'Alternatyva 1'!H$89,'Alternatyva 1'!H$102)</f>
        <v>0</v>
      </c>
      <c r="I11" s="192">
        <f>SUM('Alternatyva 1'!I$23,'Alternatyva 1'!I$36,'Alternatyva 1'!I$49,'Alternatyva 1'!I$63,'Alternatyva 1'!I$76,'Alternatyva 1'!I$89,'Alternatyva 1'!I$102)</f>
        <v>0</v>
      </c>
      <c r="J11" s="192">
        <f>SUM('Alternatyva 1'!J$23,'Alternatyva 1'!J$36,'Alternatyva 1'!J$49,'Alternatyva 1'!J$63,'Alternatyva 1'!J$76,'Alternatyva 1'!J$89,'Alternatyva 1'!J$102)</f>
        <v>0</v>
      </c>
      <c r="K11" s="192">
        <f>SUM('Alternatyva 1'!K$23,'Alternatyva 1'!K$36,'Alternatyva 1'!K$49,'Alternatyva 1'!K$63,'Alternatyva 1'!K$76,'Alternatyva 1'!K$89,'Alternatyva 1'!K$102)</f>
        <v>0</v>
      </c>
      <c r="L11" s="192">
        <f>SUM('Alternatyva 1'!L$23,'Alternatyva 1'!L$36,'Alternatyva 1'!L$49,'Alternatyva 1'!L$63,'Alternatyva 1'!L$76,'Alternatyva 1'!L$89,'Alternatyva 1'!L$102)</f>
        <v>0</v>
      </c>
      <c r="M11" s="192">
        <f>SUM('Alternatyva 1'!M$23,'Alternatyva 1'!M$36,'Alternatyva 1'!M$49,'Alternatyva 1'!M$63,'Alternatyva 1'!M$76,'Alternatyva 1'!M$89,'Alternatyva 1'!M$102)</f>
        <v>0</v>
      </c>
      <c r="N11" s="192">
        <f>SUM('Alternatyva 1'!N$23,'Alternatyva 1'!N$36,'Alternatyva 1'!N$49,'Alternatyva 1'!N$63,'Alternatyva 1'!N$76,'Alternatyva 1'!N$89,'Alternatyva 1'!N$102)</f>
        <v>0</v>
      </c>
      <c r="O11" s="192">
        <f>SUM('Alternatyva 1'!O$23,'Alternatyva 1'!O$36,'Alternatyva 1'!O$49,'Alternatyva 1'!O$63,'Alternatyva 1'!O$76,'Alternatyva 1'!O$89,'Alternatyva 1'!O$102)</f>
        <v>0</v>
      </c>
      <c r="P11" s="192">
        <f>SUM('Alternatyva 1'!P$23,'Alternatyva 1'!P$36,'Alternatyva 1'!P$49,'Alternatyva 1'!P$63,'Alternatyva 1'!P$76,'Alternatyva 1'!P$89,'Alternatyva 1'!P$102)</f>
        <v>0</v>
      </c>
      <c r="Q11" s="192">
        <f>SUM('Alternatyva 1'!Q$23,'Alternatyva 1'!Q$36,'Alternatyva 1'!Q$49,'Alternatyva 1'!Q$63,'Alternatyva 1'!Q$76,'Alternatyva 1'!Q$89,'Alternatyva 1'!Q$102)</f>
        <v>0</v>
      </c>
      <c r="R11" s="192">
        <f>SUM('Alternatyva 1'!R$23,'Alternatyva 1'!R$36,'Alternatyva 1'!R$49,'Alternatyva 1'!R$63,'Alternatyva 1'!R$76,'Alternatyva 1'!R$89,'Alternatyva 1'!R$102)</f>
        <v>0</v>
      </c>
      <c r="S11" s="192">
        <f>SUM('Alternatyva 1'!S$23,'Alternatyva 1'!S$36,'Alternatyva 1'!S$49,'Alternatyva 1'!S$63,'Alternatyva 1'!S$76,'Alternatyva 1'!S$89,'Alternatyva 1'!S$102)</f>
        <v>0</v>
      </c>
      <c r="T11" s="192">
        <f>SUM('Alternatyva 1'!T$23,'Alternatyva 1'!T$36,'Alternatyva 1'!T$49,'Alternatyva 1'!T$63,'Alternatyva 1'!T$76,'Alternatyva 1'!T$89,'Alternatyva 1'!T$102)</f>
        <v>0</v>
      </c>
      <c r="U11" s="192">
        <f>SUM('Alternatyva 1'!U$23,'Alternatyva 1'!U$36,'Alternatyva 1'!U$49,'Alternatyva 1'!U$63,'Alternatyva 1'!U$76,'Alternatyva 1'!U$89,'Alternatyva 1'!U$102)</f>
        <v>0</v>
      </c>
      <c r="V11" s="192">
        <f>SUM('Alternatyva 1'!V$23,'Alternatyva 1'!V$36,'Alternatyva 1'!V$49,'Alternatyva 1'!V$63,'Alternatyva 1'!V$76,'Alternatyva 1'!V$89,'Alternatyva 1'!V$102)</f>
        <v>0</v>
      </c>
      <c r="W11" s="192">
        <f>SUM('Alternatyva 1'!W$23,'Alternatyva 1'!W$36,'Alternatyva 1'!W$49,'Alternatyva 1'!W$63,'Alternatyva 1'!W$76,'Alternatyva 1'!W$89,'Alternatyva 1'!W$102)</f>
        <v>0</v>
      </c>
      <c r="X11" s="192">
        <f>SUM('Alternatyva 1'!X$23,'Alternatyva 1'!X$36,'Alternatyva 1'!X$49,'Alternatyva 1'!X$63,'Alternatyva 1'!X$76,'Alternatyva 1'!X$89,'Alternatyva 1'!X$102)</f>
        <v>0</v>
      </c>
      <c r="Y11" s="192">
        <f>SUM('Alternatyva 1'!Y$23,'Alternatyva 1'!Y$36,'Alternatyva 1'!Y$49,'Alternatyva 1'!Y$63,'Alternatyva 1'!Y$76,'Alternatyva 1'!Y$89,'Alternatyva 1'!Y$102)</f>
        <v>0</v>
      </c>
      <c r="Z11" s="192">
        <f>SUM('Alternatyva 1'!Z$23,'Alternatyva 1'!Z$36,'Alternatyva 1'!Z$49,'Alternatyva 1'!Z$63,'Alternatyva 1'!Z$76,'Alternatyva 1'!Z$89,'Alternatyva 1'!Z$102)</f>
        <v>0</v>
      </c>
      <c r="AA11" s="192">
        <f>SUM('Alternatyva 1'!AA$23,'Alternatyva 1'!AA$36,'Alternatyva 1'!AA$49,'Alternatyva 1'!AA$63,'Alternatyva 1'!AA$76,'Alternatyva 1'!AA$89,'Alternatyva 1'!AA$102)</f>
        <v>0</v>
      </c>
      <c r="AB11" s="192">
        <f>SUM('Alternatyva 1'!AB$23,'Alternatyva 1'!AB$36,'Alternatyva 1'!AB$49,'Alternatyva 1'!AB$63,'Alternatyva 1'!AB$76,'Alternatyva 1'!AB$89,'Alternatyva 1'!AB$102)</f>
        <v>0</v>
      </c>
      <c r="AC11" s="192">
        <f>SUM('Alternatyva 1'!AC$23,'Alternatyva 1'!AC$36,'Alternatyva 1'!AC$49,'Alternatyva 1'!AC$63,'Alternatyva 1'!AC$76,'Alternatyva 1'!AC$89,'Alternatyva 1'!AC$102)</f>
        <v>0</v>
      </c>
      <c r="AD11" s="192">
        <f>SUM('Alternatyva 1'!AD$23,'Alternatyva 1'!AD$36,'Alternatyva 1'!AD$49,'Alternatyva 1'!AD$63,'Alternatyva 1'!AD$76,'Alternatyva 1'!AD$89,'Alternatyva 1'!AD$102)</f>
        <v>0</v>
      </c>
      <c r="AE11" s="192">
        <f>SUM('Alternatyva 1'!AE$23,'Alternatyva 1'!AE$36,'Alternatyva 1'!AE$49,'Alternatyva 1'!AE$63,'Alternatyva 1'!AE$76,'Alternatyva 1'!AE$89,'Alternatyva 1'!AE$102)</f>
        <v>0</v>
      </c>
      <c r="AF11" s="192">
        <f>SUM('Alternatyva 1'!AF$23,'Alternatyva 1'!AF$36,'Alternatyva 1'!AF$49,'Alternatyva 1'!AF$63,'Alternatyva 1'!AF$76,'Alternatyva 1'!AF$89,'Alternatyva 1'!AF$102)</f>
        <v>0</v>
      </c>
      <c r="AG11" s="192">
        <f>SUM('Alternatyva 1'!AG$23,'Alternatyva 1'!AG$36,'Alternatyva 1'!AG$49,'Alternatyva 1'!AG$63,'Alternatyva 1'!AG$76,'Alternatyva 1'!AG$89,'Alternatyva 1'!AG$102)</f>
        <v>0</v>
      </c>
      <c r="AH11" s="192">
        <f>SUM('Alternatyva 1'!AH$23,'Alternatyva 1'!AH$36,'Alternatyva 1'!AH$49,'Alternatyva 1'!AH$63,'Alternatyva 1'!AH$76,'Alternatyva 1'!AH$89,'Alternatyva 1'!AH$102)</f>
        <v>0</v>
      </c>
      <c r="AI11" s="192">
        <f>SUM('Alternatyva 1'!AI$23,'Alternatyva 1'!AI$36,'Alternatyva 1'!AI$49,'Alternatyva 1'!AI$63,'Alternatyva 1'!AI$76,'Alternatyva 1'!AI$89,'Alternatyva 1'!AI$102)</f>
        <v>0</v>
      </c>
      <c r="AJ11" s="192">
        <f>SUM('Alternatyva 1'!AJ$23,'Alternatyva 1'!AJ$36,'Alternatyva 1'!AJ$49,'Alternatyva 1'!AJ$63,'Alternatyva 1'!AJ$76,'Alternatyva 1'!AJ$89,'Alternatyva 1'!AJ$102)</f>
        <v>0</v>
      </c>
      <c r="AK11" s="192">
        <f>SUM('Alternatyva 1'!AK$23,'Alternatyva 1'!AK$36,'Alternatyva 1'!AK$49,'Alternatyva 1'!AK$63,'Alternatyva 1'!AK$76,'Alternatyva 1'!AK$89,'Alternatyva 1'!AK$102)</f>
        <v>0</v>
      </c>
      <c r="AL11" s="192">
        <f>SUM('Alternatyva 1'!AL$23,'Alternatyva 1'!AL$36,'Alternatyva 1'!AL$49,'Alternatyva 1'!AL$63,'Alternatyva 1'!AL$76,'Alternatyva 1'!AL$89,'Alternatyva 1'!AL$102)</f>
        <v>0</v>
      </c>
      <c r="AM11" s="192">
        <f>SUM('Alternatyva 1'!AM$23,'Alternatyva 1'!AM$36,'Alternatyva 1'!AM$49,'Alternatyva 1'!AM$63,'Alternatyva 1'!AM$76,'Alternatyva 1'!AM$89,'Alternatyva 1'!AM$102)</f>
        <v>0</v>
      </c>
      <c r="AN11" s="192">
        <f>SUM('Alternatyva 1'!AN$23,'Alternatyva 1'!AN$36,'Alternatyva 1'!AN$49,'Alternatyva 1'!AN$63,'Alternatyva 1'!AN$76,'Alternatyva 1'!AN$89,'Alternatyva 1'!AN$102)</f>
        <v>0</v>
      </c>
      <c r="AO11" s="192">
        <f>SUM('Alternatyva 1'!AO$23,'Alternatyva 1'!AO$36,'Alternatyva 1'!AO$49,'Alternatyva 1'!AO$63,'Alternatyva 1'!AO$76,'Alternatyva 1'!AO$89,'Alternatyva 1'!AO$102)</f>
        <v>0</v>
      </c>
      <c r="AP11" s="192">
        <f>SUM('Alternatyva 1'!AP$23,'Alternatyva 1'!AP$36,'Alternatyva 1'!AP$49,'Alternatyva 1'!AP$63,'Alternatyva 1'!AP$76,'Alternatyva 1'!AP$89,'Alternatyva 1'!AP$102)</f>
        <v>0</v>
      </c>
      <c r="AQ11" s="192">
        <f>SUM('Alternatyva 1'!AQ$23,'Alternatyva 1'!AQ$36,'Alternatyva 1'!AQ$49,'Alternatyva 1'!AQ$63,'Alternatyva 1'!AQ$76,'Alternatyva 1'!AQ$89,'Alternatyva 1'!AQ$102)</f>
        <v>0</v>
      </c>
      <c r="AR11" s="192">
        <f>SUM('Alternatyva 1'!AR$23,'Alternatyva 1'!AR$36,'Alternatyva 1'!AR$49,'Alternatyva 1'!AR$63,'Alternatyva 1'!AR$76,'Alternatyva 1'!AR$89,'Alternatyva 1'!AR$102)</f>
        <v>0</v>
      </c>
      <c r="AS11" s="192">
        <f>SUM('Alternatyva 1'!AS$23,'Alternatyva 1'!AS$36,'Alternatyva 1'!AS$49,'Alternatyva 1'!AS$63,'Alternatyva 1'!AS$76,'Alternatyva 1'!AS$89,'Alternatyva 1'!AS$102)</f>
        <v>0</v>
      </c>
      <c r="AT11" s="192">
        <f>SUM('Alternatyva 1'!AT$23,'Alternatyva 1'!AT$36,'Alternatyva 1'!AT$49,'Alternatyva 1'!AT$63,'Alternatyva 1'!AT$76,'Alternatyva 1'!AT$89,'Alternatyva 1'!AT$102)</f>
        <v>0</v>
      </c>
      <c r="AU11" s="192">
        <f>SUM('Alternatyva 1'!AU$23,'Alternatyva 1'!AU$36,'Alternatyva 1'!AU$49,'Alternatyva 1'!AU$63,'Alternatyva 1'!AU$76,'Alternatyva 1'!AU$89,'Alternatyva 1'!AU$102)</f>
        <v>0</v>
      </c>
      <c r="AV11" s="192">
        <f>SUM('Alternatyva 1'!AV$23,'Alternatyva 1'!AV$36,'Alternatyva 1'!AV$49,'Alternatyva 1'!AV$63,'Alternatyva 1'!AV$76,'Alternatyva 1'!AV$89,'Alternatyva 1'!AV$102)</f>
        <v>0</v>
      </c>
      <c r="AW11" s="192">
        <f>SUM('Alternatyva 1'!AW$23,'Alternatyva 1'!AW$36,'Alternatyva 1'!AW$49,'Alternatyva 1'!AW$63,'Alternatyva 1'!AW$76,'Alternatyva 1'!AW$89,'Alternatyva 1'!AW$102)</f>
        <v>0</v>
      </c>
      <c r="AX11" s="192">
        <f>SUM('Alternatyva 1'!AX$23,'Alternatyva 1'!AX$36,'Alternatyva 1'!AX$49,'Alternatyva 1'!AX$63,'Alternatyva 1'!AX$76,'Alternatyva 1'!AX$89,'Alternatyva 1'!AX$102)</f>
        <v>0</v>
      </c>
      <c r="AY11" s="192">
        <f>SUM('Alternatyva 1'!AY$23,'Alternatyva 1'!AY$36,'Alternatyva 1'!AY$49,'Alternatyva 1'!AY$63,'Alternatyva 1'!AY$76,'Alternatyva 1'!AY$89,'Alternatyva 1'!AY$102)</f>
        <v>0</v>
      </c>
      <c r="AZ11" s="192">
        <f>SUM('Alternatyva 1'!AZ$23,'Alternatyva 1'!AZ$36,'Alternatyva 1'!AZ$49,'Alternatyva 1'!AZ$63,'Alternatyva 1'!AZ$76,'Alternatyva 1'!AZ$89,'Alternatyva 1'!AZ$102)</f>
        <v>0</v>
      </c>
      <c r="BA11" s="192">
        <f>SUM('Alternatyva 1'!BA$23,'Alternatyva 1'!BA$36,'Alternatyva 1'!BA$49,'Alternatyva 1'!BA$63,'Alternatyva 1'!BA$76,'Alternatyva 1'!BA$89,'Alternatyva 1'!BA$102)</f>
        <v>0</v>
      </c>
      <c r="BB11" s="192">
        <f>SUM('Alternatyva 1'!BB$23,'Alternatyva 1'!BB$36,'Alternatyva 1'!BB$49,'Alternatyva 1'!BB$63,'Alternatyva 1'!BB$76,'Alternatyva 1'!BB$89,'Alternatyva 1'!BB$102)</f>
        <v>0</v>
      </c>
      <c r="BC11" s="192">
        <f>SUM('Alternatyva 1'!BC$23,'Alternatyva 1'!BC$36,'Alternatyva 1'!BC$49,'Alternatyva 1'!BC$63,'Alternatyva 1'!BC$76,'Alternatyva 1'!BC$89,'Alternatyva 1'!BC$102)</f>
        <v>0</v>
      </c>
      <c r="BD11" s="192">
        <f>SUM('Alternatyva 1'!BD$23,'Alternatyva 1'!BD$36,'Alternatyva 1'!BD$49,'Alternatyva 1'!BD$63,'Alternatyva 1'!BD$76,'Alternatyva 1'!BD$89,'Alternatyva 1'!BD$102)</f>
        <v>0</v>
      </c>
      <c r="BE11" s="192">
        <f>SUM('Alternatyva 1'!BE$23,'Alternatyva 1'!BE$36,'Alternatyva 1'!BE$49,'Alternatyva 1'!BE$63,'Alternatyva 1'!BE$76,'Alternatyva 1'!BE$89,'Alternatyva 1'!BE$102)</f>
        <v>0</v>
      </c>
      <c r="BF11" s="192">
        <f>SUM('Alternatyva 1'!BF$23,'Alternatyva 1'!BF$36,'Alternatyva 1'!BF$49,'Alternatyva 1'!BF$63,'Alternatyva 1'!BF$76,'Alternatyva 1'!BF$89,'Alternatyva 1'!BF$102)</f>
        <v>0</v>
      </c>
      <c r="BG11" s="192">
        <f>SUM('Alternatyva 1'!BG$23,'Alternatyva 1'!BG$36,'Alternatyva 1'!BG$49,'Alternatyva 1'!BG$63,'Alternatyva 1'!BG$76,'Alternatyva 1'!BG$89,'Alternatyva 1'!BG$102)</f>
        <v>0</v>
      </c>
      <c r="BH11" s="192">
        <f>SUM('Alternatyva 1'!BH$23,'Alternatyva 1'!BH$36,'Alternatyva 1'!BH$49,'Alternatyva 1'!BH$63,'Alternatyva 1'!BH$76,'Alternatyva 1'!BH$89,'Alternatyva 1'!BH$102)</f>
        <v>0</v>
      </c>
      <c r="BI11" s="192">
        <f>SUM('Alternatyva 1'!BI$23,'Alternatyva 1'!BI$36,'Alternatyva 1'!BI$49,'Alternatyva 1'!BI$63,'Alternatyva 1'!BI$76,'Alternatyva 1'!BI$89,'Alternatyva 1'!BI$102)</f>
        <v>0</v>
      </c>
      <c r="BJ11" s="192">
        <f>SUM('Alternatyva 1'!BJ$23,'Alternatyva 1'!BJ$36,'Alternatyva 1'!BJ$49,'Alternatyva 1'!BJ$63,'Alternatyva 1'!BJ$76,'Alternatyva 1'!BJ$89,'Alternatyva 1'!BJ$102)</f>
        <v>0</v>
      </c>
      <c r="BK11" s="192">
        <f>SUM('Alternatyva 1'!BK$23,'Alternatyva 1'!BK$36,'Alternatyva 1'!BK$49,'Alternatyva 1'!BK$63,'Alternatyva 1'!BK$76,'Alternatyva 1'!BK$89,'Alternatyva 1'!BK$102)</f>
        <v>0</v>
      </c>
      <c r="BL11" s="192">
        <f>SUM('Alternatyva 1'!BL$23,'Alternatyva 1'!BL$36,'Alternatyva 1'!BL$49,'Alternatyva 1'!BL$63,'Alternatyva 1'!BL$76,'Alternatyva 1'!BL$89,'Alternatyva 1'!BL$102)</f>
        <v>0</v>
      </c>
      <c r="BM11" s="192">
        <f>SUM('Alternatyva 1'!BM$23,'Alternatyva 1'!BM$36,'Alternatyva 1'!BM$49,'Alternatyva 1'!BM$63,'Alternatyva 1'!BM$76,'Alternatyva 1'!BM$89,'Alternatyva 1'!BM$102)</f>
        <v>0</v>
      </c>
      <c r="BN11" s="192">
        <f>SUM('Alternatyva 1'!BN$23,'Alternatyva 1'!BN$36,'Alternatyva 1'!BN$49,'Alternatyva 1'!BN$63,'Alternatyva 1'!BN$76,'Alternatyva 1'!BN$89,'Alternatyva 1'!BN$102)</f>
        <v>0</v>
      </c>
      <c r="BO11" s="192">
        <f>SUM('Alternatyva 1'!BO$23,'Alternatyva 1'!BO$36,'Alternatyva 1'!BO$49,'Alternatyva 1'!BO$63,'Alternatyva 1'!BO$76,'Alternatyva 1'!BO$89,'Alternatyva 1'!BO$102)</f>
        <v>0</v>
      </c>
      <c r="BP11" s="192">
        <f>SUM('Alternatyva 1'!BP$23,'Alternatyva 1'!BP$36,'Alternatyva 1'!BP$49,'Alternatyva 1'!BP$63,'Alternatyva 1'!BP$76,'Alternatyva 1'!BP$89,'Alternatyva 1'!BP$102)</f>
        <v>0</v>
      </c>
      <c r="BQ11" s="192">
        <f>SUM('Alternatyva 1'!BQ$23,'Alternatyva 1'!BQ$36,'Alternatyva 1'!BQ$49,'Alternatyva 1'!BQ$63,'Alternatyva 1'!BQ$76,'Alternatyva 1'!BQ$89,'Alternatyva 1'!BQ$102)</f>
        <v>0</v>
      </c>
      <c r="BR11" s="192">
        <f>SUM('Alternatyva 1'!BR$23,'Alternatyva 1'!BR$36,'Alternatyva 1'!BR$49,'Alternatyva 1'!BR$63,'Alternatyva 1'!BR$76,'Alternatyva 1'!BR$89,'Alternatyva 1'!BR$102)</f>
        <v>0</v>
      </c>
      <c r="BS11" s="192">
        <f>SUM('Alternatyva 1'!BS$23,'Alternatyva 1'!BS$36,'Alternatyva 1'!BS$49,'Alternatyva 1'!BS$63,'Alternatyva 1'!BS$76,'Alternatyva 1'!BS$89,'Alternatyva 1'!BS$102)</f>
        <v>0</v>
      </c>
      <c r="BT11" s="192">
        <f>SUM('Alternatyva 1'!BT$23,'Alternatyva 1'!BT$36,'Alternatyva 1'!BT$49,'Alternatyva 1'!BT$63,'Alternatyva 1'!BT$76,'Alternatyva 1'!BT$89,'Alternatyva 1'!BT$102)</f>
        <v>0</v>
      </c>
      <c r="BU11" s="192">
        <f>SUM('Alternatyva 1'!BU$23,'Alternatyva 1'!BU$36,'Alternatyva 1'!BU$49,'Alternatyva 1'!BU$63,'Alternatyva 1'!BU$76,'Alternatyva 1'!BU$89,'Alternatyva 1'!BU$102)</f>
        <v>0</v>
      </c>
      <c r="BV11" s="192">
        <f>SUM('Alternatyva 1'!BV$23,'Alternatyva 1'!BV$36,'Alternatyva 1'!BV$49,'Alternatyva 1'!BV$63,'Alternatyva 1'!BV$76,'Alternatyva 1'!BV$89,'Alternatyva 1'!BV$102)</f>
        <v>0</v>
      </c>
      <c r="BW11" s="192">
        <f>SUM('Alternatyva 1'!BW$23,'Alternatyva 1'!BW$36,'Alternatyva 1'!BW$49,'Alternatyva 1'!BW$63,'Alternatyva 1'!BW$76,'Alternatyva 1'!BW$89,'Alternatyva 1'!BW$102)</f>
        <v>0</v>
      </c>
      <c r="BX11" s="192">
        <f>SUM('Alternatyva 1'!BX$23,'Alternatyva 1'!BX$36,'Alternatyva 1'!BX$49,'Alternatyva 1'!BX$63,'Alternatyva 1'!BX$76,'Alternatyva 1'!BX$89,'Alternatyva 1'!BX$102)</f>
        <v>0</v>
      </c>
      <c r="BY11" s="192">
        <f>SUM('Alternatyva 1'!BY$23,'Alternatyva 1'!BY$36,'Alternatyva 1'!BY$49,'Alternatyva 1'!BY$63,'Alternatyva 1'!BY$76,'Alternatyva 1'!BY$89,'Alternatyva 1'!BY$102)</f>
        <v>0</v>
      </c>
      <c r="BZ11" s="192">
        <f>SUM('Alternatyva 1'!BZ$23,'Alternatyva 1'!BZ$36,'Alternatyva 1'!BZ$49,'Alternatyva 1'!BZ$63,'Alternatyva 1'!BZ$76,'Alternatyva 1'!BZ$89,'Alternatyva 1'!BZ$102)</f>
        <v>0</v>
      </c>
      <c r="CA11" s="192">
        <f>SUM('Alternatyva 1'!CA$23,'Alternatyva 1'!CA$36,'Alternatyva 1'!CA$49,'Alternatyva 1'!CA$63,'Alternatyva 1'!CA$76,'Alternatyva 1'!CA$89,'Alternatyva 1'!CA$102)</f>
        <v>0</v>
      </c>
      <c r="CB11" s="192">
        <f>SUM('Alternatyva 1'!CB$23,'Alternatyva 1'!CB$36,'Alternatyva 1'!CB$49,'Alternatyva 1'!CB$63,'Alternatyva 1'!CB$76,'Alternatyva 1'!CB$89,'Alternatyva 1'!CB$102)</f>
        <v>0</v>
      </c>
      <c r="CC11" s="192">
        <f>SUM('Alternatyva 1'!CC$23,'Alternatyva 1'!CC$36,'Alternatyva 1'!CC$49,'Alternatyva 1'!CC$63,'Alternatyva 1'!CC$76,'Alternatyva 1'!CC$89,'Alternatyva 1'!CC$102)</f>
        <v>0</v>
      </c>
      <c r="CD11" s="192">
        <f>SUM('Alternatyva 1'!CD$23,'Alternatyva 1'!CD$36,'Alternatyva 1'!CD$49,'Alternatyva 1'!CD$63,'Alternatyva 1'!CD$76,'Alternatyva 1'!CD$89,'Alternatyva 1'!CD$102)</f>
        <v>0</v>
      </c>
      <c r="CE11" s="192">
        <f>SUM('Alternatyva 1'!CE$23,'Alternatyva 1'!CE$36,'Alternatyva 1'!CE$49,'Alternatyva 1'!CE$63,'Alternatyva 1'!CE$76,'Alternatyva 1'!CE$89,'Alternatyva 1'!CE$102)</f>
        <v>0</v>
      </c>
      <c r="CF11" s="192">
        <f>SUM('Alternatyva 1'!CF$23,'Alternatyva 1'!CF$36,'Alternatyva 1'!CF$49,'Alternatyva 1'!CF$63,'Alternatyva 1'!CF$76,'Alternatyva 1'!CF$89,'Alternatyva 1'!CF$102)</f>
        <v>0</v>
      </c>
      <c r="CG11" s="192">
        <f>SUM('Alternatyva 1'!CG$23,'Alternatyva 1'!CG$36,'Alternatyva 1'!CG$49,'Alternatyva 1'!CG$63,'Alternatyva 1'!CG$76,'Alternatyva 1'!CG$89,'Alternatyva 1'!CG$102)</f>
        <v>0</v>
      </c>
      <c r="CH11" s="192">
        <f>SUM('Alternatyva 1'!CH$23,'Alternatyva 1'!CH$36,'Alternatyva 1'!CH$49,'Alternatyva 1'!CH$63,'Alternatyva 1'!CH$76,'Alternatyva 1'!CH$89,'Alternatyva 1'!CH$102)</f>
        <v>0</v>
      </c>
      <c r="CI11" s="192">
        <f>SUM('Alternatyva 1'!CI$23,'Alternatyva 1'!CI$36,'Alternatyva 1'!CI$49,'Alternatyva 1'!CI$63,'Alternatyva 1'!CI$76,'Alternatyva 1'!CI$89,'Alternatyva 1'!CI$102)</f>
        <v>0</v>
      </c>
      <c r="CJ11" s="192">
        <f>SUM('Alternatyva 1'!CJ$23,'Alternatyva 1'!CJ$36,'Alternatyva 1'!CJ$49,'Alternatyva 1'!CJ$63,'Alternatyva 1'!CJ$76,'Alternatyva 1'!CJ$89,'Alternatyva 1'!CJ$102)</f>
        <v>0</v>
      </c>
      <c r="CK11" s="192">
        <f>SUM('Alternatyva 1'!CK$23,'Alternatyva 1'!CK$36,'Alternatyva 1'!CK$49,'Alternatyva 1'!CK$63,'Alternatyva 1'!CK$76,'Alternatyva 1'!CK$89,'Alternatyva 1'!CK$102)</f>
        <v>0</v>
      </c>
      <c r="CL11" s="192">
        <f>SUM('Alternatyva 1'!CL$23,'Alternatyva 1'!CL$36,'Alternatyva 1'!CL$49,'Alternatyva 1'!CL$63,'Alternatyva 1'!CL$76,'Alternatyva 1'!CL$89,'Alternatyva 1'!CL$102)</f>
        <v>0</v>
      </c>
      <c r="CM11" s="192">
        <f>SUM('Alternatyva 1'!CM$23,'Alternatyva 1'!CM$36,'Alternatyva 1'!CM$49,'Alternatyva 1'!CM$63,'Alternatyva 1'!CM$76,'Alternatyva 1'!CM$89,'Alternatyva 1'!CM$102)</f>
        <v>0</v>
      </c>
      <c r="CN11" s="192">
        <f>SUM('Alternatyva 1'!CN$23,'Alternatyva 1'!CN$36,'Alternatyva 1'!CN$49,'Alternatyva 1'!CN$63,'Alternatyva 1'!CN$76,'Alternatyva 1'!CN$89,'Alternatyva 1'!CN$102)</f>
        <v>0</v>
      </c>
      <c r="CO11" s="192">
        <f>SUM('Alternatyva 1'!CO$23,'Alternatyva 1'!CO$36,'Alternatyva 1'!CO$49,'Alternatyva 1'!CO$63,'Alternatyva 1'!CO$76,'Alternatyva 1'!CO$89,'Alternatyva 1'!CO$102)</f>
        <v>0</v>
      </c>
      <c r="CP11" s="192">
        <f>SUM('Alternatyva 1'!CP$23,'Alternatyva 1'!CP$36,'Alternatyva 1'!CP$49,'Alternatyva 1'!CP$63,'Alternatyva 1'!CP$76,'Alternatyva 1'!CP$89,'Alternatyva 1'!CP$102)</f>
        <v>0</v>
      </c>
      <c r="CQ11" s="192">
        <f>SUM('Alternatyva 1'!CQ$23,'Alternatyva 1'!CQ$36,'Alternatyva 1'!CQ$49,'Alternatyva 1'!CQ$63,'Alternatyva 1'!CQ$76,'Alternatyva 1'!CQ$89,'Alternatyva 1'!CQ$102)</f>
        <v>0</v>
      </c>
      <c r="CR11" s="192">
        <f>SUM('Alternatyva 1'!CR$23,'Alternatyva 1'!CR$36,'Alternatyva 1'!CR$49,'Alternatyva 1'!CR$63,'Alternatyva 1'!CR$76,'Alternatyva 1'!CR$89,'Alternatyva 1'!CR$102)</f>
        <v>0</v>
      </c>
      <c r="CS11" s="192">
        <f>SUM('Alternatyva 1'!CS$23,'Alternatyva 1'!CS$36,'Alternatyva 1'!CS$49,'Alternatyva 1'!CS$63,'Alternatyva 1'!CS$76,'Alternatyva 1'!CS$89,'Alternatyva 1'!CS$102)</f>
        <v>0</v>
      </c>
      <c r="CT11" s="192">
        <f>SUM('Alternatyva 1'!CT$23,'Alternatyva 1'!CT$36,'Alternatyva 1'!CT$49,'Alternatyva 1'!CT$63,'Alternatyva 1'!CT$76,'Alternatyva 1'!CT$89,'Alternatyva 1'!CT$102)</f>
        <v>0</v>
      </c>
      <c r="CU11" s="192">
        <f>SUM('Alternatyva 1'!CU$23,'Alternatyva 1'!CU$36,'Alternatyva 1'!CU$49,'Alternatyva 1'!CU$63,'Alternatyva 1'!CU$76,'Alternatyva 1'!CU$89,'Alternatyva 1'!CU$102)</f>
        <v>0</v>
      </c>
      <c r="CV11" s="192">
        <f>SUM('Alternatyva 1'!CV$23,'Alternatyva 1'!CV$36,'Alternatyva 1'!CV$49,'Alternatyva 1'!CV$63,'Alternatyva 1'!CV$76,'Alternatyva 1'!CV$89,'Alternatyva 1'!CV$102)</f>
        <v>0</v>
      </c>
      <c r="CW11" s="192">
        <f>SUM('Alternatyva 1'!CW$23,'Alternatyva 1'!CW$36,'Alternatyva 1'!CW$49,'Alternatyva 1'!CW$63,'Alternatyva 1'!CW$76,'Alternatyva 1'!CW$89,'Alternatyva 1'!CW$102)</f>
        <v>0</v>
      </c>
      <c r="CX11" s="192">
        <f>SUM('Alternatyva 1'!CX$23,'Alternatyva 1'!CX$36,'Alternatyva 1'!CX$49,'Alternatyva 1'!CX$63,'Alternatyva 1'!CX$76,'Alternatyva 1'!CX$89,'Alternatyva 1'!CX$102)</f>
        <v>0</v>
      </c>
      <c r="CY11" s="192">
        <f>SUM('Alternatyva 1'!CY$23,'Alternatyva 1'!CY$36,'Alternatyva 1'!CY$49,'Alternatyva 1'!CY$63,'Alternatyva 1'!CY$76,'Alternatyva 1'!CY$89,'Alternatyva 1'!CY$102)</f>
        <v>0</v>
      </c>
      <c r="CZ11" s="192">
        <f>SUM('Alternatyva 1'!CZ$23,'Alternatyva 1'!CZ$36,'Alternatyva 1'!CZ$49,'Alternatyva 1'!CZ$63,'Alternatyva 1'!CZ$76,'Alternatyva 1'!CZ$89,'Alternatyva 1'!CZ$102)</f>
        <v>0</v>
      </c>
      <c r="DA11" s="192">
        <f>SUM('Alternatyva 1'!DA$23,'Alternatyva 1'!DA$36,'Alternatyva 1'!DA$49,'Alternatyva 1'!DA$63,'Alternatyva 1'!DA$76,'Alternatyva 1'!DA$89,'Alternatyva 1'!DA$102)</f>
        <v>0</v>
      </c>
      <c r="DB11" s="192">
        <f>SUM('Alternatyva 1'!DB$23,'Alternatyva 1'!DB$36,'Alternatyva 1'!DB$49,'Alternatyva 1'!DB$63,'Alternatyva 1'!DB$76,'Alternatyva 1'!DB$89,'Alternatyva 1'!DB$102)</f>
        <v>0</v>
      </c>
      <c r="DC11" s="192">
        <f>SUM('Alternatyva 1'!DC$23,'Alternatyva 1'!DC$36,'Alternatyva 1'!DC$49,'Alternatyva 1'!DC$63,'Alternatyva 1'!DC$76,'Alternatyva 1'!DC$89,'Alternatyva 1'!DC$102)</f>
        <v>0</v>
      </c>
    </row>
    <row r="12" spans="2:107" ht="15" customHeight="1">
      <c r="B12" s="160" t="s">
        <v>223</v>
      </c>
      <c r="C12" s="700" t="s">
        <v>224</v>
      </c>
      <c r="D12" s="701"/>
      <c r="E12" s="702"/>
      <c r="F12" s="191">
        <f ca="1">H12+NPV(SD,I12:INDEX(I12:DC12,PAL))</f>
        <v>0</v>
      </c>
      <c r="G12" s="192">
        <f ca="1">SUMIF($H$6:$DC$6,"&lt;="&amp;PAL,$H12:$DC12)</f>
        <v>0</v>
      </c>
      <c r="H12" s="192">
        <f ca="1">H11-SUMPRODUCT('Alternatyva 1'!H$23:H$102,'Alternatyva 1'!$DH$23:$DH$102)</f>
        <v>0</v>
      </c>
      <c r="I12" s="192">
        <f ca="1">I11-SUMPRODUCT('Alternatyva 1'!I$23:I$102,'Alternatyva 1'!$DH$23:$DH$102)</f>
        <v>0</v>
      </c>
      <c r="J12" s="192">
        <f ca="1">J11-SUMPRODUCT('Alternatyva 1'!J$23:J$102,'Alternatyva 1'!$DH$23:$DH$102)</f>
        <v>0</v>
      </c>
      <c r="K12" s="192">
        <f ca="1">K11-SUMPRODUCT('Alternatyva 1'!K$23:K$102,'Alternatyva 1'!$DH$23:$DH$102)</f>
        <v>0</v>
      </c>
      <c r="L12" s="192">
        <f ca="1">L11-SUMPRODUCT('Alternatyva 1'!L$23:L$102,'Alternatyva 1'!$DH$23:$DH$102)</f>
        <v>0</v>
      </c>
      <c r="M12" s="192">
        <f ca="1">M11-SUMPRODUCT('Alternatyva 1'!M$23:M$102,'Alternatyva 1'!$DH$23:$DH$102)</f>
        <v>0</v>
      </c>
      <c r="N12" s="192">
        <f ca="1">N11-SUMPRODUCT('Alternatyva 1'!N$23:N$102,'Alternatyva 1'!$DH$23:$DH$102)</f>
        <v>0</v>
      </c>
      <c r="O12" s="192">
        <f ca="1">O11-SUMPRODUCT('Alternatyva 1'!O$23:O$102,'Alternatyva 1'!$DH$23:$DH$102)</f>
        <v>0</v>
      </c>
      <c r="P12" s="192">
        <f ca="1">P11-SUMPRODUCT('Alternatyva 1'!P$23:P$102,'Alternatyva 1'!$DH$23:$DH$102)</f>
        <v>0</v>
      </c>
      <c r="Q12" s="192">
        <f ca="1">Q11-SUMPRODUCT('Alternatyva 1'!Q$23:Q$102,'Alternatyva 1'!$DH$23:$DH$102)</f>
        <v>0</v>
      </c>
      <c r="R12" s="192">
        <f ca="1">R11-SUMPRODUCT('Alternatyva 1'!R$23:R$102,'Alternatyva 1'!$DH$23:$DH$102)</f>
        <v>0</v>
      </c>
      <c r="S12" s="192">
        <f ca="1">S11-SUMPRODUCT('Alternatyva 1'!S$23:S$102,'Alternatyva 1'!$DH$23:$DH$102)</f>
        <v>0</v>
      </c>
      <c r="T12" s="192">
        <f ca="1">T11-SUMPRODUCT('Alternatyva 1'!T$23:T$102,'Alternatyva 1'!$DH$23:$DH$102)</f>
        <v>0</v>
      </c>
      <c r="U12" s="192">
        <f>U11-SUMPRODUCT('Alternatyva 1'!U$23:U$102,'Alternatyva 1'!$DH$23:$DH$102)</f>
        <v>0</v>
      </c>
      <c r="V12" s="192">
        <f>V11-SUMPRODUCT('Alternatyva 1'!V$23:V$102,'Alternatyva 1'!$DH$23:$DH$102)</f>
        <v>0</v>
      </c>
      <c r="W12" s="192">
        <f>W11-SUMPRODUCT('Alternatyva 1'!W$23:W$102,'Alternatyva 1'!$DH$23:$DH$102)</f>
        <v>0</v>
      </c>
      <c r="X12" s="192">
        <f>X11-SUMPRODUCT('Alternatyva 1'!X$23:X$102,'Alternatyva 1'!$DH$23:$DH$102)</f>
        <v>0</v>
      </c>
      <c r="Y12" s="192">
        <f>Y11-SUMPRODUCT('Alternatyva 1'!Y$23:Y$102,'Alternatyva 1'!$DH$23:$DH$102)</f>
        <v>0</v>
      </c>
      <c r="Z12" s="192">
        <f>Z11-SUMPRODUCT('Alternatyva 1'!Z$23:Z$102,'Alternatyva 1'!$DH$23:$DH$102)</f>
        <v>0</v>
      </c>
      <c r="AA12" s="192">
        <f>AA11-SUMPRODUCT('Alternatyva 1'!AA$23:AA$102,'Alternatyva 1'!$DH$23:$DH$102)</f>
        <v>0</v>
      </c>
      <c r="AB12" s="192">
        <f>AB11-SUMPRODUCT('Alternatyva 1'!AB$23:AB$102,'Alternatyva 1'!$DH$23:$DH$102)</f>
        <v>0</v>
      </c>
      <c r="AC12" s="192">
        <f>AC11-SUMPRODUCT('Alternatyva 1'!AC$23:AC$102,'Alternatyva 1'!$DH$23:$DH$102)</f>
        <v>0</v>
      </c>
      <c r="AD12" s="192">
        <f>AD11-SUMPRODUCT('Alternatyva 1'!AD$23:AD$102,'Alternatyva 1'!$DH$23:$DH$102)</f>
        <v>0</v>
      </c>
      <c r="AE12" s="192">
        <f>AE11-SUMPRODUCT('Alternatyva 1'!AE$23:AE$102,'Alternatyva 1'!$DH$23:$DH$102)</f>
        <v>0</v>
      </c>
      <c r="AF12" s="192">
        <f>AF11-SUMPRODUCT('Alternatyva 1'!AF$23:AF$102,'Alternatyva 1'!$DH$23:$DH$102)</f>
        <v>0</v>
      </c>
      <c r="AG12" s="192">
        <f>AG11-SUMPRODUCT('Alternatyva 1'!AG$23:AG$102,'Alternatyva 1'!$DH$23:$DH$102)</f>
        <v>0</v>
      </c>
      <c r="AH12" s="192">
        <f>AH11-SUMPRODUCT('Alternatyva 1'!AH$23:AH$102,'Alternatyva 1'!$DH$23:$DH$102)</f>
        <v>0</v>
      </c>
      <c r="AI12" s="192">
        <f>AI11-SUMPRODUCT('Alternatyva 1'!AI$23:AI$102,'Alternatyva 1'!$DH$23:$DH$102)</f>
        <v>0</v>
      </c>
      <c r="AJ12" s="192">
        <f>AJ11-SUMPRODUCT('Alternatyva 1'!AJ$23:AJ$102,'Alternatyva 1'!$DH$23:$DH$102)</f>
        <v>0</v>
      </c>
      <c r="AK12" s="192">
        <f>AK11-SUMPRODUCT('Alternatyva 1'!AK$23:AK$102,'Alternatyva 1'!$DH$23:$DH$102)</f>
        <v>0</v>
      </c>
      <c r="AL12" s="192">
        <f>AL11-SUMPRODUCT('Alternatyva 1'!AL$23:AL$102,'Alternatyva 1'!$DH$23:$DH$102)</f>
        <v>0</v>
      </c>
      <c r="AM12" s="192">
        <f>AM11-SUMPRODUCT('Alternatyva 1'!AM$23:AM$102,'Alternatyva 1'!$DH$23:$DH$102)</f>
        <v>0</v>
      </c>
      <c r="AN12" s="192">
        <f>AN11-SUMPRODUCT('Alternatyva 1'!AN$23:AN$102,'Alternatyva 1'!$DH$23:$DH$102)</f>
        <v>0</v>
      </c>
      <c r="AO12" s="192">
        <f>AO11-SUMPRODUCT('Alternatyva 1'!AO$23:AO$102,'Alternatyva 1'!$DH$23:$DH$102)</f>
        <v>0</v>
      </c>
      <c r="AP12" s="192">
        <f>AP11-SUMPRODUCT('Alternatyva 1'!AP$23:AP$102,'Alternatyva 1'!$DH$23:$DH$102)</f>
        <v>0</v>
      </c>
      <c r="AQ12" s="192">
        <f>AQ11-SUMPRODUCT('Alternatyva 1'!AQ$23:AQ$102,'Alternatyva 1'!$DH$23:$DH$102)</f>
        <v>0</v>
      </c>
      <c r="AR12" s="192">
        <f>AR11-SUMPRODUCT('Alternatyva 1'!AR$23:AR$102,'Alternatyva 1'!$DH$23:$DH$102)</f>
        <v>0</v>
      </c>
      <c r="AS12" s="192">
        <f>AS11-SUMPRODUCT('Alternatyva 1'!AS$23:AS$102,'Alternatyva 1'!$DH$23:$DH$102)</f>
        <v>0</v>
      </c>
      <c r="AT12" s="192">
        <f>AT11-SUMPRODUCT('Alternatyva 1'!AT$23:AT$102,'Alternatyva 1'!$DH$23:$DH$102)</f>
        <v>0</v>
      </c>
      <c r="AU12" s="192">
        <f>AU11-SUMPRODUCT('Alternatyva 1'!AU$23:AU$102,'Alternatyva 1'!$DH$23:$DH$102)</f>
        <v>0</v>
      </c>
      <c r="AV12" s="192">
        <f>AV11-SUMPRODUCT('Alternatyva 1'!AV$23:AV$102,'Alternatyva 1'!$DH$23:$DH$102)</f>
        <v>0</v>
      </c>
      <c r="AW12" s="192">
        <f>AW11-SUMPRODUCT('Alternatyva 1'!AW$23:AW$102,'Alternatyva 1'!$DH$23:$DH$102)</f>
        <v>0</v>
      </c>
      <c r="AX12" s="192">
        <f>AX11-SUMPRODUCT('Alternatyva 1'!AX$23:AX$102,'Alternatyva 1'!$DH$23:$DH$102)</f>
        <v>0</v>
      </c>
      <c r="AY12" s="192">
        <f>AY11-SUMPRODUCT('Alternatyva 1'!AY$23:AY$102,'Alternatyva 1'!$DH$23:$DH$102)</f>
        <v>0</v>
      </c>
      <c r="AZ12" s="192">
        <f>AZ11-SUMPRODUCT('Alternatyva 1'!AZ$23:AZ$102,'Alternatyva 1'!$DH$23:$DH$102)</f>
        <v>0</v>
      </c>
      <c r="BA12" s="192">
        <f>BA11-SUMPRODUCT('Alternatyva 1'!BA$23:BA$102,'Alternatyva 1'!$DH$23:$DH$102)</f>
        <v>0</v>
      </c>
      <c r="BB12" s="192">
        <f>BB11-SUMPRODUCT('Alternatyva 1'!BB$23:BB$102,'Alternatyva 1'!$DH$23:$DH$102)</f>
        <v>0</v>
      </c>
      <c r="BC12" s="192">
        <f>BC11-SUMPRODUCT('Alternatyva 1'!BC$23:BC$102,'Alternatyva 1'!$DH$23:$DH$102)</f>
        <v>0</v>
      </c>
      <c r="BD12" s="192">
        <f>BD11-SUMPRODUCT('Alternatyva 1'!BD$23:BD$102,'Alternatyva 1'!$DH$23:$DH$102)</f>
        <v>0</v>
      </c>
      <c r="BE12" s="192">
        <f>BE11-SUMPRODUCT('Alternatyva 1'!BE$23:BE$102,'Alternatyva 1'!$DH$23:$DH$102)</f>
        <v>0</v>
      </c>
      <c r="BF12" s="192">
        <f>BF11-SUMPRODUCT('Alternatyva 1'!BF$23:BF$102,'Alternatyva 1'!$DH$23:$DH$102)</f>
        <v>0</v>
      </c>
      <c r="BG12" s="192">
        <f>BG11-SUMPRODUCT('Alternatyva 1'!BG$23:BG$102,'Alternatyva 1'!$DH$23:$DH$102)</f>
        <v>0</v>
      </c>
      <c r="BH12" s="192">
        <f>BH11-SUMPRODUCT('Alternatyva 1'!BH$23:BH$102,'Alternatyva 1'!$DH$23:$DH$102)</f>
        <v>0</v>
      </c>
      <c r="BI12" s="192">
        <f>BI11-SUMPRODUCT('Alternatyva 1'!BI$23:BI$102,'Alternatyva 1'!$DH$23:$DH$102)</f>
        <v>0</v>
      </c>
      <c r="BJ12" s="192">
        <f>BJ11-SUMPRODUCT('Alternatyva 1'!BJ$23:BJ$102,'Alternatyva 1'!$DH$23:$DH$102)</f>
        <v>0</v>
      </c>
      <c r="BK12" s="192">
        <f>BK11-SUMPRODUCT('Alternatyva 1'!BK$23:BK$102,'Alternatyva 1'!$DH$23:$DH$102)</f>
        <v>0</v>
      </c>
      <c r="BL12" s="192">
        <f>BL11-SUMPRODUCT('Alternatyva 1'!BL$23:BL$102,'Alternatyva 1'!$DH$23:$DH$102)</f>
        <v>0</v>
      </c>
      <c r="BM12" s="192">
        <f>BM11-SUMPRODUCT('Alternatyva 1'!BM$23:BM$102,'Alternatyva 1'!$DH$23:$DH$102)</f>
        <v>0</v>
      </c>
      <c r="BN12" s="192">
        <f>BN11-SUMPRODUCT('Alternatyva 1'!BN$23:BN$102,'Alternatyva 1'!$DH$23:$DH$102)</f>
        <v>0</v>
      </c>
      <c r="BO12" s="192">
        <f>BO11-SUMPRODUCT('Alternatyva 1'!BO$23:BO$102,'Alternatyva 1'!$DH$23:$DH$102)</f>
        <v>0</v>
      </c>
      <c r="BP12" s="192">
        <f>BP11-SUMPRODUCT('Alternatyva 1'!BP$23:BP$102,'Alternatyva 1'!$DH$23:$DH$102)</f>
        <v>0</v>
      </c>
      <c r="BQ12" s="192">
        <f>BQ11-SUMPRODUCT('Alternatyva 1'!BQ$23:BQ$102,'Alternatyva 1'!$DH$23:$DH$102)</f>
        <v>0</v>
      </c>
      <c r="BR12" s="192">
        <f>BR11-SUMPRODUCT('Alternatyva 1'!BR$23:BR$102,'Alternatyva 1'!$DH$23:$DH$102)</f>
        <v>0</v>
      </c>
      <c r="BS12" s="192">
        <f>BS11-SUMPRODUCT('Alternatyva 1'!BS$23:BS$102,'Alternatyva 1'!$DH$23:$DH$102)</f>
        <v>0</v>
      </c>
      <c r="BT12" s="192">
        <f>BT11-SUMPRODUCT('Alternatyva 1'!BT$23:BT$102,'Alternatyva 1'!$DH$23:$DH$102)</f>
        <v>0</v>
      </c>
      <c r="BU12" s="192">
        <f>BU11-SUMPRODUCT('Alternatyva 1'!BU$23:BU$102,'Alternatyva 1'!$DH$23:$DH$102)</f>
        <v>0</v>
      </c>
      <c r="BV12" s="192">
        <f>BV11-SUMPRODUCT('Alternatyva 1'!BV$23:BV$102,'Alternatyva 1'!$DH$23:$DH$102)</f>
        <v>0</v>
      </c>
      <c r="BW12" s="192">
        <f>BW11-SUMPRODUCT('Alternatyva 1'!BW$23:BW$102,'Alternatyva 1'!$DH$23:$DH$102)</f>
        <v>0</v>
      </c>
      <c r="BX12" s="192">
        <f>BX11-SUMPRODUCT('Alternatyva 1'!BX$23:BX$102,'Alternatyva 1'!$DH$23:$DH$102)</f>
        <v>0</v>
      </c>
      <c r="BY12" s="192">
        <f>BY11-SUMPRODUCT('Alternatyva 1'!BY$23:BY$102,'Alternatyva 1'!$DH$23:$DH$102)</f>
        <v>0</v>
      </c>
      <c r="BZ12" s="192">
        <f>BZ11-SUMPRODUCT('Alternatyva 1'!BZ$23:BZ$102,'Alternatyva 1'!$DH$23:$DH$102)</f>
        <v>0</v>
      </c>
      <c r="CA12" s="192">
        <f>CA11-SUMPRODUCT('Alternatyva 1'!CA$23:CA$102,'Alternatyva 1'!$DH$23:$DH$102)</f>
        <v>0</v>
      </c>
      <c r="CB12" s="192">
        <f>CB11-SUMPRODUCT('Alternatyva 1'!CB$23:CB$102,'Alternatyva 1'!$DH$23:$DH$102)</f>
        <v>0</v>
      </c>
      <c r="CC12" s="192">
        <f>CC11-SUMPRODUCT('Alternatyva 1'!CC$23:CC$102,'Alternatyva 1'!$DH$23:$DH$102)</f>
        <v>0</v>
      </c>
      <c r="CD12" s="192">
        <f>CD11-SUMPRODUCT('Alternatyva 1'!CD$23:CD$102,'Alternatyva 1'!$DH$23:$DH$102)</f>
        <v>0</v>
      </c>
      <c r="CE12" s="192">
        <f>CE11-SUMPRODUCT('Alternatyva 1'!CE$23:CE$102,'Alternatyva 1'!$DH$23:$DH$102)</f>
        <v>0</v>
      </c>
      <c r="CF12" s="192">
        <f>CF11-SUMPRODUCT('Alternatyva 1'!CF$23:CF$102,'Alternatyva 1'!$DH$23:$DH$102)</f>
        <v>0</v>
      </c>
      <c r="CG12" s="192">
        <f>CG11-SUMPRODUCT('Alternatyva 1'!CG$23:CG$102,'Alternatyva 1'!$DH$23:$DH$102)</f>
        <v>0</v>
      </c>
      <c r="CH12" s="192">
        <f>CH11-SUMPRODUCT('Alternatyva 1'!CH$23:CH$102,'Alternatyva 1'!$DH$23:$DH$102)</f>
        <v>0</v>
      </c>
      <c r="CI12" s="192">
        <f>CI11-SUMPRODUCT('Alternatyva 1'!CI$23:CI$102,'Alternatyva 1'!$DH$23:$DH$102)</f>
        <v>0</v>
      </c>
      <c r="CJ12" s="192">
        <f>CJ11-SUMPRODUCT('Alternatyva 1'!CJ$23:CJ$102,'Alternatyva 1'!$DH$23:$DH$102)</f>
        <v>0</v>
      </c>
      <c r="CK12" s="192">
        <f>CK11-SUMPRODUCT('Alternatyva 1'!CK$23:CK$102,'Alternatyva 1'!$DH$23:$DH$102)</f>
        <v>0</v>
      </c>
      <c r="CL12" s="192">
        <f>CL11-SUMPRODUCT('Alternatyva 1'!CL$23:CL$102,'Alternatyva 1'!$DH$23:$DH$102)</f>
        <v>0</v>
      </c>
      <c r="CM12" s="192">
        <f>CM11-SUMPRODUCT('Alternatyva 1'!CM$23:CM$102,'Alternatyva 1'!$DH$23:$DH$102)</f>
        <v>0</v>
      </c>
      <c r="CN12" s="192">
        <f>CN11-SUMPRODUCT('Alternatyva 1'!CN$23:CN$102,'Alternatyva 1'!$DH$23:$DH$102)</f>
        <v>0</v>
      </c>
      <c r="CO12" s="192">
        <f>CO11-SUMPRODUCT('Alternatyva 1'!CO$23:CO$102,'Alternatyva 1'!$DH$23:$DH$102)</f>
        <v>0</v>
      </c>
      <c r="CP12" s="192">
        <f>CP11-SUMPRODUCT('Alternatyva 1'!CP$23:CP$102,'Alternatyva 1'!$DH$23:$DH$102)</f>
        <v>0</v>
      </c>
      <c r="CQ12" s="192">
        <f>CQ11-SUMPRODUCT('Alternatyva 1'!CQ$23:CQ$102,'Alternatyva 1'!$DH$23:$DH$102)</f>
        <v>0</v>
      </c>
      <c r="CR12" s="192">
        <f>CR11-SUMPRODUCT('Alternatyva 1'!CR$23:CR$102,'Alternatyva 1'!$DH$23:$DH$102)</f>
        <v>0</v>
      </c>
      <c r="CS12" s="192">
        <f>CS11-SUMPRODUCT('Alternatyva 1'!CS$23:CS$102,'Alternatyva 1'!$DH$23:$DH$102)</f>
        <v>0</v>
      </c>
      <c r="CT12" s="192">
        <f>CT11-SUMPRODUCT('Alternatyva 1'!CT$23:CT$102,'Alternatyva 1'!$DH$23:$DH$102)</f>
        <v>0</v>
      </c>
      <c r="CU12" s="192">
        <f>CU11-SUMPRODUCT('Alternatyva 1'!CU$23:CU$102,'Alternatyva 1'!$DH$23:$DH$102)</f>
        <v>0</v>
      </c>
      <c r="CV12" s="192">
        <f>CV11-SUMPRODUCT('Alternatyva 1'!CV$23:CV$102,'Alternatyva 1'!$DH$23:$DH$102)</f>
        <v>0</v>
      </c>
      <c r="CW12" s="192">
        <f>CW11-SUMPRODUCT('Alternatyva 1'!CW$23:CW$102,'Alternatyva 1'!$DH$23:$DH$102)</f>
        <v>0</v>
      </c>
      <c r="CX12" s="192">
        <f>CX11-SUMPRODUCT('Alternatyva 1'!CX$23:CX$102,'Alternatyva 1'!$DH$23:$DH$102)</f>
        <v>0</v>
      </c>
      <c r="CY12" s="192">
        <f>CY11-SUMPRODUCT('Alternatyva 1'!CY$23:CY$102,'Alternatyva 1'!$DH$23:$DH$102)</f>
        <v>0</v>
      </c>
      <c r="CZ12" s="192">
        <f>CZ11-SUMPRODUCT('Alternatyva 1'!CZ$23:CZ$102,'Alternatyva 1'!$DH$23:$DH$102)</f>
        <v>0</v>
      </c>
      <c r="DA12" s="192">
        <f>DA11-SUMPRODUCT('Alternatyva 1'!DA$23:DA$102,'Alternatyva 1'!$DH$23:$DH$102)</f>
        <v>0</v>
      </c>
      <c r="DB12" s="192">
        <f>DB11-SUMPRODUCT('Alternatyva 1'!DB$23:DB$102,'Alternatyva 1'!$DH$23:$DH$102)</f>
        <v>0</v>
      </c>
      <c r="DC12" s="192">
        <f>DC11-SUMPRODUCT('Alternatyva 1'!DC$23:DC$102,'Alternatyva 1'!$DH$23:$DH$102)</f>
        <v>0</v>
      </c>
    </row>
    <row r="13" spans="2:107" ht="15" customHeight="1" thickBot="1">
      <c r="B13" s="160" t="s">
        <v>225</v>
      </c>
      <c r="C13" s="718" t="s">
        <v>226</v>
      </c>
      <c r="D13" s="719"/>
      <c r="E13" s="720"/>
      <c r="F13" s="191">
        <f ca="1">H13+NPV(SD,I13:INDEX(I13:DC13,PAL))</f>
        <v>15974070959.473965</v>
      </c>
      <c r="G13" s="192">
        <f ca="1">SUMIF($H$6:$DC$6,"&lt;="&amp;PAL,$H13:$DC13)</f>
        <v>34724875541.880127</v>
      </c>
      <c r="H13" s="193">
        <f ca="1">H8-H9-H10+H12</f>
        <v>0</v>
      </c>
      <c r="I13" s="193">
        <f t="shared" ref="I13:BT13" ca="1" si="2">I8-I9-I10+I12</f>
        <v>-1426809.9173553719</v>
      </c>
      <c r="J13" s="193">
        <f ca="1">J8-J9-J10+J12</f>
        <v>-101489681.40495868</v>
      </c>
      <c r="K13" s="193">
        <f t="shared" ca="1" si="2"/>
        <v>-291943146.87769717</v>
      </c>
      <c r="L13" s="193">
        <f t="shared" ca="1" si="2"/>
        <v>-414972080.0604437</v>
      </c>
      <c r="M13" s="193">
        <f t="shared" ca="1" si="2"/>
        <v>424045140.48418379</v>
      </c>
      <c r="N13" s="193">
        <f t="shared" ca="1" si="2"/>
        <v>876722045.42677653</v>
      </c>
      <c r="O13" s="193">
        <f t="shared" ca="1" si="2"/>
        <v>912475775.78206849</v>
      </c>
      <c r="P13" s="193">
        <f t="shared" ca="1" si="2"/>
        <v>1357468688.225807</v>
      </c>
      <c r="Q13" s="193">
        <f t="shared" ca="1" si="2"/>
        <v>1482497134.6307733</v>
      </c>
      <c r="R13" s="193">
        <f t="shared" ca="1" si="2"/>
        <v>1600589612.9038494</v>
      </c>
      <c r="S13" s="193">
        <f t="shared" ca="1" si="2"/>
        <v>1741916255.9425452</v>
      </c>
      <c r="T13" s="193">
        <f t="shared" ca="1" si="2"/>
        <v>1828167698.334743</v>
      </c>
      <c r="U13" s="193">
        <f t="shared" si="2"/>
        <v>1996630253.6457026</v>
      </c>
      <c r="V13" s="193">
        <f t="shared" si="2"/>
        <v>2073150700.6269419</v>
      </c>
      <c r="W13" s="193">
        <f t="shared" si="2"/>
        <v>2150755283.2969422</v>
      </c>
      <c r="X13" s="193">
        <f t="shared" si="2"/>
        <v>2230703753.9169426</v>
      </c>
      <c r="Y13" s="193">
        <f t="shared" si="2"/>
        <v>2310642949.7669425</v>
      </c>
      <c r="Z13" s="193">
        <f t="shared" si="2"/>
        <v>2392685651.5969424</v>
      </c>
      <c r="AA13" s="193">
        <f t="shared" si="2"/>
        <v>2474959460.6269426</v>
      </c>
      <c r="AB13" s="193">
        <f t="shared" si="2"/>
        <v>914175324.13694227</v>
      </c>
      <c r="AC13" s="193">
        <f t="shared" si="2"/>
        <v>953643600.19694209</v>
      </c>
      <c r="AD13" s="193">
        <f t="shared" si="2"/>
        <v>993564815.88694227</v>
      </c>
      <c r="AE13" s="193">
        <f t="shared" si="2"/>
        <v>1033486801.8569422</v>
      </c>
      <c r="AF13" s="193">
        <f t="shared" si="2"/>
        <v>1073640280.1669425</v>
      </c>
      <c r="AG13" s="193">
        <f t="shared" si="2"/>
        <v>1115230970.9169421</v>
      </c>
      <c r="AH13" s="193">
        <f t="shared" si="2"/>
        <v>1157053539.1469421</v>
      </c>
      <c r="AI13" s="193">
        <f t="shared" si="2"/>
        <v>1199107984.8569422</v>
      </c>
      <c r="AJ13" s="193">
        <f t="shared" si="2"/>
        <v>1241393537.7669423</v>
      </c>
      <c r="AK13" s="193">
        <f t="shared" si="2"/>
        <v>0</v>
      </c>
      <c r="AL13" s="193">
        <f t="shared" si="2"/>
        <v>0</v>
      </c>
      <c r="AM13" s="193">
        <f t="shared" si="2"/>
        <v>0</v>
      </c>
      <c r="AN13" s="193">
        <f t="shared" si="2"/>
        <v>0</v>
      </c>
      <c r="AO13" s="193">
        <f t="shared" si="2"/>
        <v>0</v>
      </c>
      <c r="AP13" s="193">
        <f t="shared" si="2"/>
        <v>0</v>
      </c>
      <c r="AQ13" s="193">
        <f t="shared" si="2"/>
        <v>0</v>
      </c>
      <c r="AR13" s="193">
        <f t="shared" si="2"/>
        <v>0</v>
      </c>
      <c r="AS13" s="193">
        <f t="shared" si="2"/>
        <v>0</v>
      </c>
      <c r="AT13" s="193">
        <f t="shared" si="2"/>
        <v>0</v>
      </c>
      <c r="AU13" s="193">
        <f t="shared" si="2"/>
        <v>0</v>
      </c>
      <c r="AV13" s="193">
        <f t="shared" si="2"/>
        <v>0</v>
      </c>
      <c r="AW13" s="193">
        <f t="shared" si="2"/>
        <v>0</v>
      </c>
      <c r="AX13" s="193">
        <f t="shared" si="2"/>
        <v>0</v>
      </c>
      <c r="AY13" s="193">
        <f t="shared" si="2"/>
        <v>0</v>
      </c>
      <c r="AZ13" s="193">
        <f t="shared" si="2"/>
        <v>0</v>
      </c>
      <c r="BA13" s="193">
        <f t="shared" si="2"/>
        <v>0</v>
      </c>
      <c r="BB13" s="193">
        <f t="shared" si="2"/>
        <v>0</v>
      </c>
      <c r="BC13" s="193">
        <f t="shared" si="2"/>
        <v>0</v>
      </c>
      <c r="BD13" s="193">
        <f t="shared" si="2"/>
        <v>0</v>
      </c>
      <c r="BE13" s="193">
        <f t="shared" si="2"/>
        <v>0</v>
      </c>
      <c r="BF13" s="193">
        <f t="shared" si="2"/>
        <v>0</v>
      </c>
      <c r="BG13" s="193">
        <f t="shared" si="2"/>
        <v>0</v>
      </c>
      <c r="BH13" s="193">
        <f t="shared" si="2"/>
        <v>0</v>
      </c>
      <c r="BI13" s="193">
        <f t="shared" si="2"/>
        <v>0</v>
      </c>
      <c r="BJ13" s="193">
        <f t="shared" si="2"/>
        <v>0</v>
      </c>
      <c r="BK13" s="193">
        <f t="shared" si="2"/>
        <v>0</v>
      </c>
      <c r="BL13" s="193">
        <f t="shared" si="2"/>
        <v>0</v>
      </c>
      <c r="BM13" s="193">
        <f t="shared" si="2"/>
        <v>0</v>
      </c>
      <c r="BN13" s="193">
        <f t="shared" si="2"/>
        <v>0</v>
      </c>
      <c r="BO13" s="193">
        <f t="shared" si="2"/>
        <v>0</v>
      </c>
      <c r="BP13" s="193">
        <f t="shared" si="2"/>
        <v>0</v>
      </c>
      <c r="BQ13" s="193">
        <f t="shared" si="2"/>
        <v>0</v>
      </c>
      <c r="BR13" s="193">
        <f t="shared" si="2"/>
        <v>0</v>
      </c>
      <c r="BS13" s="193">
        <f t="shared" si="2"/>
        <v>0</v>
      </c>
      <c r="BT13" s="193">
        <f t="shared" si="2"/>
        <v>0</v>
      </c>
      <c r="BU13" s="193">
        <f t="shared" ref="BU13:DC13" si="3">BU8-BU9-BU10+BU12</f>
        <v>0</v>
      </c>
      <c r="BV13" s="193">
        <f t="shared" si="3"/>
        <v>0</v>
      </c>
      <c r="BW13" s="193">
        <f t="shared" si="3"/>
        <v>0</v>
      </c>
      <c r="BX13" s="193">
        <f t="shared" si="3"/>
        <v>0</v>
      </c>
      <c r="BY13" s="193">
        <f t="shared" si="3"/>
        <v>0</v>
      </c>
      <c r="BZ13" s="193">
        <f t="shared" si="3"/>
        <v>0</v>
      </c>
      <c r="CA13" s="193">
        <f t="shared" si="3"/>
        <v>0</v>
      </c>
      <c r="CB13" s="193">
        <f t="shared" si="3"/>
        <v>0</v>
      </c>
      <c r="CC13" s="193">
        <f t="shared" si="3"/>
        <v>0</v>
      </c>
      <c r="CD13" s="193">
        <f t="shared" si="3"/>
        <v>0</v>
      </c>
      <c r="CE13" s="193">
        <f t="shared" si="3"/>
        <v>0</v>
      </c>
      <c r="CF13" s="193">
        <f t="shared" si="3"/>
        <v>0</v>
      </c>
      <c r="CG13" s="193">
        <f t="shared" si="3"/>
        <v>0</v>
      </c>
      <c r="CH13" s="193">
        <f t="shared" si="3"/>
        <v>0</v>
      </c>
      <c r="CI13" s="193">
        <f t="shared" si="3"/>
        <v>0</v>
      </c>
      <c r="CJ13" s="193">
        <f t="shared" si="3"/>
        <v>0</v>
      </c>
      <c r="CK13" s="193">
        <f t="shared" si="3"/>
        <v>0</v>
      </c>
      <c r="CL13" s="193">
        <f t="shared" si="3"/>
        <v>0</v>
      </c>
      <c r="CM13" s="193">
        <f t="shared" si="3"/>
        <v>0</v>
      </c>
      <c r="CN13" s="193">
        <f t="shared" si="3"/>
        <v>0</v>
      </c>
      <c r="CO13" s="193">
        <f t="shared" si="3"/>
        <v>0</v>
      </c>
      <c r="CP13" s="193">
        <f t="shared" si="3"/>
        <v>0</v>
      </c>
      <c r="CQ13" s="193">
        <f t="shared" si="3"/>
        <v>0</v>
      </c>
      <c r="CR13" s="193">
        <f t="shared" si="3"/>
        <v>0</v>
      </c>
      <c r="CS13" s="193">
        <f t="shared" si="3"/>
        <v>0</v>
      </c>
      <c r="CT13" s="193">
        <f t="shared" si="3"/>
        <v>0</v>
      </c>
      <c r="CU13" s="193">
        <f t="shared" si="3"/>
        <v>0</v>
      </c>
      <c r="CV13" s="193">
        <f t="shared" si="3"/>
        <v>0</v>
      </c>
      <c r="CW13" s="193">
        <f t="shared" si="3"/>
        <v>0</v>
      </c>
      <c r="CX13" s="193">
        <f t="shared" si="3"/>
        <v>0</v>
      </c>
      <c r="CY13" s="193">
        <f t="shared" si="3"/>
        <v>0</v>
      </c>
      <c r="CZ13" s="193">
        <f t="shared" si="3"/>
        <v>0</v>
      </c>
      <c r="DA13" s="193">
        <f t="shared" si="3"/>
        <v>0</v>
      </c>
      <c r="DB13" s="193">
        <f t="shared" si="3"/>
        <v>0</v>
      </c>
      <c r="DC13" s="193">
        <f t="shared" si="3"/>
        <v>0</v>
      </c>
    </row>
    <row r="14" spans="2:107" ht="15" customHeight="1" thickBot="1">
      <c r="C14" s="725" t="s">
        <v>227</v>
      </c>
      <c r="D14" s="726"/>
      <c r="E14" s="726"/>
      <c r="F14" s="727"/>
      <c r="G14" s="29"/>
      <c r="H14" s="29"/>
      <c r="I14" s="29"/>
      <c r="J14" s="29"/>
      <c r="K14" s="29"/>
      <c r="L14" s="29"/>
      <c r="M14" s="29"/>
      <c r="N14" s="29"/>
      <c r="O14" s="29"/>
      <c r="P14" s="29"/>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722" t="s">
        <v>228</v>
      </c>
      <c r="D15" s="723"/>
      <c r="E15" s="724"/>
      <c r="F15" s="26">
        <f ca="1">F13</f>
        <v>15974070959.473965</v>
      </c>
      <c r="G15" s="29"/>
      <c r="H15" s="29"/>
      <c r="I15" s="29"/>
      <c r="J15" s="29"/>
      <c r="K15" s="29"/>
      <c r="L15" s="29"/>
      <c r="M15" s="29"/>
      <c r="N15" s="29"/>
      <c r="O15" s="29"/>
      <c r="P15" s="29"/>
    </row>
    <row r="16" spans="2:107" ht="15" customHeight="1">
      <c r="C16" s="715" t="s">
        <v>229</v>
      </c>
      <c r="D16" s="716"/>
      <c r="E16" s="717"/>
      <c r="F16" s="194">
        <f ca="1">IFERROR(IF(F10&lt;0,(F8-F10)/(F9-F12),(F8)/(F9+F10-F12)),"")</f>
        <v>9.6420669268523369</v>
      </c>
      <c r="G16" s="29"/>
      <c r="H16" s="29"/>
      <c r="I16" s="29"/>
      <c r="J16" s="29"/>
      <c r="K16" s="29"/>
      <c r="L16" s="29"/>
      <c r="M16" s="29"/>
      <c r="N16" s="29"/>
      <c r="O16" s="29"/>
      <c r="P16" s="29"/>
    </row>
    <row r="17" spans="2:108" ht="15" customHeight="1" thickBot="1">
      <c r="C17" s="712" t="s">
        <v>230</v>
      </c>
      <c r="D17" s="713"/>
      <c r="E17" s="714"/>
      <c r="F17" s="195">
        <f ca="1">IFERROR(IRR(H13:INDEX(H13:DC13,PAL+1)),"-")</f>
        <v>0.69039012872012195</v>
      </c>
      <c r="G17" s="29"/>
      <c r="H17" s="29"/>
      <c r="I17" s="29"/>
      <c r="J17" s="29"/>
      <c r="K17" s="29"/>
      <c r="L17" s="29"/>
      <c r="M17" s="29"/>
      <c r="N17" s="29"/>
      <c r="O17" s="29"/>
      <c r="P17" s="29"/>
    </row>
    <row r="18" spans="2:108" ht="15" hidden="1" customHeight="1" thickBot="1">
      <c r="C18" s="725" t="s">
        <v>231</v>
      </c>
      <c r="D18" s="726"/>
      <c r="E18" s="726"/>
      <c r="F18" s="727"/>
      <c r="G18" s="168" t="s">
        <v>145</v>
      </c>
      <c r="H18" s="168">
        <f t="shared" ref="H18:AM18" ca="1" si="4">H7</f>
        <v>2021</v>
      </c>
      <c r="I18" s="168">
        <f t="shared" ca="1" si="4"/>
        <v>2022</v>
      </c>
      <c r="J18" s="168">
        <f t="shared" ca="1" si="4"/>
        <v>2023</v>
      </c>
      <c r="K18" s="168">
        <f t="shared" ca="1" si="4"/>
        <v>2024</v>
      </c>
      <c r="L18" s="168">
        <f t="shared" ca="1" si="4"/>
        <v>2025</v>
      </c>
      <c r="M18" s="168">
        <f t="shared" ca="1" si="4"/>
        <v>2026</v>
      </c>
      <c r="N18" s="168">
        <f t="shared" ca="1" si="4"/>
        <v>2027</v>
      </c>
      <c r="O18" s="168">
        <f t="shared" ca="1" si="4"/>
        <v>2028</v>
      </c>
      <c r="P18" s="168">
        <f t="shared" ca="1" si="4"/>
        <v>2029</v>
      </c>
      <c r="Q18" s="168">
        <f t="shared" ca="1" si="4"/>
        <v>2030</v>
      </c>
      <c r="R18" s="168">
        <f t="shared" ca="1" si="4"/>
        <v>2031</v>
      </c>
      <c r="S18" s="168">
        <f t="shared" ca="1" si="4"/>
        <v>2032</v>
      </c>
      <c r="T18" s="168">
        <f t="shared" ca="1" si="4"/>
        <v>2033</v>
      </c>
      <c r="U18" s="168">
        <f t="shared" ca="1" si="4"/>
        <v>2034</v>
      </c>
      <c r="V18" s="168">
        <f t="shared" ca="1" si="4"/>
        <v>2035</v>
      </c>
      <c r="W18" s="168">
        <f t="shared" ca="1" si="4"/>
        <v>2036</v>
      </c>
      <c r="X18" s="168">
        <f t="shared" ca="1" si="4"/>
        <v>2037</v>
      </c>
      <c r="Y18" s="168">
        <f t="shared" ca="1" si="4"/>
        <v>2038</v>
      </c>
      <c r="Z18" s="168">
        <f t="shared" ca="1" si="4"/>
        <v>2039</v>
      </c>
      <c r="AA18" s="168">
        <f t="shared" ca="1" si="4"/>
        <v>2040</v>
      </c>
      <c r="AB18" s="168">
        <f t="shared" ca="1" si="4"/>
        <v>2041</v>
      </c>
      <c r="AC18" s="168">
        <f t="shared" ca="1" si="4"/>
        <v>2042</v>
      </c>
      <c r="AD18" s="168">
        <f t="shared" ca="1" si="4"/>
        <v>2043</v>
      </c>
      <c r="AE18" s="168">
        <f t="shared" ca="1" si="4"/>
        <v>2044</v>
      </c>
      <c r="AF18" s="168">
        <f t="shared" ca="1" si="4"/>
        <v>2045</v>
      </c>
      <c r="AG18" s="168">
        <f t="shared" ca="1" si="4"/>
        <v>2046</v>
      </c>
      <c r="AH18" s="168">
        <f t="shared" ca="1" si="4"/>
        <v>2047</v>
      </c>
      <c r="AI18" s="168">
        <f t="shared" ca="1" si="4"/>
        <v>2048</v>
      </c>
      <c r="AJ18" s="168">
        <f t="shared" ca="1" si="4"/>
        <v>2049</v>
      </c>
      <c r="AK18" s="168">
        <f t="shared" ca="1" si="4"/>
        <v>2050</v>
      </c>
      <c r="AL18" s="168">
        <f t="shared" ca="1" si="4"/>
        <v>2051</v>
      </c>
      <c r="AM18" s="168">
        <f t="shared" ca="1" si="4"/>
        <v>2052</v>
      </c>
      <c r="AN18" s="168">
        <f t="shared" ref="AN18:BS18" ca="1" si="5">AN7</f>
        <v>2053</v>
      </c>
      <c r="AO18" s="168">
        <f t="shared" ca="1" si="5"/>
        <v>2054</v>
      </c>
      <c r="AP18" s="168">
        <f t="shared" ca="1" si="5"/>
        <v>2055</v>
      </c>
      <c r="AQ18" s="168">
        <f t="shared" ca="1" si="5"/>
        <v>2056</v>
      </c>
      <c r="AR18" s="168">
        <f t="shared" ca="1" si="5"/>
        <v>2057</v>
      </c>
      <c r="AS18" s="168">
        <f t="shared" ca="1" si="5"/>
        <v>2058</v>
      </c>
      <c r="AT18" s="168">
        <f t="shared" ca="1" si="5"/>
        <v>2059</v>
      </c>
      <c r="AU18" s="168">
        <f t="shared" ca="1" si="5"/>
        <v>2060</v>
      </c>
      <c r="AV18" s="168">
        <f t="shared" ca="1" si="5"/>
        <v>2061</v>
      </c>
      <c r="AW18" s="168">
        <f t="shared" ca="1" si="5"/>
        <v>2062</v>
      </c>
      <c r="AX18" s="168">
        <f t="shared" ca="1" si="5"/>
        <v>2063</v>
      </c>
      <c r="AY18" s="168">
        <f t="shared" ca="1" si="5"/>
        <v>2064</v>
      </c>
      <c r="AZ18" s="168">
        <f t="shared" ca="1" si="5"/>
        <v>2065</v>
      </c>
      <c r="BA18" s="168">
        <f t="shared" ca="1" si="5"/>
        <v>2066</v>
      </c>
      <c r="BB18" s="168">
        <f t="shared" ca="1" si="5"/>
        <v>2067</v>
      </c>
      <c r="BC18" s="168">
        <f t="shared" ca="1" si="5"/>
        <v>2068</v>
      </c>
      <c r="BD18" s="168">
        <f t="shared" ca="1" si="5"/>
        <v>2069</v>
      </c>
      <c r="BE18" s="168">
        <f t="shared" ca="1" si="5"/>
        <v>2070</v>
      </c>
      <c r="BF18" s="168">
        <f t="shared" ca="1" si="5"/>
        <v>2071</v>
      </c>
      <c r="BG18" s="168">
        <f t="shared" ca="1" si="5"/>
        <v>2072</v>
      </c>
      <c r="BH18" s="168">
        <f t="shared" ca="1" si="5"/>
        <v>2073</v>
      </c>
      <c r="BI18" s="168">
        <f t="shared" ca="1" si="5"/>
        <v>2074</v>
      </c>
      <c r="BJ18" s="168">
        <f t="shared" ca="1" si="5"/>
        <v>2075</v>
      </c>
      <c r="BK18" s="168">
        <f t="shared" ca="1" si="5"/>
        <v>2076</v>
      </c>
      <c r="BL18" s="168">
        <f t="shared" ca="1" si="5"/>
        <v>2077</v>
      </c>
      <c r="BM18" s="168">
        <f t="shared" ca="1" si="5"/>
        <v>2078</v>
      </c>
      <c r="BN18" s="168">
        <f t="shared" ca="1" si="5"/>
        <v>2079</v>
      </c>
      <c r="BO18" s="168">
        <f t="shared" ca="1" si="5"/>
        <v>2080</v>
      </c>
      <c r="BP18" s="168">
        <f t="shared" ca="1" si="5"/>
        <v>2081</v>
      </c>
      <c r="BQ18" s="168">
        <f t="shared" ca="1" si="5"/>
        <v>2082</v>
      </c>
      <c r="BR18" s="168">
        <f t="shared" ca="1" si="5"/>
        <v>2083</v>
      </c>
      <c r="BS18" s="168">
        <f t="shared" ca="1" si="5"/>
        <v>2084</v>
      </c>
      <c r="BT18" s="168">
        <f t="shared" ref="BT18:DC18" ca="1" si="6">BT7</f>
        <v>2085</v>
      </c>
      <c r="BU18" s="168">
        <f t="shared" ca="1" si="6"/>
        <v>2086</v>
      </c>
      <c r="BV18" s="168">
        <f t="shared" ca="1" si="6"/>
        <v>2087</v>
      </c>
      <c r="BW18" s="168">
        <f t="shared" ca="1" si="6"/>
        <v>2088</v>
      </c>
      <c r="BX18" s="168">
        <f t="shared" ca="1" si="6"/>
        <v>2089</v>
      </c>
      <c r="BY18" s="168">
        <f t="shared" ca="1" si="6"/>
        <v>2090</v>
      </c>
      <c r="BZ18" s="168">
        <f t="shared" ca="1" si="6"/>
        <v>2091</v>
      </c>
      <c r="CA18" s="168">
        <f t="shared" ca="1" si="6"/>
        <v>2092</v>
      </c>
      <c r="CB18" s="168">
        <f t="shared" ca="1" si="6"/>
        <v>2093</v>
      </c>
      <c r="CC18" s="168">
        <f t="shared" ca="1" si="6"/>
        <v>2094</v>
      </c>
      <c r="CD18" s="168">
        <f t="shared" ca="1" si="6"/>
        <v>2095</v>
      </c>
      <c r="CE18" s="168">
        <f t="shared" ca="1" si="6"/>
        <v>2096</v>
      </c>
      <c r="CF18" s="168">
        <f t="shared" ca="1" si="6"/>
        <v>2097</v>
      </c>
      <c r="CG18" s="168">
        <f t="shared" ca="1" si="6"/>
        <v>2098</v>
      </c>
      <c r="CH18" s="168">
        <f t="shared" ca="1" si="6"/>
        <v>2099</v>
      </c>
      <c r="CI18" s="168">
        <f t="shared" ca="1" si="6"/>
        <v>2100</v>
      </c>
      <c r="CJ18" s="168">
        <f t="shared" ca="1" si="6"/>
        <v>2101</v>
      </c>
      <c r="CK18" s="168">
        <f t="shared" ca="1" si="6"/>
        <v>2102</v>
      </c>
      <c r="CL18" s="168">
        <f t="shared" ca="1" si="6"/>
        <v>2103</v>
      </c>
      <c r="CM18" s="168">
        <f t="shared" ca="1" si="6"/>
        <v>2104</v>
      </c>
      <c r="CN18" s="168">
        <f t="shared" ca="1" si="6"/>
        <v>2105</v>
      </c>
      <c r="CO18" s="168">
        <f t="shared" ca="1" si="6"/>
        <v>2106</v>
      </c>
      <c r="CP18" s="168">
        <f t="shared" ca="1" si="6"/>
        <v>2107</v>
      </c>
      <c r="CQ18" s="168">
        <f t="shared" ca="1" si="6"/>
        <v>2108</v>
      </c>
      <c r="CR18" s="168">
        <f t="shared" ca="1" si="6"/>
        <v>2109</v>
      </c>
      <c r="CS18" s="168">
        <f t="shared" ca="1" si="6"/>
        <v>2110</v>
      </c>
      <c r="CT18" s="168">
        <f t="shared" ca="1" si="6"/>
        <v>2111</v>
      </c>
      <c r="CU18" s="168">
        <f t="shared" ca="1" si="6"/>
        <v>2112</v>
      </c>
      <c r="CV18" s="168">
        <f t="shared" ca="1" si="6"/>
        <v>2113</v>
      </c>
      <c r="CW18" s="168">
        <f t="shared" ca="1" si="6"/>
        <v>2114</v>
      </c>
      <c r="CX18" s="168">
        <f t="shared" ca="1" si="6"/>
        <v>2115</v>
      </c>
      <c r="CY18" s="168">
        <f t="shared" ca="1" si="6"/>
        <v>2116</v>
      </c>
      <c r="CZ18" s="168">
        <f t="shared" ca="1" si="6"/>
        <v>2117</v>
      </c>
      <c r="DA18" s="168">
        <f t="shared" ca="1" si="6"/>
        <v>2118</v>
      </c>
      <c r="DB18" s="168">
        <f t="shared" ca="1" si="6"/>
        <v>2119</v>
      </c>
      <c r="DC18" s="168">
        <f t="shared" ca="1" si="6"/>
        <v>2120</v>
      </c>
    </row>
    <row r="19" spans="2:108" ht="15" hidden="1" customHeight="1">
      <c r="C19" s="703" t="s">
        <v>232</v>
      </c>
      <c r="D19" s="704"/>
      <c r="E19" s="705"/>
      <c r="F19" s="33"/>
      <c r="G19" s="196">
        <f ca="1">SUMIF($H$6:$DC$6,"&lt;="&amp;PAL,$H19:$DC19)</f>
        <v>-1094702244.9852252</v>
      </c>
      <c r="H19" s="193">
        <f ca="1">H11-'Alternatyva 1'!H$7+'Alternatyva 1'!H$131</f>
        <v>0</v>
      </c>
      <c r="I19" s="193">
        <f ca="1">I11-'Alternatyva 1'!I$7+'Alternatyva 1'!I131</f>
        <v>-1726440</v>
      </c>
      <c r="J19" s="193">
        <f ca="1">J11-'Alternatyva 1'!J$7+'Alternatyva 1'!J131</f>
        <v>-122802514.5</v>
      </c>
      <c r="K19" s="193">
        <f ca="1">K11-'Alternatyva 1'!K$7+'Alternatyva 1'!K131</f>
        <v>-353251207.72201359</v>
      </c>
      <c r="L19" s="193">
        <f ca="1">L11-'Alternatyva 1'!L$7+'Alternatyva 1'!L131</f>
        <v>-502116216.87313688</v>
      </c>
      <c r="M19" s="193">
        <f ca="1">M11-'Alternatyva 1'!M$7+'Alternatyva 1'!M131</f>
        <v>-805113689.2011373</v>
      </c>
      <c r="N19" s="193">
        <f ca="1">N11-'Alternatyva 1'!N$7+'Alternatyva 1'!N131</f>
        <v>-309985000</v>
      </c>
      <c r="O19" s="193">
        <f ca="1">O11-'Alternatyva 1'!O$7+'Alternatyva 1'!O131</f>
        <v>-351769441</v>
      </c>
      <c r="P19" s="193">
        <f ca="1">P11-'Alternatyva 1'!P$7+'Alternatyva 1'!P131</f>
        <v>-198023752.68893749</v>
      </c>
      <c r="Q19" s="193">
        <f ca="1">Q11-'Alternatyva 1'!Q$7+'Alternatyva 1'!Q131</f>
        <v>-114384753</v>
      </c>
      <c r="R19" s="193">
        <f ca="1">R11-'Alternatyva 1'!R$7+'Alternatyva 1'!R131</f>
        <v>-83303855</v>
      </c>
      <c r="S19" s="193">
        <f ca="1">S11-'Alternatyva 1'!S$7+'Alternatyva 1'!S131</f>
        <v>-25724345</v>
      </c>
      <c r="T19" s="193">
        <f ca="1">T11-'Alternatyva 1'!T$7+'Alternatyva 1'!T131</f>
        <v>-23095627</v>
      </c>
      <c r="U19" s="193">
        <f>U11-'Alternatyva 1'!U$7+'Alternatyva 1'!U131</f>
        <v>-591973</v>
      </c>
      <c r="V19" s="193">
        <f>V11-'Alternatyva 1'!V$7+'Alternatyva 1'!V131</f>
        <v>119812438</v>
      </c>
      <c r="W19" s="193">
        <f>W11-'Alternatyva 1'!W$7+'Alternatyva 1'!W131</f>
        <v>119812438</v>
      </c>
      <c r="X19" s="193">
        <f>X11-'Alternatyva 1'!X$7+'Alternatyva 1'!X131</f>
        <v>119812438</v>
      </c>
      <c r="Y19" s="193">
        <f>Y11-'Alternatyva 1'!Y$7+'Alternatyva 1'!Y131</f>
        <v>119812438</v>
      </c>
      <c r="Z19" s="193">
        <f>Z11-'Alternatyva 1'!Z$7+'Alternatyva 1'!Z131</f>
        <v>119812438</v>
      </c>
      <c r="AA19" s="193">
        <f>AA11-'Alternatyva 1'!AA$7+'Alternatyva 1'!AA131</f>
        <v>119812438</v>
      </c>
      <c r="AB19" s="193">
        <f>AB11-'Alternatyva 1'!AB$7+'Alternatyva 1'!AB131</f>
        <v>119812438</v>
      </c>
      <c r="AC19" s="193">
        <f>AC11-'Alternatyva 1'!AC$7+'Alternatyva 1'!AC131</f>
        <v>119812438</v>
      </c>
      <c r="AD19" s="193">
        <f>AD11-'Alternatyva 1'!AD$7+'Alternatyva 1'!AD131</f>
        <v>119812438</v>
      </c>
      <c r="AE19" s="193">
        <f>AE11-'Alternatyva 1'!AE$7+'Alternatyva 1'!AE131</f>
        <v>119812438</v>
      </c>
      <c r="AF19" s="193">
        <f>AF11-'Alternatyva 1'!AF$7+'Alternatyva 1'!AF131</f>
        <v>119812438</v>
      </c>
      <c r="AG19" s="193">
        <f>AG11-'Alternatyva 1'!AG$7+'Alternatyva 1'!AG131</f>
        <v>119812438</v>
      </c>
      <c r="AH19" s="193">
        <f>AH11-'Alternatyva 1'!AH$7+'Alternatyva 1'!AH131</f>
        <v>119812438</v>
      </c>
      <c r="AI19" s="193">
        <f>AI11-'Alternatyva 1'!AI$7+'Alternatyva 1'!AI131</f>
        <v>119812438</v>
      </c>
      <c r="AJ19" s="193">
        <f>AJ11-'Alternatyva 1'!AJ$7+'Alternatyva 1'!AJ131</f>
        <v>119812438</v>
      </c>
      <c r="AK19" s="193">
        <f>AK11-'Alternatyva 1'!AK$7+'Alternatyva 1'!AK131</f>
        <v>0</v>
      </c>
      <c r="AL19" s="193">
        <f>AL11-'Alternatyva 1'!AL$7+'Alternatyva 1'!AL131</f>
        <v>0</v>
      </c>
      <c r="AM19" s="193">
        <f>AM11-'Alternatyva 1'!AM$7+'Alternatyva 1'!AM131</f>
        <v>0</v>
      </c>
      <c r="AN19" s="193">
        <f>AN11-'Alternatyva 1'!AN$7+'Alternatyva 1'!AN131</f>
        <v>0</v>
      </c>
      <c r="AO19" s="193">
        <f>AO11-'Alternatyva 1'!AO$7+'Alternatyva 1'!AO131</f>
        <v>0</v>
      </c>
      <c r="AP19" s="193">
        <f>AP11-'Alternatyva 1'!AP$7+'Alternatyva 1'!AP131</f>
        <v>0</v>
      </c>
      <c r="AQ19" s="193">
        <f>AQ11-'Alternatyva 1'!AQ$7+'Alternatyva 1'!AQ131</f>
        <v>0</v>
      </c>
      <c r="AR19" s="193">
        <f>AR11-'Alternatyva 1'!AR$7+'Alternatyva 1'!AR131</f>
        <v>0</v>
      </c>
      <c r="AS19" s="193">
        <f>AS11-'Alternatyva 1'!AS$7+'Alternatyva 1'!AS131</f>
        <v>0</v>
      </c>
      <c r="AT19" s="193">
        <f>AT11-'Alternatyva 1'!AT$7+'Alternatyva 1'!AT131</f>
        <v>0</v>
      </c>
      <c r="AU19" s="193">
        <f>AU11-'Alternatyva 1'!AU$7+'Alternatyva 1'!AU131</f>
        <v>0</v>
      </c>
      <c r="AV19" s="193">
        <f>AV11-'Alternatyva 1'!AV$7+'Alternatyva 1'!AV131</f>
        <v>0</v>
      </c>
      <c r="AW19" s="193">
        <f>AW11-'Alternatyva 1'!AW$7+'Alternatyva 1'!AW131</f>
        <v>0</v>
      </c>
      <c r="AX19" s="193">
        <f>AX11-'Alternatyva 1'!AX$7+'Alternatyva 1'!AX131</f>
        <v>0</v>
      </c>
      <c r="AY19" s="193">
        <f>AY11-'Alternatyva 1'!AY$7+'Alternatyva 1'!AY131</f>
        <v>0</v>
      </c>
      <c r="AZ19" s="193">
        <f>AZ11-'Alternatyva 1'!AZ$7+'Alternatyva 1'!AZ131</f>
        <v>0</v>
      </c>
      <c r="BA19" s="193">
        <f>BA11-'Alternatyva 1'!BA$7+'Alternatyva 1'!BA131</f>
        <v>0</v>
      </c>
      <c r="BB19" s="193">
        <f>BB11-'Alternatyva 1'!BB$7+'Alternatyva 1'!BB131</f>
        <v>0</v>
      </c>
      <c r="BC19" s="193">
        <f>BC11-'Alternatyva 1'!BC$7+'Alternatyva 1'!BC131</f>
        <v>0</v>
      </c>
      <c r="BD19" s="193">
        <f>BD11-'Alternatyva 1'!BD$7+'Alternatyva 1'!BD131</f>
        <v>0</v>
      </c>
      <c r="BE19" s="193">
        <f>BE11-'Alternatyva 1'!BE$7+'Alternatyva 1'!BE131</f>
        <v>0</v>
      </c>
      <c r="BF19" s="193">
        <f>BF11-'Alternatyva 1'!BF$7+'Alternatyva 1'!BF131</f>
        <v>0</v>
      </c>
      <c r="BG19" s="193">
        <f>BG11-'Alternatyva 1'!BG$7+'Alternatyva 1'!BG131</f>
        <v>0</v>
      </c>
      <c r="BH19" s="193">
        <f>BH11-'Alternatyva 1'!BH$7+'Alternatyva 1'!BH131</f>
        <v>0</v>
      </c>
      <c r="BI19" s="193">
        <f>BI11-'Alternatyva 1'!BI$7+'Alternatyva 1'!BI131</f>
        <v>0</v>
      </c>
      <c r="BJ19" s="193">
        <f>BJ11-'Alternatyva 1'!BJ$7+'Alternatyva 1'!BJ131</f>
        <v>0</v>
      </c>
      <c r="BK19" s="193">
        <f>BK11-'Alternatyva 1'!BK$7+'Alternatyva 1'!BK131</f>
        <v>0</v>
      </c>
      <c r="BL19" s="193">
        <f>BL11-'Alternatyva 1'!BL$7+'Alternatyva 1'!BL131</f>
        <v>0</v>
      </c>
      <c r="BM19" s="193">
        <f>BM11-'Alternatyva 1'!BM$7+'Alternatyva 1'!BM131</f>
        <v>0</v>
      </c>
      <c r="BN19" s="193">
        <f>BN11-'Alternatyva 1'!BN$7+'Alternatyva 1'!BN131</f>
        <v>0</v>
      </c>
      <c r="BO19" s="193">
        <f>BO11-'Alternatyva 1'!BO$7+'Alternatyva 1'!BO131</f>
        <v>0</v>
      </c>
      <c r="BP19" s="193">
        <f>BP11-'Alternatyva 1'!BP$7+'Alternatyva 1'!BP131</f>
        <v>0</v>
      </c>
      <c r="BQ19" s="193">
        <f>BQ11-'Alternatyva 1'!BQ$7+'Alternatyva 1'!BQ131</f>
        <v>0</v>
      </c>
      <c r="BR19" s="193">
        <f>BR11-'Alternatyva 1'!BR$7+'Alternatyva 1'!BR131</f>
        <v>0</v>
      </c>
      <c r="BS19" s="193">
        <f>BS11-'Alternatyva 1'!BS$7+'Alternatyva 1'!BS131</f>
        <v>0</v>
      </c>
      <c r="BT19" s="193">
        <f>BT11-'Alternatyva 1'!BT$7+'Alternatyva 1'!BT131</f>
        <v>0</v>
      </c>
      <c r="BU19" s="193">
        <f>BU11-'Alternatyva 1'!BU$7+'Alternatyva 1'!BU131</f>
        <v>0</v>
      </c>
      <c r="BV19" s="193">
        <f>BV11-'Alternatyva 1'!BV$7+'Alternatyva 1'!BV131</f>
        <v>0</v>
      </c>
      <c r="BW19" s="193">
        <f>BW11-'Alternatyva 1'!BW$7+'Alternatyva 1'!BW131</f>
        <v>0</v>
      </c>
      <c r="BX19" s="193">
        <f>BX11-'Alternatyva 1'!BX$7+'Alternatyva 1'!BX131</f>
        <v>0</v>
      </c>
      <c r="BY19" s="193">
        <f>BY11-'Alternatyva 1'!BY$7+'Alternatyva 1'!BY131</f>
        <v>0</v>
      </c>
      <c r="BZ19" s="193">
        <f>BZ11-'Alternatyva 1'!BZ$7+'Alternatyva 1'!BZ131</f>
        <v>0</v>
      </c>
      <c r="CA19" s="193">
        <f>CA11-'Alternatyva 1'!CA$7+'Alternatyva 1'!CA131</f>
        <v>0</v>
      </c>
      <c r="CB19" s="193">
        <f>CB11-'Alternatyva 1'!CB$7+'Alternatyva 1'!CB131</f>
        <v>0</v>
      </c>
      <c r="CC19" s="193">
        <f>CC11-'Alternatyva 1'!CC$7+'Alternatyva 1'!CC131</f>
        <v>0</v>
      </c>
      <c r="CD19" s="193">
        <f>CD11-'Alternatyva 1'!CD$7+'Alternatyva 1'!CD131</f>
        <v>0</v>
      </c>
      <c r="CE19" s="193">
        <f>CE11-'Alternatyva 1'!CE$7+'Alternatyva 1'!CE131</f>
        <v>0</v>
      </c>
      <c r="CF19" s="193">
        <f>CF11-'Alternatyva 1'!CF$7+'Alternatyva 1'!CF131</f>
        <v>0</v>
      </c>
      <c r="CG19" s="193">
        <f>CG11-'Alternatyva 1'!CG$7+'Alternatyva 1'!CG131</f>
        <v>0</v>
      </c>
      <c r="CH19" s="193">
        <f>CH11-'Alternatyva 1'!CH$7+'Alternatyva 1'!CH131</f>
        <v>0</v>
      </c>
      <c r="CI19" s="193">
        <f>CI11-'Alternatyva 1'!CI$7+'Alternatyva 1'!CI131</f>
        <v>0</v>
      </c>
      <c r="CJ19" s="193">
        <f>CJ11-'Alternatyva 1'!CJ$7+'Alternatyva 1'!CJ131</f>
        <v>0</v>
      </c>
      <c r="CK19" s="193">
        <f>CK11-'Alternatyva 1'!CK$7+'Alternatyva 1'!CK131</f>
        <v>0</v>
      </c>
      <c r="CL19" s="193">
        <f>CL11-'Alternatyva 1'!CL$7+'Alternatyva 1'!CL131</f>
        <v>0</v>
      </c>
      <c r="CM19" s="193">
        <f>CM11-'Alternatyva 1'!CM$7+'Alternatyva 1'!CM131</f>
        <v>0</v>
      </c>
      <c r="CN19" s="193">
        <f>CN11-'Alternatyva 1'!CN$7+'Alternatyva 1'!CN131</f>
        <v>0</v>
      </c>
      <c r="CO19" s="193">
        <f>CO11-'Alternatyva 1'!CO$7+'Alternatyva 1'!CO131</f>
        <v>0</v>
      </c>
      <c r="CP19" s="193">
        <f>CP11-'Alternatyva 1'!CP$7+'Alternatyva 1'!CP131</f>
        <v>0</v>
      </c>
      <c r="CQ19" s="193">
        <f>CQ11-'Alternatyva 1'!CQ$7+'Alternatyva 1'!CQ131</f>
        <v>0</v>
      </c>
      <c r="CR19" s="193">
        <f>CR11-'Alternatyva 1'!CR$7+'Alternatyva 1'!CR131</f>
        <v>0</v>
      </c>
      <c r="CS19" s="193">
        <f>CS11-'Alternatyva 1'!CS$7+'Alternatyva 1'!CS131</f>
        <v>0</v>
      </c>
      <c r="CT19" s="193">
        <f>CT11-'Alternatyva 1'!CT$7+'Alternatyva 1'!CT131</f>
        <v>0</v>
      </c>
      <c r="CU19" s="193">
        <f>CU11-'Alternatyva 1'!CU$7+'Alternatyva 1'!CU131</f>
        <v>0</v>
      </c>
      <c r="CV19" s="193">
        <f>CV11-'Alternatyva 1'!CV$7+'Alternatyva 1'!CV131</f>
        <v>0</v>
      </c>
      <c r="CW19" s="193">
        <f>CW11-'Alternatyva 1'!CW$7+'Alternatyva 1'!CW131</f>
        <v>0</v>
      </c>
      <c r="CX19" s="193">
        <f>CX11-'Alternatyva 1'!CX$7+'Alternatyva 1'!CX131</f>
        <v>0</v>
      </c>
      <c r="CY19" s="193">
        <f>CY11-'Alternatyva 1'!CY$7+'Alternatyva 1'!CY131</f>
        <v>0</v>
      </c>
      <c r="CZ19" s="193">
        <f>CZ11-'Alternatyva 1'!CZ$7+'Alternatyva 1'!CZ131</f>
        <v>0</v>
      </c>
      <c r="DA19" s="193">
        <f>DA11-'Alternatyva 1'!DA$7+'Alternatyva 1'!DA131</f>
        <v>0</v>
      </c>
      <c r="DB19" s="193">
        <f>DB11-'Alternatyva 1'!DB$7+'Alternatyva 1'!DB131</f>
        <v>0</v>
      </c>
      <c r="DC19" s="193">
        <f>DC11-'Alternatyva 1'!DC$7+'Alternatyva 1'!DC131</f>
        <v>0</v>
      </c>
    </row>
    <row r="20" spans="2:108" ht="15" hidden="1" customHeight="1">
      <c r="C20" s="706" t="s">
        <v>233</v>
      </c>
      <c r="D20" s="707"/>
      <c r="E20" s="708"/>
      <c r="F20" s="28">
        <f ca="1">H19+NPV(FD,I19:INDEX(I19:DC19,PAL))</f>
        <v>-1545284167.0904832</v>
      </c>
      <c r="G20" s="27"/>
      <c r="H20" s="4"/>
      <c r="I20" s="4"/>
      <c r="J20" s="4"/>
      <c r="K20" s="4"/>
      <c r="L20" s="4"/>
      <c r="M20" s="4"/>
      <c r="N20" s="4"/>
      <c r="O20" s="4"/>
      <c r="P20" s="4"/>
      <c r="Q20" s="4"/>
      <c r="R20" s="4"/>
      <c r="S20" s="4"/>
      <c r="T20" s="4"/>
      <c r="U20" s="4"/>
      <c r="V20" s="4"/>
      <c r="W20" s="4"/>
      <c r="X20" s="4">
        <f>X12-'Alternatyva 1'!X7+'Alternatyva 1'!X128</f>
        <v>120002923.96694215</v>
      </c>
      <c r="Y20" s="4">
        <f>Y12-'Alternatyva 1'!Y7+'Alternatyva 1'!Y128</f>
        <v>120002923.96694215</v>
      </c>
      <c r="Z20" s="4">
        <f>Z12-'Alternatyva 1'!Z7+'Alternatyva 1'!Z128</f>
        <v>120002923.96694215</v>
      </c>
      <c r="AA20" s="4">
        <f>AA12-'Alternatyva 1'!AA7+'Alternatyva 1'!AA128</f>
        <v>120002923.96694215</v>
      </c>
      <c r="AB20" s="4">
        <f>AB12-'Alternatyva 1'!AB7+'Alternatyva 1'!AB128</f>
        <v>120002923.96694215</v>
      </c>
      <c r="AC20" s="4">
        <f>AC12-'Alternatyva 1'!AC7+'Alternatyva 1'!AC128</f>
        <v>120002923.96694215</v>
      </c>
      <c r="AD20" s="4">
        <f>AD12-'Alternatyva 1'!AD7+'Alternatyva 1'!AD128</f>
        <v>120002923.96694215</v>
      </c>
      <c r="AE20" s="4">
        <f>AE12-'Alternatyva 1'!AE7+'Alternatyva 1'!AE128</f>
        <v>120002923.96694215</v>
      </c>
      <c r="AF20" s="4">
        <f>AF12-'Alternatyva 1'!AF7+'Alternatyva 1'!AF128</f>
        <v>120002923.96694215</v>
      </c>
      <c r="AG20" s="4">
        <f>AG12-'Alternatyva 1'!AG7+'Alternatyva 1'!AG128</f>
        <v>120002923.96694215</v>
      </c>
      <c r="AH20" s="4">
        <f>AH12-'Alternatyva 1'!AH7+'Alternatyva 1'!AH128</f>
        <v>120002923.96694215</v>
      </c>
      <c r="AI20" s="4">
        <f>AI12-'Alternatyva 1'!AI7+'Alternatyva 1'!AI128</f>
        <v>120002923.96694215</v>
      </c>
      <c r="AJ20" s="4">
        <f>AJ12-'Alternatyva 1'!AJ7+'Alternatyva 1'!AJ128</f>
        <v>120002923.96694215</v>
      </c>
      <c r="AK20" s="4">
        <f>AK12-'Alternatyva 1'!AK7+'Alternatyva 1'!AK128</f>
        <v>0</v>
      </c>
      <c r="AL20" s="4">
        <f>AL12-'Alternatyva 1'!AL7+'Alternatyva 1'!AL128</f>
        <v>0</v>
      </c>
      <c r="AM20" s="4">
        <f>AM12-'Alternatyva 1'!AM7+'Alternatyva 1'!AM128</f>
        <v>0</v>
      </c>
      <c r="AN20" s="4">
        <f>AN12-'Alternatyva 1'!AN7+'Alternatyva 1'!AN128</f>
        <v>0</v>
      </c>
      <c r="AO20" s="4">
        <f>AO12-'Alternatyva 1'!AO7+'Alternatyva 1'!AO128</f>
        <v>0</v>
      </c>
      <c r="AP20" s="4">
        <f>AP12-'Alternatyva 1'!AP7+'Alternatyva 1'!AP128</f>
        <v>0</v>
      </c>
      <c r="AQ20" s="4">
        <f>AQ12-'Alternatyva 1'!AQ7+'Alternatyva 1'!AQ128</f>
        <v>0</v>
      </c>
      <c r="AR20" s="4">
        <f>AR12-'Alternatyva 1'!AR7+'Alternatyva 1'!AR128</f>
        <v>0</v>
      </c>
      <c r="AS20" s="4">
        <f>AS12-'Alternatyva 1'!AS7+'Alternatyva 1'!AS128</f>
        <v>0</v>
      </c>
      <c r="AT20" s="4">
        <f>AT12-'Alternatyva 1'!AT7+'Alternatyva 1'!AT128</f>
        <v>0</v>
      </c>
      <c r="AU20" s="4">
        <f>AU12-'Alternatyva 1'!AU7+'Alternatyva 1'!AU128</f>
        <v>0</v>
      </c>
      <c r="AV20" s="4">
        <f>AV12-'Alternatyva 1'!AV7+'Alternatyva 1'!AV128</f>
        <v>0</v>
      </c>
      <c r="AW20" s="4">
        <f>AW12-'Alternatyva 1'!AW7+'Alternatyva 1'!AW128</f>
        <v>0</v>
      </c>
      <c r="AX20" s="4">
        <f>AX12-'Alternatyva 1'!AX7+'Alternatyva 1'!AX128</f>
        <v>0</v>
      </c>
      <c r="AY20" s="4">
        <f>AY12-'Alternatyva 1'!AY7+'Alternatyva 1'!AY128</f>
        <v>0</v>
      </c>
      <c r="AZ20" s="4">
        <f>AZ12-'Alternatyva 1'!AZ7+'Alternatyva 1'!AZ128</f>
        <v>0</v>
      </c>
      <c r="BA20" s="4">
        <f>BA12-'Alternatyva 1'!BA7+'Alternatyva 1'!BA128</f>
        <v>0</v>
      </c>
      <c r="BB20" s="4">
        <f>BB12-'Alternatyva 1'!BB7+'Alternatyva 1'!BB128</f>
        <v>0</v>
      </c>
      <c r="BC20" s="4">
        <f>BC12-'Alternatyva 1'!BC7+'Alternatyva 1'!BC128</f>
        <v>0</v>
      </c>
      <c r="BD20" s="4">
        <f>BD12-'Alternatyva 1'!BD7+'Alternatyva 1'!BD128</f>
        <v>0</v>
      </c>
      <c r="BE20" s="4">
        <f>BE12-'Alternatyva 1'!BE7+'Alternatyva 1'!BE128</f>
        <v>0</v>
      </c>
      <c r="BF20" s="4">
        <f>BF12-'Alternatyva 1'!BF7+'Alternatyva 1'!BF128</f>
        <v>0</v>
      </c>
      <c r="BG20" s="4">
        <f>BG12-'Alternatyva 1'!BG7+'Alternatyva 1'!BG128</f>
        <v>0</v>
      </c>
      <c r="BH20" s="4">
        <f>BH12-'Alternatyva 1'!BH7+'Alternatyva 1'!BH128</f>
        <v>0</v>
      </c>
      <c r="BI20" s="4">
        <f>BI12-'Alternatyva 1'!BI7+'Alternatyva 1'!BI128</f>
        <v>0</v>
      </c>
      <c r="BJ20" s="4">
        <f>BJ12-'Alternatyva 1'!BJ7+'Alternatyva 1'!BJ128</f>
        <v>0</v>
      </c>
      <c r="BK20" s="4">
        <f>BK12-'Alternatyva 1'!BK7+'Alternatyva 1'!BK128</f>
        <v>0</v>
      </c>
      <c r="BL20" s="4">
        <f>BL12-'Alternatyva 1'!BL7+'Alternatyva 1'!BL128</f>
        <v>0</v>
      </c>
      <c r="BM20" s="4">
        <f>BM12-'Alternatyva 1'!BM7+'Alternatyva 1'!BM128</f>
        <v>0</v>
      </c>
      <c r="BN20" s="4">
        <f>BN12-'Alternatyva 1'!BN7+'Alternatyva 1'!BN128</f>
        <v>0</v>
      </c>
      <c r="BO20" s="4">
        <f>BO12-'Alternatyva 1'!BO7+'Alternatyva 1'!BO128</f>
        <v>0</v>
      </c>
      <c r="BP20" s="4">
        <f>BP12-'Alternatyva 1'!BP7+'Alternatyva 1'!BP128</f>
        <v>0</v>
      </c>
      <c r="BQ20" s="4">
        <f>BQ12-'Alternatyva 1'!BQ7+'Alternatyva 1'!BQ128</f>
        <v>0</v>
      </c>
      <c r="BR20" s="4">
        <f>BR12-'Alternatyva 1'!BR7+'Alternatyva 1'!BR128</f>
        <v>0</v>
      </c>
      <c r="BS20" s="4">
        <f>BS12-'Alternatyva 1'!BS7+'Alternatyva 1'!BS128</f>
        <v>0</v>
      </c>
      <c r="BT20" s="4">
        <f>BT12-'Alternatyva 1'!BT7+'Alternatyva 1'!BT128</f>
        <v>0</v>
      </c>
      <c r="BU20" s="4">
        <f>BU12-'Alternatyva 1'!BU7+'Alternatyva 1'!BU128</f>
        <v>0</v>
      </c>
      <c r="BV20" s="4">
        <f>BV12-'Alternatyva 1'!BV7+'Alternatyva 1'!BV128</f>
        <v>0</v>
      </c>
      <c r="BW20" s="4">
        <f>BW12-'Alternatyva 1'!BW7+'Alternatyva 1'!BW128</f>
        <v>0</v>
      </c>
      <c r="BX20" s="4">
        <f>BX12-'Alternatyva 1'!BX7+'Alternatyva 1'!BX128</f>
        <v>0</v>
      </c>
      <c r="BY20" s="4">
        <f>BY12-'Alternatyva 1'!BY7+'Alternatyva 1'!BY128</f>
        <v>0</v>
      </c>
      <c r="BZ20" s="4">
        <f>BZ12-'Alternatyva 1'!BZ7+'Alternatyva 1'!BZ128</f>
        <v>0</v>
      </c>
      <c r="CA20" s="4">
        <f>CA12-'Alternatyva 1'!CA7+'Alternatyva 1'!CA128</f>
        <v>0</v>
      </c>
      <c r="CB20" s="4">
        <f>CB12-'Alternatyva 1'!CB7+'Alternatyva 1'!CB128</f>
        <v>0</v>
      </c>
      <c r="CC20" s="4">
        <f>CC12-'Alternatyva 1'!CC7+'Alternatyva 1'!CC128</f>
        <v>0</v>
      </c>
      <c r="CD20" s="4">
        <f>CD12-'Alternatyva 1'!CD7+'Alternatyva 1'!CD128</f>
        <v>0</v>
      </c>
      <c r="CE20" s="4">
        <f>CE12-'Alternatyva 1'!CE7+'Alternatyva 1'!CE128</f>
        <v>0</v>
      </c>
      <c r="CF20" s="4">
        <f>CF12-'Alternatyva 1'!CF7+'Alternatyva 1'!CF128</f>
        <v>0</v>
      </c>
      <c r="CG20" s="4">
        <f>CG12-'Alternatyva 1'!CG7+'Alternatyva 1'!CG128</f>
        <v>0</v>
      </c>
      <c r="CH20" s="4">
        <f>CH12-'Alternatyva 1'!CH7+'Alternatyva 1'!CH128</f>
        <v>0</v>
      </c>
      <c r="CI20" s="4">
        <f>CI12-'Alternatyva 1'!CI7+'Alternatyva 1'!CI128</f>
        <v>0</v>
      </c>
      <c r="CJ20" s="4">
        <f>CJ12-'Alternatyva 1'!CJ7+'Alternatyva 1'!CJ128</f>
        <v>0</v>
      </c>
      <c r="CK20" s="4">
        <f>CK12-'Alternatyva 1'!CK7+'Alternatyva 1'!CK128</f>
        <v>0</v>
      </c>
      <c r="CL20" s="4">
        <f>CL12-'Alternatyva 1'!CL7+'Alternatyva 1'!CL128</f>
        <v>0</v>
      </c>
      <c r="CM20" s="4">
        <f>CM12-'Alternatyva 1'!CM7+'Alternatyva 1'!CM128</f>
        <v>0</v>
      </c>
      <c r="CN20" s="4">
        <f>CN12-'Alternatyva 1'!CN7+'Alternatyva 1'!CN128</f>
        <v>0</v>
      </c>
      <c r="CO20" s="4">
        <f>CO12-'Alternatyva 1'!CO7+'Alternatyva 1'!CO128</f>
        <v>0</v>
      </c>
      <c r="CP20" s="4">
        <f>CP12-'Alternatyva 1'!CP7+'Alternatyva 1'!CP128</f>
        <v>0</v>
      </c>
      <c r="CQ20" s="4">
        <f>CQ12-'Alternatyva 1'!CQ7+'Alternatyva 1'!CQ128</f>
        <v>0</v>
      </c>
      <c r="CR20" s="4">
        <f>CR12-'Alternatyva 1'!CR7+'Alternatyva 1'!CR128</f>
        <v>0</v>
      </c>
      <c r="CS20" s="4">
        <f>CS12-'Alternatyva 1'!CS7+'Alternatyva 1'!CS128</f>
        <v>0</v>
      </c>
      <c r="CT20" s="4">
        <f>CT12-'Alternatyva 1'!CT7+'Alternatyva 1'!CT128</f>
        <v>0</v>
      </c>
      <c r="CU20" s="4">
        <f>CU12-'Alternatyva 1'!CU7+'Alternatyva 1'!CU128</f>
        <v>0</v>
      </c>
      <c r="CV20" s="4">
        <f>CV12-'Alternatyva 1'!CV7+'Alternatyva 1'!CV128</f>
        <v>0</v>
      </c>
      <c r="CW20" s="4">
        <f>CW12-'Alternatyva 1'!CW7+'Alternatyva 1'!CW128</f>
        <v>0</v>
      </c>
      <c r="CX20" s="4">
        <f>CX12-'Alternatyva 1'!CX7+'Alternatyva 1'!CX128</f>
        <v>0</v>
      </c>
      <c r="CY20" s="4">
        <f>CY12-'Alternatyva 1'!CY7+'Alternatyva 1'!CY128</f>
        <v>0</v>
      </c>
      <c r="CZ20" s="4">
        <f>CZ12-'Alternatyva 1'!CZ7+'Alternatyva 1'!CZ128</f>
        <v>0</v>
      </c>
      <c r="DA20" s="4">
        <f>DA12-'Alternatyva 1'!DA7+'Alternatyva 1'!DA128</f>
        <v>0</v>
      </c>
      <c r="DB20" s="4">
        <f>DB12-'Alternatyva 1'!DB7+'Alternatyva 1'!DB128</f>
        <v>0</v>
      </c>
      <c r="DC20" s="4">
        <f>DC12-'Alternatyva 1'!DC7+'Alternatyva 1'!DC128</f>
        <v>0</v>
      </c>
      <c r="DD20" s="4">
        <f>DD12-'Alternatyva 1'!DD7+'Alternatyva 1'!DD128</f>
        <v>0</v>
      </c>
    </row>
    <row r="21" spans="2:108" ht="15" hidden="1" customHeight="1">
      <c r="C21" s="706" t="s">
        <v>234</v>
      </c>
      <c r="D21" s="707"/>
      <c r="E21" s="708"/>
      <c r="F21" s="197">
        <f ca="1">IFERROR(IRR(H19:INDEX(H19:DC19,PAL+1)),"-")</f>
        <v>-2.9666211976785872E-2</v>
      </c>
      <c r="G21" s="23"/>
      <c r="H21" s="4"/>
    </row>
    <row r="22" spans="2:108" ht="15" hidden="1" customHeight="1" thickBot="1">
      <c r="C22" s="712" t="s">
        <v>235</v>
      </c>
      <c r="D22" s="713"/>
      <c r="E22" s="714"/>
      <c r="F22" s="198">
        <f ca="1">IFERROR(IF('Alternatyva 1'!F$103&lt;0,SUM('Alternatyva 1'!F$115,-'Alternatyva 1'!F$131,-'Alternatyva 1'!F$103)/SUM('Alternatyva 1'!F$9,'Alternatyva 1'!F$8,-SNA!F11),SUM('Alternatyva 1'!F$115,-'Alternatyva 1'!F$131)/SUM('Alternatyva 1'!F$9,'Alternatyva 1'!F$8,-SNA!F11,'Alternatyva 1'!F$103)),"")</f>
        <v>0.34317307496438415</v>
      </c>
      <c r="G22" s="23"/>
    </row>
    <row r="23" spans="2:108" ht="15" hidden="1" customHeight="1">
      <c r="B23" s="8"/>
      <c r="C23" s="31"/>
      <c r="D23" s="31"/>
      <c r="E23" s="31"/>
      <c r="F23" s="32"/>
      <c r="G23" s="23"/>
    </row>
    <row r="24" spans="2:108" ht="15" hidden="1" customHeight="1">
      <c r="B24" s="16" t="s">
        <v>25</v>
      </c>
      <c r="C24" s="16"/>
      <c r="D24" s="16"/>
      <c r="E24" s="16"/>
      <c r="F24" s="709" t="s">
        <v>140</v>
      </c>
      <c r="G24" s="721"/>
      <c r="H24" s="168">
        <v>0</v>
      </c>
      <c r="I24" s="168">
        <v>1</v>
      </c>
      <c r="J24" s="168">
        <v>2</v>
      </c>
      <c r="K24" s="168">
        <v>3</v>
      </c>
      <c r="L24" s="168">
        <v>4</v>
      </c>
      <c r="M24" s="168">
        <v>5</v>
      </c>
      <c r="N24" s="168">
        <v>6</v>
      </c>
      <c r="O24" s="168">
        <v>7</v>
      </c>
      <c r="P24" s="168">
        <v>8</v>
      </c>
      <c r="Q24" s="168">
        <v>9</v>
      </c>
      <c r="R24" s="168">
        <v>10</v>
      </c>
      <c r="S24" s="168">
        <v>11</v>
      </c>
      <c r="T24" s="168">
        <v>12</v>
      </c>
      <c r="U24" s="168">
        <v>13</v>
      </c>
      <c r="V24" s="168">
        <v>14</v>
      </c>
      <c r="W24" s="168">
        <v>15</v>
      </c>
      <c r="X24" s="168">
        <v>16</v>
      </c>
      <c r="Y24" s="168">
        <v>17</v>
      </c>
      <c r="Z24" s="168">
        <v>18</v>
      </c>
      <c r="AA24" s="168">
        <v>19</v>
      </c>
      <c r="AB24" s="168">
        <v>20</v>
      </c>
      <c r="AC24" s="168">
        <v>21</v>
      </c>
      <c r="AD24" s="168">
        <v>22</v>
      </c>
      <c r="AE24" s="168">
        <v>23</v>
      </c>
      <c r="AF24" s="168">
        <v>24</v>
      </c>
      <c r="AG24" s="168">
        <v>25</v>
      </c>
      <c r="AH24" s="168">
        <v>26</v>
      </c>
      <c r="AI24" s="168">
        <v>27</v>
      </c>
      <c r="AJ24" s="168">
        <v>28</v>
      </c>
      <c r="AK24" s="168">
        <v>29</v>
      </c>
      <c r="AL24" s="168">
        <v>30</v>
      </c>
      <c r="AM24" s="168">
        <v>31</v>
      </c>
      <c r="AN24" s="168">
        <v>32</v>
      </c>
      <c r="AO24" s="168">
        <v>33</v>
      </c>
      <c r="AP24" s="168">
        <v>34</v>
      </c>
      <c r="AQ24" s="168">
        <v>35</v>
      </c>
      <c r="AR24" s="168">
        <v>36</v>
      </c>
      <c r="AS24" s="168">
        <v>37</v>
      </c>
      <c r="AT24" s="168">
        <v>38</v>
      </c>
      <c r="AU24" s="168">
        <v>39</v>
      </c>
      <c r="AV24" s="168">
        <v>40</v>
      </c>
      <c r="AW24" s="168">
        <v>41</v>
      </c>
      <c r="AX24" s="168">
        <v>42</v>
      </c>
      <c r="AY24" s="168">
        <v>43</v>
      </c>
      <c r="AZ24" s="168">
        <v>44</v>
      </c>
      <c r="BA24" s="168">
        <v>45</v>
      </c>
      <c r="BB24" s="168">
        <v>46</v>
      </c>
      <c r="BC24" s="168">
        <v>47</v>
      </c>
      <c r="BD24" s="168">
        <v>48</v>
      </c>
      <c r="BE24" s="168">
        <v>49</v>
      </c>
      <c r="BF24" s="168">
        <v>50</v>
      </c>
      <c r="BG24" s="168">
        <v>51</v>
      </c>
      <c r="BH24" s="168">
        <v>52</v>
      </c>
      <c r="BI24" s="168">
        <v>53</v>
      </c>
      <c r="BJ24" s="168">
        <v>54</v>
      </c>
      <c r="BK24" s="168">
        <v>55</v>
      </c>
      <c r="BL24" s="168">
        <v>56</v>
      </c>
      <c r="BM24" s="168">
        <v>57</v>
      </c>
      <c r="BN24" s="168">
        <v>58</v>
      </c>
      <c r="BO24" s="168">
        <v>59</v>
      </c>
      <c r="BP24" s="168">
        <v>60</v>
      </c>
      <c r="BQ24" s="168">
        <v>61</v>
      </c>
      <c r="BR24" s="168">
        <v>62</v>
      </c>
      <c r="BS24" s="168">
        <v>63</v>
      </c>
      <c r="BT24" s="168">
        <v>64</v>
      </c>
      <c r="BU24" s="168">
        <v>65</v>
      </c>
      <c r="BV24" s="168">
        <v>66</v>
      </c>
      <c r="BW24" s="168">
        <v>67</v>
      </c>
      <c r="BX24" s="168">
        <v>68</v>
      </c>
      <c r="BY24" s="168">
        <v>69</v>
      </c>
      <c r="BZ24" s="168">
        <v>70</v>
      </c>
      <c r="CA24" s="168">
        <v>71</v>
      </c>
      <c r="CB24" s="168">
        <v>72</v>
      </c>
      <c r="CC24" s="168">
        <v>73</v>
      </c>
      <c r="CD24" s="168">
        <v>74</v>
      </c>
      <c r="CE24" s="168">
        <v>75</v>
      </c>
      <c r="CF24" s="168">
        <v>76</v>
      </c>
      <c r="CG24" s="168">
        <v>77</v>
      </c>
      <c r="CH24" s="168">
        <v>78</v>
      </c>
      <c r="CI24" s="168">
        <v>79</v>
      </c>
      <c r="CJ24" s="168">
        <v>80</v>
      </c>
      <c r="CK24" s="168">
        <v>81</v>
      </c>
      <c r="CL24" s="168">
        <v>82</v>
      </c>
      <c r="CM24" s="168">
        <v>83</v>
      </c>
      <c r="CN24" s="168">
        <v>84</v>
      </c>
      <c r="CO24" s="168">
        <v>85</v>
      </c>
      <c r="CP24" s="168">
        <v>86</v>
      </c>
      <c r="CQ24" s="168">
        <v>87</v>
      </c>
      <c r="CR24" s="168">
        <v>88</v>
      </c>
      <c r="CS24" s="168">
        <v>89</v>
      </c>
      <c r="CT24" s="168">
        <v>90</v>
      </c>
      <c r="CU24" s="168">
        <v>91</v>
      </c>
      <c r="CV24" s="168">
        <v>92</v>
      </c>
      <c r="CW24" s="168">
        <v>93</v>
      </c>
      <c r="CX24" s="168">
        <v>94</v>
      </c>
      <c r="CY24" s="168">
        <v>95</v>
      </c>
      <c r="CZ24" s="168">
        <v>96</v>
      </c>
      <c r="DA24" s="168">
        <v>97</v>
      </c>
      <c r="DB24" s="168">
        <v>98</v>
      </c>
      <c r="DC24" s="168">
        <v>99</v>
      </c>
    </row>
    <row r="25" spans="2:108" s="12" customFormat="1" ht="15" hidden="1" customHeight="1">
      <c r="B25" s="168" t="s">
        <v>215</v>
      </c>
      <c r="C25" s="709" t="s">
        <v>216</v>
      </c>
      <c r="D25" s="710"/>
      <c r="E25" s="711"/>
      <c r="F25" s="169" t="s">
        <v>144</v>
      </c>
      <c r="G25" s="168" t="s">
        <v>145</v>
      </c>
      <c r="H25" s="168" cm="1">
        <f t="array" aca="1" ref="H25" ca="1">Nuliniai</f>
        <v>2021</v>
      </c>
      <c r="I25" s="168">
        <f ca="1">$H$7+I24</f>
        <v>2022</v>
      </c>
      <c r="J25" s="168">
        <f t="shared" ref="J25:BU25" ca="1" si="7">$H$7+J24</f>
        <v>2023</v>
      </c>
      <c r="K25" s="168">
        <f t="shared" ca="1" si="7"/>
        <v>2024</v>
      </c>
      <c r="L25" s="168">
        <f t="shared" ca="1" si="7"/>
        <v>2025</v>
      </c>
      <c r="M25" s="168">
        <f t="shared" ca="1" si="7"/>
        <v>2026</v>
      </c>
      <c r="N25" s="168">
        <f t="shared" ca="1" si="7"/>
        <v>2027</v>
      </c>
      <c r="O25" s="168">
        <f t="shared" ca="1" si="7"/>
        <v>2028</v>
      </c>
      <c r="P25" s="168">
        <f t="shared" ca="1" si="7"/>
        <v>2029</v>
      </c>
      <c r="Q25" s="168">
        <f t="shared" ca="1" si="7"/>
        <v>2030</v>
      </c>
      <c r="R25" s="168">
        <f t="shared" ca="1" si="7"/>
        <v>2031</v>
      </c>
      <c r="S25" s="168">
        <f t="shared" ca="1" si="7"/>
        <v>2032</v>
      </c>
      <c r="T25" s="168">
        <f t="shared" ca="1" si="7"/>
        <v>2033</v>
      </c>
      <c r="U25" s="168">
        <f t="shared" ca="1" si="7"/>
        <v>2034</v>
      </c>
      <c r="V25" s="168">
        <f t="shared" ca="1" si="7"/>
        <v>2035</v>
      </c>
      <c r="W25" s="168">
        <f t="shared" ca="1" si="7"/>
        <v>2036</v>
      </c>
      <c r="X25" s="168">
        <f t="shared" ca="1" si="7"/>
        <v>2037</v>
      </c>
      <c r="Y25" s="168">
        <f t="shared" ca="1" si="7"/>
        <v>2038</v>
      </c>
      <c r="Z25" s="168">
        <f t="shared" ca="1" si="7"/>
        <v>2039</v>
      </c>
      <c r="AA25" s="168">
        <f t="shared" ca="1" si="7"/>
        <v>2040</v>
      </c>
      <c r="AB25" s="168">
        <f t="shared" ca="1" si="7"/>
        <v>2041</v>
      </c>
      <c r="AC25" s="168">
        <f t="shared" ca="1" si="7"/>
        <v>2042</v>
      </c>
      <c r="AD25" s="168">
        <f t="shared" ca="1" si="7"/>
        <v>2043</v>
      </c>
      <c r="AE25" s="168">
        <f t="shared" ca="1" si="7"/>
        <v>2044</v>
      </c>
      <c r="AF25" s="168">
        <f t="shared" ca="1" si="7"/>
        <v>2045</v>
      </c>
      <c r="AG25" s="168">
        <f t="shared" ca="1" si="7"/>
        <v>2046</v>
      </c>
      <c r="AH25" s="168">
        <f t="shared" ca="1" si="7"/>
        <v>2047</v>
      </c>
      <c r="AI25" s="168">
        <f t="shared" ca="1" si="7"/>
        <v>2048</v>
      </c>
      <c r="AJ25" s="168">
        <f t="shared" ca="1" si="7"/>
        <v>2049</v>
      </c>
      <c r="AK25" s="168">
        <f t="shared" ca="1" si="7"/>
        <v>2050</v>
      </c>
      <c r="AL25" s="168">
        <f t="shared" ca="1" si="7"/>
        <v>2051</v>
      </c>
      <c r="AM25" s="168">
        <f t="shared" ca="1" si="7"/>
        <v>2052</v>
      </c>
      <c r="AN25" s="168">
        <f t="shared" ca="1" si="7"/>
        <v>2053</v>
      </c>
      <c r="AO25" s="168">
        <f t="shared" ca="1" si="7"/>
        <v>2054</v>
      </c>
      <c r="AP25" s="168">
        <f t="shared" ca="1" si="7"/>
        <v>2055</v>
      </c>
      <c r="AQ25" s="168">
        <f t="shared" ca="1" si="7"/>
        <v>2056</v>
      </c>
      <c r="AR25" s="168">
        <f t="shared" ca="1" si="7"/>
        <v>2057</v>
      </c>
      <c r="AS25" s="168">
        <f t="shared" ca="1" si="7"/>
        <v>2058</v>
      </c>
      <c r="AT25" s="168">
        <f t="shared" ca="1" si="7"/>
        <v>2059</v>
      </c>
      <c r="AU25" s="168">
        <f t="shared" ca="1" si="7"/>
        <v>2060</v>
      </c>
      <c r="AV25" s="168">
        <f t="shared" ca="1" si="7"/>
        <v>2061</v>
      </c>
      <c r="AW25" s="168">
        <f t="shared" ca="1" si="7"/>
        <v>2062</v>
      </c>
      <c r="AX25" s="168">
        <f t="shared" ca="1" si="7"/>
        <v>2063</v>
      </c>
      <c r="AY25" s="168">
        <f t="shared" ca="1" si="7"/>
        <v>2064</v>
      </c>
      <c r="AZ25" s="168">
        <f t="shared" ca="1" si="7"/>
        <v>2065</v>
      </c>
      <c r="BA25" s="168">
        <f t="shared" ca="1" si="7"/>
        <v>2066</v>
      </c>
      <c r="BB25" s="168">
        <f t="shared" ca="1" si="7"/>
        <v>2067</v>
      </c>
      <c r="BC25" s="168">
        <f t="shared" ca="1" si="7"/>
        <v>2068</v>
      </c>
      <c r="BD25" s="168">
        <f t="shared" ca="1" si="7"/>
        <v>2069</v>
      </c>
      <c r="BE25" s="168">
        <f t="shared" ca="1" si="7"/>
        <v>2070</v>
      </c>
      <c r="BF25" s="168">
        <f t="shared" ca="1" si="7"/>
        <v>2071</v>
      </c>
      <c r="BG25" s="168">
        <f t="shared" ca="1" si="7"/>
        <v>2072</v>
      </c>
      <c r="BH25" s="168">
        <f t="shared" ca="1" si="7"/>
        <v>2073</v>
      </c>
      <c r="BI25" s="168">
        <f t="shared" ca="1" si="7"/>
        <v>2074</v>
      </c>
      <c r="BJ25" s="168">
        <f t="shared" ca="1" si="7"/>
        <v>2075</v>
      </c>
      <c r="BK25" s="168">
        <f t="shared" ca="1" si="7"/>
        <v>2076</v>
      </c>
      <c r="BL25" s="168">
        <f t="shared" ca="1" si="7"/>
        <v>2077</v>
      </c>
      <c r="BM25" s="168">
        <f t="shared" ca="1" si="7"/>
        <v>2078</v>
      </c>
      <c r="BN25" s="168">
        <f t="shared" ca="1" si="7"/>
        <v>2079</v>
      </c>
      <c r="BO25" s="168">
        <f t="shared" ca="1" si="7"/>
        <v>2080</v>
      </c>
      <c r="BP25" s="168">
        <f t="shared" ca="1" si="7"/>
        <v>2081</v>
      </c>
      <c r="BQ25" s="168">
        <f t="shared" ca="1" si="7"/>
        <v>2082</v>
      </c>
      <c r="BR25" s="168">
        <f t="shared" ca="1" si="7"/>
        <v>2083</v>
      </c>
      <c r="BS25" s="168">
        <f t="shared" ca="1" si="7"/>
        <v>2084</v>
      </c>
      <c r="BT25" s="168">
        <f t="shared" ca="1" si="7"/>
        <v>2085</v>
      </c>
      <c r="BU25" s="168">
        <f t="shared" ca="1" si="7"/>
        <v>2086</v>
      </c>
      <c r="BV25" s="168">
        <f t="shared" ref="BV25:DC25" ca="1" si="8">$H$7+BV24</f>
        <v>2087</v>
      </c>
      <c r="BW25" s="168">
        <f t="shared" ca="1" si="8"/>
        <v>2088</v>
      </c>
      <c r="BX25" s="168">
        <f t="shared" ca="1" si="8"/>
        <v>2089</v>
      </c>
      <c r="BY25" s="168">
        <f t="shared" ca="1" si="8"/>
        <v>2090</v>
      </c>
      <c r="BZ25" s="168">
        <f t="shared" ca="1" si="8"/>
        <v>2091</v>
      </c>
      <c r="CA25" s="168">
        <f t="shared" ca="1" si="8"/>
        <v>2092</v>
      </c>
      <c r="CB25" s="168">
        <f t="shared" ca="1" si="8"/>
        <v>2093</v>
      </c>
      <c r="CC25" s="168">
        <f t="shared" ca="1" si="8"/>
        <v>2094</v>
      </c>
      <c r="CD25" s="168">
        <f t="shared" ca="1" si="8"/>
        <v>2095</v>
      </c>
      <c r="CE25" s="168">
        <f t="shared" ca="1" si="8"/>
        <v>2096</v>
      </c>
      <c r="CF25" s="168">
        <f t="shared" ca="1" si="8"/>
        <v>2097</v>
      </c>
      <c r="CG25" s="168">
        <f t="shared" ca="1" si="8"/>
        <v>2098</v>
      </c>
      <c r="CH25" s="168">
        <f t="shared" ca="1" si="8"/>
        <v>2099</v>
      </c>
      <c r="CI25" s="168">
        <f t="shared" ca="1" si="8"/>
        <v>2100</v>
      </c>
      <c r="CJ25" s="168">
        <f t="shared" ca="1" si="8"/>
        <v>2101</v>
      </c>
      <c r="CK25" s="168">
        <f t="shared" ca="1" si="8"/>
        <v>2102</v>
      </c>
      <c r="CL25" s="168">
        <f t="shared" ca="1" si="8"/>
        <v>2103</v>
      </c>
      <c r="CM25" s="168">
        <f t="shared" ca="1" si="8"/>
        <v>2104</v>
      </c>
      <c r="CN25" s="168">
        <f t="shared" ca="1" si="8"/>
        <v>2105</v>
      </c>
      <c r="CO25" s="168">
        <f t="shared" ca="1" si="8"/>
        <v>2106</v>
      </c>
      <c r="CP25" s="168">
        <f t="shared" ca="1" si="8"/>
        <v>2107</v>
      </c>
      <c r="CQ25" s="168">
        <f t="shared" ca="1" si="8"/>
        <v>2108</v>
      </c>
      <c r="CR25" s="168">
        <f t="shared" ca="1" si="8"/>
        <v>2109</v>
      </c>
      <c r="CS25" s="168">
        <f t="shared" ca="1" si="8"/>
        <v>2110</v>
      </c>
      <c r="CT25" s="168">
        <f t="shared" ca="1" si="8"/>
        <v>2111</v>
      </c>
      <c r="CU25" s="168">
        <f t="shared" ca="1" si="8"/>
        <v>2112</v>
      </c>
      <c r="CV25" s="168">
        <f t="shared" ca="1" si="8"/>
        <v>2113</v>
      </c>
      <c r="CW25" s="168">
        <f t="shared" ca="1" si="8"/>
        <v>2114</v>
      </c>
      <c r="CX25" s="168">
        <f t="shared" ca="1" si="8"/>
        <v>2115</v>
      </c>
      <c r="CY25" s="168">
        <f t="shared" ca="1" si="8"/>
        <v>2116</v>
      </c>
      <c r="CZ25" s="168">
        <f t="shared" ca="1" si="8"/>
        <v>2117</v>
      </c>
      <c r="DA25" s="168">
        <f t="shared" ca="1" si="8"/>
        <v>2118</v>
      </c>
      <c r="DB25" s="168">
        <f t="shared" ca="1" si="8"/>
        <v>2119</v>
      </c>
      <c r="DC25" s="168">
        <f t="shared" ca="1" si="8"/>
        <v>2120</v>
      </c>
    </row>
    <row r="26" spans="2:108" ht="15" hidden="1" customHeight="1">
      <c r="B26" s="160" t="s">
        <v>204</v>
      </c>
      <c r="C26" s="700" t="s">
        <v>217</v>
      </c>
      <c r="D26" s="701"/>
      <c r="E26" s="702"/>
      <c r="F26" s="191">
        <f>H26+NPV(SD,I26:INDEX(I26:DC26,PAL))</f>
        <v>0</v>
      </c>
      <c r="G26" s="192">
        <f>SUMIF($H$6:$DC$6,"&lt;="&amp;PAL,$H26:$DC26)</f>
        <v>0</v>
      </c>
      <c r="H26" s="192">
        <f>'Alternatyva 2'!H$133</f>
        <v>0</v>
      </c>
      <c r="I26" s="192">
        <f>'Alternatyva 2'!I$133</f>
        <v>0</v>
      </c>
      <c r="J26" s="192">
        <f>'Alternatyva 2'!J$133</f>
        <v>0</v>
      </c>
      <c r="K26" s="192">
        <f>'Alternatyva 2'!K$133</f>
        <v>0</v>
      </c>
      <c r="L26" s="192">
        <f>'Alternatyva 2'!L$133</f>
        <v>0</v>
      </c>
      <c r="M26" s="192">
        <f>'Alternatyva 2'!M$133</f>
        <v>0</v>
      </c>
      <c r="N26" s="192">
        <f>'Alternatyva 2'!N$133</f>
        <v>0</v>
      </c>
      <c r="O26" s="192">
        <f>'Alternatyva 2'!O$133</f>
        <v>0</v>
      </c>
      <c r="P26" s="192">
        <f>'Alternatyva 2'!P$133</f>
        <v>0</v>
      </c>
      <c r="Q26" s="192">
        <f>'Alternatyva 2'!Q$133</f>
        <v>0</v>
      </c>
      <c r="R26" s="192">
        <f>'Alternatyva 2'!R$133</f>
        <v>0</v>
      </c>
      <c r="S26" s="192">
        <f>'Alternatyva 2'!S$133</f>
        <v>0</v>
      </c>
      <c r="T26" s="192">
        <f>'Alternatyva 2'!T$133</f>
        <v>0</v>
      </c>
      <c r="U26" s="192">
        <f>'Alternatyva 2'!U$133</f>
        <v>0</v>
      </c>
      <c r="V26" s="192">
        <f>'Alternatyva 2'!V$133</f>
        <v>0</v>
      </c>
      <c r="W26" s="192">
        <f>'Alternatyva 2'!W$133</f>
        <v>0</v>
      </c>
      <c r="X26" s="192">
        <f>'Alternatyva 2'!X$133</f>
        <v>0</v>
      </c>
      <c r="Y26" s="192">
        <f>'Alternatyva 2'!Y$133</f>
        <v>0</v>
      </c>
      <c r="Z26" s="192">
        <f>'Alternatyva 2'!Z$133</f>
        <v>0</v>
      </c>
      <c r="AA26" s="192">
        <f>'Alternatyva 2'!AA$133</f>
        <v>0</v>
      </c>
      <c r="AB26" s="192">
        <f>'Alternatyva 2'!AB$133</f>
        <v>0</v>
      </c>
      <c r="AC26" s="192">
        <f>'Alternatyva 2'!AC$133</f>
        <v>0</v>
      </c>
      <c r="AD26" s="192">
        <f>'Alternatyva 2'!AD$133</f>
        <v>0</v>
      </c>
      <c r="AE26" s="192">
        <f>'Alternatyva 2'!AE$133</f>
        <v>0</v>
      </c>
      <c r="AF26" s="192">
        <f>'Alternatyva 2'!AF$133</f>
        <v>0</v>
      </c>
      <c r="AG26" s="192">
        <f>'Alternatyva 2'!AG$133</f>
        <v>0</v>
      </c>
      <c r="AH26" s="192">
        <f>'Alternatyva 2'!AH$133</f>
        <v>0</v>
      </c>
      <c r="AI26" s="192">
        <f>'Alternatyva 2'!AI$133</f>
        <v>0</v>
      </c>
      <c r="AJ26" s="192">
        <f>'Alternatyva 2'!AJ$133</f>
        <v>0</v>
      </c>
      <c r="AK26" s="192">
        <f>'Alternatyva 2'!AK$133</f>
        <v>0</v>
      </c>
      <c r="AL26" s="192">
        <f>'Alternatyva 2'!AL$133</f>
        <v>0</v>
      </c>
      <c r="AM26" s="192">
        <f>'Alternatyva 2'!AM$133</f>
        <v>0</v>
      </c>
      <c r="AN26" s="192">
        <f>'Alternatyva 2'!AN$133</f>
        <v>0</v>
      </c>
      <c r="AO26" s="192">
        <f>'Alternatyva 2'!AO$133</f>
        <v>0</v>
      </c>
      <c r="AP26" s="192">
        <f>'Alternatyva 2'!AP$133</f>
        <v>0</v>
      </c>
      <c r="AQ26" s="192">
        <f>'Alternatyva 2'!AQ$133</f>
        <v>0</v>
      </c>
      <c r="AR26" s="192">
        <f>'Alternatyva 2'!AR$133</f>
        <v>0</v>
      </c>
      <c r="AS26" s="192">
        <f>'Alternatyva 2'!AS$133</f>
        <v>0</v>
      </c>
      <c r="AT26" s="192">
        <f>'Alternatyva 2'!AT$133</f>
        <v>0</v>
      </c>
      <c r="AU26" s="192">
        <f>'Alternatyva 2'!AU$133</f>
        <v>0</v>
      </c>
      <c r="AV26" s="192">
        <f>'Alternatyva 2'!AV$133</f>
        <v>0</v>
      </c>
      <c r="AW26" s="192">
        <f>'Alternatyva 2'!AW$133</f>
        <v>0</v>
      </c>
      <c r="AX26" s="192">
        <f>'Alternatyva 2'!AX$133</f>
        <v>0</v>
      </c>
      <c r="AY26" s="192">
        <f>'Alternatyva 2'!AY$133</f>
        <v>0</v>
      </c>
      <c r="AZ26" s="192">
        <f>'Alternatyva 2'!AZ$133</f>
        <v>0</v>
      </c>
      <c r="BA26" s="192">
        <f>'Alternatyva 2'!BA$133</f>
        <v>0</v>
      </c>
      <c r="BB26" s="192">
        <f>'Alternatyva 2'!BB$133</f>
        <v>0</v>
      </c>
      <c r="BC26" s="192">
        <f>'Alternatyva 2'!BC$133</f>
        <v>0</v>
      </c>
      <c r="BD26" s="192">
        <f>'Alternatyva 2'!BD$133</f>
        <v>0</v>
      </c>
      <c r="BE26" s="192">
        <f>'Alternatyva 2'!BE$133</f>
        <v>0</v>
      </c>
      <c r="BF26" s="192">
        <f>'Alternatyva 2'!BF$133</f>
        <v>0</v>
      </c>
      <c r="BG26" s="192">
        <f>'Alternatyva 2'!BG$133</f>
        <v>0</v>
      </c>
      <c r="BH26" s="192">
        <f>'Alternatyva 2'!BH$133</f>
        <v>0</v>
      </c>
      <c r="BI26" s="192">
        <f>'Alternatyva 2'!BI$133</f>
        <v>0</v>
      </c>
      <c r="BJ26" s="192">
        <f>'Alternatyva 2'!BJ$133</f>
        <v>0</v>
      </c>
      <c r="BK26" s="192">
        <f>'Alternatyva 2'!BK$133</f>
        <v>0</v>
      </c>
      <c r="BL26" s="192">
        <f>'Alternatyva 2'!BL$133</f>
        <v>0</v>
      </c>
      <c r="BM26" s="192">
        <f>'Alternatyva 2'!BM$133</f>
        <v>0</v>
      </c>
      <c r="BN26" s="192">
        <f>'Alternatyva 2'!BN$133</f>
        <v>0</v>
      </c>
      <c r="BO26" s="192">
        <f>'Alternatyva 2'!BO$133</f>
        <v>0</v>
      </c>
      <c r="BP26" s="192">
        <f>'Alternatyva 2'!BP$133</f>
        <v>0</v>
      </c>
      <c r="BQ26" s="192">
        <f>'Alternatyva 2'!BQ$133</f>
        <v>0</v>
      </c>
      <c r="BR26" s="192">
        <f>'Alternatyva 2'!BR$133</f>
        <v>0</v>
      </c>
      <c r="BS26" s="192">
        <f>'Alternatyva 2'!BS$133</f>
        <v>0</v>
      </c>
      <c r="BT26" s="192">
        <f>'Alternatyva 2'!BT$133</f>
        <v>0</v>
      </c>
      <c r="BU26" s="192">
        <f>'Alternatyva 2'!BU$133</f>
        <v>0</v>
      </c>
      <c r="BV26" s="192">
        <f>'Alternatyva 2'!BV$133</f>
        <v>0</v>
      </c>
      <c r="BW26" s="192">
        <f>'Alternatyva 2'!BW$133</f>
        <v>0</v>
      </c>
      <c r="BX26" s="192">
        <f>'Alternatyva 2'!BX$133</f>
        <v>0</v>
      </c>
      <c r="BY26" s="192">
        <f>'Alternatyva 2'!BY$133</f>
        <v>0</v>
      </c>
      <c r="BZ26" s="192">
        <f>'Alternatyva 2'!BZ$133</f>
        <v>0</v>
      </c>
      <c r="CA26" s="192">
        <f>'Alternatyva 2'!CA$133</f>
        <v>0</v>
      </c>
      <c r="CB26" s="192">
        <f>'Alternatyva 2'!CB$133</f>
        <v>0</v>
      </c>
      <c r="CC26" s="192">
        <f>'Alternatyva 2'!CC$133</f>
        <v>0</v>
      </c>
      <c r="CD26" s="192">
        <f>'Alternatyva 2'!CD$133</f>
        <v>0</v>
      </c>
      <c r="CE26" s="192">
        <f>'Alternatyva 2'!CE$133</f>
        <v>0</v>
      </c>
      <c r="CF26" s="192">
        <f>'Alternatyva 2'!CF$133</f>
        <v>0</v>
      </c>
      <c r="CG26" s="192">
        <f>'Alternatyva 2'!CG$133</f>
        <v>0</v>
      </c>
      <c r="CH26" s="192">
        <f>'Alternatyva 2'!CH$133</f>
        <v>0</v>
      </c>
      <c r="CI26" s="192">
        <f>'Alternatyva 2'!CI$133</f>
        <v>0</v>
      </c>
      <c r="CJ26" s="192">
        <f>'Alternatyva 2'!CJ$133</f>
        <v>0</v>
      </c>
      <c r="CK26" s="192">
        <f>'Alternatyva 2'!CK$133</f>
        <v>0</v>
      </c>
      <c r="CL26" s="192">
        <f>'Alternatyva 2'!CL$133</f>
        <v>0</v>
      </c>
      <c r="CM26" s="192">
        <f>'Alternatyva 2'!CM$133</f>
        <v>0</v>
      </c>
      <c r="CN26" s="192">
        <f>'Alternatyva 2'!CN$133</f>
        <v>0</v>
      </c>
      <c r="CO26" s="192">
        <f>'Alternatyva 2'!CO$133</f>
        <v>0</v>
      </c>
      <c r="CP26" s="192">
        <f>'Alternatyva 2'!CP$133</f>
        <v>0</v>
      </c>
      <c r="CQ26" s="192">
        <f>'Alternatyva 2'!CQ$133</f>
        <v>0</v>
      </c>
      <c r="CR26" s="192">
        <f>'Alternatyva 2'!CR$133</f>
        <v>0</v>
      </c>
      <c r="CS26" s="192">
        <f>'Alternatyva 2'!CS$133</f>
        <v>0</v>
      </c>
      <c r="CT26" s="192">
        <f>'Alternatyva 2'!CT$133</f>
        <v>0</v>
      </c>
      <c r="CU26" s="192">
        <f>'Alternatyva 2'!CU$133</f>
        <v>0</v>
      </c>
      <c r="CV26" s="192">
        <f>'Alternatyva 2'!CV$133</f>
        <v>0</v>
      </c>
      <c r="CW26" s="192">
        <f>'Alternatyva 2'!CW$133</f>
        <v>0</v>
      </c>
      <c r="CX26" s="192">
        <f>'Alternatyva 2'!CX$133</f>
        <v>0</v>
      </c>
      <c r="CY26" s="192">
        <f>'Alternatyva 2'!CY$133</f>
        <v>0</v>
      </c>
      <c r="CZ26" s="192">
        <f>'Alternatyva 2'!CZ$133</f>
        <v>0</v>
      </c>
      <c r="DA26" s="192">
        <f>'Alternatyva 2'!DA$133</f>
        <v>0</v>
      </c>
      <c r="DB26" s="192">
        <f>'Alternatyva 2'!DB$133</f>
        <v>0</v>
      </c>
      <c r="DC26" s="192">
        <f>'Alternatyva 2'!DC$133</f>
        <v>0</v>
      </c>
    </row>
    <row r="27" spans="2:108" ht="15" hidden="1" customHeight="1">
      <c r="B27" s="160" t="s">
        <v>218</v>
      </c>
      <c r="C27" s="700" t="s">
        <v>219</v>
      </c>
      <c r="D27" s="701"/>
      <c r="E27" s="702"/>
      <c r="F27" s="191">
        <f>H27+NPV(SD,I27:INDEX(I27:DC27,PAL))</f>
        <v>0</v>
      </c>
      <c r="G27" s="192">
        <f>SUMIF($H$6:$DC$6,"&lt;="&amp;PAL,$H27:$DC27)</f>
        <v>0</v>
      </c>
      <c r="H27" s="192">
        <f>'Alternatyva 2'!H$8+'Alternatyva 2'!H$9-'Alternatyva 2'!H$129</f>
        <v>0</v>
      </c>
      <c r="I27" s="192">
        <f>'Alternatyva 2'!I$8+'Alternatyva 2'!I$9-'Alternatyva 2'!I$129</f>
        <v>0</v>
      </c>
      <c r="J27" s="192">
        <f>'Alternatyva 2'!J$8+'Alternatyva 2'!J$9-'Alternatyva 2'!J$129</f>
        <v>0</v>
      </c>
      <c r="K27" s="192">
        <f>'Alternatyva 2'!K$8+'Alternatyva 2'!K$9-'Alternatyva 2'!K$129</f>
        <v>0</v>
      </c>
      <c r="L27" s="192">
        <f>'Alternatyva 2'!L$8+'Alternatyva 2'!L$9-'Alternatyva 2'!L$129</f>
        <v>0</v>
      </c>
      <c r="M27" s="192">
        <f>'Alternatyva 2'!M$8+'Alternatyva 2'!M$9-'Alternatyva 2'!M$129</f>
        <v>0</v>
      </c>
      <c r="N27" s="192">
        <f>'Alternatyva 2'!N$8+'Alternatyva 2'!N$9-'Alternatyva 2'!N$129</f>
        <v>0</v>
      </c>
      <c r="O27" s="192">
        <f>'Alternatyva 2'!O$8+'Alternatyva 2'!O$9-'Alternatyva 2'!O$129</f>
        <v>0</v>
      </c>
      <c r="P27" s="192">
        <f>'Alternatyva 2'!P$8+'Alternatyva 2'!P$9-'Alternatyva 2'!P$129</f>
        <v>0</v>
      </c>
      <c r="Q27" s="192">
        <f>'Alternatyva 2'!Q$8+'Alternatyva 2'!Q$9-'Alternatyva 2'!Q$129</f>
        <v>0</v>
      </c>
      <c r="R27" s="192">
        <f>'Alternatyva 2'!R$8+'Alternatyva 2'!R$9-'Alternatyva 2'!R$129</f>
        <v>0</v>
      </c>
      <c r="S27" s="192">
        <f>'Alternatyva 2'!S$8+'Alternatyva 2'!S$9-'Alternatyva 2'!S$129</f>
        <v>0</v>
      </c>
      <c r="T27" s="192">
        <f>'Alternatyva 2'!T$8+'Alternatyva 2'!T$9-'Alternatyva 2'!T$129</f>
        <v>0</v>
      </c>
      <c r="U27" s="192">
        <f>'Alternatyva 2'!U$8+'Alternatyva 2'!U$9-'Alternatyva 2'!U$129</f>
        <v>0</v>
      </c>
      <c r="V27" s="192">
        <f>'Alternatyva 2'!V$8+'Alternatyva 2'!V$9-'Alternatyva 2'!V$129</f>
        <v>0</v>
      </c>
      <c r="W27" s="192">
        <f>'Alternatyva 2'!W$8+'Alternatyva 2'!W$9-'Alternatyva 2'!W$129</f>
        <v>0</v>
      </c>
      <c r="X27" s="192">
        <f>'Alternatyva 2'!X$8+'Alternatyva 2'!X$9-'Alternatyva 2'!X$129</f>
        <v>0</v>
      </c>
      <c r="Y27" s="192">
        <f>'Alternatyva 2'!Y$8+'Alternatyva 2'!Y$9-'Alternatyva 2'!Y$129</f>
        <v>0</v>
      </c>
      <c r="Z27" s="192">
        <f>'Alternatyva 2'!Z$8+'Alternatyva 2'!Z$9-'Alternatyva 2'!Z$129</f>
        <v>0</v>
      </c>
      <c r="AA27" s="192">
        <f>'Alternatyva 2'!AA$8+'Alternatyva 2'!AA$9-'Alternatyva 2'!AA$129</f>
        <v>0</v>
      </c>
      <c r="AB27" s="192">
        <f>'Alternatyva 2'!AB$8+'Alternatyva 2'!AB$9-'Alternatyva 2'!AB$129</f>
        <v>0</v>
      </c>
      <c r="AC27" s="192">
        <f>'Alternatyva 2'!AC$8+'Alternatyva 2'!AC$9-'Alternatyva 2'!AC$129</f>
        <v>0</v>
      </c>
      <c r="AD27" s="192">
        <f>'Alternatyva 2'!AD$8+'Alternatyva 2'!AD$9-'Alternatyva 2'!AD$129</f>
        <v>0</v>
      </c>
      <c r="AE27" s="192">
        <f>'Alternatyva 2'!AE$8+'Alternatyva 2'!AE$9-'Alternatyva 2'!AE$129</f>
        <v>0</v>
      </c>
      <c r="AF27" s="192">
        <f>'Alternatyva 2'!AF$8+'Alternatyva 2'!AF$9-'Alternatyva 2'!AF$129</f>
        <v>0</v>
      </c>
      <c r="AG27" s="192">
        <f>'Alternatyva 2'!AG$8+'Alternatyva 2'!AG$9-'Alternatyva 2'!AG$129</f>
        <v>0</v>
      </c>
      <c r="AH27" s="192">
        <f>'Alternatyva 2'!AH$8+'Alternatyva 2'!AH$9-'Alternatyva 2'!AH$129</f>
        <v>0</v>
      </c>
      <c r="AI27" s="192">
        <f>'Alternatyva 2'!AI$8+'Alternatyva 2'!AI$9-'Alternatyva 2'!AI$129</f>
        <v>0</v>
      </c>
      <c r="AJ27" s="192">
        <f>'Alternatyva 2'!AJ$8+'Alternatyva 2'!AJ$9-'Alternatyva 2'!AJ$129</f>
        <v>0</v>
      </c>
      <c r="AK27" s="192">
        <f>'Alternatyva 2'!AK$8+'Alternatyva 2'!AK$9-'Alternatyva 2'!AK$129</f>
        <v>0</v>
      </c>
      <c r="AL27" s="192">
        <f>'Alternatyva 2'!AL$8+'Alternatyva 2'!AL$9-'Alternatyva 2'!AL$129</f>
        <v>0</v>
      </c>
      <c r="AM27" s="192">
        <f>'Alternatyva 2'!AM$8+'Alternatyva 2'!AM$9-'Alternatyva 2'!AM$129</f>
        <v>0</v>
      </c>
      <c r="AN27" s="192">
        <f>'Alternatyva 2'!AN$8+'Alternatyva 2'!AN$9-'Alternatyva 2'!AN$129</f>
        <v>0</v>
      </c>
      <c r="AO27" s="192">
        <f>'Alternatyva 2'!AO$8+'Alternatyva 2'!AO$9-'Alternatyva 2'!AO$129</f>
        <v>0</v>
      </c>
      <c r="AP27" s="192">
        <f>'Alternatyva 2'!AP$8+'Alternatyva 2'!AP$9-'Alternatyva 2'!AP$129</f>
        <v>0</v>
      </c>
      <c r="AQ27" s="192">
        <f>'Alternatyva 2'!AQ$8+'Alternatyva 2'!AQ$9-'Alternatyva 2'!AQ$129</f>
        <v>0</v>
      </c>
      <c r="AR27" s="192">
        <f>'Alternatyva 2'!AR$8+'Alternatyva 2'!AR$9-'Alternatyva 2'!AR$129</f>
        <v>0</v>
      </c>
      <c r="AS27" s="192">
        <f>'Alternatyva 2'!AS$8+'Alternatyva 2'!AS$9-'Alternatyva 2'!AS$129</f>
        <v>0</v>
      </c>
      <c r="AT27" s="192">
        <f>'Alternatyva 2'!AT$8+'Alternatyva 2'!AT$9-'Alternatyva 2'!AT$129</f>
        <v>0</v>
      </c>
      <c r="AU27" s="192">
        <f>'Alternatyva 2'!AU$8+'Alternatyva 2'!AU$9-'Alternatyva 2'!AU$129</f>
        <v>0</v>
      </c>
      <c r="AV27" s="192">
        <f>'Alternatyva 2'!AV$8+'Alternatyva 2'!AV$9-'Alternatyva 2'!AV$129</f>
        <v>0</v>
      </c>
      <c r="AW27" s="192">
        <f>'Alternatyva 2'!AW$8+'Alternatyva 2'!AW$9-'Alternatyva 2'!AW$129</f>
        <v>0</v>
      </c>
      <c r="AX27" s="192">
        <f>'Alternatyva 2'!AX$8+'Alternatyva 2'!AX$9-'Alternatyva 2'!AX$129</f>
        <v>0</v>
      </c>
      <c r="AY27" s="192">
        <f>'Alternatyva 2'!AY$8+'Alternatyva 2'!AY$9-'Alternatyva 2'!AY$129</f>
        <v>0</v>
      </c>
      <c r="AZ27" s="192">
        <f>'Alternatyva 2'!AZ$8+'Alternatyva 2'!AZ$9-'Alternatyva 2'!AZ$129</f>
        <v>0</v>
      </c>
      <c r="BA27" s="192">
        <f>'Alternatyva 2'!BA$8+'Alternatyva 2'!BA$9-'Alternatyva 2'!BA$129</f>
        <v>0</v>
      </c>
      <c r="BB27" s="192">
        <f>'Alternatyva 2'!BB$8+'Alternatyva 2'!BB$9-'Alternatyva 2'!BB$129</f>
        <v>0</v>
      </c>
      <c r="BC27" s="192">
        <f>'Alternatyva 2'!BC$8+'Alternatyva 2'!BC$9-'Alternatyva 2'!BC$129</f>
        <v>0</v>
      </c>
      <c r="BD27" s="192">
        <f>'Alternatyva 2'!BD$8+'Alternatyva 2'!BD$9-'Alternatyva 2'!BD$129</f>
        <v>0</v>
      </c>
      <c r="BE27" s="192">
        <f>'Alternatyva 2'!BE$8+'Alternatyva 2'!BE$9-'Alternatyva 2'!BE$129</f>
        <v>0</v>
      </c>
      <c r="BF27" s="192">
        <f>'Alternatyva 2'!BF$8+'Alternatyva 2'!BF$9-'Alternatyva 2'!BF$129</f>
        <v>0</v>
      </c>
      <c r="BG27" s="192">
        <f>'Alternatyva 2'!BG$8+'Alternatyva 2'!BG$9-'Alternatyva 2'!BG$129</f>
        <v>0</v>
      </c>
      <c r="BH27" s="192">
        <f>'Alternatyva 2'!BH$8+'Alternatyva 2'!BH$9-'Alternatyva 2'!BH$129</f>
        <v>0</v>
      </c>
      <c r="BI27" s="192">
        <f>'Alternatyva 2'!BI$8+'Alternatyva 2'!BI$9-'Alternatyva 2'!BI$129</f>
        <v>0</v>
      </c>
      <c r="BJ27" s="192">
        <f>'Alternatyva 2'!BJ$8+'Alternatyva 2'!BJ$9-'Alternatyva 2'!BJ$129</f>
        <v>0</v>
      </c>
      <c r="BK27" s="192">
        <f>'Alternatyva 2'!BK$8+'Alternatyva 2'!BK$9-'Alternatyva 2'!BK$129</f>
        <v>0</v>
      </c>
      <c r="BL27" s="192">
        <f>'Alternatyva 2'!BL$8+'Alternatyva 2'!BL$9-'Alternatyva 2'!BL$129</f>
        <v>0</v>
      </c>
      <c r="BM27" s="192">
        <f>'Alternatyva 2'!BM$8+'Alternatyva 2'!BM$9-'Alternatyva 2'!BM$129</f>
        <v>0</v>
      </c>
      <c r="BN27" s="192">
        <f>'Alternatyva 2'!BN$8+'Alternatyva 2'!BN$9-'Alternatyva 2'!BN$129</f>
        <v>0</v>
      </c>
      <c r="BO27" s="192">
        <f>'Alternatyva 2'!BO$8+'Alternatyva 2'!BO$9-'Alternatyva 2'!BO$129</f>
        <v>0</v>
      </c>
      <c r="BP27" s="192">
        <f>'Alternatyva 2'!BP$8+'Alternatyva 2'!BP$9-'Alternatyva 2'!BP$129</f>
        <v>0</v>
      </c>
      <c r="BQ27" s="192">
        <f>'Alternatyva 2'!BQ$8+'Alternatyva 2'!BQ$9-'Alternatyva 2'!BQ$129</f>
        <v>0</v>
      </c>
      <c r="BR27" s="192">
        <f>'Alternatyva 2'!BR$8+'Alternatyva 2'!BR$9-'Alternatyva 2'!BR$129</f>
        <v>0</v>
      </c>
      <c r="BS27" s="192">
        <f>'Alternatyva 2'!BS$8+'Alternatyva 2'!BS$9-'Alternatyva 2'!BS$129</f>
        <v>0</v>
      </c>
      <c r="BT27" s="192">
        <f>'Alternatyva 2'!BT$8+'Alternatyva 2'!BT$9-'Alternatyva 2'!BT$129</f>
        <v>0</v>
      </c>
      <c r="BU27" s="192">
        <f>'Alternatyva 2'!BU$8+'Alternatyva 2'!BU$9-'Alternatyva 2'!BU$129</f>
        <v>0</v>
      </c>
      <c r="BV27" s="192">
        <f>'Alternatyva 2'!BV$8+'Alternatyva 2'!BV$9-'Alternatyva 2'!BV$129</f>
        <v>0</v>
      </c>
      <c r="BW27" s="192">
        <f>'Alternatyva 2'!BW$8+'Alternatyva 2'!BW$9-'Alternatyva 2'!BW$129</f>
        <v>0</v>
      </c>
      <c r="BX27" s="192">
        <f>'Alternatyva 2'!BX$8+'Alternatyva 2'!BX$9-'Alternatyva 2'!BX$129</f>
        <v>0</v>
      </c>
      <c r="BY27" s="192">
        <f>'Alternatyva 2'!BY$8+'Alternatyva 2'!BY$9-'Alternatyva 2'!BY$129</f>
        <v>0</v>
      </c>
      <c r="BZ27" s="192">
        <f>'Alternatyva 2'!BZ$8+'Alternatyva 2'!BZ$9-'Alternatyva 2'!BZ$129</f>
        <v>0</v>
      </c>
      <c r="CA27" s="192">
        <f>'Alternatyva 2'!CA$8+'Alternatyva 2'!CA$9-'Alternatyva 2'!CA$129</f>
        <v>0</v>
      </c>
      <c r="CB27" s="192">
        <f>'Alternatyva 2'!CB$8+'Alternatyva 2'!CB$9-'Alternatyva 2'!CB$129</f>
        <v>0</v>
      </c>
      <c r="CC27" s="192">
        <f>'Alternatyva 2'!CC$8+'Alternatyva 2'!CC$9-'Alternatyva 2'!CC$129</f>
        <v>0</v>
      </c>
      <c r="CD27" s="192">
        <f>'Alternatyva 2'!CD$8+'Alternatyva 2'!CD$9-'Alternatyva 2'!CD$129</f>
        <v>0</v>
      </c>
      <c r="CE27" s="192">
        <f>'Alternatyva 2'!CE$8+'Alternatyva 2'!CE$9-'Alternatyva 2'!CE$129</f>
        <v>0</v>
      </c>
      <c r="CF27" s="192">
        <f>'Alternatyva 2'!CF$8+'Alternatyva 2'!CF$9-'Alternatyva 2'!CF$129</f>
        <v>0</v>
      </c>
      <c r="CG27" s="192">
        <f>'Alternatyva 2'!CG$8+'Alternatyva 2'!CG$9-'Alternatyva 2'!CG$129</f>
        <v>0</v>
      </c>
      <c r="CH27" s="192">
        <f>'Alternatyva 2'!CH$8+'Alternatyva 2'!CH$9-'Alternatyva 2'!CH$129</f>
        <v>0</v>
      </c>
      <c r="CI27" s="192">
        <f>'Alternatyva 2'!CI$8+'Alternatyva 2'!CI$9-'Alternatyva 2'!CI$129</f>
        <v>0</v>
      </c>
      <c r="CJ27" s="192">
        <f>'Alternatyva 2'!CJ$8+'Alternatyva 2'!CJ$9-'Alternatyva 2'!CJ$129</f>
        <v>0</v>
      </c>
      <c r="CK27" s="192">
        <f>'Alternatyva 2'!CK$8+'Alternatyva 2'!CK$9-'Alternatyva 2'!CK$129</f>
        <v>0</v>
      </c>
      <c r="CL27" s="192">
        <f>'Alternatyva 2'!CL$8+'Alternatyva 2'!CL$9-'Alternatyva 2'!CL$129</f>
        <v>0</v>
      </c>
      <c r="CM27" s="192">
        <f>'Alternatyva 2'!CM$8+'Alternatyva 2'!CM$9-'Alternatyva 2'!CM$129</f>
        <v>0</v>
      </c>
      <c r="CN27" s="192">
        <f>'Alternatyva 2'!CN$8+'Alternatyva 2'!CN$9-'Alternatyva 2'!CN$129</f>
        <v>0</v>
      </c>
      <c r="CO27" s="192">
        <f>'Alternatyva 2'!CO$8+'Alternatyva 2'!CO$9-'Alternatyva 2'!CO$129</f>
        <v>0</v>
      </c>
      <c r="CP27" s="192">
        <f>'Alternatyva 2'!CP$8+'Alternatyva 2'!CP$9-'Alternatyva 2'!CP$129</f>
        <v>0</v>
      </c>
      <c r="CQ27" s="192">
        <f>'Alternatyva 2'!CQ$8+'Alternatyva 2'!CQ$9-'Alternatyva 2'!CQ$129</f>
        <v>0</v>
      </c>
      <c r="CR27" s="192">
        <f>'Alternatyva 2'!CR$8+'Alternatyva 2'!CR$9-'Alternatyva 2'!CR$129</f>
        <v>0</v>
      </c>
      <c r="CS27" s="192">
        <f>'Alternatyva 2'!CS$8+'Alternatyva 2'!CS$9-'Alternatyva 2'!CS$129</f>
        <v>0</v>
      </c>
      <c r="CT27" s="192">
        <f>'Alternatyva 2'!CT$8+'Alternatyva 2'!CT$9-'Alternatyva 2'!CT$129</f>
        <v>0</v>
      </c>
      <c r="CU27" s="192">
        <f>'Alternatyva 2'!CU$8+'Alternatyva 2'!CU$9-'Alternatyva 2'!CU$129</f>
        <v>0</v>
      </c>
      <c r="CV27" s="192">
        <f>'Alternatyva 2'!CV$8+'Alternatyva 2'!CV$9-'Alternatyva 2'!CV$129</f>
        <v>0</v>
      </c>
      <c r="CW27" s="192">
        <f>'Alternatyva 2'!CW$8+'Alternatyva 2'!CW$9-'Alternatyva 2'!CW$129</f>
        <v>0</v>
      </c>
      <c r="CX27" s="192">
        <f>'Alternatyva 2'!CX$8+'Alternatyva 2'!CX$9-'Alternatyva 2'!CX$129</f>
        <v>0</v>
      </c>
      <c r="CY27" s="192">
        <f>'Alternatyva 2'!CY$8+'Alternatyva 2'!CY$9-'Alternatyva 2'!CY$129</f>
        <v>0</v>
      </c>
      <c r="CZ27" s="192">
        <f>'Alternatyva 2'!CZ$8+'Alternatyva 2'!CZ$9-'Alternatyva 2'!CZ$129</f>
        <v>0</v>
      </c>
      <c r="DA27" s="192">
        <f>'Alternatyva 2'!DA$8+'Alternatyva 2'!DA$9-'Alternatyva 2'!DA$129</f>
        <v>0</v>
      </c>
      <c r="DB27" s="192">
        <f>'Alternatyva 2'!DB$8+'Alternatyva 2'!DB$9-'Alternatyva 2'!DB$129</f>
        <v>0</v>
      </c>
      <c r="DC27" s="192">
        <f>'Alternatyva 2'!DC$8+'Alternatyva 2'!DC$9-'Alternatyva 2'!DC$129</f>
        <v>0</v>
      </c>
    </row>
    <row r="28" spans="2:108" ht="15" hidden="1" customHeight="1">
      <c r="B28" s="160" t="s">
        <v>220</v>
      </c>
      <c r="C28" s="700" t="s">
        <v>221</v>
      </c>
      <c r="D28" s="701"/>
      <c r="E28" s="702"/>
      <c r="F28" s="192">
        <f>H28+NPV(SD,I28:INDEX(I28:DC28,PAL))</f>
        <v>0</v>
      </c>
      <c r="G28" s="192">
        <f>SUMIF($H$6:$DC$6,"&lt;="&amp;PAL,$H28:$DC28)</f>
        <v>0</v>
      </c>
      <c r="H28" s="192">
        <f>'Alternatyva 2'!H$103-'Alternatyva 2'!H$130</f>
        <v>0</v>
      </c>
      <c r="I28" s="192">
        <f>'Alternatyva 2'!I$103-'Alternatyva 2'!I$130</f>
        <v>0</v>
      </c>
      <c r="J28" s="192">
        <f>'Alternatyva 2'!J$103-'Alternatyva 2'!J$130</f>
        <v>0</v>
      </c>
      <c r="K28" s="192">
        <f>'Alternatyva 2'!K$103-'Alternatyva 2'!K$130</f>
        <v>0</v>
      </c>
      <c r="L28" s="192">
        <f>'Alternatyva 2'!L$103-'Alternatyva 2'!L$130</f>
        <v>0</v>
      </c>
      <c r="M28" s="192">
        <f>'Alternatyva 2'!M$103-'Alternatyva 2'!M$130</f>
        <v>0</v>
      </c>
      <c r="N28" s="192">
        <f>'Alternatyva 2'!N$103-'Alternatyva 2'!N$130</f>
        <v>0</v>
      </c>
      <c r="O28" s="192">
        <f>'Alternatyva 2'!O$103-'Alternatyva 2'!O$130</f>
        <v>0</v>
      </c>
      <c r="P28" s="192">
        <f>'Alternatyva 2'!P$103-'Alternatyva 2'!P$130</f>
        <v>0</v>
      </c>
      <c r="Q28" s="192">
        <f>'Alternatyva 2'!Q$103-'Alternatyva 2'!Q$130</f>
        <v>0</v>
      </c>
      <c r="R28" s="192">
        <f>'Alternatyva 2'!R$103-'Alternatyva 2'!R$130</f>
        <v>0</v>
      </c>
      <c r="S28" s="192">
        <f>'Alternatyva 2'!S$103-'Alternatyva 2'!S$130</f>
        <v>0</v>
      </c>
      <c r="T28" s="192">
        <f>'Alternatyva 2'!T$103-'Alternatyva 2'!T$130</f>
        <v>0</v>
      </c>
      <c r="U28" s="192">
        <f>'Alternatyva 2'!U$103-'Alternatyva 2'!U$130</f>
        <v>0</v>
      </c>
      <c r="V28" s="192">
        <f>'Alternatyva 2'!V$103-'Alternatyva 2'!V$130</f>
        <v>0</v>
      </c>
      <c r="W28" s="192">
        <f>'Alternatyva 2'!W$103-'Alternatyva 2'!W$130</f>
        <v>0</v>
      </c>
      <c r="X28" s="192">
        <f>'Alternatyva 2'!X$103-'Alternatyva 2'!X$130</f>
        <v>0</v>
      </c>
      <c r="Y28" s="192">
        <f>'Alternatyva 2'!Y$103-'Alternatyva 2'!Y$130</f>
        <v>0</v>
      </c>
      <c r="Z28" s="192">
        <f>'Alternatyva 2'!Z$103-'Alternatyva 2'!Z$130</f>
        <v>0</v>
      </c>
      <c r="AA28" s="192">
        <f>'Alternatyva 2'!AA$103-'Alternatyva 2'!AA$130</f>
        <v>0</v>
      </c>
      <c r="AB28" s="192">
        <f>'Alternatyva 2'!AB$103-'Alternatyva 2'!AB$130</f>
        <v>0</v>
      </c>
      <c r="AC28" s="192">
        <f>'Alternatyva 2'!AC$103-'Alternatyva 2'!AC$130</f>
        <v>0</v>
      </c>
      <c r="AD28" s="192">
        <f>'Alternatyva 2'!AD$103-'Alternatyva 2'!AD$130</f>
        <v>0</v>
      </c>
      <c r="AE28" s="192">
        <f>'Alternatyva 2'!AE$103-'Alternatyva 2'!AE$130</f>
        <v>0</v>
      </c>
      <c r="AF28" s="192">
        <f>'Alternatyva 2'!AF$103-'Alternatyva 2'!AF$130</f>
        <v>0</v>
      </c>
      <c r="AG28" s="192">
        <f>'Alternatyva 2'!AG$103-'Alternatyva 2'!AG$130</f>
        <v>0</v>
      </c>
      <c r="AH28" s="192">
        <f>'Alternatyva 2'!AH$103-'Alternatyva 2'!AH$130</f>
        <v>0</v>
      </c>
      <c r="AI28" s="192">
        <f>'Alternatyva 2'!AI$103-'Alternatyva 2'!AI$130</f>
        <v>0</v>
      </c>
      <c r="AJ28" s="192">
        <f>'Alternatyva 2'!AJ$103-'Alternatyva 2'!AJ$130</f>
        <v>0</v>
      </c>
      <c r="AK28" s="192">
        <f>'Alternatyva 2'!AK$103-'Alternatyva 2'!AK$130</f>
        <v>0</v>
      </c>
      <c r="AL28" s="192">
        <f>'Alternatyva 2'!AL$103-'Alternatyva 2'!AL$130</f>
        <v>0</v>
      </c>
      <c r="AM28" s="192">
        <f>'Alternatyva 2'!AM$103-'Alternatyva 2'!AM$130</f>
        <v>0</v>
      </c>
      <c r="AN28" s="192">
        <f>'Alternatyva 2'!AN$103-'Alternatyva 2'!AN$130</f>
        <v>0</v>
      </c>
      <c r="AO28" s="192">
        <f>'Alternatyva 2'!AO$103-'Alternatyva 2'!AO$130</f>
        <v>0</v>
      </c>
      <c r="AP28" s="192">
        <f>'Alternatyva 2'!AP$103-'Alternatyva 2'!AP$130</f>
        <v>0</v>
      </c>
      <c r="AQ28" s="192">
        <f>'Alternatyva 2'!AQ$103-'Alternatyva 2'!AQ$130</f>
        <v>0</v>
      </c>
      <c r="AR28" s="192">
        <f>'Alternatyva 2'!AR$103-'Alternatyva 2'!AR$130</f>
        <v>0</v>
      </c>
      <c r="AS28" s="192">
        <f>'Alternatyva 2'!AS$103-'Alternatyva 2'!AS$130</f>
        <v>0</v>
      </c>
      <c r="AT28" s="192">
        <f>'Alternatyva 2'!AT$103-'Alternatyva 2'!AT$130</f>
        <v>0</v>
      </c>
      <c r="AU28" s="192">
        <f>'Alternatyva 2'!AU$103-'Alternatyva 2'!AU$130</f>
        <v>0</v>
      </c>
      <c r="AV28" s="192">
        <f>'Alternatyva 2'!AV$103-'Alternatyva 2'!AV$130</f>
        <v>0</v>
      </c>
      <c r="AW28" s="192">
        <f>'Alternatyva 2'!AW$103-'Alternatyva 2'!AW$130</f>
        <v>0</v>
      </c>
      <c r="AX28" s="192">
        <f>'Alternatyva 2'!AX$103-'Alternatyva 2'!AX$130</f>
        <v>0</v>
      </c>
      <c r="AY28" s="192">
        <f>'Alternatyva 2'!AY$103-'Alternatyva 2'!AY$130</f>
        <v>0</v>
      </c>
      <c r="AZ28" s="192">
        <f>'Alternatyva 2'!AZ$103-'Alternatyva 2'!AZ$130</f>
        <v>0</v>
      </c>
      <c r="BA28" s="192">
        <f>'Alternatyva 2'!BA$103-'Alternatyva 2'!BA$130</f>
        <v>0</v>
      </c>
      <c r="BB28" s="192">
        <f>'Alternatyva 2'!BB$103-'Alternatyva 2'!BB$130</f>
        <v>0</v>
      </c>
      <c r="BC28" s="192">
        <f>'Alternatyva 2'!BC$103-'Alternatyva 2'!BC$130</f>
        <v>0</v>
      </c>
      <c r="BD28" s="192">
        <f>'Alternatyva 2'!BD$103-'Alternatyva 2'!BD$130</f>
        <v>0</v>
      </c>
      <c r="BE28" s="192">
        <f>'Alternatyva 2'!BE$103-'Alternatyva 2'!BE$130</f>
        <v>0</v>
      </c>
      <c r="BF28" s="192">
        <f>'Alternatyva 2'!BF$103-'Alternatyva 2'!BF$130</f>
        <v>0</v>
      </c>
      <c r="BG28" s="192">
        <f>'Alternatyva 2'!BG$103-'Alternatyva 2'!BG$130</f>
        <v>0</v>
      </c>
      <c r="BH28" s="192">
        <f>'Alternatyva 2'!BH$103-'Alternatyva 2'!BH$130</f>
        <v>0</v>
      </c>
      <c r="BI28" s="192">
        <f>'Alternatyva 2'!BI$103-'Alternatyva 2'!BI$130</f>
        <v>0</v>
      </c>
      <c r="BJ28" s="192">
        <f>'Alternatyva 2'!BJ$103-'Alternatyva 2'!BJ$130</f>
        <v>0</v>
      </c>
      <c r="BK28" s="192">
        <f>'Alternatyva 2'!BK$103-'Alternatyva 2'!BK$130</f>
        <v>0</v>
      </c>
      <c r="BL28" s="192">
        <f>'Alternatyva 2'!BL$103-'Alternatyva 2'!BL$130</f>
        <v>0</v>
      </c>
      <c r="BM28" s="192">
        <f>'Alternatyva 2'!BM$103-'Alternatyva 2'!BM$130</f>
        <v>0</v>
      </c>
      <c r="BN28" s="192">
        <f>'Alternatyva 2'!BN$103-'Alternatyva 2'!BN$130</f>
        <v>0</v>
      </c>
      <c r="BO28" s="192">
        <f>'Alternatyva 2'!BO$103-'Alternatyva 2'!BO$130</f>
        <v>0</v>
      </c>
      <c r="BP28" s="192">
        <f>'Alternatyva 2'!BP$103-'Alternatyva 2'!BP$130</f>
        <v>0</v>
      </c>
      <c r="BQ28" s="192">
        <f>'Alternatyva 2'!BQ$103-'Alternatyva 2'!BQ$130</f>
        <v>0</v>
      </c>
      <c r="BR28" s="192">
        <f>'Alternatyva 2'!BR$103-'Alternatyva 2'!BR$130</f>
        <v>0</v>
      </c>
      <c r="BS28" s="192">
        <f>'Alternatyva 2'!BS$103-'Alternatyva 2'!BS$130</f>
        <v>0</v>
      </c>
      <c r="BT28" s="192">
        <f>'Alternatyva 2'!BT$103-'Alternatyva 2'!BT$130</f>
        <v>0</v>
      </c>
      <c r="BU28" s="192">
        <f>'Alternatyva 2'!BU$103-'Alternatyva 2'!BU$130</f>
        <v>0</v>
      </c>
      <c r="BV28" s="192">
        <f>'Alternatyva 2'!BV$103-'Alternatyva 2'!BV$130</f>
        <v>0</v>
      </c>
      <c r="BW28" s="192">
        <f>'Alternatyva 2'!BW$103-'Alternatyva 2'!BW$130</f>
        <v>0</v>
      </c>
      <c r="BX28" s="192">
        <f>'Alternatyva 2'!BX$103-'Alternatyva 2'!BX$130</f>
        <v>0</v>
      </c>
      <c r="BY28" s="192">
        <f>'Alternatyva 2'!BY$103-'Alternatyva 2'!BY$130</f>
        <v>0</v>
      </c>
      <c r="BZ28" s="192">
        <f>'Alternatyva 2'!BZ$103-'Alternatyva 2'!BZ$130</f>
        <v>0</v>
      </c>
      <c r="CA28" s="192">
        <f>'Alternatyva 2'!CA$103-'Alternatyva 2'!CA$130</f>
        <v>0</v>
      </c>
      <c r="CB28" s="192">
        <f>'Alternatyva 2'!CB$103-'Alternatyva 2'!CB$130</f>
        <v>0</v>
      </c>
      <c r="CC28" s="192">
        <f>'Alternatyva 2'!CC$103-'Alternatyva 2'!CC$130</f>
        <v>0</v>
      </c>
      <c r="CD28" s="192">
        <f>'Alternatyva 2'!CD$103-'Alternatyva 2'!CD$130</f>
        <v>0</v>
      </c>
      <c r="CE28" s="192">
        <f>'Alternatyva 2'!CE$103-'Alternatyva 2'!CE$130</f>
        <v>0</v>
      </c>
      <c r="CF28" s="192">
        <f>'Alternatyva 2'!CF$103-'Alternatyva 2'!CF$130</f>
        <v>0</v>
      </c>
      <c r="CG28" s="192">
        <f>'Alternatyva 2'!CG$103-'Alternatyva 2'!CG$130</f>
        <v>0</v>
      </c>
      <c r="CH28" s="192">
        <f>'Alternatyva 2'!CH$103-'Alternatyva 2'!CH$130</f>
        <v>0</v>
      </c>
      <c r="CI28" s="192">
        <f>'Alternatyva 2'!CI$103-'Alternatyva 2'!CI$130</f>
        <v>0</v>
      </c>
      <c r="CJ28" s="192">
        <f>'Alternatyva 2'!CJ$103-'Alternatyva 2'!CJ$130</f>
        <v>0</v>
      </c>
      <c r="CK28" s="192">
        <f>'Alternatyva 2'!CK$103-'Alternatyva 2'!CK$130</f>
        <v>0</v>
      </c>
      <c r="CL28" s="192">
        <f>'Alternatyva 2'!CL$103-'Alternatyva 2'!CL$130</f>
        <v>0</v>
      </c>
      <c r="CM28" s="192">
        <f>'Alternatyva 2'!CM$103-'Alternatyva 2'!CM$130</f>
        <v>0</v>
      </c>
      <c r="CN28" s="192">
        <f>'Alternatyva 2'!CN$103-'Alternatyva 2'!CN$130</f>
        <v>0</v>
      </c>
      <c r="CO28" s="192">
        <f>'Alternatyva 2'!CO$103-'Alternatyva 2'!CO$130</f>
        <v>0</v>
      </c>
      <c r="CP28" s="192">
        <f>'Alternatyva 2'!CP$103-'Alternatyva 2'!CP$130</f>
        <v>0</v>
      </c>
      <c r="CQ28" s="192">
        <f>'Alternatyva 2'!CQ$103-'Alternatyva 2'!CQ$130</f>
        <v>0</v>
      </c>
      <c r="CR28" s="192">
        <f>'Alternatyva 2'!CR$103-'Alternatyva 2'!CR$130</f>
        <v>0</v>
      </c>
      <c r="CS28" s="192">
        <f>'Alternatyva 2'!CS$103-'Alternatyva 2'!CS$130</f>
        <v>0</v>
      </c>
      <c r="CT28" s="192">
        <f>'Alternatyva 2'!CT$103-'Alternatyva 2'!CT$130</f>
        <v>0</v>
      </c>
      <c r="CU28" s="192">
        <f>'Alternatyva 2'!CU$103-'Alternatyva 2'!CU$130</f>
        <v>0</v>
      </c>
      <c r="CV28" s="192">
        <f>'Alternatyva 2'!CV$103-'Alternatyva 2'!CV$130</f>
        <v>0</v>
      </c>
      <c r="CW28" s="192">
        <f>'Alternatyva 2'!CW$103-'Alternatyva 2'!CW$130</f>
        <v>0</v>
      </c>
      <c r="CX28" s="192">
        <f>'Alternatyva 2'!CX$103-'Alternatyva 2'!CX$130</f>
        <v>0</v>
      </c>
      <c r="CY28" s="192">
        <f>'Alternatyva 2'!CY$103-'Alternatyva 2'!CY$130</f>
        <v>0</v>
      </c>
      <c r="CZ28" s="192">
        <f>'Alternatyva 2'!CZ$103-'Alternatyva 2'!CZ$130</f>
        <v>0</v>
      </c>
      <c r="DA28" s="192">
        <f>'Alternatyva 2'!DA$103-'Alternatyva 2'!DA$130</f>
        <v>0</v>
      </c>
      <c r="DB28" s="192">
        <f>'Alternatyva 2'!DB$103-'Alternatyva 2'!DB$130</f>
        <v>0</v>
      </c>
      <c r="DC28" s="192">
        <f>'Alternatyva 2'!DC$103-'Alternatyva 2'!DC$130</f>
        <v>0</v>
      </c>
    </row>
    <row r="29" spans="2:108" ht="15" hidden="1" customHeight="1">
      <c r="B29" s="160" t="s">
        <v>222</v>
      </c>
      <c r="C29" s="700" t="s">
        <v>161</v>
      </c>
      <c r="D29" s="701"/>
      <c r="E29" s="702"/>
      <c r="F29" s="191">
        <f>H29+NPV(FD,I29:INDEX(I29:DC29,PAL))</f>
        <v>0</v>
      </c>
      <c r="G29" s="192">
        <f>SUMIF($H$6:$DC$6,"&lt;="&amp;PAL,$H29:$DC29)</f>
        <v>0</v>
      </c>
      <c r="H29" s="192">
        <f>SUM('Alternatyva 2'!H$23,'Alternatyva 2'!H$36,'Alternatyva 2'!H$49,'Alternatyva 2'!H$63,'Alternatyva 2'!H$76,'Alternatyva 2'!H$89,'Alternatyva 2'!H$102)</f>
        <v>0</v>
      </c>
      <c r="I29" s="192">
        <f>SUM('Alternatyva 2'!I$23,'Alternatyva 2'!I$36,'Alternatyva 2'!I$49,'Alternatyva 2'!I$63,'Alternatyva 2'!I$76,'Alternatyva 2'!I$89,'Alternatyva 2'!I$102)</f>
        <v>0</v>
      </c>
      <c r="J29" s="192">
        <f>SUM('Alternatyva 2'!J$23,'Alternatyva 2'!J$36,'Alternatyva 2'!J$49,'Alternatyva 2'!J$63,'Alternatyva 2'!J$76,'Alternatyva 2'!J$89,'Alternatyva 2'!J$102)</f>
        <v>0</v>
      </c>
      <c r="K29" s="192">
        <f>SUM('Alternatyva 2'!K$23,'Alternatyva 2'!K$36,'Alternatyva 2'!K$49,'Alternatyva 2'!K$63,'Alternatyva 2'!K$76,'Alternatyva 2'!K$89,'Alternatyva 2'!K$102)</f>
        <v>0</v>
      </c>
      <c r="L29" s="192">
        <f>SUM('Alternatyva 2'!L$23,'Alternatyva 2'!L$36,'Alternatyva 2'!L$49,'Alternatyva 2'!L$63,'Alternatyva 2'!L$76,'Alternatyva 2'!L$89,'Alternatyva 2'!L$102)</f>
        <v>0</v>
      </c>
      <c r="M29" s="192">
        <f>SUM('Alternatyva 2'!M$23,'Alternatyva 2'!M$36,'Alternatyva 2'!M$49,'Alternatyva 2'!M$63,'Alternatyva 2'!M$76,'Alternatyva 2'!M$89,'Alternatyva 2'!M$102)</f>
        <v>0</v>
      </c>
      <c r="N29" s="192">
        <f>SUM('Alternatyva 2'!N$23,'Alternatyva 2'!N$36,'Alternatyva 2'!N$49,'Alternatyva 2'!N$63,'Alternatyva 2'!N$76,'Alternatyva 2'!N$89,'Alternatyva 2'!N$102)</f>
        <v>0</v>
      </c>
      <c r="O29" s="192">
        <f>SUM('Alternatyva 2'!O$23,'Alternatyva 2'!O$36,'Alternatyva 2'!O$49,'Alternatyva 2'!O$63,'Alternatyva 2'!O$76,'Alternatyva 2'!O$89,'Alternatyva 2'!O$102)</f>
        <v>0</v>
      </c>
      <c r="P29" s="192">
        <f>SUM('Alternatyva 2'!P$23,'Alternatyva 2'!P$36,'Alternatyva 2'!P$49,'Alternatyva 2'!P$63,'Alternatyva 2'!P$76,'Alternatyva 2'!P$89,'Alternatyva 2'!P$102)</f>
        <v>0</v>
      </c>
      <c r="Q29" s="192">
        <f>SUM('Alternatyva 2'!Q$23,'Alternatyva 2'!Q$36,'Alternatyva 2'!Q$49,'Alternatyva 2'!Q$63,'Alternatyva 2'!Q$76,'Alternatyva 2'!Q$89,'Alternatyva 2'!Q$102)</f>
        <v>0</v>
      </c>
      <c r="R29" s="192">
        <f>SUM('Alternatyva 2'!R$23,'Alternatyva 2'!R$36,'Alternatyva 2'!R$49,'Alternatyva 2'!R$63,'Alternatyva 2'!R$76,'Alternatyva 2'!R$89,'Alternatyva 2'!R$102)</f>
        <v>0</v>
      </c>
      <c r="S29" s="192">
        <f>SUM('Alternatyva 2'!S$23,'Alternatyva 2'!S$36,'Alternatyva 2'!S$49,'Alternatyva 2'!S$63,'Alternatyva 2'!S$76,'Alternatyva 2'!S$89,'Alternatyva 2'!S$102)</f>
        <v>0</v>
      </c>
      <c r="T29" s="192">
        <f>SUM('Alternatyva 2'!T$23,'Alternatyva 2'!T$36,'Alternatyva 2'!T$49,'Alternatyva 2'!T$63,'Alternatyva 2'!T$76,'Alternatyva 2'!T$89,'Alternatyva 2'!T$102)</f>
        <v>0</v>
      </c>
      <c r="U29" s="192">
        <f>SUM('Alternatyva 2'!U$23,'Alternatyva 2'!U$36,'Alternatyva 2'!U$49,'Alternatyva 2'!U$63,'Alternatyva 2'!U$76,'Alternatyva 2'!U$89,'Alternatyva 2'!U$102)</f>
        <v>0</v>
      </c>
      <c r="V29" s="192">
        <f>SUM('Alternatyva 2'!V$23,'Alternatyva 2'!V$36,'Alternatyva 2'!V$49,'Alternatyva 2'!V$63,'Alternatyva 2'!V$76,'Alternatyva 2'!V$89,'Alternatyva 2'!V$102)</f>
        <v>0</v>
      </c>
      <c r="W29" s="192">
        <f>SUM('Alternatyva 2'!W$23,'Alternatyva 2'!W$36,'Alternatyva 2'!W$49,'Alternatyva 2'!W$63,'Alternatyva 2'!W$76,'Alternatyva 2'!W$89,'Alternatyva 2'!W$102)</f>
        <v>0</v>
      </c>
      <c r="X29" s="192">
        <f>SUM('Alternatyva 2'!X$23,'Alternatyva 2'!X$36,'Alternatyva 2'!X$49,'Alternatyva 2'!X$63,'Alternatyva 2'!X$76,'Alternatyva 2'!X$89,'Alternatyva 2'!X$102)</f>
        <v>0</v>
      </c>
      <c r="Y29" s="192">
        <f>SUM('Alternatyva 2'!Y$23,'Alternatyva 2'!Y$36,'Alternatyva 2'!Y$49,'Alternatyva 2'!Y$63,'Alternatyva 2'!Y$76,'Alternatyva 2'!Y$89,'Alternatyva 2'!Y$102)</f>
        <v>0</v>
      </c>
      <c r="Z29" s="192">
        <f>SUM('Alternatyva 2'!Z$23,'Alternatyva 2'!Z$36,'Alternatyva 2'!Z$49,'Alternatyva 2'!Z$63,'Alternatyva 2'!Z$76,'Alternatyva 2'!Z$89,'Alternatyva 2'!Z$102)</f>
        <v>0</v>
      </c>
      <c r="AA29" s="192">
        <f>SUM('Alternatyva 2'!AA$23,'Alternatyva 2'!AA$36,'Alternatyva 2'!AA$49,'Alternatyva 2'!AA$63,'Alternatyva 2'!AA$76,'Alternatyva 2'!AA$89,'Alternatyva 2'!AA$102)</f>
        <v>0</v>
      </c>
      <c r="AB29" s="192">
        <f>SUM('Alternatyva 2'!AB$23,'Alternatyva 2'!AB$36,'Alternatyva 2'!AB$49,'Alternatyva 2'!AB$63,'Alternatyva 2'!AB$76,'Alternatyva 2'!AB$89,'Alternatyva 2'!AB$102)</f>
        <v>0</v>
      </c>
      <c r="AC29" s="192">
        <f>SUM('Alternatyva 2'!AC$23,'Alternatyva 2'!AC$36,'Alternatyva 2'!AC$49,'Alternatyva 2'!AC$63,'Alternatyva 2'!AC$76,'Alternatyva 2'!AC$89,'Alternatyva 2'!AC$102)</f>
        <v>0</v>
      </c>
      <c r="AD29" s="192">
        <f>SUM('Alternatyva 2'!AD$23,'Alternatyva 2'!AD$36,'Alternatyva 2'!AD$49,'Alternatyva 2'!AD$63,'Alternatyva 2'!AD$76,'Alternatyva 2'!AD$89,'Alternatyva 2'!AD$102)</f>
        <v>0</v>
      </c>
      <c r="AE29" s="192">
        <f>SUM('Alternatyva 2'!AE$23,'Alternatyva 2'!AE$36,'Alternatyva 2'!AE$49,'Alternatyva 2'!AE$63,'Alternatyva 2'!AE$76,'Alternatyva 2'!AE$89,'Alternatyva 2'!AE$102)</f>
        <v>0</v>
      </c>
      <c r="AF29" s="192">
        <f>SUM('Alternatyva 2'!AF$23,'Alternatyva 2'!AF$36,'Alternatyva 2'!AF$49,'Alternatyva 2'!AF$63,'Alternatyva 2'!AF$76,'Alternatyva 2'!AF$89,'Alternatyva 2'!AF$102)</f>
        <v>0</v>
      </c>
      <c r="AG29" s="192">
        <f>SUM('Alternatyva 2'!AG$23,'Alternatyva 2'!AG$36,'Alternatyva 2'!AG$49,'Alternatyva 2'!AG$63,'Alternatyva 2'!AG$76,'Alternatyva 2'!AG$89,'Alternatyva 2'!AG$102)</f>
        <v>0</v>
      </c>
      <c r="AH29" s="192">
        <f>SUM('Alternatyva 2'!AH$23,'Alternatyva 2'!AH$36,'Alternatyva 2'!AH$49,'Alternatyva 2'!AH$63,'Alternatyva 2'!AH$76,'Alternatyva 2'!AH$89,'Alternatyva 2'!AH$102)</f>
        <v>0</v>
      </c>
      <c r="AI29" s="192">
        <f>SUM('Alternatyva 2'!AI$23,'Alternatyva 2'!AI$36,'Alternatyva 2'!AI$49,'Alternatyva 2'!AI$63,'Alternatyva 2'!AI$76,'Alternatyva 2'!AI$89,'Alternatyva 2'!AI$102)</f>
        <v>0</v>
      </c>
      <c r="AJ29" s="192">
        <f>SUM('Alternatyva 2'!AJ$23,'Alternatyva 2'!AJ$36,'Alternatyva 2'!AJ$49,'Alternatyva 2'!AJ$63,'Alternatyva 2'!AJ$76,'Alternatyva 2'!AJ$89,'Alternatyva 2'!AJ$102)</f>
        <v>0</v>
      </c>
      <c r="AK29" s="192">
        <f>SUM('Alternatyva 2'!AK$23,'Alternatyva 2'!AK$36,'Alternatyva 2'!AK$49,'Alternatyva 2'!AK$63,'Alternatyva 2'!AK$76,'Alternatyva 2'!AK$89,'Alternatyva 2'!AK$102)</f>
        <v>0</v>
      </c>
      <c r="AL29" s="192">
        <f>SUM('Alternatyva 2'!AL$23,'Alternatyva 2'!AL$36,'Alternatyva 2'!AL$49,'Alternatyva 2'!AL$63,'Alternatyva 2'!AL$76,'Alternatyva 2'!AL$89,'Alternatyva 2'!AL$102)</f>
        <v>0</v>
      </c>
      <c r="AM29" s="192">
        <f>SUM('Alternatyva 2'!AM$23,'Alternatyva 2'!AM$36,'Alternatyva 2'!AM$49,'Alternatyva 2'!AM$63,'Alternatyva 2'!AM$76,'Alternatyva 2'!AM$89,'Alternatyva 2'!AM$102)</f>
        <v>0</v>
      </c>
      <c r="AN29" s="192">
        <f>SUM('Alternatyva 2'!AN$23,'Alternatyva 2'!AN$36,'Alternatyva 2'!AN$49,'Alternatyva 2'!AN$63,'Alternatyva 2'!AN$76,'Alternatyva 2'!AN$89,'Alternatyva 2'!AN$102)</f>
        <v>0</v>
      </c>
      <c r="AO29" s="192">
        <f>SUM('Alternatyva 2'!AO$23,'Alternatyva 2'!AO$36,'Alternatyva 2'!AO$49,'Alternatyva 2'!AO$63,'Alternatyva 2'!AO$76,'Alternatyva 2'!AO$89,'Alternatyva 2'!AO$102)</f>
        <v>0</v>
      </c>
      <c r="AP29" s="192">
        <f>SUM('Alternatyva 2'!AP$23,'Alternatyva 2'!AP$36,'Alternatyva 2'!AP$49,'Alternatyva 2'!AP$63,'Alternatyva 2'!AP$76,'Alternatyva 2'!AP$89,'Alternatyva 2'!AP$102)</f>
        <v>0</v>
      </c>
      <c r="AQ29" s="192">
        <f>SUM('Alternatyva 2'!AQ$23,'Alternatyva 2'!AQ$36,'Alternatyva 2'!AQ$49,'Alternatyva 2'!AQ$63,'Alternatyva 2'!AQ$76,'Alternatyva 2'!AQ$89,'Alternatyva 2'!AQ$102)</f>
        <v>0</v>
      </c>
      <c r="AR29" s="192">
        <f>SUM('Alternatyva 2'!AR$23,'Alternatyva 2'!AR$36,'Alternatyva 2'!AR$49,'Alternatyva 2'!AR$63,'Alternatyva 2'!AR$76,'Alternatyva 2'!AR$89,'Alternatyva 2'!AR$102)</f>
        <v>0</v>
      </c>
      <c r="AS29" s="192">
        <f>SUM('Alternatyva 2'!AS$23,'Alternatyva 2'!AS$36,'Alternatyva 2'!AS$49,'Alternatyva 2'!AS$63,'Alternatyva 2'!AS$76,'Alternatyva 2'!AS$89,'Alternatyva 2'!AS$102)</f>
        <v>0</v>
      </c>
      <c r="AT29" s="192">
        <f>SUM('Alternatyva 2'!AT$23,'Alternatyva 2'!AT$36,'Alternatyva 2'!AT$49,'Alternatyva 2'!AT$63,'Alternatyva 2'!AT$76,'Alternatyva 2'!AT$89,'Alternatyva 2'!AT$102)</f>
        <v>0</v>
      </c>
      <c r="AU29" s="192">
        <f>SUM('Alternatyva 2'!AU$23,'Alternatyva 2'!AU$36,'Alternatyva 2'!AU$49,'Alternatyva 2'!AU$63,'Alternatyva 2'!AU$76,'Alternatyva 2'!AU$89,'Alternatyva 2'!AU$102)</f>
        <v>0</v>
      </c>
      <c r="AV29" s="192">
        <f>SUM('Alternatyva 2'!AV$23,'Alternatyva 2'!AV$36,'Alternatyva 2'!AV$49,'Alternatyva 2'!AV$63,'Alternatyva 2'!AV$76,'Alternatyva 2'!AV$89,'Alternatyva 2'!AV$102)</f>
        <v>0</v>
      </c>
      <c r="AW29" s="192">
        <f>SUM('Alternatyva 2'!AW$23,'Alternatyva 2'!AW$36,'Alternatyva 2'!AW$49,'Alternatyva 2'!AW$63,'Alternatyva 2'!AW$76,'Alternatyva 2'!AW$89,'Alternatyva 2'!AW$102)</f>
        <v>0</v>
      </c>
      <c r="AX29" s="192">
        <f>SUM('Alternatyva 2'!AX$23,'Alternatyva 2'!AX$36,'Alternatyva 2'!AX$49,'Alternatyva 2'!AX$63,'Alternatyva 2'!AX$76,'Alternatyva 2'!AX$89,'Alternatyva 2'!AX$102)</f>
        <v>0</v>
      </c>
      <c r="AY29" s="192">
        <f>SUM('Alternatyva 2'!AY$23,'Alternatyva 2'!AY$36,'Alternatyva 2'!AY$49,'Alternatyva 2'!AY$63,'Alternatyva 2'!AY$76,'Alternatyva 2'!AY$89,'Alternatyva 2'!AY$102)</f>
        <v>0</v>
      </c>
      <c r="AZ29" s="192">
        <f>SUM('Alternatyva 2'!AZ$23,'Alternatyva 2'!AZ$36,'Alternatyva 2'!AZ$49,'Alternatyva 2'!AZ$63,'Alternatyva 2'!AZ$76,'Alternatyva 2'!AZ$89,'Alternatyva 2'!AZ$102)</f>
        <v>0</v>
      </c>
      <c r="BA29" s="192">
        <f>SUM('Alternatyva 2'!BA$23,'Alternatyva 2'!BA$36,'Alternatyva 2'!BA$49,'Alternatyva 2'!BA$63,'Alternatyva 2'!BA$76,'Alternatyva 2'!BA$89,'Alternatyva 2'!BA$102)</f>
        <v>0</v>
      </c>
      <c r="BB29" s="192">
        <f>SUM('Alternatyva 2'!BB$23,'Alternatyva 2'!BB$36,'Alternatyva 2'!BB$49,'Alternatyva 2'!BB$63,'Alternatyva 2'!BB$76,'Alternatyva 2'!BB$89,'Alternatyva 2'!BB$102)</f>
        <v>0</v>
      </c>
      <c r="BC29" s="192">
        <f>SUM('Alternatyva 2'!BC$23,'Alternatyva 2'!BC$36,'Alternatyva 2'!BC$49,'Alternatyva 2'!BC$63,'Alternatyva 2'!BC$76,'Alternatyva 2'!BC$89,'Alternatyva 2'!BC$102)</f>
        <v>0</v>
      </c>
      <c r="BD29" s="192">
        <f>SUM('Alternatyva 2'!BD$23,'Alternatyva 2'!BD$36,'Alternatyva 2'!BD$49,'Alternatyva 2'!BD$63,'Alternatyva 2'!BD$76,'Alternatyva 2'!BD$89,'Alternatyva 2'!BD$102)</f>
        <v>0</v>
      </c>
      <c r="BE29" s="192">
        <f>SUM('Alternatyva 2'!BE$23,'Alternatyva 2'!BE$36,'Alternatyva 2'!BE$49,'Alternatyva 2'!BE$63,'Alternatyva 2'!BE$76,'Alternatyva 2'!BE$89,'Alternatyva 2'!BE$102)</f>
        <v>0</v>
      </c>
      <c r="BF29" s="192">
        <f>SUM('Alternatyva 2'!BF$23,'Alternatyva 2'!BF$36,'Alternatyva 2'!BF$49,'Alternatyva 2'!BF$63,'Alternatyva 2'!BF$76,'Alternatyva 2'!BF$89,'Alternatyva 2'!BF$102)</f>
        <v>0</v>
      </c>
      <c r="BG29" s="192">
        <f>SUM('Alternatyva 2'!BG$23,'Alternatyva 2'!BG$36,'Alternatyva 2'!BG$49,'Alternatyva 2'!BG$63,'Alternatyva 2'!BG$76,'Alternatyva 2'!BG$89,'Alternatyva 2'!BG$102)</f>
        <v>0</v>
      </c>
      <c r="BH29" s="192">
        <f>SUM('Alternatyva 2'!BH$23,'Alternatyva 2'!BH$36,'Alternatyva 2'!BH$49,'Alternatyva 2'!BH$63,'Alternatyva 2'!BH$76,'Alternatyva 2'!BH$89,'Alternatyva 2'!BH$102)</f>
        <v>0</v>
      </c>
      <c r="BI29" s="192">
        <f>SUM('Alternatyva 2'!BI$23,'Alternatyva 2'!BI$36,'Alternatyva 2'!BI$49,'Alternatyva 2'!BI$63,'Alternatyva 2'!BI$76,'Alternatyva 2'!BI$89,'Alternatyva 2'!BI$102)</f>
        <v>0</v>
      </c>
      <c r="BJ29" s="192">
        <f>SUM('Alternatyva 2'!BJ$23,'Alternatyva 2'!BJ$36,'Alternatyva 2'!BJ$49,'Alternatyva 2'!BJ$63,'Alternatyva 2'!BJ$76,'Alternatyva 2'!BJ$89,'Alternatyva 2'!BJ$102)</f>
        <v>0</v>
      </c>
      <c r="BK29" s="192">
        <f>SUM('Alternatyva 2'!BK$23,'Alternatyva 2'!BK$36,'Alternatyva 2'!BK$49,'Alternatyva 2'!BK$63,'Alternatyva 2'!BK$76,'Alternatyva 2'!BK$89,'Alternatyva 2'!BK$102)</f>
        <v>0</v>
      </c>
      <c r="BL29" s="192">
        <f>SUM('Alternatyva 2'!BL$23,'Alternatyva 2'!BL$36,'Alternatyva 2'!BL$49,'Alternatyva 2'!BL$63,'Alternatyva 2'!BL$76,'Alternatyva 2'!BL$89,'Alternatyva 2'!BL$102)</f>
        <v>0</v>
      </c>
      <c r="BM29" s="192">
        <f>SUM('Alternatyva 2'!BM$23,'Alternatyva 2'!BM$36,'Alternatyva 2'!BM$49,'Alternatyva 2'!BM$63,'Alternatyva 2'!BM$76,'Alternatyva 2'!BM$89,'Alternatyva 2'!BM$102)</f>
        <v>0</v>
      </c>
      <c r="BN29" s="192">
        <f>SUM('Alternatyva 2'!BN$23,'Alternatyva 2'!BN$36,'Alternatyva 2'!BN$49,'Alternatyva 2'!BN$63,'Alternatyva 2'!BN$76,'Alternatyva 2'!BN$89,'Alternatyva 2'!BN$102)</f>
        <v>0</v>
      </c>
      <c r="BO29" s="192">
        <f>SUM('Alternatyva 2'!BO$23,'Alternatyva 2'!BO$36,'Alternatyva 2'!BO$49,'Alternatyva 2'!BO$63,'Alternatyva 2'!BO$76,'Alternatyva 2'!BO$89,'Alternatyva 2'!BO$102)</f>
        <v>0</v>
      </c>
      <c r="BP29" s="192">
        <f>SUM('Alternatyva 2'!BP$23,'Alternatyva 2'!BP$36,'Alternatyva 2'!BP$49,'Alternatyva 2'!BP$63,'Alternatyva 2'!BP$76,'Alternatyva 2'!BP$89,'Alternatyva 2'!BP$102)</f>
        <v>0</v>
      </c>
      <c r="BQ29" s="192">
        <f>SUM('Alternatyva 2'!BQ$23,'Alternatyva 2'!BQ$36,'Alternatyva 2'!BQ$49,'Alternatyva 2'!BQ$63,'Alternatyva 2'!BQ$76,'Alternatyva 2'!BQ$89,'Alternatyva 2'!BQ$102)</f>
        <v>0</v>
      </c>
      <c r="BR29" s="192">
        <f>SUM('Alternatyva 2'!BR$23,'Alternatyva 2'!BR$36,'Alternatyva 2'!BR$49,'Alternatyva 2'!BR$63,'Alternatyva 2'!BR$76,'Alternatyva 2'!BR$89,'Alternatyva 2'!BR$102)</f>
        <v>0</v>
      </c>
      <c r="BS29" s="192">
        <f>SUM('Alternatyva 2'!BS$23,'Alternatyva 2'!BS$36,'Alternatyva 2'!BS$49,'Alternatyva 2'!BS$63,'Alternatyva 2'!BS$76,'Alternatyva 2'!BS$89,'Alternatyva 2'!BS$102)</f>
        <v>0</v>
      </c>
      <c r="BT29" s="192">
        <f>SUM('Alternatyva 2'!BT$23,'Alternatyva 2'!BT$36,'Alternatyva 2'!BT$49,'Alternatyva 2'!BT$63,'Alternatyva 2'!BT$76,'Alternatyva 2'!BT$89,'Alternatyva 2'!BT$102)</f>
        <v>0</v>
      </c>
      <c r="BU29" s="192">
        <f>SUM('Alternatyva 2'!BU$23,'Alternatyva 2'!BU$36,'Alternatyva 2'!BU$49,'Alternatyva 2'!BU$63,'Alternatyva 2'!BU$76,'Alternatyva 2'!BU$89,'Alternatyva 2'!BU$102)</f>
        <v>0</v>
      </c>
      <c r="BV29" s="192">
        <f>SUM('Alternatyva 2'!BV$23,'Alternatyva 2'!BV$36,'Alternatyva 2'!BV$49,'Alternatyva 2'!BV$63,'Alternatyva 2'!BV$76,'Alternatyva 2'!BV$89,'Alternatyva 2'!BV$102)</f>
        <v>0</v>
      </c>
      <c r="BW29" s="192">
        <f>SUM('Alternatyva 2'!BW$23,'Alternatyva 2'!BW$36,'Alternatyva 2'!BW$49,'Alternatyva 2'!BW$63,'Alternatyva 2'!BW$76,'Alternatyva 2'!BW$89,'Alternatyva 2'!BW$102)</f>
        <v>0</v>
      </c>
      <c r="BX29" s="192">
        <f>SUM('Alternatyva 2'!BX$23,'Alternatyva 2'!BX$36,'Alternatyva 2'!BX$49,'Alternatyva 2'!BX$63,'Alternatyva 2'!BX$76,'Alternatyva 2'!BX$89,'Alternatyva 2'!BX$102)</f>
        <v>0</v>
      </c>
      <c r="BY29" s="192">
        <f>SUM('Alternatyva 2'!BY$23,'Alternatyva 2'!BY$36,'Alternatyva 2'!BY$49,'Alternatyva 2'!BY$63,'Alternatyva 2'!BY$76,'Alternatyva 2'!BY$89,'Alternatyva 2'!BY$102)</f>
        <v>0</v>
      </c>
      <c r="BZ29" s="192">
        <f>SUM('Alternatyva 2'!BZ$23,'Alternatyva 2'!BZ$36,'Alternatyva 2'!BZ$49,'Alternatyva 2'!BZ$63,'Alternatyva 2'!BZ$76,'Alternatyva 2'!BZ$89,'Alternatyva 2'!BZ$102)</f>
        <v>0</v>
      </c>
      <c r="CA29" s="192">
        <f>SUM('Alternatyva 2'!CA$23,'Alternatyva 2'!CA$36,'Alternatyva 2'!CA$49,'Alternatyva 2'!CA$63,'Alternatyva 2'!CA$76,'Alternatyva 2'!CA$89,'Alternatyva 2'!CA$102)</f>
        <v>0</v>
      </c>
      <c r="CB29" s="192">
        <f>SUM('Alternatyva 2'!CB$23,'Alternatyva 2'!CB$36,'Alternatyva 2'!CB$49,'Alternatyva 2'!CB$63,'Alternatyva 2'!CB$76,'Alternatyva 2'!CB$89,'Alternatyva 2'!CB$102)</f>
        <v>0</v>
      </c>
      <c r="CC29" s="192">
        <f>SUM('Alternatyva 2'!CC$23,'Alternatyva 2'!CC$36,'Alternatyva 2'!CC$49,'Alternatyva 2'!CC$63,'Alternatyva 2'!CC$76,'Alternatyva 2'!CC$89,'Alternatyva 2'!CC$102)</f>
        <v>0</v>
      </c>
      <c r="CD29" s="192">
        <f>SUM('Alternatyva 2'!CD$23,'Alternatyva 2'!CD$36,'Alternatyva 2'!CD$49,'Alternatyva 2'!CD$63,'Alternatyva 2'!CD$76,'Alternatyva 2'!CD$89,'Alternatyva 2'!CD$102)</f>
        <v>0</v>
      </c>
      <c r="CE29" s="192">
        <f>SUM('Alternatyva 2'!CE$23,'Alternatyva 2'!CE$36,'Alternatyva 2'!CE$49,'Alternatyva 2'!CE$63,'Alternatyva 2'!CE$76,'Alternatyva 2'!CE$89,'Alternatyva 2'!CE$102)</f>
        <v>0</v>
      </c>
      <c r="CF29" s="192">
        <f>SUM('Alternatyva 2'!CF$23,'Alternatyva 2'!CF$36,'Alternatyva 2'!CF$49,'Alternatyva 2'!CF$63,'Alternatyva 2'!CF$76,'Alternatyva 2'!CF$89,'Alternatyva 2'!CF$102)</f>
        <v>0</v>
      </c>
      <c r="CG29" s="192">
        <f>SUM('Alternatyva 2'!CG$23,'Alternatyva 2'!CG$36,'Alternatyva 2'!CG$49,'Alternatyva 2'!CG$63,'Alternatyva 2'!CG$76,'Alternatyva 2'!CG$89,'Alternatyva 2'!CG$102)</f>
        <v>0</v>
      </c>
      <c r="CH29" s="192">
        <f>SUM('Alternatyva 2'!CH$23,'Alternatyva 2'!CH$36,'Alternatyva 2'!CH$49,'Alternatyva 2'!CH$63,'Alternatyva 2'!CH$76,'Alternatyva 2'!CH$89,'Alternatyva 2'!CH$102)</f>
        <v>0</v>
      </c>
      <c r="CI29" s="192">
        <f>SUM('Alternatyva 2'!CI$23,'Alternatyva 2'!CI$36,'Alternatyva 2'!CI$49,'Alternatyva 2'!CI$63,'Alternatyva 2'!CI$76,'Alternatyva 2'!CI$89,'Alternatyva 2'!CI$102)</f>
        <v>0</v>
      </c>
      <c r="CJ29" s="192">
        <f>SUM('Alternatyva 2'!CJ$23,'Alternatyva 2'!CJ$36,'Alternatyva 2'!CJ$49,'Alternatyva 2'!CJ$63,'Alternatyva 2'!CJ$76,'Alternatyva 2'!CJ$89,'Alternatyva 2'!CJ$102)</f>
        <v>0</v>
      </c>
      <c r="CK29" s="192">
        <f>SUM('Alternatyva 2'!CK$23,'Alternatyva 2'!CK$36,'Alternatyva 2'!CK$49,'Alternatyva 2'!CK$63,'Alternatyva 2'!CK$76,'Alternatyva 2'!CK$89,'Alternatyva 2'!CK$102)</f>
        <v>0</v>
      </c>
      <c r="CL29" s="192">
        <f>SUM('Alternatyva 2'!CL$23,'Alternatyva 2'!CL$36,'Alternatyva 2'!CL$49,'Alternatyva 2'!CL$63,'Alternatyva 2'!CL$76,'Alternatyva 2'!CL$89,'Alternatyva 2'!CL$102)</f>
        <v>0</v>
      </c>
      <c r="CM29" s="192">
        <f>SUM('Alternatyva 2'!CM$23,'Alternatyva 2'!CM$36,'Alternatyva 2'!CM$49,'Alternatyva 2'!CM$63,'Alternatyva 2'!CM$76,'Alternatyva 2'!CM$89,'Alternatyva 2'!CM$102)</f>
        <v>0</v>
      </c>
      <c r="CN29" s="192">
        <f>SUM('Alternatyva 2'!CN$23,'Alternatyva 2'!CN$36,'Alternatyva 2'!CN$49,'Alternatyva 2'!CN$63,'Alternatyva 2'!CN$76,'Alternatyva 2'!CN$89,'Alternatyva 2'!CN$102)</f>
        <v>0</v>
      </c>
      <c r="CO29" s="192">
        <f>SUM('Alternatyva 2'!CO$23,'Alternatyva 2'!CO$36,'Alternatyva 2'!CO$49,'Alternatyva 2'!CO$63,'Alternatyva 2'!CO$76,'Alternatyva 2'!CO$89,'Alternatyva 2'!CO$102)</f>
        <v>0</v>
      </c>
      <c r="CP29" s="192">
        <f>SUM('Alternatyva 2'!CP$23,'Alternatyva 2'!CP$36,'Alternatyva 2'!CP$49,'Alternatyva 2'!CP$63,'Alternatyva 2'!CP$76,'Alternatyva 2'!CP$89,'Alternatyva 2'!CP$102)</f>
        <v>0</v>
      </c>
      <c r="CQ29" s="192">
        <f>SUM('Alternatyva 2'!CQ$23,'Alternatyva 2'!CQ$36,'Alternatyva 2'!CQ$49,'Alternatyva 2'!CQ$63,'Alternatyva 2'!CQ$76,'Alternatyva 2'!CQ$89,'Alternatyva 2'!CQ$102)</f>
        <v>0</v>
      </c>
      <c r="CR29" s="192">
        <f>SUM('Alternatyva 2'!CR$23,'Alternatyva 2'!CR$36,'Alternatyva 2'!CR$49,'Alternatyva 2'!CR$63,'Alternatyva 2'!CR$76,'Alternatyva 2'!CR$89,'Alternatyva 2'!CR$102)</f>
        <v>0</v>
      </c>
      <c r="CS29" s="192">
        <f>SUM('Alternatyva 2'!CS$23,'Alternatyva 2'!CS$36,'Alternatyva 2'!CS$49,'Alternatyva 2'!CS$63,'Alternatyva 2'!CS$76,'Alternatyva 2'!CS$89,'Alternatyva 2'!CS$102)</f>
        <v>0</v>
      </c>
      <c r="CT29" s="192">
        <f>SUM('Alternatyva 2'!CT$23,'Alternatyva 2'!CT$36,'Alternatyva 2'!CT$49,'Alternatyva 2'!CT$63,'Alternatyva 2'!CT$76,'Alternatyva 2'!CT$89,'Alternatyva 2'!CT$102)</f>
        <v>0</v>
      </c>
      <c r="CU29" s="192">
        <f>SUM('Alternatyva 2'!CU$23,'Alternatyva 2'!CU$36,'Alternatyva 2'!CU$49,'Alternatyva 2'!CU$63,'Alternatyva 2'!CU$76,'Alternatyva 2'!CU$89,'Alternatyva 2'!CU$102)</f>
        <v>0</v>
      </c>
      <c r="CV29" s="192">
        <f>SUM('Alternatyva 2'!CV$23,'Alternatyva 2'!CV$36,'Alternatyva 2'!CV$49,'Alternatyva 2'!CV$63,'Alternatyva 2'!CV$76,'Alternatyva 2'!CV$89,'Alternatyva 2'!CV$102)</f>
        <v>0</v>
      </c>
      <c r="CW29" s="192">
        <f>SUM('Alternatyva 2'!CW$23,'Alternatyva 2'!CW$36,'Alternatyva 2'!CW$49,'Alternatyva 2'!CW$63,'Alternatyva 2'!CW$76,'Alternatyva 2'!CW$89,'Alternatyva 2'!CW$102)</f>
        <v>0</v>
      </c>
      <c r="CX29" s="192">
        <f>SUM('Alternatyva 2'!CX$23,'Alternatyva 2'!CX$36,'Alternatyva 2'!CX$49,'Alternatyva 2'!CX$63,'Alternatyva 2'!CX$76,'Alternatyva 2'!CX$89,'Alternatyva 2'!CX$102)</f>
        <v>0</v>
      </c>
      <c r="CY29" s="192">
        <f>SUM('Alternatyva 2'!CY$23,'Alternatyva 2'!CY$36,'Alternatyva 2'!CY$49,'Alternatyva 2'!CY$63,'Alternatyva 2'!CY$76,'Alternatyva 2'!CY$89,'Alternatyva 2'!CY$102)</f>
        <v>0</v>
      </c>
      <c r="CZ29" s="192">
        <f>SUM('Alternatyva 2'!CZ$23,'Alternatyva 2'!CZ$36,'Alternatyva 2'!CZ$49,'Alternatyva 2'!CZ$63,'Alternatyva 2'!CZ$76,'Alternatyva 2'!CZ$89,'Alternatyva 2'!CZ$102)</f>
        <v>0</v>
      </c>
      <c r="DA29" s="192">
        <f>SUM('Alternatyva 2'!DA$23,'Alternatyva 2'!DA$36,'Alternatyva 2'!DA$49,'Alternatyva 2'!DA$63,'Alternatyva 2'!DA$76,'Alternatyva 2'!DA$89,'Alternatyva 2'!DA$102)</f>
        <v>0</v>
      </c>
      <c r="DB29" s="192">
        <f>SUM('Alternatyva 2'!DB$23,'Alternatyva 2'!DB$36,'Alternatyva 2'!DB$49,'Alternatyva 2'!DB$63,'Alternatyva 2'!DB$76,'Alternatyva 2'!DB$89,'Alternatyva 2'!DB$102)</f>
        <v>0</v>
      </c>
      <c r="DC29" s="192">
        <f>SUM('Alternatyva 2'!DC$23,'Alternatyva 2'!DC$36,'Alternatyva 2'!DC$49,'Alternatyva 2'!DC$63,'Alternatyva 2'!DC$76,'Alternatyva 2'!DC$89,'Alternatyva 2'!DC$102)</f>
        <v>0</v>
      </c>
    </row>
    <row r="30" spans="2:108" ht="15" hidden="1" customHeight="1">
      <c r="B30" s="160" t="s">
        <v>223</v>
      </c>
      <c r="C30" s="700" t="s">
        <v>224</v>
      </c>
      <c r="D30" s="701"/>
      <c r="E30" s="702"/>
      <c r="F30" s="191">
        <f>H30+NPV(SD,I30:INDEX(I30:DC30,PAL))</f>
        <v>0</v>
      </c>
      <c r="G30" s="192">
        <f>SUMIF($H$6:$DC$6,"&lt;="&amp;PAL,$H30:$DC30)</f>
        <v>0</v>
      </c>
      <c r="H30" s="192">
        <f>H29-SUMPRODUCT('Alternatyva 2'!H$23:H$102,'Alternatyva 2'!$DH$23:$DH$102)</f>
        <v>0</v>
      </c>
      <c r="I30" s="192">
        <f>I29-SUMPRODUCT('Alternatyva 2'!I$23:I$102,'Alternatyva 2'!$DH$23:$DH$102)</f>
        <v>0</v>
      </c>
      <c r="J30" s="192">
        <f>J29-SUMPRODUCT('Alternatyva 2'!J$23:J$102,'Alternatyva 2'!$DH$23:$DH$102)</f>
        <v>0</v>
      </c>
      <c r="K30" s="192">
        <f>K29-SUMPRODUCT('Alternatyva 2'!K$23:K$102,'Alternatyva 2'!$DH$23:$DH$102)</f>
        <v>0</v>
      </c>
      <c r="L30" s="192">
        <f>L29-SUMPRODUCT('Alternatyva 2'!L$23:L$102,'Alternatyva 2'!$DH$23:$DH$102)</f>
        <v>0</v>
      </c>
      <c r="M30" s="192">
        <f>M29-SUMPRODUCT('Alternatyva 2'!M$23:M$102,'Alternatyva 2'!$DH$23:$DH$102)</f>
        <v>0</v>
      </c>
      <c r="N30" s="192">
        <f>N29-SUMPRODUCT('Alternatyva 2'!N$23:N$102,'Alternatyva 2'!$DH$23:$DH$102)</f>
        <v>0</v>
      </c>
      <c r="O30" s="192">
        <f>O29-SUMPRODUCT('Alternatyva 2'!O$23:O$102,'Alternatyva 2'!$DH$23:$DH$102)</f>
        <v>0</v>
      </c>
      <c r="P30" s="192">
        <f>P29-SUMPRODUCT('Alternatyva 2'!P$23:P$102,'Alternatyva 2'!$DH$23:$DH$102)</f>
        <v>0</v>
      </c>
      <c r="Q30" s="192">
        <f>Q29-SUMPRODUCT('Alternatyva 2'!Q$23:Q$102,'Alternatyva 2'!$DH$23:$DH$102)</f>
        <v>0</v>
      </c>
      <c r="R30" s="192">
        <f>R29-SUMPRODUCT('Alternatyva 2'!R$23:R$102,'Alternatyva 2'!$DH$23:$DH$102)</f>
        <v>0</v>
      </c>
      <c r="S30" s="192">
        <f>S29-SUMPRODUCT('Alternatyva 2'!S$23:S$102,'Alternatyva 2'!$DH$23:$DH$102)</f>
        <v>0</v>
      </c>
      <c r="T30" s="192">
        <f>T29-SUMPRODUCT('Alternatyva 2'!T$23:T$102,'Alternatyva 2'!$DH$23:$DH$102)</f>
        <v>0</v>
      </c>
      <c r="U30" s="192">
        <f>U29-SUMPRODUCT('Alternatyva 2'!U$23:U$102,'Alternatyva 2'!$DH$23:$DH$102)</f>
        <v>0</v>
      </c>
      <c r="V30" s="192">
        <f>V29-SUMPRODUCT('Alternatyva 2'!V$23:V$102,'Alternatyva 2'!$DH$23:$DH$102)</f>
        <v>0</v>
      </c>
      <c r="W30" s="192">
        <f>W29-SUMPRODUCT('Alternatyva 2'!W$23:W$102,'Alternatyva 2'!$DH$23:$DH$102)</f>
        <v>0</v>
      </c>
      <c r="X30" s="192">
        <f>X29-SUMPRODUCT('Alternatyva 2'!X$23:X$102,'Alternatyva 2'!$DH$23:$DH$102)</f>
        <v>0</v>
      </c>
      <c r="Y30" s="192">
        <f>Y29-SUMPRODUCT('Alternatyva 2'!Y$23:Y$102,'Alternatyva 2'!$DH$23:$DH$102)</f>
        <v>0</v>
      </c>
      <c r="Z30" s="192">
        <f>Z29-SUMPRODUCT('Alternatyva 2'!Z$23:Z$102,'Alternatyva 2'!$DH$23:$DH$102)</f>
        <v>0</v>
      </c>
      <c r="AA30" s="192">
        <f>AA29-SUMPRODUCT('Alternatyva 2'!AA$23:AA$102,'Alternatyva 2'!$DH$23:$DH$102)</f>
        <v>0</v>
      </c>
      <c r="AB30" s="192">
        <f>AB29-SUMPRODUCT('Alternatyva 2'!AB$23:AB$102,'Alternatyva 2'!$DH$23:$DH$102)</f>
        <v>0</v>
      </c>
      <c r="AC30" s="192">
        <f>AC29-SUMPRODUCT('Alternatyva 2'!AC$23:AC$102,'Alternatyva 2'!$DH$23:$DH$102)</f>
        <v>0</v>
      </c>
      <c r="AD30" s="192">
        <f>AD29-SUMPRODUCT('Alternatyva 2'!AD$23:AD$102,'Alternatyva 2'!$DH$23:$DH$102)</f>
        <v>0</v>
      </c>
      <c r="AE30" s="192">
        <f>AE29-SUMPRODUCT('Alternatyva 2'!AE$23:AE$102,'Alternatyva 2'!$DH$23:$DH$102)</f>
        <v>0</v>
      </c>
      <c r="AF30" s="192">
        <f>AF29-SUMPRODUCT('Alternatyva 2'!AF$23:AF$102,'Alternatyva 2'!$DH$23:$DH$102)</f>
        <v>0</v>
      </c>
      <c r="AG30" s="192">
        <f>AG29-SUMPRODUCT('Alternatyva 2'!AG$23:AG$102,'Alternatyva 2'!$DH$23:$DH$102)</f>
        <v>0</v>
      </c>
      <c r="AH30" s="192">
        <f>AH29-SUMPRODUCT('Alternatyva 2'!AH$23:AH$102,'Alternatyva 2'!$DH$23:$DH$102)</f>
        <v>0</v>
      </c>
      <c r="AI30" s="192">
        <f>AI29-SUMPRODUCT('Alternatyva 2'!AI$23:AI$102,'Alternatyva 2'!$DH$23:$DH$102)</f>
        <v>0</v>
      </c>
      <c r="AJ30" s="192">
        <f>AJ29-SUMPRODUCT('Alternatyva 2'!AJ$23:AJ$102,'Alternatyva 2'!$DH$23:$DH$102)</f>
        <v>0</v>
      </c>
      <c r="AK30" s="192">
        <f>AK29-SUMPRODUCT('Alternatyva 2'!AK$23:AK$102,'Alternatyva 2'!$DH$23:$DH$102)</f>
        <v>0</v>
      </c>
      <c r="AL30" s="192">
        <f>AL29-SUMPRODUCT('Alternatyva 2'!AL$23:AL$102,'Alternatyva 2'!$DH$23:$DH$102)</f>
        <v>0</v>
      </c>
      <c r="AM30" s="192">
        <f>AM29-SUMPRODUCT('Alternatyva 2'!AM$23:AM$102,'Alternatyva 2'!$DH$23:$DH$102)</f>
        <v>0</v>
      </c>
      <c r="AN30" s="192">
        <f>AN29-SUMPRODUCT('Alternatyva 2'!AN$23:AN$102,'Alternatyva 2'!$DH$23:$DH$102)</f>
        <v>0</v>
      </c>
      <c r="AO30" s="192">
        <f>AO29-SUMPRODUCT('Alternatyva 2'!AO$23:AO$102,'Alternatyva 2'!$DH$23:$DH$102)</f>
        <v>0</v>
      </c>
      <c r="AP30" s="192">
        <f>AP29-SUMPRODUCT('Alternatyva 2'!AP$23:AP$102,'Alternatyva 2'!$DH$23:$DH$102)</f>
        <v>0</v>
      </c>
      <c r="AQ30" s="192">
        <f>AQ29-SUMPRODUCT('Alternatyva 2'!AQ$23:AQ$102,'Alternatyva 2'!$DH$23:$DH$102)</f>
        <v>0</v>
      </c>
      <c r="AR30" s="192">
        <f>AR29-SUMPRODUCT('Alternatyva 2'!AR$23:AR$102,'Alternatyva 2'!$DH$23:$DH$102)</f>
        <v>0</v>
      </c>
      <c r="AS30" s="192">
        <f>AS29-SUMPRODUCT('Alternatyva 2'!AS$23:AS$102,'Alternatyva 2'!$DH$23:$DH$102)</f>
        <v>0</v>
      </c>
      <c r="AT30" s="192">
        <f>AT29-SUMPRODUCT('Alternatyva 2'!AT$23:AT$102,'Alternatyva 2'!$DH$23:$DH$102)</f>
        <v>0</v>
      </c>
      <c r="AU30" s="192">
        <f>AU29-SUMPRODUCT('Alternatyva 2'!AU$23:AU$102,'Alternatyva 2'!$DH$23:$DH$102)</f>
        <v>0</v>
      </c>
      <c r="AV30" s="192">
        <f>AV29-SUMPRODUCT('Alternatyva 2'!AV$23:AV$102,'Alternatyva 2'!$DH$23:$DH$102)</f>
        <v>0</v>
      </c>
      <c r="AW30" s="192">
        <f>AW29-SUMPRODUCT('Alternatyva 2'!AW$23:AW$102,'Alternatyva 2'!$DH$23:$DH$102)</f>
        <v>0</v>
      </c>
      <c r="AX30" s="192">
        <f>AX29-SUMPRODUCT('Alternatyva 2'!AX$23:AX$102,'Alternatyva 2'!$DH$23:$DH$102)</f>
        <v>0</v>
      </c>
      <c r="AY30" s="192">
        <f>AY29-SUMPRODUCT('Alternatyva 2'!AY$23:AY$102,'Alternatyva 2'!$DH$23:$DH$102)</f>
        <v>0</v>
      </c>
      <c r="AZ30" s="192">
        <f>AZ29-SUMPRODUCT('Alternatyva 2'!AZ$23:AZ$102,'Alternatyva 2'!$DH$23:$DH$102)</f>
        <v>0</v>
      </c>
      <c r="BA30" s="192">
        <f>BA29-SUMPRODUCT('Alternatyva 2'!BA$23:BA$102,'Alternatyva 2'!$DH$23:$DH$102)</f>
        <v>0</v>
      </c>
      <c r="BB30" s="192">
        <f>BB29-SUMPRODUCT('Alternatyva 2'!BB$23:BB$102,'Alternatyva 2'!$DH$23:$DH$102)</f>
        <v>0</v>
      </c>
      <c r="BC30" s="192">
        <f>BC29-SUMPRODUCT('Alternatyva 2'!BC$23:BC$102,'Alternatyva 2'!$DH$23:$DH$102)</f>
        <v>0</v>
      </c>
      <c r="BD30" s="192">
        <f>BD29-SUMPRODUCT('Alternatyva 2'!BD$23:BD$102,'Alternatyva 2'!$DH$23:$DH$102)</f>
        <v>0</v>
      </c>
      <c r="BE30" s="192">
        <f>BE29-SUMPRODUCT('Alternatyva 2'!BE$23:BE$102,'Alternatyva 2'!$DH$23:$DH$102)</f>
        <v>0</v>
      </c>
      <c r="BF30" s="192">
        <f>BF29-SUMPRODUCT('Alternatyva 2'!BF$23:BF$102,'Alternatyva 2'!$DH$23:$DH$102)</f>
        <v>0</v>
      </c>
      <c r="BG30" s="192">
        <f>BG29-SUMPRODUCT('Alternatyva 2'!BG$23:BG$102,'Alternatyva 2'!$DH$23:$DH$102)</f>
        <v>0</v>
      </c>
      <c r="BH30" s="192">
        <f>BH29-SUMPRODUCT('Alternatyva 2'!BH$23:BH$102,'Alternatyva 2'!$DH$23:$DH$102)</f>
        <v>0</v>
      </c>
      <c r="BI30" s="192">
        <f>BI29-SUMPRODUCT('Alternatyva 2'!BI$23:BI$102,'Alternatyva 2'!$DH$23:$DH$102)</f>
        <v>0</v>
      </c>
      <c r="BJ30" s="192">
        <f>BJ29-SUMPRODUCT('Alternatyva 2'!BJ$23:BJ$102,'Alternatyva 2'!$DH$23:$DH$102)</f>
        <v>0</v>
      </c>
      <c r="BK30" s="192">
        <f>BK29-SUMPRODUCT('Alternatyva 2'!BK$23:BK$102,'Alternatyva 2'!$DH$23:$DH$102)</f>
        <v>0</v>
      </c>
      <c r="BL30" s="192">
        <f>BL29-SUMPRODUCT('Alternatyva 2'!BL$23:BL$102,'Alternatyva 2'!$DH$23:$DH$102)</f>
        <v>0</v>
      </c>
      <c r="BM30" s="192">
        <f>BM29-SUMPRODUCT('Alternatyva 2'!BM$23:BM$102,'Alternatyva 2'!$DH$23:$DH$102)</f>
        <v>0</v>
      </c>
      <c r="BN30" s="192">
        <f>BN29-SUMPRODUCT('Alternatyva 2'!BN$23:BN$102,'Alternatyva 2'!$DH$23:$DH$102)</f>
        <v>0</v>
      </c>
      <c r="BO30" s="192">
        <f>BO29-SUMPRODUCT('Alternatyva 2'!BO$23:BO$102,'Alternatyva 2'!$DH$23:$DH$102)</f>
        <v>0</v>
      </c>
      <c r="BP30" s="192">
        <f>BP29-SUMPRODUCT('Alternatyva 2'!BP$23:BP$102,'Alternatyva 2'!$DH$23:$DH$102)</f>
        <v>0</v>
      </c>
      <c r="BQ30" s="192">
        <f>BQ29-SUMPRODUCT('Alternatyva 2'!BQ$23:BQ$102,'Alternatyva 2'!$DH$23:$DH$102)</f>
        <v>0</v>
      </c>
      <c r="BR30" s="192">
        <f>BR29-SUMPRODUCT('Alternatyva 2'!BR$23:BR$102,'Alternatyva 2'!$DH$23:$DH$102)</f>
        <v>0</v>
      </c>
      <c r="BS30" s="192">
        <f>BS29-SUMPRODUCT('Alternatyva 2'!BS$23:BS$102,'Alternatyva 2'!$DH$23:$DH$102)</f>
        <v>0</v>
      </c>
      <c r="BT30" s="192">
        <f>BT29-SUMPRODUCT('Alternatyva 2'!BT$23:BT$102,'Alternatyva 2'!$DH$23:$DH$102)</f>
        <v>0</v>
      </c>
      <c r="BU30" s="192">
        <f>BU29-SUMPRODUCT('Alternatyva 2'!BU$23:BU$102,'Alternatyva 2'!$DH$23:$DH$102)</f>
        <v>0</v>
      </c>
      <c r="BV30" s="192">
        <f>BV29-SUMPRODUCT('Alternatyva 2'!BV$23:BV$102,'Alternatyva 2'!$DH$23:$DH$102)</f>
        <v>0</v>
      </c>
      <c r="BW30" s="192">
        <f>BW29-SUMPRODUCT('Alternatyva 2'!BW$23:BW$102,'Alternatyva 2'!$DH$23:$DH$102)</f>
        <v>0</v>
      </c>
      <c r="BX30" s="192">
        <f>BX29-SUMPRODUCT('Alternatyva 2'!BX$23:BX$102,'Alternatyva 2'!$DH$23:$DH$102)</f>
        <v>0</v>
      </c>
      <c r="BY30" s="192">
        <f>BY29-SUMPRODUCT('Alternatyva 2'!BY$23:BY$102,'Alternatyva 2'!$DH$23:$DH$102)</f>
        <v>0</v>
      </c>
      <c r="BZ30" s="192">
        <f>BZ29-SUMPRODUCT('Alternatyva 2'!BZ$23:BZ$102,'Alternatyva 2'!$DH$23:$DH$102)</f>
        <v>0</v>
      </c>
      <c r="CA30" s="192">
        <f>CA29-SUMPRODUCT('Alternatyva 2'!CA$23:CA$102,'Alternatyva 2'!$DH$23:$DH$102)</f>
        <v>0</v>
      </c>
      <c r="CB30" s="192">
        <f>CB29-SUMPRODUCT('Alternatyva 2'!CB$23:CB$102,'Alternatyva 2'!$DH$23:$DH$102)</f>
        <v>0</v>
      </c>
      <c r="CC30" s="192">
        <f>CC29-SUMPRODUCT('Alternatyva 2'!CC$23:CC$102,'Alternatyva 2'!$DH$23:$DH$102)</f>
        <v>0</v>
      </c>
      <c r="CD30" s="192">
        <f>CD29-SUMPRODUCT('Alternatyva 2'!CD$23:CD$102,'Alternatyva 2'!$DH$23:$DH$102)</f>
        <v>0</v>
      </c>
      <c r="CE30" s="192">
        <f>CE29-SUMPRODUCT('Alternatyva 2'!CE$23:CE$102,'Alternatyva 2'!$DH$23:$DH$102)</f>
        <v>0</v>
      </c>
      <c r="CF30" s="192">
        <f>CF29-SUMPRODUCT('Alternatyva 2'!CF$23:CF$102,'Alternatyva 2'!$DH$23:$DH$102)</f>
        <v>0</v>
      </c>
      <c r="CG30" s="192">
        <f>CG29-SUMPRODUCT('Alternatyva 2'!CG$23:CG$102,'Alternatyva 2'!$DH$23:$DH$102)</f>
        <v>0</v>
      </c>
      <c r="CH30" s="192">
        <f>CH29-SUMPRODUCT('Alternatyva 2'!CH$23:CH$102,'Alternatyva 2'!$DH$23:$DH$102)</f>
        <v>0</v>
      </c>
      <c r="CI30" s="192">
        <f>CI29-SUMPRODUCT('Alternatyva 2'!CI$23:CI$102,'Alternatyva 2'!$DH$23:$DH$102)</f>
        <v>0</v>
      </c>
      <c r="CJ30" s="192">
        <f>CJ29-SUMPRODUCT('Alternatyva 2'!CJ$23:CJ$102,'Alternatyva 2'!$DH$23:$DH$102)</f>
        <v>0</v>
      </c>
      <c r="CK30" s="192">
        <f>CK29-SUMPRODUCT('Alternatyva 2'!CK$23:CK$102,'Alternatyva 2'!$DH$23:$DH$102)</f>
        <v>0</v>
      </c>
      <c r="CL30" s="192">
        <f>CL29-SUMPRODUCT('Alternatyva 2'!CL$23:CL$102,'Alternatyva 2'!$DH$23:$DH$102)</f>
        <v>0</v>
      </c>
      <c r="CM30" s="192">
        <f>CM29-SUMPRODUCT('Alternatyva 2'!CM$23:CM$102,'Alternatyva 2'!$DH$23:$DH$102)</f>
        <v>0</v>
      </c>
      <c r="CN30" s="192">
        <f>CN29-SUMPRODUCT('Alternatyva 2'!CN$23:CN$102,'Alternatyva 2'!$DH$23:$DH$102)</f>
        <v>0</v>
      </c>
      <c r="CO30" s="192">
        <f>CO29-SUMPRODUCT('Alternatyva 2'!CO$23:CO$102,'Alternatyva 2'!$DH$23:$DH$102)</f>
        <v>0</v>
      </c>
      <c r="CP30" s="192">
        <f>CP29-SUMPRODUCT('Alternatyva 2'!CP$23:CP$102,'Alternatyva 2'!$DH$23:$DH$102)</f>
        <v>0</v>
      </c>
      <c r="CQ30" s="192">
        <f>CQ29-SUMPRODUCT('Alternatyva 2'!CQ$23:CQ$102,'Alternatyva 2'!$DH$23:$DH$102)</f>
        <v>0</v>
      </c>
      <c r="CR30" s="192">
        <f>CR29-SUMPRODUCT('Alternatyva 2'!CR$23:CR$102,'Alternatyva 2'!$DH$23:$DH$102)</f>
        <v>0</v>
      </c>
      <c r="CS30" s="192">
        <f>CS29-SUMPRODUCT('Alternatyva 2'!CS$23:CS$102,'Alternatyva 2'!$DH$23:$DH$102)</f>
        <v>0</v>
      </c>
      <c r="CT30" s="192">
        <f>CT29-SUMPRODUCT('Alternatyva 2'!CT$23:CT$102,'Alternatyva 2'!$DH$23:$DH$102)</f>
        <v>0</v>
      </c>
      <c r="CU30" s="192">
        <f>CU29-SUMPRODUCT('Alternatyva 2'!CU$23:CU$102,'Alternatyva 2'!$DH$23:$DH$102)</f>
        <v>0</v>
      </c>
      <c r="CV30" s="192">
        <f>CV29-SUMPRODUCT('Alternatyva 2'!CV$23:CV$102,'Alternatyva 2'!$DH$23:$DH$102)</f>
        <v>0</v>
      </c>
      <c r="CW30" s="192">
        <f>CW29-SUMPRODUCT('Alternatyva 2'!CW$23:CW$102,'Alternatyva 2'!$DH$23:$DH$102)</f>
        <v>0</v>
      </c>
      <c r="CX30" s="192">
        <f>CX29-SUMPRODUCT('Alternatyva 2'!CX$23:CX$102,'Alternatyva 2'!$DH$23:$DH$102)</f>
        <v>0</v>
      </c>
      <c r="CY30" s="192">
        <f>CY29-SUMPRODUCT('Alternatyva 2'!CY$23:CY$102,'Alternatyva 2'!$DH$23:$DH$102)</f>
        <v>0</v>
      </c>
      <c r="CZ30" s="192">
        <f>CZ29-SUMPRODUCT('Alternatyva 2'!CZ$23:CZ$102,'Alternatyva 2'!$DH$23:$DH$102)</f>
        <v>0</v>
      </c>
      <c r="DA30" s="192">
        <f>DA29-SUMPRODUCT('Alternatyva 2'!DA$23:DA$102,'Alternatyva 2'!$DH$23:$DH$102)</f>
        <v>0</v>
      </c>
      <c r="DB30" s="192">
        <f>DB29-SUMPRODUCT('Alternatyva 2'!DB$23:DB$102,'Alternatyva 2'!$DH$23:$DH$102)</f>
        <v>0</v>
      </c>
      <c r="DC30" s="192">
        <f>DC29-SUMPRODUCT('Alternatyva 2'!DC$23:DC$102,'Alternatyva 2'!$DH$23:$DH$102)</f>
        <v>0</v>
      </c>
    </row>
    <row r="31" spans="2:108" ht="15" hidden="1" customHeight="1" thickBot="1">
      <c r="B31" s="160" t="s">
        <v>225</v>
      </c>
      <c r="C31" s="718" t="s">
        <v>226</v>
      </c>
      <c r="D31" s="719"/>
      <c r="E31" s="720"/>
      <c r="F31" s="191">
        <f>H31+NPV(SD,I31:INDEX(I31:DC31,PAL))</f>
        <v>0</v>
      </c>
      <c r="G31" s="192">
        <f>SUMIF($H$6:$DC$6,"&lt;="&amp;PAL,$H31:$DC31)</f>
        <v>0</v>
      </c>
      <c r="H31" s="193">
        <f>H26-H27-H28+H30</f>
        <v>0</v>
      </c>
      <c r="I31" s="193">
        <f t="shared" ref="I31:BT31" si="9">I26-I27-I28+I30</f>
        <v>0</v>
      </c>
      <c r="J31" s="193">
        <f t="shared" si="9"/>
        <v>0</v>
      </c>
      <c r="K31" s="193">
        <f t="shared" si="9"/>
        <v>0</v>
      </c>
      <c r="L31" s="193">
        <f t="shared" si="9"/>
        <v>0</v>
      </c>
      <c r="M31" s="193">
        <f t="shared" si="9"/>
        <v>0</v>
      </c>
      <c r="N31" s="193">
        <f t="shared" si="9"/>
        <v>0</v>
      </c>
      <c r="O31" s="193">
        <f t="shared" si="9"/>
        <v>0</v>
      </c>
      <c r="P31" s="193">
        <f t="shared" si="9"/>
        <v>0</v>
      </c>
      <c r="Q31" s="193">
        <f t="shared" si="9"/>
        <v>0</v>
      </c>
      <c r="R31" s="193">
        <f t="shared" si="9"/>
        <v>0</v>
      </c>
      <c r="S31" s="193">
        <f t="shared" si="9"/>
        <v>0</v>
      </c>
      <c r="T31" s="193">
        <f t="shared" si="9"/>
        <v>0</v>
      </c>
      <c r="U31" s="193">
        <f t="shared" si="9"/>
        <v>0</v>
      </c>
      <c r="V31" s="193">
        <f t="shared" si="9"/>
        <v>0</v>
      </c>
      <c r="W31" s="193">
        <f t="shared" si="9"/>
        <v>0</v>
      </c>
      <c r="X31" s="193">
        <f t="shared" si="9"/>
        <v>0</v>
      </c>
      <c r="Y31" s="193">
        <f t="shared" si="9"/>
        <v>0</v>
      </c>
      <c r="Z31" s="193">
        <f t="shared" si="9"/>
        <v>0</v>
      </c>
      <c r="AA31" s="193">
        <f t="shared" si="9"/>
        <v>0</v>
      </c>
      <c r="AB31" s="193">
        <f t="shared" si="9"/>
        <v>0</v>
      </c>
      <c r="AC31" s="193">
        <f t="shared" si="9"/>
        <v>0</v>
      </c>
      <c r="AD31" s="193">
        <f t="shared" si="9"/>
        <v>0</v>
      </c>
      <c r="AE31" s="193">
        <f t="shared" si="9"/>
        <v>0</v>
      </c>
      <c r="AF31" s="193">
        <f t="shared" si="9"/>
        <v>0</v>
      </c>
      <c r="AG31" s="193">
        <f t="shared" si="9"/>
        <v>0</v>
      </c>
      <c r="AH31" s="193">
        <f t="shared" si="9"/>
        <v>0</v>
      </c>
      <c r="AI31" s="193">
        <f t="shared" si="9"/>
        <v>0</v>
      </c>
      <c r="AJ31" s="193">
        <f t="shared" si="9"/>
        <v>0</v>
      </c>
      <c r="AK31" s="193">
        <f t="shared" si="9"/>
        <v>0</v>
      </c>
      <c r="AL31" s="193">
        <f t="shared" si="9"/>
        <v>0</v>
      </c>
      <c r="AM31" s="193">
        <f t="shared" si="9"/>
        <v>0</v>
      </c>
      <c r="AN31" s="193">
        <f t="shared" si="9"/>
        <v>0</v>
      </c>
      <c r="AO31" s="193">
        <f t="shared" si="9"/>
        <v>0</v>
      </c>
      <c r="AP31" s="193">
        <f t="shared" si="9"/>
        <v>0</v>
      </c>
      <c r="AQ31" s="193">
        <f t="shared" si="9"/>
        <v>0</v>
      </c>
      <c r="AR31" s="193">
        <f t="shared" si="9"/>
        <v>0</v>
      </c>
      <c r="AS31" s="193">
        <f t="shared" si="9"/>
        <v>0</v>
      </c>
      <c r="AT31" s="193">
        <f t="shared" si="9"/>
        <v>0</v>
      </c>
      <c r="AU31" s="193">
        <f t="shared" si="9"/>
        <v>0</v>
      </c>
      <c r="AV31" s="193">
        <f t="shared" si="9"/>
        <v>0</v>
      </c>
      <c r="AW31" s="193">
        <f t="shared" si="9"/>
        <v>0</v>
      </c>
      <c r="AX31" s="193">
        <f t="shared" si="9"/>
        <v>0</v>
      </c>
      <c r="AY31" s="193">
        <f t="shared" si="9"/>
        <v>0</v>
      </c>
      <c r="AZ31" s="193">
        <f t="shared" si="9"/>
        <v>0</v>
      </c>
      <c r="BA31" s="193">
        <f t="shared" si="9"/>
        <v>0</v>
      </c>
      <c r="BB31" s="193">
        <f t="shared" si="9"/>
        <v>0</v>
      </c>
      <c r="BC31" s="193">
        <f t="shared" si="9"/>
        <v>0</v>
      </c>
      <c r="BD31" s="193">
        <f t="shared" si="9"/>
        <v>0</v>
      </c>
      <c r="BE31" s="193">
        <f t="shared" si="9"/>
        <v>0</v>
      </c>
      <c r="BF31" s="193">
        <f t="shared" si="9"/>
        <v>0</v>
      </c>
      <c r="BG31" s="193">
        <f t="shared" si="9"/>
        <v>0</v>
      </c>
      <c r="BH31" s="193">
        <f t="shared" si="9"/>
        <v>0</v>
      </c>
      <c r="BI31" s="193">
        <f t="shared" si="9"/>
        <v>0</v>
      </c>
      <c r="BJ31" s="193">
        <f t="shared" si="9"/>
        <v>0</v>
      </c>
      <c r="BK31" s="193">
        <f t="shared" si="9"/>
        <v>0</v>
      </c>
      <c r="BL31" s="193">
        <f t="shared" si="9"/>
        <v>0</v>
      </c>
      <c r="BM31" s="193">
        <f t="shared" si="9"/>
        <v>0</v>
      </c>
      <c r="BN31" s="193">
        <f t="shared" si="9"/>
        <v>0</v>
      </c>
      <c r="BO31" s="193">
        <f t="shared" si="9"/>
        <v>0</v>
      </c>
      <c r="BP31" s="193">
        <f t="shared" si="9"/>
        <v>0</v>
      </c>
      <c r="BQ31" s="193">
        <f t="shared" si="9"/>
        <v>0</v>
      </c>
      <c r="BR31" s="193">
        <f t="shared" si="9"/>
        <v>0</v>
      </c>
      <c r="BS31" s="193">
        <f t="shared" si="9"/>
        <v>0</v>
      </c>
      <c r="BT31" s="193">
        <f t="shared" si="9"/>
        <v>0</v>
      </c>
      <c r="BU31" s="193">
        <f t="shared" ref="BU31:DC31" si="10">BU26-BU27-BU28+BU30</f>
        <v>0</v>
      </c>
      <c r="BV31" s="193">
        <f t="shared" si="10"/>
        <v>0</v>
      </c>
      <c r="BW31" s="193">
        <f t="shared" si="10"/>
        <v>0</v>
      </c>
      <c r="BX31" s="193">
        <f t="shared" si="10"/>
        <v>0</v>
      </c>
      <c r="BY31" s="193">
        <f t="shared" si="10"/>
        <v>0</v>
      </c>
      <c r="BZ31" s="193">
        <f t="shared" si="10"/>
        <v>0</v>
      </c>
      <c r="CA31" s="193">
        <f t="shared" si="10"/>
        <v>0</v>
      </c>
      <c r="CB31" s="193">
        <f t="shared" si="10"/>
        <v>0</v>
      </c>
      <c r="CC31" s="193">
        <f t="shared" si="10"/>
        <v>0</v>
      </c>
      <c r="CD31" s="193">
        <f t="shared" si="10"/>
        <v>0</v>
      </c>
      <c r="CE31" s="193">
        <f t="shared" si="10"/>
        <v>0</v>
      </c>
      <c r="CF31" s="193">
        <f t="shared" si="10"/>
        <v>0</v>
      </c>
      <c r="CG31" s="193">
        <f t="shared" si="10"/>
        <v>0</v>
      </c>
      <c r="CH31" s="193">
        <f t="shared" si="10"/>
        <v>0</v>
      </c>
      <c r="CI31" s="193">
        <f t="shared" si="10"/>
        <v>0</v>
      </c>
      <c r="CJ31" s="193">
        <f t="shared" si="10"/>
        <v>0</v>
      </c>
      <c r="CK31" s="193">
        <f t="shared" si="10"/>
        <v>0</v>
      </c>
      <c r="CL31" s="193">
        <f t="shared" si="10"/>
        <v>0</v>
      </c>
      <c r="CM31" s="193">
        <f t="shared" si="10"/>
        <v>0</v>
      </c>
      <c r="CN31" s="193">
        <f t="shared" si="10"/>
        <v>0</v>
      </c>
      <c r="CO31" s="193">
        <f t="shared" si="10"/>
        <v>0</v>
      </c>
      <c r="CP31" s="193">
        <f t="shared" si="10"/>
        <v>0</v>
      </c>
      <c r="CQ31" s="193">
        <f t="shared" si="10"/>
        <v>0</v>
      </c>
      <c r="CR31" s="193">
        <f t="shared" si="10"/>
        <v>0</v>
      </c>
      <c r="CS31" s="193">
        <f t="shared" si="10"/>
        <v>0</v>
      </c>
      <c r="CT31" s="193">
        <f t="shared" si="10"/>
        <v>0</v>
      </c>
      <c r="CU31" s="193">
        <f t="shared" si="10"/>
        <v>0</v>
      </c>
      <c r="CV31" s="193">
        <f t="shared" si="10"/>
        <v>0</v>
      </c>
      <c r="CW31" s="193">
        <f t="shared" si="10"/>
        <v>0</v>
      </c>
      <c r="CX31" s="193">
        <f t="shared" si="10"/>
        <v>0</v>
      </c>
      <c r="CY31" s="193">
        <f t="shared" si="10"/>
        <v>0</v>
      </c>
      <c r="CZ31" s="193">
        <f t="shared" si="10"/>
        <v>0</v>
      </c>
      <c r="DA31" s="193">
        <f t="shared" si="10"/>
        <v>0</v>
      </c>
      <c r="DB31" s="193">
        <f t="shared" si="10"/>
        <v>0</v>
      </c>
      <c r="DC31" s="193">
        <f t="shared" si="10"/>
        <v>0</v>
      </c>
    </row>
    <row r="32" spans="2:108" ht="15" hidden="1" customHeight="1" thickBot="1">
      <c r="C32" s="725" t="s">
        <v>227</v>
      </c>
      <c r="D32" s="726"/>
      <c r="E32" s="726"/>
      <c r="F32" s="727"/>
      <c r="G32" s="29"/>
      <c r="H32" s="29"/>
      <c r="I32" s="29"/>
      <c r="J32" s="29"/>
      <c r="K32" s="29"/>
      <c r="L32" s="29"/>
      <c r="M32" s="29"/>
      <c r="N32" s="29"/>
      <c r="O32" s="29"/>
      <c r="P32" s="29"/>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722" t="s">
        <v>228</v>
      </c>
      <c r="D33" s="723"/>
      <c r="E33" s="724"/>
      <c r="F33" s="26">
        <f>F31</f>
        <v>0</v>
      </c>
      <c r="G33" s="29"/>
      <c r="H33" s="29"/>
      <c r="I33" s="29"/>
      <c r="J33" s="29"/>
      <c r="K33" s="29"/>
      <c r="L33" s="29"/>
      <c r="M33" s="29"/>
      <c r="N33" s="29"/>
      <c r="O33" s="29"/>
      <c r="P33" s="29"/>
    </row>
    <row r="34" spans="2:107" ht="15" hidden="1" customHeight="1">
      <c r="C34" s="715" t="s">
        <v>229</v>
      </c>
      <c r="D34" s="716"/>
      <c r="E34" s="717"/>
      <c r="F34" s="194" t="str">
        <f>IFERROR(IF(F28&lt;0,(F26-F28)/(F27-F30),(F26)/(F27+F28-F30)),"")</f>
        <v/>
      </c>
      <c r="G34" s="29"/>
      <c r="H34" s="29"/>
      <c r="I34" s="29"/>
      <c r="J34" s="29"/>
      <c r="K34" s="29"/>
      <c r="L34" s="29"/>
      <c r="M34" s="29"/>
      <c r="N34" s="29"/>
      <c r="O34" s="29"/>
      <c r="P34" s="29"/>
    </row>
    <row r="35" spans="2:107" ht="15" hidden="1" customHeight="1" thickBot="1">
      <c r="C35" s="712" t="s">
        <v>230</v>
      </c>
      <c r="D35" s="713"/>
      <c r="E35" s="714"/>
      <c r="F35" s="199" t="str">
        <f>IFERROR(IRR(H31:INDEX(H31:DC31,PAL+1)),"-")</f>
        <v>-</v>
      </c>
      <c r="G35" s="29"/>
      <c r="H35" s="29"/>
      <c r="I35" s="29"/>
      <c r="J35" s="29"/>
      <c r="K35" s="29"/>
      <c r="L35" s="29"/>
      <c r="M35" s="29"/>
      <c r="N35" s="29"/>
      <c r="O35" s="29"/>
      <c r="P35" s="29"/>
    </row>
    <row r="36" spans="2:107" ht="15" hidden="1" customHeight="1" thickBot="1">
      <c r="C36" s="725" t="s">
        <v>231</v>
      </c>
      <c r="D36" s="726"/>
      <c r="E36" s="726"/>
      <c r="F36" s="727"/>
      <c r="G36" s="168" t="s">
        <v>145</v>
      </c>
      <c r="H36" s="168">
        <f t="shared" ref="H36:AM36" ca="1" si="11">H25</f>
        <v>2021</v>
      </c>
      <c r="I36" s="168">
        <f t="shared" ca="1" si="11"/>
        <v>2022</v>
      </c>
      <c r="J36" s="168">
        <f t="shared" ca="1" si="11"/>
        <v>2023</v>
      </c>
      <c r="K36" s="168">
        <f t="shared" ca="1" si="11"/>
        <v>2024</v>
      </c>
      <c r="L36" s="168">
        <f t="shared" ca="1" si="11"/>
        <v>2025</v>
      </c>
      <c r="M36" s="168">
        <f t="shared" ca="1" si="11"/>
        <v>2026</v>
      </c>
      <c r="N36" s="168">
        <f t="shared" ca="1" si="11"/>
        <v>2027</v>
      </c>
      <c r="O36" s="168">
        <f t="shared" ca="1" si="11"/>
        <v>2028</v>
      </c>
      <c r="P36" s="168">
        <f t="shared" ca="1" si="11"/>
        <v>2029</v>
      </c>
      <c r="Q36" s="168">
        <f t="shared" ca="1" si="11"/>
        <v>2030</v>
      </c>
      <c r="R36" s="168">
        <f t="shared" ca="1" si="11"/>
        <v>2031</v>
      </c>
      <c r="S36" s="168">
        <f t="shared" ca="1" si="11"/>
        <v>2032</v>
      </c>
      <c r="T36" s="168">
        <f t="shared" ca="1" si="11"/>
        <v>2033</v>
      </c>
      <c r="U36" s="168">
        <f t="shared" ca="1" si="11"/>
        <v>2034</v>
      </c>
      <c r="V36" s="168">
        <f t="shared" ca="1" si="11"/>
        <v>2035</v>
      </c>
      <c r="W36" s="168">
        <f t="shared" ca="1" si="11"/>
        <v>2036</v>
      </c>
      <c r="X36" s="168">
        <f t="shared" ca="1" si="11"/>
        <v>2037</v>
      </c>
      <c r="Y36" s="168">
        <f t="shared" ca="1" si="11"/>
        <v>2038</v>
      </c>
      <c r="Z36" s="168">
        <f t="shared" ca="1" si="11"/>
        <v>2039</v>
      </c>
      <c r="AA36" s="168">
        <f t="shared" ca="1" si="11"/>
        <v>2040</v>
      </c>
      <c r="AB36" s="168">
        <f t="shared" ca="1" si="11"/>
        <v>2041</v>
      </c>
      <c r="AC36" s="168">
        <f t="shared" ca="1" si="11"/>
        <v>2042</v>
      </c>
      <c r="AD36" s="168">
        <f t="shared" ca="1" si="11"/>
        <v>2043</v>
      </c>
      <c r="AE36" s="168">
        <f t="shared" ca="1" si="11"/>
        <v>2044</v>
      </c>
      <c r="AF36" s="168">
        <f t="shared" ca="1" si="11"/>
        <v>2045</v>
      </c>
      <c r="AG36" s="168">
        <f t="shared" ca="1" si="11"/>
        <v>2046</v>
      </c>
      <c r="AH36" s="168">
        <f t="shared" ca="1" si="11"/>
        <v>2047</v>
      </c>
      <c r="AI36" s="168">
        <f t="shared" ca="1" si="11"/>
        <v>2048</v>
      </c>
      <c r="AJ36" s="168">
        <f t="shared" ca="1" si="11"/>
        <v>2049</v>
      </c>
      <c r="AK36" s="168">
        <f t="shared" ca="1" si="11"/>
        <v>2050</v>
      </c>
      <c r="AL36" s="168">
        <f t="shared" ca="1" si="11"/>
        <v>2051</v>
      </c>
      <c r="AM36" s="168">
        <f t="shared" ca="1" si="11"/>
        <v>2052</v>
      </c>
      <c r="AN36" s="168">
        <f t="shared" ref="AN36:BS36" ca="1" si="12">AN25</f>
        <v>2053</v>
      </c>
      <c r="AO36" s="168">
        <f t="shared" ca="1" si="12"/>
        <v>2054</v>
      </c>
      <c r="AP36" s="168">
        <f t="shared" ca="1" si="12"/>
        <v>2055</v>
      </c>
      <c r="AQ36" s="168">
        <f t="shared" ca="1" si="12"/>
        <v>2056</v>
      </c>
      <c r="AR36" s="168">
        <f t="shared" ca="1" si="12"/>
        <v>2057</v>
      </c>
      <c r="AS36" s="168">
        <f t="shared" ca="1" si="12"/>
        <v>2058</v>
      </c>
      <c r="AT36" s="168">
        <f t="shared" ca="1" si="12"/>
        <v>2059</v>
      </c>
      <c r="AU36" s="168">
        <f t="shared" ca="1" si="12"/>
        <v>2060</v>
      </c>
      <c r="AV36" s="168">
        <f t="shared" ca="1" si="12"/>
        <v>2061</v>
      </c>
      <c r="AW36" s="168">
        <f t="shared" ca="1" si="12"/>
        <v>2062</v>
      </c>
      <c r="AX36" s="168">
        <f t="shared" ca="1" si="12"/>
        <v>2063</v>
      </c>
      <c r="AY36" s="168">
        <f t="shared" ca="1" si="12"/>
        <v>2064</v>
      </c>
      <c r="AZ36" s="168">
        <f t="shared" ca="1" si="12"/>
        <v>2065</v>
      </c>
      <c r="BA36" s="168">
        <f t="shared" ca="1" si="12"/>
        <v>2066</v>
      </c>
      <c r="BB36" s="168">
        <f t="shared" ca="1" si="12"/>
        <v>2067</v>
      </c>
      <c r="BC36" s="168">
        <f t="shared" ca="1" si="12"/>
        <v>2068</v>
      </c>
      <c r="BD36" s="168">
        <f t="shared" ca="1" si="12"/>
        <v>2069</v>
      </c>
      <c r="BE36" s="168">
        <f t="shared" ca="1" si="12"/>
        <v>2070</v>
      </c>
      <c r="BF36" s="168">
        <f t="shared" ca="1" si="12"/>
        <v>2071</v>
      </c>
      <c r="BG36" s="168">
        <f t="shared" ca="1" si="12"/>
        <v>2072</v>
      </c>
      <c r="BH36" s="168">
        <f t="shared" ca="1" si="12"/>
        <v>2073</v>
      </c>
      <c r="BI36" s="168">
        <f t="shared" ca="1" si="12"/>
        <v>2074</v>
      </c>
      <c r="BJ36" s="168">
        <f t="shared" ca="1" si="12"/>
        <v>2075</v>
      </c>
      <c r="BK36" s="168">
        <f t="shared" ca="1" si="12"/>
        <v>2076</v>
      </c>
      <c r="BL36" s="168">
        <f t="shared" ca="1" si="12"/>
        <v>2077</v>
      </c>
      <c r="BM36" s="168">
        <f t="shared" ca="1" si="12"/>
        <v>2078</v>
      </c>
      <c r="BN36" s="168">
        <f t="shared" ca="1" si="12"/>
        <v>2079</v>
      </c>
      <c r="BO36" s="168">
        <f t="shared" ca="1" si="12"/>
        <v>2080</v>
      </c>
      <c r="BP36" s="168">
        <f t="shared" ca="1" si="12"/>
        <v>2081</v>
      </c>
      <c r="BQ36" s="168">
        <f t="shared" ca="1" si="12"/>
        <v>2082</v>
      </c>
      <c r="BR36" s="168">
        <f t="shared" ca="1" si="12"/>
        <v>2083</v>
      </c>
      <c r="BS36" s="168">
        <f t="shared" ca="1" si="12"/>
        <v>2084</v>
      </c>
      <c r="BT36" s="168">
        <f t="shared" ref="BT36:DC36" ca="1" si="13">BT25</f>
        <v>2085</v>
      </c>
      <c r="BU36" s="168">
        <f t="shared" ca="1" si="13"/>
        <v>2086</v>
      </c>
      <c r="BV36" s="168">
        <f t="shared" ca="1" si="13"/>
        <v>2087</v>
      </c>
      <c r="BW36" s="168">
        <f t="shared" ca="1" si="13"/>
        <v>2088</v>
      </c>
      <c r="BX36" s="168">
        <f t="shared" ca="1" si="13"/>
        <v>2089</v>
      </c>
      <c r="BY36" s="168">
        <f t="shared" ca="1" si="13"/>
        <v>2090</v>
      </c>
      <c r="BZ36" s="168">
        <f t="shared" ca="1" si="13"/>
        <v>2091</v>
      </c>
      <c r="CA36" s="168">
        <f t="shared" ca="1" si="13"/>
        <v>2092</v>
      </c>
      <c r="CB36" s="168">
        <f t="shared" ca="1" si="13"/>
        <v>2093</v>
      </c>
      <c r="CC36" s="168">
        <f t="shared" ca="1" si="13"/>
        <v>2094</v>
      </c>
      <c r="CD36" s="168">
        <f t="shared" ca="1" si="13"/>
        <v>2095</v>
      </c>
      <c r="CE36" s="168">
        <f t="shared" ca="1" si="13"/>
        <v>2096</v>
      </c>
      <c r="CF36" s="168">
        <f t="shared" ca="1" si="13"/>
        <v>2097</v>
      </c>
      <c r="CG36" s="168">
        <f t="shared" ca="1" si="13"/>
        <v>2098</v>
      </c>
      <c r="CH36" s="168">
        <f t="shared" ca="1" si="13"/>
        <v>2099</v>
      </c>
      <c r="CI36" s="168">
        <f t="shared" ca="1" si="13"/>
        <v>2100</v>
      </c>
      <c r="CJ36" s="168">
        <f t="shared" ca="1" si="13"/>
        <v>2101</v>
      </c>
      <c r="CK36" s="168">
        <f t="shared" ca="1" si="13"/>
        <v>2102</v>
      </c>
      <c r="CL36" s="168">
        <f t="shared" ca="1" si="13"/>
        <v>2103</v>
      </c>
      <c r="CM36" s="168">
        <f t="shared" ca="1" si="13"/>
        <v>2104</v>
      </c>
      <c r="CN36" s="168">
        <f t="shared" ca="1" si="13"/>
        <v>2105</v>
      </c>
      <c r="CO36" s="168">
        <f t="shared" ca="1" si="13"/>
        <v>2106</v>
      </c>
      <c r="CP36" s="168">
        <f t="shared" ca="1" si="13"/>
        <v>2107</v>
      </c>
      <c r="CQ36" s="168">
        <f t="shared" ca="1" si="13"/>
        <v>2108</v>
      </c>
      <c r="CR36" s="168">
        <f t="shared" ca="1" si="13"/>
        <v>2109</v>
      </c>
      <c r="CS36" s="168">
        <f t="shared" ca="1" si="13"/>
        <v>2110</v>
      </c>
      <c r="CT36" s="168">
        <f t="shared" ca="1" si="13"/>
        <v>2111</v>
      </c>
      <c r="CU36" s="168">
        <f t="shared" ca="1" si="13"/>
        <v>2112</v>
      </c>
      <c r="CV36" s="168">
        <f t="shared" ca="1" si="13"/>
        <v>2113</v>
      </c>
      <c r="CW36" s="168">
        <f t="shared" ca="1" si="13"/>
        <v>2114</v>
      </c>
      <c r="CX36" s="168">
        <f t="shared" ca="1" si="13"/>
        <v>2115</v>
      </c>
      <c r="CY36" s="168">
        <f t="shared" ca="1" si="13"/>
        <v>2116</v>
      </c>
      <c r="CZ36" s="168">
        <f t="shared" ca="1" si="13"/>
        <v>2117</v>
      </c>
      <c r="DA36" s="168">
        <f t="shared" ca="1" si="13"/>
        <v>2118</v>
      </c>
      <c r="DB36" s="168">
        <f t="shared" ca="1" si="13"/>
        <v>2119</v>
      </c>
      <c r="DC36" s="168">
        <f t="shared" ca="1" si="13"/>
        <v>2120</v>
      </c>
    </row>
    <row r="37" spans="2:107" ht="15" hidden="1" customHeight="1">
      <c r="C37" s="703" t="s">
        <v>232</v>
      </c>
      <c r="D37" s="704"/>
      <c r="E37" s="705"/>
      <c r="F37" s="33"/>
      <c r="G37" s="196">
        <f>SUMIF($H$6:$DC$6,"&lt;="&amp;PAL,$H37:$DC37)</f>
        <v>0</v>
      </c>
      <c r="H37" s="193">
        <f>H29-'Alternatyva 2'!H$7+'Alternatyva 2'!H$131</f>
        <v>0</v>
      </c>
      <c r="I37" s="193">
        <f>I29-'Alternatyva 2'!I$7+'Alternatyva 2'!I$131</f>
        <v>0</v>
      </c>
      <c r="J37" s="193">
        <f>J29-'Alternatyva 2'!J$7+'Alternatyva 2'!J$131</f>
        <v>0</v>
      </c>
      <c r="K37" s="193">
        <f>K29-'Alternatyva 2'!K$7+'Alternatyva 2'!K$131</f>
        <v>0</v>
      </c>
      <c r="L37" s="193">
        <f>L29-'Alternatyva 2'!L$7+'Alternatyva 2'!L$131</f>
        <v>0</v>
      </c>
      <c r="M37" s="193">
        <f>M29-'Alternatyva 2'!M$7+'Alternatyva 2'!M$131</f>
        <v>0</v>
      </c>
      <c r="N37" s="193">
        <f>N29-'Alternatyva 2'!N$7+'Alternatyva 2'!N$131</f>
        <v>0</v>
      </c>
      <c r="O37" s="193">
        <f>O29-'Alternatyva 2'!O$7+'Alternatyva 2'!O$131</f>
        <v>0</v>
      </c>
      <c r="P37" s="193">
        <f>P29-'Alternatyva 2'!P$7+'Alternatyva 2'!P$131</f>
        <v>0</v>
      </c>
      <c r="Q37" s="193">
        <f>Q29-'Alternatyva 2'!Q$7+'Alternatyva 2'!Q$131</f>
        <v>0</v>
      </c>
      <c r="R37" s="193">
        <f>R29-'Alternatyva 2'!R$7+'Alternatyva 2'!R$131</f>
        <v>0</v>
      </c>
      <c r="S37" s="193">
        <f>S29-'Alternatyva 2'!S$7+'Alternatyva 2'!S$131</f>
        <v>0</v>
      </c>
      <c r="T37" s="193">
        <f>T29-'Alternatyva 2'!T$7+'Alternatyva 2'!T$131</f>
        <v>0</v>
      </c>
      <c r="U37" s="193">
        <f>U29-'Alternatyva 2'!U$7+'Alternatyva 2'!U$131</f>
        <v>0</v>
      </c>
      <c r="V37" s="193">
        <f>V29-'Alternatyva 2'!V$7+'Alternatyva 2'!V$131</f>
        <v>0</v>
      </c>
      <c r="W37" s="193">
        <f>W29-'Alternatyva 2'!W$7+'Alternatyva 2'!W$131</f>
        <v>0</v>
      </c>
      <c r="X37" s="193">
        <f>X29-'Alternatyva 2'!X$7+'Alternatyva 2'!X$131</f>
        <v>0</v>
      </c>
      <c r="Y37" s="193">
        <f>Y29-'Alternatyva 2'!Y$7+'Alternatyva 2'!Y$131</f>
        <v>0</v>
      </c>
      <c r="Z37" s="193">
        <f>Z29-'Alternatyva 2'!Z$7+'Alternatyva 2'!Z$131</f>
        <v>0</v>
      </c>
      <c r="AA37" s="193">
        <f>AA29-'Alternatyva 2'!AA$7+'Alternatyva 2'!AA$131</f>
        <v>0</v>
      </c>
      <c r="AB37" s="193">
        <f>AB29-'Alternatyva 2'!AB$7+'Alternatyva 2'!AB$131</f>
        <v>0</v>
      </c>
      <c r="AC37" s="193">
        <f>AC29-'Alternatyva 2'!AC$7+'Alternatyva 2'!AC$131</f>
        <v>0</v>
      </c>
      <c r="AD37" s="193">
        <f>AD29-'Alternatyva 2'!AD$7+'Alternatyva 2'!AD$131</f>
        <v>0</v>
      </c>
      <c r="AE37" s="193">
        <f>AE29-'Alternatyva 2'!AE$7+'Alternatyva 2'!AE$131</f>
        <v>0</v>
      </c>
      <c r="AF37" s="193">
        <f>AF29-'Alternatyva 2'!AF$7+'Alternatyva 2'!AF$131</f>
        <v>0</v>
      </c>
      <c r="AG37" s="193">
        <f>AG29-'Alternatyva 2'!AG$7+'Alternatyva 2'!AG$131</f>
        <v>0</v>
      </c>
      <c r="AH37" s="193">
        <f>AH29-'Alternatyva 2'!AH$7+'Alternatyva 2'!AH$131</f>
        <v>0</v>
      </c>
      <c r="AI37" s="193">
        <f>AI29-'Alternatyva 2'!AI$7+'Alternatyva 2'!AI$131</f>
        <v>0</v>
      </c>
      <c r="AJ37" s="193">
        <f>AJ29-'Alternatyva 2'!AJ$7+'Alternatyva 2'!AJ$131</f>
        <v>0</v>
      </c>
      <c r="AK37" s="193">
        <f>AK29-'Alternatyva 2'!AK$7+'Alternatyva 2'!AK$131</f>
        <v>0</v>
      </c>
      <c r="AL37" s="193">
        <f>AL29-'Alternatyva 2'!AL$7+'Alternatyva 2'!AL$131</f>
        <v>0</v>
      </c>
      <c r="AM37" s="193">
        <f>AM29-'Alternatyva 2'!AM$7+'Alternatyva 2'!AM$131</f>
        <v>0</v>
      </c>
      <c r="AN37" s="193">
        <f>AN29-'Alternatyva 2'!AN$7+'Alternatyva 2'!AN$131</f>
        <v>0</v>
      </c>
      <c r="AO37" s="193">
        <f>AO29-'Alternatyva 2'!AO$7+'Alternatyva 2'!AO$131</f>
        <v>0</v>
      </c>
      <c r="AP37" s="193">
        <f>AP29-'Alternatyva 2'!AP$7+'Alternatyva 2'!AP$131</f>
        <v>0</v>
      </c>
      <c r="AQ37" s="193">
        <f>AQ29-'Alternatyva 2'!AQ$7+'Alternatyva 2'!AQ$131</f>
        <v>0</v>
      </c>
      <c r="AR37" s="193">
        <f>AR29-'Alternatyva 2'!AR$7+'Alternatyva 2'!AR$131</f>
        <v>0</v>
      </c>
      <c r="AS37" s="193">
        <f>AS29-'Alternatyva 2'!AS$7+'Alternatyva 2'!AS$131</f>
        <v>0</v>
      </c>
      <c r="AT37" s="193">
        <f>AT29-'Alternatyva 2'!AT$7+'Alternatyva 2'!AT$131</f>
        <v>0</v>
      </c>
      <c r="AU37" s="193">
        <f>AU29-'Alternatyva 2'!AU$7+'Alternatyva 2'!AU$131</f>
        <v>0</v>
      </c>
      <c r="AV37" s="193">
        <f>AV29-'Alternatyva 2'!AV$7+'Alternatyva 2'!AV$131</f>
        <v>0</v>
      </c>
      <c r="AW37" s="193">
        <f>AW29-'Alternatyva 2'!AW$7+'Alternatyva 2'!AW$131</f>
        <v>0</v>
      </c>
      <c r="AX37" s="193">
        <f>AX29-'Alternatyva 2'!AX$7+'Alternatyva 2'!AX$131</f>
        <v>0</v>
      </c>
      <c r="AY37" s="193">
        <f>AY29-'Alternatyva 2'!AY$7+'Alternatyva 2'!AY$131</f>
        <v>0</v>
      </c>
      <c r="AZ37" s="193">
        <f>AZ29-'Alternatyva 2'!AZ$7+'Alternatyva 2'!AZ$131</f>
        <v>0</v>
      </c>
      <c r="BA37" s="193">
        <f>BA29-'Alternatyva 2'!BA$7+'Alternatyva 2'!BA$131</f>
        <v>0</v>
      </c>
      <c r="BB37" s="193">
        <f>BB29-'Alternatyva 2'!BB$7+'Alternatyva 2'!BB$131</f>
        <v>0</v>
      </c>
      <c r="BC37" s="193">
        <f>BC29-'Alternatyva 2'!BC$7+'Alternatyva 2'!BC$131</f>
        <v>0</v>
      </c>
      <c r="BD37" s="193">
        <f>BD29-'Alternatyva 2'!BD$7+'Alternatyva 2'!BD$131</f>
        <v>0</v>
      </c>
      <c r="BE37" s="193">
        <f>BE29-'Alternatyva 2'!BE$7+'Alternatyva 2'!BE$131</f>
        <v>0</v>
      </c>
      <c r="BF37" s="193">
        <f>BF29-'Alternatyva 2'!BF$7+'Alternatyva 2'!BF$131</f>
        <v>0</v>
      </c>
      <c r="BG37" s="193">
        <f>BG29-'Alternatyva 2'!BG$7+'Alternatyva 2'!BG$131</f>
        <v>0</v>
      </c>
      <c r="BH37" s="193">
        <f>BH29-'Alternatyva 2'!BH$7+'Alternatyva 2'!BH$131</f>
        <v>0</v>
      </c>
      <c r="BI37" s="193">
        <f>BI29-'Alternatyva 2'!BI$7+'Alternatyva 2'!BI$131</f>
        <v>0</v>
      </c>
      <c r="BJ37" s="193">
        <f>BJ29-'Alternatyva 2'!BJ$7+'Alternatyva 2'!BJ$131</f>
        <v>0</v>
      </c>
      <c r="BK37" s="193">
        <f>BK29-'Alternatyva 2'!BK$7+'Alternatyva 2'!BK$131</f>
        <v>0</v>
      </c>
      <c r="BL37" s="193">
        <f>BL29-'Alternatyva 2'!BL$7+'Alternatyva 2'!BL$131</f>
        <v>0</v>
      </c>
      <c r="BM37" s="193">
        <f>BM29-'Alternatyva 2'!BM$7+'Alternatyva 2'!BM$131</f>
        <v>0</v>
      </c>
      <c r="BN37" s="193">
        <f>BN29-'Alternatyva 2'!BN$7+'Alternatyva 2'!BN$131</f>
        <v>0</v>
      </c>
      <c r="BO37" s="193">
        <f>BO29-'Alternatyva 2'!BO$7+'Alternatyva 2'!BO$131</f>
        <v>0</v>
      </c>
      <c r="BP37" s="193">
        <f>BP29-'Alternatyva 2'!BP$7+'Alternatyva 2'!BP$131</f>
        <v>0</v>
      </c>
      <c r="BQ37" s="193">
        <f>BQ29-'Alternatyva 2'!BQ$7+'Alternatyva 2'!BQ$131</f>
        <v>0</v>
      </c>
      <c r="BR37" s="193">
        <f>BR29-'Alternatyva 2'!BR$7+'Alternatyva 2'!BR$131</f>
        <v>0</v>
      </c>
      <c r="BS37" s="193">
        <f>BS29-'Alternatyva 2'!BS$7+'Alternatyva 2'!BS$131</f>
        <v>0</v>
      </c>
      <c r="BT37" s="193">
        <f>BT29-'Alternatyva 2'!BT$7+'Alternatyva 2'!BT$131</f>
        <v>0</v>
      </c>
      <c r="BU37" s="193">
        <f>BU29-'Alternatyva 2'!BU$7+'Alternatyva 2'!BU$131</f>
        <v>0</v>
      </c>
      <c r="BV37" s="193">
        <f>BV29-'Alternatyva 2'!BV$7+'Alternatyva 2'!BV$131</f>
        <v>0</v>
      </c>
      <c r="BW37" s="193">
        <f>BW29-'Alternatyva 2'!BW$7+'Alternatyva 2'!BW$131</f>
        <v>0</v>
      </c>
      <c r="BX37" s="193">
        <f>BX29-'Alternatyva 2'!BX$7+'Alternatyva 2'!BX$131</f>
        <v>0</v>
      </c>
      <c r="BY37" s="193">
        <f>BY29-'Alternatyva 2'!BY$7+'Alternatyva 2'!BY$131</f>
        <v>0</v>
      </c>
      <c r="BZ37" s="193">
        <f>BZ29-'Alternatyva 2'!BZ$7+'Alternatyva 2'!BZ$131</f>
        <v>0</v>
      </c>
      <c r="CA37" s="193">
        <f>CA29-'Alternatyva 2'!CA$7+'Alternatyva 2'!CA$131</f>
        <v>0</v>
      </c>
      <c r="CB37" s="193">
        <f>CB29-'Alternatyva 2'!CB$7+'Alternatyva 2'!CB$131</f>
        <v>0</v>
      </c>
      <c r="CC37" s="193">
        <f>CC29-'Alternatyva 2'!CC$7+'Alternatyva 2'!CC$131</f>
        <v>0</v>
      </c>
      <c r="CD37" s="193">
        <f>CD29-'Alternatyva 2'!CD$7+'Alternatyva 2'!CD$131</f>
        <v>0</v>
      </c>
      <c r="CE37" s="193">
        <f>CE29-'Alternatyva 2'!CE$7+'Alternatyva 2'!CE$131</f>
        <v>0</v>
      </c>
      <c r="CF37" s="193">
        <f>CF29-'Alternatyva 2'!CF$7+'Alternatyva 2'!CF$131</f>
        <v>0</v>
      </c>
      <c r="CG37" s="193">
        <f>CG29-'Alternatyva 2'!CG$7+'Alternatyva 2'!CG$131</f>
        <v>0</v>
      </c>
      <c r="CH37" s="193">
        <f>CH29-'Alternatyva 2'!CH$7+'Alternatyva 2'!CH$131</f>
        <v>0</v>
      </c>
      <c r="CI37" s="193">
        <f>CI29-'Alternatyva 2'!CI$7+'Alternatyva 2'!CI$131</f>
        <v>0</v>
      </c>
      <c r="CJ37" s="193">
        <f>CJ29-'Alternatyva 2'!CJ$7+'Alternatyva 2'!CJ$131</f>
        <v>0</v>
      </c>
      <c r="CK37" s="193">
        <f>CK29-'Alternatyva 2'!CK$7+'Alternatyva 2'!CK$131</f>
        <v>0</v>
      </c>
      <c r="CL37" s="193">
        <f>CL29-'Alternatyva 2'!CL$7+'Alternatyva 2'!CL$131</f>
        <v>0</v>
      </c>
      <c r="CM37" s="193">
        <f>CM29-'Alternatyva 2'!CM$7+'Alternatyva 2'!CM$131</f>
        <v>0</v>
      </c>
      <c r="CN37" s="193">
        <f>CN29-'Alternatyva 2'!CN$7+'Alternatyva 2'!CN$131</f>
        <v>0</v>
      </c>
      <c r="CO37" s="193">
        <f>CO29-'Alternatyva 2'!CO$7+'Alternatyva 2'!CO$131</f>
        <v>0</v>
      </c>
      <c r="CP37" s="193">
        <f>CP29-'Alternatyva 2'!CP$7+'Alternatyva 2'!CP$131</f>
        <v>0</v>
      </c>
      <c r="CQ37" s="193">
        <f>CQ29-'Alternatyva 2'!CQ$7+'Alternatyva 2'!CQ$131</f>
        <v>0</v>
      </c>
      <c r="CR37" s="193">
        <f>CR29-'Alternatyva 2'!CR$7+'Alternatyva 2'!CR$131</f>
        <v>0</v>
      </c>
      <c r="CS37" s="193">
        <f>CS29-'Alternatyva 2'!CS$7+'Alternatyva 2'!CS$131</f>
        <v>0</v>
      </c>
      <c r="CT37" s="193">
        <f>CT29-'Alternatyva 2'!CT$7+'Alternatyva 2'!CT$131</f>
        <v>0</v>
      </c>
      <c r="CU37" s="193">
        <f>CU29-'Alternatyva 2'!CU$7+'Alternatyva 2'!CU$131</f>
        <v>0</v>
      </c>
      <c r="CV37" s="193">
        <f>CV29-'Alternatyva 2'!CV$7+'Alternatyva 2'!CV$131</f>
        <v>0</v>
      </c>
      <c r="CW37" s="193">
        <f>CW29-'Alternatyva 2'!CW$7+'Alternatyva 2'!CW$131</f>
        <v>0</v>
      </c>
      <c r="CX37" s="193">
        <f>CX29-'Alternatyva 2'!CX$7+'Alternatyva 2'!CX$131</f>
        <v>0</v>
      </c>
      <c r="CY37" s="193">
        <f>CY29-'Alternatyva 2'!CY$7+'Alternatyva 2'!CY$131</f>
        <v>0</v>
      </c>
      <c r="CZ37" s="193">
        <f>CZ29-'Alternatyva 2'!CZ$7+'Alternatyva 2'!CZ$131</f>
        <v>0</v>
      </c>
      <c r="DA37" s="193">
        <f>DA29-'Alternatyva 2'!DA$7+'Alternatyva 2'!DA$131</f>
        <v>0</v>
      </c>
      <c r="DB37" s="193">
        <f>DB29-'Alternatyva 2'!DB$7+'Alternatyva 2'!DB$131</f>
        <v>0</v>
      </c>
      <c r="DC37" s="193">
        <f>DC29-'Alternatyva 2'!DC$7+'Alternatyva 2'!DC$131</f>
        <v>0</v>
      </c>
    </row>
    <row r="38" spans="2:107" ht="15" hidden="1" customHeight="1">
      <c r="C38" s="706" t="s">
        <v>233</v>
      </c>
      <c r="D38" s="707"/>
      <c r="E38" s="708"/>
      <c r="F38" s="28">
        <f>H37+NPV(FD,I37:INDEX(I37:DC37,PAL))</f>
        <v>0</v>
      </c>
      <c r="G38" s="27"/>
    </row>
    <row r="39" spans="2:107" ht="15" hidden="1" customHeight="1">
      <c r="C39" s="706" t="s">
        <v>234</v>
      </c>
      <c r="D39" s="707"/>
      <c r="E39" s="708"/>
      <c r="F39" s="197" t="str">
        <f>IFERROR(IRR(H37:INDEX(H37:DC37,PAL+1)),"-")</f>
        <v>-</v>
      </c>
      <c r="G39" s="23"/>
    </row>
    <row r="40" spans="2:107" ht="15" hidden="1" customHeight="1" thickBot="1">
      <c r="C40" s="712" t="s">
        <v>235</v>
      </c>
      <c r="D40" s="713"/>
      <c r="E40" s="714"/>
      <c r="F40" s="198" t="str">
        <f>IFERROR(IF('Alternatyva 2'!F$103&lt;0,SUM('Alternatyva 2'!F$115,-'Alternatyva 2'!F$131,-'Alternatyva 2'!F$103)/SUM('Alternatyva 2'!F$9,'Alternatyva 2'!F$8,-SNA!F29),SUM('Alternatyva 2'!F$115,-'Alternatyva 2'!F$131)/SUM('Alternatyva 2'!F$9,'Alternatyva 2'!F$8,-SNA!F29,'Alternatyva 2'!F$103)),"")</f>
        <v/>
      </c>
      <c r="G40" s="23"/>
    </row>
    <row r="41" spans="2:107" ht="15" hidden="1" customHeight="1"/>
    <row r="42" spans="2:107" ht="15" hidden="1" customHeight="1">
      <c r="B42" s="16" t="s">
        <v>29</v>
      </c>
      <c r="C42" s="16"/>
      <c r="D42" s="16"/>
      <c r="E42" s="16"/>
      <c r="F42" s="709" t="s">
        <v>140</v>
      </c>
      <c r="G42" s="721"/>
      <c r="H42" s="168">
        <v>0</v>
      </c>
      <c r="I42" s="168">
        <v>1</v>
      </c>
      <c r="J42" s="168">
        <v>2</v>
      </c>
      <c r="K42" s="168">
        <v>3</v>
      </c>
      <c r="L42" s="168">
        <v>4</v>
      </c>
      <c r="M42" s="168">
        <v>5</v>
      </c>
      <c r="N42" s="168">
        <v>6</v>
      </c>
      <c r="O42" s="168">
        <v>7</v>
      </c>
      <c r="P42" s="168">
        <v>8</v>
      </c>
      <c r="Q42" s="168">
        <v>9</v>
      </c>
      <c r="R42" s="168">
        <v>10</v>
      </c>
      <c r="S42" s="168">
        <v>11</v>
      </c>
      <c r="T42" s="168">
        <v>12</v>
      </c>
      <c r="U42" s="168">
        <v>13</v>
      </c>
      <c r="V42" s="168">
        <v>14</v>
      </c>
      <c r="W42" s="168">
        <v>15</v>
      </c>
      <c r="X42" s="168">
        <v>16</v>
      </c>
      <c r="Y42" s="168">
        <v>17</v>
      </c>
      <c r="Z42" s="168">
        <v>18</v>
      </c>
      <c r="AA42" s="168">
        <v>19</v>
      </c>
      <c r="AB42" s="168">
        <v>20</v>
      </c>
      <c r="AC42" s="168">
        <v>21</v>
      </c>
      <c r="AD42" s="168">
        <v>22</v>
      </c>
      <c r="AE42" s="168">
        <v>23</v>
      </c>
      <c r="AF42" s="168">
        <v>24</v>
      </c>
      <c r="AG42" s="168">
        <v>25</v>
      </c>
      <c r="AH42" s="168">
        <v>26</v>
      </c>
      <c r="AI42" s="168">
        <v>27</v>
      </c>
      <c r="AJ42" s="168">
        <v>28</v>
      </c>
      <c r="AK42" s="168">
        <v>29</v>
      </c>
      <c r="AL42" s="168">
        <v>30</v>
      </c>
      <c r="AM42" s="168">
        <v>31</v>
      </c>
      <c r="AN42" s="168">
        <v>32</v>
      </c>
      <c r="AO42" s="168">
        <v>33</v>
      </c>
      <c r="AP42" s="168">
        <v>34</v>
      </c>
      <c r="AQ42" s="168">
        <v>35</v>
      </c>
      <c r="AR42" s="168">
        <v>36</v>
      </c>
      <c r="AS42" s="168">
        <v>37</v>
      </c>
      <c r="AT42" s="168">
        <v>38</v>
      </c>
      <c r="AU42" s="168">
        <v>39</v>
      </c>
      <c r="AV42" s="168">
        <v>40</v>
      </c>
      <c r="AW42" s="168">
        <v>41</v>
      </c>
      <c r="AX42" s="168">
        <v>42</v>
      </c>
      <c r="AY42" s="168">
        <v>43</v>
      </c>
      <c r="AZ42" s="168">
        <v>44</v>
      </c>
      <c r="BA42" s="168">
        <v>45</v>
      </c>
      <c r="BB42" s="168">
        <v>46</v>
      </c>
      <c r="BC42" s="168">
        <v>47</v>
      </c>
      <c r="BD42" s="168">
        <v>48</v>
      </c>
      <c r="BE42" s="168">
        <v>49</v>
      </c>
      <c r="BF42" s="168">
        <v>50</v>
      </c>
      <c r="BG42" s="168">
        <v>51</v>
      </c>
      <c r="BH42" s="168">
        <v>52</v>
      </c>
      <c r="BI42" s="168">
        <v>53</v>
      </c>
      <c r="BJ42" s="168">
        <v>54</v>
      </c>
      <c r="BK42" s="168">
        <v>55</v>
      </c>
      <c r="BL42" s="168">
        <v>56</v>
      </c>
      <c r="BM42" s="168">
        <v>57</v>
      </c>
      <c r="BN42" s="168">
        <v>58</v>
      </c>
      <c r="BO42" s="168">
        <v>59</v>
      </c>
      <c r="BP42" s="168">
        <v>60</v>
      </c>
      <c r="BQ42" s="168">
        <v>61</v>
      </c>
      <c r="BR42" s="168">
        <v>62</v>
      </c>
      <c r="BS42" s="168">
        <v>63</v>
      </c>
      <c r="BT42" s="168">
        <v>64</v>
      </c>
      <c r="BU42" s="168">
        <v>65</v>
      </c>
      <c r="BV42" s="168">
        <v>66</v>
      </c>
      <c r="BW42" s="168">
        <v>67</v>
      </c>
      <c r="BX42" s="168">
        <v>68</v>
      </c>
      <c r="BY42" s="168">
        <v>69</v>
      </c>
      <c r="BZ42" s="168">
        <v>70</v>
      </c>
      <c r="CA42" s="168">
        <v>71</v>
      </c>
      <c r="CB42" s="168">
        <v>72</v>
      </c>
      <c r="CC42" s="168">
        <v>73</v>
      </c>
      <c r="CD42" s="168">
        <v>74</v>
      </c>
      <c r="CE42" s="168">
        <v>75</v>
      </c>
      <c r="CF42" s="168">
        <v>76</v>
      </c>
      <c r="CG42" s="168">
        <v>77</v>
      </c>
      <c r="CH42" s="168">
        <v>78</v>
      </c>
      <c r="CI42" s="168">
        <v>79</v>
      </c>
      <c r="CJ42" s="168">
        <v>80</v>
      </c>
      <c r="CK42" s="168">
        <v>81</v>
      </c>
      <c r="CL42" s="168">
        <v>82</v>
      </c>
      <c r="CM42" s="168">
        <v>83</v>
      </c>
      <c r="CN42" s="168">
        <v>84</v>
      </c>
      <c r="CO42" s="168">
        <v>85</v>
      </c>
      <c r="CP42" s="168">
        <v>86</v>
      </c>
      <c r="CQ42" s="168">
        <v>87</v>
      </c>
      <c r="CR42" s="168">
        <v>88</v>
      </c>
      <c r="CS42" s="168">
        <v>89</v>
      </c>
      <c r="CT42" s="168">
        <v>90</v>
      </c>
      <c r="CU42" s="168">
        <v>91</v>
      </c>
      <c r="CV42" s="168">
        <v>92</v>
      </c>
      <c r="CW42" s="168">
        <v>93</v>
      </c>
      <c r="CX42" s="168">
        <v>94</v>
      </c>
      <c r="CY42" s="168">
        <v>95</v>
      </c>
      <c r="CZ42" s="168">
        <v>96</v>
      </c>
      <c r="DA42" s="168">
        <v>97</v>
      </c>
      <c r="DB42" s="168">
        <v>98</v>
      </c>
      <c r="DC42" s="168">
        <v>99</v>
      </c>
    </row>
    <row r="43" spans="2:107" s="12" customFormat="1" ht="15" hidden="1" customHeight="1">
      <c r="B43" s="168" t="s">
        <v>215</v>
      </c>
      <c r="C43" s="709" t="s">
        <v>216</v>
      </c>
      <c r="D43" s="710"/>
      <c r="E43" s="711"/>
      <c r="F43" s="169" t="s">
        <v>144</v>
      </c>
      <c r="G43" s="168" t="s">
        <v>145</v>
      </c>
      <c r="H43" s="168" cm="1">
        <f t="array" aca="1" ref="H43" ca="1">Nuliniai</f>
        <v>2021</v>
      </c>
      <c r="I43" s="168">
        <f ca="1">$H$7+I42</f>
        <v>2022</v>
      </c>
      <c r="J43" s="168">
        <f t="shared" ref="J43:BU43" ca="1" si="14">$H$7+J42</f>
        <v>2023</v>
      </c>
      <c r="K43" s="168">
        <f t="shared" ca="1" si="14"/>
        <v>2024</v>
      </c>
      <c r="L43" s="168">
        <f t="shared" ca="1" si="14"/>
        <v>2025</v>
      </c>
      <c r="M43" s="168">
        <f t="shared" ca="1" si="14"/>
        <v>2026</v>
      </c>
      <c r="N43" s="168">
        <f t="shared" ca="1" si="14"/>
        <v>2027</v>
      </c>
      <c r="O43" s="168">
        <f t="shared" ca="1" si="14"/>
        <v>2028</v>
      </c>
      <c r="P43" s="168">
        <f t="shared" ca="1" si="14"/>
        <v>2029</v>
      </c>
      <c r="Q43" s="168">
        <f t="shared" ca="1" si="14"/>
        <v>2030</v>
      </c>
      <c r="R43" s="168">
        <f t="shared" ca="1" si="14"/>
        <v>2031</v>
      </c>
      <c r="S43" s="168">
        <f t="shared" ca="1" si="14"/>
        <v>2032</v>
      </c>
      <c r="T43" s="168">
        <f t="shared" ca="1" si="14"/>
        <v>2033</v>
      </c>
      <c r="U43" s="168">
        <f t="shared" ca="1" si="14"/>
        <v>2034</v>
      </c>
      <c r="V43" s="168">
        <f t="shared" ca="1" si="14"/>
        <v>2035</v>
      </c>
      <c r="W43" s="168">
        <f t="shared" ca="1" si="14"/>
        <v>2036</v>
      </c>
      <c r="X43" s="168">
        <f t="shared" ca="1" si="14"/>
        <v>2037</v>
      </c>
      <c r="Y43" s="168">
        <f t="shared" ca="1" si="14"/>
        <v>2038</v>
      </c>
      <c r="Z43" s="168">
        <f t="shared" ca="1" si="14"/>
        <v>2039</v>
      </c>
      <c r="AA43" s="168">
        <f t="shared" ca="1" si="14"/>
        <v>2040</v>
      </c>
      <c r="AB43" s="168">
        <f t="shared" ca="1" si="14"/>
        <v>2041</v>
      </c>
      <c r="AC43" s="168">
        <f t="shared" ca="1" si="14"/>
        <v>2042</v>
      </c>
      <c r="AD43" s="168">
        <f t="shared" ca="1" si="14"/>
        <v>2043</v>
      </c>
      <c r="AE43" s="168">
        <f t="shared" ca="1" si="14"/>
        <v>2044</v>
      </c>
      <c r="AF43" s="168">
        <f t="shared" ca="1" si="14"/>
        <v>2045</v>
      </c>
      <c r="AG43" s="168">
        <f t="shared" ca="1" si="14"/>
        <v>2046</v>
      </c>
      <c r="AH43" s="168">
        <f t="shared" ca="1" si="14"/>
        <v>2047</v>
      </c>
      <c r="AI43" s="168">
        <f t="shared" ca="1" si="14"/>
        <v>2048</v>
      </c>
      <c r="AJ43" s="168">
        <f t="shared" ca="1" si="14"/>
        <v>2049</v>
      </c>
      <c r="AK43" s="168">
        <f t="shared" ca="1" si="14"/>
        <v>2050</v>
      </c>
      <c r="AL43" s="168">
        <f t="shared" ca="1" si="14"/>
        <v>2051</v>
      </c>
      <c r="AM43" s="168">
        <f t="shared" ca="1" si="14"/>
        <v>2052</v>
      </c>
      <c r="AN43" s="168">
        <f t="shared" ca="1" si="14"/>
        <v>2053</v>
      </c>
      <c r="AO43" s="168">
        <f t="shared" ca="1" si="14"/>
        <v>2054</v>
      </c>
      <c r="AP43" s="168">
        <f t="shared" ca="1" si="14"/>
        <v>2055</v>
      </c>
      <c r="AQ43" s="168">
        <f t="shared" ca="1" si="14"/>
        <v>2056</v>
      </c>
      <c r="AR43" s="168">
        <f t="shared" ca="1" si="14"/>
        <v>2057</v>
      </c>
      <c r="AS43" s="168">
        <f t="shared" ca="1" si="14"/>
        <v>2058</v>
      </c>
      <c r="AT43" s="168">
        <f t="shared" ca="1" si="14"/>
        <v>2059</v>
      </c>
      <c r="AU43" s="168">
        <f t="shared" ca="1" si="14"/>
        <v>2060</v>
      </c>
      <c r="AV43" s="168">
        <f t="shared" ca="1" si="14"/>
        <v>2061</v>
      </c>
      <c r="AW43" s="168">
        <f t="shared" ca="1" si="14"/>
        <v>2062</v>
      </c>
      <c r="AX43" s="168">
        <f t="shared" ca="1" si="14"/>
        <v>2063</v>
      </c>
      <c r="AY43" s="168">
        <f t="shared" ca="1" si="14"/>
        <v>2064</v>
      </c>
      <c r="AZ43" s="168">
        <f t="shared" ca="1" si="14"/>
        <v>2065</v>
      </c>
      <c r="BA43" s="168">
        <f t="shared" ca="1" si="14"/>
        <v>2066</v>
      </c>
      <c r="BB43" s="168">
        <f t="shared" ca="1" si="14"/>
        <v>2067</v>
      </c>
      <c r="BC43" s="168">
        <f t="shared" ca="1" si="14"/>
        <v>2068</v>
      </c>
      <c r="BD43" s="168">
        <f t="shared" ca="1" si="14"/>
        <v>2069</v>
      </c>
      <c r="BE43" s="168">
        <f t="shared" ca="1" si="14"/>
        <v>2070</v>
      </c>
      <c r="BF43" s="168">
        <f t="shared" ca="1" si="14"/>
        <v>2071</v>
      </c>
      <c r="BG43" s="168">
        <f t="shared" ca="1" si="14"/>
        <v>2072</v>
      </c>
      <c r="BH43" s="168">
        <f t="shared" ca="1" si="14"/>
        <v>2073</v>
      </c>
      <c r="BI43" s="168">
        <f t="shared" ca="1" si="14"/>
        <v>2074</v>
      </c>
      <c r="BJ43" s="168">
        <f t="shared" ca="1" si="14"/>
        <v>2075</v>
      </c>
      <c r="BK43" s="168">
        <f t="shared" ca="1" si="14"/>
        <v>2076</v>
      </c>
      <c r="BL43" s="168">
        <f t="shared" ca="1" si="14"/>
        <v>2077</v>
      </c>
      <c r="BM43" s="168">
        <f t="shared" ca="1" si="14"/>
        <v>2078</v>
      </c>
      <c r="BN43" s="168">
        <f t="shared" ca="1" si="14"/>
        <v>2079</v>
      </c>
      <c r="BO43" s="168">
        <f t="shared" ca="1" si="14"/>
        <v>2080</v>
      </c>
      <c r="BP43" s="168">
        <f t="shared" ca="1" si="14"/>
        <v>2081</v>
      </c>
      <c r="BQ43" s="168">
        <f t="shared" ca="1" si="14"/>
        <v>2082</v>
      </c>
      <c r="BR43" s="168">
        <f t="shared" ca="1" si="14"/>
        <v>2083</v>
      </c>
      <c r="BS43" s="168">
        <f t="shared" ca="1" si="14"/>
        <v>2084</v>
      </c>
      <c r="BT43" s="168">
        <f t="shared" ca="1" si="14"/>
        <v>2085</v>
      </c>
      <c r="BU43" s="168">
        <f t="shared" ca="1" si="14"/>
        <v>2086</v>
      </c>
      <c r="BV43" s="168">
        <f t="shared" ref="BV43:DC43" ca="1" si="15">$H$7+BV42</f>
        <v>2087</v>
      </c>
      <c r="BW43" s="168">
        <f t="shared" ca="1" si="15"/>
        <v>2088</v>
      </c>
      <c r="BX43" s="168">
        <f t="shared" ca="1" si="15"/>
        <v>2089</v>
      </c>
      <c r="BY43" s="168">
        <f t="shared" ca="1" si="15"/>
        <v>2090</v>
      </c>
      <c r="BZ43" s="168">
        <f t="shared" ca="1" si="15"/>
        <v>2091</v>
      </c>
      <c r="CA43" s="168">
        <f t="shared" ca="1" si="15"/>
        <v>2092</v>
      </c>
      <c r="CB43" s="168">
        <f t="shared" ca="1" si="15"/>
        <v>2093</v>
      </c>
      <c r="CC43" s="168">
        <f t="shared" ca="1" si="15"/>
        <v>2094</v>
      </c>
      <c r="CD43" s="168">
        <f t="shared" ca="1" si="15"/>
        <v>2095</v>
      </c>
      <c r="CE43" s="168">
        <f t="shared" ca="1" si="15"/>
        <v>2096</v>
      </c>
      <c r="CF43" s="168">
        <f t="shared" ca="1" si="15"/>
        <v>2097</v>
      </c>
      <c r="CG43" s="168">
        <f t="shared" ca="1" si="15"/>
        <v>2098</v>
      </c>
      <c r="CH43" s="168">
        <f t="shared" ca="1" si="15"/>
        <v>2099</v>
      </c>
      <c r="CI43" s="168">
        <f t="shared" ca="1" si="15"/>
        <v>2100</v>
      </c>
      <c r="CJ43" s="168">
        <f t="shared" ca="1" si="15"/>
        <v>2101</v>
      </c>
      <c r="CK43" s="168">
        <f t="shared" ca="1" si="15"/>
        <v>2102</v>
      </c>
      <c r="CL43" s="168">
        <f t="shared" ca="1" si="15"/>
        <v>2103</v>
      </c>
      <c r="CM43" s="168">
        <f t="shared" ca="1" si="15"/>
        <v>2104</v>
      </c>
      <c r="CN43" s="168">
        <f t="shared" ca="1" si="15"/>
        <v>2105</v>
      </c>
      <c r="CO43" s="168">
        <f t="shared" ca="1" si="15"/>
        <v>2106</v>
      </c>
      <c r="CP43" s="168">
        <f t="shared" ca="1" si="15"/>
        <v>2107</v>
      </c>
      <c r="CQ43" s="168">
        <f t="shared" ca="1" si="15"/>
        <v>2108</v>
      </c>
      <c r="CR43" s="168">
        <f t="shared" ca="1" si="15"/>
        <v>2109</v>
      </c>
      <c r="CS43" s="168">
        <f t="shared" ca="1" si="15"/>
        <v>2110</v>
      </c>
      <c r="CT43" s="168">
        <f t="shared" ca="1" si="15"/>
        <v>2111</v>
      </c>
      <c r="CU43" s="168">
        <f t="shared" ca="1" si="15"/>
        <v>2112</v>
      </c>
      <c r="CV43" s="168">
        <f t="shared" ca="1" si="15"/>
        <v>2113</v>
      </c>
      <c r="CW43" s="168">
        <f t="shared" ca="1" si="15"/>
        <v>2114</v>
      </c>
      <c r="CX43" s="168">
        <f t="shared" ca="1" si="15"/>
        <v>2115</v>
      </c>
      <c r="CY43" s="168">
        <f t="shared" ca="1" si="15"/>
        <v>2116</v>
      </c>
      <c r="CZ43" s="168">
        <f t="shared" ca="1" si="15"/>
        <v>2117</v>
      </c>
      <c r="DA43" s="168">
        <f t="shared" ca="1" si="15"/>
        <v>2118</v>
      </c>
      <c r="DB43" s="168">
        <f t="shared" ca="1" si="15"/>
        <v>2119</v>
      </c>
      <c r="DC43" s="168">
        <f t="shared" ca="1" si="15"/>
        <v>2120</v>
      </c>
    </row>
    <row r="44" spans="2:107" ht="15" hidden="1" customHeight="1">
      <c r="B44" s="160" t="s">
        <v>204</v>
      </c>
      <c r="C44" s="700" t="s">
        <v>217</v>
      </c>
      <c r="D44" s="701"/>
      <c r="E44" s="702"/>
      <c r="F44" s="191">
        <f>H44+NPV(SD,I44:INDEX(I44:DC44,PAL))</f>
        <v>0</v>
      </c>
      <c r="G44" s="192">
        <f>SUMIF($H$6:$DC$6,"&lt;="&amp;PAL,$H44:$DC44)</f>
        <v>0</v>
      </c>
      <c r="H44" s="192">
        <f>'Alternatyva 3'!H$133</f>
        <v>0</v>
      </c>
      <c r="I44" s="192">
        <f>'Alternatyva 3'!I$133</f>
        <v>0</v>
      </c>
      <c r="J44" s="192">
        <f>'Alternatyva 3'!J$133</f>
        <v>0</v>
      </c>
      <c r="K44" s="192">
        <f>'Alternatyva 3'!K$133</f>
        <v>0</v>
      </c>
      <c r="L44" s="192">
        <f>'Alternatyva 3'!L$133</f>
        <v>0</v>
      </c>
      <c r="M44" s="192">
        <f>'Alternatyva 3'!M$133</f>
        <v>0</v>
      </c>
      <c r="N44" s="192">
        <f>'Alternatyva 3'!N$133</f>
        <v>0</v>
      </c>
      <c r="O44" s="192">
        <f>'Alternatyva 3'!O$133</f>
        <v>0</v>
      </c>
      <c r="P44" s="192">
        <f>'Alternatyva 3'!P$133</f>
        <v>0</v>
      </c>
      <c r="Q44" s="192">
        <f>'Alternatyva 3'!Q$133</f>
        <v>0</v>
      </c>
      <c r="R44" s="192">
        <f>'Alternatyva 3'!R$133</f>
        <v>0</v>
      </c>
      <c r="S44" s="192">
        <f>'Alternatyva 3'!S$133</f>
        <v>0</v>
      </c>
      <c r="T44" s="192">
        <f>'Alternatyva 3'!T$133</f>
        <v>0</v>
      </c>
      <c r="U44" s="192">
        <f>'Alternatyva 3'!U$133</f>
        <v>0</v>
      </c>
      <c r="V44" s="192">
        <f>'Alternatyva 3'!V$133</f>
        <v>0</v>
      </c>
      <c r="W44" s="192">
        <f>'Alternatyva 3'!W$133</f>
        <v>0</v>
      </c>
      <c r="X44" s="192">
        <f>'Alternatyva 3'!X$133</f>
        <v>0</v>
      </c>
      <c r="Y44" s="192">
        <f>'Alternatyva 3'!Y$133</f>
        <v>0</v>
      </c>
      <c r="Z44" s="192">
        <f>'Alternatyva 3'!Z$133</f>
        <v>0</v>
      </c>
      <c r="AA44" s="192">
        <f>'Alternatyva 3'!AA$133</f>
        <v>0</v>
      </c>
      <c r="AB44" s="192">
        <f>'Alternatyva 3'!AB$133</f>
        <v>0</v>
      </c>
      <c r="AC44" s="192">
        <f>'Alternatyva 3'!AC$133</f>
        <v>0</v>
      </c>
      <c r="AD44" s="192">
        <f>'Alternatyva 3'!AD$133</f>
        <v>0</v>
      </c>
      <c r="AE44" s="192">
        <f>'Alternatyva 3'!AE$133</f>
        <v>0</v>
      </c>
      <c r="AF44" s="192">
        <f>'Alternatyva 3'!AF$133</f>
        <v>0</v>
      </c>
      <c r="AG44" s="192">
        <f>'Alternatyva 3'!AG$133</f>
        <v>0</v>
      </c>
      <c r="AH44" s="192">
        <f>'Alternatyva 3'!AH$133</f>
        <v>0</v>
      </c>
      <c r="AI44" s="192">
        <f>'Alternatyva 3'!AI$133</f>
        <v>0</v>
      </c>
      <c r="AJ44" s="192">
        <f>'Alternatyva 3'!AJ$133</f>
        <v>0</v>
      </c>
      <c r="AK44" s="192">
        <f>'Alternatyva 3'!AK$133</f>
        <v>0</v>
      </c>
      <c r="AL44" s="192">
        <f>'Alternatyva 3'!AL$133</f>
        <v>0</v>
      </c>
      <c r="AM44" s="192">
        <f>'Alternatyva 3'!AM$133</f>
        <v>0</v>
      </c>
      <c r="AN44" s="192">
        <f>'Alternatyva 3'!AN$133</f>
        <v>0</v>
      </c>
      <c r="AO44" s="192">
        <f>'Alternatyva 3'!AO$133</f>
        <v>0</v>
      </c>
      <c r="AP44" s="192">
        <f>'Alternatyva 3'!AP$133</f>
        <v>0</v>
      </c>
      <c r="AQ44" s="192">
        <f>'Alternatyva 3'!AQ$133</f>
        <v>0</v>
      </c>
      <c r="AR44" s="192">
        <f>'Alternatyva 3'!AR$133</f>
        <v>0</v>
      </c>
      <c r="AS44" s="192">
        <f>'Alternatyva 3'!AS$133</f>
        <v>0</v>
      </c>
      <c r="AT44" s="192">
        <f>'Alternatyva 3'!AT$133</f>
        <v>0</v>
      </c>
      <c r="AU44" s="192">
        <f>'Alternatyva 3'!AU$133</f>
        <v>0</v>
      </c>
      <c r="AV44" s="192">
        <f>'Alternatyva 3'!AV$133</f>
        <v>0</v>
      </c>
      <c r="AW44" s="192">
        <f>'Alternatyva 3'!AW$133</f>
        <v>0</v>
      </c>
      <c r="AX44" s="192">
        <f>'Alternatyva 3'!AX$133</f>
        <v>0</v>
      </c>
      <c r="AY44" s="192">
        <f>'Alternatyva 3'!AY$133</f>
        <v>0</v>
      </c>
      <c r="AZ44" s="192">
        <f>'Alternatyva 3'!AZ$133</f>
        <v>0</v>
      </c>
      <c r="BA44" s="192">
        <f>'Alternatyva 3'!BA$133</f>
        <v>0</v>
      </c>
      <c r="BB44" s="192">
        <f>'Alternatyva 3'!BB$133</f>
        <v>0</v>
      </c>
      <c r="BC44" s="192">
        <f>'Alternatyva 3'!BC$133</f>
        <v>0</v>
      </c>
      <c r="BD44" s="192">
        <f>'Alternatyva 3'!BD$133</f>
        <v>0</v>
      </c>
      <c r="BE44" s="192">
        <f>'Alternatyva 3'!BE$133</f>
        <v>0</v>
      </c>
      <c r="BF44" s="192">
        <f>'Alternatyva 3'!BF$133</f>
        <v>0</v>
      </c>
      <c r="BG44" s="192">
        <f>'Alternatyva 3'!BG$133</f>
        <v>0</v>
      </c>
      <c r="BH44" s="192">
        <f>'Alternatyva 3'!BH$133</f>
        <v>0</v>
      </c>
      <c r="BI44" s="192">
        <f>'Alternatyva 3'!BI$133</f>
        <v>0</v>
      </c>
      <c r="BJ44" s="192">
        <f>'Alternatyva 3'!BJ$133</f>
        <v>0</v>
      </c>
      <c r="BK44" s="192">
        <f>'Alternatyva 3'!BK$133</f>
        <v>0</v>
      </c>
      <c r="BL44" s="192">
        <f>'Alternatyva 3'!BL$133</f>
        <v>0</v>
      </c>
      <c r="BM44" s="192">
        <f>'Alternatyva 3'!BM$133</f>
        <v>0</v>
      </c>
      <c r="BN44" s="192">
        <f>'Alternatyva 3'!BN$133</f>
        <v>0</v>
      </c>
      <c r="BO44" s="192">
        <f>'Alternatyva 3'!BO$133</f>
        <v>0</v>
      </c>
      <c r="BP44" s="192">
        <f>'Alternatyva 3'!BP$133</f>
        <v>0</v>
      </c>
      <c r="BQ44" s="192">
        <f>'Alternatyva 3'!BQ$133</f>
        <v>0</v>
      </c>
      <c r="BR44" s="192">
        <f>'Alternatyva 3'!BR$133</f>
        <v>0</v>
      </c>
      <c r="BS44" s="192">
        <f>'Alternatyva 3'!BS$133</f>
        <v>0</v>
      </c>
      <c r="BT44" s="192">
        <f>'Alternatyva 3'!BT$133</f>
        <v>0</v>
      </c>
      <c r="BU44" s="192">
        <f>'Alternatyva 3'!BU$133</f>
        <v>0</v>
      </c>
      <c r="BV44" s="192">
        <f>'Alternatyva 3'!BV$133</f>
        <v>0</v>
      </c>
      <c r="BW44" s="192">
        <f>'Alternatyva 3'!BW$133</f>
        <v>0</v>
      </c>
      <c r="BX44" s="192">
        <f>'Alternatyva 3'!BX$133</f>
        <v>0</v>
      </c>
      <c r="BY44" s="192">
        <f>'Alternatyva 3'!BY$133</f>
        <v>0</v>
      </c>
      <c r="BZ44" s="192">
        <f>'Alternatyva 3'!BZ$133</f>
        <v>0</v>
      </c>
      <c r="CA44" s="192">
        <f>'Alternatyva 3'!CA$133</f>
        <v>0</v>
      </c>
      <c r="CB44" s="192">
        <f>'Alternatyva 3'!CB$133</f>
        <v>0</v>
      </c>
      <c r="CC44" s="192">
        <f>'Alternatyva 3'!CC$133</f>
        <v>0</v>
      </c>
      <c r="CD44" s="192">
        <f>'Alternatyva 3'!CD$133</f>
        <v>0</v>
      </c>
      <c r="CE44" s="192">
        <f>'Alternatyva 3'!CE$133</f>
        <v>0</v>
      </c>
      <c r="CF44" s="192">
        <f>'Alternatyva 3'!CF$133</f>
        <v>0</v>
      </c>
      <c r="CG44" s="192">
        <f>'Alternatyva 3'!CG$133</f>
        <v>0</v>
      </c>
      <c r="CH44" s="192">
        <f>'Alternatyva 3'!CH$133</f>
        <v>0</v>
      </c>
      <c r="CI44" s="192">
        <f>'Alternatyva 3'!CI$133</f>
        <v>0</v>
      </c>
      <c r="CJ44" s="192">
        <f>'Alternatyva 3'!CJ$133</f>
        <v>0</v>
      </c>
      <c r="CK44" s="192">
        <f>'Alternatyva 3'!CK$133</f>
        <v>0</v>
      </c>
      <c r="CL44" s="192">
        <f>'Alternatyva 3'!CL$133</f>
        <v>0</v>
      </c>
      <c r="CM44" s="192">
        <f>'Alternatyva 3'!CM$133</f>
        <v>0</v>
      </c>
      <c r="CN44" s="192">
        <f>'Alternatyva 3'!CN$133</f>
        <v>0</v>
      </c>
      <c r="CO44" s="192">
        <f>'Alternatyva 3'!CO$133</f>
        <v>0</v>
      </c>
      <c r="CP44" s="192">
        <f>'Alternatyva 3'!CP$133</f>
        <v>0</v>
      </c>
      <c r="CQ44" s="192">
        <f>'Alternatyva 3'!CQ$133</f>
        <v>0</v>
      </c>
      <c r="CR44" s="192">
        <f>'Alternatyva 3'!CR$133</f>
        <v>0</v>
      </c>
      <c r="CS44" s="192">
        <f>'Alternatyva 3'!CS$133</f>
        <v>0</v>
      </c>
      <c r="CT44" s="192">
        <f>'Alternatyva 3'!CT$133</f>
        <v>0</v>
      </c>
      <c r="CU44" s="192">
        <f>'Alternatyva 3'!CU$133</f>
        <v>0</v>
      </c>
      <c r="CV44" s="192">
        <f>'Alternatyva 3'!CV$133</f>
        <v>0</v>
      </c>
      <c r="CW44" s="192">
        <f>'Alternatyva 3'!CW$133</f>
        <v>0</v>
      </c>
      <c r="CX44" s="192">
        <f>'Alternatyva 3'!CX$133</f>
        <v>0</v>
      </c>
      <c r="CY44" s="192">
        <f>'Alternatyva 3'!CY$133</f>
        <v>0</v>
      </c>
      <c r="CZ44" s="192">
        <f>'Alternatyva 3'!CZ$133</f>
        <v>0</v>
      </c>
      <c r="DA44" s="192">
        <f>'Alternatyva 3'!DA$133</f>
        <v>0</v>
      </c>
      <c r="DB44" s="192">
        <f>'Alternatyva 3'!DB$133</f>
        <v>0</v>
      </c>
      <c r="DC44" s="192">
        <f>'Alternatyva 3'!DC$133</f>
        <v>0</v>
      </c>
    </row>
    <row r="45" spans="2:107" ht="15" hidden="1" customHeight="1">
      <c r="B45" s="160" t="s">
        <v>218</v>
      </c>
      <c r="C45" s="700" t="s">
        <v>219</v>
      </c>
      <c r="D45" s="701"/>
      <c r="E45" s="702"/>
      <c r="F45" s="191">
        <f>H45+NPV(SD,I45:INDEX(I45:DC45,PAL))</f>
        <v>0</v>
      </c>
      <c r="G45" s="192">
        <f>SUMIF($H$6:$DC$6,"&lt;="&amp;PAL,$H45:$DC45)</f>
        <v>0</v>
      </c>
      <c r="H45" s="192">
        <f>'Alternatyva 3'!H$8+'Alternatyva 3'!H$9-'Alternatyva 3'!H$129</f>
        <v>0</v>
      </c>
      <c r="I45" s="192">
        <f>'Alternatyva 3'!I$8+'Alternatyva 3'!I$9-'Alternatyva 3'!I$129</f>
        <v>0</v>
      </c>
      <c r="J45" s="192">
        <f>'Alternatyva 3'!J$8+'Alternatyva 3'!J$9-'Alternatyva 3'!J$129</f>
        <v>0</v>
      </c>
      <c r="K45" s="192">
        <f>'Alternatyva 3'!K$8+'Alternatyva 3'!K$9-'Alternatyva 3'!K$129</f>
        <v>0</v>
      </c>
      <c r="L45" s="192">
        <f>'Alternatyva 3'!L$8+'Alternatyva 3'!L$9-'Alternatyva 3'!L$129</f>
        <v>0</v>
      </c>
      <c r="M45" s="192">
        <f>'Alternatyva 3'!M$8+'Alternatyva 3'!M$9-'Alternatyva 3'!M$129</f>
        <v>0</v>
      </c>
      <c r="N45" s="192">
        <f>'Alternatyva 3'!N$8+'Alternatyva 3'!N$9-'Alternatyva 3'!N$129</f>
        <v>0</v>
      </c>
      <c r="O45" s="192">
        <f>'Alternatyva 3'!O$8+'Alternatyva 3'!O$9-'Alternatyva 3'!O$129</f>
        <v>0</v>
      </c>
      <c r="P45" s="192">
        <f>'Alternatyva 3'!P$8+'Alternatyva 3'!P$9-'Alternatyva 3'!P$129</f>
        <v>0</v>
      </c>
      <c r="Q45" s="192">
        <f>'Alternatyva 3'!Q$8+'Alternatyva 3'!Q$9-'Alternatyva 3'!Q$129</f>
        <v>0</v>
      </c>
      <c r="R45" s="192">
        <f>'Alternatyva 3'!R$8+'Alternatyva 3'!R$9-'Alternatyva 3'!R$129</f>
        <v>0</v>
      </c>
      <c r="S45" s="192">
        <f>'Alternatyva 3'!S$8+'Alternatyva 3'!S$9-'Alternatyva 3'!S$129</f>
        <v>0</v>
      </c>
      <c r="T45" s="192">
        <f>'Alternatyva 3'!T$8+'Alternatyva 3'!T$9-'Alternatyva 3'!T$129</f>
        <v>0</v>
      </c>
      <c r="U45" s="192">
        <f>'Alternatyva 3'!U$8+'Alternatyva 3'!U$9-'Alternatyva 3'!U$129</f>
        <v>0</v>
      </c>
      <c r="V45" s="192">
        <f>'Alternatyva 3'!V$8+'Alternatyva 3'!V$9-'Alternatyva 3'!V$129</f>
        <v>0</v>
      </c>
      <c r="W45" s="192">
        <f>'Alternatyva 3'!W$8+'Alternatyva 3'!W$9-'Alternatyva 3'!W$129</f>
        <v>0</v>
      </c>
      <c r="X45" s="192">
        <f>'Alternatyva 3'!X$8+'Alternatyva 3'!X$9-'Alternatyva 3'!X$129</f>
        <v>0</v>
      </c>
      <c r="Y45" s="192">
        <f>'Alternatyva 3'!Y$8+'Alternatyva 3'!Y$9-'Alternatyva 3'!Y$129</f>
        <v>0</v>
      </c>
      <c r="Z45" s="192">
        <f>'Alternatyva 3'!Z$8+'Alternatyva 3'!Z$9-'Alternatyva 3'!Z$129</f>
        <v>0</v>
      </c>
      <c r="AA45" s="192">
        <f>'Alternatyva 3'!AA$8+'Alternatyva 3'!AA$9-'Alternatyva 3'!AA$129</f>
        <v>0</v>
      </c>
      <c r="AB45" s="192">
        <f>'Alternatyva 3'!AB$8+'Alternatyva 3'!AB$9-'Alternatyva 3'!AB$129</f>
        <v>0</v>
      </c>
      <c r="AC45" s="192">
        <f>'Alternatyva 3'!AC$8+'Alternatyva 3'!AC$9-'Alternatyva 3'!AC$129</f>
        <v>0</v>
      </c>
      <c r="AD45" s="192">
        <f>'Alternatyva 3'!AD$8+'Alternatyva 3'!AD$9-'Alternatyva 3'!AD$129</f>
        <v>0</v>
      </c>
      <c r="AE45" s="192">
        <f>'Alternatyva 3'!AE$8+'Alternatyva 3'!AE$9-'Alternatyva 3'!AE$129</f>
        <v>0</v>
      </c>
      <c r="AF45" s="192">
        <f>'Alternatyva 3'!AF$8+'Alternatyva 3'!AF$9-'Alternatyva 3'!AF$129</f>
        <v>0</v>
      </c>
      <c r="AG45" s="192">
        <f>'Alternatyva 3'!AG$8+'Alternatyva 3'!AG$9-'Alternatyva 3'!AG$129</f>
        <v>0</v>
      </c>
      <c r="AH45" s="192">
        <f>'Alternatyva 3'!AH$8+'Alternatyva 3'!AH$9-'Alternatyva 3'!AH$129</f>
        <v>0</v>
      </c>
      <c r="AI45" s="192">
        <f>'Alternatyva 3'!AI$8+'Alternatyva 3'!AI$9-'Alternatyva 3'!AI$129</f>
        <v>0</v>
      </c>
      <c r="AJ45" s="192">
        <f>'Alternatyva 3'!AJ$8+'Alternatyva 3'!AJ$9-'Alternatyva 3'!AJ$129</f>
        <v>0</v>
      </c>
      <c r="AK45" s="192">
        <f>'Alternatyva 3'!AK$8+'Alternatyva 3'!AK$9-'Alternatyva 3'!AK$129</f>
        <v>0</v>
      </c>
      <c r="AL45" s="192">
        <f>'Alternatyva 3'!AL$8+'Alternatyva 3'!AL$9-'Alternatyva 3'!AL$129</f>
        <v>0</v>
      </c>
      <c r="AM45" s="192">
        <f>'Alternatyva 3'!AM$8+'Alternatyva 3'!AM$9-'Alternatyva 3'!AM$129</f>
        <v>0</v>
      </c>
      <c r="AN45" s="192">
        <f>'Alternatyva 3'!AN$8+'Alternatyva 3'!AN$9-'Alternatyva 3'!AN$129</f>
        <v>0</v>
      </c>
      <c r="AO45" s="192">
        <f>'Alternatyva 3'!AO$8+'Alternatyva 3'!AO$9-'Alternatyva 3'!AO$129</f>
        <v>0</v>
      </c>
      <c r="AP45" s="192">
        <f>'Alternatyva 3'!AP$8+'Alternatyva 3'!AP$9-'Alternatyva 3'!AP$129</f>
        <v>0</v>
      </c>
      <c r="AQ45" s="192">
        <f>'Alternatyva 3'!AQ$8+'Alternatyva 3'!AQ$9-'Alternatyva 3'!AQ$129</f>
        <v>0</v>
      </c>
      <c r="AR45" s="192">
        <f>'Alternatyva 3'!AR$8+'Alternatyva 3'!AR$9-'Alternatyva 3'!AR$129</f>
        <v>0</v>
      </c>
      <c r="AS45" s="192">
        <f>'Alternatyva 3'!AS$8+'Alternatyva 3'!AS$9-'Alternatyva 3'!AS$129</f>
        <v>0</v>
      </c>
      <c r="AT45" s="192">
        <f>'Alternatyva 3'!AT$8+'Alternatyva 3'!AT$9-'Alternatyva 3'!AT$129</f>
        <v>0</v>
      </c>
      <c r="AU45" s="192">
        <f>'Alternatyva 3'!AU$8+'Alternatyva 3'!AU$9-'Alternatyva 3'!AU$129</f>
        <v>0</v>
      </c>
      <c r="AV45" s="192">
        <f>'Alternatyva 3'!AV$8+'Alternatyva 3'!AV$9-'Alternatyva 3'!AV$129</f>
        <v>0</v>
      </c>
      <c r="AW45" s="192">
        <f>'Alternatyva 3'!AW$8+'Alternatyva 3'!AW$9-'Alternatyva 3'!AW$129</f>
        <v>0</v>
      </c>
      <c r="AX45" s="192">
        <f>'Alternatyva 3'!AX$8+'Alternatyva 3'!AX$9-'Alternatyva 3'!AX$129</f>
        <v>0</v>
      </c>
      <c r="AY45" s="192">
        <f>'Alternatyva 3'!AY$8+'Alternatyva 3'!AY$9-'Alternatyva 3'!AY$129</f>
        <v>0</v>
      </c>
      <c r="AZ45" s="192">
        <f>'Alternatyva 3'!AZ$8+'Alternatyva 3'!AZ$9-'Alternatyva 3'!AZ$129</f>
        <v>0</v>
      </c>
      <c r="BA45" s="192">
        <f>'Alternatyva 3'!BA$8+'Alternatyva 3'!BA$9-'Alternatyva 3'!BA$129</f>
        <v>0</v>
      </c>
      <c r="BB45" s="192">
        <f>'Alternatyva 3'!BB$8+'Alternatyva 3'!BB$9-'Alternatyva 3'!BB$129</f>
        <v>0</v>
      </c>
      <c r="BC45" s="192">
        <f>'Alternatyva 3'!BC$8+'Alternatyva 3'!BC$9-'Alternatyva 3'!BC$129</f>
        <v>0</v>
      </c>
      <c r="BD45" s="192">
        <f>'Alternatyva 3'!BD$8+'Alternatyva 3'!BD$9-'Alternatyva 3'!BD$129</f>
        <v>0</v>
      </c>
      <c r="BE45" s="192">
        <f>'Alternatyva 3'!BE$8+'Alternatyva 3'!BE$9-'Alternatyva 3'!BE$129</f>
        <v>0</v>
      </c>
      <c r="BF45" s="192">
        <f>'Alternatyva 3'!BF$8+'Alternatyva 3'!BF$9-'Alternatyva 3'!BF$129</f>
        <v>0</v>
      </c>
      <c r="BG45" s="192">
        <f>'Alternatyva 3'!BG$8+'Alternatyva 3'!BG$9-'Alternatyva 3'!BG$129</f>
        <v>0</v>
      </c>
      <c r="BH45" s="192">
        <f>'Alternatyva 3'!BH$8+'Alternatyva 3'!BH$9-'Alternatyva 3'!BH$129</f>
        <v>0</v>
      </c>
      <c r="BI45" s="192">
        <f>'Alternatyva 3'!BI$8+'Alternatyva 3'!BI$9-'Alternatyva 3'!BI$129</f>
        <v>0</v>
      </c>
      <c r="BJ45" s="192">
        <f>'Alternatyva 3'!BJ$8+'Alternatyva 3'!BJ$9-'Alternatyva 3'!BJ$129</f>
        <v>0</v>
      </c>
      <c r="BK45" s="192">
        <f>'Alternatyva 3'!BK$8+'Alternatyva 3'!BK$9-'Alternatyva 3'!BK$129</f>
        <v>0</v>
      </c>
      <c r="BL45" s="192">
        <f>'Alternatyva 3'!BL$8+'Alternatyva 3'!BL$9-'Alternatyva 3'!BL$129</f>
        <v>0</v>
      </c>
      <c r="BM45" s="192">
        <f>'Alternatyva 3'!BM$8+'Alternatyva 3'!BM$9-'Alternatyva 3'!BM$129</f>
        <v>0</v>
      </c>
      <c r="BN45" s="192">
        <f>'Alternatyva 3'!BN$8+'Alternatyva 3'!BN$9-'Alternatyva 3'!BN$129</f>
        <v>0</v>
      </c>
      <c r="BO45" s="192">
        <f>'Alternatyva 3'!BO$8+'Alternatyva 3'!BO$9-'Alternatyva 3'!BO$129</f>
        <v>0</v>
      </c>
      <c r="BP45" s="192">
        <f>'Alternatyva 3'!BP$8+'Alternatyva 3'!BP$9-'Alternatyva 3'!BP$129</f>
        <v>0</v>
      </c>
      <c r="BQ45" s="192">
        <f>'Alternatyva 3'!BQ$8+'Alternatyva 3'!BQ$9-'Alternatyva 3'!BQ$129</f>
        <v>0</v>
      </c>
      <c r="BR45" s="192">
        <f>'Alternatyva 3'!BR$8+'Alternatyva 3'!BR$9-'Alternatyva 3'!BR$129</f>
        <v>0</v>
      </c>
      <c r="BS45" s="192">
        <f>'Alternatyva 3'!BS$8+'Alternatyva 3'!BS$9-'Alternatyva 3'!BS$129</f>
        <v>0</v>
      </c>
      <c r="BT45" s="192">
        <f>'Alternatyva 3'!BT$8+'Alternatyva 3'!BT$9-'Alternatyva 3'!BT$129</f>
        <v>0</v>
      </c>
      <c r="BU45" s="192">
        <f>'Alternatyva 3'!BU$8+'Alternatyva 3'!BU$9-'Alternatyva 3'!BU$129</f>
        <v>0</v>
      </c>
      <c r="BV45" s="192">
        <f>'Alternatyva 3'!BV$8+'Alternatyva 3'!BV$9-'Alternatyva 3'!BV$129</f>
        <v>0</v>
      </c>
      <c r="BW45" s="192">
        <f>'Alternatyva 3'!BW$8+'Alternatyva 3'!BW$9-'Alternatyva 3'!BW$129</f>
        <v>0</v>
      </c>
      <c r="BX45" s="192">
        <f>'Alternatyva 3'!BX$8+'Alternatyva 3'!BX$9-'Alternatyva 3'!BX$129</f>
        <v>0</v>
      </c>
      <c r="BY45" s="192">
        <f>'Alternatyva 3'!BY$8+'Alternatyva 3'!BY$9-'Alternatyva 3'!BY$129</f>
        <v>0</v>
      </c>
      <c r="BZ45" s="192">
        <f>'Alternatyva 3'!BZ$8+'Alternatyva 3'!BZ$9-'Alternatyva 3'!BZ$129</f>
        <v>0</v>
      </c>
      <c r="CA45" s="192">
        <f>'Alternatyva 3'!CA$8+'Alternatyva 3'!CA$9-'Alternatyva 3'!CA$129</f>
        <v>0</v>
      </c>
      <c r="CB45" s="192">
        <f>'Alternatyva 3'!CB$8+'Alternatyva 3'!CB$9-'Alternatyva 3'!CB$129</f>
        <v>0</v>
      </c>
      <c r="CC45" s="192">
        <f>'Alternatyva 3'!CC$8+'Alternatyva 3'!CC$9-'Alternatyva 3'!CC$129</f>
        <v>0</v>
      </c>
      <c r="CD45" s="192">
        <f>'Alternatyva 3'!CD$8+'Alternatyva 3'!CD$9-'Alternatyva 3'!CD$129</f>
        <v>0</v>
      </c>
      <c r="CE45" s="192">
        <f>'Alternatyva 3'!CE$8+'Alternatyva 3'!CE$9-'Alternatyva 3'!CE$129</f>
        <v>0</v>
      </c>
      <c r="CF45" s="192">
        <f>'Alternatyva 3'!CF$8+'Alternatyva 3'!CF$9-'Alternatyva 3'!CF$129</f>
        <v>0</v>
      </c>
      <c r="CG45" s="192">
        <f>'Alternatyva 3'!CG$8+'Alternatyva 3'!CG$9-'Alternatyva 3'!CG$129</f>
        <v>0</v>
      </c>
      <c r="CH45" s="192">
        <f>'Alternatyva 3'!CH$8+'Alternatyva 3'!CH$9-'Alternatyva 3'!CH$129</f>
        <v>0</v>
      </c>
      <c r="CI45" s="192">
        <f>'Alternatyva 3'!CI$8+'Alternatyva 3'!CI$9-'Alternatyva 3'!CI$129</f>
        <v>0</v>
      </c>
      <c r="CJ45" s="192">
        <f>'Alternatyva 3'!CJ$8+'Alternatyva 3'!CJ$9-'Alternatyva 3'!CJ$129</f>
        <v>0</v>
      </c>
      <c r="CK45" s="192">
        <f>'Alternatyva 3'!CK$8+'Alternatyva 3'!CK$9-'Alternatyva 3'!CK$129</f>
        <v>0</v>
      </c>
      <c r="CL45" s="192">
        <f>'Alternatyva 3'!CL$8+'Alternatyva 3'!CL$9-'Alternatyva 3'!CL$129</f>
        <v>0</v>
      </c>
      <c r="CM45" s="192">
        <f>'Alternatyva 3'!CM$8+'Alternatyva 3'!CM$9-'Alternatyva 3'!CM$129</f>
        <v>0</v>
      </c>
      <c r="CN45" s="192">
        <f>'Alternatyva 3'!CN$8+'Alternatyva 3'!CN$9-'Alternatyva 3'!CN$129</f>
        <v>0</v>
      </c>
      <c r="CO45" s="192">
        <f>'Alternatyva 3'!CO$8+'Alternatyva 3'!CO$9-'Alternatyva 3'!CO$129</f>
        <v>0</v>
      </c>
      <c r="CP45" s="192">
        <f>'Alternatyva 3'!CP$8+'Alternatyva 3'!CP$9-'Alternatyva 3'!CP$129</f>
        <v>0</v>
      </c>
      <c r="CQ45" s="192">
        <f>'Alternatyva 3'!CQ$8+'Alternatyva 3'!CQ$9-'Alternatyva 3'!CQ$129</f>
        <v>0</v>
      </c>
      <c r="CR45" s="192">
        <f>'Alternatyva 3'!CR$8+'Alternatyva 3'!CR$9-'Alternatyva 3'!CR$129</f>
        <v>0</v>
      </c>
      <c r="CS45" s="192">
        <f>'Alternatyva 3'!CS$8+'Alternatyva 3'!CS$9-'Alternatyva 3'!CS$129</f>
        <v>0</v>
      </c>
      <c r="CT45" s="192">
        <f>'Alternatyva 3'!CT$8+'Alternatyva 3'!CT$9-'Alternatyva 3'!CT$129</f>
        <v>0</v>
      </c>
      <c r="CU45" s="192">
        <f>'Alternatyva 3'!CU$8+'Alternatyva 3'!CU$9-'Alternatyva 3'!CU$129</f>
        <v>0</v>
      </c>
      <c r="CV45" s="192">
        <f>'Alternatyva 3'!CV$8+'Alternatyva 3'!CV$9-'Alternatyva 3'!CV$129</f>
        <v>0</v>
      </c>
      <c r="CW45" s="192">
        <f>'Alternatyva 3'!CW$8+'Alternatyva 3'!CW$9-'Alternatyva 3'!CW$129</f>
        <v>0</v>
      </c>
      <c r="CX45" s="192">
        <f>'Alternatyva 3'!CX$8+'Alternatyva 3'!CX$9-'Alternatyva 3'!CX$129</f>
        <v>0</v>
      </c>
      <c r="CY45" s="192">
        <f>'Alternatyva 3'!CY$8+'Alternatyva 3'!CY$9-'Alternatyva 3'!CY$129</f>
        <v>0</v>
      </c>
      <c r="CZ45" s="192">
        <f>'Alternatyva 3'!CZ$8+'Alternatyva 3'!CZ$9-'Alternatyva 3'!CZ$129</f>
        <v>0</v>
      </c>
      <c r="DA45" s="192">
        <f>'Alternatyva 3'!DA$8+'Alternatyva 3'!DA$9-'Alternatyva 3'!DA$129</f>
        <v>0</v>
      </c>
      <c r="DB45" s="192">
        <f>'Alternatyva 3'!DB$8+'Alternatyva 3'!DB$9-'Alternatyva 3'!DB$129</f>
        <v>0</v>
      </c>
      <c r="DC45" s="192">
        <f>'Alternatyva 3'!DC$8+'Alternatyva 3'!DC$9-'Alternatyva 3'!DC$129</f>
        <v>0</v>
      </c>
    </row>
    <row r="46" spans="2:107" ht="15" hidden="1" customHeight="1">
      <c r="B46" s="160" t="s">
        <v>220</v>
      </c>
      <c r="C46" s="700" t="s">
        <v>221</v>
      </c>
      <c r="D46" s="701"/>
      <c r="E46" s="702"/>
      <c r="F46" s="192">
        <f>H46+NPV(SD,I46:INDEX(I46:DC46,PAL))</f>
        <v>0</v>
      </c>
      <c r="G46" s="192">
        <f>SUMIF($H$6:$DC$6,"&lt;="&amp;PAL,$H46:$DC46)</f>
        <v>0</v>
      </c>
      <c r="H46" s="192">
        <f>'Alternatyva 3'!H$103-'Alternatyva 3'!H$130</f>
        <v>0</v>
      </c>
      <c r="I46" s="192">
        <f>'Alternatyva 3'!I$103-'Alternatyva 3'!I$130</f>
        <v>0</v>
      </c>
      <c r="J46" s="192">
        <f>'Alternatyva 3'!J$103-'Alternatyva 3'!J$130</f>
        <v>0</v>
      </c>
      <c r="K46" s="192">
        <f>'Alternatyva 3'!K$103-'Alternatyva 3'!K$130</f>
        <v>0</v>
      </c>
      <c r="L46" s="192">
        <f>'Alternatyva 3'!L$103-'Alternatyva 3'!L$130</f>
        <v>0</v>
      </c>
      <c r="M46" s="192">
        <f>'Alternatyva 3'!M$103-'Alternatyva 3'!M$130</f>
        <v>0</v>
      </c>
      <c r="N46" s="192">
        <f>'Alternatyva 3'!N$103-'Alternatyva 3'!N$130</f>
        <v>0</v>
      </c>
      <c r="O46" s="192">
        <f>'Alternatyva 3'!O$103-'Alternatyva 3'!O$130</f>
        <v>0</v>
      </c>
      <c r="P46" s="192">
        <f>'Alternatyva 3'!P$103-'Alternatyva 3'!P$130</f>
        <v>0</v>
      </c>
      <c r="Q46" s="192">
        <f>'Alternatyva 3'!Q$103-'Alternatyva 3'!Q$130</f>
        <v>0</v>
      </c>
      <c r="R46" s="192">
        <f>'Alternatyva 3'!R$103-'Alternatyva 3'!R$130</f>
        <v>0</v>
      </c>
      <c r="S46" s="192">
        <f>'Alternatyva 3'!S$103-'Alternatyva 3'!S$130</f>
        <v>0</v>
      </c>
      <c r="T46" s="192">
        <f>'Alternatyva 3'!T$103-'Alternatyva 3'!T$130</f>
        <v>0</v>
      </c>
      <c r="U46" s="192">
        <f>'Alternatyva 3'!U$103-'Alternatyva 3'!U$130</f>
        <v>0</v>
      </c>
      <c r="V46" s="192">
        <f>'Alternatyva 3'!V$103-'Alternatyva 3'!V$130</f>
        <v>0</v>
      </c>
      <c r="W46" s="192">
        <f>'Alternatyva 3'!W$103-'Alternatyva 3'!W$130</f>
        <v>0</v>
      </c>
      <c r="X46" s="192">
        <f>'Alternatyva 3'!X$103-'Alternatyva 3'!X$130</f>
        <v>0</v>
      </c>
      <c r="Y46" s="192">
        <f>'Alternatyva 3'!Y$103-'Alternatyva 3'!Y$130</f>
        <v>0</v>
      </c>
      <c r="Z46" s="192">
        <f>'Alternatyva 3'!Z$103-'Alternatyva 3'!Z$130</f>
        <v>0</v>
      </c>
      <c r="AA46" s="192">
        <f>'Alternatyva 3'!AA$103-'Alternatyva 3'!AA$130</f>
        <v>0</v>
      </c>
      <c r="AB46" s="192">
        <f>'Alternatyva 3'!AB$103-'Alternatyva 3'!AB$130</f>
        <v>0</v>
      </c>
      <c r="AC46" s="192">
        <f>'Alternatyva 3'!AC$103-'Alternatyva 3'!AC$130</f>
        <v>0</v>
      </c>
      <c r="AD46" s="192">
        <f>'Alternatyva 3'!AD$103-'Alternatyva 3'!AD$130</f>
        <v>0</v>
      </c>
      <c r="AE46" s="192">
        <f>'Alternatyva 3'!AE$103-'Alternatyva 3'!AE$130</f>
        <v>0</v>
      </c>
      <c r="AF46" s="192">
        <f>'Alternatyva 3'!AF$103-'Alternatyva 3'!AF$130</f>
        <v>0</v>
      </c>
      <c r="AG46" s="192">
        <f>'Alternatyva 3'!AG$103-'Alternatyva 3'!AG$130</f>
        <v>0</v>
      </c>
      <c r="AH46" s="192">
        <f>'Alternatyva 3'!AH$103-'Alternatyva 3'!AH$130</f>
        <v>0</v>
      </c>
      <c r="AI46" s="192">
        <f>'Alternatyva 3'!AI$103-'Alternatyva 3'!AI$130</f>
        <v>0</v>
      </c>
      <c r="AJ46" s="192">
        <f>'Alternatyva 3'!AJ$103-'Alternatyva 3'!AJ$130</f>
        <v>0</v>
      </c>
      <c r="AK46" s="192">
        <f>'Alternatyva 3'!AK$103-'Alternatyva 3'!AK$130</f>
        <v>0</v>
      </c>
      <c r="AL46" s="192">
        <f>'Alternatyva 3'!AL$103-'Alternatyva 3'!AL$130</f>
        <v>0</v>
      </c>
      <c r="AM46" s="192">
        <f>'Alternatyva 3'!AM$103-'Alternatyva 3'!AM$130</f>
        <v>0</v>
      </c>
      <c r="AN46" s="192">
        <f>'Alternatyva 3'!AN$103-'Alternatyva 3'!AN$130</f>
        <v>0</v>
      </c>
      <c r="AO46" s="192">
        <f>'Alternatyva 3'!AO$103-'Alternatyva 3'!AO$130</f>
        <v>0</v>
      </c>
      <c r="AP46" s="192">
        <f>'Alternatyva 3'!AP$103-'Alternatyva 3'!AP$130</f>
        <v>0</v>
      </c>
      <c r="AQ46" s="192">
        <f>'Alternatyva 3'!AQ$103-'Alternatyva 3'!AQ$130</f>
        <v>0</v>
      </c>
      <c r="AR46" s="192">
        <f>'Alternatyva 3'!AR$103-'Alternatyva 3'!AR$130</f>
        <v>0</v>
      </c>
      <c r="AS46" s="192">
        <f>'Alternatyva 3'!AS$103-'Alternatyva 3'!AS$130</f>
        <v>0</v>
      </c>
      <c r="AT46" s="192">
        <f>'Alternatyva 3'!AT$103-'Alternatyva 3'!AT$130</f>
        <v>0</v>
      </c>
      <c r="AU46" s="192">
        <f>'Alternatyva 3'!AU$103-'Alternatyva 3'!AU$130</f>
        <v>0</v>
      </c>
      <c r="AV46" s="192">
        <f>'Alternatyva 3'!AV$103-'Alternatyva 3'!AV$130</f>
        <v>0</v>
      </c>
      <c r="AW46" s="192">
        <f>'Alternatyva 3'!AW$103-'Alternatyva 3'!AW$130</f>
        <v>0</v>
      </c>
      <c r="AX46" s="192">
        <f>'Alternatyva 3'!AX$103-'Alternatyva 3'!AX$130</f>
        <v>0</v>
      </c>
      <c r="AY46" s="192">
        <f>'Alternatyva 3'!AY$103-'Alternatyva 3'!AY$130</f>
        <v>0</v>
      </c>
      <c r="AZ46" s="192">
        <f>'Alternatyva 3'!AZ$103-'Alternatyva 3'!AZ$130</f>
        <v>0</v>
      </c>
      <c r="BA46" s="192">
        <f>'Alternatyva 3'!BA$103-'Alternatyva 3'!BA$130</f>
        <v>0</v>
      </c>
      <c r="BB46" s="192">
        <f>'Alternatyva 3'!BB$103-'Alternatyva 3'!BB$130</f>
        <v>0</v>
      </c>
      <c r="BC46" s="192">
        <f>'Alternatyva 3'!BC$103-'Alternatyva 3'!BC$130</f>
        <v>0</v>
      </c>
      <c r="BD46" s="192">
        <f>'Alternatyva 3'!BD$103-'Alternatyva 3'!BD$130</f>
        <v>0</v>
      </c>
      <c r="BE46" s="192">
        <f>'Alternatyva 3'!BE$103-'Alternatyva 3'!BE$130</f>
        <v>0</v>
      </c>
      <c r="BF46" s="192">
        <f>'Alternatyva 3'!BF$103-'Alternatyva 3'!BF$130</f>
        <v>0</v>
      </c>
      <c r="BG46" s="192">
        <f>'Alternatyva 3'!BG$103-'Alternatyva 3'!BG$130</f>
        <v>0</v>
      </c>
      <c r="BH46" s="192">
        <f>'Alternatyva 3'!BH$103-'Alternatyva 3'!BH$130</f>
        <v>0</v>
      </c>
      <c r="BI46" s="192">
        <f>'Alternatyva 3'!BI$103-'Alternatyva 3'!BI$130</f>
        <v>0</v>
      </c>
      <c r="BJ46" s="192">
        <f>'Alternatyva 3'!BJ$103-'Alternatyva 3'!BJ$130</f>
        <v>0</v>
      </c>
      <c r="BK46" s="192">
        <f>'Alternatyva 3'!BK$103-'Alternatyva 3'!BK$130</f>
        <v>0</v>
      </c>
      <c r="BL46" s="192">
        <f>'Alternatyva 3'!BL$103-'Alternatyva 3'!BL$130</f>
        <v>0</v>
      </c>
      <c r="BM46" s="192">
        <f>'Alternatyva 3'!BM$103-'Alternatyva 3'!BM$130</f>
        <v>0</v>
      </c>
      <c r="BN46" s="192">
        <f>'Alternatyva 3'!BN$103-'Alternatyva 3'!BN$130</f>
        <v>0</v>
      </c>
      <c r="BO46" s="192">
        <f>'Alternatyva 3'!BO$103-'Alternatyva 3'!BO$130</f>
        <v>0</v>
      </c>
      <c r="BP46" s="192">
        <f>'Alternatyva 3'!BP$103-'Alternatyva 3'!BP$130</f>
        <v>0</v>
      </c>
      <c r="BQ46" s="192">
        <f>'Alternatyva 3'!BQ$103-'Alternatyva 3'!BQ$130</f>
        <v>0</v>
      </c>
      <c r="BR46" s="192">
        <f>'Alternatyva 3'!BR$103-'Alternatyva 3'!BR$130</f>
        <v>0</v>
      </c>
      <c r="BS46" s="192">
        <f>'Alternatyva 3'!BS$103-'Alternatyva 3'!BS$130</f>
        <v>0</v>
      </c>
      <c r="BT46" s="192">
        <f>'Alternatyva 3'!BT$103-'Alternatyva 3'!BT$130</f>
        <v>0</v>
      </c>
      <c r="BU46" s="192">
        <f>'Alternatyva 3'!BU$103-'Alternatyva 3'!BU$130</f>
        <v>0</v>
      </c>
      <c r="BV46" s="192">
        <f>'Alternatyva 3'!BV$103-'Alternatyva 3'!BV$130</f>
        <v>0</v>
      </c>
      <c r="BW46" s="192">
        <f>'Alternatyva 3'!BW$103-'Alternatyva 3'!BW$130</f>
        <v>0</v>
      </c>
      <c r="BX46" s="192">
        <f>'Alternatyva 3'!BX$103-'Alternatyva 3'!BX$130</f>
        <v>0</v>
      </c>
      <c r="BY46" s="192">
        <f>'Alternatyva 3'!BY$103-'Alternatyva 3'!BY$130</f>
        <v>0</v>
      </c>
      <c r="BZ46" s="192">
        <f>'Alternatyva 3'!BZ$103-'Alternatyva 3'!BZ$130</f>
        <v>0</v>
      </c>
      <c r="CA46" s="192">
        <f>'Alternatyva 3'!CA$103-'Alternatyva 3'!CA$130</f>
        <v>0</v>
      </c>
      <c r="CB46" s="192">
        <f>'Alternatyva 3'!CB$103-'Alternatyva 3'!CB$130</f>
        <v>0</v>
      </c>
      <c r="CC46" s="192">
        <f>'Alternatyva 3'!CC$103-'Alternatyva 3'!CC$130</f>
        <v>0</v>
      </c>
      <c r="CD46" s="192">
        <f>'Alternatyva 3'!CD$103-'Alternatyva 3'!CD$130</f>
        <v>0</v>
      </c>
      <c r="CE46" s="192">
        <f>'Alternatyva 3'!CE$103-'Alternatyva 3'!CE$130</f>
        <v>0</v>
      </c>
      <c r="CF46" s="192">
        <f>'Alternatyva 3'!CF$103-'Alternatyva 3'!CF$130</f>
        <v>0</v>
      </c>
      <c r="CG46" s="192">
        <f>'Alternatyva 3'!CG$103-'Alternatyva 3'!CG$130</f>
        <v>0</v>
      </c>
      <c r="CH46" s="192">
        <f>'Alternatyva 3'!CH$103-'Alternatyva 3'!CH$130</f>
        <v>0</v>
      </c>
      <c r="CI46" s="192">
        <f>'Alternatyva 3'!CI$103-'Alternatyva 3'!CI$130</f>
        <v>0</v>
      </c>
      <c r="CJ46" s="192">
        <f>'Alternatyva 3'!CJ$103-'Alternatyva 3'!CJ$130</f>
        <v>0</v>
      </c>
      <c r="CK46" s="192">
        <f>'Alternatyva 3'!CK$103-'Alternatyva 3'!CK$130</f>
        <v>0</v>
      </c>
      <c r="CL46" s="192">
        <f>'Alternatyva 3'!CL$103-'Alternatyva 3'!CL$130</f>
        <v>0</v>
      </c>
      <c r="CM46" s="192">
        <f>'Alternatyva 3'!CM$103-'Alternatyva 3'!CM$130</f>
        <v>0</v>
      </c>
      <c r="CN46" s="192">
        <f>'Alternatyva 3'!CN$103-'Alternatyva 3'!CN$130</f>
        <v>0</v>
      </c>
      <c r="CO46" s="192">
        <f>'Alternatyva 3'!CO$103-'Alternatyva 3'!CO$130</f>
        <v>0</v>
      </c>
      <c r="CP46" s="192">
        <f>'Alternatyva 3'!CP$103-'Alternatyva 3'!CP$130</f>
        <v>0</v>
      </c>
      <c r="CQ46" s="192">
        <f>'Alternatyva 3'!CQ$103-'Alternatyva 3'!CQ$130</f>
        <v>0</v>
      </c>
      <c r="CR46" s="192">
        <f>'Alternatyva 3'!CR$103-'Alternatyva 3'!CR$130</f>
        <v>0</v>
      </c>
      <c r="CS46" s="192">
        <f>'Alternatyva 3'!CS$103-'Alternatyva 3'!CS$130</f>
        <v>0</v>
      </c>
      <c r="CT46" s="192">
        <f>'Alternatyva 3'!CT$103-'Alternatyva 3'!CT$130</f>
        <v>0</v>
      </c>
      <c r="CU46" s="192">
        <f>'Alternatyva 3'!CU$103-'Alternatyva 3'!CU$130</f>
        <v>0</v>
      </c>
      <c r="CV46" s="192">
        <f>'Alternatyva 3'!CV$103-'Alternatyva 3'!CV$130</f>
        <v>0</v>
      </c>
      <c r="CW46" s="192">
        <f>'Alternatyva 3'!CW$103-'Alternatyva 3'!CW$130</f>
        <v>0</v>
      </c>
      <c r="CX46" s="192">
        <f>'Alternatyva 3'!CX$103-'Alternatyva 3'!CX$130</f>
        <v>0</v>
      </c>
      <c r="CY46" s="192">
        <f>'Alternatyva 3'!CY$103-'Alternatyva 3'!CY$130</f>
        <v>0</v>
      </c>
      <c r="CZ46" s="192">
        <f>'Alternatyva 3'!CZ$103-'Alternatyva 3'!CZ$130</f>
        <v>0</v>
      </c>
      <c r="DA46" s="192">
        <f>'Alternatyva 3'!DA$103-'Alternatyva 3'!DA$130</f>
        <v>0</v>
      </c>
      <c r="DB46" s="192">
        <f>'Alternatyva 3'!DB$103-'Alternatyva 3'!DB$130</f>
        <v>0</v>
      </c>
      <c r="DC46" s="192">
        <f>'Alternatyva 3'!DC$103-'Alternatyva 3'!DC$130</f>
        <v>0</v>
      </c>
    </row>
    <row r="47" spans="2:107" ht="15" hidden="1" customHeight="1">
      <c r="B47" s="160" t="s">
        <v>222</v>
      </c>
      <c r="C47" s="700" t="s">
        <v>161</v>
      </c>
      <c r="D47" s="701"/>
      <c r="E47" s="702"/>
      <c r="F47" s="191">
        <f>H47+NPV(FD,I47:INDEX(I47:DC47,PAL))</f>
        <v>0</v>
      </c>
      <c r="G47" s="192">
        <f>SUMIF($H$6:$DC$6,"&lt;="&amp;PAL,$H47:$DC47)</f>
        <v>0</v>
      </c>
      <c r="H47" s="192">
        <f>SUM('Alternatyva 3'!H$23,'Alternatyva 3'!H$36,'Alternatyva 3'!H$49,'Alternatyva 3'!H$63,'Alternatyva 3'!H$76,'Alternatyva 3'!H$89,'Alternatyva 3'!H$102)</f>
        <v>0</v>
      </c>
      <c r="I47" s="192">
        <f>SUM('Alternatyva 3'!I$23,'Alternatyva 3'!I$36,'Alternatyva 3'!I$49,'Alternatyva 3'!I$63,'Alternatyva 3'!I$76,'Alternatyva 3'!I$89,'Alternatyva 3'!I$102)</f>
        <v>0</v>
      </c>
      <c r="J47" s="192">
        <f>SUM('Alternatyva 3'!J$23,'Alternatyva 3'!J$36,'Alternatyva 3'!J$49,'Alternatyva 3'!J$63,'Alternatyva 3'!J$76,'Alternatyva 3'!J$89,'Alternatyva 3'!J$102)</f>
        <v>0</v>
      </c>
      <c r="K47" s="192">
        <f>SUM('Alternatyva 3'!K$23,'Alternatyva 3'!K$36,'Alternatyva 3'!K$49,'Alternatyva 3'!K$63,'Alternatyva 3'!K$76,'Alternatyva 3'!K$89,'Alternatyva 3'!K$102)</f>
        <v>0</v>
      </c>
      <c r="L47" s="192">
        <f>SUM('Alternatyva 3'!L$23,'Alternatyva 3'!L$36,'Alternatyva 3'!L$49,'Alternatyva 3'!L$63,'Alternatyva 3'!L$76,'Alternatyva 3'!L$89,'Alternatyva 3'!L$102)</f>
        <v>0</v>
      </c>
      <c r="M47" s="192">
        <f>SUM('Alternatyva 3'!M$23,'Alternatyva 3'!M$36,'Alternatyva 3'!M$49,'Alternatyva 3'!M$63,'Alternatyva 3'!M$76,'Alternatyva 3'!M$89,'Alternatyva 3'!M$102)</f>
        <v>0</v>
      </c>
      <c r="N47" s="192">
        <f>SUM('Alternatyva 3'!N$23,'Alternatyva 3'!N$36,'Alternatyva 3'!N$49,'Alternatyva 3'!N$63,'Alternatyva 3'!N$76,'Alternatyva 3'!N$89,'Alternatyva 3'!N$102)</f>
        <v>0</v>
      </c>
      <c r="O47" s="192">
        <f>SUM('Alternatyva 3'!O$23,'Alternatyva 3'!O$36,'Alternatyva 3'!O$49,'Alternatyva 3'!O$63,'Alternatyva 3'!O$76,'Alternatyva 3'!O$89,'Alternatyva 3'!O$102)</f>
        <v>0</v>
      </c>
      <c r="P47" s="192">
        <f>SUM('Alternatyva 3'!P$23,'Alternatyva 3'!P$36,'Alternatyva 3'!P$49,'Alternatyva 3'!P$63,'Alternatyva 3'!P$76,'Alternatyva 3'!P$89,'Alternatyva 3'!P$102)</f>
        <v>0</v>
      </c>
      <c r="Q47" s="192">
        <f>SUM('Alternatyva 3'!Q$23,'Alternatyva 3'!Q$36,'Alternatyva 3'!Q$49,'Alternatyva 3'!Q$63,'Alternatyva 3'!Q$76,'Alternatyva 3'!Q$89,'Alternatyva 3'!Q$102)</f>
        <v>0</v>
      </c>
      <c r="R47" s="192">
        <f>SUM('Alternatyva 3'!R$23,'Alternatyva 3'!R$36,'Alternatyva 3'!R$49,'Alternatyva 3'!R$63,'Alternatyva 3'!R$76,'Alternatyva 3'!R$89,'Alternatyva 3'!R$102)</f>
        <v>0</v>
      </c>
      <c r="S47" s="192">
        <f>SUM('Alternatyva 3'!S$23,'Alternatyva 3'!S$36,'Alternatyva 3'!S$49,'Alternatyva 3'!S$63,'Alternatyva 3'!S$76,'Alternatyva 3'!S$89,'Alternatyva 3'!S$102)</f>
        <v>0</v>
      </c>
      <c r="T47" s="192">
        <f>SUM('Alternatyva 3'!T$23,'Alternatyva 3'!T$36,'Alternatyva 3'!T$49,'Alternatyva 3'!T$63,'Alternatyva 3'!T$76,'Alternatyva 3'!T$89,'Alternatyva 3'!T$102)</f>
        <v>0</v>
      </c>
      <c r="U47" s="192">
        <f>SUM('Alternatyva 3'!U$23,'Alternatyva 3'!U$36,'Alternatyva 3'!U$49,'Alternatyva 3'!U$63,'Alternatyva 3'!U$76,'Alternatyva 3'!U$89,'Alternatyva 3'!U$102)</f>
        <v>0</v>
      </c>
      <c r="V47" s="192">
        <f>SUM('Alternatyva 3'!V$23,'Alternatyva 3'!V$36,'Alternatyva 3'!V$49,'Alternatyva 3'!V$63,'Alternatyva 3'!V$76,'Alternatyva 3'!V$89,'Alternatyva 3'!V$102)</f>
        <v>0</v>
      </c>
      <c r="W47" s="192">
        <f>SUM('Alternatyva 3'!W$23,'Alternatyva 3'!W$36,'Alternatyva 3'!W$49,'Alternatyva 3'!W$63,'Alternatyva 3'!W$76,'Alternatyva 3'!W$89,'Alternatyva 3'!W$102)</f>
        <v>0</v>
      </c>
      <c r="X47" s="192">
        <f>SUM('Alternatyva 3'!X$23,'Alternatyva 3'!X$36,'Alternatyva 3'!X$49,'Alternatyva 3'!X$63,'Alternatyva 3'!X$76,'Alternatyva 3'!X$89,'Alternatyva 3'!X$102)</f>
        <v>0</v>
      </c>
      <c r="Y47" s="192">
        <f>SUM('Alternatyva 3'!Y$23,'Alternatyva 3'!Y$36,'Alternatyva 3'!Y$49,'Alternatyva 3'!Y$63,'Alternatyva 3'!Y$76,'Alternatyva 3'!Y$89,'Alternatyva 3'!Y$102)</f>
        <v>0</v>
      </c>
      <c r="Z47" s="192">
        <f>SUM('Alternatyva 3'!Z$23,'Alternatyva 3'!Z$36,'Alternatyva 3'!Z$49,'Alternatyva 3'!Z$63,'Alternatyva 3'!Z$76,'Alternatyva 3'!Z$89,'Alternatyva 3'!Z$102)</f>
        <v>0</v>
      </c>
      <c r="AA47" s="192">
        <f>SUM('Alternatyva 3'!AA$23,'Alternatyva 3'!AA$36,'Alternatyva 3'!AA$49,'Alternatyva 3'!AA$63,'Alternatyva 3'!AA$76,'Alternatyva 3'!AA$89,'Alternatyva 3'!AA$102)</f>
        <v>0</v>
      </c>
      <c r="AB47" s="192">
        <f>SUM('Alternatyva 3'!AB$23,'Alternatyva 3'!AB$36,'Alternatyva 3'!AB$49,'Alternatyva 3'!AB$63,'Alternatyva 3'!AB$76,'Alternatyva 3'!AB$89,'Alternatyva 3'!AB$102)</f>
        <v>0</v>
      </c>
      <c r="AC47" s="192">
        <f>SUM('Alternatyva 3'!AC$23,'Alternatyva 3'!AC$36,'Alternatyva 3'!AC$49,'Alternatyva 3'!AC$63,'Alternatyva 3'!AC$76,'Alternatyva 3'!AC$89,'Alternatyva 3'!AC$102)</f>
        <v>0</v>
      </c>
      <c r="AD47" s="192">
        <f>SUM('Alternatyva 3'!AD$23,'Alternatyva 3'!AD$36,'Alternatyva 3'!AD$49,'Alternatyva 3'!AD$63,'Alternatyva 3'!AD$76,'Alternatyva 3'!AD$89,'Alternatyva 3'!AD$102)</f>
        <v>0</v>
      </c>
      <c r="AE47" s="192">
        <f>SUM('Alternatyva 3'!AE$23,'Alternatyva 3'!AE$36,'Alternatyva 3'!AE$49,'Alternatyva 3'!AE$63,'Alternatyva 3'!AE$76,'Alternatyva 3'!AE$89,'Alternatyva 3'!AE$102)</f>
        <v>0</v>
      </c>
      <c r="AF47" s="192">
        <f>SUM('Alternatyva 3'!AF$23,'Alternatyva 3'!AF$36,'Alternatyva 3'!AF$49,'Alternatyva 3'!AF$63,'Alternatyva 3'!AF$76,'Alternatyva 3'!AF$89,'Alternatyva 3'!AF$102)</f>
        <v>0</v>
      </c>
      <c r="AG47" s="192">
        <f>SUM('Alternatyva 3'!AG$23,'Alternatyva 3'!AG$36,'Alternatyva 3'!AG$49,'Alternatyva 3'!AG$63,'Alternatyva 3'!AG$76,'Alternatyva 3'!AG$89,'Alternatyva 3'!AG$102)</f>
        <v>0</v>
      </c>
      <c r="AH47" s="192">
        <f>SUM('Alternatyva 3'!AH$23,'Alternatyva 3'!AH$36,'Alternatyva 3'!AH$49,'Alternatyva 3'!AH$63,'Alternatyva 3'!AH$76,'Alternatyva 3'!AH$89,'Alternatyva 3'!AH$102)</f>
        <v>0</v>
      </c>
      <c r="AI47" s="192">
        <f>SUM('Alternatyva 3'!AI$23,'Alternatyva 3'!AI$36,'Alternatyva 3'!AI$49,'Alternatyva 3'!AI$63,'Alternatyva 3'!AI$76,'Alternatyva 3'!AI$89,'Alternatyva 3'!AI$102)</f>
        <v>0</v>
      </c>
      <c r="AJ47" s="192">
        <f>SUM('Alternatyva 3'!AJ$23,'Alternatyva 3'!AJ$36,'Alternatyva 3'!AJ$49,'Alternatyva 3'!AJ$63,'Alternatyva 3'!AJ$76,'Alternatyva 3'!AJ$89,'Alternatyva 3'!AJ$102)</f>
        <v>0</v>
      </c>
      <c r="AK47" s="192">
        <f>SUM('Alternatyva 3'!AK$23,'Alternatyva 3'!AK$36,'Alternatyva 3'!AK$49,'Alternatyva 3'!AK$63,'Alternatyva 3'!AK$76,'Alternatyva 3'!AK$89,'Alternatyva 3'!AK$102)</f>
        <v>0</v>
      </c>
      <c r="AL47" s="192">
        <f>SUM('Alternatyva 3'!AL$23,'Alternatyva 3'!AL$36,'Alternatyva 3'!AL$49,'Alternatyva 3'!AL$63,'Alternatyva 3'!AL$76,'Alternatyva 3'!AL$89,'Alternatyva 3'!AL$102)</f>
        <v>0</v>
      </c>
      <c r="AM47" s="192">
        <f>SUM('Alternatyva 3'!AM$23,'Alternatyva 3'!AM$36,'Alternatyva 3'!AM$49,'Alternatyva 3'!AM$63,'Alternatyva 3'!AM$76,'Alternatyva 3'!AM$89,'Alternatyva 3'!AM$102)</f>
        <v>0</v>
      </c>
      <c r="AN47" s="192">
        <f>SUM('Alternatyva 3'!AN$23,'Alternatyva 3'!AN$36,'Alternatyva 3'!AN$49,'Alternatyva 3'!AN$63,'Alternatyva 3'!AN$76,'Alternatyva 3'!AN$89,'Alternatyva 3'!AN$102)</f>
        <v>0</v>
      </c>
      <c r="AO47" s="192">
        <f>SUM('Alternatyva 3'!AO$23,'Alternatyva 3'!AO$36,'Alternatyva 3'!AO$49,'Alternatyva 3'!AO$63,'Alternatyva 3'!AO$76,'Alternatyva 3'!AO$89,'Alternatyva 3'!AO$102)</f>
        <v>0</v>
      </c>
      <c r="AP47" s="192">
        <f>SUM('Alternatyva 3'!AP$23,'Alternatyva 3'!AP$36,'Alternatyva 3'!AP$49,'Alternatyva 3'!AP$63,'Alternatyva 3'!AP$76,'Alternatyva 3'!AP$89,'Alternatyva 3'!AP$102)</f>
        <v>0</v>
      </c>
      <c r="AQ47" s="192">
        <f>SUM('Alternatyva 3'!AQ$23,'Alternatyva 3'!AQ$36,'Alternatyva 3'!AQ$49,'Alternatyva 3'!AQ$63,'Alternatyva 3'!AQ$76,'Alternatyva 3'!AQ$89,'Alternatyva 3'!AQ$102)</f>
        <v>0</v>
      </c>
      <c r="AR47" s="192">
        <f>SUM('Alternatyva 3'!AR$23,'Alternatyva 3'!AR$36,'Alternatyva 3'!AR$49,'Alternatyva 3'!AR$63,'Alternatyva 3'!AR$76,'Alternatyva 3'!AR$89,'Alternatyva 3'!AR$102)</f>
        <v>0</v>
      </c>
      <c r="AS47" s="192">
        <f>SUM('Alternatyva 3'!AS$23,'Alternatyva 3'!AS$36,'Alternatyva 3'!AS$49,'Alternatyva 3'!AS$63,'Alternatyva 3'!AS$76,'Alternatyva 3'!AS$89,'Alternatyva 3'!AS$102)</f>
        <v>0</v>
      </c>
      <c r="AT47" s="192">
        <f>SUM('Alternatyva 3'!AT$23,'Alternatyva 3'!AT$36,'Alternatyva 3'!AT$49,'Alternatyva 3'!AT$63,'Alternatyva 3'!AT$76,'Alternatyva 3'!AT$89,'Alternatyva 3'!AT$102)</f>
        <v>0</v>
      </c>
      <c r="AU47" s="192">
        <f>SUM('Alternatyva 3'!AU$23,'Alternatyva 3'!AU$36,'Alternatyva 3'!AU$49,'Alternatyva 3'!AU$63,'Alternatyva 3'!AU$76,'Alternatyva 3'!AU$89,'Alternatyva 3'!AU$102)</f>
        <v>0</v>
      </c>
      <c r="AV47" s="192">
        <f>SUM('Alternatyva 3'!AV$23,'Alternatyva 3'!AV$36,'Alternatyva 3'!AV$49,'Alternatyva 3'!AV$63,'Alternatyva 3'!AV$76,'Alternatyva 3'!AV$89,'Alternatyva 3'!AV$102)</f>
        <v>0</v>
      </c>
      <c r="AW47" s="192">
        <f>SUM('Alternatyva 3'!AW$23,'Alternatyva 3'!AW$36,'Alternatyva 3'!AW$49,'Alternatyva 3'!AW$63,'Alternatyva 3'!AW$76,'Alternatyva 3'!AW$89,'Alternatyva 3'!AW$102)</f>
        <v>0</v>
      </c>
      <c r="AX47" s="192">
        <f>SUM('Alternatyva 3'!AX$23,'Alternatyva 3'!AX$36,'Alternatyva 3'!AX$49,'Alternatyva 3'!AX$63,'Alternatyva 3'!AX$76,'Alternatyva 3'!AX$89,'Alternatyva 3'!AX$102)</f>
        <v>0</v>
      </c>
      <c r="AY47" s="192">
        <f>SUM('Alternatyva 3'!AY$23,'Alternatyva 3'!AY$36,'Alternatyva 3'!AY$49,'Alternatyva 3'!AY$63,'Alternatyva 3'!AY$76,'Alternatyva 3'!AY$89,'Alternatyva 3'!AY$102)</f>
        <v>0</v>
      </c>
      <c r="AZ47" s="192">
        <f>SUM('Alternatyva 3'!AZ$23,'Alternatyva 3'!AZ$36,'Alternatyva 3'!AZ$49,'Alternatyva 3'!AZ$63,'Alternatyva 3'!AZ$76,'Alternatyva 3'!AZ$89,'Alternatyva 3'!AZ$102)</f>
        <v>0</v>
      </c>
      <c r="BA47" s="192">
        <f>SUM('Alternatyva 3'!BA$23,'Alternatyva 3'!BA$36,'Alternatyva 3'!BA$49,'Alternatyva 3'!BA$63,'Alternatyva 3'!BA$76,'Alternatyva 3'!BA$89,'Alternatyva 3'!BA$102)</f>
        <v>0</v>
      </c>
      <c r="BB47" s="192">
        <f>SUM('Alternatyva 3'!BB$23,'Alternatyva 3'!BB$36,'Alternatyva 3'!BB$49,'Alternatyva 3'!BB$63,'Alternatyva 3'!BB$76,'Alternatyva 3'!BB$89,'Alternatyva 3'!BB$102)</f>
        <v>0</v>
      </c>
      <c r="BC47" s="192">
        <f>SUM('Alternatyva 3'!BC$23,'Alternatyva 3'!BC$36,'Alternatyva 3'!BC$49,'Alternatyva 3'!BC$63,'Alternatyva 3'!BC$76,'Alternatyva 3'!BC$89,'Alternatyva 3'!BC$102)</f>
        <v>0</v>
      </c>
      <c r="BD47" s="192">
        <f>SUM('Alternatyva 3'!BD$23,'Alternatyva 3'!BD$36,'Alternatyva 3'!BD$49,'Alternatyva 3'!BD$63,'Alternatyva 3'!BD$76,'Alternatyva 3'!BD$89,'Alternatyva 3'!BD$102)</f>
        <v>0</v>
      </c>
      <c r="BE47" s="192">
        <f>SUM('Alternatyva 3'!BE$23,'Alternatyva 3'!BE$36,'Alternatyva 3'!BE$49,'Alternatyva 3'!BE$63,'Alternatyva 3'!BE$76,'Alternatyva 3'!BE$89,'Alternatyva 3'!BE$102)</f>
        <v>0</v>
      </c>
      <c r="BF47" s="192">
        <f>SUM('Alternatyva 3'!BF$23,'Alternatyva 3'!BF$36,'Alternatyva 3'!BF$49,'Alternatyva 3'!BF$63,'Alternatyva 3'!BF$76,'Alternatyva 3'!BF$89,'Alternatyva 3'!BF$102)</f>
        <v>0</v>
      </c>
      <c r="BG47" s="192">
        <f>SUM('Alternatyva 3'!BG$23,'Alternatyva 3'!BG$36,'Alternatyva 3'!BG$49,'Alternatyva 3'!BG$63,'Alternatyva 3'!BG$76,'Alternatyva 3'!BG$89,'Alternatyva 3'!BG$102)</f>
        <v>0</v>
      </c>
      <c r="BH47" s="192">
        <f>SUM('Alternatyva 3'!BH$23,'Alternatyva 3'!BH$36,'Alternatyva 3'!BH$49,'Alternatyva 3'!BH$63,'Alternatyva 3'!BH$76,'Alternatyva 3'!BH$89,'Alternatyva 3'!BH$102)</f>
        <v>0</v>
      </c>
      <c r="BI47" s="192">
        <f>SUM('Alternatyva 3'!BI$23,'Alternatyva 3'!BI$36,'Alternatyva 3'!BI$49,'Alternatyva 3'!BI$63,'Alternatyva 3'!BI$76,'Alternatyva 3'!BI$89,'Alternatyva 3'!BI$102)</f>
        <v>0</v>
      </c>
      <c r="BJ47" s="192">
        <f>SUM('Alternatyva 3'!BJ$23,'Alternatyva 3'!BJ$36,'Alternatyva 3'!BJ$49,'Alternatyva 3'!BJ$63,'Alternatyva 3'!BJ$76,'Alternatyva 3'!BJ$89,'Alternatyva 3'!BJ$102)</f>
        <v>0</v>
      </c>
      <c r="BK47" s="192">
        <f>SUM('Alternatyva 3'!BK$23,'Alternatyva 3'!BK$36,'Alternatyva 3'!BK$49,'Alternatyva 3'!BK$63,'Alternatyva 3'!BK$76,'Alternatyva 3'!BK$89,'Alternatyva 3'!BK$102)</f>
        <v>0</v>
      </c>
      <c r="BL47" s="192">
        <f>SUM('Alternatyva 3'!BL$23,'Alternatyva 3'!BL$36,'Alternatyva 3'!BL$49,'Alternatyva 3'!BL$63,'Alternatyva 3'!BL$76,'Alternatyva 3'!BL$89,'Alternatyva 3'!BL$102)</f>
        <v>0</v>
      </c>
      <c r="BM47" s="192">
        <f>SUM('Alternatyva 3'!BM$23,'Alternatyva 3'!BM$36,'Alternatyva 3'!BM$49,'Alternatyva 3'!BM$63,'Alternatyva 3'!BM$76,'Alternatyva 3'!BM$89,'Alternatyva 3'!BM$102)</f>
        <v>0</v>
      </c>
      <c r="BN47" s="192">
        <f>SUM('Alternatyva 3'!BN$23,'Alternatyva 3'!BN$36,'Alternatyva 3'!BN$49,'Alternatyva 3'!BN$63,'Alternatyva 3'!BN$76,'Alternatyva 3'!BN$89,'Alternatyva 3'!BN$102)</f>
        <v>0</v>
      </c>
      <c r="BO47" s="192">
        <f>SUM('Alternatyva 3'!BO$23,'Alternatyva 3'!BO$36,'Alternatyva 3'!BO$49,'Alternatyva 3'!BO$63,'Alternatyva 3'!BO$76,'Alternatyva 3'!BO$89,'Alternatyva 3'!BO$102)</f>
        <v>0</v>
      </c>
      <c r="BP47" s="192">
        <f>SUM('Alternatyva 3'!BP$23,'Alternatyva 3'!BP$36,'Alternatyva 3'!BP$49,'Alternatyva 3'!BP$63,'Alternatyva 3'!BP$76,'Alternatyva 3'!BP$89,'Alternatyva 3'!BP$102)</f>
        <v>0</v>
      </c>
      <c r="BQ47" s="192">
        <f>SUM('Alternatyva 3'!BQ$23,'Alternatyva 3'!BQ$36,'Alternatyva 3'!BQ$49,'Alternatyva 3'!BQ$63,'Alternatyva 3'!BQ$76,'Alternatyva 3'!BQ$89,'Alternatyva 3'!BQ$102)</f>
        <v>0</v>
      </c>
      <c r="BR47" s="192">
        <f>SUM('Alternatyva 3'!BR$23,'Alternatyva 3'!BR$36,'Alternatyva 3'!BR$49,'Alternatyva 3'!BR$63,'Alternatyva 3'!BR$76,'Alternatyva 3'!BR$89,'Alternatyva 3'!BR$102)</f>
        <v>0</v>
      </c>
      <c r="BS47" s="192">
        <f>SUM('Alternatyva 3'!BS$23,'Alternatyva 3'!BS$36,'Alternatyva 3'!BS$49,'Alternatyva 3'!BS$63,'Alternatyva 3'!BS$76,'Alternatyva 3'!BS$89,'Alternatyva 3'!BS$102)</f>
        <v>0</v>
      </c>
      <c r="BT47" s="192">
        <f>SUM('Alternatyva 3'!BT$23,'Alternatyva 3'!BT$36,'Alternatyva 3'!BT$49,'Alternatyva 3'!BT$63,'Alternatyva 3'!BT$76,'Alternatyva 3'!BT$89,'Alternatyva 3'!BT$102)</f>
        <v>0</v>
      </c>
      <c r="BU47" s="192">
        <f>SUM('Alternatyva 3'!BU$23,'Alternatyva 3'!BU$36,'Alternatyva 3'!BU$49,'Alternatyva 3'!BU$63,'Alternatyva 3'!BU$76,'Alternatyva 3'!BU$89,'Alternatyva 3'!BU$102)</f>
        <v>0</v>
      </c>
      <c r="BV47" s="192">
        <f>SUM('Alternatyva 3'!BV$23,'Alternatyva 3'!BV$36,'Alternatyva 3'!BV$49,'Alternatyva 3'!BV$63,'Alternatyva 3'!BV$76,'Alternatyva 3'!BV$89,'Alternatyva 3'!BV$102)</f>
        <v>0</v>
      </c>
      <c r="BW47" s="192">
        <f>SUM('Alternatyva 3'!BW$23,'Alternatyva 3'!BW$36,'Alternatyva 3'!BW$49,'Alternatyva 3'!BW$63,'Alternatyva 3'!BW$76,'Alternatyva 3'!BW$89,'Alternatyva 3'!BW$102)</f>
        <v>0</v>
      </c>
      <c r="BX47" s="192">
        <f>SUM('Alternatyva 3'!BX$23,'Alternatyva 3'!BX$36,'Alternatyva 3'!BX$49,'Alternatyva 3'!BX$63,'Alternatyva 3'!BX$76,'Alternatyva 3'!BX$89,'Alternatyva 3'!BX$102)</f>
        <v>0</v>
      </c>
      <c r="BY47" s="192">
        <f>SUM('Alternatyva 3'!BY$23,'Alternatyva 3'!BY$36,'Alternatyva 3'!BY$49,'Alternatyva 3'!BY$63,'Alternatyva 3'!BY$76,'Alternatyva 3'!BY$89,'Alternatyva 3'!BY$102)</f>
        <v>0</v>
      </c>
      <c r="BZ47" s="192">
        <f>SUM('Alternatyva 3'!BZ$23,'Alternatyva 3'!BZ$36,'Alternatyva 3'!BZ$49,'Alternatyva 3'!BZ$63,'Alternatyva 3'!BZ$76,'Alternatyva 3'!BZ$89,'Alternatyva 3'!BZ$102)</f>
        <v>0</v>
      </c>
      <c r="CA47" s="192">
        <f>SUM('Alternatyva 3'!CA$23,'Alternatyva 3'!CA$36,'Alternatyva 3'!CA$49,'Alternatyva 3'!CA$63,'Alternatyva 3'!CA$76,'Alternatyva 3'!CA$89,'Alternatyva 3'!CA$102)</f>
        <v>0</v>
      </c>
      <c r="CB47" s="192">
        <f>SUM('Alternatyva 3'!CB$23,'Alternatyva 3'!CB$36,'Alternatyva 3'!CB$49,'Alternatyva 3'!CB$63,'Alternatyva 3'!CB$76,'Alternatyva 3'!CB$89,'Alternatyva 3'!CB$102)</f>
        <v>0</v>
      </c>
      <c r="CC47" s="192">
        <f>SUM('Alternatyva 3'!CC$23,'Alternatyva 3'!CC$36,'Alternatyva 3'!CC$49,'Alternatyva 3'!CC$63,'Alternatyva 3'!CC$76,'Alternatyva 3'!CC$89,'Alternatyva 3'!CC$102)</f>
        <v>0</v>
      </c>
      <c r="CD47" s="192">
        <f>SUM('Alternatyva 3'!CD$23,'Alternatyva 3'!CD$36,'Alternatyva 3'!CD$49,'Alternatyva 3'!CD$63,'Alternatyva 3'!CD$76,'Alternatyva 3'!CD$89,'Alternatyva 3'!CD$102)</f>
        <v>0</v>
      </c>
      <c r="CE47" s="192">
        <f>SUM('Alternatyva 3'!CE$23,'Alternatyva 3'!CE$36,'Alternatyva 3'!CE$49,'Alternatyva 3'!CE$63,'Alternatyva 3'!CE$76,'Alternatyva 3'!CE$89,'Alternatyva 3'!CE$102)</f>
        <v>0</v>
      </c>
      <c r="CF47" s="192">
        <f>SUM('Alternatyva 3'!CF$23,'Alternatyva 3'!CF$36,'Alternatyva 3'!CF$49,'Alternatyva 3'!CF$63,'Alternatyva 3'!CF$76,'Alternatyva 3'!CF$89,'Alternatyva 3'!CF$102)</f>
        <v>0</v>
      </c>
      <c r="CG47" s="192">
        <f>SUM('Alternatyva 3'!CG$23,'Alternatyva 3'!CG$36,'Alternatyva 3'!CG$49,'Alternatyva 3'!CG$63,'Alternatyva 3'!CG$76,'Alternatyva 3'!CG$89,'Alternatyva 3'!CG$102)</f>
        <v>0</v>
      </c>
      <c r="CH47" s="192">
        <f>SUM('Alternatyva 3'!CH$23,'Alternatyva 3'!CH$36,'Alternatyva 3'!CH$49,'Alternatyva 3'!CH$63,'Alternatyva 3'!CH$76,'Alternatyva 3'!CH$89,'Alternatyva 3'!CH$102)</f>
        <v>0</v>
      </c>
      <c r="CI47" s="192">
        <f>SUM('Alternatyva 3'!CI$23,'Alternatyva 3'!CI$36,'Alternatyva 3'!CI$49,'Alternatyva 3'!CI$63,'Alternatyva 3'!CI$76,'Alternatyva 3'!CI$89,'Alternatyva 3'!CI$102)</f>
        <v>0</v>
      </c>
      <c r="CJ47" s="192">
        <f>SUM('Alternatyva 3'!CJ$23,'Alternatyva 3'!CJ$36,'Alternatyva 3'!CJ$49,'Alternatyva 3'!CJ$63,'Alternatyva 3'!CJ$76,'Alternatyva 3'!CJ$89,'Alternatyva 3'!CJ$102)</f>
        <v>0</v>
      </c>
      <c r="CK47" s="192">
        <f>SUM('Alternatyva 3'!CK$23,'Alternatyva 3'!CK$36,'Alternatyva 3'!CK$49,'Alternatyva 3'!CK$63,'Alternatyva 3'!CK$76,'Alternatyva 3'!CK$89,'Alternatyva 3'!CK$102)</f>
        <v>0</v>
      </c>
      <c r="CL47" s="192">
        <f>SUM('Alternatyva 3'!CL$23,'Alternatyva 3'!CL$36,'Alternatyva 3'!CL$49,'Alternatyva 3'!CL$63,'Alternatyva 3'!CL$76,'Alternatyva 3'!CL$89,'Alternatyva 3'!CL$102)</f>
        <v>0</v>
      </c>
      <c r="CM47" s="192">
        <f>SUM('Alternatyva 3'!CM$23,'Alternatyva 3'!CM$36,'Alternatyva 3'!CM$49,'Alternatyva 3'!CM$63,'Alternatyva 3'!CM$76,'Alternatyva 3'!CM$89,'Alternatyva 3'!CM$102)</f>
        <v>0</v>
      </c>
      <c r="CN47" s="192">
        <f>SUM('Alternatyva 3'!CN$23,'Alternatyva 3'!CN$36,'Alternatyva 3'!CN$49,'Alternatyva 3'!CN$63,'Alternatyva 3'!CN$76,'Alternatyva 3'!CN$89,'Alternatyva 3'!CN$102)</f>
        <v>0</v>
      </c>
      <c r="CO47" s="192">
        <f>SUM('Alternatyva 3'!CO$23,'Alternatyva 3'!CO$36,'Alternatyva 3'!CO$49,'Alternatyva 3'!CO$63,'Alternatyva 3'!CO$76,'Alternatyva 3'!CO$89,'Alternatyva 3'!CO$102)</f>
        <v>0</v>
      </c>
      <c r="CP47" s="192">
        <f>SUM('Alternatyva 3'!CP$23,'Alternatyva 3'!CP$36,'Alternatyva 3'!CP$49,'Alternatyva 3'!CP$63,'Alternatyva 3'!CP$76,'Alternatyva 3'!CP$89,'Alternatyva 3'!CP$102)</f>
        <v>0</v>
      </c>
      <c r="CQ47" s="192">
        <f>SUM('Alternatyva 3'!CQ$23,'Alternatyva 3'!CQ$36,'Alternatyva 3'!CQ$49,'Alternatyva 3'!CQ$63,'Alternatyva 3'!CQ$76,'Alternatyva 3'!CQ$89,'Alternatyva 3'!CQ$102)</f>
        <v>0</v>
      </c>
      <c r="CR47" s="192">
        <f>SUM('Alternatyva 3'!CR$23,'Alternatyva 3'!CR$36,'Alternatyva 3'!CR$49,'Alternatyva 3'!CR$63,'Alternatyva 3'!CR$76,'Alternatyva 3'!CR$89,'Alternatyva 3'!CR$102)</f>
        <v>0</v>
      </c>
      <c r="CS47" s="192">
        <f>SUM('Alternatyva 3'!CS$23,'Alternatyva 3'!CS$36,'Alternatyva 3'!CS$49,'Alternatyva 3'!CS$63,'Alternatyva 3'!CS$76,'Alternatyva 3'!CS$89,'Alternatyva 3'!CS$102)</f>
        <v>0</v>
      </c>
      <c r="CT47" s="192">
        <f>SUM('Alternatyva 3'!CT$23,'Alternatyva 3'!CT$36,'Alternatyva 3'!CT$49,'Alternatyva 3'!CT$63,'Alternatyva 3'!CT$76,'Alternatyva 3'!CT$89,'Alternatyva 3'!CT$102)</f>
        <v>0</v>
      </c>
      <c r="CU47" s="192">
        <f>SUM('Alternatyva 3'!CU$23,'Alternatyva 3'!CU$36,'Alternatyva 3'!CU$49,'Alternatyva 3'!CU$63,'Alternatyva 3'!CU$76,'Alternatyva 3'!CU$89,'Alternatyva 3'!CU$102)</f>
        <v>0</v>
      </c>
      <c r="CV47" s="192">
        <f>SUM('Alternatyva 3'!CV$23,'Alternatyva 3'!CV$36,'Alternatyva 3'!CV$49,'Alternatyva 3'!CV$63,'Alternatyva 3'!CV$76,'Alternatyva 3'!CV$89,'Alternatyva 3'!CV$102)</f>
        <v>0</v>
      </c>
      <c r="CW47" s="192">
        <f>SUM('Alternatyva 3'!CW$23,'Alternatyva 3'!CW$36,'Alternatyva 3'!CW$49,'Alternatyva 3'!CW$63,'Alternatyva 3'!CW$76,'Alternatyva 3'!CW$89,'Alternatyva 3'!CW$102)</f>
        <v>0</v>
      </c>
      <c r="CX47" s="192">
        <f>SUM('Alternatyva 3'!CX$23,'Alternatyva 3'!CX$36,'Alternatyva 3'!CX$49,'Alternatyva 3'!CX$63,'Alternatyva 3'!CX$76,'Alternatyva 3'!CX$89,'Alternatyva 3'!CX$102)</f>
        <v>0</v>
      </c>
      <c r="CY47" s="192">
        <f>SUM('Alternatyva 3'!CY$23,'Alternatyva 3'!CY$36,'Alternatyva 3'!CY$49,'Alternatyva 3'!CY$63,'Alternatyva 3'!CY$76,'Alternatyva 3'!CY$89,'Alternatyva 3'!CY$102)</f>
        <v>0</v>
      </c>
      <c r="CZ47" s="192">
        <f>SUM('Alternatyva 3'!CZ$23,'Alternatyva 3'!CZ$36,'Alternatyva 3'!CZ$49,'Alternatyva 3'!CZ$63,'Alternatyva 3'!CZ$76,'Alternatyva 3'!CZ$89,'Alternatyva 3'!CZ$102)</f>
        <v>0</v>
      </c>
      <c r="DA47" s="192">
        <f>SUM('Alternatyva 3'!DA$23,'Alternatyva 3'!DA$36,'Alternatyva 3'!DA$49,'Alternatyva 3'!DA$63,'Alternatyva 3'!DA$76,'Alternatyva 3'!DA$89,'Alternatyva 3'!DA$102)</f>
        <v>0</v>
      </c>
      <c r="DB47" s="192">
        <f>SUM('Alternatyva 3'!DB$23,'Alternatyva 3'!DB$36,'Alternatyva 3'!DB$49,'Alternatyva 3'!DB$63,'Alternatyva 3'!DB$76,'Alternatyva 3'!DB$89,'Alternatyva 3'!DB$102)</f>
        <v>0</v>
      </c>
      <c r="DC47" s="192">
        <f>SUM('Alternatyva 3'!DC$23,'Alternatyva 3'!DC$36,'Alternatyva 3'!DC$49,'Alternatyva 3'!DC$63,'Alternatyva 3'!DC$76,'Alternatyva 3'!DC$89,'Alternatyva 3'!DC$102)</f>
        <v>0</v>
      </c>
    </row>
    <row r="48" spans="2:107" ht="15" hidden="1" customHeight="1">
      <c r="B48" s="160" t="s">
        <v>223</v>
      </c>
      <c r="C48" s="700" t="s">
        <v>224</v>
      </c>
      <c r="D48" s="701"/>
      <c r="E48" s="702"/>
      <c r="F48" s="191">
        <f>H48+NPV(SD,I48:INDEX(I48:DC48,PAL))</f>
        <v>0</v>
      </c>
      <c r="G48" s="192">
        <f>SUMIF($H$6:$DC$6,"&lt;="&amp;PAL,$H48:$DC48)</f>
        <v>0</v>
      </c>
      <c r="H48" s="192">
        <f>H47-SUMPRODUCT('Alternatyva 3'!H$23:H$102,'Alternatyva 3'!$DH$23:$DH$102)</f>
        <v>0</v>
      </c>
      <c r="I48" s="192">
        <f>I47-SUMPRODUCT('Alternatyva 3'!I$23:I$102,'Alternatyva 3'!$DH$23:$DH$102)</f>
        <v>0</v>
      </c>
      <c r="J48" s="192">
        <f>J47-SUMPRODUCT('Alternatyva 3'!J$23:J$102,'Alternatyva 3'!$DH$23:$DH$102)</f>
        <v>0</v>
      </c>
      <c r="K48" s="192">
        <f>K47-SUMPRODUCT('Alternatyva 3'!K$23:K$102,'Alternatyva 3'!$DH$23:$DH$102)</f>
        <v>0</v>
      </c>
      <c r="L48" s="192">
        <f>L47-SUMPRODUCT('Alternatyva 3'!L$23:L$102,'Alternatyva 3'!$DH$23:$DH$102)</f>
        <v>0</v>
      </c>
      <c r="M48" s="192">
        <f>M47-SUMPRODUCT('Alternatyva 3'!M$23:M$102,'Alternatyva 3'!$DH$23:$DH$102)</f>
        <v>0</v>
      </c>
      <c r="N48" s="192">
        <f>N47-SUMPRODUCT('Alternatyva 3'!N$23:N$102,'Alternatyva 3'!$DH$23:$DH$102)</f>
        <v>0</v>
      </c>
      <c r="O48" s="192">
        <f>O47-SUMPRODUCT('Alternatyva 3'!O$23:O$102,'Alternatyva 3'!$DH$23:$DH$102)</f>
        <v>0</v>
      </c>
      <c r="P48" s="192">
        <f>P47-SUMPRODUCT('Alternatyva 3'!P$23:P$102,'Alternatyva 3'!$DH$23:$DH$102)</f>
        <v>0</v>
      </c>
      <c r="Q48" s="192">
        <f>Q47-SUMPRODUCT('Alternatyva 3'!Q$23:Q$102,'Alternatyva 3'!$DH$23:$DH$102)</f>
        <v>0</v>
      </c>
      <c r="R48" s="192">
        <f>R47-SUMPRODUCT('Alternatyva 3'!R$23:R$102,'Alternatyva 3'!$DH$23:$DH$102)</f>
        <v>0</v>
      </c>
      <c r="S48" s="192">
        <f>S47-SUMPRODUCT('Alternatyva 3'!S$23:S$102,'Alternatyva 3'!$DH$23:$DH$102)</f>
        <v>0</v>
      </c>
      <c r="T48" s="192">
        <f>T47-SUMPRODUCT('Alternatyva 3'!T$23:T$102,'Alternatyva 3'!$DH$23:$DH$102)</f>
        <v>0</v>
      </c>
      <c r="U48" s="192">
        <f>U47-SUMPRODUCT('Alternatyva 3'!U$23:U$102,'Alternatyva 3'!$DH$23:$DH$102)</f>
        <v>0</v>
      </c>
      <c r="V48" s="192">
        <f>V47-SUMPRODUCT('Alternatyva 3'!V$23:V$102,'Alternatyva 3'!$DH$23:$DH$102)</f>
        <v>0</v>
      </c>
      <c r="W48" s="192">
        <f>W47-SUMPRODUCT('Alternatyva 3'!W$23:W$102,'Alternatyva 3'!$DH$23:$DH$102)</f>
        <v>0</v>
      </c>
      <c r="X48" s="192">
        <f>X47-SUMPRODUCT('Alternatyva 3'!X$23:X$102,'Alternatyva 3'!$DH$23:$DH$102)</f>
        <v>0</v>
      </c>
      <c r="Y48" s="192">
        <f>Y47-SUMPRODUCT('Alternatyva 3'!Y$23:Y$102,'Alternatyva 3'!$DH$23:$DH$102)</f>
        <v>0</v>
      </c>
      <c r="Z48" s="192">
        <f>Z47-SUMPRODUCT('Alternatyva 3'!Z$23:Z$102,'Alternatyva 3'!$DH$23:$DH$102)</f>
        <v>0</v>
      </c>
      <c r="AA48" s="192">
        <f>AA47-SUMPRODUCT('Alternatyva 3'!AA$23:AA$102,'Alternatyva 3'!$DH$23:$DH$102)</f>
        <v>0</v>
      </c>
      <c r="AB48" s="192">
        <f>AB47-SUMPRODUCT('Alternatyva 3'!AB$23:AB$102,'Alternatyva 3'!$DH$23:$DH$102)</f>
        <v>0</v>
      </c>
      <c r="AC48" s="192">
        <f>AC47-SUMPRODUCT('Alternatyva 3'!AC$23:AC$102,'Alternatyva 3'!$DH$23:$DH$102)</f>
        <v>0</v>
      </c>
      <c r="AD48" s="192">
        <f>AD47-SUMPRODUCT('Alternatyva 3'!AD$23:AD$102,'Alternatyva 3'!$DH$23:$DH$102)</f>
        <v>0</v>
      </c>
      <c r="AE48" s="192">
        <f>AE47-SUMPRODUCT('Alternatyva 3'!AE$23:AE$102,'Alternatyva 3'!$DH$23:$DH$102)</f>
        <v>0</v>
      </c>
      <c r="AF48" s="192">
        <f>AF47-SUMPRODUCT('Alternatyva 3'!AF$23:AF$102,'Alternatyva 3'!$DH$23:$DH$102)</f>
        <v>0</v>
      </c>
      <c r="AG48" s="192">
        <f>AG47-SUMPRODUCT('Alternatyva 3'!AG$23:AG$102,'Alternatyva 3'!$DH$23:$DH$102)</f>
        <v>0</v>
      </c>
      <c r="AH48" s="192">
        <f>AH47-SUMPRODUCT('Alternatyva 3'!AH$23:AH$102,'Alternatyva 3'!$DH$23:$DH$102)</f>
        <v>0</v>
      </c>
      <c r="AI48" s="192">
        <f>AI47-SUMPRODUCT('Alternatyva 3'!AI$23:AI$102,'Alternatyva 3'!$DH$23:$DH$102)</f>
        <v>0</v>
      </c>
      <c r="AJ48" s="192">
        <f>AJ47-SUMPRODUCT('Alternatyva 3'!AJ$23:AJ$102,'Alternatyva 3'!$DH$23:$DH$102)</f>
        <v>0</v>
      </c>
      <c r="AK48" s="192">
        <f>AK47-SUMPRODUCT('Alternatyva 3'!AK$23:AK$102,'Alternatyva 3'!$DH$23:$DH$102)</f>
        <v>0</v>
      </c>
      <c r="AL48" s="192">
        <f>AL47-SUMPRODUCT('Alternatyva 3'!AL$23:AL$102,'Alternatyva 3'!$DH$23:$DH$102)</f>
        <v>0</v>
      </c>
      <c r="AM48" s="192">
        <f>AM47-SUMPRODUCT('Alternatyva 3'!AM$23:AM$102,'Alternatyva 3'!$DH$23:$DH$102)</f>
        <v>0</v>
      </c>
      <c r="AN48" s="192">
        <f>AN47-SUMPRODUCT('Alternatyva 3'!AN$23:AN$102,'Alternatyva 3'!$DH$23:$DH$102)</f>
        <v>0</v>
      </c>
      <c r="AO48" s="192">
        <f>AO47-SUMPRODUCT('Alternatyva 3'!AO$23:AO$102,'Alternatyva 3'!$DH$23:$DH$102)</f>
        <v>0</v>
      </c>
      <c r="AP48" s="192">
        <f>AP47-SUMPRODUCT('Alternatyva 3'!AP$23:AP$102,'Alternatyva 3'!$DH$23:$DH$102)</f>
        <v>0</v>
      </c>
      <c r="AQ48" s="192">
        <f>AQ47-SUMPRODUCT('Alternatyva 3'!AQ$23:AQ$102,'Alternatyva 3'!$DH$23:$DH$102)</f>
        <v>0</v>
      </c>
      <c r="AR48" s="192">
        <f>AR47-SUMPRODUCT('Alternatyva 3'!AR$23:AR$102,'Alternatyva 3'!$DH$23:$DH$102)</f>
        <v>0</v>
      </c>
      <c r="AS48" s="192">
        <f>AS47-SUMPRODUCT('Alternatyva 3'!AS$23:AS$102,'Alternatyva 3'!$DH$23:$DH$102)</f>
        <v>0</v>
      </c>
      <c r="AT48" s="192">
        <f>AT47-SUMPRODUCT('Alternatyva 3'!AT$23:AT$102,'Alternatyva 3'!$DH$23:$DH$102)</f>
        <v>0</v>
      </c>
      <c r="AU48" s="192">
        <f>AU47-SUMPRODUCT('Alternatyva 3'!AU$23:AU$102,'Alternatyva 3'!$DH$23:$DH$102)</f>
        <v>0</v>
      </c>
      <c r="AV48" s="192">
        <f>AV47-SUMPRODUCT('Alternatyva 3'!AV$23:AV$102,'Alternatyva 3'!$DH$23:$DH$102)</f>
        <v>0</v>
      </c>
      <c r="AW48" s="192">
        <f>AW47-SUMPRODUCT('Alternatyva 3'!AW$23:AW$102,'Alternatyva 3'!$DH$23:$DH$102)</f>
        <v>0</v>
      </c>
      <c r="AX48" s="192">
        <f>AX47-SUMPRODUCT('Alternatyva 3'!AX$23:AX$102,'Alternatyva 3'!$DH$23:$DH$102)</f>
        <v>0</v>
      </c>
      <c r="AY48" s="192">
        <f>AY47-SUMPRODUCT('Alternatyva 3'!AY$23:AY$102,'Alternatyva 3'!$DH$23:$DH$102)</f>
        <v>0</v>
      </c>
      <c r="AZ48" s="192">
        <f>AZ47-SUMPRODUCT('Alternatyva 3'!AZ$23:AZ$102,'Alternatyva 3'!$DH$23:$DH$102)</f>
        <v>0</v>
      </c>
      <c r="BA48" s="192">
        <f>BA47-SUMPRODUCT('Alternatyva 3'!BA$23:BA$102,'Alternatyva 3'!$DH$23:$DH$102)</f>
        <v>0</v>
      </c>
      <c r="BB48" s="192">
        <f>BB47-SUMPRODUCT('Alternatyva 3'!BB$23:BB$102,'Alternatyva 3'!$DH$23:$DH$102)</f>
        <v>0</v>
      </c>
      <c r="BC48" s="192">
        <f>BC47-SUMPRODUCT('Alternatyva 3'!BC$23:BC$102,'Alternatyva 3'!$DH$23:$DH$102)</f>
        <v>0</v>
      </c>
      <c r="BD48" s="192">
        <f>BD47-SUMPRODUCT('Alternatyva 3'!BD$23:BD$102,'Alternatyva 3'!$DH$23:$DH$102)</f>
        <v>0</v>
      </c>
      <c r="BE48" s="192">
        <f>BE47-SUMPRODUCT('Alternatyva 3'!BE$23:BE$102,'Alternatyva 3'!$DH$23:$DH$102)</f>
        <v>0</v>
      </c>
      <c r="BF48" s="192">
        <f>BF47-SUMPRODUCT('Alternatyva 3'!BF$23:BF$102,'Alternatyva 3'!$DH$23:$DH$102)</f>
        <v>0</v>
      </c>
      <c r="BG48" s="192">
        <f>BG47-SUMPRODUCT('Alternatyva 3'!BG$23:BG$102,'Alternatyva 3'!$DH$23:$DH$102)</f>
        <v>0</v>
      </c>
      <c r="BH48" s="192">
        <f>BH47-SUMPRODUCT('Alternatyva 3'!BH$23:BH$102,'Alternatyva 3'!$DH$23:$DH$102)</f>
        <v>0</v>
      </c>
      <c r="BI48" s="192">
        <f>BI47-SUMPRODUCT('Alternatyva 3'!BI$23:BI$102,'Alternatyva 3'!$DH$23:$DH$102)</f>
        <v>0</v>
      </c>
      <c r="BJ48" s="192">
        <f>BJ47-SUMPRODUCT('Alternatyva 3'!BJ$23:BJ$102,'Alternatyva 3'!$DH$23:$DH$102)</f>
        <v>0</v>
      </c>
      <c r="BK48" s="192">
        <f>BK47-SUMPRODUCT('Alternatyva 3'!BK$23:BK$102,'Alternatyva 3'!$DH$23:$DH$102)</f>
        <v>0</v>
      </c>
      <c r="BL48" s="192">
        <f>BL47-SUMPRODUCT('Alternatyva 3'!BL$23:BL$102,'Alternatyva 3'!$DH$23:$DH$102)</f>
        <v>0</v>
      </c>
      <c r="BM48" s="192">
        <f>BM47-SUMPRODUCT('Alternatyva 3'!BM$23:BM$102,'Alternatyva 3'!$DH$23:$DH$102)</f>
        <v>0</v>
      </c>
      <c r="BN48" s="192">
        <f>BN47-SUMPRODUCT('Alternatyva 3'!BN$23:BN$102,'Alternatyva 3'!$DH$23:$DH$102)</f>
        <v>0</v>
      </c>
      <c r="BO48" s="192">
        <f>BO47-SUMPRODUCT('Alternatyva 3'!BO$23:BO$102,'Alternatyva 3'!$DH$23:$DH$102)</f>
        <v>0</v>
      </c>
      <c r="BP48" s="192">
        <f>BP47-SUMPRODUCT('Alternatyva 3'!BP$23:BP$102,'Alternatyva 3'!$DH$23:$DH$102)</f>
        <v>0</v>
      </c>
      <c r="BQ48" s="192">
        <f>BQ47-SUMPRODUCT('Alternatyva 3'!BQ$23:BQ$102,'Alternatyva 3'!$DH$23:$DH$102)</f>
        <v>0</v>
      </c>
      <c r="BR48" s="192">
        <f>BR47-SUMPRODUCT('Alternatyva 3'!BR$23:BR$102,'Alternatyva 3'!$DH$23:$DH$102)</f>
        <v>0</v>
      </c>
      <c r="BS48" s="192">
        <f>BS47-SUMPRODUCT('Alternatyva 3'!BS$23:BS$102,'Alternatyva 3'!$DH$23:$DH$102)</f>
        <v>0</v>
      </c>
      <c r="BT48" s="192">
        <f>BT47-SUMPRODUCT('Alternatyva 3'!BT$23:BT$102,'Alternatyva 3'!$DH$23:$DH$102)</f>
        <v>0</v>
      </c>
      <c r="BU48" s="192">
        <f>BU47-SUMPRODUCT('Alternatyva 3'!BU$23:BU$102,'Alternatyva 3'!$DH$23:$DH$102)</f>
        <v>0</v>
      </c>
      <c r="BV48" s="192">
        <f>BV47-SUMPRODUCT('Alternatyva 3'!BV$23:BV$102,'Alternatyva 3'!$DH$23:$DH$102)</f>
        <v>0</v>
      </c>
      <c r="BW48" s="192">
        <f>BW47-SUMPRODUCT('Alternatyva 3'!BW$23:BW$102,'Alternatyva 3'!$DH$23:$DH$102)</f>
        <v>0</v>
      </c>
      <c r="BX48" s="192">
        <f>BX47-SUMPRODUCT('Alternatyva 3'!BX$23:BX$102,'Alternatyva 3'!$DH$23:$DH$102)</f>
        <v>0</v>
      </c>
      <c r="BY48" s="192">
        <f>BY47-SUMPRODUCT('Alternatyva 3'!BY$23:BY$102,'Alternatyva 3'!$DH$23:$DH$102)</f>
        <v>0</v>
      </c>
      <c r="BZ48" s="192">
        <f>BZ47-SUMPRODUCT('Alternatyva 3'!BZ$23:BZ$102,'Alternatyva 3'!$DH$23:$DH$102)</f>
        <v>0</v>
      </c>
      <c r="CA48" s="192">
        <f>CA47-SUMPRODUCT('Alternatyva 3'!CA$23:CA$102,'Alternatyva 3'!$DH$23:$DH$102)</f>
        <v>0</v>
      </c>
      <c r="CB48" s="192">
        <f>CB47-SUMPRODUCT('Alternatyva 3'!CB$23:CB$102,'Alternatyva 3'!$DH$23:$DH$102)</f>
        <v>0</v>
      </c>
      <c r="CC48" s="192">
        <f>CC47-SUMPRODUCT('Alternatyva 3'!CC$23:CC$102,'Alternatyva 3'!$DH$23:$DH$102)</f>
        <v>0</v>
      </c>
      <c r="CD48" s="192">
        <f>CD47-SUMPRODUCT('Alternatyva 3'!CD$23:CD$102,'Alternatyva 3'!$DH$23:$DH$102)</f>
        <v>0</v>
      </c>
      <c r="CE48" s="192">
        <f>CE47-SUMPRODUCT('Alternatyva 3'!CE$23:CE$102,'Alternatyva 3'!$DH$23:$DH$102)</f>
        <v>0</v>
      </c>
      <c r="CF48" s="192">
        <f>CF47-SUMPRODUCT('Alternatyva 3'!CF$23:CF$102,'Alternatyva 3'!$DH$23:$DH$102)</f>
        <v>0</v>
      </c>
      <c r="CG48" s="192">
        <f>CG47-SUMPRODUCT('Alternatyva 3'!CG$23:CG$102,'Alternatyva 3'!$DH$23:$DH$102)</f>
        <v>0</v>
      </c>
      <c r="CH48" s="192">
        <f>CH47-SUMPRODUCT('Alternatyva 3'!CH$23:CH$102,'Alternatyva 3'!$DH$23:$DH$102)</f>
        <v>0</v>
      </c>
      <c r="CI48" s="192">
        <f>CI47-SUMPRODUCT('Alternatyva 3'!CI$23:CI$102,'Alternatyva 3'!$DH$23:$DH$102)</f>
        <v>0</v>
      </c>
      <c r="CJ48" s="192">
        <f>CJ47-SUMPRODUCT('Alternatyva 3'!CJ$23:CJ$102,'Alternatyva 3'!$DH$23:$DH$102)</f>
        <v>0</v>
      </c>
      <c r="CK48" s="192">
        <f>CK47-SUMPRODUCT('Alternatyva 3'!CK$23:CK$102,'Alternatyva 3'!$DH$23:$DH$102)</f>
        <v>0</v>
      </c>
      <c r="CL48" s="192">
        <f>CL47-SUMPRODUCT('Alternatyva 3'!CL$23:CL$102,'Alternatyva 3'!$DH$23:$DH$102)</f>
        <v>0</v>
      </c>
      <c r="CM48" s="192">
        <f>CM47-SUMPRODUCT('Alternatyva 3'!CM$23:CM$102,'Alternatyva 3'!$DH$23:$DH$102)</f>
        <v>0</v>
      </c>
      <c r="CN48" s="192">
        <f>CN47-SUMPRODUCT('Alternatyva 3'!CN$23:CN$102,'Alternatyva 3'!$DH$23:$DH$102)</f>
        <v>0</v>
      </c>
      <c r="CO48" s="192">
        <f>CO47-SUMPRODUCT('Alternatyva 3'!CO$23:CO$102,'Alternatyva 3'!$DH$23:$DH$102)</f>
        <v>0</v>
      </c>
      <c r="CP48" s="192">
        <f>CP47-SUMPRODUCT('Alternatyva 3'!CP$23:CP$102,'Alternatyva 3'!$DH$23:$DH$102)</f>
        <v>0</v>
      </c>
      <c r="CQ48" s="192">
        <f>CQ47-SUMPRODUCT('Alternatyva 3'!CQ$23:CQ$102,'Alternatyva 3'!$DH$23:$DH$102)</f>
        <v>0</v>
      </c>
      <c r="CR48" s="192">
        <f>CR47-SUMPRODUCT('Alternatyva 3'!CR$23:CR$102,'Alternatyva 3'!$DH$23:$DH$102)</f>
        <v>0</v>
      </c>
      <c r="CS48" s="192">
        <f>CS47-SUMPRODUCT('Alternatyva 3'!CS$23:CS$102,'Alternatyva 3'!$DH$23:$DH$102)</f>
        <v>0</v>
      </c>
      <c r="CT48" s="192">
        <f>CT47-SUMPRODUCT('Alternatyva 3'!CT$23:CT$102,'Alternatyva 3'!$DH$23:$DH$102)</f>
        <v>0</v>
      </c>
      <c r="CU48" s="192">
        <f>CU47-SUMPRODUCT('Alternatyva 3'!CU$23:CU$102,'Alternatyva 3'!$DH$23:$DH$102)</f>
        <v>0</v>
      </c>
      <c r="CV48" s="192">
        <f>CV47-SUMPRODUCT('Alternatyva 3'!CV$23:CV$102,'Alternatyva 3'!$DH$23:$DH$102)</f>
        <v>0</v>
      </c>
      <c r="CW48" s="192">
        <f>CW47-SUMPRODUCT('Alternatyva 3'!CW$23:CW$102,'Alternatyva 3'!$DH$23:$DH$102)</f>
        <v>0</v>
      </c>
      <c r="CX48" s="192">
        <f>CX47-SUMPRODUCT('Alternatyva 3'!CX$23:CX$102,'Alternatyva 3'!$DH$23:$DH$102)</f>
        <v>0</v>
      </c>
      <c r="CY48" s="192">
        <f>CY47-SUMPRODUCT('Alternatyva 3'!CY$23:CY$102,'Alternatyva 3'!$DH$23:$DH$102)</f>
        <v>0</v>
      </c>
      <c r="CZ48" s="192">
        <f>CZ47-SUMPRODUCT('Alternatyva 3'!CZ$23:CZ$102,'Alternatyva 3'!$DH$23:$DH$102)</f>
        <v>0</v>
      </c>
      <c r="DA48" s="192">
        <f>DA47-SUMPRODUCT('Alternatyva 3'!DA$23:DA$102,'Alternatyva 3'!$DH$23:$DH$102)</f>
        <v>0</v>
      </c>
      <c r="DB48" s="192">
        <f>DB47-SUMPRODUCT('Alternatyva 3'!DB$23:DB$102,'Alternatyva 3'!$DH$23:$DH$102)</f>
        <v>0</v>
      </c>
      <c r="DC48" s="192">
        <f>DC47-SUMPRODUCT('Alternatyva 3'!DC$23:DC$102,'Alternatyva 3'!$DH$23:$DH$102)</f>
        <v>0</v>
      </c>
    </row>
    <row r="49" spans="2:107" ht="15" hidden="1" customHeight="1" thickBot="1">
      <c r="B49" s="160" t="s">
        <v>225</v>
      </c>
      <c r="C49" s="718" t="s">
        <v>226</v>
      </c>
      <c r="D49" s="719"/>
      <c r="E49" s="720"/>
      <c r="F49" s="191">
        <f>H49+NPV(SD,I49:INDEX(I49:DC49,PAL))</f>
        <v>0</v>
      </c>
      <c r="G49" s="192">
        <f>SUMIF($H$6:$DC$6,"&lt;="&amp;PAL,$H49:$DC49)</f>
        <v>0</v>
      </c>
      <c r="H49" s="193">
        <f>H44-H45-H46+H48</f>
        <v>0</v>
      </c>
      <c r="I49" s="193">
        <f t="shared" ref="I49:BT49" si="16">I44-I45-I46+I48</f>
        <v>0</v>
      </c>
      <c r="J49" s="193">
        <f>J44-J45-J46+J48</f>
        <v>0</v>
      </c>
      <c r="K49" s="193">
        <f t="shared" si="16"/>
        <v>0</v>
      </c>
      <c r="L49" s="193">
        <f t="shared" si="16"/>
        <v>0</v>
      </c>
      <c r="M49" s="193">
        <f t="shared" si="16"/>
        <v>0</v>
      </c>
      <c r="N49" s="193">
        <f t="shared" si="16"/>
        <v>0</v>
      </c>
      <c r="O49" s="193">
        <f t="shared" si="16"/>
        <v>0</v>
      </c>
      <c r="P49" s="193">
        <f t="shared" si="16"/>
        <v>0</v>
      </c>
      <c r="Q49" s="193">
        <f t="shared" si="16"/>
        <v>0</v>
      </c>
      <c r="R49" s="193">
        <f t="shared" si="16"/>
        <v>0</v>
      </c>
      <c r="S49" s="193">
        <f t="shared" si="16"/>
        <v>0</v>
      </c>
      <c r="T49" s="193">
        <f t="shared" si="16"/>
        <v>0</v>
      </c>
      <c r="U49" s="193">
        <f t="shared" si="16"/>
        <v>0</v>
      </c>
      <c r="V49" s="193">
        <f t="shared" si="16"/>
        <v>0</v>
      </c>
      <c r="W49" s="193">
        <f>W44-W45-W46+W48</f>
        <v>0</v>
      </c>
      <c r="X49" s="193">
        <f t="shared" si="16"/>
        <v>0</v>
      </c>
      <c r="Y49" s="193">
        <f t="shared" si="16"/>
        <v>0</v>
      </c>
      <c r="Z49" s="193">
        <f t="shared" si="16"/>
        <v>0</v>
      </c>
      <c r="AA49" s="193">
        <f t="shared" si="16"/>
        <v>0</v>
      </c>
      <c r="AB49" s="193">
        <f t="shared" si="16"/>
        <v>0</v>
      </c>
      <c r="AC49" s="193">
        <f t="shared" si="16"/>
        <v>0</v>
      </c>
      <c r="AD49" s="193">
        <f t="shared" si="16"/>
        <v>0</v>
      </c>
      <c r="AE49" s="193">
        <f t="shared" si="16"/>
        <v>0</v>
      </c>
      <c r="AF49" s="193">
        <f t="shared" si="16"/>
        <v>0</v>
      </c>
      <c r="AG49" s="193">
        <f t="shared" si="16"/>
        <v>0</v>
      </c>
      <c r="AH49" s="193">
        <f t="shared" si="16"/>
        <v>0</v>
      </c>
      <c r="AI49" s="193">
        <f t="shared" si="16"/>
        <v>0</v>
      </c>
      <c r="AJ49" s="193">
        <f t="shared" si="16"/>
        <v>0</v>
      </c>
      <c r="AK49" s="193">
        <f t="shared" si="16"/>
        <v>0</v>
      </c>
      <c r="AL49" s="193">
        <f t="shared" si="16"/>
        <v>0</v>
      </c>
      <c r="AM49" s="193">
        <f t="shared" si="16"/>
        <v>0</v>
      </c>
      <c r="AN49" s="193">
        <f t="shared" si="16"/>
        <v>0</v>
      </c>
      <c r="AO49" s="193">
        <f t="shared" si="16"/>
        <v>0</v>
      </c>
      <c r="AP49" s="193">
        <f t="shared" si="16"/>
        <v>0</v>
      </c>
      <c r="AQ49" s="193">
        <f t="shared" si="16"/>
        <v>0</v>
      </c>
      <c r="AR49" s="193">
        <f t="shared" si="16"/>
        <v>0</v>
      </c>
      <c r="AS49" s="193">
        <f t="shared" si="16"/>
        <v>0</v>
      </c>
      <c r="AT49" s="193">
        <f t="shared" si="16"/>
        <v>0</v>
      </c>
      <c r="AU49" s="193">
        <f t="shared" si="16"/>
        <v>0</v>
      </c>
      <c r="AV49" s="193">
        <f t="shared" si="16"/>
        <v>0</v>
      </c>
      <c r="AW49" s="193">
        <f t="shared" si="16"/>
        <v>0</v>
      </c>
      <c r="AX49" s="193">
        <f t="shared" si="16"/>
        <v>0</v>
      </c>
      <c r="AY49" s="193">
        <f t="shared" si="16"/>
        <v>0</v>
      </c>
      <c r="AZ49" s="193">
        <f t="shared" si="16"/>
        <v>0</v>
      </c>
      <c r="BA49" s="193">
        <f t="shared" si="16"/>
        <v>0</v>
      </c>
      <c r="BB49" s="193">
        <f t="shared" si="16"/>
        <v>0</v>
      </c>
      <c r="BC49" s="193">
        <f t="shared" si="16"/>
        <v>0</v>
      </c>
      <c r="BD49" s="193">
        <f t="shared" si="16"/>
        <v>0</v>
      </c>
      <c r="BE49" s="193">
        <f t="shared" si="16"/>
        <v>0</v>
      </c>
      <c r="BF49" s="193">
        <f t="shared" si="16"/>
        <v>0</v>
      </c>
      <c r="BG49" s="193">
        <f t="shared" si="16"/>
        <v>0</v>
      </c>
      <c r="BH49" s="193">
        <f t="shared" si="16"/>
        <v>0</v>
      </c>
      <c r="BI49" s="193">
        <f t="shared" si="16"/>
        <v>0</v>
      </c>
      <c r="BJ49" s="193">
        <f t="shared" si="16"/>
        <v>0</v>
      </c>
      <c r="BK49" s="193">
        <f t="shared" si="16"/>
        <v>0</v>
      </c>
      <c r="BL49" s="193">
        <f t="shared" si="16"/>
        <v>0</v>
      </c>
      <c r="BM49" s="193">
        <f t="shared" si="16"/>
        <v>0</v>
      </c>
      <c r="BN49" s="193">
        <f t="shared" si="16"/>
        <v>0</v>
      </c>
      <c r="BO49" s="193">
        <f t="shared" si="16"/>
        <v>0</v>
      </c>
      <c r="BP49" s="193">
        <f t="shared" si="16"/>
        <v>0</v>
      </c>
      <c r="BQ49" s="193">
        <f t="shared" si="16"/>
        <v>0</v>
      </c>
      <c r="BR49" s="193">
        <f t="shared" si="16"/>
        <v>0</v>
      </c>
      <c r="BS49" s="193">
        <f t="shared" si="16"/>
        <v>0</v>
      </c>
      <c r="BT49" s="193">
        <f t="shared" si="16"/>
        <v>0</v>
      </c>
      <c r="BU49" s="193">
        <f t="shared" ref="BU49:DC49" si="17">BU44-BU45-BU46+BU48</f>
        <v>0</v>
      </c>
      <c r="BV49" s="193">
        <f t="shared" si="17"/>
        <v>0</v>
      </c>
      <c r="BW49" s="193">
        <f t="shared" si="17"/>
        <v>0</v>
      </c>
      <c r="BX49" s="193">
        <f t="shared" si="17"/>
        <v>0</v>
      </c>
      <c r="BY49" s="193">
        <f t="shared" si="17"/>
        <v>0</v>
      </c>
      <c r="BZ49" s="193">
        <f t="shared" si="17"/>
        <v>0</v>
      </c>
      <c r="CA49" s="193">
        <f t="shared" si="17"/>
        <v>0</v>
      </c>
      <c r="CB49" s="193">
        <f t="shared" si="17"/>
        <v>0</v>
      </c>
      <c r="CC49" s="193">
        <f t="shared" si="17"/>
        <v>0</v>
      </c>
      <c r="CD49" s="193">
        <f t="shared" si="17"/>
        <v>0</v>
      </c>
      <c r="CE49" s="193">
        <f t="shared" si="17"/>
        <v>0</v>
      </c>
      <c r="CF49" s="193">
        <f t="shared" si="17"/>
        <v>0</v>
      </c>
      <c r="CG49" s="193">
        <f t="shared" si="17"/>
        <v>0</v>
      </c>
      <c r="CH49" s="193">
        <f t="shared" si="17"/>
        <v>0</v>
      </c>
      <c r="CI49" s="193">
        <f t="shared" si="17"/>
        <v>0</v>
      </c>
      <c r="CJ49" s="193">
        <f t="shared" si="17"/>
        <v>0</v>
      </c>
      <c r="CK49" s="193">
        <f t="shared" si="17"/>
        <v>0</v>
      </c>
      <c r="CL49" s="193">
        <f t="shared" si="17"/>
        <v>0</v>
      </c>
      <c r="CM49" s="193">
        <f t="shared" si="17"/>
        <v>0</v>
      </c>
      <c r="CN49" s="193">
        <f t="shared" si="17"/>
        <v>0</v>
      </c>
      <c r="CO49" s="193">
        <f t="shared" si="17"/>
        <v>0</v>
      </c>
      <c r="CP49" s="193">
        <f t="shared" si="17"/>
        <v>0</v>
      </c>
      <c r="CQ49" s="193">
        <f t="shared" si="17"/>
        <v>0</v>
      </c>
      <c r="CR49" s="193">
        <f t="shared" si="17"/>
        <v>0</v>
      </c>
      <c r="CS49" s="193">
        <f t="shared" si="17"/>
        <v>0</v>
      </c>
      <c r="CT49" s="193">
        <f t="shared" si="17"/>
        <v>0</v>
      </c>
      <c r="CU49" s="193">
        <f t="shared" si="17"/>
        <v>0</v>
      </c>
      <c r="CV49" s="193">
        <f t="shared" si="17"/>
        <v>0</v>
      </c>
      <c r="CW49" s="193">
        <f t="shared" si="17"/>
        <v>0</v>
      </c>
      <c r="CX49" s="193">
        <f t="shared" si="17"/>
        <v>0</v>
      </c>
      <c r="CY49" s="193">
        <f t="shared" si="17"/>
        <v>0</v>
      </c>
      <c r="CZ49" s="193">
        <f t="shared" si="17"/>
        <v>0</v>
      </c>
      <c r="DA49" s="193">
        <f t="shared" si="17"/>
        <v>0</v>
      </c>
      <c r="DB49" s="193">
        <f t="shared" si="17"/>
        <v>0</v>
      </c>
      <c r="DC49" s="193">
        <f t="shared" si="17"/>
        <v>0</v>
      </c>
    </row>
    <row r="50" spans="2:107" ht="15" hidden="1" customHeight="1" thickBot="1">
      <c r="C50" s="725" t="s">
        <v>227</v>
      </c>
      <c r="D50" s="726"/>
      <c r="E50" s="726"/>
      <c r="F50" s="727"/>
      <c r="G50" s="29"/>
      <c r="H50" s="29"/>
      <c r="I50" s="29"/>
      <c r="J50" s="29"/>
      <c r="K50" s="29"/>
      <c r="L50" s="29"/>
      <c r="M50" s="29"/>
      <c r="N50" s="29"/>
      <c r="O50" s="29"/>
      <c r="P50" s="29"/>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722" t="s">
        <v>228</v>
      </c>
      <c r="D51" s="723"/>
      <c r="E51" s="724"/>
      <c r="F51" s="26">
        <f>F49</f>
        <v>0</v>
      </c>
      <c r="G51" s="29"/>
      <c r="H51" s="29"/>
      <c r="I51" s="29"/>
      <c r="J51" s="29"/>
      <c r="K51" s="29"/>
      <c r="L51" s="29"/>
      <c r="M51" s="29"/>
      <c r="N51" s="29"/>
      <c r="O51" s="29"/>
      <c r="P51" s="29"/>
    </row>
    <row r="52" spans="2:107" ht="15" hidden="1" customHeight="1">
      <c r="C52" s="715" t="s">
        <v>229</v>
      </c>
      <c r="D52" s="716"/>
      <c r="E52" s="717"/>
      <c r="F52" s="194" t="str">
        <f>IFERROR(IF(F46&lt;0,(F44-F46)/(F45-F48),(F44)/(F45+F46-F48)),"")</f>
        <v/>
      </c>
      <c r="G52" s="29"/>
      <c r="H52" s="29"/>
      <c r="I52" s="29"/>
      <c r="J52" s="29"/>
      <c r="K52" s="29"/>
      <c r="L52" s="29"/>
      <c r="M52" s="29"/>
      <c r="N52" s="29"/>
      <c r="O52" s="29"/>
      <c r="P52" s="29"/>
    </row>
    <row r="53" spans="2:107" ht="15" hidden="1" customHeight="1" thickBot="1">
      <c r="C53" s="712" t="s">
        <v>230</v>
      </c>
      <c r="D53" s="713"/>
      <c r="E53" s="714"/>
      <c r="F53" s="199" t="str">
        <f>IFERROR(IRR(H49:INDEX(H49:DC49,PAL+1)),"-")</f>
        <v>-</v>
      </c>
      <c r="G53" s="29"/>
      <c r="H53" s="29"/>
      <c r="I53" s="29"/>
      <c r="J53" s="29"/>
      <c r="K53" s="29"/>
      <c r="L53" s="29"/>
      <c r="M53" s="29"/>
      <c r="N53" s="29"/>
      <c r="O53" s="29"/>
      <c r="P53" s="29"/>
    </row>
    <row r="54" spans="2:107" ht="15" hidden="1" customHeight="1" thickBot="1">
      <c r="C54" s="725" t="s">
        <v>231</v>
      </c>
      <c r="D54" s="726"/>
      <c r="E54" s="726"/>
      <c r="F54" s="727"/>
      <c r="G54" s="168" t="s">
        <v>145</v>
      </c>
      <c r="H54" s="168">
        <f t="shared" ref="H54:AM54" ca="1" si="18">H43</f>
        <v>2021</v>
      </c>
      <c r="I54" s="168">
        <f t="shared" ca="1" si="18"/>
        <v>2022</v>
      </c>
      <c r="J54" s="168">
        <f t="shared" ca="1" si="18"/>
        <v>2023</v>
      </c>
      <c r="K54" s="168">
        <f t="shared" ca="1" si="18"/>
        <v>2024</v>
      </c>
      <c r="L54" s="168">
        <f t="shared" ca="1" si="18"/>
        <v>2025</v>
      </c>
      <c r="M54" s="168">
        <f t="shared" ca="1" si="18"/>
        <v>2026</v>
      </c>
      <c r="N54" s="168">
        <f t="shared" ca="1" si="18"/>
        <v>2027</v>
      </c>
      <c r="O54" s="168">
        <f t="shared" ca="1" si="18"/>
        <v>2028</v>
      </c>
      <c r="P54" s="168">
        <f t="shared" ca="1" si="18"/>
        <v>2029</v>
      </c>
      <c r="Q54" s="168">
        <f t="shared" ca="1" si="18"/>
        <v>2030</v>
      </c>
      <c r="R54" s="168">
        <f t="shared" ca="1" si="18"/>
        <v>2031</v>
      </c>
      <c r="S54" s="168">
        <f t="shared" ca="1" si="18"/>
        <v>2032</v>
      </c>
      <c r="T54" s="168">
        <f t="shared" ca="1" si="18"/>
        <v>2033</v>
      </c>
      <c r="U54" s="168">
        <f t="shared" ca="1" si="18"/>
        <v>2034</v>
      </c>
      <c r="V54" s="168">
        <f t="shared" ca="1" si="18"/>
        <v>2035</v>
      </c>
      <c r="W54" s="168">
        <f t="shared" ca="1" si="18"/>
        <v>2036</v>
      </c>
      <c r="X54" s="168">
        <f t="shared" ca="1" si="18"/>
        <v>2037</v>
      </c>
      <c r="Y54" s="168">
        <f t="shared" ca="1" si="18"/>
        <v>2038</v>
      </c>
      <c r="Z54" s="168">
        <f t="shared" ca="1" si="18"/>
        <v>2039</v>
      </c>
      <c r="AA54" s="168">
        <f t="shared" ca="1" si="18"/>
        <v>2040</v>
      </c>
      <c r="AB54" s="168">
        <f t="shared" ca="1" si="18"/>
        <v>2041</v>
      </c>
      <c r="AC54" s="168">
        <f t="shared" ca="1" si="18"/>
        <v>2042</v>
      </c>
      <c r="AD54" s="168">
        <f t="shared" ca="1" si="18"/>
        <v>2043</v>
      </c>
      <c r="AE54" s="168">
        <f t="shared" ca="1" si="18"/>
        <v>2044</v>
      </c>
      <c r="AF54" s="168">
        <f t="shared" ca="1" si="18"/>
        <v>2045</v>
      </c>
      <c r="AG54" s="168">
        <f t="shared" ca="1" si="18"/>
        <v>2046</v>
      </c>
      <c r="AH54" s="168">
        <f t="shared" ca="1" si="18"/>
        <v>2047</v>
      </c>
      <c r="AI54" s="168">
        <f t="shared" ca="1" si="18"/>
        <v>2048</v>
      </c>
      <c r="AJ54" s="168">
        <f t="shared" ca="1" si="18"/>
        <v>2049</v>
      </c>
      <c r="AK54" s="168">
        <f t="shared" ca="1" si="18"/>
        <v>2050</v>
      </c>
      <c r="AL54" s="168">
        <f t="shared" ca="1" si="18"/>
        <v>2051</v>
      </c>
      <c r="AM54" s="168">
        <f t="shared" ca="1" si="18"/>
        <v>2052</v>
      </c>
      <c r="AN54" s="168">
        <f t="shared" ref="AN54:BS54" ca="1" si="19">AN43</f>
        <v>2053</v>
      </c>
      <c r="AO54" s="168">
        <f t="shared" ca="1" si="19"/>
        <v>2054</v>
      </c>
      <c r="AP54" s="168">
        <f t="shared" ca="1" si="19"/>
        <v>2055</v>
      </c>
      <c r="AQ54" s="168">
        <f t="shared" ca="1" si="19"/>
        <v>2056</v>
      </c>
      <c r="AR54" s="168">
        <f t="shared" ca="1" si="19"/>
        <v>2057</v>
      </c>
      <c r="AS54" s="168">
        <f t="shared" ca="1" si="19"/>
        <v>2058</v>
      </c>
      <c r="AT54" s="168">
        <f t="shared" ca="1" si="19"/>
        <v>2059</v>
      </c>
      <c r="AU54" s="168">
        <f t="shared" ca="1" si="19"/>
        <v>2060</v>
      </c>
      <c r="AV54" s="168">
        <f t="shared" ca="1" si="19"/>
        <v>2061</v>
      </c>
      <c r="AW54" s="168">
        <f t="shared" ca="1" si="19"/>
        <v>2062</v>
      </c>
      <c r="AX54" s="168">
        <f t="shared" ca="1" si="19"/>
        <v>2063</v>
      </c>
      <c r="AY54" s="168">
        <f t="shared" ca="1" si="19"/>
        <v>2064</v>
      </c>
      <c r="AZ54" s="168">
        <f t="shared" ca="1" si="19"/>
        <v>2065</v>
      </c>
      <c r="BA54" s="168">
        <f t="shared" ca="1" si="19"/>
        <v>2066</v>
      </c>
      <c r="BB54" s="168">
        <f t="shared" ca="1" si="19"/>
        <v>2067</v>
      </c>
      <c r="BC54" s="168">
        <f t="shared" ca="1" si="19"/>
        <v>2068</v>
      </c>
      <c r="BD54" s="168">
        <f t="shared" ca="1" si="19"/>
        <v>2069</v>
      </c>
      <c r="BE54" s="168">
        <f t="shared" ca="1" si="19"/>
        <v>2070</v>
      </c>
      <c r="BF54" s="168">
        <f t="shared" ca="1" si="19"/>
        <v>2071</v>
      </c>
      <c r="BG54" s="168">
        <f t="shared" ca="1" si="19"/>
        <v>2072</v>
      </c>
      <c r="BH54" s="168">
        <f t="shared" ca="1" si="19"/>
        <v>2073</v>
      </c>
      <c r="BI54" s="168">
        <f t="shared" ca="1" si="19"/>
        <v>2074</v>
      </c>
      <c r="BJ54" s="168">
        <f t="shared" ca="1" si="19"/>
        <v>2075</v>
      </c>
      <c r="BK54" s="168">
        <f t="shared" ca="1" si="19"/>
        <v>2076</v>
      </c>
      <c r="BL54" s="168">
        <f t="shared" ca="1" si="19"/>
        <v>2077</v>
      </c>
      <c r="BM54" s="168">
        <f t="shared" ca="1" si="19"/>
        <v>2078</v>
      </c>
      <c r="BN54" s="168">
        <f t="shared" ca="1" si="19"/>
        <v>2079</v>
      </c>
      <c r="BO54" s="168">
        <f t="shared" ca="1" si="19"/>
        <v>2080</v>
      </c>
      <c r="BP54" s="168">
        <f t="shared" ca="1" si="19"/>
        <v>2081</v>
      </c>
      <c r="BQ54" s="168">
        <f t="shared" ca="1" si="19"/>
        <v>2082</v>
      </c>
      <c r="BR54" s="168">
        <f t="shared" ca="1" si="19"/>
        <v>2083</v>
      </c>
      <c r="BS54" s="168">
        <f t="shared" ca="1" si="19"/>
        <v>2084</v>
      </c>
      <c r="BT54" s="168">
        <f t="shared" ref="BT54:DC54" ca="1" si="20">BT43</f>
        <v>2085</v>
      </c>
      <c r="BU54" s="168">
        <f t="shared" ca="1" si="20"/>
        <v>2086</v>
      </c>
      <c r="BV54" s="168">
        <f t="shared" ca="1" si="20"/>
        <v>2087</v>
      </c>
      <c r="BW54" s="168">
        <f t="shared" ca="1" si="20"/>
        <v>2088</v>
      </c>
      <c r="BX54" s="168">
        <f t="shared" ca="1" si="20"/>
        <v>2089</v>
      </c>
      <c r="BY54" s="168">
        <f t="shared" ca="1" si="20"/>
        <v>2090</v>
      </c>
      <c r="BZ54" s="168">
        <f t="shared" ca="1" si="20"/>
        <v>2091</v>
      </c>
      <c r="CA54" s="168">
        <f t="shared" ca="1" si="20"/>
        <v>2092</v>
      </c>
      <c r="CB54" s="168">
        <f t="shared" ca="1" si="20"/>
        <v>2093</v>
      </c>
      <c r="CC54" s="168">
        <f t="shared" ca="1" si="20"/>
        <v>2094</v>
      </c>
      <c r="CD54" s="168">
        <f t="shared" ca="1" si="20"/>
        <v>2095</v>
      </c>
      <c r="CE54" s="168">
        <f t="shared" ca="1" si="20"/>
        <v>2096</v>
      </c>
      <c r="CF54" s="168">
        <f t="shared" ca="1" si="20"/>
        <v>2097</v>
      </c>
      <c r="CG54" s="168">
        <f t="shared" ca="1" si="20"/>
        <v>2098</v>
      </c>
      <c r="CH54" s="168">
        <f t="shared" ca="1" si="20"/>
        <v>2099</v>
      </c>
      <c r="CI54" s="168">
        <f t="shared" ca="1" si="20"/>
        <v>2100</v>
      </c>
      <c r="CJ54" s="168">
        <f t="shared" ca="1" si="20"/>
        <v>2101</v>
      </c>
      <c r="CK54" s="168">
        <f t="shared" ca="1" si="20"/>
        <v>2102</v>
      </c>
      <c r="CL54" s="168">
        <f t="shared" ca="1" si="20"/>
        <v>2103</v>
      </c>
      <c r="CM54" s="168">
        <f t="shared" ca="1" si="20"/>
        <v>2104</v>
      </c>
      <c r="CN54" s="168">
        <f t="shared" ca="1" si="20"/>
        <v>2105</v>
      </c>
      <c r="CO54" s="168">
        <f t="shared" ca="1" si="20"/>
        <v>2106</v>
      </c>
      <c r="CP54" s="168">
        <f t="shared" ca="1" si="20"/>
        <v>2107</v>
      </c>
      <c r="CQ54" s="168">
        <f t="shared" ca="1" si="20"/>
        <v>2108</v>
      </c>
      <c r="CR54" s="168">
        <f t="shared" ca="1" si="20"/>
        <v>2109</v>
      </c>
      <c r="CS54" s="168">
        <f t="shared" ca="1" si="20"/>
        <v>2110</v>
      </c>
      <c r="CT54" s="168">
        <f t="shared" ca="1" si="20"/>
        <v>2111</v>
      </c>
      <c r="CU54" s="168">
        <f t="shared" ca="1" si="20"/>
        <v>2112</v>
      </c>
      <c r="CV54" s="168">
        <f t="shared" ca="1" si="20"/>
        <v>2113</v>
      </c>
      <c r="CW54" s="168">
        <f t="shared" ca="1" si="20"/>
        <v>2114</v>
      </c>
      <c r="CX54" s="168">
        <f t="shared" ca="1" si="20"/>
        <v>2115</v>
      </c>
      <c r="CY54" s="168">
        <f t="shared" ca="1" si="20"/>
        <v>2116</v>
      </c>
      <c r="CZ54" s="168">
        <f t="shared" ca="1" si="20"/>
        <v>2117</v>
      </c>
      <c r="DA54" s="168">
        <f t="shared" ca="1" si="20"/>
        <v>2118</v>
      </c>
      <c r="DB54" s="168">
        <f t="shared" ca="1" si="20"/>
        <v>2119</v>
      </c>
      <c r="DC54" s="168">
        <f t="shared" ca="1" si="20"/>
        <v>2120</v>
      </c>
    </row>
    <row r="55" spans="2:107" ht="15" hidden="1" customHeight="1">
      <c r="C55" s="703" t="s">
        <v>232</v>
      </c>
      <c r="D55" s="704"/>
      <c r="E55" s="705"/>
      <c r="F55" s="33"/>
      <c r="G55" s="196">
        <f>SUMIF($H$6:$DC$6,"&lt;="&amp;PAL,$H55:$DC55)</f>
        <v>0</v>
      </c>
      <c r="H55" s="193">
        <f>H47-'Alternatyva 3'!H$7+'Alternatyva 3'!H$131</f>
        <v>0</v>
      </c>
      <c r="I55" s="193">
        <f>I47-'Alternatyva 3'!I$7+'Alternatyva 3'!I$131</f>
        <v>0</v>
      </c>
      <c r="J55" s="193">
        <f>J47-'Alternatyva 3'!J$7+'Alternatyva 3'!J$131</f>
        <v>0</v>
      </c>
      <c r="K55" s="193">
        <f>K47-'Alternatyva 3'!K$7+'Alternatyva 3'!K$131</f>
        <v>0</v>
      </c>
      <c r="L55" s="193">
        <f>L47-'Alternatyva 3'!L$7+'Alternatyva 3'!L$131</f>
        <v>0</v>
      </c>
      <c r="M55" s="193">
        <f>M47-'Alternatyva 3'!M$7+'Alternatyva 3'!M$131</f>
        <v>0</v>
      </c>
      <c r="N55" s="193">
        <f>N47-'Alternatyva 3'!N$7+'Alternatyva 3'!N$131</f>
        <v>0</v>
      </c>
      <c r="O55" s="193">
        <f>O47-'Alternatyva 3'!O$7+'Alternatyva 3'!O$131</f>
        <v>0</v>
      </c>
      <c r="P55" s="193">
        <f>P47-'Alternatyva 3'!P$7+'Alternatyva 3'!P$131</f>
        <v>0</v>
      </c>
      <c r="Q55" s="193">
        <f>Q47-'Alternatyva 3'!Q$7+'Alternatyva 3'!Q$131</f>
        <v>0</v>
      </c>
      <c r="R55" s="193">
        <f>R47-'Alternatyva 3'!R$7+'Alternatyva 3'!R$131</f>
        <v>0</v>
      </c>
      <c r="S55" s="193">
        <f>S47-'Alternatyva 3'!S$7+'Alternatyva 3'!S$131</f>
        <v>0</v>
      </c>
      <c r="T55" s="193">
        <f>T47-'Alternatyva 3'!T$7+'Alternatyva 3'!T$131</f>
        <v>0</v>
      </c>
      <c r="U55" s="193">
        <f>U47-'Alternatyva 3'!U$7+'Alternatyva 3'!U$131</f>
        <v>0</v>
      </c>
      <c r="V55" s="193">
        <f>V47-'Alternatyva 3'!V$7+'Alternatyva 3'!V$131</f>
        <v>0</v>
      </c>
      <c r="W55" s="193">
        <f>W47-'Alternatyva 3'!W$7+'Alternatyva 3'!W$131</f>
        <v>0</v>
      </c>
      <c r="X55" s="193">
        <f>X47-'Alternatyva 3'!X$7+'Alternatyva 3'!X$131</f>
        <v>0</v>
      </c>
      <c r="Y55" s="193">
        <f>Y47-'Alternatyva 3'!Y$7+'Alternatyva 3'!Y$131</f>
        <v>0</v>
      </c>
      <c r="Z55" s="193">
        <f>Z47-'Alternatyva 3'!Z$7+'Alternatyva 3'!Z$131</f>
        <v>0</v>
      </c>
      <c r="AA55" s="193">
        <f>AA47-'Alternatyva 3'!AA$7+'Alternatyva 3'!AA$131</f>
        <v>0</v>
      </c>
      <c r="AB55" s="193">
        <f>AB47-'Alternatyva 3'!AB$7+'Alternatyva 3'!AB$131</f>
        <v>0</v>
      </c>
      <c r="AC55" s="193">
        <f>AC47-'Alternatyva 3'!AC$7+'Alternatyva 3'!AC$131</f>
        <v>0</v>
      </c>
      <c r="AD55" s="193">
        <f>AD47-'Alternatyva 3'!AD$7+'Alternatyva 3'!AD$131</f>
        <v>0</v>
      </c>
      <c r="AE55" s="193">
        <f>AE47-'Alternatyva 3'!AE$7+'Alternatyva 3'!AE$131</f>
        <v>0</v>
      </c>
      <c r="AF55" s="193">
        <f>AF47-'Alternatyva 3'!AF$7+'Alternatyva 3'!AF$131</f>
        <v>0</v>
      </c>
      <c r="AG55" s="193">
        <f>AG47-'Alternatyva 3'!AG$7+'Alternatyva 3'!AG$131</f>
        <v>0</v>
      </c>
      <c r="AH55" s="193">
        <f>AH47-'Alternatyva 3'!AH$7+'Alternatyva 3'!AH$131</f>
        <v>0</v>
      </c>
      <c r="AI55" s="193">
        <f>AI47-'Alternatyva 3'!AI$7+'Alternatyva 3'!AI$131</f>
        <v>0</v>
      </c>
      <c r="AJ55" s="193">
        <f>AJ47-'Alternatyva 3'!AJ$7+'Alternatyva 3'!AJ$131</f>
        <v>0</v>
      </c>
      <c r="AK55" s="193">
        <f>AK47-'Alternatyva 3'!AK$7+'Alternatyva 3'!AK$131</f>
        <v>0</v>
      </c>
      <c r="AL55" s="193">
        <f>AL47-'Alternatyva 3'!AL$7+'Alternatyva 3'!AL$131</f>
        <v>0</v>
      </c>
      <c r="AM55" s="193">
        <f>AM47-'Alternatyva 3'!AM$7+'Alternatyva 3'!AM$131</f>
        <v>0</v>
      </c>
      <c r="AN55" s="193">
        <f>AN47-'Alternatyva 3'!AN$7+'Alternatyva 3'!AN$131</f>
        <v>0</v>
      </c>
      <c r="AO55" s="193">
        <f>AO47-'Alternatyva 3'!AO$7+'Alternatyva 3'!AO$131</f>
        <v>0</v>
      </c>
      <c r="AP55" s="193">
        <f>AP47-'Alternatyva 3'!AP$7+'Alternatyva 3'!AP$131</f>
        <v>0</v>
      </c>
      <c r="AQ55" s="193">
        <f>AQ47-'Alternatyva 3'!AQ$7+'Alternatyva 3'!AQ$131</f>
        <v>0</v>
      </c>
      <c r="AR55" s="193">
        <f>AR47-'Alternatyva 3'!AR$7+'Alternatyva 3'!AR$131</f>
        <v>0</v>
      </c>
      <c r="AS55" s="193">
        <f>AS47-'Alternatyva 3'!AS$7+'Alternatyva 3'!AS$131</f>
        <v>0</v>
      </c>
      <c r="AT55" s="193">
        <f>AT47-'Alternatyva 3'!AT$7+'Alternatyva 3'!AT$131</f>
        <v>0</v>
      </c>
      <c r="AU55" s="193">
        <f>AU47-'Alternatyva 3'!AU$7+'Alternatyva 3'!AU$131</f>
        <v>0</v>
      </c>
      <c r="AV55" s="193">
        <f>AV47-'Alternatyva 3'!AV$7+'Alternatyva 3'!AV$131</f>
        <v>0</v>
      </c>
      <c r="AW55" s="193">
        <f>AW47-'Alternatyva 3'!AW$7+'Alternatyva 3'!AW$131</f>
        <v>0</v>
      </c>
      <c r="AX55" s="193">
        <f>AX47-'Alternatyva 3'!AX$7+'Alternatyva 3'!AX$131</f>
        <v>0</v>
      </c>
      <c r="AY55" s="193">
        <f>AY47-'Alternatyva 3'!AY$7+'Alternatyva 3'!AY$131</f>
        <v>0</v>
      </c>
      <c r="AZ55" s="193">
        <f>AZ47-'Alternatyva 3'!AZ$7+'Alternatyva 3'!AZ$131</f>
        <v>0</v>
      </c>
      <c r="BA55" s="193">
        <f>BA47-'Alternatyva 3'!BA$7+'Alternatyva 3'!BA$131</f>
        <v>0</v>
      </c>
      <c r="BB55" s="193">
        <f>BB47-'Alternatyva 3'!BB$7+'Alternatyva 3'!BB$131</f>
        <v>0</v>
      </c>
      <c r="BC55" s="193">
        <f>BC47-'Alternatyva 3'!BC$7+'Alternatyva 3'!BC$131</f>
        <v>0</v>
      </c>
      <c r="BD55" s="193">
        <f>BD47-'Alternatyva 3'!BD$7+'Alternatyva 3'!BD$131</f>
        <v>0</v>
      </c>
      <c r="BE55" s="193">
        <f>BE47-'Alternatyva 3'!BE$7+'Alternatyva 3'!BE$131</f>
        <v>0</v>
      </c>
      <c r="BF55" s="193">
        <f>BF47-'Alternatyva 3'!BF$7+'Alternatyva 3'!BF$131</f>
        <v>0</v>
      </c>
      <c r="BG55" s="193">
        <f>BG47-'Alternatyva 3'!BG$7+'Alternatyva 3'!BG$131</f>
        <v>0</v>
      </c>
      <c r="BH55" s="193">
        <f>BH47-'Alternatyva 3'!BH$7+'Alternatyva 3'!BH$131</f>
        <v>0</v>
      </c>
      <c r="BI55" s="193">
        <f>BI47-'Alternatyva 3'!BI$7+'Alternatyva 3'!BI$131</f>
        <v>0</v>
      </c>
      <c r="BJ55" s="193">
        <f>BJ47-'Alternatyva 3'!BJ$7+'Alternatyva 3'!BJ$131</f>
        <v>0</v>
      </c>
      <c r="BK55" s="193">
        <f>BK47-'Alternatyva 3'!BK$7+'Alternatyva 3'!BK$131</f>
        <v>0</v>
      </c>
      <c r="BL55" s="193">
        <f>BL47-'Alternatyva 3'!BL$7+'Alternatyva 3'!BL$131</f>
        <v>0</v>
      </c>
      <c r="BM55" s="193">
        <f>BM47-'Alternatyva 3'!BM$7+'Alternatyva 3'!BM$131</f>
        <v>0</v>
      </c>
      <c r="BN55" s="193">
        <f>BN47-'Alternatyva 3'!BN$7+'Alternatyva 3'!BN$131</f>
        <v>0</v>
      </c>
      <c r="BO55" s="193">
        <f>BO47-'Alternatyva 3'!BO$7+'Alternatyva 3'!BO$131</f>
        <v>0</v>
      </c>
      <c r="BP55" s="193">
        <f>BP47-'Alternatyva 3'!BP$7+'Alternatyva 3'!BP$131</f>
        <v>0</v>
      </c>
      <c r="BQ55" s="193">
        <f>BQ47-'Alternatyva 3'!BQ$7+'Alternatyva 3'!BQ$131</f>
        <v>0</v>
      </c>
      <c r="BR55" s="193">
        <f>BR47-'Alternatyva 3'!BR$7+'Alternatyva 3'!BR$131</f>
        <v>0</v>
      </c>
      <c r="BS55" s="193">
        <f>BS47-'Alternatyva 3'!BS$7+'Alternatyva 3'!BS$131</f>
        <v>0</v>
      </c>
      <c r="BT55" s="193">
        <f>BT47-'Alternatyva 3'!BT$7+'Alternatyva 3'!BT$131</f>
        <v>0</v>
      </c>
      <c r="BU55" s="193">
        <f>BU47-'Alternatyva 3'!BU$7+'Alternatyva 3'!BU$131</f>
        <v>0</v>
      </c>
      <c r="BV55" s="193">
        <f>BV47-'Alternatyva 3'!BV$7+'Alternatyva 3'!BV$131</f>
        <v>0</v>
      </c>
      <c r="BW55" s="193">
        <f>BW47-'Alternatyva 3'!BW$7+'Alternatyva 3'!BW$131</f>
        <v>0</v>
      </c>
      <c r="BX55" s="193">
        <f>BX47-'Alternatyva 3'!BX$7+'Alternatyva 3'!BX$131</f>
        <v>0</v>
      </c>
      <c r="BY55" s="193">
        <f>BY47-'Alternatyva 3'!BY$7+'Alternatyva 3'!BY$131</f>
        <v>0</v>
      </c>
      <c r="BZ55" s="193">
        <f>BZ47-'Alternatyva 3'!BZ$7+'Alternatyva 3'!BZ$131</f>
        <v>0</v>
      </c>
      <c r="CA55" s="193">
        <f>CA47-'Alternatyva 3'!CA$7+'Alternatyva 3'!CA$131</f>
        <v>0</v>
      </c>
      <c r="CB55" s="193">
        <f>CB47-'Alternatyva 3'!CB$7+'Alternatyva 3'!CB$131</f>
        <v>0</v>
      </c>
      <c r="CC55" s="193">
        <f>CC47-'Alternatyva 3'!CC$7+'Alternatyva 3'!CC$131</f>
        <v>0</v>
      </c>
      <c r="CD55" s="193">
        <f>CD47-'Alternatyva 3'!CD$7+'Alternatyva 3'!CD$131</f>
        <v>0</v>
      </c>
      <c r="CE55" s="193">
        <f>CE47-'Alternatyva 3'!CE$7+'Alternatyva 3'!CE$131</f>
        <v>0</v>
      </c>
      <c r="CF55" s="193">
        <f>CF47-'Alternatyva 3'!CF$7+'Alternatyva 3'!CF$131</f>
        <v>0</v>
      </c>
      <c r="CG55" s="193">
        <f>CG47-'Alternatyva 3'!CG$7+'Alternatyva 3'!CG$131</f>
        <v>0</v>
      </c>
      <c r="CH55" s="193">
        <f>CH47-'Alternatyva 3'!CH$7+'Alternatyva 3'!CH$131</f>
        <v>0</v>
      </c>
      <c r="CI55" s="193">
        <f>CI47-'Alternatyva 3'!CI$7+'Alternatyva 3'!CI$131</f>
        <v>0</v>
      </c>
      <c r="CJ55" s="193">
        <f>CJ47-'Alternatyva 3'!CJ$7+'Alternatyva 3'!CJ$131</f>
        <v>0</v>
      </c>
      <c r="CK55" s="193">
        <f>CK47-'Alternatyva 3'!CK$7+'Alternatyva 3'!CK$131</f>
        <v>0</v>
      </c>
      <c r="CL55" s="193">
        <f>CL47-'Alternatyva 3'!CL$7+'Alternatyva 3'!CL$131</f>
        <v>0</v>
      </c>
      <c r="CM55" s="193">
        <f>CM47-'Alternatyva 3'!CM$7+'Alternatyva 3'!CM$131</f>
        <v>0</v>
      </c>
      <c r="CN55" s="193">
        <f>CN47-'Alternatyva 3'!CN$7+'Alternatyva 3'!CN$131</f>
        <v>0</v>
      </c>
      <c r="CO55" s="193">
        <f>CO47-'Alternatyva 3'!CO$7+'Alternatyva 3'!CO$131</f>
        <v>0</v>
      </c>
      <c r="CP55" s="193">
        <f>CP47-'Alternatyva 3'!CP$7+'Alternatyva 3'!CP$131</f>
        <v>0</v>
      </c>
      <c r="CQ55" s="193">
        <f>CQ47-'Alternatyva 3'!CQ$7+'Alternatyva 3'!CQ$131</f>
        <v>0</v>
      </c>
      <c r="CR55" s="193">
        <f>CR47-'Alternatyva 3'!CR$7+'Alternatyva 3'!CR$131</f>
        <v>0</v>
      </c>
      <c r="CS55" s="193">
        <f>CS47-'Alternatyva 3'!CS$7+'Alternatyva 3'!CS$131</f>
        <v>0</v>
      </c>
      <c r="CT55" s="193">
        <f>CT47-'Alternatyva 3'!CT$7+'Alternatyva 3'!CT$131</f>
        <v>0</v>
      </c>
      <c r="CU55" s="193">
        <f>CU47-'Alternatyva 3'!CU$7+'Alternatyva 3'!CU$131</f>
        <v>0</v>
      </c>
      <c r="CV55" s="193">
        <f>CV47-'Alternatyva 3'!CV$7+'Alternatyva 3'!CV$131</f>
        <v>0</v>
      </c>
      <c r="CW55" s="193">
        <f>CW47-'Alternatyva 3'!CW$7+'Alternatyva 3'!CW$131</f>
        <v>0</v>
      </c>
      <c r="CX55" s="193">
        <f>CX47-'Alternatyva 3'!CX$7+'Alternatyva 3'!CX$131</f>
        <v>0</v>
      </c>
      <c r="CY55" s="193">
        <f>CY47-'Alternatyva 3'!CY$7+'Alternatyva 3'!CY$131</f>
        <v>0</v>
      </c>
      <c r="CZ55" s="193">
        <f>CZ47-'Alternatyva 3'!CZ$7+'Alternatyva 3'!CZ$131</f>
        <v>0</v>
      </c>
      <c r="DA55" s="193">
        <f>DA47-'Alternatyva 3'!DA$7+'Alternatyva 3'!DA$131</f>
        <v>0</v>
      </c>
      <c r="DB55" s="193">
        <f>DB47-'Alternatyva 3'!DB$7+'Alternatyva 3'!DB$131</f>
        <v>0</v>
      </c>
      <c r="DC55" s="193">
        <f>DC47-'Alternatyva 3'!DC$7+'Alternatyva 3'!DC$131</f>
        <v>0</v>
      </c>
    </row>
    <row r="56" spans="2:107" ht="15" hidden="1" customHeight="1">
      <c r="C56" s="706" t="s">
        <v>233</v>
      </c>
      <c r="D56" s="707"/>
      <c r="E56" s="708"/>
      <c r="F56" s="28">
        <f>H55+NPV(FD,I55:INDEX(I55:DC55,PAL))</f>
        <v>0</v>
      </c>
      <c r="G56" s="27"/>
      <c r="H56" s="4"/>
      <c r="I56" s="4"/>
      <c r="J56" s="4"/>
      <c r="K56" s="4"/>
      <c r="L56" s="4"/>
      <c r="M56" s="4"/>
      <c r="N56" s="4"/>
      <c r="O56" s="4"/>
      <c r="P56" s="4"/>
      <c r="Q56" s="4"/>
      <c r="R56" s="4"/>
      <c r="S56" s="4"/>
      <c r="T56" s="4"/>
      <c r="U56" s="4"/>
      <c r="V56" s="4"/>
      <c r="W56" s="4"/>
    </row>
    <row r="57" spans="2:107" ht="15" hidden="1" customHeight="1">
      <c r="C57" s="706" t="s">
        <v>234</v>
      </c>
      <c r="D57" s="707"/>
      <c r="E57" s="708"/>
      <c r="F57" s="197" t="str">
        <f>IFERROR(IRR(H55:INDEX(H55:DC55,PAL+1)),"-")</f>
        <v>-</v>
      </c>
      <c r="G57" s="23"/>
    </row>
    <row r="58" spans="2:107" ht="15" hidden="1" customHeight="1" thickBot="1">
      <c r="C58" s="712" t="s">
        <v>235</v>
      </c>
      <c r="D58" s="713"/>
      <c r="E58" s="714"/>
      <c r="F58" s="198" t="str">
        <f>IFERROR(IF('Alternatyva 3'!F$103&lt;0,SUM('Alternatyva 3'!F$115,-'Alternatyva 3'!F$131,-'Alternatyva 3'!F$103)/SUM('Alternatyva 3'!F$9,'Alternatyva 3'!F$8,-SNA!F47),SUM('Alternatyva 3'!F$115,-'Alternatyva 3'!F$131)/SUM('Alternatyva 3'!F$9,'Alternatyva 3'!F$8,-SNA!F47,'Alternatyva 3'!F$103)),"")</f>
        <v/>
      </c>
      <c r="G58" s="23"/>
    </row>
    <row r="59" spans="2:107" ht="15" hidden="1" customHeight="1"/>
    <row r="60" spans="2:107" ht="15" hidden="1" customHeight="1">
      <c r="B60" s="16" t="s">
        <v>33</v>
      </c>
      <c r="C60" s="16"/>
      <c r="D60" s="16"/>
      <c r="E60" s="16"/>
      <c r="F60" s="709" t="s">
        <v>140</v>
      </c>
      <c r="G60" s="721"/>
      <c r="H60" s="168">
        <v>0</v>
      </c>
      <c r="I60" s="168">
        <v>1</v>
      </c>
      <c r="J60" s="168">
        <v>2</v>
      </c>
      <c r="K60" s="168">
        <v>3</v>
      </c>
      <c r="L60" s="168">
        <v>4</v>
      </c>
      <c r="M60" s="168">
        <v>5</v>
      </c>
      <c r="N60" s="168">
        <v>6</v>
      </c>
      <c r="O60" s="168">
        <v>7</v>
      </c>
      <c r="P60" s="168">
        <v>8</v>
      </c>
      <c r="Q60" s="168">
        <v>9</v>
      </c>
      <c r="R60" s="168">
        <v>10</v>
      </c>
      <c r="S60" s="168">
        <v>11</v>
      </c>
      <c r="T60" s="168">
        <v>12</v>
      </c>
      <c r="U60" s="168">
        <v>13</v>
      </c>
      <c r="V60" s="168">
        <v>14</v>
      </c>
      <c r="W60" s="168">
        <v>15</v>
      </c>
      <c r="X60" s="168">
        <v>16</v>
      </c>
      <c r="Y60" s="168">
        <v>17</v>
      </c>
      <c r="Z60" s="168">
        <v>18</v>
      </c>
      <c r="AA60" s="168">
        <v>19</v>
      </c>
      <c r="AB60" s="168">
        <v>20</v>
      </c>
      <c r="AC60" s="168">
        <v>21</v>
      </c>
      <c r="AD60" s="168">
        <v>22</v>
      </c>
      <c r="AE60" s="168">
        <v>23</v>
      </c>
      <c r="AF60" s="168">
        <v>24</v>
      </c>
      <c r="AG60" s="168">
        <v>25</v>
      </c>
      <c r="AH60" s="168">
        <v>26</v>
      </c>
      <c r="AI60" s="168">
        <v>27</v>
      </c>
      <c r="AJ60" s="168">
        <v>28</v>
      </c>
      <c r="AK60" s="168">
        <v>29</v>
      </c>
      <c r="AL60" s="168">
        <v>30</v>
      </c>
      <c r="AM60" s="168">
        <v>31</v>
      </c>
      <c r="AN60" s="168">
        <v>32</v>
      </c>
      <c r="AO60" s="168">
        <v>33</v>
      </c>
      <c r="AP60" s="168">
        <v>34</v>
      </c>
      <c r="AQ60" s="168">
        <v>35</v>
      </c>
      <c r="AR60" s="168">
        <v>36</v>
      </c>
      <c r="AS60" s="168">
        <v>37</v>
      </c>
      <c r="AT60" s="168">
        <v>38</v>
      </c>
      <c r="AU60" s="168">
        <v>39</v>
      </c>
      <c r="AV60" s="168">
        <v>40</v>
      </c>
      <c r="AW60" s="168">
        <v>41</v>
      </c>
      <c r="AX60" s="168">
        <v>42</v>
      </c>
      <c r="AY60" s="168">
        <v>43</v>
      </c>
      <c r="AZ60" s="168">
        <v>44</v>
      </c>
      <c r="BA60" s="168">
        <v>45</v>
      </c>
      <c r="BB60" s="168">
        <v>46</v>
      </c>
      <c r="BC60" s="168">
        <v>47</v>
      </c>
      <c r="BD60" s="168">
        <v>48</v>
      </c>
      <c r="BE60" s="168">
        <v>49</v>
      </c>
      <c r="BF60" s="168">
        <v>50</v>
      </c>
      <c r="BG60" s="168">
        <v>51</v>
      </c>
      <c r="BH60" s="168">
        <v>52</v>
      </c>
      <c r="BI60" s="168">
        <v>53</v>
      </c>
      <c r="BJ60" s="168">
        <v>54</v>
      </c>
      <c r="BK60" s="168">
        <v>55</v>
      </c>
      <c r="BL60" s="168">
        <v>56</v>
      </c>
      <c r="BM60" s="168">
        <v>57</v>
      </c>
      <c r="BN60" s="168">
        <v>58</v>
      </c>
      <c r="BO60" s="168">
        <v>59</v>
      </c>
      <c r="BP60" s="168">
        <v>60</v>
      </c>
      <c r="BQ60" s="168">
        <v>61</v>
      </c>
      <c r="BR60" s="168">
        <v>62</v>
      </c>
      <c r="BS60" s="168">
        <v>63</v>
      </c>
      <c r="BT60" s="168">
        <v>64</v>
      </c>
      <c r="BU60" s="168">
        <v>65</v>
      </c>
      <c r="BV60" s="168">
        <v>66</v>
      </c>
      <c r="BW60" s="168">
        <v>67</v>
      </c>
      <c r="BX60" s="168">
        <v>68</v>
      </c>
      <c r="BY60" s="168">
        <v>69</v>
      </c>
      <c r="BZ60" s="168">
        <v>70</v>
      </c>
      <c r="CA60" s="168">
        <v>71</v>
      </c>
      <c r="CB60" s="168">
        <v>72</v>
      </c>
      <c r="CC60" s="168">
        <v>73</v>
      </c>
      <c r="CD60" s="168">
        <v>74</v>
      </c>
      <c r="CE60" s="168">
        <v>75</v>
      </c>
      <c r="CF60" s="168">
        <v>76</v>
      </c>
      <c r="CG60" s="168">
        <v>77</v>
      </c>
      <c r="CH60" s="168">
        <v>78</v>
      </c>
      <c r="CI60" s="168">
        <v>79</v>
      </c>
      <c r="CJ60" s="168">
        <v>80</v>
      </c>
      <c r="CK60" s="168">
        <v>81</v>
      </c>
      <c r="CL60" s="168">
        <v>82</v>
      </c>
      <c r="CM60" s="168">
        <v>83</v>
      </c>
      <c r="CN60" s="168">
        <v>84</v>
      </c>
      <c r="CO60" s="168">
        <v>85</v>
      </c>
      <c r="CP60" s="168">
        <v>86</v>
      </c>
      <c r="CQ60" s="168">
        <v>87</v>
      </c>
      <c r="CR60" s="168">
        <v>88</v>
      </c>
      <c r="CS60" s="168">
        <v>89</v>
      </c>
      <c r="CT60" s="168">
        <v>90</v>
      </c>
      <c r="CU60" s="168">
        <v>91</v>
      </c>
      <c r="CV60" s="168">
        <v>92</v>
      </c>
      <c r="CW60" s="168">
        <v>93</v>
      </c>
      <c r="CX60" s="168">
        <v>94</v>
      </c>
      <c r="CY60" s="168">
        <v>95</v>
      </c>
      <c r="CZ60" s="168">
        <v>96</v>
      </c>
      <c r="DA60" s="168">
        <v>97</v>
      </c>
      <c r="DB60" s="168">
        <v>98</v>
      </c>
      <c r="DC60" s="168">
        <v>99</v>
      </c>
    </row>
    <row r="61" spans="2:107" s="12" customFormat="1" ht="15" hidden="1" customHeight="1">
      <c r="B61" s="168" t="s">
        <v>215</v>
      </c>
      <c r="C61" s="709" t="s">
        <v>216</v>
      </c>
      <c r="D61" s="710"/>
      <c r="E61" s="711"/>
      <c r="F61" s="169" t="s">
        <v>144</v>
      </c>
      <c r="G61" s="168" t="s">
        <v>145</v>
      </c>
      <c r="H61" s="168" cm="1">
        <f t="array" aca="1" ref="H61" ca="1">Nuliniai</f>
        <v>2021</v>
      </c>
      <c r="I61" s="168">
        <f ca="1">$H$7+I60</f>
        <v>2022</v>
      </c>
      <c r="J61" s="168">
        <f t="shared" ref="J61:BU61" ca="1" si="21">$H$7+J60</f>
        <v>2023</v>
      </c>
      <c r="K61" s="168">
        <f t="shared" ca="1" si="21"/>
        <v>2024</v>
      </c>
      <c r="L61" s="168">
        <f t="shared" ca="1" si="21"/>
        <v>2025</v>
      </c>
      <c r="M61" s="168">
        <f t="shared" ca="1" si="21"/>
        <v>2026</v>
      </c>
      <c r="N61" s="168">
        <f t="shared" ca="1" si="21"/>
        <v>2027</v>
      </c>
      <c r="O61" s="168">
        <f t="shared" ca="1" si="21"/>
        <v>2028</v>
      </c>
      <c r="P61" s="168">
        <f t="shared" ca="1" si="21"/>
        <v>2029</v>
      </c>
      <c r="Q61" s="168">
        <f t="shared" ca="1" si="21"/>
        <v>2030</v>
      </c>
      <c r="R61" s="168">
        <f t="shared" ca="1" si="21"/>
        <v>2031</v>
      </c>
      <c r="S61" s="168">
        <f t="shared" ca="1" si="21"/>
        <v>2032</v>
      </c>
      <c r="T61" s="168">
        <f t="shared" ca="1" si="21"/>
        <v>2033</v>
      </c>
      <c r="U61" s="168">
        <f t="shared" ca="1" si="21"/>
        <v>2034</v>
      </c>
      <c r="V61" s="168">
        <f t="shared" ca="1" si="21"/>
        <v>2035</v>
      </c>
      <c r="W61" s="168">
        <f t="shared" ca="1" si="21"/>
        <v>2036</v>
      </c>
      <c r="X61" s="168">
        <f t="shared" ca="1" si="21"/>
        <v>2037</v>
      </c>
      <c r="Y61" s="168">
        <f t="shared" ca="1" si="21"/>
        <v>2038</v>
      </c>
      <c r="Z61" s="168">
        <f t="shared" ca="1" si="21"/>
        <v>2039</v>
      </c>
      <c r="AA61" s="168">
        <f t="shared" ca="1" si="21"/>
        <v>2040</v>
      </c>
      <c r="AB61" s="168">
        <f t="shared" ca="1" si="21"/>
        <v>2041</v>
      </c>
      <c r="AC61" s="168">
        <f t="shared" ca="1" si="21"/>
        <v>2042</v>
      </c>
      <c r="AD61" s="168">
        <f t="shared" ca="1" si="21"/>
        <v>2043</v>
      </c>
      <c r="AE61" s="168">
        <f t="shared" ca="1" si="21"/>
        <v>2044</v>
      </c>
      <c r="AF61" s="168">
        <f t="shared" ca="1" si="21"/>
        <v>2045</v>
      </c>
      <c r="AG61" s="168">
        <f t="shared" ca="1" si="21"/>
        <v>2046</v>
      </c>
      <c r="AH61" s="168">
        <f t="shared" ca="1" si="21"/>
        <v>2047</v>
      </c>
      <c r="AI61" s="168">
        <f t="shared" ca="1" si="21"/>
        <v>2048</v>
      </c>
      <c r="AJ61" s="168">
        <f t="shared" ca="1" si="21"/>
        <v>2049</v>
      </c>
      <c r="AK61" s="168">
        <f t="shared" ca="1" si="21"/>
        <v>2050</v>
      </c>
      <c r="AL61" s="168">
        <f t="shared" ca="1" si="21"/>
        <v>2051</v>
      </c>
      <c r="AM61" s="168">
        <f t="shared" ca="1" si="21"/>
        <v>2052</v>
      </c>
      <c r="AN61" s="168">
        <f t="shared" ca="1" si="21"/>
        <v>2053</v>
      </c>
      <c r="AO61" s="168">
        <f t="shared" ca="1" si="21"/>
        <v>2054</v>
      </c>
      <c r="AP61" s="168">
        <f t="shared" ca="1" si="21"/>
        <v>2055</v>
      </c>
      <c r="AQ61" s="168">
        <f t="shared" ca="1" si="21"/>
        <v>2056</v>
      </c>
      <c r="AR61" s="168">
        <f t="shared" ca="1" si="21"/>
        <v>2057</v>
      </c>
      <c r="AS61" s="168">
        <f t="shared" ca="1" si="21"/>
        <v>2058</v>
      </c>
      <c r="AT61" s="168">
        <f t="shared" ca="1" si="21"/>
        <v>2059</v>
      </c>
      <c r="AU61" s="168">
        <f t="shared" ca="1" si="21"/>
        <v>2060</v>
      </c>
      <c r="AV61" s="168">
        <f t="shared" ca="1" si="21"/>
        <v>2061</v>
      </c>
      <c r="AW61" s="168">
        <f t="shared" ca="1" si="21"/>
        <v>2062</v>
      </c>
      <c r="AX61" s="168">
        <f t="shared" ca="1" si="21"/>
        <v>2063</v>
      </c>
      <c r="AY61" s="168">
        <f t="shared" ca="1" si="21"/>
        <v>2064</v>
      </c>
      <c r="AZ61" s="168">
        <f t="shared" ca="1" si="21"/>
        <v>2065</v>
      </c>
      <c r="BA61" s="168">
        <f t="shared" ca="1" si="21"/>
        <v>2066</v>
      </c>
      <c r="BB61" s="168">
        <f t="shared" ca="1" si="21"/>
        <v>2067</v>
      </c>
      <c r="BC61" s="168">
        <f t="shared" ca="1" si="21"/>
        <v>2068</v>
      </c>
      <c r="BD61" s="168">
        <f t="shared" ca="1" si="21"/>
        <v>2069</v>
      </c>
      <c r="BE61" s="168">
        <f t="shared" ca="1" si="21"/>
        <v>2070</v>
      </c>
      <c r="BF61" s="168">
        <f t="shared" ca="1" si="21"/>
        <v>2071</v>
      </c>
      <c r="BG61" s="168">
        <f t="shared" ca="1" si="21"/>
        <v>2072</v>
      </c>
      <c r="BH61" s="168">
        <f t="shared" ca="1" si="21"/>
        <v>2073</v>
      </c>
      <c r="BI61" s="168">
        <f t="shared" ca="1" si="21"/>
        <v>2074</v>
      </c>
      <c r="BJ61" s="168">
        <f t="shared" ca="1" si="21"/>
        <v>2075</v>
      </c>
      <c r="BK61" s="168">
        <f t="shared" ca="1" si="21"/>
        <v>2076</v>
      </c>
      <c r="BL61" s="168">
        <f t="shared" ca="1" si="21"/>
        <v>2077</v>
      </c>
      <c r="BM61" s="168">
        <f t="shared" ca="1" si="21"/>
        <v>2078</v>
      </c>
      <c r="BN61" s="168">
        <f t="shared" ca="1" si="21"/>
        <v>2079</v>
      </c>
      <c r="BO61" s="168">
        <f t="shared" ca="1" si="21"/>
        <v>2080</v>
      </c>
      <c r="BP61" s="168">
        <f t="shared" ca="1" si="21"/>
        <v>2081</v>
      </c>
      <c r="BQ61" s="168">
        <f t="shared" ca="1" si="21"/>
        <v>2082</v>
      </c>
      <c r="BR61" s="168">
        <f t="shared" ca="1" si="21"/>
        <v>2083</v>
      </c>
      <c r="BS61" s="168">
        <f t="shared" ca="1" si="21"/>
        <v>2084</v>
      </c>
      <c r="BT61" s="168">
        <f t="shared" ca="1" si="21"/>
        <v>2085</v>
      </c>
      <c r="BU61" s="168">
        <f t="shared" ca="1" si="21"/>
        <v>2086</v>
      </c>
      <c r="BV61" s="168">
        <f t="shared" ref="BV61:DC61" ca="1" si="22">$H$7+BV60</f>
        <v>2087</v>
      </c>
      <c r="BW61" s="168">
        <f t="shared" ca="1" si="22"/>
        <v>2088</v>
      </c>
      <c r="BX61" s="168">
        <f t="shared" ca="1" si="22"/>
        <v>2089</v>
      </c>
      <c r="BY61" s="168">
        <f t="shared" ca="1" si="22"/>
        <v>2090</v>
      </c>
      <c r="BZ61" s="168">
        <f t="shared" ca="1" si="22"/>
        <v>2091</v>
      </c>
      <c r="CA61" s="168">
        <f t="shared" ca="1" si="22"/>
        <v>2092</v>
      </c>
      <c r="CB61" s="168">
        <f t="shared" ca="1" si="22"/>
        <v>2093</v>
      </c>
      <c r="CC61" s="168">
        <f t="shared" ca="1" si="22"/>
        <v>2094</v>
      </c>
      <c r="CD61" s="168">
        <f t="shared" ca="1" si="22"/>
        <v>2095</v>
      </c>
      <c r="CE61" s="168">
        <f t="shared" ca="1" si="22"/>
        <v>2096</v>
      </c>
      <c r="CF61" s="168">
        <f t="shared" ca="1" si="22"/>
        <v>2097</v>
      </c>
      <c r="CG61" s="168">
        <f t="shared" ca="1" si="22"/>
        <v>2098</v>
      </c>
      <c r="CH61" s="168">
        <f t="shared" ca="1" si="22"/>
        <v>2099</v>
      </c>
      <c r="CI61" s="168">
        <f t="shared" ca="1" si="22"/>
        <v>2100</v>
      </c>
      <c r="CJ61" s="168">
        <f t="shared" ca="1" si="22"/>
        <v>2101</v>
      </c>
      <c r="CK61" s="168">
        <f t="shared" ca="1" si="22"/>
        <v>2102</v>
      </c>
      <c r="CL61" s="168">
        <f t="shared" ca="1" si="22"/>
        <v>2103</v>
      </c>
      <c r="CM61" s="168">
        <f t="shared" ca="1" si="22"/>
        <v>2104</v>
      </c>
      <c r="CN61" s="168">
        <f t="shared" ca="1" si="22"/>
        <v>2105</v>
      </c>
      <c r="CO61" s="168">
        <f t="shared" ca="1" si="22"/>
        <v>2106</v>
      </c>
      <c r="CP61" s="168">
        <f t="shared" ca="1" si="22"/>
        <v>2107</v>
      </c>
      <c r="CQ61" s="168">
        <f t="shared" ca="1" si="22"/>
        <v>2108</v>
      </c>
      <c r="CR61" s="168">
        <f t="shared" ca="1" si="22"/>
        <v>2109</v>
      </c>
      <c r="CS61" s="168">
        <f t="shared" ca="1" si="22"/>
        <v>2110</v>
      </c>
      <c r="CT61" s="168">
        <f t="shared" ca="1" si="22"/>
        <v>2111</v>
      </c>
      <c r="CU61" s="168">
        <f t="shared" ca="1" si="22"/>
        <v>2112</v>
      </c>
      <c r="CV61" s="168">
        <f t="shared" ca="1" si="22"/>
        <v>2113</v>
      </c>
      <c r="CW61" s="168">
        <f t="shared" ca="1" si="22"/>
        <v>2114</v>
      </c>
      <c r="CX61" s="168">
        <f t="shared" ca="1" si="22"/>
        <v>2115</v>
      </c>
      <c r="CY61" s="168">
        <f t="shared" ca="1" si="22"/>
        <v>2116</v>
      </c>
      <c r="CZ61" s="168">
        <f t="shared" ca="1" si="22"/>
        <v>2117</v>
      </c>
      <c r="DA61" s="168">
        <f t="shared" ca="1" si="22"/>
        <v>2118</v>
      </c>
      <c r="DB61" s="168">
        <f t="shared" ca="1" si="22"/>
        <v>2119</v>
      </c>
      <c r="DC61" s="168">
        <f t="shared" ca="1" si="22"/>
        <v>2120</v>
      </c>
    </row>
    <row r="62" spans="2:107" ht="15" hidden="1" customHeight="1">
      <c r="B62" s="160" t="s">
        <v>204</v>
      </c>
      <c r="C62" s="700" t="s">
        <v>217</v>
      </c>
      <c r="D62" s="701"/>
      <c r="E62" s="702"/>
      <c r="F62" s="191">
        <f>H62+NPV(SD,I62:INDEX(I62:DC62,PAL))</f>
        <v>0</v>
      </c>
      <c r="G62" s="192">
        <f>SUMIF($H$6:$DC$6,"&lt;="&amp;PAL,$H62:$DC62)</f>
        <v>0</v>
      </c>
      <c r="H62" s="192">
        <f>'Alternatyva 4'!H$133</f>
        <v>0</v>
      </c>
      <c r="I62" s="192">
        <f>'Alternatyva 4'!I$133</f>
        <v>0</v>
      </c>
      <c r="J62" s="192">
        <f>'Alternatyva 4'!J$133</f>
        <v>0</v>
      </c>
      <c r="K62" s="192">
        <f>'Alternatyva 4'!K$133</f>
        <v>0</v>
      </c>
      <c r="L62" s="192">
        <f>'Alternatyva 4'!L$133</f>
        <v>0</v>
      </c>
      <c r="M62" s="192">
        <f>'Alternatyva 4'!M$133</f>
        <v>0</v>
      </c>
      <c r="N62" s="192">
        <f>'Alternatyva 4'!N$133</f>
        <v>0</v>
      </c>
      <c r="O62" s="192">
        <f>'Alternatyva 4'!O$133</f>
        <v>0</v>
      </c>
      <c r="P62" s="192">
        <f>'Alternatyva 4'!P$133</f>
        <v>0</v>
      </c>
      <c r="Q62" s="192">
        <f>'Alternatyva 4'!Q$133</f>
        <v>0</v>
      </c>
      <c r="R62" s="192">
        <f>'Alternatyva 4'!R$133</f>
        <v>0</v>
      </c>
      <c r="S62" s="192">
        <f>'Alternatyva 4'!S$133</f>
        <v>0</v>
      </c>
      <c r="T62" s="192">
        <f>'Alternatyva 4'!T$133</f>
        <v>0</v>
      </c>
      <c r="U62" s="192">
        <f>'Alternatyva 4'!U$133</f>
        <v>0</v>
      </c>
      <c r="V62" s="192">
        <f>'Alternatyva 4'!V$133</f>
        <v>0</v>
      </c>
      <c r="W62" s="192">
        <f>'Alternatyva 4'!W$133</f>
        <v>0</v>
      </c>
      <c r="X62" s="192">
        <f>'Alternatyva 4'!X$133</f>
        <v>0</v>
      </c>
      <c r="Y62" s="192">
        <f>'Alternatyva 4'!Y$133</f>
        <v>0</v>
      </c>
      <c r="Z62" s="192">
        <f>'Alternatyva 4'!Z$133</f>
        <v>0</v>
      </c>
      <c r="AA62" s="192">
        <f>'Alternatyva 4'!AA$133</f>
        <v>0</v>
      </c>
      <c r="AB62" s="192">
        <f>'Alternatyva 4'!AB$133</f>
        <v>0</v>
      </c>
      <c r="AC62" s="192">
        <f>'Alternatyva 4'!AC$133</f>
        <v>0</v>
      </c>
      <c r="AD62" s="192">
        <f>'Alternatyva 4'!AD$133</f>
        <v>0</v>
      </c>
      <c r="AE62" s="192">
        <f>'Alternatyva 4'!AE$133</f>
        <v>0</v>
      </c>
      <c r="AF62" s="192">
        <f>'Alternatyva 4'!AF$133</f>
        <v>0</v>
      </c>
      <c r="AG62" s="192">
        <f>'Alternatyva 4'!AG$133</f>
        <v>0</v>
      </c>
      <c r="AH62" s="192">
        <f>'Alternatyva 4'!AH$133</f>
        <v>0</v>
      </c>
      <c r="AI62" s="192">
        <f>'Alternatyva 4'!AI$133</f>
        <v>0</v>
      </c>
      <c r="AJ62" s="192">
        <f>'Alternatyva 4'!AJ$133</f>
        <v>0</v>
      </c>
      <c r="AK62" s="192">
        <f>'Alternatyva 4'!AK$133</f>
        <v>0</v>
      </c>
      <c r="AL62" s="192">
        <f>'Alternatyva 4'!AL$133</f>
        <v>0</v>
      </c>
      <c r="AM62" s="192">
        <f>'Alternatyva 4'!AM$133</f>
        <v>0</v>
      </c>
      <c r="AN62" s="192">
        <f>'Alternatyva 4'!AN$133</f>
        <v>0</v>
      </c>
      <c r="AO62" s="192">
        <f>'Alternatyva 4'!AO$133</f>
        <v>0</v>
      </c>
      <c r="AP62" s="192">
        <f>'Alternatyva 4'!AP$133</f>
        <v>0</v>
      </c>
      <c r="AQ62" s="192">
        <f>'Alternatyva 4'!AQ$133</f>
        <v>0</v>
      </c>
      <c r="AR62" s="192">
        <f>'Alternatyva 4'!AR$133</f>
        <v>0</v>
      </c>
      <c r="AS62" s="192">
        <f>'Alternatyva 4'!AS$133</f>
        <v>0</v>
      </c>
      <c r="AT62" s="192">
        <f>'Alternatyva 4'!AT$133</f>
        <v>0</v>
      </c>
      <c r="AU62" s="192">
        <f>'Alternatyva 4'!AU$133</f>
        <v>0</v>
      </c>
      <c r="AV62" s="192">
        <f>'Alternatyva 4'!AV$133</f>
        <v>0</v>
      </c>
      <c r="AW62" s="192">
        <f>'Alternatyva 4'!AW$133</f>
        <v>0</v>
      </c>
      <c r="AX62" s="192">
        <f>'Alternatyva 4'!AX$133</f>
        <v>0</v>
      </c>
      <c r="AY62" s="192">
        <f>'Alternatyva 4'!AY$133</f>
        <v>0</v>
      </c>
      <c r="AZ62" s="192">
        <f>'Alternatyva 4'!AZ$133</f>
        <v>0</v>
      </c>
      <c r="BA62" s="192">
        <f>'Alternatyva 4'!BA$133</f>
        <v>0</v>
      </c>
      <c r="BB62" s="192">
        <f>'Alternatyva 4'!BB$133</f>
        <v>0</v>
      </c>
      <c r="BC62" s="192">
        <f>'Alternatyva 4'!BC$133</f>
        <v>0</v>
      </c>
      <c r="BD62" s="192">
        <f>'Alternatyva 4'!BD$133</f>
        <v>0</v>
      </c>
      <c r="BE62" s="192">
        <f>'Alternatyva 4'!BE$133</f>
        <v>0</v>
      </c>
      <c r="BF62" s="192">
        <f>'Alternatyva 4'!BF$133</f>
        <v>0</v>
      </c>
      <c r="BG62" s="192">
        <f>'Alternatyva 4'!BG$133</f>
        <v>0</v>
      </c>
      <c r="BH62" s="192">
        <f>'Alternatyva 4'!BH$133</f>
        <v>0</v>
      </c>
      <c r="BI62" s="192">
        <f>'Alternatyva 4'!BI$133</f>
        <v>0</v>
      </c>
      <c r="BJ62" s="192">
        <f>'Alternatyva 4'!BJ$133</f>
        <v>0</v>
      </c>
      <c r="BK62" s="192">
        <f>'Alternatyva 4'!BK$133</f>
        <v>0</v>
      </c>
      <c r="BL62" s="192">
        <f>'Alternatyva 4'!BL$133</f>
        <v>0</v>
      </c>
      <c r="BM62" s="192">
        <f>'Alternatyva 4'!BM$133</f>
        <v>0</v>
      </c>
      <c r="BN62" s="192">
        <f>'Alternatyva 4'!BN$133</f>
        <v>0</v>
      </c>
      <c r="BO62" s="192">
        <f>'Alternatyva 4'!BO$133</f>
        <v>0</v>
      </c>
      <c r="BP62" s="192">
        <f>'Alternatyva 4'!BP$133</f>
        <v>0</v>
      </c>
      <c r="BQ62" s="192">
        <f>'Alternatyva 4'!BQ$133</f>
        <v>0</v>
      </c>
      <c r="BR62" s="192">
        <f>'Alternatyva 4'!BR$133</f>
        <v>0</v>
      </c>
      <c r="BS62" s="192">
        <f>'Alternatyva 4'!BS$133</f>
        <v>0</v>
      </c>
      <c r="BT62" s="192">
        <f>'Alternatyva 4'!BT$133</f>
        <v>0</v>
      </c>
      <c r="BU62" s="192">
        <f>'Alternatyva 4'!BU$133</f>
        <v>0</v>
      </c>
      <c r="BV62" s="192">
        <f>'Alternatyva 4'!BV$133</f>
        <v>0</v>
      </c>
      <c r="BW62" s="192">
        <f>'Alternatyva 4'!BW$133</f>
        <v>0</v>
      </c>
      <c r="BX62" s="192">
        <f>'Alternatyva 4'!BX$133</f>
        <v>0</v>
      </c>
      <c r="BY62" s="192">
        <f>'Alternatyva 4'!BY$133</f>
        <v>0</v>
      </c>
      <c r="BZ62" s="192">
        <f>'Alternatyva 4'!BZ$133</f>
        <v>0</v>
      </c>
      <c r="CA62" s="192">
        <f>'Alternatyva 4'!CA$133</f>
        <v>0</v>
      </c>
      <c r="CB62" s="192">
        <f>'Alternatyva 4'!CB$133</f>
        <v>0</v>
      </c>
      <c r="CC62" s="192">
        <f>'Alternatyva 4'!CC$133</f>
        <v>0</v>
      </c>
      <c r="CD62" s="192">
        <f>'Alternatyva 4'!CD$133</f>
        <v>0</v>
      </c>
      <c r="CE62" s="192">
        <f>'Alternatyva 4'!CE$133</f>
        <v>0</v>
      </c>
      <c r="CF62" s="192">
        <f>'Alternatyva 4'!CF$133</f>
        <v>0</v>
      </c>
      <c r="CG62" s="192">
        <f>'Alternatyva 4'!CG$133</f>
        <v>0</v>
      </c>
      <c r="CH62" s="192">
        <f>'Alternatyva 4'!CH$133</f>
        <v>0</v>
      </c>
      <c r="CI62" s="192">
        <f>'Alternatyva 4'!CI$133</f>
        <v>0</v>
      </c>
      <c r="CJ62" s="192">
        <f>'Alternatyva 4'!CJ$133</f>
        <v>0</v>
      </c>
      <c r="CK62" s="192">
        <f>'Alternatyva 4'!CK$133</f>
        <v>0</v>
      </c>
      <c r="CL62" s="192">
        <f>'Alternatyva 4'!CL$133</f>
        <v>0</v>
      </c>
      <c r="CM62" s="192">
        <f>'Alternatyva 4'!CM$133</f>
        <v>0</v>
      </c>
      <c r="CN62" s="192">
        <f>'Alternatyva 4'!CN$133</f>
        <v>0</v>
      </c>
      <c r="CO62" s="192">
        <f>'Alternatyva 4'!CO$133</f>
        <v>0</v>
      </c>
      <c r="CP62" s="192">
        <f>'Alternatyva 4'!CP$133</f>
        <v>0</v>
      </c>
      <c r="CQ62" s="192">
        <f>'Alternatyva 4'!CQ$133</f>
        <v>0</v>
      </c>
      <c r="CR62" s="192">
        <f>'Alternatyva 4'!CR$133</f>
        <v>0</v>
      </c>
      <c r="CS62" s="192">
        <f>'Alternatyva 4'!CS$133</f>
        <v>0</v>
      </c>
      <c r="CT62" s="192">
        <f>'Alternatyva 4'!CT$133</f>
        <v>0</v>
      </c>
      <c r="CU62" s="192">
        <f>'Alternatyva 4'!CU$133</f>
        <v>0</v>
      </c>
      <c r="CV62" s="192">
        <f>'Alternatyva 4'!CV$133</f>
        <v>0</v>
      </c>
      <c r="CW62" s="192">
        <f>'Alternatyva 4'!CW$133</f>
        <v>0</v>
      </c>
      <c r="CX62" s="192">
        <f>'Alternatyva 4'!CX$133</f>
        <v>0</v>
      </c>
      <c r="CY62" s="192">
        <f>'Alternatyva 4'!CY$133</f>
        <v>0</v>
      </c>
      <c r="CZ62" s="192">
        <f>'Alternatyva 4'!CZ$133</f>
        <v>0</v>
      </c>
      <c r="DA62" s="192">
        <f>'Alternatyva 4'!DA$133</f>
        <v>0</v>
      </c>
      <c r="DB62" s="192">
        <f>'Alternatyva 4'!DB$133</f>
        <v>0</v>
      </c>
      <c r="DC62" s="192">
        <f>'Alternatyva 4'!DC$133</f>
        <v>0</v>
      </c>
    </row>
    <row r="63" spans="2:107" ht="15" hidden="1" customHeight="1">
      <c r="B63" s="160" t="s">
        <v>218</v>
      </c>
      <c r="C63" s="700" t="s">
        <v>219</v>
      </c>
      <c r="D63" s="701"/>
      <c r="E63" s="702"/>
      <c r="F63" s="191">
        <f>H63+NPV(SD,I63:INDEX(I63:DC63,PAL))</f>
        <v>0</v>
      </c>
      <c r="G63" s="192">
        <f>SUMIF($H$6:$DC$6,"&lt;="&amp;PAL,$H63:$DC63)</f>
        <v>0</v>
      </c>
      <c r="H63" s="192">
        <f>'Alternatyva 4'!H$8+'Alternatyva 4'!H$9-'Alternatyva 4'!H$129</f>
        <v>0</v>
      </c>
      <c r="I63" s="192">
        <f>'Alternatyva 4'!I$8+'Alternatyva 4'!I$9-'Alternatyva 4'!I$129</f>
        <v>0</v>
      </c>
      <c r="J63" s="192">
        <f>'Alternatyva 4'!J$8+'Alternatyva 4'!J$9-'Alternatyva 4'!J$129</f>
        <v>0</v>
      </c>
      <c r="K63" s="192">
        <f>'Alternatyva 4'!K$8+'Alternatyva 4'!K$9-'Alternatyva 4'!K$129</f>
        <v>0</v>
      </c>
      <c r="L63" s="192">
        <f>'Alternatyva 4'!L$8+'Alternatyva 4'!L$9-'Alternatyva 4'!L$129</f>
        <v>0</v>
      </c>
      <c r="M63" s="192">
        <f>'Alternatyva 4'!M$8+'Alternatyva 4'!M$9-'Alternatyva 4'!M$129</f>
        <v>0</v>
      </c>
      <c r="N63" s="192">
        <f>'Alternatyva 4'!N$8+'Alternatyva 4'!N$9-'Alternatyva 4'!N$129</f>
        <v>0</v>
      </c>
      <c r="O63" s="192">
        <f>'Alternatyva 4'!O$8+'Alternatyva 4'!O$9-'Alternatyva 4'!O$129</f>
        <v>0</v>
      </c>
      <c r="P63" s="192">
        <f>'Alternatyva 4'!P$8+'Alternatyva 4'!P$9-'Alternatyva 4'!P$129</f>
        <v>0</v>
      </c>
      <c r="Q63" s="192">
        <f>'Alternatyva 4'!Q$8+'Alternatyva 4'!Q$9-'Alternatyva 4'!Q$129</f>
        <v>0</v>
      </c>
      <c r="R63" s="192">
        <f>'Alternatyva 4'!R$8+'Alternatyva 4'!R$9-'Alternatyva 4'!R$129</f>
        <v>0</v>
      </c>
      <c r="S63" s="192">
        <f>'Alternatyva 4'!S$8+'Alternatyva 4'!S$9-'Alternatyva 4'!S$129</f>
        <v>0</v>
      </c>
      <c r="T63" s="192">
        <f>'Alternatyva 4'!T$8+'Alternatyva 4'!T$9-'Alternatyva 4'!T$129</f>
        <v>0</v>
      </c>
      <c r="U63" s="192">
        <f>'Alternatyva 4'!U$8+'Alternatyva 4'!U$9-'Alternatyva 4'!U$129</f>
        <v>0</v>
      </c>
      <c r="V63" s="192">
        <f>'Alternatyva 4'!V$8+'Alternatyva 4'!V$9-'Alternatyva 4'!V$129</f>
        <v>0</v>
      </c>
      <c r="W63" s="192">
        <f>'Alternatyva 4'!W$8+'Alternatyva 4'!W$9-'Alternatyva 4'!W$129</f>
        <v>0</v>
      </c>
      <c r="X63" s="192">
        <f>'Alternatyva 4'!X$8+'Alternatyva 4'!X$9-'Alternatyva 4'!X$129</f>
        <v>0</v>
      </c>
      <c r="Y63" s="192">
        <f>'Alternatyva 4'!Y$8+'Alternatyva 4'!Y$9-'Alternatyva 4'!Y$129</f>
        <v>0</v>
      </c>
      <c r="Z63" s="192">
        <f>'Alternatyva 4'!Z$8+'Alternatyva 4'!Z$9-'Alternatyva 4'!Z$129</f>
        <v>0</v>
      </c>
      <c r="AA63" s="192">
        <f>'Alternatyva 4'!AA$8+'Alternatyva 4'!AA$9-'Alternatyva 4'!AA$129</f>
        <v>0</v>
      </c>
      <c r="AB63" s="192">
        <f>'Alternatyva 4'!AB$8+'Alternatyva 4'!AB$9-'Alternatyva 4'!AB$129</f>
        <v>0</v>
      </c>
      <c r="AC63" s="192">
        <f>'Alternatyva 4'!AC$8+'Alternatyva 4'!AC$9-'Alternatyva 4'!AC$129</f>
        <v>0</v>
      </c>
      <c r="AD63" s="192">
        <f>'Alternatyva 4'!AD$8+'Alternatyva 4'!AD$9-'Alternatyva 4'!AD$129</f>
        <v>0</v>
      </c>
      <c r="AE63" s="192">
        <f>'Alternatyva 4'!AE$8+'Alternatyva 4'!AE$9-'Alternatyva 4'!AE$129</f>
        <v>0</v>
      </c>
      <c r="AF63" s="192">
        <f>'Alternatyva 4'!AF$8+'Alternatyva 4'!AF$9-'Alternatyva 4'!AF$129</f>
        <v>0</v>
      </c>
      <c r="AG63" s="192">
        <f>'Alternatyva 4'!AG$8+'Alternatyva 4'!AG$9-'Alternatyva 4'!AG$129</f>
        <v>0</v>
      </c>
      <c r="AH63" s="192">
        <f>'Alternatyva 4'!AH$8+'Alternatyva 4'!AH$9-'Alternatyva 4'!AH$129</f>
        <v>0</v>
      </c>
      <c r="AI63" s="192">
        <f>'Alternatyva 4'!AI$8+'Alternatyva 4'!AI$9-'Alternatyva 4'!AI$129</f>
        <v>0</v>
      </c>
      <c r="AJ63" s="192">
        <f>'Alternatyva 4'!AJ$8+'Alternatyva 4'!AJ$9-'Alternatyva 4'!AJ$129</f>
        <v>0</v>
      </c>
      <c r="AK63" s="192">
        <f>'Alternatyva 4'!AK$8+'Alternatyva 4'!AK$9-'Alternatyva 4'!AK$129</f>
        <v>0</v>
      </c>
      <c r="AL63" s="192">
        <f>'Alternatyva 4'!AL$8+'Alternatyva 4'!AL$9-'Alternatyva 4'!AL$129</f>
        <v>0</v>
      </c>
      <c r="AM63" s="192">
        <f>'Alternatyva 4'!AM$8+'Alternatyva 4'!AM$9-'Alternatyva 4'!AM$129</f>
        <v>0</v>
      </c>
      <c r="AN63" s="192">
        <f>'Alternatyva 4'!AN$8+'Alternatyva 4'!AN$9-'Alternatyva 4'!AN$129</f>
        <v>0</v>
      </c>
      <c r="AO63" s="192">
        <f>'Alternatyva 4'!AO$8+'Alternatyva 4'!AO$9-'Alternatyva 4'!AO$129</f>
        <v>0</v>
      </c>
      <c r="AP63" s="192">
        <f>'Alternatyva 4'!AP$8+'Alternatyva 4'!AP$9-'Alternatyva 4'!AP$129</f>
        <v>0</v>
      </c>
      <c r="AQ63" s="192">
        <f>'Alternatyva 4'!AQ$8+'Alternatyva 4'!AQ$9-'Alternatyva 4'!AQ$129</f>
        <v>0</v>
      </c>
      <c r="AR63" s="192">
        <f>'Alternatyva 4'!AR$8+'Alternatyva 4'!AR$9-'Alternatyva 4'!AR$129</f>
        <v>0</v>
      </c>
      <c r="AS63" s="192">
        <f>'Alternatyva 4'!AS$8+'Alternatyva 4'!AS$9-'Alternatyva 4'!AS$129</f>
        <v>0</v>
      </c>
      <c r="AT63" s="192">
        <f>'Alternatyva 4'!AT$8+'Alternatyva 4'!AT$9-'Alternatyva 4'!AT$129</f>
        <v>0</v>
      </c>
      <c r="AU63" s="192">
        <f>'Alternatyva 4'!AU$8+'Alternatyva 4'!AU$9-'Alternatyva 4'!AU$129</f>
        <v>0</v>
      </c>
      <c r="AV63" s="192">
        <f>'Alternatyva 4'!AV$8+'Alternatyva 4'!AV$9-'Alternatyva 4'!AV$129</f>
        <v>0</v>
      </c>
      <c r="AW63" s="192">
        <f>'Alternatyva 4'!AW$8+'Alternatyva 4'!AW$9-'Alternatyva 4'!AW$129</f>
        <v>0</v>
      </c>
      <c r="AX63" s="192">
        <f>'Alternatyva 4'!AX$8+'Alternatyva 4'!AX$9-'Alternatyva 4'!AX$129</f>
        <v>0</v>
      </c>
      <c r="AY63" s="192">
        <f>'Alternatyva 4'!AY$8+'Alternatyva 4'!AY$9-'Alternatyva 4'!AY$129</f>
        <v>0</v>
      </c>
      <c r="AZ63" s="192">
        <f>'Alternatyva 4'!AZ$8+'Alternatyva 4'!AZ$9-'Alternatyva 4'!AZ$129</f>
        <v>0</v>
      </c>
      <c r="BA63" s="192">
        <f>'Alternatyva 4'!BA$8+'Alternatyva 4'!BA$9-'Alternatyva 4'!BA$129</f>
        <v>0</v>
      </c>
      <c r="BB63" s="192">
        <f>'Alternatyva 4'!BB$8+'Alternatyva 4'!BB$9-'Alternatyva 4'!BB$129</f>
        <v>0</v>
      </c>
      <c r="BC63" s="192">
        <f>'Alternatyva 4'!BC$8+'Alternatyva 4'!BC$9-'Alternatyva 4'!BC$129</f>
        <v>0</v>
      </c>
      <c r="BD63" s="192">
        <f>'Alternatyva 4'!BD$8+'Alternatyva 4'!BD$9-'Alternatyva 4'!BD$129</f>
        <v>0</v>
      </c>
      <c r="BE63" s="192">
        <f>'Alternatyva 4'!BE$8+'Alternatyva 4'!BE$9-'Alternatyva 4'!BE$129</f>
        <v>0</v>
      </c>
      <c r="BF63" s="192">
        <f>'Alternatyva 4'!BF$8+'Alternatyva 4'!BF$9-'Alternatyva 4'!BF$129</f>
        <v>0</v>
      </c>
      <c r="BG63" s="192">
        <f>'Alternatyva 4'!BG$8+'Alternatyva 4'!BG$9-'Alternatyva 4'!BG$129</f>
        <v>0</v>
      </c>
      <c r="BH63" s="192">
        <f>'Alternatyva 4'!BH$8+'Alternatyva 4'!BH$9-'Alternatyva 4'!BH$129</f>
        <v>0</v>
      </c>
      <c r="BI63" s="192">
        <f>'Alternatyva 4'!BI$8+'Alternatyva 4'!BI$9-'Alternatyva 4'!BI$129</f>
        <v>0</v>
      </c>
      <c r="BJ63" s="192">
        <f>'Alternatyva 4'!BJ$8+'Alternatyva 4'!BJ$9-'Alternatyva 4'!BJ$129</f>
        <v>0</v>
      </c>
      <c r="BK63" s="192">
        <f>'Alternatyva 4'!BK$8+'Alternatyva 4'!BK$9-'Alternatyva 4'!BK$129</f>
        <v>0</v>
      </c>
      <c r="BL63" s="192">
        <f>'Alternatyva 4'!BL$8+'Alternatyva 4'!BL$9-'Alternatyva 4'!BL$129</f>
        <v>0</v>
      </c>
      <c r="BM63" s="192">
        <f>'Alternatyva 4'!BM$8+'Alternatyva 4'!BM$9-'Alternatyva 4'!BM$129</f>
        <v>0</v>
      </c>
      <c r="BN63" s="192">
        <f>'Alternatyva 4'!BN$8+'Alternatyva 4'!BN$9-'Alternatyva 4'!BN$129</f>
        <v>0</v>
      </c>
      <c r="BO63" s="192">
        <f>'Alternatyva 4'!BO$8+'Alternatyva 4'!BO$9-'Alternatyva 4'!BO$129</f>
        <v>0</v>
      </c>
      <c r="BP63" s="192">
        <f>'Alternatyva 4'!BP$8+'Alternatyva 4'!BP$9-'Alternatyva 4'!BP$129</f>
        <v>0</v>
      </c>
      <c r="BQ63" s="192">
        <f>'Alternatyva 4'!BQ$8+'Alternatyva 4'!BQ$9-'Alternatyva 4'!BQ$129</f>
        <v>0</v>
      </c>
      <c r="BR63" s="192">
        <f>'Alternatyva 4'!BR$8+'Alternatyva 4'!BR$9-'Alternatyva 4'!BR$129</f>
        <v>0</v>
      </c>
      <c r="BS63" s="192">
        <f>'Alternatyva 4'!BS$8+'Alternatyva 4'!BS$9-'Alternatyva 4'!BS$129</f>
        <v>0</v>
      </c>
      <c r="BT63" s="192">
        <f>'Alternatyva 4'!BT$8+'Alternatyva 4'!BT$9-'Alternatyva 4'!BT$129</f>
        <v>0</v>
      </c>
      <c r="BU63" s="192">
        <f>'Alternatyva 4'!BU$8+'Alternatyva 4'!BU$9-'Alternatyva 4'!BU$129</f>
        <v>0</v>
      </c>
      <c r="BV63" s="192">
        <f>'Alternatyva 4'!BV$8+'Alternatyva 4'!BV$9-'Alternatyva 4'!BV$129</f>
        <v>0</v>
      </c>
      <c r="BW63" s="192">
        <f>'Alternatyva 4'!BW$8+'Alternatyva 4'!BW$9-'Alternatyva 4'!BW$129</f>
        <v>0</v>
      </c>
      <c r="BX63" s="192">
        <f>'Alternatyva 4'!BX$8+'Alternatyva 4'!BX$9-'Alternatyva 4'!BX$129</f>
        <v>0</v>
      </c>
      <c r="BY63" s="192">
        <f>'Alternatyva 4'!BY$8+'Alternatyva 4'!BY$9-'Alternatyva 4'!BY$129</f>
        <v>0</v>
      </c>
      <c r="BZ63" s="192">
        <f>'Alternatyva 4'!BZ$8+'Alternatyva 4'!BZ$9-'Alternatyva 4'!BZ$129</f>
        <v>0</v>
      </c>
      <c r="CA63" s="192">
        <f>'Alternatyva 4'!CA$8+'Alternatyva 4'!CA$9-'Alternatyva 4'!CA$129</f>
        <v>0</v>
      </c>
      <c r="CB63" s="192">
        <f>'Alternatyva 4'!CB$8+'Alternatyva 4'!CB$9-'Alternatyva 4'!CB$129</f>
        <v>0</v>
      </c>
      <c r="CC63" s="192">
        <f>'Alternatyva 4'!CC$8+'Alternatyva 4'!CC$9-'Alternatyva 4'!CC$129</f>
        <v>0</v>
      </c>
      <c r="CD63" s="192">
        <f>'Alternatyva 4'!CD$8+'Alternatyva 4'!CD$9-'Alternatyva 4'!CD$129</f>
        <v>0</v>
      </c>
      <c r="CE63" s="192">
        <f>'Alternatyva 4'!CE$8+'Alternatyva 4'!CE$9-'Alternatyva 4'!CE$129</f>
        <v>0</v>
      </c>
      <c r="CF63" s="192">
        <f>'Alternatyva 4'!CF$8+'Alternatyva 4'!CF$9-'Alternatyva 4'!CF$129</f>
        <v>0</v>
      </c>
      <c r="CG63" s="192">
        <f>'Alternatyva 4'!CG$8+'Alternatyva 4'!CG$9-'Alternatyva 4'!CG$129</f>
        <v>0</v>
      </c>
      <c r="CH63" s="192">
        <f>'Alternatyva 4'!CH$8+'Alternatyva 4'!CH$9-'Alternatyva 4'!CH$129</f>
        <v>0</v>
      </c>
      <c r="CI63" s="192">
        <f>'Alternatyva 4'!CI$8+'Alternatyva 4'!CI$9-'Alternatyva 4'!CI$129</f>
        <v>0</v>
      </c>
      <c r="CJ63" s="192">
        <f>'Alternatyva 4'!CJ$8+'Alternatyva 4'!CJ$9-'Alternatyva 4'!CJ$129</f>
        <v>0</v>
      </c>
      <c r="CK63" s="192">
        <f>'Alternatyva 4'!CK$8+'Alternatyva 4'!CK$9-'Alternatyva 4'!CK$129</f>
        <v>0</v>
      </c>
      <c r="CL63" s="192">
        <f>'Alternatyva 4'!CL$8+'Alternatyva 4'!CL$9-'Alternatyva 4'!CL$129</f>
        <v>0</v>
      </c>
      <c r="CM63" s="192">
        <f>'Alternatyva 4'!CM$8+'Alternatyva 4'!CM$9-'Alternatyva 4'!CM$129</f>
        <v>0</v>
      </c>
      <c r="CN63" s="192">
        <f>'Alternatyva 4'!CN$8+'Alternatyva 4'!CN$9-'Alternatyva 4'!CN$129</f>
        <v>0</v>
      </c>
      <c r="CO63" s="192">
        <f>'Alternatyva 4'!CO$8+'Alternatyva 4'!CO$9-'Alternatyva 4'!CO$129</f>
        <v>0</v>
      </c>
      <c r="CP63" s="192">
        <f>'Alternatyva 4'!CP$8+'Alternatyva 4'!CP$9-'Alternatyva 4'!CP$129</f>
        <v>0</v>
      </c>
      <c r="CQ63" s="192">
        <f>'Alternatyva 4'!CQ$8+'Alternatyva 4'!CQ$9-'Alternatyva 4'!CQ$129</f>
        <v>0</v>
      </c>
      <c r="CR63" s="192">
        <f>'Alternatyva 4'!CR$8+'Alternatyva 4'!CR$9-'Alternatyva 4'!CR$129</f>
        <v>0</v>
      </c>
      <c r="CS63" s="192">
        <f>'Alternatyva 4'!CS$8+'Alternatyva 4'!CS$9-'Alternatyva 4'!CS$129</f>
        <v>0</v>
      </c>
      <c r="CT63" s="192">
        <f>'Alternatyva 4'!CT$8+'Alternatyva 4'!CT$9-'Alternatyva 4'!CT$129</f>
        <v>0</v>
      </c>
      <c r="CU63" s="192">
        <f>'Alternatyva 4'!CU$8+'Alternatyva 4'!CU$9-'Alternatyva 4'!CU$129</f>
        <v>0</v>
      </c>
      <c r="CV63" s="192">
        <f>'Alternatyva 4'!CV$8+'Alternatyva 4'!CV$9-'Alternatyva 4'!CV$129</f>
        <v>0</v>
      </c>
      <c r="CW63" s="192">
        <f>'Alternatyva 4'!CW$8+'Alternatyva 4'!CW$9-'Alternatyva 4'!CW$129</f>
        <v>0</v>
      </c>
      <c r="CX63" s="192">
        <f>'Alternatyva 4'!CX$8+'Alternatyva 4'!CX$9-'Alternatyva 4'!CX$129</f>
        <v>0</v>
      </c>
      <c r="CY63" s="192">
        <f>'Alternatyva 4'!CY$8+'Alternatyva 4'!CY$9-'Alternatyva 4'!CY$129</f>
        <v>0</v>
      </c>
      <c r="CZ63" s="192">
        <f>'Alternatyva 4'!CZ$8+'Alternatyva 4'!CZ$9-'Alternatyva 4'!CZ$129</f>
        <v>0</v>
      </c>
      <c r="DA63" s="192">
        <f>'Alternatyva 4'!DA$8+'Alternatyva 4'!DA$9-'Alternatyva 4'!DA$129</f>
        <v>0</v>
      </c>
      <c r="DB63" s="192">
        <f>'Alternatyva 4'!DB$8+'Alternatyva 4'!DB$9-'Alternatyva 4'!DB$129</f>
        <v>0</v>
      </c>
      <c r="DC63" s="192">
        <f>'Alternatyva 4'!DC$8+'Alternatyva 4'!DC$9-'Alternatyva 4'!DC$129</f>
        <v>0</v>
      </c>
    </row>
    <row r="64" spans="2:107" ht="15" hidden="1" customHeight="1">
      <c r="B64" s="160" t="s">
        <v>220</v>
      </c>
      <c r="C64" s="700" t="s">
        <v>221</v>
      </c>
      <c r="D64" s="701"/>
      <c r="E64" s="702"/>
      <c r="F64" s="192">
        <f>H64+NPV(SD,I64:INDEX(I64:DC64,PAL))</f>
        <v>0</v>
      </c>
      <c r="G64" s="192">
        <f>SUMIF($H$6:$DC$6,"&lt;="&amp;PAL,$H64:$DC64)</f>
        <v>0</v>
      </c>
      <c r="H64" s="192">
        <f>'Alternatyva 4'!H$103-'Alternatyva 4'!H$130</f>
        <v>0</v>
      </c>
      <c r="I64" s="192">
        <f>'Alternatyva 4'!I$103-'Alternatyva 4'!I$130</f>
        <v>0</v>
      </c>
      <c r="J64" s="192">
        <f>'Alternatyva 4'!J$103-'Alternatyva 4'!J$130</f>
        <v>0</v>
      </c>
      <c r="K64" s="192">
        <f>'Alternatyva 4'!K$103-'Alternatyva 4'!K$130</f>
        <v>0</v>
      </c>
      <c r="L64" s="192">
        <f>'Alternatyva 4'!L$103-'Alternatyva 4'!L$130</f>
        <v>0</v>
      </c>
      <c r="M64" s="192">
        <f>'Alternatyva 4'!M$103-'Alternatyva 4'!M$130</f>
        <v>0</v>
      </c>
      <c r="N64" s="192">
        <f>'Alternatyva 4'!N$103-'Alternatyva 4'!N$130</f>
        <v>0</v>
      </c>
      <c r="O64" s="192">
        <f>'Alternatyva 4'!O$103-'Alternatyva 4'!O$130</f>
        <v>0</v>
      </c>
      <c r="P64" s="192">
        <f>'Alternatyva 4'!P$103-'Alternatyva 4'!P$130</f>
        <v>0</v>
      </c>
      <c r="Q64" s="192">
        <f>'Alternatyva 4'!Q$103-'Alternatyva 4'!Q$130</f>
        <v>0</v>
      </c>
      <c r="R64" s="192">
        <f>'Alternatyva 4'!R$103-'Alternatyva 4'!R$130</f>
        <v>0</v>
      </c>
      <c r="S64" s="192">
        <f>'Alternatyva 4'!S$103-'Alternatyva 4'!S$130</f>
        <v>0</v>
      </c>
      <c r="T64" s="192">
        <f>'Alternatyva 4'!T$103-'Alternatyva 4'!T$130</f>
        <v>0</v>
      </c>
      <c r="U64" s="192">
        <f>'Alternatyva 4'!U$103-'Alternatyva 4'!U$130</f>
        <v>0</v>
      </c>
      <c r="V64" s="192">
        <f>'Alternatyva 4'!V$103-'Alternatyva 4'!V$130</f>
        <v>0</v>
      </c>
      <c r="W64" s="192">
        <f>'Alternatyva 4'!W$103-'Alternatyva 4'!W$130</f>
        <v>0</v>
      </c>
      <c r="X64" s="192">
        <f>'Alternatyva 4'!X$103-'Alternatyva 4'!X$130</f>
        <v>0</v>
      </c>
      <c r="Y64" s="192">
        <f>'Alternatyva 4'!Y$103-'Alternatyva 4'!Y$130</f>
        <v>0</v>
      </c>
      <c r="Z64" s="192">
        <f>'Alternatyva 4'!Z$103-'Alternatyva 4'!Z$130</f>
        <v>0</v>
      </c>
      <c r="AA64" s="192">
        <f>'Alternatyva 4'!AA$103-'Alternatyva 4'!AA$130</f>
        <v>0</v>
      </c>
      <c r="AB64" s="192">
        <f>'Alternatyva 4'!AB$103-'Alternatyva 4'!AB$130</f>
        <v>0</v>
      </c>
      <c r="AC64" s="192">
        <f>'Alternatyva 4'!AC$103-'Alternatyva 4'!AC$130</f>
        <v>0</v>
      </c>
      <c r="AD64" s="192">
        <f>'Alternatyva 4'!AD$103-'Alternatyva 4'!AD$130</f>
        <v>0</v>
      </c>
      <c r="AE64" s="192">
        <f>'Alternatyva 4'!AE$103-'Alternatyva 4'!AE$130</f>
        <v>0</v>
      </c>
      <c r="AF64" s="192">
        <f>'Alternatyva 4'!AF$103-'Alternatyva 4'!AF$130</f>
        <v>0</v>
      </c>
      <c r="AG64" s="192">
        <f>'Alternatyva 4'!AG$103-'Alternatyva 4'!AG$130</f>
        <v>0</v>
      </c>
      <c r="AH64" s="192">
        <f>'Alternatyva 4'!AH$103-'Alternatyva 4'!AH$130</f>
        <v>0</v>
      </c>
      <c r="AI64" s="192">
        <f>'Alternatyva 4'!AI$103-'Alternatyva 4'!AI$130</f>
        <v>0</v>
      </c>
      <c r="AJ64" s="192">
        <f>'Alternatyva 4'!AJ$103-'Alternatyva 4'!AJ$130</f>
        <v>0</v>
      </c>
      <c r="AK64" s="192">
        <f>'Alternatyva 4'!AK$103-'Alternatyva 4'!AK$130</f>
        <v>0</v>
      </c>
      <c r="AL64" s="192">
        <f>'Alternatyva 4'!AL$103-'Alternatyva 4'!AL$130</f>
        <v>0</v>
      </c>
      <c r="AM64" s="192">
        <f>'Alternatyva 4'!AM$103-'Alternatyva 4'!AM$130</f>
        <v>0</v>
      </c>
      <c r="AN64" s="192">
        <f>'Alternatyva 4'!AN$103-'Alternatyva 4'!AN$130</f>
        <v>0</v>
      </c>
      <c r="AO64" s="192">
        <f>'Alternatyva 4'!AO$103-'Alternatyva 4'!AO$130</f>
        <v>0</v>
      </c>
      <c r="AP64" s="192">
        <f>'Alternatyva 4'!AP$103-'Alternatyva 4'!AP$130</f>
        <v>0</v>
      </c>
      <c r="AQ64" s="192">
        <f>'Alternatyva 4'!AQ$103-'Alternatyva 4'!AQ$130</f>
        <v>0</v>
      </c>
      <c r="AR64" s="192">
        <f>'Alternatyva 4'!AR$103-'Alternatyva 4'!AR$130</f>
        <v>0</v>
      </c>
      <c r="AS64" s="192">
        <f>'Alternatyva 4'!AS$103-'Alternatyva 4'!AS$130</f>
        <v>0</v>
      </c>
      <c r="AT64" s="192">
        <f>'Alternatyva 4'!AT$103-'Alternatyva 4'!AT$130</f>
        <v>0</v>
      </c>
      <c r="AU64" s="192">
        <f>'Alternatyva 4'!AU$103-'Alternatyva 4'!AU$130</f>
        <v>0</v>
      </c>
      <c r="AV64" s="192">
        <f>'Alternatyva 4'!AV$103-'Alternatyva 4'!AV$130</f>
        <v>0</v>
      </c>
      <c r="AW64" s="192">
        <f>'Alternatyva 4'!AW$103-'Alternatyva 4'!AW$130</f>
        <v>0</v>
      </c>
      <c r="AX64" s="192">
        <f>'Alternatyva 4'!AX$103-'Alternatyva 4'!AX$130</f>
        <v>0</v>
      </c>
      <c r="AY64" s="192">
        <f>'Alternatyva 4'!AY$103-'Alternatyva 4'!AY$130</f>
        <v>0</v>
      </c>
      <c r="AZ64" s="192">
        <f>'Alternatyva 4'!AZ$103-'Alternatyva 4'!AZ$130</f>
        <v>0</v>
      </c>
      <c r="BA64" s="192">
        <f>'Alternatyva 4'!BA$103-'Alternatyva 4'!BA$130</f>
        <v>0</v>
      </c>
      <c r="BB64" s="192">
        <f>'Alternatyva 4'!BB$103-'Alternatyva 4'!BB$130</f>
        <v>0</v>
      </c>
      <c r="BC64" s="192">
        <f>'Alternatyva 4'!BC$103-'Alternatyva 4'!BC$130</f>
        <v>0</v>
      </c>
      <c r="BD64" s="192">
        <f>'Alternatyva 4'!BD$103-'Alternatyva 4'!BD$130</f>
        <v>0</v>
      </c>
      <c r="BE64" s="192">
        <f>'Alternatyva 4'!BE$103-'Alternatyva 4'!BE$130</f>
        <v>0</v>
      </c>
      <c r="BF64" s="192">
        <f>'Alternatyva 4'!BF$103-'Alternatyva 4'!BF$130</f>
        <v>0</v>
      </c>
      <c r="BG64" s="192">
        <f>'Alternatyva 4'!BG$103-'Alternatyva 4'!BG$130</f>
        <v>0</v>
      </c>
      <c r="BH64" s="192">
        <f>'Alternatyva 4'!BH$103-'Alternatyva 4'!BH$130</f>
        <v>0</v>
      </c>
      <c r="BI64" s="192">
        <f>'Alternatyva 4'!BI$103-'Alternatyva 4'!BI$130</f>
        <v>0</v>
      </c>
      <c r="BJ64" s="192">
        <f>'Alternatyva 4'!BJ$103-'Alternatyva 4'!BJ$130</f>
        <v>0</v>
      </c>
      <c r="BK64" s="192">
        <f>'Alternatyva 4'!BK$103-'Alternatyva 4'!BK$130</f>
        <v>0</v>
      </c>
      <c r="BL64" s="192">
        <f>'Alternatyva 4'!BL$103-'Alternatyva 4'!BL$130</f>
        <v>0</v>
      </c>
      <c r="BM64" s="192">
        <f>'Alternatyva 4'!BM$103-'Alternatyva 4'!BM$130</f>
        <v>0</v>
      </c>
      <c r="BN64" s="192">
        <f>'Alternatyva 4'!BN$103-'Alternatyva 4'!BN$130</f>
        <v>0</v>
      </c>
      <c r="BO64" s="192">
        <f>'Alternatyva 4'!BO$103-'Alternatyva 4'!BO$130</f>
        <v>0</v>
      </c>
      <c r="BP64" s="192">
        <f>'Alternatyva 4'!BP$103-'Alternatyva 4'!BP$130</f>
        <v>0</v>
      </c>
      <c r="BQ64" s="192">
        <f>'Alternatyva 4'!BQ$103-'Alternatyva 4'!BQ$130</f>
        <v>0</v>
      </c>
      <c r="BR64" s="192">
        <f>'Alternatyva 4'!BR$103-'Alternatyva 4'!BR$130</f>
        <v>0</v>
      </c>
      <c r="BS64" s="192">
        <f>'Alternatyva 4'!BS$103-'Alternatyva 4'!BS$130</f>
        <v>0</v>
      </c>
      <c r="BT64" s="192">
        <f>'Alternatyva 4'!BT$103-'Alternatyva 4'!BT$130</f>
        <v>0</v>
      </c>
      <c r="BU64" s="192">
        <f>'Alternatyva 4'!BU$103-'Alternatyva 4'!BU$130</f>
        <v>0</v>
      </c>
      <c r="BV64" s="192">
        <f>'Alternatyva 4'!BV$103-'Alternatyva 4'!BV$130</f>
        <v>0</v>
      </c>
      <c r="BW64" s="192">
        <f>'Alternatyva 4'!BW$103-'Alternatyva 4'!BW$130</f>
        <v>0</v>
      </c>
      <c r="BX64" s="192">
        <f>'Alternatyva 4'!BX$103-'Alternatyva 4'!BX$130</f>
        <v>0</v>
      </c>
      <c r="BY64" s="192">
        <f>'Alternatyva 4'!BY$103-'Alternatyva 4'!BY$130</f>
        <v>0</v>
      </c>
      <c r="BZ64" s="192">
        <f>'Alternatyva 4'!BZ$103-'Alternatyva 4'!BZ$130</f>
        <v>0</v>
      </c>
      <c r="CA64" s="192">
        <f>'Alternatyva 4'!CA$103-'Alternatyva 4'!CA$130</f>
        <v>0</v>
      </c>
      <c r="CB64" s="192">
        <f>'Alternatyva 4'!CB$103-'Alternatyva 4'!CB$130</f>
        <v>0</v>
      </c>
      <c r="CC64" s="192">
        <f>'Alternatyva 4'!CC$103-'Alternatyva 4'!CC$130</f>
        <v>0</v>
      </c>
      <c r="CD64" s="192">
        <f>'Alternatyva 4'!CD$103-'Alternatyva 4'!CD$130</f>
        <v>0</v>
      </c>
      <c r="CE64" s="192">
        <f>'Alternatyva 4'!CE$103-'Alternatyva 4'!CE$130</f>
        <v>0</v>
      </c>
      <c r="CF64" s="192">
        <f>'Alternatyva 4'!CF$103-'Alternatyva 4'!CF$130</f>
        <v>0</v>
      </c>
      <c r="CG64" s="192">
        <f>'Alternatyva 4'!CG$103-'Alternatyva 4'!CG$130</f>
        <v>0</v>
      </c>
      <c r="CH64" s="192">
        <f>'Alternatyva 4'!CH$103-'Alternatyva 4'!CH$130</f>
        <v>0</v>
      </c>
      <c r="CI64" s="192">
        <f>'Alternatyva 4'!CI$103-'Alternatyva 4'!CI$130</f>
        <v>0</v>
      </c>
      <c r="CJ64" s="192">
        <f>'Alternatyva 4'!CJ$103-'Alternatyva 4'!CJ$130</f>
        <v>0</v>
      </c>
      <c r="CK64" s="192">
        <f>'Alternatyva 4'!CK$103-'Alternatyva 4'!CK$130</f>
        <v>0</v>
      </c>
      <c r="CL64" s="192">
        <f>'Alternatyva 4'!CL$103-'Alternatyva 4'!CL$130</f>
        <v>0</v>
      </c>
      <c r="CM64" s="192">
        <f>'Alternatyva 4'!CM$103-'Alternatyva 4'!CM$130</f>
        <v>0</v>
      </c>
      <c r="CN64" s="192">
        <f>'Alternatyva 4'!CN$103-'Alternatyva 4'!CN$130</f>
        <v>0</v>
      </c>
      <c r="CO64" s="192">
        <f>'Alternatyva 4'!CO$103-'Alternatyva 4'!CO$130</f>
        <v>0</v>
      </c>
      <c r="CP64" s="192">
        <f>'Alternatyva 4'!CP$103-'Alternatyva 4'!CP$130</f>
        <v>0</v>
      </c>
      <c r="CQ64" s="192">
        <f>'Alternatyva 4'!CQ$103-'Alternatyva 4'!CQ$130</f>
        <v>0</v>
      </c>
      <c r="CR64" s="192">
        <f>'Alternatyva 4'!CR$103-'Alternatyva 4'!CR$130</f>
        <v>0</v>
      </c>
      <c r="CS64" s="192">
        <f>'Alternatyva 4'!CS$103-'Alternatyva 4'!CS$130</f>
        <v>0</v>
      </c>
      <c r="CT64" s="192">
        <f>'Alternatyva 4'!CT$103-'Alternatyva 4'!CT$130</f>
        <v>0</v>
      </c>
      <c r="CU64" s="192">
        <f>'Alternatyva 4'!CU$103-'Alternatyva 4'!CU$130</f>
        <v>0</v>
      </c>
      <c r="CV64" s="192">
        <f>'Alternatyva 4'!CV$103-'Alternatyva 4'!CV$130</f>
        <v>0</v>
      </c>
      <c r="CW64" s="192">
        <f>'Alternatyva 4'!CW$103-'Alternatyva 4'!CW$130</f>
        <v>0</v>
      </c>
      <c r="CX64" s="192">
        <f>'Alternatyva 4'!CX$103-'Alternatyva 4'!CX$130</f>
        <v>0</v>
      </c>
      <c r="CY64" s="192">
        <f>'Alternatyva 4'!CY$103-'Alternatyva 4'!CY$130</f>
        <v>0</v>
      </c>
      <c r="CZ64" s="192">
        <f>'Alternatyva 4'!CZ$103-'Alternatyva 4'!CZ$130</f>
        <v>0</v>
      </c>
      <c r="DA64" s="192">
        <f>'Alternatyva 4'!DA$103-'Alternatyva 4'!DA$130</f>
        <v>0</v>
      </c>
      <c r="DB64" s="192">
        <f>'Alternatyva 4'!DB$103-'Alternatyva 4'!DB$130</f>
        <v>0</v>
      </c>
      <c r="DC64" s="192">
        <f>'Alternatyva 4'!DC$103-'Alternatyva 4'!DC$130</f>
        <v>0</v>
      </c>
    </row>
    <row r="65" spans="2:107" ht="15" hidden="1" customHeight="1">
      <c r="B65" s="160" t="s">
        <v>222</v>
      </c>
      <c r="C65" s="700" t="s">
        <v>161</v>
      </c>
      <c r="D65" s="701"/>
      <c r="E65" s="702"/>
      <c r="F65" s="191">
        <f>H65+NPV(FD,I65:INDEX(I65:DC65,PAL))</f>
        <v>0</v>
      </c>
      <c r="G65" s="192">
        <f>SUMIF($H$6:$DC$6,"&lt;="&amp;PAL,$H65:$DC65)</f>
        <v>0</v>
      </c>
      <c r="H65" s="192">
        <f>SUM('Alternatyva 4'!H$23,'Alternatyva 4'!H$36,'Alternatyva 4'!H$49,'Alternatyva 4'!H$63,'Alternatyva 4'!H$76,'Alternatyva 4'!H$89,'Alternatyva 4'!H$102)</f>
        <v>0</v>
      </c>
      <c r="I65" s="192">
        <f>SUM('Alternatyva 4'!I$23,'Alternatyva 4'!I$36,'Alternatyva 4'!I$49,'Alternatyva 4'!I$63,'Alternatyva 4'!I$76,'Alternatyva 4'!I$89,'Alternatyva 4'!I$102)</f>
        <v>0</v>
      </c>
      <c r="J65" s="192">
        <f>SUM('Alternatyva 4'!J$23,'Alternatyva 4'!J$36,'Alternatyva 4'!J$49,'Alternatyva 4'!J$63,'Alternatyva 4'!J$76,'Alternatyva 4'!J$89,'Alternatyva 4'!J$102)</f>
        <v>0</v>
      </c>
      <c r="K65" s="192">
        <f>SUM('Alternatyva 4'!K$23,'Alternatyva 4'!K$36,'Alternatyva 4'!K$49,'Alternatyva 4'!K$63,'Alternatyva 4'!K$76,'Alternatyva 4'!K$89,'Alternatyva 4'!K$102)</f>
        <v>0</v>
      </c>
      <c r="L65" s="192">
        <f>SUM('Alternatyva 4'!L$23,'Alternatyva 4'!L$36,'Alternatyva 4'!L$49,'Alternatyva 4'!L$63,'Alternatyva 4'!L$76,'Alternatyva 4'!L$89,'Alternatyva 4'!L$102)</f>
        <v>0</v>
      </c>
      <c r="M65" s="192">
        <f>SUM('Alternatyva 4'!M$23,'Alternatyva 4'!M$36,'Alternatyva 4'!M$49,'Alternatyva 4'!M$63,'Alternatyva 4'!M$76,'Alternatyva 4'!M$89,'Alternatyva 4'!M$102)</f>
        <v>0</v>
      </c>
      <c r="N65" s="192">
        <f>SUM('Alternatyva 4'!N$23,'Alternatyva 4'!N$36,'Alternatyva 4'!N$49,'Alternatyva 4'!N$63,'Alternatyva 4'!N$76,'Alternatyva 4'!N$89,'Alternatyva 4'!N$102)</f>
        <v>0</v>
      </c>
      <c r="O65" s="192">
        <f>SUM('Alternatyva 4'!O$23,'Alternatyva 4'!O$36,'Alternatyva 4'!O$49,'Alternatyva 4'!O$63,'Alternatyva 4'!O$76,'Alternatyva 4'!O$89,'Alternatyva 4'!O$102)</f>
        <v>0</v>
      </c>
      <c r="P65" s="192">
        <f>SUM('Alternatyva 4'!P$23,'Alternatyva 4'!P$36,'Alternatyva 4'!P$49,'Alternatyva 4'!P$63,'Alternatyva 4'!P$76,'Alternatyva 4'!P$89,'Alternatyva 4'!P$102)</f>
        <v>0</v>
      </c>
      <c r="Q65" s="192">
        <f>SUM('Alternatyva 4'!Q$23,'Alternatyva 4'!Q$36,'Alternatyva 4'!Q$49,'Alternatyva 4'!Q$63,'Alternatyva 4'!Q$76,'Alternatyva 4'!Q$89,'Alternatyva 4'!Q$102)</f>
        <v>0</v>
      </c>
      <c r="R65" s="192">
        <f>SUM('Alternatyva 4'!R$23,'Alternatyva 4'!R$36,'Alternatyva 4'!R$49,'Alternatyva 4'!R$63,'Alternatyva 4'!R$76,'Alternatyva 4'!R$89,'Alternatyva 4'!R$102)</f>
        <v>0</v>
      </c>
      <c r="S65" s="192">
        <f>SUM('Alternatyva 4'!S$23,'Alternatyva 4'!S$36,'Alternatyva 4'!S$49,'Alternatyva 4'!S$63,'Alternatyva 4'!S$76,'Alternatyva 4'!S$89,'Alternatyva 4'!S$102)</f>
        <v>0</v>
      </c>
      <c r="T65" s="192">
        <f>SUM('Alternatyva 4'!T$23,'Alternatyva 4'!T$36,'Alternatyva 4'!T$49,'Alternatyva 4'!T$63,'Alternatyva 4'!T$76,'Alternatyva 4'!T$89,'Alternatyva 4'!T$102)</f>
        <v>0</v>
      </c>
      <c r="U65" s="192">
        <f>SUM('Alternatyva 4'!U$23,'Alternatyva 4'!U$36,'Alternatyva 4'!U$49,'Alternatyva 4'!U$63,'Alternatyva 4'!U$76,'Alternatyva 4'!U$89,'Alternatyva 4'!U$102)</f>
        <v>0</v>
      </c>
      <c r="V65" s="192">
        <f>SUM('Alternatyva 4'!V$23,'Alternatyva 4'!V$36,'Alternatyva 4'!V$49,'Alternatyva 4'!V$63,'Alternatyva 4'!V$76,'Alternatyva 4'!V$89,'Alternatyva 4'!V$102)</f>
        <v>0</v>
      </c>
      <c r="W65" s="192">
        <f>SUM('Alternatyva 4'!W$23,'Alternatyva 4'!W$36,'Alternatyva 4'!W$49,'Alternatyva 4'!W$63,'Alternatyva 4'!W$76,'Alternatyva 4'!W$89,'Alternatyva 4'!W$102)</f>
        <v>0</v>
      </c>
      <c r="X65" s="192">
        <f>SUM('Alternatyva 4'!X$23,'Alternatyva 4'!X$36,'Alternatyva 4'!X$49,'Alternatyva 4'!X$63,'Alternatyva 4'!X$76,'Alternatyva 4'!X$89,'Alternatyva 4'!X$102)</f>
        <v>0</v>
      </c>
      <c r="Y65" s="192">
        <f>SUM('Alternatyva 4'!Y$23,'Alternatyva 4'!Y$36,'Alternatyva 4'!Y$49,'Alternatyva 4'!Y$63,'Alternatyva 4'!Y$76,'Alternatyva 4'!Y$89,'Alternatyva 4'!Y$102)</f>
        <v>0</v>
      </c>
      <c r="Z65" s="192">
        <f>SUM('Alternatyva 4'!Z$23,'Alternatyva 4'!Z$36,'Alternatyva 4'!Z$49,'Alternatyva 4'!Z$63,'Alternatyva 4'!Z$76,'Alternatyva 4'!Z$89,'Alternatyva 4'!Z$102)</f>
        <v>0</v>
      </c>
      <c r="AA65" s="192">
        <f>SUM('Alternatyva 4'!AA$23,'Alternatyva 4'!AA$36,'Alternatyva 4'!AA$49,'Alternatyva 4'!AA$63,'Alternatyva 4'!AA$76,'Alternatyva 4'!AA$89,'Alternatyva 4'!AA$102)</f>
        <v>0</v>
      </c>
      <c r="AB65" s="192">
        <f>SUM('Alternatyva 4'!AB$23,'Alternatyva 4'!AB$36,'Alternatyva 4'!AB$49,'Alternatyva 4'!AB$63,'Alternatyva 4'!AB$76,'Alternatyva 4'!AB$89,'Alternatyva 4'!AB$102)</f>
        <v>0</v>
      </c>
      <c r="AC65" s="192">
        <f>SUM('Alternatyva 4'!AC$23,'Alternatyva 4'!AC$36,'Alternatyva 4'!AC$49,'Alternatyva 4'!AC$63,'Alternatyva 4'!AC$76,'Alternatyva 4'!AC$89,'Alternatyva 4'!AC$102)</f>
        <v>0</v>
      </c>
      <c r="AD65" s="192">
        <f>SUM('Alternatyva 4'!AD$23,'Alternatyva 4'!AD$36,'Alternatyva 4'!AD$49,'Alternatyva 4'!AD$63,'Alternatyva 4'!AD$76,'Alternatyva 4'!AD$89,'Alternatyva 4'!AD$102)</f>
        <v>0</v>
      </c>
      <c r="AE65" s="192">
        <f>SUM('Alternatyva 4'!AE$23,'Alternatyva 4'!AE$36,'Alternatyva 4'!AE$49,'Alternatyva 4'!AE$63,'Alternatyva 4'!AE$76,'Alternatyva 4'!AE$89,'Alternatyva 4'!AE$102)</f>
        <v>0</v>
      </c>
      <c r="AF65" s="192">
        <f>SUM('Alternatyva 4'!AF$23,'Alternatyva 4'!AF$36,'Alternatyva 4'!AF$49,'Alternatyva 4'!AF$63,'Alternatyva 4'!AF$76,'Alternatyva 4'!AF$89,'Alternatyva 4'!AF$102)</f>
        <v>0</v>
      </c>
      <c r="AG65" s="192">
        <f>SUM('Alternatyva 4'!AG$23,'Alternatyva 4'!AG$36,'Alternatyva 4'!AG$49,'Alternatyva 4'!AG$63,'Alternatyva 4'!AG$76,'Alternatyva 4'!AG$89,'Alternatyva 4'!AG$102)</f>
        <v>0</v>
      </c>
      <c r="AH65" s="192">
        <f>SUM('Alternatyva 4'!AH$23,'Alternatyva 4'!AH$36,'Alternatyva 4'!AH$49,'Alternatyva 4'!AH$63,'Alternatyva 4'!AH$76,'Alternatyva 4'!AH$89,'Alternatyva 4'!AH$102)</f>
        <v>0</v>
      </c>
      <c r="AI65" s="192">
        <f>SUM('Alternatyva 4'!AI$23,'Alternatyva 4'!AI$36,'Alternatyva 4'!AI$49,'Alternatyva 4'!AI$63,'Alternatyva 4'!AI$76,'Alternatyva 4'!AI$89,'Alternatyva 4'!AI$102)</f>
        <v>0</v>
      </c>
      <c r="AJ65" s="192">
        <f>SUM('Alternatyva 4'!AJ$23,'Alternatyva 4'!AJ$36,'Alternatyva 4'!AJ$49,'Alternatyva 4'!AJ$63,'Alternatyva 4'!AJ$76,'Alternatyva 4'!AJ$89,'Alternatyva 4'!AJ$102)</f>
        <v>0</v>
      </c>
      <c r="AK65" s="192">
        <f>SUM('Alternatyva 4'!AK$23,'Alternatyva 4'!AK$36,'Alternatyva 4'!AK$49,'Alternatyva 4'!AK$63,'Alternatyva 4'!AK$76,'Alternatyva 4'!AK$89,'Alternatyva 4'!AK$102)</f>
        <v>0</v>
      </c>
      <c r="AL65" s="192">
        <f>SUM('Alternatyva 4'!AL$23,'Alternatyva 4'!AL$36,'Alternatyva 4'!AL$49,'Alternatyva 4'!AL$63,'Alternatyva 4'!AL$76,'Alternatyva 4'!AL$89,'Alternatyva 4'!AL$102)</f>
        <v>0</v>
      </c>
      <c r="AM65" s="192">
        <f>SUM('Alternatyva 4'!AM$23,'Alternatyva 4'!AM$36,'Alternatyva 4'!AM$49,'Alternatyva 4'!AM$63,'Alternatyva 4'!AM$76,'Alternatyva 4'!AM$89,'Alternatyva 4'!AM$102)</f>
        <v>0</v>
      </c>
      <c r="AN65" s="192">
        <f>SUM('Alternatyva 4'!AN$23,'Alternatyva 4'!AN$36,'Alternatyva 4'!AN$49,'Alternatyva 4'!AN$63,'Alternatyva 4'!AN$76,'Alternatyva 4'!AN$89,'Alternatyva 4'!AN$102)</f>
        <v>0</v>
      </c>
      <c r="AO65" s="192">
        <f>SUM('Alternatyva 4'!AO$23,'Alternatyva 4'!AO$36,'Alternatyva 4'!AO$49,'Alternatyva 4'!AO$63,'Alternatyva 4'!AO$76,'Alternatyva 4'!AO$89,'Alternatyva 4'!AO$102)</f>
        <v>0</v>
      </c>
      <c r="AP65" s="192">
        <f>SUM('Alternatyva 4'!AP$23,'Alternatyva 4'!AP$36,'Alternatyva 4'!AP$49,'Alternatyva 4'!AP$63,'Alternatyva 4'!AP$76,'Alternatyva 4'!AP$89,'Alternatyva 4'!AP$102)</f>
        <v>0</v>
      </c>
      <c r="AQ65" s="192">
        <f>SUM('Alternatyva 4'!AQ$23,'Alternatyva 4'!AQ$36,'Alternatyva 4'!AQ$49,'Alternatyva 4'!AQ$63,'Alternatyva 4'!AQ$76,'Alternatyva 4'!AQ$89,'Alternatyva 4'!AQ$102)</f>
        <v>0</v>
      </c>
      <c r="AR65" s="192">
        <f>SUM('Alternatyva 4'!AR$23,'Alternatyva 4'!AR$36,'Alternatyva 4'!AR$49,'Alternatyva 4'!AR$63,'Alternatyva 4'!AR$76,'Alternatyva 4'!AR$89,'Alternatyva 4'!AR$102)</f>
        <v>0</v>
      </c>
      <c r="AS65" s="192">
        <f>SUM('Alternatyva 4'!AS$23,'Alternatyva 4'!AS$36,'Alternatyva 4'!AS$49,'Alternatyva 4'!AS$63,'Alternatyva 4'!AS$76,'Alternatyva 4'!AS$89,'Alternatyva 4'!AS$102)</f>
        <v>0</v>
      </c>
      <c r="AT65" s="192">
        <f>SUM('Alternatyva 4'!AT$23,'Alternatyva 4'!AT$36,'Alternatyva 4'!AT$49,'Alternatyva 4'!AT$63,'Alternatyva 4'!AT$76,'Alternatyva 4'!AT$89,'Alternatyva 4'!AT$102)</f>
        <v>0</v>
      </c>
      <c r="AU65" s="192">
        <f>SUM('Alternatyva 4'!AU$23,'Alternatyva 4'!AU$36,'Alternatyva 4'!AU$49,'Alternatyva 4'!AU$63,'Alternatyva 4'!AU$76,'Alternatyva 4'!AU$89,'Alternatyva 4'!AU$102)</f>
        <v>0</v>
      </c>
      <c r="AV65" s="192">
        <f>SUM('Alternatyva 4'!AV$23,'Alternatyva 4'!AV$36,'Alternatyva 4'!AV$49,'Alternatyva 4'!AV$63,'Alternatyva 4'!AV$76,'Alternatyva 4'!AV$89,'Alternatyva 4'!AV$102)</f>
        <v>0</v>
      </c>
      <c r="AW65" s="192">
        <f>SUM('Alternatyva 4'!AW$23,'Alternatyva 4'!AW$36,'Alternatyva 4'!AW$49,'Alternatyva 4'!AW$63,'Alternatyva 4'!AW$76,'Alternatyva 4'!AW$89,'Alternatyva 4'!AW$102)</f>
        <v>0</v>
      </c>
      <c r="AX65" s="192">
        <f>SUM('Alternatyva 4'!AX$23,'Alternatyva 4'!AX$36,'Alternatyva 4'!AX$49,'Alternatyva 4'!AX$63,'Alternatyva 4'!AX$76,'Alternatyva 4'!AX$89,'Alternatyva 4'!AX$102)</f>
        <v>0</v>
      </c>
      <c r="AY65" s="192">
        <f>SUM('Alternatyva 4'!AY$23,'Alternatyva 4'!AY$36,'Alternatyva 4'!AY$49,'Alternatyva 4'!AY$63,'Alternatyva 4'!AY$76,'Alternatyva 4'!AY$89,'Alternatyva 4'!AY$102)</f>
        <v>0</v>
      </c>
      <c r="AZ65" s="192">
        <f>SUM('Alternatyva 4'!AZ$23,'Alternatyva 4'!AZ$36,'Alternatyva 4'!AZ$49,'Alternatyva 4'!AZ$63,'Alternatyva 4'!AZ$76,'Alternatyva 4'!AZ$89,'Alternatyva 4'!AZ$102)</f>
        <v>0</v>
      </c>
      <c r="BA65" s="192">
        <f>SUM('Alternatyva 4'!BA$23,'Alternatyva 4'!BA$36,'Alternatyva 4'!BA$49,'Alternatyva 4'!BA$63,'Alternatyva 4'!BA$76,'Alternatyva 4'!BA$89,'Alternatyva 4'!BA$102)</f>
        <v>0</v>
      </c>
      <c r="BB65" s="192">
        <f>SUM('Alternatyva 4'!BB$23,'Alternatyva 4'!BB$36,'Alternatyva 4'!BB$49,'Alternatyva 4'!BB$63,'Alternatyva 4'!BB$76,'Alternatyva 4'!BB$89,'Alternatyva 4'!BB$102)</f>
        <v>0</v>
      </c>
      <c r="BC65" s="192">
        <f>SUM('Alternatyva 4'!BC$23,'Alternatyva 4'!BC$36,'Alternatyva 4'!BC$49,'Alternatyva 4'!BC$63,'Alternatyva 4'!BC$76,'Alternatyva 4'!BC$89,'Alternatyva 4'!BC$102)</f>
        <v>0</v>
      </c>
      <c r="BD65" s="192">
        <f>SUM('Alternatyva 4'!BD$23,'Alternatyva 4'!BD$36,'Alternatyva 4'!BD$49,'Alternatyva 4'!BD$63,'Alternatyva 4'!BD$76,'Alternatyva 4'!BD$89,'Alternatyva 4'!BD$102)</f>
        <v>0</v>
      </c>
      <c r="BE65" s="192">
        <f>SUM('Alternatyva 4'!BE$23,'Alternatyva 4'!BE$36,'Alternatyva 4'!BE$49,'Alternatyva 4'!BE$63,'Alternatyva 4'!BE$76,'Alternatyva 4'!BE$89,'Alternatyva 4'!BE$102)</f>
        <v>0</v>
      </c>
      <c r="BF65" s="192">
        <f>SUM('Alternatyva 4'!BF$23,'Alternatyva 4'!BF$36,'Alternatyva 4'!BF$49,'Alternatyva 4'!BF$63,'Alternatyva 4'!BF$76,'Alternatyva 4'!BF$89,'Alternatyva 4'!BF$102)</f>
        <v>0</v>
      </c>
      <c r="BG65" s="192">
        <f>SUM('Alternatyva 4'!BG$23,'Alternatyva 4'!BG$36,'Alternatyva 4'!BG$49,'Alternatyva 4'!BG$63,'Alternatyva 4'!BG$76,'Alternatyva 4'!BG$89,'Alternatyva 4'!BG$102)</f>
        <v>0</v>
      </c>
      <c r="BH65" s="192">
        <f>SUM('Alternatyva 4'!BH$23,'Alternatyva 4'!BH$36,'Alternatyva 4'!BH$49,'Alternatyva 4'!BH$63,'Alternatyva 4'!BH$76,'Alternatyva 4'!BH$89,'Alternatyva 4'!BH$102)</f>
        <v>0</v>
      </c>
      <c r="BI65" s="192">
        <f>SUM('Alternatyva 4'!BI$23,'Alternatyva 4'!BI$36,'Alternatyva 4'!BI$49,'Alternatyva 4'!BI$63,'Alternatyva 4'!BI$76,'Alternatyva 4'!BI$89,'Alternatyva 4'!BI$102)</f>
        <v>0</v>
      </c>
      <c r="BJ65" s="192">
        <f>SUM('Alternatyva 4'!BJ$23,'Alternatyva 4'!BJ$36,'Alternatyva 4'!BJ$49,'Alternatyva 4'!BJ$63,'Alternatyva 4'!BJ$76,'Alternatyva 4'!BJ$89,'Alternatyva 4'!BJ$102)</f>
        <v>0</v>
      </c>
      <c r="BK65" s="192">
        <f>SUM('Alternatyva 4'!BK$23,'Alternatyva 4'!BK$36,'Alternatyva 4'!BK$49,'Alternatyva 4'!BK$63,'Alternatyva 4'!BK$76,'Alternatyva 4'!BK$89,'Alternatyva 4'!BK$102)</f>
        <v>0</v>
      </c>
      <c r="BL65" s="192">
        <f>SUM('Alternatyva 4'!BL$23,'Alternatyva 4'!BL$36,'Alternatyva 4'!BL$49,'Alternatyva 4'!BL$63,'Alternatyva 4'!BL$76,'Alternatyva 4'!BL$89,'Alternatyva 4'!BL$102)</f>
        <v>0</v>
      </c>
      <c r="BM65" s="192">
        <f>SUM('Alternatyva 4'!BM$23,'Alternatyva 4'!BM$36,'Alternatyva 4'!BM$49,'Alternatyva 4'!BM$63,'Alternatyva 4'!BM$76,'Alternatyva 4'!BM$89,'Alternatyva 4'!BM$102)</f>
        <v>0</v>
      </c>
      <c r="BN65" s="192">
        <f>SUM('Alternatyva 4'!BN$23,'Alternatyva 4'!BN$36,'Alternatyva 4'!BN$49,'Alternatyva 4'!BN$63,'Alternatyva 4'!BN$76,'Alternatyva 4'!BN$89,'Alternatyva 4'!BN$102)</f>
        <v>0</v>
      </c>
      <c r="BO65" s="192">
        <f>SUM('Alternatyva 4'!BO$23,'Alternatyva 4'!BO$36,'Alternatyva 4'!BO$49,'Alternatyva 4'!BO$63,'Alternatyva 4'!BO$76,'Alternatyva 4'!BO$89,'Alternatyva 4'!BO$102)</f>
        <v>0</v>
      </c>
      <c r="BP65" s="192">
        <f>SUM('Alternatyva 4'!BP$23,'Alternatyva 4'!BP$36,'Alternatyva 4'!BP$49,'Alternatyva 4'!BP$63,'Alternatyva 4'!BP$76,'Alternatyva 4'!BP$89,'Alternatyva 4'!BP$102)</f>
        <v>0</v>
      </c>
      <c r="BQ65" s="192">
        <f>SUM('Alternatyva 4'!BQ$23,'Alternatyva 4'!BQ$36,'Alternatyva 4'!BQ$49,'Alternatyva 4'!BQ$63,'Alternatyva 4'!BQ$76,'Alternatyva 4'!BQ$89,'Alternatyva 4'!BQ$102)</f>
        <v>0</v>
      </c>
      <c r="BR65" s="192">
        <f>SUM('Alternatyva 4'!BR$23,'Alternatyva 4'!BR$36,'Alternatyva 4'!BR$49,'Alternatyva 4'!BR$63,'Alternatyva 4'!BR$76,'Alternatyva 4'!BR$89,'Alternatyva 4'!BR$102)</f>
        <v>0</v>
      </c>
      <c r="BS65" s="192">
        <f>SUM('Alternatyva 4'!BS$23,'Alternatyva 4'!BS$36,'Alternatyva 4'!BS$49,'Alternatyva 4'!BS$63,'Alternatyva 4'!BS$76,'Alternatyva 4'!BS$89,'Alternatyva 4'!BS$102)</f>
        <v>0</v>
      </c>
      <c r="BT65" s="192">
        <f>SUM('Alternatyva 4'!BT$23,'Alternatyva 4'!BT$36,'Alternatyva 4'!BT$49,'Alternatyva 4'!BT$63,'Alternatyva 4'!BT$76,'Alternatyva 4'!BT$89,'Alternatyva 4'!BT$102)</f>
        <v>0</v>
      </c>
      <c r="BU65" s="192">
        <f>SUM('Alternatyva 4'!BU$23,'Alternatyva 4'!BU$36,'Alternatyva 4'!BU$49,'Alternatyva 4'!BU$63,'Alternatyva 4'!BU$76,'Alternatyva 4'!BU$89,'Alternatyva 4'!BU$102)</f>
        <v>0</v>
      </c>
      <c r="BV65" s="192">
        <f>SUM('Alternatyva 4'!BV$23,'Alternatyva 4'!BV$36,'Alternatyva 4'!BV$49,'Alternatyva 4'!BV$63,'Alternatyva 4'!BV$76,'Alternatyva 4'!BV$89,'Alternatyva 4'!BV$102)</f>
        <v>0</v>
      </c>
      <c r="BW65" s="192">
        <f>SUM('Alternatyva 4'!BW$23,'Alternatyva 4'!BW$36,'Alternatyva 4'!BW$49,'Alternatyva 4'!BW$63,'Alternatyva 4'!BW$76,'Alternatyva 4'!BW$89,'Alternatyva 4'!BW$102)</f>
        <v>0</v>
      </c>
      <c r="BX65" s="192">
        <f>SUM('Alternatyva 4'!BX$23,'Alternatyva 4'!BX$36,'Alternatyva 4'!BX$49,'Alternatyva 4'!BX$63,'Alternatyva 4'!BX$76,'Alternatyva 4'!BX$89,'Alternatyva 4'!BX$102)</f>
        <v>0</v>
      </c>
      <c r="BY65" s="192">
        <f>SUM('Alternatyva 4'!BY$23,'Alternatyva 4'!BY$36,'Alternatyva 4'!BY$49,'Alternatyva 4'!BY$63,'Alternatyva 4'!BY$76,'Alternatyva 4'!BY$89,'Alternatyva 4'!BY$102)</f>
        <v>0</v>
      </c>
      <c r="BZ65" s="192">
        <f>SUM('Alternatyva 4'!BZ$23,'Alternatyva 4'!BZ$36,'Alternatyva 4'!BZ$49,'Alternatyva 4'!BZ$63,'Alternatyva 4'!BZ$76,'Alternatyva 4'!BZ$89,'Alternatyva 4'!BZ$102)</f>
        <v>0</v>
      </c>
      <c r="CA65" s="192">
        <f>SUM('Alternatyva 4'!CA$23,'Alternatyva 4'!CA$36,'Alternatyva 4'!CA$49,'Alternatyva 4'!CA$63,'Alternatyva 4'!CA$76,'Alternatyva 4'!CA$89,'Alternatyva 4'!CA$102)</f>
        <v>0</v>
      </c>
      <c r="CB65" s="192">
        <f>SUM('Alternatyva 4'!CB$23,'Alternatyva 4'!CB$36,'Alternatyva 4'!CB$49,'Alternatyva 4'!CB$63,'Alternatyva 4'!CB$76,'Alternatyva 4'!CB$89,'Alternatyva 4'!CB$102)</f>
        <v>0</v>
      </c>
      <c r="CC65" s="192">
        <f>SUM('Alternatyva 4'!CC$23,'Alternatyva 4'!CC$36,'Alternatyva 4'!CC$49,'Alternatyva 4'!CC$63,'Alternatyva 4'!CC$76,'Alternatyva 4'!CC$89,'Alternatyva 4'!CC$102)</f>
        <v>0</v>
      </c>
      <c r="CD65" s="192">
        <f>SUM('Alternatyva 4'!CD$23,'Alternatyva 4'!CD$36,'Alternatyva 4'!CD$49,'Alternatyva 4'!CD$63,'Alternatyva 4'!CD$76,'Alternatyva 4'!CD$89,'Alternatyva 4'!CD$102)</f>
        <v>0</v>
      </c>
      <c r="CE65" s="192">
        <f>SUM('Alternatyva 4'!CE$23,'Alternatyva 4'!CE$36,'Alternatyva 4'!CE$49,'Alternatyva 4'!CE$63,'Alternatyva 4'!CE$76,'Alternatyva 4'!CE$89,'Alternatyva 4'!CE$102)</f>
        <v>0</v>
      </c>
      <c r="CF65" s="192">
        <f>SUM('Alternatyva 4'!CF$23,'Alternatyva 4'!CF$36,'Alternatyva 4'!CF$49,'Alternatyva 4'!CF$63,'Alternatyva 4'!CF$76,'Alternatyva 4'!CF$89,'Alternatyva 4'!CF$102)</f>
        <v>0</v>
      </c>
      <c r="CG65" s="192">
        <f>SUM('Alternatyva 4'!CG$23,'Alternatyva 4'!CG$36,'Alternatyva 4'!CG$49,'Alternatyva 4'!CG$63,'Alternatyva 4'!CG$76,'Alternatyva 4'!CG$89,'Alternatyva 4'!CG$102)</f>
        <v>0</v>
      </c>
      <c r="CH65" s="192">
        <f>SUM('Alternatyva 4'!CH$23,'Alternatyva 4'!CH$36,'Alternatyva 4'!CH$49,'Alternatyva 4'!CH$63,'Alternatyva 4'!CH$76,'Alternatyva 4'!CH$89,'Alternatyva 4'!CH$102)</f>
        <v>0</v>
      </c>
      <c r="CI65" s="192">
        <f>SUM('Alternatyva 4'!CI$23,'Alternatyva 4'!CI$36,'Alternatyva 4'!CI$49,'Alternatyva 4'!CI$63,'Alternatyva 4'!CI$76,'Alternatyva 4'!CI$89,'Alternatyva 4'!CI$102)</f>
        <v>0</v>
      </c>
      <c r="CJ65" s="192">
        <f>SUM('Alternatyva 4'!CJ$23,'Alternatyva 4'!CJ$36,'Alternatyva 4'!CJ$49,'Alternatyva 4'!CJ$63,'Alternatyva 4'!CJ$76,'Alternatyva 4'!CJ$89,'Alternatyva 4'!CJ$102)</f>
        <v>0</v>
      </c>
      <c r="CK65" s="192">
        <f>SUM('Alternatyva 4'!CK$23,'Alternatyva 4'!CK$36,'Alternatyva 4'!CK$49,'Alternatyva 4'!CK$63,'Alternatyva 4'!CK$76,'Alternatyva 4'!CK$89,'Alternatyva 4'!CK$102)</f>
        <v>0</v>
      </c>
      <c r="CL65" s="192">
        <f>SUM('Alternatyva 4'!CL$23,'Alternatyva 4'!CL$36,'Alternatyva 4'!CL$49,'Alternatyva 4'!CL$63,'Alternatyva 4'!CL$76,'Alternatyva 4'!CL$89,'Alternatyva 4'!CL$102)</f>
        <v>0</v>
      </c>
      <c r="CM65" s="192">
        <f>SUM('Alternatyva 4'!CM$23,'Alternatyva 4'!CM$36,'Alternatyva 4'!CM$49,'Alternatyva 4'!CM$63,'Alternatyva 4'!CM$76,'Alternatyva 4'!CM$89,'Alternatyva 4'!CM$102)</f>
        <v>0</v>
      </c>
      <c r="CN65" s="192">
        <f>SUM('Alternatyva 4'!CN$23,'Alternatyva 4'!CN$36,'Alternatyva 4'!CN$49,'Alternatyva 4'!CN$63,'Alternatyva 4'!CN$76,'Alternatyva 4'!CN$89,'Alternatyva 4'!CN$102)</f>
        <v>0</v>
      </c>
      <c r="CO65" s="192">
        <f>SUM('Alternatyva 4'!CO$23,'Alternatyva 4'!CO$36,'Alternatyva 4'!CO$49,'Alternatyva 4'!CO$63,'Alternatyva 4'!CO$76,'Alternatyva 4'!CO$89,'Alternatyva 4'!CO$102)</f>
        <v>0</v>
      </c>
      <c r="CP65" s="192">
        <f>SUM('Alternatyva 4'!CP$23,'Alternatyva 4'!CP$36,'Alternatyva 4'!CP$49,'Alternatyva 4'!CP$63,'Alternatyva 4'!CP$76,'Alternatyva 4'!CP$89,'Alternatyva 4'!CP$102)</f>
        <v>0</v>
      </c>
      <c r="CQ65" s="192">
        <f>SUM('Alternatyva 4'!CQ$23,'Alternatyva 4'!CQ$36,'Alternatyva 4'!CQ$49,'Alternatyva 4'!CQ$63,'Alternatyva 4'!CQ$76,'Alternatyva 4'!CQ$89,'Alternatyva 4'!CQ$102)</f>
        <v>0</v>
      </c>
      <c r="CR65" s="192">
        <f>SUM('Alternatyva 4'!CR$23,'Alternatyva 4'!CR$36,'Alternatyva 4'!CR$49,'Alternatyva 4'!CR$63,'Alternatyva 4'!CR$76,'Alternatyva 4'!CR$89,'Alternatyva 4'!CR$102)</f>
        <v>0</v>
      </c>
      <c r="CS65" s="192">
        <f>SUM('Alternatyva 4'!CS$23,'Alternatyva 4'!CS$36,'Alternatyva 4'!CS$49,'Alternatyva 4'!CS$63,'Alternatyva 4'!CS$76,'Alternatyva 4'!CS$89,'Alternatyva 4'!CS$102)</f>
        <v>0</v>
      </c>
      <c r="CT65" s="192">
        <f>SUM('Alternatyva 4'!CT$23,'Alternatyva 4'!CT$36,'Alternatyva 4'!CT$49,'Alternatyva 4'!CT$63,'Alternatyva 4'!CT$76,'Alternatyva 4'!CT$89,'Alternatyva 4'!CT$102)</f>
        <v>0</v>
      </c>
      <c r="CU65" s="192">
        <f>SUM('Alternatyva 4'!CU$23,'Alternatyva 4'!CU$36,'Alternatyva 4'!CU$49,'Alternatyva 4'!CU$63,'Alternatyva 4'!CU$76,'Alternatyva 4'!CU$89,'Alternatyva 4'!CU$102)</f>
        <v>0</v>
      </c>
      <c r="CV65" s="192">
        <f>SUM('Alternatyva 4'!CV$23,'Alternatyva 4'!CV$36,'Alternatyva 4'!CV$49,'Alternatyva 4'!CV$63,'Alternatyva 4'!CV$76,'Alternatyva 4'!CV$89,'Alternatyva 4'!CV$102)</f>
        <v>0</v>
      </c>
      <c r="CW65" s="192">
        <f>SUM('Alternatyva 4'!CW$23,'Alternatyva 4'!CW$36,'Alternatyva 4'!CW$49,'Alternatyva 4'!CW$63,'Alternatyva 4'!CW$76,'Alternatyva 4'!CW$89,'Alternatyva 4'!CW$102)</f>
        <v>0</v>
      </c>
      <c r="CX65" s="192">
        <f>SUM('Alternatyva 4'!CX$23,'Alternatyva 4'!CX$36,'Alternatyva 4'!CX$49,'Alternatyva 4'!CX$63,'Alternatyva 4'!CX$76,'Alternatyva 4'!CX$89,'Alternatyva 4'!CX$102)</f>
        <v>0</v>
      </c>
      <c r="CY65" s="192">
        <f>SUM('Alternatyva 4'!CY$23,'Alternatyva 4'!CY$36,'Alternatyva 4'!CY$49,'Alternatyva 4'!CY$63,'Alternatyva 4'!CY$76,'Alternatyva 4'!CY$89,'Alternatyva 4'!CY$102)</f>
        <v>0</v>
      </c>
      <c r="CZ65" s="192">
        <f>SUM('Alternatyva 4'!CZ$23,'Alternatyva 4'!CZ$36,'Alternatyva 4'!CZ$49,'Alternatyva 4'!CZ$63,'Alternatyva 4'!CZ$76,'Alternatyva 4'!CZ$89,'Alternatyva 4'!CZ$102)</f>
        <v>0</v>
      </c>
      <c r="DA65" s="192">
        <f>SUM('Alternatyva 4'!DA$23,'Alternatyva 4'!DA$36,'Alternatyva 4'!DA$49,'Alternatyva 4'!DA$63,'Alternatyva 4'!DA$76,'Alternatyva 4'!DA$89,'Alternatyva 4'!DA$102)</f>
        <v>0</v>
      </c>
      <c r="DB65" s="192">
        <f>SUM('Alternatyva 4'!DB$23,'Alternatyva 4'!DB$36,'Alternatyva 4'!DB$49,'Alternatyva 4'!DB$63,'Alternatyva 4'!DB$76,'Alternatyva 4'!DB$89,'Alternatyva 4'!DB$102)</f>
        <v>0</v>
      </c>
      <c r="DC65" s="192">
        <f>SUM('Alternatyva 4'!DC$23,'Alternatyva 4'!DC$36,'Alternatyva 4'!DC$49,'Alternatyva 4'!DC$63,'Alternatyva 4'!DC$76,'Alternatyva 4'!DC$89,'Alternatyva 4'!DC$102)</f>
        <v>0</v>
      </c>
    </row>
    <row r="66" spans="2:107" ht="15" hidden="1" customHeight="1">
      <c r="B66" s="160" t="s">
        <v>223</v>
      </c>
      <c r="C66" s="700" t="s">
        <v>224</v>
      </c>
      <c r="D66" s="701"/>
      <c r="E66" s="702"/>
      <c r="F66" s="191">
        <f>H66+NPV(SD,I66:INDEX(I66:DC66,PAL))</f>
        <v>0</v>
      </c>
      <c r="G66" s="192">
        <f>SUMIF($H$6:$DC$6,"&lt;="&amp;PAL,$H66:$DC66)</f>
        <v>0</v>
      </c>
      <c r="H66" s="192">
        <f>H65-SUMPRODUCT('Alternatyva 4'!H$23:H$102,'Alternatyva 4'!$DH$23:$DH$102)</f>
        <v>0</v>
      </c>
      <c r="I66" s="192">
        <f>I65-SUMPRODUCT('Alternatyva 4'!I$23:I$102,'Alternatyva 4'!$DH$23:$DH$102)</f>
        <v>0</v>
      </c>
      <c r="J66" s="192">
        <f>J65-SUMPRODUCT('Alternatyva 4'!J$23:J$102,'Alternatyva 4'!$DH$23:$DH$102)</f>
        <v>0</v>
      </c>
      <c r="K66" s="192">
        <f>K65-SUMPRODUCT('Alternatyva 4'!K$23:K$102,'Alternatyva 4'!$DH$23:$DH$102)</f>
        <v>0</v>
      </c>
      <c r="L66" s="192">
        <f>L65-SUMPRODUCT('Alternatyva 4'!L$23:L$102,'Alternatyva 4'!$DH$23:$DH$102)</f>
        <v>0</v>
      </c>
      <c r="M66" s="192">
        <f>M65-SUMPRODUCT('Alternatyva 4'!M$23:M$102,'Alternatyva 4'!$DH$23:$DH$102)</f>
        <v>0</v>
      </c>
      <c r="N66" s="192">
        <f>N65-SUMPRODUCT('Alternatyva 4'!N$23:N$102,'Alternatyva 4'!$DH$23:$DH$102)</f>
        <v>0</v>
      </c>
      <c r="O66" s="192">
        <f>O65-SUMPRODUCT('Alternatyva 4'!O$23:O$102,'Alternatyva 4'!$DH$23:$DH$102)</f>
        <v>0</v>
      </c>
      <c r="P66" s="192">
        <f>P65-SUMPRODUCT('Alternatyva 4'!P$23:P$102,'Alternatyva 4'!$DH$23:$DH$102)</f>
        <v>0</v>
      </c>
      <c r="Q66" s="192">
        <f>Q65-SUMPRODUCT('Alternatyva 4'!Q$23:Q$102,'Alternatyva 4'!$DH$23:$DH$102)</f>
        <v>0</v>
      </c>
      <c r="R66" s="192">
        <f>R65-SUMPRODUCT('Alternatyva 4'!R$23:R$102,'Alternatyva 4'!$DH$23:$DH$102)</f>
        <v>0</v>
      </c>
      <c r="S66" s="192">
        <f>S65-SUMPRODUCT('Alternatyva 4'!S$23:S$102,'Alternatyva 4'!$DH$23:$DH$102)</f>
        <v>0</v>
      </c>
      <c r="T66" s="192">
        <f>T65-SUMPRODUCT('Alternatyva 4'!T$23:T$102,'Alternatyva 4'!$DH$23:$DH$102)</f>
        <v>0</v>
      </c>
      <c r="U66" s="192">
        <f>U65-SUMPRODUCT('Alternatyva 4'!U$23:U$102,'Alternatyva 4'!$DH$23:$DH$102)</f>
        <v>0</v>
      </c>
      <c r="V66" s="192">
        <f>V65-SUMPRODUCT('Alternatyva 4'!V$23:V$102,'Alternatyva 4'!$DH$23:$DH$102)</f>
        <v>0</v>
      </c>
      <c r="W66" s="192">
        <f>W65-SUMPRODUCT('Alternatyva 4'!W$23:W$102,'Alternatyva 4'!$DH$23:$DH$102)</f>
        <v>0</v>
      </c>
      <c r="X66" s="192">
        <f>X65-SUMPRODUCT('Alternatyva 4'!X$23:X$102,'Alternatyva 4'!$DH$23:$DH$102)</f>
        <v>0</v>
      </c>
      <c r="Y66" s="192">
        <f>Y65-SUMPRODUCT('Alternatyva 4'!Y$23:Y$102,'Alternatyva 4'!$DH$23:$DH$102)</f>
        <v>0</v>
      </c>
      <c r="Z66" s="192">
        <f>Z65-SUMPRODUCT('Alternatyva 4'!Z$23:Z$102,'Alternatyva 4'!$DH$23:$DH$102)</f>
        <v>0</v>
      </c>
      <c r="AA66" s="192">
        <f>AA65-SUMPRODUCT('Alternatyva 4'!AA$23:AA$102,'Alternatyva 4'!$DH$23:$DH$102)</f>
        <v>0</v>
      </c>
      <c r="AB66" s="192">
        <f>AB65-SUMPRODUCT('Alternatyva 4'!AB$23:AB$102,'Alternatyva 4'!$DH$23:$DH$102)</f>
        <v>0</v>
      </c>
      <c r="AC66" s="192">
        <f>AC65-SUMPRODUCT('Alternatyva 4'!AC$23:AC$102,'Alternatyva 4'!$DH$23:$DH$102)</f>
        <v>0</v>
      </c>
      <c r="AD66" s="192">
        <f>AD65-SUMPRODUCT('Alternatyva 4'!AD$23:AD$102,'Alternatyva 4'!$DH$23:$DH$102)</f>
        <v>0</v>
      </c>
      <c r="AE66" s="192">
        <f>AE65-SUMPRODUCT('Alternatyva 4'!AE$23:AE$102,'Alternatyva 4'!$DH$23:$DH$102)</f>
        <v>0</v>
      </c>
      <c r="AF66" s="192">
        <f>AF65-SUMPRODUCT('Alternatyva 4'!AF$23:AF$102,'Alternatyva 4'!$DH$23:$DH$102)</f>
        <v>0</v>
      </c>
      <c r="AG66" s="192">
        <f>AG65-SUMPRODUCT('Alternatyva 4'!AG$23:AG$102,'Alternatyva 4'!$DH$23:$DH$102)</f>
        <v>0</v>
      </c>
      <c r="AH66" s="192">
        <f>AH65-SUMPRODUCT('Alternatyva 4'!AH$23:AH$102,'Alternatyva 4'!$DH$23:$DH$102)</f>
        <v>0</v>
      </c>
      <c r="AI66" s="192">
        <f>AI65-SUMPRODUCT('Alternatyva 4'!AI$23:AI$102,'Alternatyva 4'!$DH$23:$DH$102)</f>
        <v>0</v>
      </c>
      <c r="AJ66" s="192">
        <f>AJ65-SUMPRODUCT('Alternatyva 4'!AJ$23:AJ$102,'Alternatyva 4'!$DH$23:$DH$102)</f>
        <v>0</v>
      </c>
      <c r="AK66" s="192">
        <f>AK65-SUMPRODUCT('Alternatyva 4'!AK$23:AK$102,'Alternatyva 4'!$DH$23:$DH$102)</f>
        <v>0</v>
      </c>
      <c r="AL66" s="192">
        <f>AL65-SUMPRODUCT('Alternatyva 4'!AL$23:AL$102,'Alternatyva 4'!$DH$23:$DH$102)</f>
        <v>0</v>
      </c>
      <c r="AM66" s="192">
        <f>AM65-SUMPRODUCT('Alternatyva 4'!AM$23:AM$102,'Alternatyva 4'!$DH$23:$DH$102)</f>
        <v>0</v>
      </c>
      <c r="AN66" s="192">
        <f>AN65-SUMPRODUCT('Alternatyva 4'!AN$23:AN$102,'Alternatyva 4'!$DH$23:$DH$102)</f>
        <v>0</v>
      </c>
      <c r="AO66" s="192">
        <f>AO65-SUMPRODUCT('Alternatyva 4'!AO$23:AO$102,'Alternatyva 4'!$DH$23:$DH$102)</f>
        <v>0</v>
      </c>
      <c r="AP66" s="192">
        <f>AP65-SUMPRODUCT('Alternatyva 4'!AP$23:AP$102,'Alternatyva 4'!$DH$23:$DH$102)</f>
        <v>0</v>
      </c>
      <c r="AQ66" s="192">
        <f>AQ65-SUMPRODUCT('Alternatyva 4'!AQ$23:AQ$102,'Alternatyva 4'!$DH$23:$DH$102)</f>
        <v>0</v>
      </c>
      <c r="AR66" s="192">
        <f>AR65-SUMPRODUCT('Alternatyva 4'!AR$23:AR$102,'Alternatyva 4'!$DH$23:$DH$102)</f>
        <v>0</v>
      </c>
      <c r="AS66" s="192">
        <f>AS65-SUMPRODUCT('Alternatyva 4'!AS$23:AS$102,'Alternatyva 4'!$DH$23:$DH$102)</f>
        <v>0</v>
      </c>
      <c r="AT66" s="192">
        <f>AT65-SUMPRODUCT('Alternatyva 4'!AT$23:AT$102,'Alternatyva 4'!$DH$23:$DH$102)</f>
        <v>0</v>
      </c>
      <c r="AU66" s="192">
        <f>AU65-SUMPRODUCT('Alternatyva 4'!AU$23:AU$102,'Alternatyva 4'!$DH$23:$DH$102)</f>
        <v>0</v>
      </c>
      <c r="AV66" s="192">
        <f>AV65-SUMPRODUCT('Alternatyva 4'!AV$23:AV$102,'Alternatyva 4'!$DH$23:$DH$102)</f>
        <v>0</v>
      </c>
      <c r="AW66" s="192">
        <f>AW65-SUMPRODUCT('Alternatyva 4'!AW$23:AW$102,'Alternatyva 4'!$DH$23:$DH$102)</f>
        <v>0</v>
      </c>
      <c r="AX66" s="192">
        <f>AX65-SUMPRODUCT('Alternatyva 4'!AX$23:AX$102,'Alternatyva 4'!$DH$23:$DH$102)</f>
        <v>0</v>
      </c>
      <c r="AY66" s="192">
        <f>AY65-SUMPRODUCT('Alternatyva 4'!AY$23:AY$102,'Alternatyva 4'!$DH$23:$DH$102)</f>
        <v>0</v>
      </c>
      <c r="AZ66" s="192">
        <f>AZ65-SUMPRODUCT('Alternatyva 4'!AZ$23:AZ$102,'Alternatyva 4'!$DH$23:$DH$102)</f>
        <v>0</v>
      </c>
      <c r="BA66" s="192">
        <f>BA65-SUMPRODUCT('Alternatyva 4'!BA$23:BA$102,'Alternatyva 4'!$DH$23:$DH$102)</f>
        <v>0</v>
      </c>
      <c r="BB66" s="192">
        <f>BB65-SUMPRODUCT('Alternatyva 4'!BB$23:BB$102,'Alternatyva 4'!$DH$23:$DH$102)</f>
        <v>0</v>
      </c>
      <c r="BC66" s="192">
        <f>BC65-SUMPRODUCT('Alternatyva 4'!BC$23:BC$102,'Alternatyva 4'!$DH$23:$DH$102)</f>
        <v>0</v>
      </c>
      <c r="BD66" s="192">
        <f>BD65-SUMPRODUCT('Alternatyva 4'!BD$23:BD$102,'Alternatyva 4'!$DH$23:$DH$102)</f>
        <v>0</v>
      </c>
      <c r="BE66" s="192">
        <f>BE65-SUMPRODUCT('Alternatyva 4'!BE$23:BE$102,'Alternatyva 4'!$DH$23:$DH$102)</f>
        <v>0</v>
      </c>
      <c r="BF66" s="192">
        <f>BF65-SUMPRODUCT('Alternatyva 4'!BF$23:BF$102,'Alternatyva 4'!$DH$23:$DH$102)</f>
        <v>0</v>
      </c>
      <c r="BG66" s="192">
        <f>BG65-SUMPRODUCT('Alternatyva 4'!BG$23:BG$102,'Alternatyva 4'!$DH$23:$DH$102)</f>
        <v>0</v>
      </c>
      <c r="BH66" s="192">
        <f>BH65-SUMPRODUCT('Alternatyva 4'!BH$23:BH$102,'Alternatyva 4'!$DH$23:$DH$102)</f>
        <v>0</v>
      </c>
      <c r="BI66" s="192">
        <f>BI65-SUMPRODUCT('Alternatyva 4'!BI$23:BI$102,'Alternatyva 4'!$DH$23:$DH$102)</f>
        <v>0</v>
      </c>
      <c r="BJ66" s="192">
        <f>BJ65-SUMPRODUCT('Alternatyva 4'!BJ$23:BJ$102,'Alternatyva 4'!$DH$23:$DH$102)</f>
        <v>0</v>
      </c>
      <c r="BK66" s="192">
        <f>BK65-SUMPRODUCT('Alternatyva 4'!BK$23:BK$102,'Alternatyva 4'!$DH$23:$DH$102)</f>
        <v>0</v>
      </c>
      <c r="BL66" s="192">
        <f>BL65-SUMPRODUCT('Alternatyva 4'!BL$23:BL$102,'Alternatyva 4'!$DH$23:$DH$102)</f>
        <v>0</v>
      </c>
      <c r="BM66" s="192">
        <f>BM65-SUMPRODUCT('Alternatyva 4'!BM$23:BM$102,'Alternatyva 4'!$DH$23:$DH$102)</f>
        <v>0</v>
      </c>
      <c r="BN66" s="192">
        <f>BN65-SUMPRODUCT('Alternatyva 4'!BN$23:BN$102,'Alternatyva 4'!$DH$23:$DH$102)</f>
        <v>0</v>
      </c>
      <c r="BO66" s="192">
        <f>BO65-SUMPRODUCT('Alternatyva 4'!BO$23:BO$102,'Alternatyva 4'!$DH$23:$DH$102)</f>
        <v>0</v>
      </c>
      <c r="BP66" s="192">
        <f>BP65-SUMPRODUCT('Alternatyva 4'!BP$23:BP$102,'Alternatyva 4'!$DH$23:$DH$102)</f>
        <v>0</v>
      </c>
      <c r="BQ66" s="192">
        <f>BQ65-SUMPRODUCT('Alternatyva 4'!BQ$23:BQ$102,'Alternatyva 4'!$DH$23:$DH$102)</f>
        <v>0</v>
      </c>
      <c r="BR66" s="192">
        <f>BR65-SUMPRODUCT('Alternatyva 4'!BR$23:BR$102,'Alternatyva 4'!$DH$23:$DH$102)</f>
        <v>0</v>
      </c>
      <c r="BS66" s="192">
        <f>BS65-SUMPRODUCT('Alternatyva 4'!BS$23:BS$102,'Alternatyva 4'!$DH$23:$DH$102)</f>
        <v>0</v>
      </c>
      <c r="BT66" s="192">
        <f>BT65-SUMPRODUCT('Alternatyva 4'!BT$23:BT$102,'Alternatyva 4'!$DH$23:$DH$102)</f>
        <v>0</v>
      </c>
      <c r="BU66" s="192">
        <f>BU65-SUMPRODUCT('Alternatyva 4'!BU$23:BU$102,'Alternatyva 4'!$DH$23:$DH$102)</f>
        <v>0</v>
      </c>
      <c r="BV66" s="192">
        <f>BV65-SUMPRODUCT('Alternatyva 4'!BV$23:BV$102,'Alternatyva 4'!$DH$23:$DH$102)</f>
        <v>0</v>
      </c>
      <c r="BW66" s="192">
        <f>BW65-SUMPRODUCT('Alternatyva 4'!BW$23:BW$102,'Alternatyva 4'!$DH$23:$DH$102)</f>
        <v>0</v>
      </c>
      <c r="BX66" s="192">
        <f>BX65-SUMPRODUCT('Alternatyva 4'!BX$23:BX$102,'Alternatyva 4'!$DH$23:$DH$102)</f>
        <v>0</v>
      </c>
      <c r="BY66" s="192">
        <f>BY65-SUMPRODUCT('Alternatyva 4'!BY$23:BY$102,'Alternatyva 4'!$DH$23:$DH$102)</f>
        <v>0</v>
      </c>
      <c r="BZ66" s="192">
        <f>BZ65-SUMPRODUCT('Alternatyva 4'!BZ$23:BZ$102,'Alternatyva 4'!$DH$23:$DH$102)</f>
        <v>0</v>
      </c>
      <c r="CA66" s="192">
        <f>CA65-SUMPRODUCT('Alternatyva 4'!CA$23:CA$102,'Alternatyva 4'!$DH$23:$DH$102)</f>
        <v>0</v>
      </c>
      <c r="CB66" s="192">
        <f>CB65-SUMPRODUCT('Alternatyva 4'!CB$23:CB$102,'Alternatyva 4'!$DH$23:$DH$102)</f>
        <v>0</v>
      </c>
      <c r="CC66" s="192">
        <f>CC65-SUMPRODUCT('Alternatyva 4'!CC$23:CC$102,'Alternatyva 4'!$DH$23:$DH$102)</f>
        <v>0</v>
      </c>
      <c r="CD66" s="192">
        <f>CD65-SUMPRODUCT('Alternatyva 4'!CD$23:CD$102,'Alternatyva 4'!$DH$23:$DH$102)</f>
        <v>0</v>
      </c>
      <c r="CE66" s="192">
        <f>CE65-SUMPRODUCT('Alternatyva 4'!CE$23:CE$102,'Alternatyva 4'!$DH$23:$DH$102)</f>
        <v>0</v>
      </c>
      <c r="CF66" s="192">
        <f>CF65-SUMPRODUCT('Alternatyva 4'!CF$23:CF$102,'Alternatyva 4'!$DH$23:$DH$102)</f>
        <v>0</v>
      </c>
      <c r="CG66" s="192">
        <f>CG65-SUMPRODUCT('Alternatyva 4'!CG$23:CG$102,'Alternatyva 4'!$DH$23:$DH$102)</f>
        <v>0</v>
      </c>
      <c r="CH66" s="192">
        <f>CH65-SUMPRODUCT('Alternatyva 4'!CH$23:CH$102,'Alternatyva 4'!$DH$23:$DH$102)</f>
        <v>0</v>
      </c>
      <c r="CI66" s="192">
        <f>CI65-SUMPRODUCT('Alternatyva 4'!CI$23:CI$102,'Alternatyva 4'!$DH$23:$DH$102)</f>
        <v>0</v>
      </c>
      <c r="CJ66" s="192">
        <f>CJ65-SUMPRODUCT('Alternatyva 4'!CJ$23:CJ$102,'Alternatyva 4'!$DH$23:$DH$102)</f>
        <v>0</v>
      </c>
      <c r="CK66" s="192">
        <f>CK65-SUMPRODUCT('Alternatyva 4'!CK$23:CK$102,'Alternatyva 4'!$DH$23:$DH$102)</f>
        <v>0</v>
      </c>
      <c r="CL66" s="192">
        <f>CL65-SUMPRODUCT('Alternatyva 4'!CL$23:CL$102,'Alternatyva 4'!$DH$23:$DH$102)</f>
        <v>0</v>
      </c>
      <c r="CM66" s="192">
        <f>CM65-SUMPRODUCT('Alternatyva 4'!CM$23:CM$102,'Alternatyva 4'!$DH$23:$DH$102)</f>
        <v>0</v>
      </c>
      <c r="CN66" s="192">
        <f>CN65-SUMPRODUCT('Alternatyva 4'!CN$23:CN$102,'Alternatyva 4'!$DH$23:$DH$102)</f>
        <v>0</v>
      </c>
      <c r="CO66" s="192">
        <f>CO65-SUMPRODUCT('Alternatyva 4'!CO$23:CO$102,'Alternatyva 4'!$DH$23:$DH$102)</f>
        <v>0</v>
      </c>
      <c r="CP66" s="192">
        <f>CP65-SUMPRODUCT('Alternatyva 4'!CP$23:CP$102,'Alternatyva 4'!$DH$23:$DH$102)</f>
        <v>0</v>
      </c>
      <c r="CQ66" s="192">
        <f>CQ65-SUMPRODUCT('Alternatyva 4'!CQ$23:CQ$102,'Alternatyva 4'!$DH$23:$DH$102)</f>
        <v>0</v>
      </c>
      <c r="CR66" s="192">
        <f>CR65-SUMPRODUCT('Alternatyva 4'!CR$23:CR$102,'Alternatyva 4'!$DH$23:$DH$102)</f>
        <v>0</v>
      </c>
      <c r="CS66" s="192">
        <f>CS65-SUMPRODUCT('Alternatyva 4'!CS$23:CS$102,'Alternatyva 4'!$DH$23:$DH$102)</f>
        <v>0</v>
      </c>
      <c r="CT66" s="192">
        <f>CT65-SUMPRODUCT('Alternatyva 4'!CT$23:CT$102,'Alternatyva 4'!$DH$23:$DH$102)</f>
        <v>0</v>
      </c>
      <c r="CU66" s="192">
        <f>CU65-SUMPRODUCT('Alternatyva 4'!CU$23:CU$102,'Alternatyva 4'!$DH$23:$DH$102)</f>
        <v>0</v>
      </c>
      <c r="CV66" s="192">
        <f>CV65-SUMPRODUCT('Alternatyva 4'!CV$23:CV$102,'Alternatyva 4'!$DH$23:$DH$102)</f>
        <v>0</v>
      </c>
      <c r="CW66" s="192">
        <f>CW65-SUMPRODUCT('Alternatyva 4'!CW$23:CW$102,'Alternatyva 4'!$DH$23:$DH$102)</f>
        <v>0</v>
      </c>
      <c r="CX66" s="192">
        <f>CX65-SUMPRODUCT('Alternatyva 4'!CX$23:CX$102,'Alternatyva 4'!$DH$23:$DH$102)</f>
        <v>0</v>
      </c>
      <c r="CY66" s="192">
        <f>CY65-SUMPRODUCT('Alternatyva 4'!CY$23:CY$102,'Alternatyva 4'!$DH$23:$DH$102)</f>
        <v>0</v>
      </c>
      <c r="CZ66" s="192">
        <f>CZ65-SUMPRODUCT('Alternatyva 4'!CZ$23:CZ$102,'Alternatyva 4'!$DH$23:$DH$102)</f>
        <v>0</v>
      </c>
      <c r="DA66" s="192">
        <f>DA65-SUMPRODUCT('Alternatyva 4'!DA$23:DA$102,'Alternatyva 4'!$DH$23:$DH$102)</f>
        <v>0</v>
      </c>
      <c r="DB66" s="192">
        <f>DB65-SUMPRODUCT('Alternatyva 4'!DB$23:DB$102,'Alternatyva 4'!$DH$23:$DH$102)</f>
        <v>0</v>
      </c>
      <c r="DC66" s="192">
        <f>DC65-SUMPRODUCT('Alternatyva 4'!DC$23:DC$102,'Alternatyva 4'!$DH$23:$DH$102)</f>
        <v>0</v>
      </c>
    </row>
    <row r="67" spans="2:107" ht="15" hidden="1" customHeight="1" thickBot="1">
      <c r="B67" s="160" t="s">
        <v>225</v>
      </c>
      <c r="C67" s="718" t="s">
        <v>226</v>
      </c>
      <c r="D67" s="719"/>
      <c r="E67" s="720"/>
      <c r="F67" s="193">
        <f>H67+NPV(SD,I67:INDEX(I67:DC67,PAL))</f>
        <v>0</v>
      </c>
      <c r="G67" s="192">
        <f>SUMIF($H$6:$DC$6,"&lt;="&amp;PAL,$H67:$DC67)</f>
        <v>0</v>
      </c>
      <c r="H67" s="193">
        <f>H62-H63-H64+H66</f>
        <v>0</v>
      </c>
      <c r="I67" s="193">
        <f t="shared" ref="I67:BT67" si="23">I62-I63-I64+I66</f>
        <v>0</v>
      </c>
      <c r="J67" s="193">
        <f t="shared" si="23"/>
        <v>0</v>
      </c>
      <c r="K67" s="193">
        <f t="shared" si="23"/>
        <v>0</v>
      </c>
      <c r="L67" s="193">
        <f t="shared" si="23"/>
        <v>0</v>
      </c>
      <c r="M67" s="193">
        <f t="shared" si="23"/>
        <v>0</v>
      </c>
      <c r="N67" s="193">
        <f t="shared" si="23"/>
        <v>0</v>
      </c>
      <c r="O67" s="193">
        <f t="shared" si="23"/>
        <v>0</v>
      </c>
      <c r="P67" s="193">
        <f t="shared" si="23"/>
        <v>0</v>
      </c>
      <c r="Q67" s="193">
        <f t="shared" si="23"/>
        <v>0</v>
      </c>
      <c r="R67" s="193">
        <f t="shared" si="23"/>
        <v>0</v>
      </c>
      <c r="S67" s="193">
        <f t="shared" si="23"/>
        <v>0</v>
      </c>
      <c r="T67" s="193">
        <f t="shared" si="23"/>
        <v>0</v>
      </c>
      <c r="U67" s="193">
        <f t="shared" si="23"/>
        <v>0</v>
      </c>
      <c r="V67" s="193">
        <f t="shared" si="23"/>
        <v>0</v>
      </c>
      <c r="W67" s="193">
        <f t="shared" si="23"/>
        <v>0</v>
      </c>
      <c r="X67" s="193">
        <f t="shared" si="23"/>
        <v>0</v>
      </c>
      <c r="Y67" s="193">
        <f t="shared" si="23"/>
        <v>0</v>
      </c>
      <c r="Z67" s="193">
        <f t="shared" si="23"/>
        <v>0</v>
      </c>
      <c r="AA67" s="193">
        <f t="shared" si="23"/>
        <v>0</v>
      </c>
      <c r="AB67" s="193">
        <f t="shared" si="23"/>
        <v>0</v>
      </c>
      <c r="AC67" s="193">
        <f t="shared" si="23"/>
        <v>0</v>
      </c>
      <c r="AD67" s="193">
        <f t="shared" si="23"/>
        <v>0</v>
      </c>
      <c r="AE67" s="193">
        <f t="shared" si="23"/>
        <v>0</v>
      </c>
      <c r="AF67" s="193">
        <f t="shared" si="23"/>
        <v>0</v>
      </c>
      <c r="AG67" s="193">
        <f t="shared" si="23"/>
        <v>0</v>
      </c>
      <c r="AH67" s="193">
        <f t="shared" si="23"/>
        <v>0</v>
      </c>
      <c r="AI67" s="193">
        <f t="shared" si="23"/>
        <v>0</v>
      </c>
      <c r="AJ67" s="193">
        <f t="shared" si="23"/>
        <v>0</v>
      </c>
      <c r="AK67" s="193">
        <f t="shared" si="23"/>
        <v>0</v>
      </c>
      <c r="AL67" s="193">
        <f t="shared" si="23"/>
        <v>0</v>
      </c>
      <c r="AM67" s="193">
        <f t="shared" si="23"/>
        <v>0</v>
      </c>
      <c r="AN67" s="193">
        <f t="shared" si="23"/>
        <v>0</v>
      </c>
      <c r="AO67" s="193">
        <f t="shared" si="23"/>
        <v>0</v>
      </c>
      <c r="AP67" s="193">
        <f t="shared" si="23"/>
        <v>0</v>
      </c>
      <c r="AQ67" s="193">
        <f t="shared" si="23"/>
        <v>0</v>
      </c>
      <c r="AR67" s="193">
        <f t="shared" si="23"/>
        <v>0</v>
      </c>
      <c r="AS67" s="193">
        <f t="shared" si="23"/>
        <v>0</v>
      </c>
      <c r="AT67" s="193">
        <f t="shared" si="23"/>
        <v>0</v>
      </c>
      <c r="AU67" s="193">
        <f t="shared" si="23"/>
        <v>0</v>
      </c>
      <c r="AV67" s="193">
        <f t="shared" si="23"/>
        <v>0</v>
      </c>
      <c r="AW67" s="193">
        <f t="shared" si="23"/>
        <v>0</v>
      </c>
      <c r="AX67" s="193">
        <f t="shared" si="23"/>
        <v>0</v>
      </c>
      <c r="AY67" s="193">
        <f t="shared" si="23"/>
        <v>0</v>
      </c>
      <c r="AZ67" s="193">
        <f t="shared" si="23"/>
        <v>0</v>
      </c>
      <c r="BA67" s="193">
        <f t="shared" si="23"/>
        <v>0</v>
      </c>
      <c r="BB67" s="193">
        <f t="shared" si="23"/>
        <v>0</v>
      </c>
      <c r="BC67" s="193">
        <f t="shared" si="23"/>
        <v>0</v>
      </c>
      <c r="BD67" s="193">
        <f t="shared" si="23"/>
        <v>0</v>
      </c>
      <c r="BE67" s="193">
        <f t="shared" si="23"/>
        <v>0</v>
      </c>
      <c r="BF67" s="193">
        <f t="shared" si="23"/>
        <v>0</v>
      </c>
      <c r="BG67" s="193">
        <f t="shared" si="23"/>
        <v>0</v>
      </c>
      <c r="BH67" s="193">
        <f t="shared" si="23"/>
        <v>0</v>
      </c>
      <c r="BI67" s="193">
        <f t="shared" si="23"/>
        <v>0</v>
      </c>
      <c r="BJ67" s="193">
        <f t="shared" si="23"/>
        <v>0</v>
      </c>
      <c r="BK67" s="193">
        <f t="shared" si="23"/>
        <v>0</v>
      </c>
      <c r="BL67" s="193">
        <f t="shared" si="23"/>
        <v>0</v>
      </c>
      <c r="BM67" s="193">
        <f t="shared" si="23"/>
        <v>0</v>
      </c>
      <c r="BN67" s="193">
        <f t="shared" si="23"/>
        <v>0</v>
      </c>
      <c r="BO67" s="193">
        <f t="shared" si="23"/>
        <v>0</v>
      </c>
      <c r="BP67" s="193">
        <f t="shared" si="23"/>
        <v>0</v>
      </c>
      <c r="BQ67" s="193">
        <f t="shared" si="23"/>
        <v>0</v>
      </c>
      <c r="BR67" s="193">
        <f t="shared" si="23"/>
        <v>0</v>
      </c>
      <c r="BS67" s="193">
        <f t="shared" si="23"/>
        <v>0</v>
      </c>
      <c r="BT67" s="193">
        <f t="shared" si="23"/>
        <v>0</v>
      </c>
      <c r="BU67" s="193">
        <f t="shared" ref="BU67:DC67" si="24">BU62-BU63-BU64+BU66</f>
        <v>0</v>
      </c>
      <c r="BV67" s="193">
        <f t="shared" si="24"/>
        <v>0</v>
      </c>
      <c r="BW67" s="193">
        <f t="shared" si="24"/>
        <v>0</v>
      </c>
      <c r="BX67" s="193">
        <f t="shared" si="24"/>
        <v>0</v>
      </c>
      <c r="BY67" s="193">
        <f t="shared" si="24"/>
        <v>0</v>
      </c>
      <c r="BZ67" s="193">
        <f t="shared" si="24"/>
        <v>0</v>
      </c>
      <c r="CA67" s="193">
        <f t="shared" si="24"/>
        <v>0</v>
      </c>
      <c r="CB67" s="193">
        <f t="shared" si="24"/>
        <v>0</v>
      </c>
      <c r="CC67" s="193">
        <f t="shared" si="24"/>
        <v>0</v>
      </c>
      <c r="CD67" s="193">
        <f t="shared" si="24"/>
        <v>0</v>
      </c>
      <c r="CE67" s="193">
        <f t="shared" si="24"/>
        <v>0</v>
      </c>
      <c r="CF67" s="193">
        <f t="shared" si="24"/>
        <v>0</v>
      </c>
      <c r="CG67" s="193">
        <f t="shared" si="24"/>
        <v>0</v>
      </c>
      <c r="CH67" s="193">
        <f t="shared" si="24"/>
        <v>0</v>
      </c>
      <c r="CI67" s="193">
        <f t="shared" si="24"/>
        <v>0</v>
      </c>
      <c r="CJ67" s="193">
        <f t="shared" si="24"/>
        <v>0</v>
      </c>
      <c r="CK67" s="193">
        <f t="shared" si="24"/>
        <v>0</v>
      </c>
      <c r="CL67" s="193">
        <f t="shared" si="24"/>
        <v>0</v>
      </c>
      <c r="CM67" s="193">
        <f t="shared" si="24"/>
        <v>0</v>
      </c>
      <c r="CN67" s="193">
        <f t="shared" si="24"/>
        <v>0</v>
      </c>
      <c r="CO67" s="193">
        <f t="shared" si="24"/>
        <v>0</v>
      </c>
      <c r="CP67" s="193">
        <f t="shared" si="24"/>
        <v>0</v>
      </c>
      <c r="CQ67" s="193">
        <f t="shared" si="24"/>
        <v>0</v>
      </c>
      <c r="CR67" s="193">
        <f t="shared" si="24"/>
        <v>0</v>
      </c>
      <c r="CS67" s="193">
        <f t="shared" si="24"/>
        <v>0</v>
      </c>
      <c r="CT67" s="193">
        <f t="shared" si="24"/>
        <v>0</v>
      </c>
      <c r="CU67" s="193">
        <f t="shared" si="24"/>
        <v>0</v>
      </c>
      <c r="CV67" s="193">
        <f t="shared" si="24"/>
        <v>0</v>
      </c>
      <c r="CW67" s="193">
        <f t="shared" si="24"/>
        <v>0</v>
      </c>
      <c r="CX67" s="193">
        <f t="shared" si="24"/>
        <v>0</v>
      </c>
      <c r="CY67" s="193">
        <f t="shared" si="24"/>
        <v>0</v>
      </c>
      <c r="CZ67" s="193">
        <f t="shared" si="24"/>
        <v>0</v>
      </c>
      <c r="DA67" s="193">
        <f t="shared" si="24"/>
        <v>0</v>
      </c>
      <c r="DB67" s="193">
        <f t="shared" si="24"/>
        <v>0</v>
      </c>
      <c r="DC67" s="193">
        <f t="shared" si="24"/>
        <v>0</v>
      </c>
    </row>
    <row r="68" spans="2:107" ht="15" hidden="1" customHeight="1" thickBot="1">
      <c r="C68" s="725" t="s">
        <v>227</v>
      </c>
      <c r="D68" s="726"/>
      <c r="E68" s="726"/>
      <c r="F68" s="727"/>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722" t="s">
        <v>228</v>
      </c>
      <c r="D69" s="723"/>
      <c r="E69" s="724"/>
      <c r="F69" s="26">
        <f>F67</f>
        <v>0</v>
      </c>
      <c r="G69" s="22"/>
    </row>
    <row r="70" spans="2:107" ht="15" hidden="1" customHeight="1">
      <c r="C70" s="715" t="s">
        <v>229</v>
      </c>
      <c r="D70" s="716"/>
      <c r="E70" s="717"/>
      <c r="F70" s="194" t="str">
        <f>IFERROR(IF(F64&lt;0,(F62-F64)/(F63-F66),(F62)/(F63+F64-F66)),"")</f>
        <v/>
      </c>
      <c r="G70" s="27"/>
    </row>
    <row r="71" spans="2:107" ht="15" hidden="1" customHeight="1" thickBot="1">
      <c r="C71" s="712" t="s">
        <v>230</v>
      </c>
      <c r="D71" s="713"/>
      <c r="E71" s="714"/>
      <c r="F71" s="199" t="str">
        <f>IFERROR(IRR(H67:INDEX(H67:DC67,PAL+1)),"-")</f>
        <v>-</v>
      </c>
      <c r="G71" s="23"/>
    </row>
    <row r="72" spans="2:107" ht="15" hidden="1" customHeight="1" thickBot="1">
      <c r="C72" s="725" t="s">
        <v>231</v>
      </c>
      <c r="D72" s="726"/>
      <c r="E72" s="726"/>
      <c r="F72" s="727"/>
      <c r="G72" s="168" t="s">
        <v>145</v>
      </c>
      <c r="H72" s="168">
        <f t="shared" ref="H72:AM72" ca="1" si="25">H61</f>
        <v>2021</v>
      </c>
      <c r="I72" s="168">
        <f t="shared" ca="1" si="25"/>
        <v>2022</v>
      </c>
      <c r="J72" s="168">
        <f t="shared" ca="1" si="25"/>
        <v>2023</v>
      </c>
      <c r="K72" s="168">
        <f t="shared" ca="1" si="25"/>
        <v>2024</v>
      </c>
      <c r="L72" s="168">
        <f t="shared" ca="1" si="25"/>
        <v>2025</v>
      </c>
      <c r="M72" s="168">
        <f t="shared" ca="1" si="25"/>
        <v>2026</v>
      </c>
      <c r="N72" s="168">
        <f t="shared" ca="1" si="25"/>
        <v>2027</v>
      </c>
      <c r="O72" s="168">
        <f t="shared" ca="1" si="25"/>
        <v>2028</v>
      </c>
      <c r="P72" s="168">
        <f t="shared" ca="1" si="25"/>
        <v>2029</v>
      </c>
      <c r="Q72" s="168">
        <f t="shared" ca="1" si="25"/>
        <v>2030</v>
      </c>
      <c r="R72" s="168">
        <f t="shared" ca="1" si="25"/>
        <v>2031</v>
      </c>
      <c r="S72" s="168">
        <f t="shared" ca="1" si="25"/>
        <v>2032</v>
      </c>
      <c r="T72" s="168">
        <f t="shared" ca="1" si="25"/>
        <v>2033</v>
      </c>
      <c r="U72" s="168">
        <f t="shared" ca="1" si="25"/>
        <v>2034</v>
      </c>
      <c r="V72" s="168">
        <f t="shared" ca="1" si="25"/>
        <v>2035</v>
      </c>
      <c r="W72" s="168">
        <f t="shared" ca="1" si="25"/>
        <v>2036</v>
      </c>
      <c r="X72" s="168">
        <f t="shared" ca="1" si="25"/>
        <v>2037</v>
      </c>
      <c r="Y72" s="168">
        <f t="shared" ca="1" si="25"/>
        <v>2038</v>
      </c>
      <c r="Z72" s="168">
        <f t="shared" ca="1" si="25"/>
        <v>2039</v>
      </c>
      <c r="AA72" s="168">
        <f t="shared" ca="1" si="25"/>
        <v>2040</v>
      </c>
      <c r="AB72" s="168">
        <f t="shared" ca="1" si="25"/>
        <v>2041</v>
      </c>
      <c r="AC72" s="168">
        <f t="shared" ca="1" si="25"/>
        <v>2042</v>
      </c>
      <c r="AD72" s="168">
        <f t="shared" ca="1" si="25"/>
        <v>2043</v>
      </c>
      <c r="AE72" s="168">
        <f t="shared" ca="1" si="25"/>
        <v>2044</v>
      </c>
      <c r="AF72" s="168">
        <f t="shared" ca="1" si="25"/>
        <v>2045</v>
      </c>
      <c r="AG72" s="168">
        <f t="shared" ca="1" si="25"/>
        <v>2046</v>
      </c>
      <c r="AH72" s="168">
        <f t="shared" ca="1" si="25"/>
        <v>2047</v>
      </c>
      <c r="AI72" s="168">
        <f t="shared" ca="1" si="25"/>
        <v>2048</v>
      </c>
      <c r="AJ72" s="168">
        <f t="shared" ca="1" si="25"/>
        <v>2049</v>
      </c>
      <c r="AK72" s="168">
        <f t="shared" ca="1" si="25"/>
        <v>2050</v>
      </c>
      <c r="AL72" s="168">
        <f t="shared" ca="1" si="25"/>
        <v>2051</v>
      </c>
      <c r="AM72" s="168">
        <f t="shared" ca="1" si="25"/>
        <v>2052</v>
      </c>
      <c r="AN72" s="168">
        <f t="shared" ref="AN72:BS72" ca="1" si="26">AN61</f>
        <v>2053</v>
      </c>
      <c r="AO72" s="168">
        <f t="shared" ca="1" si="26"/>
        <v>2054</v>
      </c>
      <c r="AP72" s="168">
        <f t="shared" ca="1" si="26"/>
        <v>2055</v>
      </c>
      <c r="AQ72" s="168">
        <f t="shared" ca="1" si="26"/>
        <v>2056</v>
      </c>
      <c r="AR72" s="168">
        <f t="shared" ca="1" si="26"/>
        <v>2057</v>
      </c>
      <c r="AS72" s="168">
        <f t="shared" ca="1" si="26"/>
        <v>2058</v>
      </c>
      <c r="AT72" s="168">
        <f t="shared" ca="1" si="26"/>
        <v>2059</v>
      </c>
      <c r="AU72" s="168">
        <f t="shared" ca="1" si="26"/>
        <v>2060</v>
      </c>
      <c r="AV72" s="168">
        <f t="shared" ca="1" si="26"/>
        <v>2061</v>
      </c>
      <c r="AW72" s="168">
        <f t="shared" ca="1" si="26"/>
        <v>2062</v>
      </c>
      <c r="AX72" s="168">
        <f t="shared" ca="1" si="26"/>
        <v>2063</v>
      </c>
      <c r="AY72" s="168">
        <f t="shared" ca="1" si="26"/>
        <v>2064</v>
      </c>
      <c r="AZ72" s="168">
        <f t="shared" ca="1" si="26"/>
        <v>2065</v>
      </c>
      <c r="BA72" s="168">
        <f t="shared" ca="1" si="26"/>
        <v>2066</v>
      </c>
      <c r="BB72" s="168">
        <f t="shared" ca="1" si="26"/>
        <v>2067</v>
      </c>
      <c r="BC72" s="168">
        <f t="shared" ca="1" si="26"/>
        <v>2068</v>
      </c>
      <c r="BD72" s="168">
        <f t="shared" ca="1" si="26"/>
        <v>2069</v>
      </c>
      <c r="BE72" s="168">
        <f t="shared" ca="1" si="26"/>
        <v>2070</v>
      </c>
      <c r="BF72" s="168">
        <f t="shared" ca="1" si="26"/>
        <v>2071</v>
      </c>
      <c r="BG72" s="168">
        <f t="shared" ca="1" si="26"/>
        <v>2072</v>
      </c>
      <c r="BH72" s="168">
        <f t="shared" ca="1" si="26"/>
        <v>2073</v>
      </c>
      <c r="BI72" s="168">
        <f t="shared" ca="1" si="26"/>
        <v>2074</v>
      </c>
      <c r="BJ72" s="168">
        <f t="shared" ca="1" si="26"/>
        <v>2075</v>
      </c>
      <c r="BK72" s="168">
        <f t="shared" ca="1" si="26"/>
        <v>2076</v>
      </c>
      <c r="BL72" s="168">
        <f t="shared" ca="1" si="26"/>
        <v>2077</v>
      </c>
      <c r="BM72" s="168">
        <f t="shared" ca="1" si="26"/>
        <v>2078</v>
      </c>
      <c r="BN72" s="168">
        <f t="shared" ca="1" si="26"/>
        <v>2079</v>
      </c>
      <c r="BO72" s="168">
        <f t="shared" ca="1" si="26"/>
        <v>2080</v>
      </c>
      <c r="BP72" s="168">
        <f t="shared" ca="1" si="26"/>
        <v>2081</v>
      </c>
      <c r="BQ72" s="168">
        <f t="shared" ca="1" si="26"/>
        <v>2082</v>
      </c>
      <c r="BR72" s="168">
        <f t="shared" ca="1" si="26"/>
        <v>2083</v>
      </c>
      <c r="BS72" s="168">
        <f t="shared" ca="1" si="26"/>
        <v>2084</v>
      </c>
      <c r="BT72" s="168">
        <f t="shared" ref="BT72:DC72" ca="1" si="27">BT61</f>
        <v>2085</v>
      </c>
      <c r="BU72" s="168">
        <f t="shared" ca="1" si="27"/>
        <v>2086</v>
      </c>
      <c r="BV72" s="168">
        <f t="shared" ca="1" si="27"/>
        <v>2087</v>
      </c>
      <c r="BW72" s="168">
        <f t="shared" ca="1" si="27"/>
        <v>2088</v>
      </c>
      <c r="BX72" s="168">
        <f t="shared" ca="1" si="27"/>
        <v>2089</v>
      </c>
      <c r="BY72" s="168">
        <f t="shared" ca="1" si="27"/>
        <v>2090</v>
      </c>
      <c r="BZ72" s="168">
        <f t="shared" ca="1" si="27"/>
        <v>2091</v>
      </c>
      <c r="CA72" s="168">
        <f t="shared" ca="1" si="27"/>
        <v>2092</v>
      </c>
      <c r="CB72" s="168">
        <f t="shared" ca="1" si="27"/>
        <v>2093</v>
      </c>
      <c r="CC72" s="168">
        <f t="shared" ca="1" si="27"/>
        <v>2094</v>
      </c>
      <c r="CD72" s="168">
        <f t="shared" ca="1" si="27"/>
        <v>2095</v>
      </c>
      <c r="CE72" s="168">
        <f t="shared" ca="1" si="27"/>
        <v>2096</v>
      </c>
      <c r="CF72" s="168">
        <f t="shared" ca="1" si="27"/>
        <v>2097</v>
      </c>
      <c r="CG72" s="168">
        <f t="shared" ca="1" si="27"/>
        <v>2098</v>
      </c>
      <c r="CH72" s="168">
        <f t="shared" ca="1" si="27"/>
        <v>2099</v>
      </c>
      <c r="CI72" s="168">
        <f t="shared" ca="1" si="27"/>
        <v>2100</v>
      </c>
      <c r="CJ72" s="168">
        <f t="shared" ca="1" si="27"/>
        <v>2101</v>
      </c>
      <c r="CK72" s="168">
        <f t="shared" ca="1" si="27"/>
        <v>2102</v>
      </c>
      <c r="CL72" s="168">
        <f t="shared" ca="1" si="27"/>
        <v>2103</v>
      </c>
      <c r="CM72" s="168">
        <f t="shared" ca="1" si="27"/>
        <v>2104</v>
      </c>
      <c r="CN72" s="168">
        <f t="shared" ca="1" si="27"/>
        <v>2105</v>
      </c>
      <c r="CO72" s="168">
        <f t="shared" ca="1" si="27"/>
        <v>2106</v>
      </c>
      <c r="CP72" s="168">
        <f t="shared" ca="1" si="27"/>
        <v>2107</v>
      </c>
      <c r="CQ72" s="168">
        <f t="shared" ca="1" si="27"/>
        <v>2108</v>
      </c>
      <c r="CR72" s="168">
        <f t="shared" ca="1" si="27"/>
        <v>2109</v>
      </c>
      <c r="CS72" s="168">
        <f t="shared" ca="1" si="27"/>
        <v>2110</v>
      </c>
      <c r="CT72" s="168">
        <f t="shared" ca="1" si="27"/>
        <v>2111</v>
      </c>
      <c r="CU72" s="168">
        <f t="shared" ca="1" si="27"/>
        <v>2112</v>
      </c>
      <c r="CV72" s="168">
        <f t="shared" ca="1" si="27"/>
        <v>2113</v>
      </c>
      <c r="CW72" s="168">
        <f t="shared" ca="1" si="27"/>
        <v>2114</v>
      </c>
      <c r="CX72" s="168">
        <f t="shared" ca="1" si="27"/>
        <v>2115</v>
      </c>
      <c r="CY72" s="168">
        <f t="shared" ca="1" si="27"/>
        <v>2116</v>
      </c>
      <c r="CZ72" s="168">
        <f t="shared" ca="1" si="27"/>
        <v>2117</v>
      </c>
      <c r="DA72" s="168">
        <f t="shared" ca="1" si="27"/>
        <v>2118</v>
      </c>
      <c r="DB72" s="168">
        <f t="shared" ca="1" si="27"/>
        <v>2119</v>
      </c>
      <c r="DC72" s="168">
        <f t="shared" ca="1" si="27"/>
        <v>2120</v>
      </c>
    </row>
    <row r="73" spans="2:107" ht="15" hidden="1" customHeight="1">
      <c r="C73" s="703" t="s">
        <v>232</v>
      </c>
      <c r="D73" s="704"/>
      <c r="E73" s="705"/>
      <c r="F73" s="33"/>
      <c r="G73" s="196">
        <f>SUMIF($H$6:$DC$6,"&lt;="&amp;PAL,$H73:$DC73)</f>
        <v>0</v>
      </c>
      <c r="H73" s="193">
        <f>H65-'Alternatyva 4'!H$7+'Alternatyva 4'!H$131</f>
        <v>0</v>
      </c>
      <c r="I73" s="193">
        <f>I65-'Alternatyva 4'!I$7+'Alternatyva 4'!I$131</f>
        <v>0</v>
      </c>
      <c r="J73" s="193">
        <f>J65-'Alternatyva 4'!J$7+'Alternatyva 4'!J$131</f>
        <v>0</v>
      </c>
      <c r="K73" s="193">
        <f>K65-'Alternatyva 4'!K$7+'Alternatyva 4'!K$131</f>
        <v>0</v>
      </c>
      <c r="L73" s="193">
        <f>L65-'Alternatyva 4'!L$7+'Alternatyva 4'!L$131</f>
        <v>0</v>
      </c>
      <c r="M73" s="193">
        <f>M65-'Alternatyva 4'!M$7+'Alternatyva 4'!M$131</f>
        <v>0</v>
      </c>
      <c r="N73" s="193">
        <f>N65-'Alternatyva 4'!N$7+'Alternatyva 4'!N$131</f>
        <v>0</v>
      </c>
      <c r="O73" s="193">
        <f>O65-'Alternatyva 4'!O$7+'Alternatyva 4'!O$131</f>
        <v>0</v>
      </c>
      <c r="P73" s="193">
        <f>P65-'Alternatyva 4'!P$7+'Alternatyva 4'!P$131</f>
        <v>0</v>
      </c>
      <c r="Q73" s="193">
        <f>Q65-'Alternatyva 4'!Q$7+'Alternatyva 4'!Q$131</f>
        <v>0</v>
      </c>
      <c r="R73" s="193">
        <f>R65-'Alternatyva 4'!R$7+'Alternatyva 4'!R$131</f>
        <v>0</v>
      </c>
      <c r="S73" s="193">
        <f>S65-'Alternatyva 4'!S$7+'Alternatyva 4'!S$131</f>
        <v>0</v>
      </c>
      <c r="T73" s="193">
        <f>T65-'Alternatyva 4'!T$7+'Alternatyva 4'!T$131</f>
        <v>0</v>
      </c>
      <c r="U73" s="193">
        <f>U65-'Alternatyva 4'!U$7+'Alternatyva 4'!U$131</f>
        <v>0</v>
      </c>
      <c r="V73" s="193">
        <f>V65-'Alternatyva 4'!V$7+'Alternatyva 4'!V$131</f>
        <v>0</v>
      </c>
      <c r="W73" s="193">
        <f>W65-'Alternatyva 4'!W$7+'Alternatyva 4'!W$131</f>
        <v>0</v>
      </c>
      <c r="X73" s="193">
        <f>X65-'Alternatyva 4'!X$7+'Alternatyva 4'!X$131</f>
        <v>0</v>
      </c>
      <c r="Y73" s="193">
        <f>Y65-'Alternatyva 4'!Y$7+'Alternatyva 4'!Y$131</f>
        <v>0</v>
      </c>
      <c r="Z73" s="193">
        <f>Z65-'Alternatyva 4'!Z$7+'Alternatyva 4'!Z$131</f>
        <v>0</v>
      </c>
      <c r="AA73" s="193">
        <f>AA65-'Alternatyva 4'!AA$7+'Alternatyva 4'!AA$131</f>
        <v>0</v>
      </c>
      <c r="AB73" s="193">
        <f>AB65-'Alternatyva 4'!AB$7+'Alternatyva 4'!AB$131</f>
        <v>0</v>
      </c>
      <c r="AC73" s="193">
        <f>AC65-'Alternatyva 4'!AC$7+'Alternatyva 4'!AC$131</f>
        <v>0</v>
      </c>
      <c r="AD73" s="193">
        <f>AD65-'Alternatyva 4'!AD$7+'Alternatyva 4'!AD$131</f>
        <v>0</v>
      </c>
      <c r="AE73" s="193">
        <f>AE65-'Alternatyva 4'!AE$7+'Alternatyva 4'!AE$131</f>
        <v>0</v>
      </c>
      <c r="AF73" s="193">
        <f>AF65-'Alternatyva 4'!AF$7+'Alternatyva 4'!AF$131</f>
        <v>0</v>
      </c>
      <c r="AG73" s="193">
        <f>AG65-'Alternatyva 4'!AG$7+'Alternatyva 4'!AG$131</f>
        <v>0</v>
      </c>
      <c r="AH73" s="193">
        <f>AH65-'Alternatyva 4'!AH$7+'Alternatyva 4'!AH$131</f>
        <v>0</v>
      </c>
      <c r="AI73" s="193">
        <f>AI65-'Alternatyva 4'!AI$7+'Alternatyva 4'!AI$131</f>
        <v>0</v>
      </c>
      <c r="AJ73" s="193">
        <f>AJ65-'Alternatyva 4'!AJ$7+'Alternatyva 4'!AJ$131</f>
        <v>0</v>
      </c>
      <c r="AK73" s="193">
        <f>AK65-'Alternatyva 4'!AK$7+'Alternatyva 4'!AK$131</f>
        <v>0</v>
      </c>
      <c r="AL73" s="193">
        <f>AL65-'Alternatyva 4'!AL$7+'Alternatyva 4'!AL$131</f>
        <v>0</v>
      </c>
      <c r="AM73" s="193">
        <f>AM65-'Alternatyva 4'!AM$7+'Alternatyva 4'!AM$131</f>
        <v>0</v>
      </c>
      <c r="AN73" s="193">
        <f>AN65-'Alternatyva 4'!AN$7+'Alternatyva 4'!AN$131</f>
        <v>0</v>
      </c>
      <c r="AO73" s="193">
        <f>AO65-'Alternatyva 4'!AO$7+'Alternatyva 4'!AO$131</f>
        <v>0</v>
      </c>
      <c r="AP73" s="193">
        <f>AP65-'Alternatyva 4'!AP$7+'Alternatyva 4'!AP$131</f>
        <v>0</v>
      </c>
      <c r="AQ73" s="193">
        <f>AQ65-'Alternatyva 4'!AQ$7+'Alternatyva 4'!AQ$131</f>
        <v>0</v>
      </c>
      <c r="AR73" s="193">
        <f>AR65-'Alternatyva 4'!AR$7+'Alternatyva 4'!AR$131</f>
        <v>0</v>
      </c>
      <c r="AS73" s="193">
        <f>AS65-'Alternatyva 4'!AS$7+'Alternatyva 4'!AS$131</f>
        <v>0</v>
      </c>
      <c r="AT73" s="193">
        <f>AT65-'Alternatyva 4'!AT$7+'Alternatyva 4'!AT$131</f>
        <v>0</v>
      </c>
      <c r="AU73" s="193">
        <f>AU65-'Alternatyva 4'!AU$7+'Alternatyva 4'!AU$131</f>
        <v>0</v>
      </c>
      <c r="AV73" s="193">
        <f>AV65-'Alternatyva 4'!AV$7+'Alternatyva 4'!AV$131</f>
        <v>0</v>
      </c>
      <c r="AW73" s="193">
        <f>AW65-'Alternatyva 4'!AW$7+'Alternatyva 4'!AW$131</f>
        <v>0</v>
      </c>
      <c r="AX73" s="193">
        <f>AX65-'Alternatyva 4'!AX$7+'Alternatyva 4'!AX$131</f>
        <v>0</v>
      </c>
      <c r="AY73" s="193">
        <f>AY65-'Alternatyva 4'!AY$7+'Alternatyva 4'!AY$131</f>
        <v>0</v>
      </c>
      <c r="AZ73" s="193">
        <f>AZ65-'Alternatyva 4'!AZ$7+'Alternatyva 4'!AZ$131</f>
        <v>0</v>
      </c>
      <c r="BA73" s="193">
        <f>BA65-'Alternatyva 4'!BA$7+'Alternatyva 4'!BA$131</f>
        <v>0</v>
      </c>
      <c r="BB73" s="193">
        <f>BB65-'Alternatyva 4'!BB$7+'Alternatyva 4'!BB$131</f>
        <v>0</v>
      </c>
      <c r="BC73" s="193">
        <f>BC65-'Alternatyva 4'!BC$7+'Alternatyva 4'!BC$131</f>
        <v>0</v>
      </c>
      <c r="BD73" s="193">
        <f>BD65-'Alternatyva 4'!BD$7+'Alternatyva 4'!BD$131</f>
        <v>0</v>
      </c>
      <c r="BE73" s="193">
        <f>BE65-'Alternatyva 4'!BE$7+'Alternatyva 4'!BE$131</f>
        <v>0</v>
      </c>
      <c r="BF73" s="193">
        <f>BF65-'Alternatyva 4'!BF$7+'Alternatyva 4'!BF$131</f>
        <v>0</v>
      </c>
      <c r="BG73" s="193">
        <f>BG65-'Alternatyva 4'!BG$7+'Alternatyva 4'!BG$131</f>
        <v>0</v>
      </c>
      <c r="BH73" s="193">
        <f>BH65-'Alternatyva 4'!BH$7+'Alternatyva 4'!BH$131</f>
        <v>0</v>
      </c>
      <c r="BI73" s="193">
        <f>BI65-'Alternatyva 4'!BI$7+'Alternatyva 4'!BI$131</f>
        <v>0</v>
      </c>
      <c r="BJ73" s="193">
        <f>BJ65-'Alternatyva 4'!BJ$7+'Alternatyva 4'!BJ$131</f>
        <v>0</v>
      </c>
      <c r="BK73" s="193">
        <f>BK65-'Alternatyva 4'!BK$7+'Alternatyva 4'!BK$131</f>
        <v>0</v>
      </c>
      <c r="BL73" s="193">
        <f>BL65-'Alternatyva 4'!BL$7+'Alternatyva 4'!BL$131</f>
        <v>0</v>
      </c>
      <c r="BM73" s="193">
        <f>BM65-'Alternatyva 4'!BM$7+'Alternatyva 4'!BM$131</f>
        <v>0</v>
      </c>
      <c r="BN73" s="193">
        <f>BN65-'Alternatyva 4'!BN$7+'Alternatyva 4'!BN$131</f>
        <v>0</v>
      </c>
      <c r="BO73" s="193">
        <f>BO65-'Alternatyva 4'!BO$7+'Alternatyva 4'!BO$131</f>
        <v>0</v>
      </c>
      <c r="BP73" s="193">
        <f>BP65-'Alternatyva 4'!BP$7+'Alternatyva 4'!BP$131</f>
        <v>0</v>
      </c>
      <c r="BQ73" s="193">
        <f>BQ65-'Alternatyva 4'!BQ$7+'Alternatyva 4'!BQ$131</f>
        <v>0</v>
      </c>
      <c r="BR73" s="193">
        <f>BR65-'Alternatyva 4'!BR$7+'Alternatyva 4'!BR$131</f>
        <v>0</v>
      </c>
      <c r="BS73" s="193">
        <f>BS65-'Alternatyva 4'!BS$7+'Alternatyva 4'!BS$131</f>
        <v>0</v>
      </c>
      <c r="BT73" s="193">
        <f>BT65-'Alternatyva 4'!BT$7+'Alternatyva 4'!BT$131</f>
        <v>0</v>
      </c>
      <c r="BU73" s="193">
        <f>BU65-'Alternatyva 4'!BU$7+'Alternatyva 4'!BU$131</f>
        <v>0</v>
      </c>
      <c r="BV73" s="193">
        <f>BV65-'Alternatyva 4'!BV$7+'Alternatyva 4'!BV$131</f>
        <v>0</v>
      </c>
      <c r="BW73" s="193">
        <f>BW65-'Alternatyva 4'!BW$7+'Alternatyva 4'!BW$131</f>
        <v>0</v>
      </c>
      <c r="BX73" s="193">
        <f>BX65-'Alternatyva 4'!BX$7+'Alternatyva 4'!BX$131</f>
        <v>0</v>
      </c>
      <c r="BY73" s="193">
        <f>BY65-'Alternatyva 4'!BY$7+'Alternatyva 4'!BY$131</f>
        <v>0</v>
      </c>
      <c r="BZ73" s="193">
        <f>BZ65-'Alternatyva 4'!BZ$7+'Alternatyva 4'!BZ$131</f>
        <v>0</v>
      </c>
      <c r="CA73" s="193">
        <f>CA65-'Alternatyva 4'!CA$7+'Alternatyva 4'!CA$131</f>
        <v>0</v>
      </c>
      <c r="CB73" s="193">
        <f>CB65-'Alternatyva 4'!CB$7+'Alternatyva 4'!CB$131</f>
        <v>0</v>
      </c>
      <c r="CC73" s="193">
        <f>CC65-'Alternatyva 4'!CC$7+'Alternatyva 4'!CC$131</f>
        <v>0</v>
      </c>
      <c r="CD73" s="193">
        <f>CD65-'Alternatyva 4'!CD$7+'Alternatyva 4'!CD$131</f>
        <v>0</v>
      </c>
      <c r="CE73" s="193">
        <f>CE65-'Alternatyva 4'!CE$7+'Alternatyva 4'!CE$131</f>
        <v>0</v>
      </c>
      <c r="CF73" s="193">
        <f>CF65-'Alternatyva 4'!CF$7+'Alternatyva 4'!CF$131</f>
        <v>0</v>
      </c>
      <c r="CG73" s="193">
        <f>CG65-'Alternatyva 4'!CG$7+'Alternatyva 4'!CG$131</f>
        <v>0</v>
      </c>
      <c r="CH73" s="193">
        <f>CH65-'Alternatyva 4'!CH$7+'Alternatyva 4'!CH$131</f>
        <v>0</v>
      </c>
      <c r="CI73" s="193">
        <f>CI65-'Alternatyva 4'!CI$7+'Alternatyva 4'!CI$131</f>
        <v>0</v>
      </c>
      <c r="CJ73" s="193">
        <f>CJ65-'Alternatyva 4'!CJ$7+'Alternatyva 4'!CJ$131</f>
        <v>0</v>
      </c>
      <c r="CK73" s="193">
        <f>CK65-'Alternatyva 4'!CK$7+'Alternatyva 4'!CK$131</f>
        <v>0</v>
      </c>
      <c r="CL73" s="193">
        <f>CL65-'Alternatyva 4'!CL$7+'Alternatyva 4'!CL$131</f>
        <v>0</v>
      </c>
      <c r="CM73" s="193">
        <f>CM65-'Alternatyva 4'!CM$7+'Alternatyva 4'!CM$131</f>
        <v>0</v>
      </c>
      <c r="CN73" s="193">
        <f>CN65-'Alternatyva 4'!CN$7+'Alternatyva 4'!CN$131</f>
        <v>0</v>
      </c>
      <c r="CO73" s="193">
        <f>CO65-'Alternatyva 4'!CO$7+'Alternatyva 4'!CO$131</f>
        <v>0</v>
      </c>
      <c r="CP73" s="193">
        <f>CP65-'Alternatyva 4'!CP$7+'Alternatyva 4'!CP$131</f>
        <v>0</v>
      </c>
      <c r="CQ73" s="193">
        <f>CQ65-'Alternatyva 4'!CQ$7+'Alternatyva 4'!CQ$131</f>
        <v>0</v>
      </c>
      <c r="CR73" s="193">
        <f>CR65-'Alternatyva 4'!CR$7+'Alternatyva 4'!CR$131</f>
        <v>0</v>
      </c>
      <c r="CS73" s="193">
        <f>CS65-'Alternatyva 4'!CS$7+'Alternatyva 4'!CS$131</f>
        <v>0</v>
      </c>
      <c r="CT73" s="193">
        <f>CT65-'Alternatyva 4'!CT$7+'Alternatyva 4'!CT$131</f>
        <v>0</v>
      </c>
      <c r="CU73" s="193">
        <f>CU65-'Alternatyva 4'!CU$7+'Alternatyva 4'!CU$131</f>
        <v>0</v>
      </c>
      <c r="CV73" s="193">
        <f>CV65-'Alternatyva 4'!CV$7+'Alternatyva 4'!CV$131</f>
        <v>0</v>
      </c>
      <c r="CW73" s="193">
        <f>CW65-'Alternatyva 4'!CW$7+'Alternatyva 4'!CW$131</f>
        <v>0</v>
      </c>
      <c r="CX73" s="193">
        <f>CX65-'Alternatyva 4'!CX$7+'Alternatyva 4'!CX$131</f>
        <v>0</v>
      </c>
      <c r="CY73" s="193">
        <f>CY65-'Alternatyva 4'!CY$7+'Alternatyva 4'!CY$131</f>
        <v>0</v>
      </c>
      <c r="CZ73" s="193">
        <f>CZ65-'Alternatyva 4'!CZ$7+'Alternatyva 4'!CZ$131</f>
        <v>0</v>
      </c>
      <c r="DA73" s="193">
        <f>DA65-'Alternatyva 4'!DA$7+'Alternatyva 4'!DA$131</f>
        <v>0</v>
      </c>
      <c r="DB73" s="193">
        <f>DB65-'Alternatyva 4'!DB$7+'Alternatyva 4'!DB$131</f>
        <v>0</v>
      </c>
      <c r="DC73" s="193">
        <f>DC65-'Alternatyva 4'!DC$7+'Alternatyva 4'!DC$131</f>
        <v>0</v>
      </c>
    </row>
    <row r="74" spans="2:107" ht="15" hidden="1" customHeight="1">
      <c r="C74" s="706" t="s">
        <v>233</v>
      </c>
      <c r="D74" s="707"/>
      <c r="E74" s="708"/>
      <c r="F74" s="28">
        <f>H73+NPV(FD,I73:INDEX(I73:DC73,PAL))</f>
        <v>0</v>
      </c>
      <c r="G74" s="27"/>
    </row>
    <row r="75" spans="2:107" ht="15" hidden="1" customHeight="1">
      <c r="C75" s="706" t="s">
        <v>234</v>
      </c>
      <c r="D75" s="707"/>
      <c r="E75" s="708"/>
      <c r="F75" s="200" t="str">
        <f>IFERROR(IRR(H73:INDEX(H73:DC73,PAL+1)),"-")</f>
        <v>-</v>
      </c>
      <c r="G75" s="23"/>
    </row>
    <row r="76" spans="2:107" ht="15" hidden="1" customHeight="1" thickBot="1">
      <c r="C76" s="712" t="s">
        <v>235</v>
      </c>
      <c r="D76" s="713"/>
      <c r="E76" s="714"/>
      <c r="F76" s="198" t="str">
        <f>IFERROR(IF('Alternatyva 4'!F$103&lt;0,SUM('Alternatyva 4'!F$115,-'Alternatyva 4'!F$131,-'Alternatyva 4'!F$103)/SUM('Alternatyva 4'!F$9,'Alternatyva 4'!F$8,-SNA!F65),SUM('Alternatyva 4'!F$115,-'Alternatyva 4'!F$131)/SUM('Alternatyva 4'!F$9,'Alternatyva 4'!F$8,-SNA!F65,'Alternatyva 4'!F$103)),"")</f>
        <v/>
      </c>
      <c r="G76" s="23"/>
    </row>
    <row r="77" spans="2:107" ht="15" hidden="1" customHeight="1"/>
    <row r="78" spans="2:107" ht="15" hidden="1" customHeight="1">
      <c r="B78" s="16" t="s">
        <v>39</v>
      </c>
      <c r="C78" s="16"/>
      <c r="D78" s="16"/>
      <c r="E78" s="16"/>
      <c r="F78" s="709" t="s">
        <v>140</v>
      </c>
      <c r="G78" s="721"/>
      <c r="H78" s="168">
        <v>0</v>
      </c>
      <c r="I78" s="168">
        <v>1</v>
      </c>
      <c r="J78" s="168">
        <v>2</v>
      </c>
      <c r="K78" s="168">
        <v>3</v>
      </c>
      <c r="L78" s="168">
        <v>4</v>
      </c>
      <c r="M78" s="168">
        <v>5</v>
      </c>
      <c r="N78" s="168">
        <v>6</v>
      </c>
      <c r="O78" s="168">
        <v>7</v>
      </c>
      <c r="P78" s="168">
        <v>8</v>
      </c>
      <c r="Q78" s="168">
        <v>9</v>
      </c>
      <c r="R78" s="168">
        <v>10</v>
      </c>
      <c r="S78" s="168">
        <v>11</v>
      </c>
      <c r="T78" s="168">
        <v>12</v>
      </c>
      <c r="U78" s="168">
        <v>13</v>
      </c>
      <c r="V78" s="168">
        <v>14</v>
      </c>
      <c r="W78" s="168">
        <v>15</v>
      </c>
      <c r="X78" s="168">
        <v>16</v>
      </c>
      <c r="Y78" s="168">
        <v>17</v>
      </c>
      <c r="Z78" s="168">
        <v>18</v>
      </c>
      <c r="AA78" s="168">
        <v>19</v>
      </c>
      <c r="AB78" s="168">
        <v>20</v>
      </c>
      <c r="AC78" s="168">
        <v>21</v>
      </c>
      <c r="AD78" s="168">
        <v>22</v>
      </c>
      <c r="AE78" s="168">
        <v>23</v>
      </c>
      <c r="AF78" s="168">
        <v>24</v>
      </c>
      <c r="AG78" s="168">
        <v>25</v>
      </c>
      <c r="AH78" s="168">
        <v>26</v>
      </c>
      <c r="AI78" s="168">
        <v>27</v>
      </c>
      <c r="AJ78" s="168">
        <v>28</v>
      </c>
      <c r="AK78" s="168">
        <v>29</v>
      </c>
      <c r="AL78" s="168">
        <v>30</v>
      </c>
      <c r="AM78" s="168">
        <v>31</v>
      </c>
      <c r="AN78" s="168">
        <v>32</v>
      </c>
      <c r="AO78" s="168">
        <v>33</v>
      </c>
      <c r="AP78" s="168">
        <v>34</v>
      </c>
      <c r="AQ78" s="168">
        <v>35</v>
      </c>
      <c r="AR78" s="168">
        <v>36</v>
      </c>
      <c r="AS78" s="168">
        <v>37</v>
      </c>
      <c r="AT78" s="168">
        <v>38</v>
      </c>
      <c r="AU78" s="168">
        <v>39</v>
      </c>
      <c r="AV78" s="168">
        <v>40</v>
      </c>
      <c r="AW78" s="168">
        <v>41</v>
      </c>
      <c r="AX78" s="168">
        <v>42</v>
      </c>
      <c r="AY78" s="168">
        <v>43</v>
      </c>
      <c r="AZ78" s="168">
        <v>44</v>
      </c>
      <c r="BA78" s="168">
        <v>45</v>
      </c>
      <c r="BB78" s="168">
        <v>46</v>
      </c>
      <c r="BC78" s="168">
        <v>47</v>
      </c>
      <c r="BD78" s="168">
        <v>48</v>
      </c>
      <c r="BE78" s="168">
        <v>49</v>
      </c>
      <c r="BF78" s="168">
        <v>50</v>
      </c>
      <c r="BG78" s="168">
        <v>51</v>
      </c>
      <c r="BH78" s="168">
        <v>52</v>
      </c>
      <c r="BI78" s="168">
        <v>53</v>
      </c>
      <c r="BJ78" s="168">
        <v>54</v>
      </c>
      <c r="BK78" s="168">
        <v>55</v>
      </c>
      <c r="BL78" s="168">
        <v>56</v>
      </c>
      <c r="BM78" s="168">
        <v>57</v>
      </c>
      <c r="BN78" s="168">
        <v>58</v>
      </c>
      <c r="BO78" s="168">
        <v>59</v>
      </c>
      <c r="BP78" s="168">
        <v>60</v>
      </c>
      <c r="BQ78" s="168">
        <v>61</v>
      </c>
      <c r="BR78" s="168">
        <v>62</v>
      </c>
      <c r="BS78" s="168">
        <v>63</v>
      </c>
      <c r="BT78" s="168">
        <v>64</v>
      </c>
      <c r="BU78" s="168">
        <v>65</v>
      </c>
      <c r="BV78" s="168">
        <v>66</v>
      </c>
      <c r="BW78" s="168">
        <v>67</v>
      </c>
      <c r="BX78" s="168">
        <v>68</v>
      </c>
      <c r="BY78" s="168">
        <v>69</v>
      </c>
      <c r="BZ78" s="168">
        <v>70</v>
      </c>
      <c r="CA78" s="168">
        <v>71</v>
      </c>
      <c r="CB78" s="168">
        <v>72</v>
      </c>
      <c r="CC78" s="168">
        <v>73</v>
      </c>
      <c r="CD78" s="168">
        <v>74</v>
      </c>
      <c r="CE78" s="168">
        <v>75</v>
      </c>
      <c r="CF78" s="168">
        <v>76</v>
      </c>
      <c r="CG78" s="168">
        <v>77</v>
      </c>
      <c r="CH78" s="168">
        <v>78</v>
      </c>
      <c r="CI78" s="168">
        <v>79</v>
      </c>
      <c r="CJ78" s="168">
        <v>80</v>
      </c>
      <c r="CK78" s="168">
        <v>81</v>
      </c>
      <c r="CL78" s="168">
        <v>82</v>
      </c>
      <c r="CM78" s="168">
        <v>83</v>
      </c>
      <c r="CN78" s="168">
        <v>84</v>
      </c>
      <c r="CO78" s="168">
        <v>85</v>
      </c>
      <c r="CP78" s="168">
        <v>86</v>
      </c>
      <c r="CQ78" s="168">
        <v>87</v>
      </c>
      <c r="CR78" s="168">
        <v>88</v>
      </c>
      <c r="CS78" s="168">
        <v>89</v>
      </c>
      <c r="CT78" s="168">
        <v>90</v>
      </c>
      <c r="CU78" s="168">
        <v>91</v>
      </c>
      <c r="CV78" s="168">
        <v>92</v>
      </c>
      <c r="CW78" s="168">
        <v>93</v>
      </c>
      <c r="CX78" s="168">
        <v>94</v>
      </c>
      <c r="CY78" s="168">
        <v>95</v>
      </c>
      <c r="CZ78" s="168">
        <v>96</v>
      </c>
      <c r="DA78" s="168">
        <v>97</v>
      </c>
      <c r="DB78" s="168">
        <v>98</v>
      </c>
      <c r="DC78" s="168">
        <v>99</v>
      </c>
    </row>
    <row r="79" spans="2:107" s="12" customFormat="1" ht="15" hidden="1" customHeight="1">
      <c r="B79" s="168" t="s">
        <v>215</v>
      </c>
      <c r="C79" s="709" t="s">
        <v>216</v>
      </c>
      <c r="D79" s="710"/>
      <c r="E79" s="711"/>
      <c r="F79" s="169" t="s">
        <v>144</v>
      </c>
      <c r="G79" s="168" t="s">
        <v>145</v>
      </c>
      <c r="H79" s="168" cm="1">
        <f t="array" aca="1" ref="H79" ca="1">Nuliniai</f>
        <v>2021</v>
      </c>
      <c r="I79" s="168">
        <f ca="1">$H$7+I78</f>
        <v>2022</v>
      </c>
      <c r="J79" s="168">
        <f t="shared" ref="J79:BU79" ca="1" si="28">$H$7+J78</f>
        <v>2023</v>
      </c>
      <c r="K79" s="168">
        <f t="shared" ca="1" si="28"/>
        <v>2024</v>
      </c>
      <c r="L79" s="168">
        <f t="shared" ca="1" si="28"/>
        <v>2025</v>
      </c>
      <c r="M79" s="168">
        <f t="shared" ca="1" si="28"/>
        <v>2026</v>
      </c>
      <c r="N79" s="168">
        <f t="shared" ca="1" si="28"/>
        <v>2027</v>
      </c>
      <c r="O79" s="168">
        <f t="shared" ca="1" si="28"/>
        <v>2028</v>
      </c>
      <c r="P79" s="168">
        <f t="shared" ca="1" si="28"/>
        <v>2029</v>
      </c>
      <c r="Q79" s="168">
        <f t="shared" ca="1" si="28"/>
        <v>2030</v>
      </c>
      <c r="R79" s="168">
        <f t="shared" ca="1" si="28"/>
        <v>2031</v>
      </c>
      <c r="S79" s="168">
        <f t="shared" ca="1" si="28"/>
        <v>2032</v>
      </c>
      <c r="T79" s="168">
        <f t="shared" ca="1" si="28"/>
        <v>2033</v>
      </c>
      <c r="U79" s="168">
        <f t="shared" ca="1" si="28"/>
        <v>2034</v>
      </c>
      <c r="V79" s="168">
        <f t="shared" ca="1" si="28"/>
        <v>2035</v>
      </c>
      <c r="W79" s="168">
        <f t="shared" ca="1" si="28"/>
        <v>2036</v>
      </c>
      <c r="X79" s="168">
        <f t="shared" ca="1" si="28"/>
        <v>2037</v>
      </c>
      <c r="Y79" s="168">
        <f t="shared" ca="1" si="28"/>
        <v>2038</v>
      </c>
      <c r="Z79" s="168">
        <f t="shared" ca="1" si="28"/>
        <v>2039</v>
      </c>
      <c r="AA79" s="168">
        <f t="shared" ca="1" si="28"/>
        <v>2040</v>
      </c>
      <c r="AB79" s="168">
        <f t="shared" ca="1" si="28"/>
        <v>2041</v>
      </c>
      <c r="AC79" s="168">
        <f t="shared" ca="1" si="28"/>
        <v>2042</v>
      </c>
      <c r="AD79" s="168">
        <f t="shared" ca="1" si="28"/>
        <v>2043</v>
      </c>
      <c r="AE79" s="168">
        <f t="shared" ca="1" si="28"/>
        <v>2044</v>
      </c>
      <c r="AF79" s="168">
        <f t="shared" ca="1" si="28"/>
        <v>2045</v>
      </c>
      <c r="AG79" s="168">
        <f t="shared" ca="1" si="28"/>
        <v>2046</v>
      </c>
      <c r="AH79" s="168">
        <f t="shared" ca="1" si="28"/>
        <v>2047</v>
      </c>
      <c r="AI79" s="168">
        <f t="shared" ca="1" si="28"/>
        <v>2048</v>
      </c>
      <c r="AJ79" s="168">
        <f t="shared" ca="1" si="28"/>
        <v>2049</v>
      </c>
      <c r="AK79" s="168">
        <f t="shared" ca="1" si="28"/>
        <v>2050</v>
      </c>
      <c r="AL79" s="168">
        <f t="shared" ca="1" si="28"/>
        <v>2051</v>
      </c>
      <c r="AM79" s="168">
        <f t="shared" ca="1" si="28"/>
        <v>2052</v>
      </c>
      <c r="AN79" s="168">
        <f t="shared" ca="1" si="28"/>
        <v>2053</v>
      </c>
      <c r="AO79" s="168">
        <f t="shared" ca="1" si="28"/>
        <v>2054</v>
      </c>
      <c r="AP79" s="168">
        <f t="shared" ca="1" si="28"/>
        <v>2055</v>
      </c>
      <c r="AQ79" s="168">
        <f t="shared" ca="1" si="28"/>
        <v>2056</v>
      </c>
      <c r="AR79" s="168">
        <f t="shared" ca="1" si="28"/>
        <v>2057</v>
      </c>
      <c r="AS79" s="168">
        <f t="shared" ca="1" si="28"/>
        <v>2058</v>
      </c>
      <c r="AT79" s="168">
        <f t="shared" ca="1" si="28"/>
        <v>2059</v>
      </c>
      <c r="AU79" s="168">
        <f t="shared" ca="1" si="28"/>
        <v>2060</v>
      </c>
      <c r="AV79" s="168">
        <f t="shared" ca="1" si="28"/>
        <v>2061</v>
      </c>
      <c r="AW79" s="168">
        <f t="shared" ca="1" si="28"/>
        <v>2062</v>
      </c>
      <c r="AX79" s="168">
        <f t="shared" ca="1" si="28"/>
        <v>2063</v>
      </c>
      <c r="AY79" s="168">
        <f t="shared" ca="1" si="28"/>
        <v>2064</v>
      </c>
      <c r="AZ79" s="168">
        <f t="shared" ca="1" si="28"/>
        <v>2065</v>
      </c>
      <c r="BA79" s="168">
        <f t="shared" ca="1" si="28"/>
        <v>2066</v>
      </c>
      <c r="BB79" s="168">
        <f t="shared" ca="1" si="28"/>
        <v>2067</v>
      </c>
      <c r="BC79" s="168">
        <f t="shared" ca="1" si="28"/>
        <v>2068</v>
      </c>
      <c r="BD79" s="168">
        <f t="shared" ca="1" si="28"/>
        <v>2069</v>
      </c>
      <c r="BE79" s="168">
        <f t="shared" ca="1" si="28"/>
        <v>2070</v>
      </c>
      <c r="BF79" s="168">
        <f t="shared" ca="1" si="28"/>
        <v>2071</v>
      </c>
      <c r="BG79" s="168">
        <f t="shared" ca="1" si="28"/>
        <v>2072</v>
      </c>
      <c r="BH79" s="168">
        <f t="shared" ca="1" si="28"/>
        <v>2073</v>
      </c>
      <c r="BI79" s="168">
        <f t="shared" ca="1" si="28"/>
        <v>2074</v>
      </c>
      <c r="BJ79" s="168">
        <f t="shared" ca="1" si="28"/>
        <v>2075</v>
      </c>
      <c r="BK79" s="168">
        <f t="shared" ca="1" si="28"/>
        <v>2076</v>
      </c>
      <c r="BL79" s="168">
        <f t="shared" ca="1" si="28"/>
        <v>2077</v>
      </c>
      <c r="BM79" s="168">
        <f t="shared" ca="1" si="28"/>
        <v>2078</v>
      </c>
      <c r="BN79" s="168">
        <f t="shared" ca="1" si="28"/>
        <v>2079</v>
      </c>
      <c r="BO79" s="168">
        <f t="shared" ca="1" si="28"/>
        <v>2080</v>
      </c>
      <c r="BP79" s="168">
        <f t="shared" ca="1" si="28"/>
        <v>2081</v>
      </c>
      <c r="BQ79" s="168">
        <f t="shared" ca="1" si="28"/>
        <v>2082</v>
      </c>
      <c r="BR79" s="168">
        <f t="shared" ca="1" si="28"/>
        <v>2083</v>
      </c>
      <c r="BS79" s="168">
        <f t="shared" ca="1" si="28"/>
        <v>2084</v>
      </c>
      <c r="BT79" s="168">
        <f t="shared" ca="1" si="28"/>
        <v>2085</v>
      </c>
      <c r="BU79" s="168">
        <f t="shared" ca="1" si="28"/>
        <v>2086</v>
      </c>
      <c r="BV79" s="168">
        <f t="shared" ref="BV79:DC79" ca="1" si="29">$H$7+BV78</f>
        <v>2087</v>
      </c>
      <c r="BW79" s="168">
        <f t="shared" ca="1" si="29"/>
        <v>2088</v>
      </c>
      <c r="BX79" s="168">
        <f t="shared" ca="1" si="29"/>
        <v>2089</v>
      </c>
      <c r="BY79" s="168">
        <f t="shared" ca="1" si="29"/>
        <v>2090</v>
      </c>
      <c r="BZ79" s="168">
        <f t="shared" ca="1" si="29"/>
        <v>2091</v>
      </c>
      <c r="CA79" s="168">
        <f t="shared" ca="1" si="29"/>
        <v>2092</v>
      </c>
      <c r="CB79" s="168">
        <f t="shared" ca="1" si="29"/>
        <v>2093</v>
      </c>
      <c r="CC79" s="168">
        <f t="shared" ca="1" si="29"/>
        <v>2094</v>
      </c>
      <c r="CD79" s="168">
        <f t="shared" ca="1" si="29"/>
        <v>2095</v>
      </c>
      <c r="CE79" s="168">
        <f t="shared" ca="1" si="29"/>
        <v>2096</v>
      </c>
      <c r="CF79" s="168">
        <f t="shared" ca="1" si="29"/>
        <v>2097</v>
      </c>
      <c r="CG79" s="168">
        <f t="shared" ca="1" si="29"/>
        <v>2098</v>
      </c>
      <c r="CH79" s="168">
        <f t="shared" ca="1" si="29"/>
        <v>2099</v>
      </c>
      <c r="CI79" s="168">
        <f t="shared" ca="1" si="29"/>
        <v>2100</v>
      </c>
      <c r="CJ79" s="168">
        <f t="shared" ca="1" si="29"/>
        <v>2101</v>
      </c>
      <c r="CK79" s="168">
        <f t="shared" ca="1" si="29"/>
        <v>2102</v>
      </c>
      <c r="CL79" s="168">
        <f t="shared" ca="1" si="29"/>
        <v>2103</v>
      </c>
      <c r="CM79" s="168">
        <f t="shared" ca="1" si="29"/>
        <v>2104</v>
      </c>
      <c r="CN79" s="168">
        <f t="shared" ca="1" si="29"/>
        <v>2105</v>
      </c>
      <c r="CO79" s="168">
        <f t="shared" ca="1" si="29"/>
        <v>2106</v>
      </c>
      <c r="CP79" s="168">
        <f t="shared" ca="1" si="29"/>
        <v>2107</v>
      </c>
      <c r="CQ79" s="168">
        <f t="shared" ca="1" si="29"/>
        <v>2108</v>
      </c>
      <c r="CR79" s="168">
        <f t="shared" ca="1" si="29"/>
        <v>2109</v>
      </c>
      <c r="CS79" s="168">
        <f t="shared" ca="1" si="29"/>
        <v>2110</v>
      </c>
      <c r="CT79" s="168">
        <f t="shared" ca="1" si="29"/>
        <v>2111</v>
      </c>
      <c r="CU79" s="168">
        <f t="shared" ca="1" si="29"/>
        <v>2112</v>
      </c>
      <c r="CV79" s="168">
        <f t="shared" ca="1" si="29"/>
        <v>2113</v>
      </c>
      <c r="CW79" s="168">
        <f t="shared" ca="1" si="29"/>
        <v>2114</v>
      </c>
      <c r="CX79" s="168">
        <f t="shared" ca="1" si="29"/>
        <v>2115</v>
      </c>
      <c r="CY79" s="168">
        <f t="shared" ca="1" si="29"/>
        <v>2116</v>
      </c>
      <c r="CZ79" s="168">
        <f t="shared" ca="1" si="29"/>
        <v>2117</v>
      </c>
      <c r="DA79" s="168">
        <f t="shared" ca="1" si="29"/>
        <v>2118</v>
      </c>
      <c r="DB79" s="168">
        <f t="shared" ca="1" si="29"/>
        <v>2119</v>
      </c>
      <c r="DC79" s="168">
        <f t="shared" ca="1" si="29"/>
        <v>2120</v>
      </c>
    </row>
    <row r="80" spans="2:107" ht="15" hidden="1" customHeight="1">
      <c r="B80" s="160" t="s">
        <v>204</v>
      </c>
      <c r="C80" s="700" t="s">
        <v>217</v>
      </c>
      <c r="D80" s="701"/>
      <c r="E80" s="702"/>
      <c r="F80" s="191">
        <f>H80+NPV(SD,I80:INDEX(I80:DC80,PAL))</f>
        <v>0</v>
      </c>
      <c r="G80" s="192">
        <f>SUMIF($H$6:$DC$6,"&lt;="&amp;PAL,$H80:$DC80)</f>
        <v>0</v>
      </c>
      <c r="H80" s="192">
        <f>'Alternatyva 5'!H$133</f>
        <v>0</v>
      </c>
      <c r="I80" s="192">
        <f>'Alternatyva 5'!I$133</f>
        <v>0</v>
      </c>
      <c r="J80" s="192">
        <f>'Alternatyva 5'!J$133</f>
        <v>0</v>
      </c>
      <c r="K80" s="192">
        <f>'Alternatyva 5'!K$133</f>
        <v>0</v>
      </c>
      <c r="L80" s="192">
        <f>'Alternatyva 5'!L$133</f>
        <v>0</v>
      </c>
      <c r="M80" s="192">
        <f>'Alternatyva 5'!M$133</f>
        <v>0</v>
      </c>
      <c r="N80" s="192">
        <f>'Alternatyva 5'!N$133</f>
        <v>0</v>
      </c>
      <c r="O80" s="192">
        <f>'Alternatyva 5'!O$133</f>
        <v>0</v>
      </c>
      <c r="P80" s="192">
        <f>'Alternatyva 5'!P$133</f>
        <v>0</v>
      </c>
      <c r="Q80" s="192">
        <f>'Alternatyva 5'!Q$133</f>
        <v>0</v>
      </c>
      <c r="R80" s="192">
        <f>'Alternatyva 5'!R$133</f>
        <v>0</v>
      </c>
      <c r="S80" s="192">
        <f>'Alternatyva 5'!S$133</f>
        <v>0</v>
      </c>
      <c r="T80" s="192">
        <f>'Alternatyva 5'!T$133</f>
        <v>0</v>
      </c>
      <c r="U80" s="192">
        <f>'Alternatyva 5'!U$133</f>
        <v>0</v>
      </c>
      <c r="V80" s="192">
        <f>'Alternatyva 5'!V$133</f>
        <v>0</v>
      </c>
      <c r="W80" s="192">
        <f>'Alternatyva 5'!W$133</f>
        <v>0</v>
      </c>
      <c r="X80" s="192">
        <f>'Alternatyva 5'!X$133</f>
        <v>0</v>
      </c>
      <c r="Y80" s="192">
        <f>'Alternatyva 5'!Y$133</f>
        <v>0</v>
      </c>
      <c r="Z80" s="192">
        <f>'Alternatyva 5'!Z$133</f>
        <v>0</v>
      </c>
      <c r="AA80" s="192">
        <f>'Alternatyva 5'!AA$133</f>
        <v>0</v>
      </c>
      <c r="AB80" s="192">
        <f>'Alternatyva 5'!AB$133</f>
        <v>0</v>
      </c>
      <c r="AC80" s="192">
        <f>'Alternatyva 5'!AC$133</f>
        <v>0</v>
      </c>
      <c r="AD80" s="192">
        <f>'Alternatyva 5'!AD$133</f>
        <v>0</v>
      </c>
      <c r="AE80" s="192">
        <f>'Alternatyva 5'!AE$133</f>
        <v>0</v>
      </c>
      <c r="AF80" s="192">
        <f>'Alternatyva 5'!AF$133</f>
        <v>0</v>
      </c>
      <c r="AG80" s="192">
        <f>'Alternatyva 5'!AG$133</f>
        <v>0</v>
      </c>
      <c r="AH80" s="192">
        <f>'Alternatyva 5'!AH$133</f>
        <v>0</v>
      </c>
      <c r="AI80" s="192">
        <f>'Alternatyva 5'!AI$133</f>
        <v>0</v>
      </c>
      <c r="AJ80" s="192">
        <f>'Alternatyva 5'!AJ$133</f>
        <v>0</v>
      </c>
      <c r="AK80" s="192">
        <f>'Alternatyva 5'!AK$133</f>
        <v>0</v>
      </c>
      <c r="AL80" s="192">
        <f>'Alternatyva 5'!AL$133</f>
        <v>0</v>
      </c>
      <c r="AM80" s="192">
        <f>'Alternatyva 5'!AM$133</f>
        <v>0</v>
      </c>
      <c r="AN80" s="192">
        <f>'Alternatyva 5'!AN$133</f>
        <v>0</v>
      </c>
      <c r="AO80" s="192">
        <f>'Alternatyva 5'!AO$133</f>
        <v>0</v>
      </c>
      <c r="AP80" s="192">
        <f>'Alternatyva 5'!AP$133</f>
        <v>0</v>
      </c>
      <c r="AQ80" s="192">
        <f>'Alternatyva 5'!AQ$133</f>
        <v>0</v>
      </c>
      <c r="AR80" s="192">
        <f>'Alternatyva 5'!AR$133</f>
        <v>0</v>
      </c>
      <c r="AS80" s="192">
        <f>'Alternatyva 5'!AS$133</f>
        <v>0</v>
      </c>
      <c r="AT80" s="192">
        <f>'Alternatyva 5'!AT$133</f>
        <v>0</v>
      </c>
      <c r="AU80" s="192">
        <f>'Alternatyva 5'!AU$133</f>
        <v>0</v>
      </c>
      <c r="AV80" s="192">
        <f>'Alternatyva 5'!AV$133</f>
        <v>0</v>
      </c>
      <c r="AW80" s="192">
        <f>'Alternatyva 5'!AW$133</f>
        <v>0</v>
      </c>
      <c r="AX80" s="192">
        <f>'Alternatyva 5'!AX$133</f>
        <v>0</v>
      </c>
      <c r="AY80" s="192">
        <f>'Alternatyva 5'!AY$133</f>
        <v>0</v>
      </c>
      <c r="AZ80" s="192">
        <f>'Alternatyva 5'!AZ$133</f>
        <v>0</v>
      </c>
      <c r="BA80" s="192">
        <f>'Alternatyva 5'!BA$133</f>
        <v>0</v>
      </c>
      <c r="BB80" s="192">
        <f>'Alternatyva 5'!BB$133</f>
        <v>0</v>
      </c>
      <c r="BC80" s="192">
        <f>'Alternatyva 5'!BC$133</f>
        <v>0</v>
      </c>
      <c r="BD80" s="192">
        <f>'Alternatyva 5'!BD$133</f>
        <v>0</v>
      </c>
      <c r="BE80" s="192">
        <f>'Alternatyva 5'!BE$133</f>
        <v>0</v>
      </c>
      <c r="BF80" s="192">
        <f>'Alternatyva 5'!BF$133</f>
        <v>0</v>
      </c>
      <c r="BG80" s="192">
        <f>'Alternatyva 5'!BG$133</f>
        <v>0</v>
      </c>
      <c r="BH80" s="192">
        <f>'Alternatyva 5'!BH$133</f>
        <v>0</v>
      </c>
      <c r="BI80" s="192">
        <f>'Alternatyva 5'!BI$133</f>
        <v>0</v>
      </c>
      <c r="BJ80" s="192">
        <f>'Alternatyva 5'!BJ$133</f>
        <v>0</v>
      </c>
      <c r="BK80" s="192">
        <f>'Alternatyva 5'!BK$133</f>
        <v>0</v>
      </c>
      <c r="BL80" s="192">
        <f>'Alternatyva 5'!BL$133</f>
        <v>0</v>
      </c>
      <c r="BM80" s="192">
        <f>'Alternatyva 5'!BM$133</f>
        <v>0</v>
      </c>
      <c r="BN80" s="192">
        <f>'Alternatyva 5'!BN$133</f>
        <v>0</v>
      </c>
      <c r="BO80" s="192">
        <f>'Alternatyva 5'!BO$133</f>
        <v>0</v>
      </c>
      <c r="BP80" s="192">
        <f>'Alternatyva 5'!BP$133</f>
        <v>0</v>
      </c>
      <c r="BQ80" s="192">
        <f>'Alternatyva 5'!BQ$133</f>
        <v>0</v>
      </c>
      <c r="BR80" s="192">
        <f>'Alternatyva 5'!BR$133</f>
        <v>0</v>
      </c>
      <c r="BS80" s="192">
        <f>'Alternatyva 5'!BS$133</f>
        <v>0</v>
      </c>
      <c r="BT80" s="192">
        <f>'Alternatyva 5'!BT$133</f>
        <v>0</v>
      </c>
      <c r="BU80" s="192">
        <f>'Alternatyva 5'!BU$133</f>
        <v>0</v>
      </c>
      <c r="BV80" s="192">
        <f>'Alternatyva 5'!BV$133</f>
        <v>0</v>
      </c>
      <c r="BW80" s="192">
        <f>'Alternatyva 5'!BW$133</f>
        <v>0</v>
      </c>
      <c r="BX80" s="192">
        <f>'Alternatyva 5'!BX$133</f>
        <v>0</v>
      </c>
      <c r="BY80" s="192">
        <f>'Alternatyva 5'!BY$133</f>
        <v>0</v>
      </c>
      <c r="BZ80" s="192">
        <f>'Alternatyva 5'!BZ$133</f>
        <v>0</v>
      </c>
      <c r="CA80" s="192">
        <f>'Alternatyva 5'!CA$133</f>
        <v>0</v>
      </c>
      <c r="CB80" s="192">
        <f>'Alternatyva 5'!CB$133</f>
        <v>0</v>
      </c>
      <c r="CC80" s="192">
        <f>'Alternatyva 5'!CC$133</f>
        <v>0</v>
      </c>
      <c r="CD80" s="192">
        <f>'Alternatyva 5'!CD$133</f>
        <v>0</v>
      </c>
      <c r="CE80" s="192">
        <f>'Alternatyva 5'!CE$133</f>
        <v>0</v>
      </c>
      <c r="CF80" s="192">
        <f>'Alternatyva 5'!CF$133</f>
        <v>0</v>
      </c>
      <c r="CG80" s="192">
        <f>'Alternatyva 5'!CG$133</f>
        <v>0</v>
      </c>
      <c r="CH80" s="192">
        <f>'Alternatyva 5'!CH$133</f>
        <v>0</v>
      </c>
      <c r="CI80" s="192">
        <f>'Alternatyva 5'!CI$133</f>
        <v>0</v>
      </c>
      <c r="CJ80" s="192">
        <f>'Alternatyva 5'!CJ$133</f>
        <v>0</v>
      </c>
      <c r="CK80" s="192">
        <f>'Alternatyva 5'!CK$133</f>
        <v>0</v>
      </c>
      <c r="CL80" s="192">
        <f>'Alternatyva 5'!CL$133</f>
        <v>0</v>
      </c>
      <c r="CM80" s="192">
        <f>'Alternatyva 5'!CM$133</f>
        <v>0</v>
      </c>
      <c r="CN80" s="192">
        <f>'Alternatyva 5'!CN$133</f>
        <v>0</v>
      </c>
      <c r="CO80" s="192">
        <f>'Alternatyva 5'!CO$133</f>
        <v>0</v>
      </c>
      <c r="CP80" s="192">
        <f>'Alternatyva 5'!CP$133</f>
        <v>0</v>
      </c>
      <c r="CQ80" s="192">
        <f>'Alternatyva 5'!CQ$133</f>
        <v>0</v>
      </c>
      <c r="CR80" s="192">
        <f>'Alternatyva 5'!CR$133</f>
        <v>0</v>
      </c>
      <c r="CS80" s="192">
        <f>'Alternatyva 5'!CS$133</f>
        <v>0</v>
      </c>
      <c r="CT80" s="192">
        <f>'Alternatyva 5'!CT$133</f>
        <v>0</v>
      </c>
      <c r="CU80" s="192">
        <f>'Alternatyva 5'!CU$133</f>
        <v>0</v>
      </c>
      <c r="CV80" s="192">
        <f>'Alternatyva 5'!CV$133</f>
        <v>0</v>
      </c>
      <c r="CW80" s="192">
        <f>'Alternatyva 5'!CW$133</f>
        <v>0</v>
      </c>
      <c r="CX80" s="192">
        <f>'Alternatyva 5'!CX$133</f>
        <v>0</v>
      </c>
      <c r="CY80" s="192">
        <f>'Alternatyva 5'!CY$133</f>
        <v>0</v>
      </c>
      <c r="CZ80" s="192">
        <f>'Alternatyva 5'!CZ$133</f>
        <v>0</v>
      </c>
      <c r="DA80" s="192">
        <f>'Alternatyva 5'!DA$133</f>
        <v>0</v>
      </c>
      <c r="DB80" s="192">
        <f>'Alternatyva 5'!DB$133</f>
        <v>0</v>
      </c>
      <c r="DC80" s="192">
        <f>'Alternatyva 5'!DC$133</f>
        <v>0</v>
      </c>
    </row>
    <row r="81" spans="2:107" ht="15" hidden="1" customHeight="1">
      <c r="B81" s="160" t="s">
        <v>218</v>
      </c>
      <c r="C81" s="700" t="s">
        <v>219</v>
      </c>
      <c r="D81" s="701"/>
      <c r="E81" s="702"/>
      <c r="F81" s="191">
        <f>H81+NPV(SD,I81:INDEX(I81:DC81,PAL))</f>
        <v>0</v>
      </c>
      <c r="G81" s="192">
        <f>SUMIF($H$6:$DC$6,"&lt;="&amp;PAL,$H81:$DC81)</f>
        <v>0</v>
      </c>
      <c r="H81" s="192">
        <f>'Alternatyva 5'!H$8+'Alternatyva 5'!H$9-'Alternatyva 5'!H$129</f>
        <v>0</v>
      </c>
      <c r="I81" s="192">
        <f>'Alternatyva 5'!I$8+'Alternatyva 5'!I$9-'Alternatyva 5'!I$129</f>
        <v>0</v>
      </c>
      <c r="J81" s="192">
        <f>'Alternatyva 5'!J$8+'Alternatyva 5'!J$9-'Alternatyva 5'!J$129</f>
        <v>0</v>
      </c>
      <c r="K81" s="192">
        <f>'Alternatyva 5'!K$8+'Alternatyva 5'!K$9-'Alternatyva 5'!K$129</f>
        <v>0</v>
      </c>
      <c r="L81" s="192">
        <f>'Alternatyva 5'!L$8+'Alternatyva 5'!L$9-'Alternatyva 5'!L$129</f>
        <v>0</v>
      </c>
      <c r="M81" s="192">
        <f>'Alternatyva 5'!M$8+'Alternatyva 5'!M$9-'Alternatyva 5'!M$129</f>
        <v>0</v>
      </c>
      <c r="N81" s="192">
        <f>'Alternatyva 5'!N$8+'Alternatyva 5'!N$9-'Alternatyva 5'!N$129</f>
        <v>0</v>
      </c>
      <c r="O81" s="192">
        <f>'Alternatyva 5'!O$8+'Alternatyva 5'!O$9-'Alternatyva 5'!O$129</f>
        <v>0</v>
      </c>
      <c r="P81" s="192">
        <f>'Alternatyva 5'!P$8+'Alternatyva 5'!P$9-'Alternatyva 5'!P$129</f>
        <v>0</v>
      </c>
      <c r="Q81" s="192">
        <f>'Alternatyva 5'!Q$8+'Alternatyva 5'!Q$9-'Alternatyva 5'!Q$129</f>
        <v>0</v>
      </c>
      <c r="R81" s="192">
        <f>'Alternatyva 5'!R$8+'Alternatyva 5'!R$9-'Alternatyva 5'!R$129</f>
        <v>0</v>
      </c>
      <c r="S81" s="192">
        <f>'Alternatyva 5'!S$8+'Alternatyva 5'!S$9-'Alternatyva 5'!S$129</f>
        <v>0</v>
      </c>
      <c r="T81" s="192">
        <f>'Alternatyva 5'!T$8+'Alternatyva 5'!T$9-'Alternatyva 5'!T$129</f>
        <v>0</v>
      </c>
      <c r="U81" s="192">
        <f>'Alternatyva 5'!U$8+'Alternatyva 5'!U$9-'Alternatyva 5'!U$129</f>
        <v>0</v>
      </c>
      <c r="V81" s="192">
        <f>'Alternatyva 5'!V$8+'Alternatyva 5'!V$9-'Alternatyva 5'!V$129</f>
        <v>0</v>
      </c>
      <c r="W81" s="192">
        <f>'Alternatyva 5'!W$8+'Alternatyva 5'!W$9-'Alternatyva 5'!W$129</f>
        <v>0</v>
      </c>
      <c r="X81" s="192">
        <f>'Alternatyva 5'!X$8+'Alternatyva 5'!X$9-'Alternatyva 5'!X$129</f>
        <v>0</v>
      </c>
      <c r="Y81" s="192">
        <f>'Alternatyva 5'!Y$8+'Alternatyva 5'!Y$9-'Alternatyva 5'!Y$129</f>
        <v>0</v>
      </c>
      <c r="Z81" s="192">
        <f>'Alternatyva 5'!Z$8+'Alternatyva 5'!Z$9-'Alternatyva 5'!Z$129</f>
        <v>0</v>
      </c>
      <c r="AA81" s="192">
        <f>'Alternatyva 5'!AA$8+'Alternatyva 5'!AA$9-'Alternatyva 5'!AA$129</f>
        <v>0</v>
      </c>
      <c r="AB81" s="192">
        <f>'Alternatyva 5'!AB$8+'Alternatyva 5'!AB$9-'Alternatyva 5'!AB$129</f>
        <v>0</v>
      </c>
      <c r="AC81" s="192">
        <f>'Alternatyva 5'!AC$8+'Alternatyva 5'!AC$9-'Alternatyva 5'!AC$129</f>
        <v>0</v>
      </c>
      <c r="AD81" s="192">
        <f>'Alternatyva 5'!AD$8+'Alternatyva 5'!AD$9-'Alternatyva 5'!AD$129</f>
        <v>0</v>
      </c>
      <c r="AE81" s="192">
        <f>'Alternatyva 5'!AE$8+'Alternatyva 5'!AE$9-'Alternatyva 5'!AE$129</f>
        <v>0</v>
      </c>
      <c r="AF81" s="192">
        <f>'Alternatyva 5'!AF$8+'Alternatyva 5'!AF$9-'Alternatyva 5'!AF$129</f>
        <v>0</v>
      </c>
      <c r="AG81" s="192">
        <f>'Alternatyva 5'!AG$8+'Alternatyva 5'!AG$9-'Alternatyva 5'!AG$129</f>
        <v>0</v>
      </c>
      <c r="AH81" s="192">
        <f>'Alternatyva 5'!AH$8+'Alternatyva 5'!AH$9-'Alternatyva 5'!AH$129</f>
        <v>0</v>
      </c>
      <c r="AI81" s="192">
        <f>'Alternatyva 5'!AI$8+'Alternatyva 5'!AI$9-'Alternatyva 5'!AI$129</f>
        <v>0</v>
      </c>
      <c r="AJ81" s="192">
        <f>'Alternatyva 5'!AJ$8+'Alternatyva 5'!AJ$9-'Alternatyva 5'!AJ$129</f>
        <v>0</v>
      </c>
      <c r="AK81" s="192">
        <f>'Alternatyva 5'!AK$8+'Alternatyva 5'!AK$9-'Alternatyva 5'!AK$129</f>
        <v>0</v>
      </c>
      <c r="AL81" s="192">
        <f>'Alternatyva 5'!AL$8+'Alternatyva 5'!AL$9-'Alternatyva 5'!AL$129</f>
        <v>0</v>
      </c>
      <c r="AM81" s="192">
        <f>'Alternatyva 5'!AM$8+'Alternatyva 5'!AM$9-'Alternatyva 5'!AM$129</f>
        <v>0</v>
      </c>
      <c r="AN81" s="192">
        <f>'Alternatyva 5'!AN$8+'Alternatyva 5'!AN$9-'Alternatyva 5'!AN$129</f>
        <v>0</v>
      </c>
      <c r="AO81" s="192">
        <f>'Alternatyva 5'!AO$8+'Alternatyva 5'!AO$9-'Alternatyva 5'!AO$129</f>
        <v>0</v>
      </c>
      <c r="AP81" s="192">
        <f>'Alternatyva 5'!AP$8+'Alternatyva 5'!AP$9-'Alternatyva 5'!AP$129</f>
        <v>0</v>
      </c>
      <c r="AQ81" s="192">
        <f>'Alternatyva 5'!AQ$8+'Alternatyva 5'!AQ$9-'Alternatyva 5'!AQ$129</f>
        <v>0</v>
      </c>
      <c r="AR81" s="192">
        <f>'Alternatyva 5'!AR$8+'Alternatyva 5'!AR$9-'Alternatyva 5'!AR$129</f>
        <v>0</v>
      </c>
      <c r="AS81" s="192">
        <f>'Alternatyva 5'!AS$8+'Alternatyva 5'!AS$9-'Alternatyva 5'!AS$129</f>
        <v>0</v>
      </c>
      <c r="AT81" s="192">
        <f>'Alternatyva 5'!AT$8+'Alternatyva 5'!AT$9-'Alternatyva 5'!AT$129</f>
        <v>0</v>
      </c>
      <c r="AU81" s="192">
        <f>'Alternatyva 5'!AU$8+'Alternatyva 5'!AU$9-'Alternatyva 5'!AU$129</f>
        <v>0</v>
      </c>
      <c r="AV81" s="192">
        <f>'Alternatyva 5'!AV$8+'Alternatyva 5'!AV$9-'Alternatyva 5'!AV$129</f>
        <v>0</v>
      </c>
      <c r="AW81" s="192">
        <f>'Alternatyva 5'!AW$8+'Alternatyva 5'!AW$9-'Alternatyva 5'!AW$129</f>
        <v>0</v>
      </c>
      <c r="AX81" s="192">
        <f>'Alternatyva 5'!AX$8+'Alternatyva 5'!AX$9-'Alternatyva 5'!AX$129</f>
        <v>0</v>
      </c>
      <c r="AY81" s="192">
        <f>'Alternatyva 5'!AY$8+'Alternatyva 5'!AY$9-'Alternatyva 5'!AY$129</f>
        <v>0</v>
      </c>
      <c r="AZ81" s="192">
        <f>'Alternatyva 5'!AZ$8+'Alternatyva 5'!AZ$9-'Alternatyva 5'!AZ$129</f>
        <v>0</v>
      </c>
      <c r="BA81" s="192">
        <f>'Alternatyva 5'!BA$8+'Alternatyva 5'!BA$9-'Alternatyva 5'!BA$129</f>
        <v>0</v>
      </c>
      <c r="BB81" s="192">
        <f>'Alternatyva 5'!BB$8+'Alternatyva 5'!BB$9-'Alternatyva 5'!BB$129</f>
        <v>0</v>
      </c>
      <c r="BC81" s="192">
        <f>'Alternatyva 5'!BC$8+'Alternatyva 5'!BC$9-'Alternatyva 5'!BC$129</f>
        <v>0</v>
      </c>
      <c r="BD81" s="192">
        <f>'Alternatyva 5'!BD$8+'Alternatyva 5'!BD$9-'Alternatyva 5'!BD$129</f>
        <v>0</v>
      </c>
      <c r="BE81" s="192">
        <f>'Alternatyva 5'!BE$8+'Alternatyva 5'!BE$9-'Alternatyva 5'!BE$129</f>
        <v>0</v>
      </c>
      <c r="BF81" s="192">
        <f>'Alternatyva 5'!BF$8+'Alternatyva 5'!BF$9-'Alternatyva 5'!BF$129</f>
        <v>0</v>
      </c>
      <c r="BG81" s="192">
        <f>'Alternatyva 5'!BG$8+'Alternatyva 5'!BG$9-'Alternatyva 5'!BG$129</f>
        <v>0</v>
      </c>
      <c r="BH81" s="192">
        <f>'Alternatyva 5'!BH$8+'Alternatyva 5'!BH$9-'Alternatyva 5'!BH$129</f>
        <v>0</v>
      </c>
      <c r="BI81" s="192">
        <f>'Alternatyva 5'!BI$8+'Alternatyva 5'!BI$9-'Alternatyva 5'!BI$129</f>
        <v>0</v>
      </c>
      <c r="BJ81" s="192">
        <f>'Alternatyva 5'!BJ$8+'Alternatyva 5'!BJ$9-'Alternatyva 5'!BJ$129</f>
        <v>0</v>
      </c>
      <c r="BK81" s="192">
        <f>'Alternatyva 5'!BK$8+'Alternatyva 5'!BK$9-'Alternatyva 5'!BK$129</f>
        <v>0</v>
      </c>
      <c r="BL81" s="192">
        <f>'Alternatyva 5'!BL$8+'Alternatyva 5'!BL$9-'Alternatyva 5'!BL$129</f>
        <v>0</v>
      </c>
      <c r="BM81" s="192">
        <f>'Alternatyva 5'!BM$8+'Alternatyva 5'!BM$9-'Alternatyva 5'!BM$129</f>
        <v>0</v>
      </c>
      <c r="BN81" s="192">
        <f>'Alternatyva 5'!BN$8+'Alternatyva 5'!BN$9-'Alternatyva 5'!BN$129</f>
        <v>0</v>
      </c>
      <c r="BO81" s="192">
        <f>'Alternatyva 5'!BO$8+'Alternatyva 5'!BO$9-'Alternatyva 5'!BO$129</f>
        <v>0</v>
      </c>
      <c r="BP81" s="192">
        <f>'Alternatyva 5'!BP$8+'Alternatyva 5'!BP$9-'Alternatyva 5'!BP$129</f>
        <v>0</v>
      </c>
      <c r="BQ81" s="192">
        <f>'Alternatyva 5'!BQ$8+'Alternatyva 5'!BQ$9-'Alternatyva 5'!BQ$129</f>
        <v>0</v>
      </c>
      <c r="BR81" s="192">
        <f>'Alternatyva 5'!BR$8+'Alternatyva 5'!BR$9-'Alternatyva 5'!BR$129</f>
        <v>0</v>
      </c>
      <c r="BS81" s="192">
        <f>'Alternatyva 5'!BS$8+'Alternatyva 5'!BS$9-'Alternatyva 5'!BS$129</f>
        <v>0</v>
      </c>
      <c r="BT81" s="192">
        <f>'Alternatyva 5'!BT$8+'Alternatyva 5'!BT$9-'Alternatyva 5'!BT$129</f>
        <v>0</v>
      </c>
      <c r="BU81" s="192">
        <f>'Alternatyva 5'!BU$8+'Alternatyva 5'!BU$9-'Alternatyva 5'!BU$129</f>
        <v>0</v>
      </c>
      <c r="BV81" s="192">
        <f>'Alternatyva 5'!BV$8+'Alternatyva 5'!BV$9-'Alternatyva 5'!BV$129</f>
        <v>0</v>
      </c>
      <c r="BW81" s="192">
        <f>'Alternatyva 5'!BW$8+'Alternatyva 5'!BW$9-'Alternatyva 5'!BW$129</f>
        <v>0</v>
      </c>
      <c r="BX81" s="192">
        <f>'Alternatyva 5'!BX$8+'Alternatyva 5'!BX$9-'Alternatyva 5'!BX$129</f>
        <v>0</v>
      </c>
      <c r="BY81" s="192">
        <f>'Alternatyva 5'!BY$8+'Alternatyva 5'!BY$9-'Alternatyva 5'!BY$129</f>
        <v>0</v>
      </c>
      <c r="BZ81" s="192">
        <f>'Alternatyva 5'!BZ$8+'Alternatyva 5'!BZ$9-'Alternatyva 5'!BZ$129</f>
        <v>0</v>
      </c>
      <c r="CA81" s="192">
        <f>'Alternatyva 5'!CA$8+'Alternatyva 5'!CA$9-'Alternatyva 5'!CA$129</f>
        <v>0</v>
      </c>
      <c r="CB81" s="192">
        <f>'Alternatyva 5'!CB$8+'Alternatyva 5'!CB$9-'Alternatyva 5'!CB$129</f>
        <v>0</v>
      </c>
      <c r="CC81" s="192">
        <f>'Alternatyva 5'!CC$8+'Alternatyva 5'!CC$9-'Alternatyva 5'!CC$129</f>
        <v>0</v>
      </c>
      <c r="CD81" s="192">
        <f>'Alternatyva 5'!CD$8+'Alternatyva 5'!CD$9-'Alternatyva 5'!CD$129</f>
        <v>0</v>
      </c>
      <c r="CE81" s="192">
        <f>'Alternatyva 5'!CE$8+'Alternatyva 5'!CE$9-'Alternatyva 5'!CE$129</f>
        <v>0</v>
      </c>
      <c r="CF81" s="192">
        <f>'Alternatyva 5'!CF$8+'Alternatyva 5'!CF$9-'Alternatyva 5'!CF$129</f>
        <v>0</v>
      </c>
      <c r="CG81" s="192">
        <f>'Alternatyva 5'!CG$8+'Alternatyva 5'!CG$9-'Alternatyva 5'!CG$129</f>
        <v>0</v>
      </c>
      <c r="CH81" s="192">
        <f>'Alternatyva 5'!CH$8+'Alternatyva 5'!CH$9-'Alternatyva 5'!CH$129</f>
        <v>0</v>
      </c>
      <c r="CI81" s="192">
        <f>'Alternatyva 5'!CI$8+'Alternatyva 5'!CI$9-'Alternatyva 5'!CI$129</f>
        <v>0</v>
      </c>
      <c r="CJ81" s="192">
        <f>'Alternatyva 5'!CJ$8+'Alternatyva 5'!CJ$9-'Alternatyva 5'!CJ$129</f>
        <v>0</v>
      </c>
      <c r="CK81" s="192">
        <f>'Alternatyva 5'!CK$8+'Alternatyva 5'!CK$9-'Alternatyva 5'!CK$129</f>
        <v>0</v>
      </c>
      <c r="CL81" s="192">
        <f>'Alternatyva 5'!CL$8+'Alternatyva 5'!CL$9-'Alternatyva 5'!CL$129</f>
        <v>0</v>
      </c>
      <c r="CM81" s="192">
        <f>'Alternatyva 5'!CM$8+'Alternatyva 5'!CM$9-'Alternatyva 5'!CM$129</f>
        <v>0</v>
      </c>
      <c r="CN81" s="192">
        <f>'Alternatyva 5'!CN$8+'Alternatyva 5'!CN$9-'Alternatyva 5'!CN$129</f>
        <v>0</v>
      </c>
      <c r="CO81" s="192">
        <f>'Alternatyva 5'!CO$8+'Alternatyva 5'!CO$9-'Alternatyva 5'!CO$129</f>
        <v>0</v>
      </c>
      <c r="CP81" s="192">
        <f>'Alternatyva 5'!CP$8+'Alternatyva 5'!CP$9-'Alternatyva 5'!CP$129</f>
        <v>0</v>
      </c>
      <c r="CQ81" s="192">
        <f>'Alternatyva 5'!CQ$8+'Alternatyva 5'!CQ$9-'Alternatyva 5'!CQ$129</f>
        <v>0</v>
      </c>
      <c r="CR81" s="192">
        <f>'Alternatyva 5'!CR$8+'Alternatyva 5'!CR$9-'Alternatyva 5'!CR$129</f>
        <v>0</v>
      </c>
      <c r="CS81" s="192">
        <f>'Alternatyva 5'!CS$8+'Alternatyva 5'!CS$9-'Alternatyva 5'!CS$129</f>
        <v>0</v>
      </c>
      <c r="CT81" s="192">
        <f>'Alternatyva 5'!CT$8+'Alternatyva 5'!CT$9-'Alternatyva 5'!CT$129</f>
        <v>0</v>
      </c>
      <c r="CU81" s="192">
        <f>'Alternatyva 5'!CU$8+'Alternatyva 5'!CU$9-'Alternatyva 5'!CU$129</f>
        <v>0</v>
      </c>
      <c r="CV81" s="192">
        <f>'Alternatyva 5'!CV$8+'Alternatyva 5'!CV$9-'Alternatyva 5'!CV$129</f>
        <v>0</v>
      </c>
      <c r="CW81" s="192">
        <f>'Alternatyva 5'!CW$8+'Alternatyva 5'!CW$9-'Alternatyva 5'!CW$129</f>
        <v>0</v>
      </c>
      <c r="CX81" s="192">
        <f>'Alternatyva 5'!CX$8+'Alternatyva 5'!CX$9-'Alternatyva 5'!CX$129</f>
        <v>0</v>
      </c>
      <c r="CY81" s="192">
        <f>'Alternatyva 5'!CY$8+'Alternatyva 5'!CY$9-'Alternatyva 5'!CY$129</f>
        <v>0</v>
      </c>
      <c r="CZ81" s="192">
        <f>'Alternatyva 5'!CZ$8+'Alternatyva 5'!CZ$9-'Alternatyva 5'!CZ$129</f>
        <v>0</v>
      </c>
      <c r="DA81" s="192">
        <f>'Alternatyva 5'!DA$8+'Alternatyva 5'!DA$9-'Alternatyva 5'!DA$129</f>
        <v>0</v>
      </c>
      <c r="DB81" s="192">
        <f>'Alternatyva 5'!DB$8+'Alternatyva 5'!DB$9-'Alternatyva 5'!DB$129</f>
        <v>0</v>
      </c>
      <c r="DC81" s="192">
        <f>'Alternatyva 5'!DC$8+'Alternatyva 5'!DC$9-'Alternatyva 5'!DC$129</f>
        <v>0</v>
      </c>
    </row>
    <row r="82" spans="2:107" ht="15" hidden="1" customHeight="1">
      <c r="B82" s="160" t="s">
        <v>220</v>
      </c>
      <c r="C82" s="700" t="s">
        <v>221</v>
      </c>
      <c r="D82" s="701"/>
      <c r="E82" s="702"/>
      <c r="F82" s="192">
        <f>H82+NPV(SD,I82:INDEX(I82:DC82,PAL))</f>
        <v>0</v>
      </c>
      <c r="G82" s="192">
        <f>SUMIF($H$6:$DC$6,"&lt;="&amp;PAL,$H82:$DC82)</f>
        <v>0</v>
      </c>
      <c r="H82" s="192">
        <f>'Alternatyva 5'!H$103-'Alternatyva 5'!H$130</f>
        <v>0</v>
      </c>
      <c r="I82" s="192">
        <f>'Alternatyva 5'!I$103-'Alternatyva 5'!I$130</f>
        <v>0</v>
      </c>
      <c r="J82" s="192">
        <f>'Alternatyva 5'!J$103-'Alternatyva 5'!J$130</f>
        <v>0</v>
      </c>
      <c r="K82" s="192">
        <f>'Alternatyva 5'!K$103-'Alternatyva 5'!K$130</f>
        <v>0</v>
      </c>
      <c r="L82" s="192">
        <f>'Alternatyva 5'!L$103-'Alternatyva 5'!L$130</f>
        <v>0</v>
      </c>
      <c r="M82" s="192">
        <f>'Alternatyva 5'!M$103-'Alternatyva 5'!M$130</f>
        <v>0</v>
      </c>
      <c r="N82" s="192">
        <f>'Alternatyva 5'!N$103-'Alternatyva 5'!N$130</f>
        <v>0</v>
      </c>
      <c r="O82" s="192">
        <f>'Alternatyva 5'!O$103-'Alternatyva 5'!O$130</f>
        <v>0</v>
      </c>
      <c r="P82" s="192">
        <f>'Alternatyva 5'!P$103-'Alternatyva 5'!P$130</f>
        <v>0</v>
      </c>
      <c r="Q82" s="192">
        <f>'Alternatyva 5'!Q$103-'Alternatyva 5'!Q$130</f>
        <v>0</v>
      </c>
      <c r="R82" s="192">
        <f>'Alternatyva 5'!R$103-'Alternatyva 5'!R$130</f>
        <v>0</v>
      </c>
      <c r="S82" s="192">
        <f>'Alternatyva 5'!S$103-'Alternatyva 5'!S$130</f>
        <v>0</v>
      </c>
      <c r="T82" s="192">
        <f>'Alternatyva 5'!T$103-'Alternatyva 5'!T$130</f>
        <v>0</v>
      </c>
      <c r="U82" s="192">
        <f>'Alternatyva 5'!U$103-'Alternatyva 5'!U$130</f>
        <v>0</v>
      </c>
      <c r="V82" s="192">
        <f>'Alternatyva 5'!V$103-'Alternatyva 5'!V$130</f>
        <v>0</v>
      </c>
      <c r="W82" s="192">
        <f>'Alternatyva 5'!W$103-'Alternatyva 5'!W$130</f>
        <v>0</v>
      </c>
      <c r="X82" s="192">
        <f>'Alternatyva 5'!X$103-'Alternatyva 5'!X$130</f>
        <v>0</v>
      </c>
      <c r="Y82" s="192">
        <f>'Alternatyva 5'!Y$103-'Alternatyva 5'!Y$130</f>
        <v>0</v>
      </c>
      <c r="Z82" s="192">
        <f>'Alternatyva 5'!Z$103-'Alternatyva 5'!Z$130</f>
        <v>0</v>
      </c>
      <c r="AA82" s="192">
        <f>'Alternatyva 5'!AA$103-'Alternatyva 5'!AA$130</f>
        <v>0</v>
      </c>
      <c r="AB82" s="192">
        <f>'Alternatyva 5'!AB$103-'Alternatyva 5'!AB$130</f>
        <v>0</v>
      </c>
      <c r="AC82" s="192">
        <f>'Alternatyva 5'!AC$103-'Alternatyva 5'!AC$130</f>
        <v>0</v>
      </c>
      <c r="AD82" s="192">
        <f>'Alternatyva 5'!AD$103-'Alternatyva 5'!AD$130</f>
        <v>0</v>
      </c>
      <c r="AE82" s="192">
        <f>'Alternatyva 5'!AE$103-'Alternatyva 5'!AE$130</f>
        <v>0</v>
      </c>
      <c r="AF82" s="192">
        <f>'Alternatyva 5'!AF$103-'Alternatyva 5'!AF$130</f>
        <v>0</v>
      </c>
      <c r="AG82" s="192">
        <f>'Alternatyva 5'!AG$103-'Alternatyva 5'!AG$130</f>
        <v>0</v>
      </c>
      <c r="AH82" s="192">
        <f>'Alternatyva 5'!AH$103-'Alternatyva 5'!AH$130</f>
        <v>0</v>
      </c>
      <c r="AI82" s="192">
        <f>'Alternatyva 5'!AI$103-'Alternatyva 5'!AI$130</f>
        <v>0</v>
      </c>
      <c r="AJ82" s="192">
        <f>'Alternatyva 5'!AJ$103-'Alternatyva 5'!AJ$130</f>
        <v>0</v>
      </c>
      <c r="AK82" s="192">
        <f>'Alternatyva 5'!AK$103-'Alternatyva 5'!AK$130</f>
        <v>0</v>
      </c>
      <c r="AL82" s="192">
        <f>'Alternatyva 5'!AL$103-'Alternatyva 5'!AL$130</f>
        <v>0</v>
      </c>
      <c r="AM82" s="192">
        <f>'Alternatyva 5'!AM$103-'Alternatyva 5'!AM$130</f>
        <v>0</v>
      </c>
      <c r="AN82" s="192">
        <f>'Alternatyva 5'!AN$103-'Alternatyva 5'!AN$130</f>
        <v>0</v>
      </c>
      <c r="AO82" s="192">
        <f>'Alternatyva 5'!AO$103-'Alternatyva 5'!AO$130</f>
        <v>0</v>
      </c>
      <c r="AP82" s="192">
        <f>'Alternatyva 5'!AP$103-'Alternatyva 5'!AP$130</f>
        <v>0</v>
      </c>
      <c r="AQ82" s="192">
        <f>'Alternatyva 5'!AQ$103-'Alternatyva 5'!AQ$130</f>
        <v>0</v>
      </c>
      <c r="AR82" s="192">
        <f>'Alternatyva 5'!AR$103-'Alternatyva 5'!AR$130</f>
        <v>0</v>
      </c>
      <c r="AS82" s="192">
        <f>'Alternatyva 5'!AS$103-'Alternatyva 5'!AS$130</f>
        <v>0</v>
      </c>
      <c r="AT82" s="192">
        <f>'Alternatyva 5'!AT$103-'Alternatyva 5'!AT$130</f>
        <v>0</v>
      </c>
      <c r="AU82" s="192">
        <f>'Alternatyva 5'!AU$103-'Alternatyva 5'!AU$130</f>
        <v>0</v>
      </c>
      <c r="AV82" s="192">
        <f>'Alternatyva 5'!AV$103-'Alternatyva 5'!AV$130</f>
        <v>0</v>
      </c>
      <c r="AW82" s="192">
        <f>'Alternatyva 5'!AW$103-'Alternatyva 5'!AW$130</f>
        <v>0</v>
      </c>
      <c r="AX82" s="192">
        <f>'Alternatyva 5'!AX$103-'Alternatyva 5'!AX$130</f>
        <v>0</v>
      </c>
      <c r="AY82" s="192">
        <f>'Alternatyva 5'!AY$103-'Alternatyva 5'!AY$130</f>
        <v>0</v>
      </c>
      <c r="AZ82" s="192">
        <f>'Alternatyva 5'!AZ$103-'Alternatyva 5'!AZ$130</f>
        <v>0</v>
      </c>
      <c r="BA82" s="192">
        <f>'Alternatyva 5'!BA$103-'Alternatyva 5'!BA$130</f>
        <v>0</v>
      </c>
      <c r="BB82" s="192">
        <f>'Alternatyva 5'!BB$103-'Alternatyva 5'!BB$130</f>
        <v>0</v>
      </c>
      <c r="BC82" s="192">
        <f>'Alternatyva 5'!BC$103-'Alternatyva 5'!BC$130</f>
        <v>0</v>
      </c>
      <c r="BD82" s="192">
        <f>'Alternatyva 5'!BD$103-'Alternatyva 5'!BD$130</f>
        <v>0</v>
      </c>
      <c r="BE82" s="192">
        <f>'Alternatyva 5'!BE$103-'Alternatyva 5'!BE$130</f>
        <v>0</v>
      </c>
      <c r="BF82" s="192">
        <f>'Alternatyva 5'!BF$103-'Alternatyva 5'!BF$130</f>
        <v>0</v>
      </c>
      <c r="BG82" s="192">
        <f>'Alternatyva 5'!BG$103-'Alternatyva 5'!BG$130</f>
        <v>0</v>
      </c>
      <c r="BH82" s="192">
        <f>'Alternatyva 5'!BH$103-'Alternatyva 5'!BH$130</f>
        <v>0</v>
      </c>
      <c r="BI82" s="192">
        <f>'Alternatyva 5'!BI$103-'Alternatyva 5'!BI$130</f>
        <v>0</v>
      </c>
      <c r="BJ82" s="192">
        <f>'Alternatyva 5'!BJ$103-'Alternatyva 5'!BJ$130</f>
        <v>0</v>
      </c>
      <c r="BK82" s="192">
        <f>'Alternatyva 5'!BK$103-'Alternatyva 5'!BK$130</f>
        <v>0</v>
      </c>
      <c r="BL82" s="192">
        <f>'Alternatyva 5'!BL$103-'Alternatyva 5'!BL$130</f>
        <v>0</v>
      </c>
      <c r="BM82" s="192">
        <f>'Alternatyva 5'!BM$103-'Alternatyva 5'!BM$130</f>
        <v>0</v>
      </c>
      <c r="BN82" s="192">
        <f>'Alternatyva 5'!BN$103-'Alternatyva 5'!BN$130</f>
        <v>0</v>
      </c>
      <c r="BO82" s="192">
        <f>'Alternatyva 5'!BO$103-'Alternatyva 5'!BO$130</f>
        <v>0</v>
      </c>
      <c r="BP82" s="192">
        <f>'Alternatyva 5'!BP$103-'Alternatyva 5'!BP$130</f>
        <v>0</v>
      </c>
      <c r="BQ82" s="192">
        <f>'Alternatyva 5'!BQ$103-'Alternatyva 5'!BQ$130</f>
        <v>0</v>
      </c>
      <c r="BR82" s="192">
        <f>'Alternatyva 5'!BR$103-'Alternatyva 5'!BR$130</f>
        <v>0</v>
      </c>
      <c r="BS82" s="192">
        <f>'Alternatyva 5'!BS$103-'Alternatyva 5'!BS$130</f>
        <v>0</v>
      </c>
      <c r="BT82" s="192">
        <f>'Alternatyva 5'!BT$103-'Alternatyva 5'!BT$130</f>
        <v>0</v>
      </c>
      <c r="BU82" s="192">
        <f>'Alternatyva 5'!BU$103-'Alternatyva 5'!BU$130</f>
        <v>0</v>
      </c>
      <c r="BV82" s="192">
        <f>'Alternatyva 5'!BV$103-'Alternatyva 5'!BV$130</f>
        <v>0</v>
      </c>
      <c r="BW82" s="192">
        <f>'Alternatyva 5'!BW$103-'Alternatyva 5'!BW$130</f>
        <v>0</v>
      </c>
      <c r="BX82" s="192">
        <f>'Alternatyva 5'!BX$103-'Alternatyva 5'!BX$130</f>
        <v>0</v>
      </c>
      <c r="BY82" s="192">
        <f>'Alternatyva 5'!BY$103-'Alternatyva 5'!BY$130</f>
        <v>0</v>
      </c>
      <c r="BZ82" s="192">
        <f>'Alternatyva 5'!BZ$103-'Alternatyva 5'!BZ$130</f>
        <v>0</v>
      </c>
      <c r="CA82" s="192">
        <f>'Alternatyva 5'!CA$103-'Alternatyva 5'!CA$130</f>
        <v>0</v>
      </c>
      <c r="CB82" s="192">
        <f>'Alternatyva 5'!CB$103-'Alternatyva 5'!CB$130</f>
        <v>0</v>
      </c>
      <c r="CC82" s="192">
        <f>'Alternatyva 5'!CC$103-'Alternatyva 5'!CC$130</f>
        <v>0</v>
      </c>
      <c r="CD82" s="192">
        <f>'Alternatyva 5'!CD$103-'Alternatyva 5'!CD$130</f>
        <v>0</v>
      </c>
      <c r="CE82" s="192">
        <f>'Alternatyva 5'!CE$103-'Alternatyva 5'!CE$130</f>
        <v>0</v>
      </c>
      <c r="CF82" s="192">
        <f>'Alternatyva 5'!CF$103-'Alternatyva 5'!CF$130</f>
        <v>0</v>
      </c>
      <c r="CG82" s="192">
        <f>'Alternatyva 5'!CG$103-'Alternatyva 5'!CG$130</f>
        <v>0</v>
      </c>
      <c r="CH82" s="192">
        <f>'Alternatyva 5'!CH$103-'Alternatyva 5'!CH$130</f>
        <v>0</v>
      </c>
      <c r="CI82" s="192">
        <f>'Alternatyva 5'!CI$103-'Alternatyva 5'!CI$130</f>
        <v>0</v>
      </c>
      <c r="CJ82" s="192">
        <f>'Alternatyva 5'!CJ$103-'Alternatyva 5'!CJ$130</f>
        <v>0</v>
      </c>
      <c r="CK82" s="192">
        <f>'Alternatyva 5'!CK$103-'Alternatyva 5'!CK$130</f>
        <v>0</v>
      </c>
      <c r="CL82" s="192">
        <f>'Alternatyva 5'!CL$103-'Alternatyva 5'!CL$130</f>
        <v>0</v>
      </c>
      <c r="CM82" s="192">
        <f>'Alternatyva 5'!CM$103-'Alternatyva 5'!CM$130</f>
        <v>0</v>
      </c>
      <c r="CN82" s="192">
        <f>'Alternatyva 5'!CN$103-'Alternatyva 5'!CN$130</f>
        <v>0</v>
      </c>
      <c r="CO82" s="192">
        <f>'Alternatyva 5'!CO$103-'Alternatyva 5'!CO$130</f>
        <v>0</v>
      </c>
      <c r="CP82" s="192">
        <f>'Alternatyva 5'!CP$103-'Alternatyva 5'!CP$130</f>
        <v>0</v>
      </c>
      <c r="CQ82" s="192">
        <f>'Alternatyva 5'!CQ$103-'Alternatyva 5'!CQ$130</f>
        <v>0</v>
      </c>
      <c r="CR82" s="192">
        <f>'Alternatyva 5'!CR$103-'Alternatyva 5'!CR$130</f>
        <v>0</v>
      </c>
      <c r="CS82" s="192">
        <f>'Alternatyva 5'!CS$103-'Alternatyva 5'!CS$130</f>
        <v>0</v>
      </c>
      <c r="CT82" s="192">
        <f>'Alternatyva 5'!CT$103-'Alternatyva 5'!CT$130</f>
        <v>0</v>
      </c>
      <c r="CU82" s="192">
        <f>'Alternatyva 5'!CU$103-'Alternatyva 5'!CU$130</f>
        <v>0</v>
      </c>
      <c r="CV82" s="192">
        <f>'Alternatyva 5'!CV$103-'Alternatyva 5'!CV$130</f>
        <v>0</v>
      </c>
      <c r="CW82" s="192">
        <f>'Alternatyva 5'!CW$103-'Alternatyva 5'!CW$130</f>
        <v>0</v>
      </c>
      <c r="CX82" s="192">
        <f>'Alternatyva 5'!CX$103-'Alternatyva 5'!CX$130</f>
        <v>0</v>
      </c>
      <c r="CY82" s="192">
        <f>'Alternatyva 5'!CY$103-'Alternatyva 5'!CY$130</f>
        <v>0</v>
      </c>
      <c r="CZ82" s="192">
        <f>'Alternatyva 5'!CZ$103-'Alternatyva 5'!CZ$130</f>
        <v>0</v>
      </c>
      <c r="DA82" s="192">
        <f>'Alternatyva 5'!DA$103-'Alternatyva 5'!DA$130</f>
        <v>0</v>
      </c>
      <c r="DB82" s="192">
        <f>'Alternatyva 5'!DB$103-'Alternatyva 5'!DB$130</f>
        <v>0</v>
      </c>
      <c r="DC82" s="192">
        <f>'Alternatyva 5'!DC$103-'Alternatyva 5'!DC$130</f>
        <v>0</v>
      </c>
    </row>
    <row r="83" spans="2:107" ht="15" hidden="1" customHeight="1">
      <c r="B83" s="160" t="s">
        <v>222</v>
      </c>
      <c r="C83" s="700" t="s">
        <v>161</v>
      </c>
      <c r="D83" s="701"/>
      <c r="E83" s="702"/>
      <c r="F83" s="191">
        <f>H83+NPV(FD,I83:INDEX(I83:DC83,PAL))</f>
        <v>0</v>
      </c>
      <c r="G83" s="192">
        <f>SUMIF($H$6:$DC$6,"&lt;="&amp;PAL,$H83:$DC83)</f>
        <v>0</v>
      </c>
      <c r="H83" s="192">
        <f>SUM('Alternatyva 5'!H$23,'Alternatyva 5'!H$36,'Alternatyva 5'!H$49,'Alternatyva 5'!H$63,'Alternatyva 5'!H$76,'Alternatyva 5'!H$89,'Alternatyva 5'!H$102)</f>
        <v>0</v>
      </c>
      <c r="I83" s="192">
        <f>SUM('Alternatyva 5'!I$23,'Alternatyva 5'!I$36,'Alternatyva 5'!I$49,'Alternatyva 5'!I$63,'Alternatyva 5'!I$76,'Alternatyva 5'!I$89,'Alternatyva 5'!I$102)</f>
        <v>0</v>
      </c>
      <c r="J83" s="192">
        <f>SUM('Alternatyva 5'!J$23,'Alternatyva 5'!J$36,'Alternatyva 5'!J$49,'Alternatyva 5'!J$63,'Alternatyva 5'!J$76,'Alternatyva 5'!J$89,'Alternatyva 5'!J$102)</f>
        <v>0</v>
      </c>
      <c r="K83" s="192">
        <f>SUM('Alternatyva 5'!K$23,'Alternatyva 5'!K$36,'Alternatyva 5'!K$49,'Alternatyva 5'!K$63,'Alternatyva 5'!K$76,'Alternatyva 5'!K$89,'Alternatyva 5'!K$102)</f>
        <v>0</v>
      </c>
      <c r="L83" s="192">
        <f>SUM('Alternatyva 5'!L$23,'Alternatyva 5'!L$36,'Alternatyva 5'!L$49,'Alternatyva 5'!L$63,'Alternatyva 5'!L$76,'Alternatyva 5'!L$89,'Alternatyva 5'!L$102)</f>
        <v>0</v>
      </c>
      <c r="M83" s="192">
        <f>SUM('Alternatyva 5'!M$23,'Alternatyva 5'!M$36,'Alternatyva 5'!M$49,'Alternatyva 5'!M$63,'Alternatyva 5'!M$76,'Alternatyva 5'!M$89,'Alternatyva 5'!M$102)</f>
        <v>0</v>
      </c>
      <c r="N83" s="192">
        <f>SUM('Alternatyva 5'!N$23,'Alternatyva 5'!N$36,'Alternatyva 5'!N$49,'Alternatyva 5'!N$63,'Alternatyva 5'!N$76,'Alternatyva 5'!N$89,'Alternatyva 5'!N$102)</f>
        <v>0</v>
      </c>
      <c r="O83" s="192">
        <f>SUM('Alternatyva 5'!O$23,'Alternatyva 5'!O$36,'Alternatyva 5'!O$49,'Alternatyva 5'!O$63,'Alternatyva 5'!O$76,'Alternatyva 5'!O$89,'Alternatyva 5'!O$102)</f>
        <v>0</v>
      </c>
      <c r="P83" s="192">
        <f>SUM('Alternatyva 5'!P$23,'Alternatyva 5'!P$36,'Alternatyva 5'!P$49,'Alternatyva 5'!P$63,'Alternatyva 5'!P$76,'Alternatyva 5'!P$89,'Alternatyva 5'!P$102)</f>
        <v>0</v>
      </c>
      <c r="Q83" s="192">
        <f>SUM('Alternatyva 5'!Q$23,'Alternatyva 5'!Q$36,'Alternatyva 5'!Q$49,'Alternatyva 5'!Q$63,'Alternatyva 5'!Q$76,'Alternatyva 5'!Q$89,'Alternatyva 5'!Q$102)</f>
        <v>0</v>
      </c>
      <c r="R83" s="192">
        <f>SUM('Alternatyva 5'!R$23,'Alternatyva 5'!R$36,'Alternatyva 5'!R$49,'Alternatyva 5'!R$63,'Alternatyva 5'!R$76,'Alternatyva 5'!R$89,'Alternatyva 5'!R$102)</f>
        <v>0</v>
      </c>
      <c r="S83" s="192">
        <f>SUM('Alternatyva 5'!S$23,'Alternatyva 5'!S$36,'Alternatyva 5'!S$49,'Alternatyva 5'!S$63,'Alternatyva 5'!S$76,'Alternatyva 5'!S$89,'Alternatyva 5'!S$102)</f>
        <v>0</v>
      </c>
      <c r="T83" s="192">
        <f>SUM('Alternatyva 5'!T$23,'Alternatyva 5'!T$36,'Alternatyva 5'!T$49,'Alternatyva 5'!T$63,'Alternatyva 5'!T$76,'Alternatyva 5'!T$89,'Alternatyva 5'!T$102)</f>
        <v>0</v>
      </c>
      <c r="U83" s="192">
        <f>SUM('Alternatyva 5'!U$23,'Alternatyva 5'!U$36,'Alternatyva 5'!U$49,'Alternatyva 5'!U$63,'Alternatyva 5'!U$76,'Alternatyva 5'!U$89,'Alternatyva 5'!U$102)</f>
        <v>0</v>
      </c>
      <c r="V83" s="192">
        <f>SUM('Alternatyva 5'!V$23,'Alternatyva 5'!V$36,'Alternatyva 5'!V$49,'Alternatyva 5'!V$63,'Alternatyva 5'!V$76,'Alternatyva 5'!V$89,'Alternatyva 5'!V$102)</f>
        <v>0</v>
      </c>
      <c r="W83" s="192">
        <f>SUM('Alternatyva 5'!W$23,'Alternatyva 5'!W$36,'Alternatyva 5'!W$49,'Alternatyva 5'!W$63,'Alternatyva 5'!W$76,'Alternatyva 5'!W$89,'Alternatyva 5'!W$102)</f>
        <v>0</v>
      </c>
      <c r="X83" s="192">
        <f>SUM('Alternatyva 5'!X$23,'Alternatyva 5'!X$36,'Alternatyva 5'!X$49,'Alternatyva 5'!X$63,'Alternatyva 5'!X$76,'Alternatyva 5'!X$89,'Alternatyva 5'!X$102)</f>
        <v>0</v>
      </c>
      <c r="Y83" s="192">
        <f>SUM('Alternatyva 5'!Y$23,'Alternatyva 5'!Y$36,'Alternatyva 5'!Y$49,'Alternatyva 5'!Y$63,'Alternatyva 5'!Y$76,'Alternatyva 5'!Y$89,'Alternatyva 5'!Y$102)</f>
        <v>0</v>
      </c>
      <c r="Z83" s="192">
        <f>SUM('Alternatyva 5'!Z$23,'Alternatyva 5'!Z$36,'Alternatyva 5'!Z$49,'Alternatyva 5'!Z$63,'Alternatyva 5'!Z$76,'Alternatyva 5'!Z$89,'Alternatyva 5'!Z$102)</f>
        <v>0</v>
      </c>
      <c r="AA83" s="192">
        <f>SUM('Alternatyva 5'!AA$23,'Alternatyva 5'!AA$36,'Alternatyva 5'!AA$49,'Alternatyva 5'!AA$63,'Alternatyva 5'!AA$76,'Alternatyva 5'!AA$89,'Alternatyva 5'!AA$102)</f>
        <v>0</v>
      </c>
      <c r="AB83" s="192">
        <f>SUM('Alternatyva 5'!AB$23,'Alternatyva 5'!AB$36,'Alternatyva 5'!AB$49,'Alternatyva 5'!AB$63,'Alternatyva 5'!AB$76,'Alternatyva 5'!AB$89,'Alternatyva 5'!AB$102)</f>
        <v>0</v>
      </c>
      <c r="AC83" s="192">
        <f>SUM('Alternatyva 5'!AC$23,'Alternatyva 5'!AC$36,'Alternatyva 5'!AC$49,'Alternatyva 5'!AC$63,'Alternatyva 5'!AC$76,'Alternatyva 5'!AC$89,'Alternatyva 5'!AC$102)</f>
        <v>0</v>
      </c>
      <c r="AD83" s="192">
        <f>SUM('Alternatyva 5'!AD$23,'Alternatyva 5'!AD$36,'Alternatyva 5'!AD$49,'Alternatyva 5'!AD$63,'Alternatyva 5'!AD$76,'Alternatyva 5'!AD$89,'Alternatyva 5'!AD$102)</f>
        <v>0</v>
      </c>
      <c r="AE83" s="192">
        <f>SUM('Alternatyva 5'!AE$23,'Alternatyva 5'!AE$36,'Alternatyva 5'!AE$49,'Alternatyva 5'!AE$63,'Alternatyva 5'!AE$76,'Alternatyva 5'!AE$89,'Alternatyva 5'!AE$102)</f>
        <v>0</v>
      </c>
      <c r="AF83" s="192">
        <f>SUM('Alternatyva 5'!AF$23,'Alternatyva 5'!AF$36,'Alternatyva 5'!AF$49,'Alternatyva 5'!AF$63,'Alternatyva 5'!AF$76,'Alternatyva 5'!AF$89,'Alternatyva 5'!AF$102)</f>
        <v>0</v>
      </c>
      <c r="AG83" s="192">
        <f>SUM('Alternatyva 5'!AG$23,'Alternatyva 5'!AG$36,'Alternatyva 5'!AG$49,'Alternatyva 5'!AG$63,'Alternatyva 5'!AG$76,'Alternatyva 5'!AG$89,'Alternatyva 5'!AG$102)</f>
        <v>0</v>
      </c>
      <c r="AH83" s="192">
        <f>SUM('Alternatyva 5'!AH$23,'Alternatyva 5'!AH$36,'Alternatyva 5'!AH$49,'Alternatyva 5'!AH$63,'Alternatyva 5'!AH$76,'Alternatyva 5'!AH$89,'Alternatyva 5'!AH$102)</f>
        <v>0</v>
      </c>
      <c r="AI83" s="192">
        <f>SUM('Alternatyva 5'!AI$23,'Alternatyva 5'!AI$36,'Alternatyva 5'!AI$49,'Alternatyva 5'!AI$63,'Alternatyva 5'!AI$76,'Alternatyva 5'!AI$89,'Alternatyva 5'!AI$102)</f>
        <v>0</v>
      </c>
      <c r="AJ83" s="192">
        <f>SUM('Alternatyva 5'!AJ$23,'Alternatyva 5'!AJ$36,'Alternatyva 5'!AJ$49,'Alternatyva 5'!AJ$63,'Alternatyva 5'!AJ$76,'Alternatyva 5'!AJ$89,'Alternatyva 5'!AJ$102)</f>
        <v>0</v>
      </c>
      <c r="AK83" s="192">
        <f>SUM('Alternatyva 5'!AK$23,'Alternatyva 5'!AK$36,'Alternatyva 5'!AK$49,'Alternatyva 5'!AK$63,'Alternatyva 5'!AK$76,'Alternatyva 5'!AK$89,'Alternatyva 5'!AK$102)</f>
        <v>0</v>
      </c>
      <c r="AL83" s="192">
        <f>SUM('Alternatyva 5'!AL$23,'Alternatyva 5'!AL$36,'Alternatyva 5'!AL$49,'Alternatyva 5'!AL$63,'Alternatyva 5'!AL$76,'Alternatyva 5'!AL$89,'Alternatyva 5'!AL$102)</f>
        <v>0</v>
      </c>
      <c r="AM83" s="192">
        <f>SUM('Alternatyva 5'!AM$23,'Alternatyva 5'!AM$36,'Alternatyva 5'!AM$49,'Alternatyva 5'!AM$63,'Alternatyva 5'!AM$76,'Alternatyva 5'!AM$89,'Alternatyva 5'!AM$102)</f>
        <v>0</v>
      </c>
      <c r="AN83" s="192">
        <f>SUM('Alternatyva 5'!AN$23,'Alternatyva 5'!AN$36,'Alternatyva 5'!AN$49,'Alternatyva 5'!AN$63,'Alternatyva 5'!AN$76,'Alternatyva 5'!AN$89,'Alternatyva 5'!AN$102)</f>
        <v>0</v>
      </c>
      <c r="AO83" s="192">
        <f>SUM('Alternatyva 5'!AO$23,'Alternatyva 5'!AO$36,'Alternatyva 5'!AO$49,'Alternatyva 5'!AO$63,'Alternatyva 5'!AO$76,'Alternatyva 5'!AO$89,'Alternatyva 5'!AO$102)</f>
        <v>0</v>
      </c>
      <c r="AP83" s="192">
        <f>SUM('Alternatyva 5'!AP$23,'Alternatyva 5'!AP$36,'Alternatyva 5'!AP$49,'Alternatyva 5'!AP$63,'Alternatyva 5'!AP$76,'Alternatyva 5'!AP$89,'Alternatyva 5'!AP$102)</f>
        <v>0</v>
      </c>
      <c r="AQ83" s="192">
        <f>SUM('Alternatyva 5'!AQ$23,'Alternatyva 5'!AQ$36,'Alternatyva 5'!AQ$49,'Alternatyva 5'!AQ$63,'Alternatyva 5'!AQ$76,'Alternatyva 5'!AQ$89,'Alternatyva 5'!AQ$102)</f>
        <v>0</v>
      </c>
      <c r="AR83" s="192">
        <f>SUM('Alternatyva 5'!AR$23,'Alternatyva 5'!AR$36,'Alternatyva 5'!AR$49,'Alternatyva 5'!AR$63,'Alternatyva 5'!AR$76,'Alternatyva 5'!AR$89,'Alternatyva 5'!AR$102)</f>
        <v>0</v>
      </c>
      <c r="AS83" s="192">
        <f>SUM('Alternatyva 5'!AS$23,'Alternatyva 5'!AS$36,'Alternatyva 5'!AS$49,'Alternatyva 5'!AS$63,'Alternatyva 5'!AS$76,'Alternatyva 5'!AS$89,'Alternatyva 5'!AS$102)</f>
        <v>0</v>
      </c>
      <c r="AT83" s="192">
        <f>SUM('Alternatyva 5'!AT$23,'Alternatyva 5'!AT$36,'Alternatyva 5'!AT$49,'Alternatyva 5'!AT$63,'Alternatyva 5'!AT$76,'Alternatyva 5'!AT$89,'Alternatyva 5'!AT$102)</f>
        <v>0</v>
      </c>
      <c r="AU83" s="192">
        <f>SUM('Alternatyva 5'!AU$23,'Alternatyva 5'!AU$36,'Alternatyva 5'!AU$49,'Alternatyva 5'!AU$63,'Alternatyva 5'!AU$76,'Alternatyva 5'!AU$89,'Alternatyva 5'!AU$102)</f>
        <v>0</v>
      </c>
      <c r="AV83" s="192">
        <f>SUM('Alternatyva 5'!AV$23,'Alternatyva 5'!AV$36,'Alternatyva 5'!AV$49,'Alternatyva 5'!AV$63,'Alternatyva 5'!AV$76,'Alternatyva 5'!AV$89,'Alternatyva 5'!AV$102)</f>
        <v>0</v>
      </c>
      <c r="AW83" s="192">
        <f>SUM('Alternatyva 5'!AW$23,'Alternatyva 5'!AW$36,'Alternatyva 5'!AW$49,'Alternatyva 5'!AW$63,'Alternatyva 5'!AW$76,'Alternatyva 5'!AW$89,'Alternatyva 5'!AW$102)</f>
        <v>0</v>
      </c>
      <c r="AX83" s="192">
        <f>SUM('Alternatyva 5'!AX$23,'Alternatyva 5'!AX$36,'Alternatyva 5'!AX$49,'Alternatyva 5'!AX$63,'Alternatyva 5'!AX$76,'Alternatyva 5'!AX$89,'Alternatyva 5'!AX$102)</f>
        <v>0</v>
      </c>
      <c r="AY83" s="192">
        <f>SUM('Alternatyva 5'!AY$23,'Alternatyva 5'!AY$36,'Alternatyva 5'!AY$49,'Alternatyva 5'!AY$63,'Alternatyva 5'!AY$76,'Alternatyva 5'!AY$89,'Alternatyva 5'!AY$102)</f>
        <v>0</v>
      </c>
      <c r="AZ83" s="192">
        <f>SUM('Alternatyva 5'!AZ$23,'Alternatyva 5'!AZ$36,'Alternatyva 5'!AZ$49,'Alternatyva 5'!AZ$63,'Alternatyva 5'!AZ$76,'Alternatyva 5'!AZ$89,'Alternatyva 5'!AZ$102)</f>
        <v>0</v>
      </c>
      <c r="BA83" s="192">
        <f>SUM('Alternatyva 5'!BA$23,'Alternatyva 5'!BA$36,'Alternatyva 5'!BA$49,'Alternatyva 5'!BA$63,'Alternatyva 5'!BA$76,'Alternatyva 5'!BA$89,'Alternatyva 5'!BA$102)</f>
        <v>0</v>
      </c>
      <c r="BB83" s="192">
        <f>SUM('Alternatyva 5'!BB$23,'Alternatyva 5'!BB$36,'Alternatyva 5'!BB$49,'Alternatyva 5'!BB$63,'Alternatyva 5'!BB$76,'Alternatyva 5'!BB$89,'Alternatyva 5'!BB$102)</f>
        <v>0</v>
      </c>
      <c r="BC83" s="192">
        <f>SUM('Alternatyva 5'!BC$23,'Alternatyva 5'!BC$36,'Alternatyva 5'!BC$49,'Alternatyva 5'!BC$63,'Alternatyva 5'!BC$76,'Alternatyva 5'!BC$89,'Alternatyva 5'!BC$102)</f>
        <v>0</v>
      </c>
      <c r="BD83" s="192">
        <f>SUM('Alternatyva 5'!BD$23,'Alternatyva 5'!BD$36,'Alternatyva 5'!BD$49,'Alternatyva 5'!BD$63,'Alternatyva 5'!BD$76,'Alternatyva 5'!BD$89,'Alternatyva 5'!BD$102)</f>
        <v>0</v>
      </c>
      <c r="BE83" s="192">
        <f>SUM('Alternatyva 5'!BE$23,'Alternatyva 5'!BE$36,'Alternatyva 5'!BE$49,'Alternatyva 5'!BE$63,'Alternatyva 5'!BE$76,'Alternatyva 5'!BE$89,'Alternatyva 5'!BE$102)</f>
        <v>0</v>
      </c>
      <c r="BF83" s="192">
        <f>SUM('Alternatyva 5'!BF$23,'Alternatyva 5'!BF$36,'Alternatyva 5'!BF$49,'Alternatyva 5'!BF$63,'Alternatyva 5'!BF$76,'Alternatyva 5'!BF$89,'Alternatyva 5'!BF$102)</f>
        <v>0</v>
      </c>
      <c r="BG83" s="192">
        <f>SUM('Alternatyva 5'!BG$23,'Alternatyva 5'!BG$36,'Alternatyva 5'!BG$49,'Alternatyva 5'!BG$63,'Alternatyva 5'!BG$76,'Alternatyva 5'!BG$89,'Alternatyva 5'!BG$102)</f>
        <v>0</v>
      </c>
      <c r="BH83" s="192">
        <f>SUM('Alternatyva 5'!BH$23,'Alternatyva 5'!BH$36,'Alternatyva 5'!BH$49,'Alternatyva 5'!BH$63,'Alternatyva 5'!BH$76,'Alternatyva 5'!BH$89,'Alternatyva 5'!BH$102)</f>
        <v>0</v>
      </c>
      <c r="BI83" s="192">
        <f>SUM('Alternatyva 5'!BI$23,'Alternatyva 5'!BI$36,'Alternatyva 5'!BI$49,'Alternatyva 5'!BI$63,'Alternatyva 5'!BI$76,'Alternatyva 5'!BI$89,'Alternatyva 5'!BI$102)</f>
        <v>0</v>
      </c>
      <c r="BJ83" s="192">
        <f>SUM('Alternatyva 5'!BJ$23,'Alternatyva 5'!BJ$36,'Alternatyva 5'!BJ$49,'Alternatyva 5'!BJ$63,'Alternatyva 5'!BJ$76,'Alternatyva 5'!BJ$89,'Alternatyva 5'!BJ$102)</f>
        <v>0</v>
      </c>
      <c r="BK83" s="192">
        <f>SUM('Alternatyva 5'!BK$23,'Alternatyva 5'!BK$36,'Alternatyva 5'!BK$49,'Alternatyva 5'!BK$63,'Alternatyva 5'!BK$76,'Alternatyva 5'!BK$89,'Alternatyva 5'!BK$102)</f>
        <v>0</v>
      </c>
      <c r="BL83" s="192">
        <f>SUM('Alternatyva 5'!BL$23,'Alternatyva 5'!BL$36,'Alternatyva 5'!BL$49,'Alternatyva 5'!BL$63,'Alternatyva 5'!BL$76,'Alternatyva 5'!BL$89,'Alternatyva 5'!BL$102)</f>
        <v>0</v>
      </c>
      <c r="BM83" s="192">
        <f>SUM('Alternatyva 5'!BM$23,'Alternatyva 5'!BM$36,'Alternatyva 5'!BM$49,'Alternatyva 5'!BM$63,'Alternatyva 5'!BM$76,'Alternatyva 5'!BM$89,'Alternatyva 5'!BM$102)</f>
        <v>0</v>
      </c>
      <c r="BN83" s="192">
        <f>SUM('Alternatyva 5'!BN$23,'Alternatyva 5'!BN$36,'Alternatyva 5'!BN$49,'Alternatyva 5'!BN$63,'Alternatyva 5'!BN$76,'Alternatyva 5'!BN$89,'Alternatyva 5'!BN$102)</f>
        <v>0</v>
      </c>
      <c r="BO83" s="192">
        <f>SUM('Alternatyva 5'!BO$23,'Alternatyva 5'!BO$36,'Alternatyva 5'!BO$49,'Alternatyva 5'!BO$63,'Alternatyva 5'!BO$76,'Alternatyva 5'!BO$89,'Alternatyva 5'!BO$102)</f>
        <v>0</v>
      </c>
      <c r="BP83" s="192">
        <f>SUM('Alternatyva 5'!BP$23,'Alternatyva 5'!BP$36,'Alternatyva 5'!BP$49,'Alternatyva 5'!BP$63,'Alternatyva 5'!BP$76,'Alternatyva 5'!BP$89,'Alternatyva 5'!BP$102)</f>
        <v>0</v>
      </c>
      <c r="BQ83" s="192">
        <f>SUM('Alternatyva 5'!BQ$23,'Alternatyva 5'!BQ$36,'Alternatyva 5'!BQ$49,'Alternatyva 5'!BQ$63,'Alternatyva 5'!BQ$76,'Alternatyva 5'!BQ$89,'Alternatyva 5'!BQ$102)</f>
        <v>0</v>
      </c>
      <c r="BR83" s="192">
        <f>SUM('Alternatyva 5'!BR$23,'Alternatyva 5'!BR$36,'Alternatyva 5'!BR$49,'Alternatyva 5'!BR$63,'Alternatyva 5'!BR$76,'Alternatyva 5'!BR$89,'Alternatyva 5'!BR$102)</f>
        <v>0</v>
      </c>
      <c r="BS83" s="192">
        <f>SUM('Alternatyva 5'!BS$23,'Alternatyva 5'!BS$36,'Alternatyva 5'!BS$49,'Alternatyva 5'!BS$63,'Alternatyva 5'!BS$76,'Alternatyva 5'!BS$89,'Alternatyva 5'!BS$102)</f>
        <v>0</v>
      </c>
      <c r="BT83" s="192">
        <f>SUM('Alternatyva 5'!BT$23,'Alternatyva 5'!BT$36,'Alternatyva 5'!BT$49,'Alternatyva 5'!BT$63,'Alternatyva 5'!BT$76,'Alternatyva 5'!BT$89,'Alternatyva 5'!BT$102)</f>
        <v>0</v>
      </c>
      <c r="BU83" s="192">
        <f>SUM('Alternatyva 5'!BU$23,'Alternatyva 5'!BU$36,'Alternatyva 5'!BU$49,'Alternatyva 5'!BU$63,'Alternatyva 5'!BU$76,'Alternatyva 5'!BU$89,'Alternatyva 5'!BU$102)</f>
        <v>0</v>
      </c>
      <c r="BV83" s="192">
        <f>SUM('Alternatyva 5'!BV$23,'Alternatyva 5'!BV$36,'Alternatyva 5'!BV$49,'Alternatyva 5'!BV$63,'Alternatyva 5'!BV$76,'Alternatyva 5'!BV$89,'Alternatyva 5'!BV$102)</f>
        <v>0</v>
      </c>
      <c r="BW83" s="192">
        <f>SUM('Alternatyva 5'!BW$23,'Alternatyva 5'!BW$36,'Alternatyva 5'!BW$49,'Alternatyva 5'!BW$63,'Alternatyva 5'!BW$76,'Alternatyva 5'!BW$89,'Alternatyva 5'!BW$102)</f>
        <v>0</v>
      </c>
      <c r="BX83" s="192">
        <f>SUM('Alternatyva 5'!BX$23,'Alternatyva 5'!BX$36,'Alternatyva 5'!BX$49,'Alternatyva 5'!BX$63,'Alternatyva 5'!BX$76,'Alternatyva 5'!BX$89,'Alternatyva 5'!BX$102)</f>
        <v>0</v>
      </c>
      <c r="BY83" s="192">
        <f>SUM('Alternatyva 5'!BY$23,'Alternatyva 5'!BY$36,'Alternatyva 5'!BY$49,'Alternatyva 5'!BY$63,'Alternatyva 5'!BY$76,'Alternatyva 5'!BY$89,'Alternatyva 5'!BY$102)</f>
        <v>0</v>
      </c>
      <c r="BZ83" s="192">
        <f>SUM('Alternatyva 5'!BZ$23,'Alternatyva 5'!BZ$36,'Alternatyva 5'!BZ$49,'Alternatyva 5'!BZ$63,'Alternatyva 5'!BZ$76,'Alternatyva 5'!BZ$89,'Alternatyva 5'!BZ$102)</f>
        <v>0</v>
      </c>
      <c r="CA83" s="192">
        <f>SUM('Alternatyva 5'!CA$23,'Alternatyva 5'!CA$36,'Alternatyva 5'!CA$49,'Alternatyva 5'!CA$63,'Alternatyva 5'!CA$76,'Alternatyva 5'!CA$89,'Alternatyva 5'!CA$102)</f>
        <v>0</v>
      </c>
      <c r="CB83" s="192">
        <f>SUM('Alternatyva 5'!CB$23,'Alternatyva 5'!CB$36,'Alternatyva 5'!CB$49,'Alternatyva 5'!CB$63,'Alternatyva 5'!CB$76,'Alternatyva 5'!CB$89,'Alternatyva 5'!CB$102)</f>
        <v>0</v>
      </c>
      <c r="CC83" s="192">
        <f>SUM('Alternatyva 5'!CC$23,'Alternatyva 5'!CC$36,'Alternatyva 5'!CC$49,'Alternatyva 5'!CC$63,'Alternatyva 5'!CC$76,'Alternatyva 5'!CC$89,'Alternatyva 5'!CC$102)</f>
        <v>0</v>
      </c>
      <c r="CD83" s="192">
        <f>SUM('Alternatyva 5'!CD$23,'Alternatyva 5'!CD$36,'Alternatyva 5'!CD$49,'Alternatyva 5'!CD$63,'Alternatyva 5'!CD$76,'Alternatyva 5'!CD$89,'Alternatyva 5'!CD$102)</f>
        <v>0</v>
      </c>
      <c r="CE83" s="192">
        <f>SUM('Alternatyva 5'!CE$23,'Alternatyva 5'!CE$36,'Alternatyva 5'!CE$49,'Alternatyva 5'!CE$63,'Alternatyva 5'!CE$76,'Alternatyva 5'!CE$89,'Alternatyva 5'!CE$102)</f>
        <v>0</v>
      </c>
      <c r="CF83" s="192">
        <f>SUM('Alternatyva 5'!CF$23,'Alternatyva 5'!CF$36,'Alternatyva 5'!CF$49,'Alternatyva 5'!CF$63,'Alternatyva 5'!CF$76,'Alternatyva 5'!CF$89,'Alternatyva 5'!CF$102)</f>
        <v>0</v>
      </c>
      <c r="CG83" s="192">
        <f>SUM('Alternatyva 5'!CG$23,'Alternatyva 5'!CG$36,'Alternatyva 5'!CG$49,'Alternatyva 5'!CG$63,'Alternatyva 5'!CG$76,'Alternatyva 5'!CG$89,'Alternatyva 5'!CG$102)</f>
        <v>0</v>
      </c>
      <c r="CH83" s="192">
        <f>SUM('Alternatyva 5'!CH$23,'Alternatyva 5'!CH$36,'Alternatyva 5'!CH$49,'Alternatyva 5'!CH$63,'Alternatyva 5'!CH$76,'Alternatyva 5'!CH$89,'Alternatyva 5'!CH$102)</f>
        <v>0</v>
      </c>
      <c r="CI83" s="192">
        <f>SUM('Alternatyva 5'!CI$23,'Alternatyva 5'!CI$36,'Alternatyva 5'!CI$49,'Alternatyva 5'!CI$63,'Alternatyva 5'!CI$76,'Alternatyva 5'!CI$89,'Alternatyva 5'!CI$102)</f>
        <v>0</v>
      </c>
      <c r="CJ83" s="192">
        <f>SUM('Alternatyva 5'!CJ$23,'Alternatyva 5'!CJ$36,'Alternatyva 5'!CJ$49,'Alternatyva 5'!CJ$63,'Alternatyva 5'!CJ$76,'Alternatyva 5'!CJ$89,'Alternatyva 5'!CJ$102)</f>
        <v>0</v>
      </c>
      <c r="CK83" s="192">
        <f>SUM('Alternatyva 5'!CK$23,'Alternatyva 5'!CK$36,'Alternatyva 5'!CK$49,'Alternatyva 5'!CK$63,'Alternatyva 5'!CK$76,'Alternatyva 5'!CK$89,'Alternatyva 5'!CK$102)</f>
        <v>0</v>
      </c>
      <c r="CL83" s="192">
        <f>SUM('Alternatyva 5'!CL$23,'Alternatyva 5'!CL$36,'Alternatyva 5'!CL$49,'Alternatyva 5'!CL$63,'Alternatyva 5'!CL$76,'Alternatyva 5'!CL$89,'Alternatyva 5'!CL$102)</f>
        <v>0</v>
      </c>
      <c r="CM83" s="192">
        <f>SUM('Alternatyva 5'!CM$23,'Alternatyva 5'!CM$36,'Alternatyva 5'!CM$49,'Alternatyva 5'!CM$63,'Alternatyva 5'!CM$76,'Alternatyva 5'!CM$89,'Alternatyva 5'!CM$102)</f>
        <v>0</v>
      </c>
      <c r="CN83" s="192">
        <f>SUM('Alternatyva 5'!CN$23,'Alternatyva 5'!CN$36,'Alternatyva 5'!CN$49,'Alternatyva 5'!CN$63,'Alternatyva 5'!CN$76,'Alternatyva 5'!CN$89,'Alternatyva 5'!CN$102)</f>
        <v>0</v>
      </c>
      <c r="CO83" s="192">
        <f>SUM('Alternatyva 5'!CO$23,'Alternatyva 5'!CO$36,'Alternatyva 5'!CO$49,'Alternatyva 5'!CO$63,'Alternatyva 5'!CO$76,'Alternatyva 5'!CO$89,'Alternatyva 5'!CO$102)</f>
        <v>0</v>
      </c>
      <c r="CP83" s="192">
        <f>SUM('Alternatyva 5'!CP$23,'Alternatyva 5'!CP$36,'Alternatyva 5'!CP$49,'Alternatyva 5'!CP$63,'Alternatyva 5'!CP$76,'Alternatyva 5'!CP$89,'Alternatyva 5'!CP$102)</f>
        <v>0</v>
      </c>
      <c r="CQ83" s="192">
        <f>SUM('Alternatyva 5'!CQ$23,'Alternatyva 5'!CQ$36,'Alternatyva 5'!CQ$49,'Alternatyva 5'!CQ$63,'Alternatyva 5'!CQ$76,'Alternatyva 5'!CQ$89,'Alternatyva 5'!CQ$102)</f>
        <v>0</v>
      </c>
      <c r="CR83" s="192">
        <f>SUM('Alternatyva 5'!CR$23,'Alternatyva 5'!CR$36,'Alternatyva 5'!CR$49,'Alternatyva 5'!CR$63,'Alternatyva 5'!CR$76,'Alternatyva 5'!CR$89,'Alternatyva 5'!CR$102)</f>
        <v>0</v>
      </c>
      <c r="CS83" s="192">
        <f>SUM('Alternatyva 5'!CS$23,'Alternatyva 5'!CS$36,'Alternatyva 5'!CS$49,'Alternatyva 5'!CS$63,'Alternatyva 5'!CS$76,'Alternatyva 5'!CS$89,'Alternatyva 5'!CS$102)</f>
        <v>0</v>
      </c>
      <c r="CT83" s="192">
        <f>SUM('Alternatyva 5'!CT$23,'Alternatyva 5'!CT$36,'Alternatyva 5'!CT$49,'Alternatyva 5'!CT$63,'Alternatyva 5'!CT$76,'Alternatyva 5'!CT$89,'Alternatyva 5'!CT$102)</f>
        <v>0</v>
      </c>
      <c r="CU83" s="192">
        <f>SUM('Alternatyva 5'!CU$23,'Alternatyva 5'!CU$36,'Alternatyva 5'!CU$49,'Alternatyva 5'!CU$63,'Alternatyva 5'!CU$76,'Alternatyva 5'!CU$89,'Alternatyva 5'!CU$102)</f>
        <v>0</v>
      </c>
      <c r="CV83" s="192">
        <f>SUM('Alternatyva 5'!CV$23,'Alternatyva 5'!CV$36,'Alternatyva 5'!CV$49,'Alternatyva 5'!CV$63,'Alternatyva 5'!CV$76,'Alternatyva 5'!CV$89,'Alternatyva 5'!CV$102)</f>
        <v>0</v>
      </c>
      <c r="CW83" s="192">
        <f>SUM('Alternatyva 5'!CW$23,'Alternatyva 5'!CW$36,'Alternatyva 5'!CW$49,'Alternatyva 5'!CW$63,'Alternatyva 5'!CW$76,'Alternatyva 5'!CW$89,'Alternatyva 5'!CW$102)</f>
        <v>0</v>
      </c>
      <c r="CX83" s="192">
        <f>SUM('Alternatyva 5'!CX$23,'Alternatyva 5'!CX$36,'Alternatyva 5'!CX$49,'Alternatyva 5'!CX$63,'Alternatyva 5'!CX$76,'Alternatyva 5'!CX$89,'Alternatyva 5'!CX$102)</f>
        <v>0</v>
      </c>
      <c r="CY83" s="192">
        <f>SUM('Alternatyva 5'!CY$23,'Alternatyva 5'!CY$36,'Alternatyva 5'!CY$49,'Alternatyva 5'!CY$63,'Alternatyva 5'!CY$76,'Alternatyva 5'!CY$89,'Alternatyva 5'!CY$102)</f>
        <v>0</v>
      </c>
      <c r="CZ83" s="192">
        <f>SUM('Alternatyva 5'!CZ$23,'Alternatyva 5'!CZ$36,'Alternatyva 5'!CZ$49,'Alternatyva 5'!CZ$63,'Alternatyva 5'!CZ$76,'Alternatyva 5'!CZ$89,'Alternatyva 5'!CZ$102)</f>
        <v>0</v>
      </c>
      <c r="DA83" s="192">
        <f>SUM('Alternatyva 5'!DA$23,'Alternatyva 5'!DA$36,'Alternatyva 5'!DA$49,'Alternatyva 5'!DA$63,'Alternatyva 5'!DA$76,'Alternatyva 5'!DA$89,'Alternatyva 5'!DA$102)</f>
        <v>0</v>
      </c>
      <c r="DB83" s="192">
        <f>SUM('Alternatyva 5'!DB$23,'Alternatyva 5'!DB$36,'Alternatyva 5'!DB$49,'Alternatyva 5'!DB$63,'Alternatyva 5'!DB$76,'Alternatyva 5'!DB$89,'Alternatyva 5'!DB$102)</f>
        <v>0</v>
      </c>
      <c r="DC83" s="192">
        <f>SUM('Alternatyva 5'!DC$23,'Alternatyva 5'!DC$36,'Alternatyva 5'!DC$49,'Alternatyva 5'!DC$63,'Alternatyva 5'!DC$76,'Alternatyva 5'!DC$89,'Alternatyva 5'!DC$102)</f>
        <v>0</v>
      </c>
    </row>
    <row r="84" spans="2:107" ht="15" hidden="1" customHeight="1">
      <c r="B84" s="160" t="s">
        <v>223</v>
      </c>
      <c r="C84" s="700" t="s">
        <v>224</v>
      </c>
      <c r="D84" s="701"/>
      <c r="E84" s="702"/>
      <c r="F84" s="191">
        <f>H84+NPV(SD,I84:INDEX(I84:DC84,PAL))</f>
        <v>0</v>
      </c>
      <c r="G84" s="192">
        <f>SUMIF($H$6:$DC$6,"&lt;="&amp;PAL,$H84:$DC84)</f>
        <v>0</v>
      </c>
      <c r="H84" s="192">
        <f>H83-SUMPRODUCT('Alternatyva 5'!H$23:H$102,'Alternatyva 5'!$DH$23:$DH$102)</f>
        <v>0</v>
      </c>
      <c r="I84" s="192">
        <f>I83-SUMPRODUCT('Alternatyva 5'!I$23:I$102,'Alternatyva 5'!$DH$23:$DH$102)</f>
        <v>0</v>
      </c>
      <c r="J84" s="192">
        <f>J83-SUMPRODUCT('Alternatyva 5'!J$23:J$102,'Alternatyva 5'!$DH$23:$DH$102)</f>
        <v>0</v>
      </c>
      <c r="K84" s="192">
        <f>K83-SUMPRODUCT('Alternatyva 5'!K$23:K$102,'Alternatyva 5'!$DH$23:$DH$102)</f>
        <v>0</v>
      </c>
      <c r="L84" s="192">
        <f>L83-SUMPRODUCT('Alternatyva 5'!L$23:L$102,'Alternatyva 5'!$DH$23:$DH$102)</f>
        <v>0</v>
      </c>
      <c r="M84" s="192">
        <f>M83-SUMPRODUCT('Alternatyva 5'!M$23:M$102,'Alternatyva 5'!$DH$23:$DH$102)</f>
        <v>0</v>
      </c>
      <c r="N84" s="192">
        <f>N83-SUMPRODUCT('Alternatyva 5'!N$23:N$102,'Alternatyva 5'!$DH$23:$DH$102)</f>
        <v>0</v>
      </c>
      <c r="O84" s="192">
        <f>O83-SUMPRODUCT('Alternatyva 5'!O$23:O$102,'Alternatyva 5'!$DH$23:$DH$102)</f>
        <v>0</v>
      </c>
      <c r="P84" s="192">
        <f>P83-SUMPRODUCT('Alternatyva 5'!P$23:P$102,'Alternatyva 5'!$DH$23:$DH$102)</f>
        <v>0</v>
      </c>
      <c r="Q84" s="192">
        <f>Q83-SUMPRODUCT('Alternatyva 5'!Q$23:Q$102,'Alternatyva 5'!$DH$23:$DH$102)</f>
        <v>0</v>
      </c>
      <c r="R84" s="192">
        <f>R83-SUMPRODUCT('Alternatyva 5'!R$23:R$102,'Alternatyva 5'!$DH$23:$DH$102)</f>
        <v>0</v>
      </c>
      <c r="S84" s="192">
        <f>S83-SUMPRODUCT('Alternatyva 5'!S$23:S$102,'Alternatyva 5'!$DH$23:$DH$102)</f>
        <v>0</v>
      </c>
      <c r="T84" s="192">
        <f>T83-SUMPRODUCT('Alternatyva 5'!T$23:T$102,'Alternatyva 5'!$DH$23:$DH$102)</f>
        <v>0</v>
      </c>
      <c r="U84" s="192">
        <f>U83-SUMPRODUCT('Alternatyva 5'!U$23:U$102,'Alternatyva 5'!$DH$23:$DH$102)</f>
        <v>0</v>
      </c>
      <c r="V84" s="192">
        <f>V83-SUMPRODUCT('Alternatyva 5'!V$23:V$102,'Alternatyva 5'!$DH$23:$DH$102)</f>
        <v>0</v>
      </c>
      <c r="W84" s="192">
        <f>W83-SUMPRODUCT('Alternatyva 5'!W$23:W$102,'Alternatyva 5'!$DH$23:$DH$102)</f>
        <v>0</v>
      </c>
      <c r="X84" s="192">
        <f>X83-SUMPRODUCT('Alternatyva 5'!X$23:X$102,'Alternatyva 5'!$DH$23:$DH$102)</f>
        <v>0</v>
      </c>
      <c r="Y84" s="192">
        <f>Y83-SUMPRODUCT('Alternatyva 5'!Y$23:Y$102,'Alternatyva 5'!$DH$23:$DH$102)</f>
        <v>0</v>
      </c>
      <c r="Z84" s="192">
        <f>Z83-SUMPRODUCT('Alternatyva 5'!Z$23:Z$102,'Alternatyva 5'!$DH$23:$DH$102)</f>
        <v>0</v>
      </c>
      <c r="AA84" s="192">
        <f>AA83-SUMPRODUCT('Alternatyva 5'!AA$23:AA$102,'Alternatyva 5'!$DH$23:$DH$102)</f>
        <v>0</v>
      </c>
      <c r="AB84" s="192">
        <f>AB83-SUMPRODUCT('Alternatyva 5'!AB$23:AB$102,'Alternatyva 5'!$DH$23:$DH$102)</f>
        <v>0</v>
      </c>
      <c r="AC84" s="192">
        <f>AC83-SUMPRODUCT('Alternatyva 5'!AC$23:AC$102,'Alternatyva 5'!$DH$23:$DH$102)</f>
        <v>0</v>
      </c>
      <c r="AD84" s="192">
        <f>AD83-SUMPRODUCT('Alternatyva 5'!AD$23:AD$102,'Alternatyva 5'!$DH$23:$DH$102)</f>
        <v>0</v>
      </c>
      <c r="AE84" s="192">
        <f>AE83-SUMPRODUCT('Alternatyva 5'!AE$23:AE$102,'Alternatyva 5'!$DH$23:$DH$102)</f>
        <v>0</v>
      </c>
      <c r="AF84" s="192">
        <f>AF83-SUMPRODUCT('Alternatyva 5'!AF$23:AF$102,'Alternatyva 5'!$DH$23:$DH$102)</f>
        <v>0</v>
      </c>
      <c r="AG84" s="192">
        <f>AG83-SUMPRODUCT('Alternatyva 5'!AG$23:AG$102,'Alternatyva 5'!$DH$23:$DH$102)</f>
        <v>0</v>
      </c>
      <c r="AH84" s="192">
        <f>AH83-SUMPRODUCT('Alternatyva 5'!AH$23:AH$102,'Alternatyva 5'!$DH$23:$DH$102)</f>
        <v>0</v>
      </c>
      <c r="AI84" s="192">
        <f>AI83-SUMPRODUCT('Alternatyva 5'!AI$23:AI$102,'Alternatyva 5'!$DH$23:$DH$102)</f>
        <v>0</v>
      </c>
      <c r="AJ84" s="192">
        <f>AJ83-SUMPRODUCT('Alternatyva 5'!AJ$23:AJ$102,'Alternatyva 5'!$DH$23:$DH$102)</f>
        <v>0</v>
      </c>
      <c r="AK84" s="192">
        <f>AK83-SUMPRODUCT('Alternatyva 5'!AK$23:AK$102,'Alternatyva 5'!$DH$23:$DH$102)</f>
        <v>0</v>
      </c>
      <c r="AL84" s="192">
        <f>AL83-SUMPRODUCT('Alternatyva 5'!AL$23:AL$102,'Alternatyva 5'!$DH$23:$DH$102)</f>
        <v>0</v>
      </c>
      <c r="AM84" s="192">
        <f>AM83-SUMPRODUCT('Alternatyva 5'!AM$23:AM$102,'Alternatyva 5'!$DH$23:$DH$102)</f>
        <v>0</v>
      </c>
      <c r="AN84" s="192">
        <f>AN83-SUMPRODUCT('Alternatyva 5'!AN$23:AN$102,'Alternatyva 5'!$DH$23:$DH$102)</f>
        <v>0</v>
      </c>
      <c r="AO84" s="192">
        <f>AO83-SUMPRODUCT('Alternatyva 5'!AO$23:AO$102,'Alternatyva 5'!$DH$23:$DH$102)</f>
        <v>0</v>
      </c>
      <c r="AP84" s="192">
        <f>AP83-SUMPRODUCT('Alternatyva 5'!AP$23:AP$102,'Alternatyva 5'!$DH$23:$DH$102)</f>
        <v>0</v>
      </c>
      <c r="AQ84" s="192">
        <f>AQ83-SUMPRODUCT('Alternatyva 5'!AQ$23:AQ$102,'Alternatyva 5'!$DH$23:$DH$102)</f>
        <v>0</v>
      </c>
      <c r="AR84" s="192">
        <f>AR83-SUMPRODUCT('Alternatyva 5'!AR$23:AR$102,'Alternatyva 5'!$DH$23:$DH$102)</f>
        <v>0</v>
      </c>
      <c r="AS84" s="192">
        <f>AS83-SUMPRODUCT('Alternatyva 5'!AS$23:AS$102,'Alternatyva 5'!$DH$23:$DH$102)</f>
        <v>0</v>
      </c>
      <c r="AT84" s="192">
        <f>AT83-SUMPRODUCT('Alternatyva 5'!AT$23:AT$102,'Alternatyva 5'!$DH$23:$DH$102)</f>
        <v>0</v>
      </c>
      <c r="AU84" s="192">
        <f>AU83-SUMPRODUCT('Alternatyva 5'!AU$23:AU$102,'Alternatyva 5'!$DH$23:$DH$102)</f>
        <v>0</v>
      </c>
      <c r="AV84" s="192">
        <f>AV83-SUMPRODUCT('Alternatyva 5'!AV$23:AV$102,'Alternatyva 5'!$DH$23:$DH$102)</f>
        <v>0</v>
      </c>
      <c r="AW84" s="192">
        <f>AW83-SUMPRODUCT('Alternatyva 5'!AW$23:AW$102,'Alternatyva 5'!$DH$23:$DH$102)</f>
        <v>0</v>
      </c>
      <c r="AX84" s="192">
        <f>AX83-SUMPRODUCT('Alternatyva 5'!AX$23:AX$102,'Alternatyva 5'!$DH$23:$DH$102)</f>
        <v>0</v>
      </c>
      <c r="AY84" s="192">
        <f>AY83-SUMPRODUCT('Alternatyva 5'!AY$23:AY$102,'Alternatyva 5'!$DH$23:$DH$102)</f>
        <v>0</v>
      </c>
      <c r="AZ84" s="192">
        <f>AZ83-SUMPRODUCT('Alternatyva 5'!AZ$23:AZ$102,'Alternatyva 5'!$DH$23:$DH$102)</f>
        <v>0</v>
      </c>
      <c r="BA84" s="192">
        <f>BA83-SUMPRODUCT('Alternatyva 5'!BA$23:BA$102,'Alternatyva 5'!$DH$23:$DH$102)</f>
        <v>0</v>
      </c>
      <c r="BB84" s="192">
        <f>BB83-SUMPRODUCT('Alternatyva 5'!BB$23:BB$102,'Alternatyva 5'!$DH$23:$DH$102)</f>
        <v>0</v>
      </c>
      <c r="BC84" s="192">
        <f>BC83-SUMPRODUCT('Alternatyva 5'!BC$23:BC$102,'Alternatyva 5'!$DH$23:$DH$102)</f>
        <v>0</v>
      </c>
      <c r="BD84" s="192">
        <f>BD83-SUMPRODUCT('Alternatyva 5'!BD$23:BD$102,'Alternatyva 5'!$DH$23:$DH$102)</f>
        <v>0</v>
      </c>
      <c r="BE84" s="192">
        <f>BE83-SUMPRODUCT('Alternatyva 5'!BE$23:BE$102,'Alternatyva 5'!$DH$23:$DH$102)</f>
        <v>0</v>
      </c>
      <c r="BF84" s="192">
        <f>BF83-SUMPRODUCT('Alternatyva 5'!BF$23:BF$102,'Alternatyva 5'!$DH$23:$DH$102)</f>
        <v>0</v>
      </c>
      <c r="BG84" s="192">
        <f>BG83-SUMPRODUCT('Alternatyva 5'!BG$23:BG$102,'Alternatyva 5'!$DH$23:$DH$102)</f>
        <v>0</v>
      </c>
      <c r="BH84" s="192">
        <f>BH83-SUMPRODUCT('Alternatyva 5'!BH$23:BH$102,'Alternatyva 5'!$DH$23:$DH$102)</f>
        <v>0</v>
      </c>
      <c r="BI84" s="192">
        <f>BI83-SUMPRODUCT('Alternatyva 5'!BI$23:BI$102,'Alternatyva 5'!$DH$23:$DH$102)</f>
        <v>0</v>
      </c>
      <c r="BJ84" s="192">
        <f>BJ83-SUMPRODUCT('Alternatyva 5'!BJ$23:BJ$102,'Alternatyva 5'!$DH$23:$DH$102)</f>
        <v>0</v>
      </c>
      <c r="BK84" s="192">
        <f>BK83-SUMPRODUCT('Alternatyva 5'!BK$23:BK$102,'Alternatyva 5'!$DH$23:$DH$102)</f>
        <v>0</v>
      </c>
      <c r="BL84" s="192">
        <f>BL83-SUMPRODUCT('Alternatyva 5'!BL$23:BL$102,'Alternatyva 5'!$DH$23:$DH$102)</f>
        <v>0</v>
      </c>
      <c r="BM84" s="192">
        <f>BM83-SUMPRODUCT('Alternatyva 5'!BM$23:BM$102,'Alternatyva 5'!$DH$23:$DH$102)</f>
        <v>0</v>
      </c>
      <c r="BN84" s="192">
        <f>BN83-SUMPRODUCT('Alternatyva 5'!BN$23:BN$102,'Alternatyva 5'!$DH$23:$DH$102)</f>
        <v>0</v>
      </c>
      <c r="BO84" s="192">
        <f>BO83-SUMPRODUCT('Alternatyva 5'!BO$23:BO$102,'Alternatyva 5'!$DH$23:$DH$102)</f>
        <v>0</v>
      </c>
      <c r="BP84" s="192">
        <f>BP83-SUMPRODUCT('Alternatyva 5'!BP$23:BP$102,'Alternatyva 5'!$DH$23:$DH$102)</f>
        <v>0</v>
      </c>
      <c r="BQ84" s="192">
        <f>BQ83-SUMPRODUCT('Alternatyva 5'!BQ$23:BQ$102,'Alternatyva 5'!$DH$23:$DH$102)</f>
        <v>0</v>
      </c>
      <c r="BR84" s="192">
        <f>BR83-SUMPRODUCT('Alternatyva 5'!BR$23:BR$102,'Alternatyva 5'!$DH$23:$DH$102)</f>
        <v>0</v>
      </c>
      <c r="BS84" s="192">
        <f>BS83-SUMPRODUCT('Alternatyva 5'!BS$23:BS$102,'Alternatyva 5'!$DH$23:$DH$102)</f>
        <v>0</v>
      </c>
      <c r="BT84" s="192">
        <f>BT83-SUMPRODUCT('Alternatyva 5'!BT$23:BT$102,'Alternatyva 5'!$DH$23:$DH$102)</f>
        <v>0</v>
      </c>
      <c r="BU84" s="192">
        <f>BU83-SUMPRODUCT('Alternatyva 5'!BU$23:BU$102,'Alternatyva 5'!$DH$23:$DH$102)</f>
        <v>0</v>
      </c>
      <c r="BV84" s="192">
        <f>BV83-SUMPRODUCT('Alternatyva 5'!BV$23:BV$102,'Alternatyva 5'!$DH$23:$DH$102)</f>
        <v>0</v>
      </c>
      <c r="BW84" s="192">
        <f>BW83-SUMPRODUCT('Alternatyva 5'!BW$23:BW$102,'Alternatyva 5'!$DH$23:$DH$102)</f>
        <v>0</v>
      </c>
      <c r="BX84" s="192">
        <f>BX83-SUMPRODUCT('Alternatyva 5'!BX$23:BX$102,'Alternatyva 5'!$DH$23:$DH$102)</f>
        <v>0</v>
      </c>
      <c r="BY84" s="192">
        <f>BY83-SUMPRODUCT('Alternatyva 5'!BY$23:BY$102,'Alternatyva 5'!$DH$23:$DH$102)</f>
        <v>0</v>
      </c>
      <c r="BZ84" s="192">
        <f>BZ83-SUMPRODUCT('Alternatyva 5'!BZ$23:BZ$102,'Alternatyva 5'!$DH$23:$DH$102)</f>
        <v>0</v>
      </c>
      <c r="CA84" s="192">
        <f>CA83-SUMPRODUCT('Alternatyva 5'!CA$23:CA$102,'Alternatyva 5'!$DH$23:$DH$102)</f>
        <v>0</v>
      </c>
      <c r="CB84" s="192">
        <f>CB83-SUMPRODUCT('Alternatyva 5'!CB$23:CB$102,'Alternatyva 5'!$DH$23:$DH$102)</f>
        <v>0</v>
      </c>
      <c r="CC84" s="192">
        <f>CC83-SUMPRODUCT('Alternatyva 5'!CC$23:CC$102,'Alternatyva 5'!$DH$23:$DH$102)</f>
        <v>0</v>
      </c>
      <c r="CD84" s="192">
        <f>CD83-SUMPRODUCT('Alternatyva 5'!CD$23:CD$102,'Alternatyva 5'!$DH$23:$DH$102)</f>
        <v>0</v>
      </c>
      <c r="CE84" s="192">
        <f>CE83-SUMPRODUCT('Alternatyva 5'!CE$23:CE$102,'Alternatyva 5'!$DH$23:$DH$102)</f>
        <v>0</v>
      </c>
      <c r="CF84" s="192">
        <f>CF83-SUMPRODUCT('Alternatyva 5'!CF$23:CF$102,'Alternatyva 5'!$DH$23:$DH$102)</f>
        <v>0</v>
      </c>
      <c r="CG84" s="192">
        <f>CG83-SUMPRODUCT('Alternatyva 5'!CG$23:CG$102,'Alternatyva 5'!$DH$23:$DH$102)</f>
        <v>0</v>
      </c>
      <c r="CH84" s="192">
        <f>CH83-SUMPRODUCT('Alternatyva 5'!CH$23:CH$102,'Alternatyva 5'!$DH$23:$DH$102)</f>
        <v>0</v>
      </c>
      <c r="CI84" s="192">
        <f>CI83-SUMPRODUCT('Alternatyva 5'!CI$23:CI$102,'Alternatyva 5'!$DH$23:$DH$102)</f>
        <v>0</v>
      </c>
      <c r="CJ84" s="192">
        <f>CJ83-SUMPRODUCT('Alternatyva 5'!CJ$23:CJ$102,'Alternatyva 5'!$DH$23:$DH$102)</f>
        <v>0</v>
      </c>
      <c r="CK84" s="192">
        <f>CK83-SUMPRODUCT('Alternatyva 5'!CK$23:CK$102,'Alternatyva 5'!$DH$23:$DH$102)</f>
        <v>0</v>
      </c>
      <c r="CL84" s="192">
        <f>CL83-SUMPRODUCT('Alternatyva 5'!CL$23:CL$102,'Alternatyva 5'!$DH$23:$DH$102)</f>
        <v>0</v>
      </c>
      <c r="CM84" s="192">
        <f>CM83-SUMPRODUCT('Alternatyva 5'!CM$23:CM$102,'Alternatyva 5'!$DH$23:$DH$102)</f>
        <v>0</v>
      </c>
      <c r="CN84" s="192">
        <f>CN83-SUMPRODUCT('Alternatyva 5'!CN$23:CN$102,'Alternatyva 5'!$DH$23:$DH$102)</f>
        <v>0</v>
      </c>
      <c r="CO84" s="192">
        <f>CO83-SUMPRODUCT('Alternatyva 5'!CO$23:CO$102,'Alternatyva 5'!$DH$23:$DH$102)</f>
        <v>0</v>
      </c>
      <c r="CP84" s="192">
        <f>CP83-SUMPRODUCT('Alternatyva 5'!CP$23:CP$102,'Alternatyva 5'!$DH$23:$DH$102)</f>
        <v>0</v>
      </c>
      <c r="CQ84" s="192">
        <f>CQ83-SUMPRODUCT('Alternatyva 5'!CQ$23:CQ$102,'Alternatyva 5'!$DH$23:$DH$102)</f>
        <v>0</v>
      </c>
      <c r="CR84" s="192">
        <f>CR83-SUMPRODUCT('Alternatyva 5'!CR$23:CR$102,'Alternatyva 5'!$DH$23:$DH$102)</f>
        <v>0</v>
      </c>
      <c r="CS84" s="192">
        <f>CS83-SUMPRODUCT('Alternatyva 5'!CS$23:CS$102,'Alternatyva 5'!$DH$23:$DH$102)</f>
        <v>0</v>
      </c>
      <c r="CT84" s="192">
        <f>CT83-SUMPRODUCT('Alternatyva 5'!CT$23:CT$102,'Alternatyva 5'!$DH$23:$DH$102)</f>
        <v>0</v>
      </c>
      <c r="CU84" s="192">
        <f>CU83-SUMPRODUCT('Alternatyva 5'!CU$23:CU$102,'Alternatyva 5'!$DH$23:$DH$102)</f>
        <v>0</v>
      </c>
      <c r="CV84" s="192">
        <f>CV83-SUMPRODUCT('Alternatyva 5'!CV$23:CV$102,'Alternatyva 5'!$DH$23:$DH$102)</f>
        <v>0</v>
      </c>
      <c r="CW84" s="192">
        <f>CW83-SUMPRODUCT('Alternatyva 5'!CW$23:CW$102,'Alternatyva 5'!$DH$23:$DH$102)</f>
        <v>0</v>
      </c>
      <c r="CX84" s="192">
        <f>CX83-SUMPRODUCT('Alternatyva 5'!CX$23:CX$102,'Alternatyva 5'!$DH$23:$DH$102)</f>
        <v>0</v>
      </c>
      <c r="CY84" s="192">
        <f>CY83-SUMPRODUCT('Alternatyva 5'!CY$23:CY$102,'Alternatyva 5'!$DH$23:$DH$102)</f>
        <v>0</v>
      </c>
      <c r="CZ84" s="192">
        <f>CZ83-SUMPRODUCT('Alternatyva 5'!CZ$23:CZ$102,'Alternatyva 5'!$DH$23:$DH$102)</f>
        <v>0</v>
      </c>
      <c r="DA84" s="192">
        <f>DA83-SUMPRODUCT('Alternatyva 5'!DA$23:DA$102,'Alternatyva 5'!$DH$23:$DH$102)</f>
        <v>0</v>
      </c>
      <c r="DB84" s="192">
        <f>DB83-SUMPRODUCT('Alternatyva 5'!DB$23:DB$102,'Alternatyva 5'!$DH$23:$DH$102)</f>
        <v>0</v>
      </c>
      <c r="DC84" s="192">
        <f>DC83-SUMPRODUCT('Alternatyva 5'!DC$23:DC$102,'Alternatyva 5'!$DH$23:$DH$102)</f>
        <v>0</v>
      </c>
    </row>
    <row r="85" spans="2:107" ht="15" hidden="1" customHeight="1" thickBot="1">
      <c r="B85" s="160" t="s">
        <v>225</v>
      </c>
      <c r="C85" s="718" t="s">
        <v>226</v>
      </c>
      <c r="D85" s="719"/>
      <c r="E85" s="720"/>
      <c r="F85" s="193">
        <f>H85+NPV(SD,I85:INDEX(I85:DC85,PAL))</f>
        <v>0</v>
      </c>
      <c r="G85" s="192">
        <f>SUMIF($H$6:$DC$6,"&lt;="&amp;PAL,$H85:$DC85)</f>
        <v>0</v>
      </c>
      <c r="H85" s="193">
        <f>H80-H81-H82+H84</f>
        <v>0</v>
      </c>
      <c r="I85" s="193">
        <f t="shared" ref="I85:BT85" si="30">I80-I81-I82+I84</f>
        <v>0</v>
      </c>
      <c r="J85" s="193">
        <f t="shared" si="30"/>
        <v>0</v>
      </c>
      <c r="K85" s="193">
        <f t="shared" si="30"/>
        <v>0</v>
      </c>
      <c r="L85" s="193">
        <f t="shared" si="30"/>
        <v>0</v>
      </c>
      <c r="M85" s="193">
        <f t="shared" si="30"/>
        <v>0</v>
      </c>
      <c r="N85" s="193">
        <f t="shared" si="30"/>
        <v>0</v>
      </c>
      <c r="O85" s="193">
        <f t="shared" si="30"/>
        <v>0</v>
      </c>
      <c r="P85" s="193">
        <f t="shared" si="30"/>
        <v>0</v>
      </c>
      <c r="Q85" s="193">
        <f t="shared" si="30"/>
        <v>0</v>
      </c>
      <c r="R85" s="193">
        <f t="shared" si="30"/>
        <v>0</v>
      </c>
      <c r="S85" s="193">
        <f t="shared" si="30"/>
        <v>0</v>
      </c>
      <c r="T85" s="193">
        <f t="shared" si="30"/>
        <v>0</v>
      </c>
      <c r="U85" s="193">
        <f t="shared" si="30"/>
        <v>0</v>
      </c>
      <c r="V85" s="193">
        <f t="shared" si="30"/>
        <v>0</v>
      </c>
      <c r="W85" s="193">
        <f t="shared" si="30"/>
        <v>0</v>
      </c>
      <c r="X85" s="193">
        <f t="shared" si="30"/>
        <v>0</v>
      </c>
      <c r="Y85" s="193">
        <f t="shared" si="30"/>
        <v>0</v>
      </c>
      <c r="Z85" s="193">
        <f t="shared" si="30"/>
        <v>0</v>
      </c>
      <c r="AA85" s="193">
        <f t="shared" si="30"/>
        <v>0</v>
      </c>
      <c r="AB85" s="193">
        <f t="shared" si="30"/>
        <v>0</v>
      </c>
      <c r="AC85" s="193">
        <f t="shared" si="30"/>
        <v>0</v>
      </c>
      <c r="AD85" s="193">
        <f t="shared" si="30"/>
        <v>0</v>
      </c>
      <c r="AE85" s="193">
        <f t="shared" si="30"/>
        <v>0</v>
      </c>
      <c r="AF85" s="193">
        <f t="shared" si="30"/>
        <v>0</v>
      </c>
      <c r="AG85" s="193">
        <f t="shared" si="30"/>
        <v>0</v>
      </c>
      <c r="AH85" s="193">
        <f t="shared" si="30"/>
        <v>0</v>
      </c>
      <c r="AI85" s="193">
        <f t="shared" si="30"/>
        <v>0</v>
      </c>
      <c r="AJ85" s="193">
        <f t="shared" si="30"/>
        <v>0</v>
      </c>
      <c r="AK85" s="193">
        <f t="shared" si="30"/>
        <v>0</v>
      </c>
      <c r="AL85" s="193">
        <f t="shared" si="30"/>
        <v>0</v>
      </c>
      <c r="AM85" s="193">
        <f t="shared" si="30"/>
        <v>0</v>
      </c>
      <c r="AN85" s="193">
        <f t="shared" si="30"/>
        <v>0</v>
      </c>
      <c r="AO85" s="193">
        <f t="shared" si="30"/>
        <v>0</v>
      </c>
      <c r="AP85" s="193">
        <f t="shared" si="30"/>
        <v>0</v>
      </c>
      <c r="AQ85" s="193">
        <f t="shared" si="30"/>
        <v>0</v>
      </c>
      <c r="AR85" s="193">
        <f t="shared" si="30"/>
        <v>0</v>
      </c>
      <c r="AS85" s="193">
        <f t="shared" si="30"/>
        <v>0</v>
      </c>
      <c r="AT85" s="193">
        <f t="shared" si="30"/>
        <v>0</v>
      </c>
      <c r="AU85" s="193">
        <f t="shared" si="30"/>
        <v>0</v>
      </c>
      <c r="AV85" s="193">
        <f t="shared" si="30"/>
        <v>0</v>
      </c>
      <c r="AW85" s="193">
        <f t="shared" si="30"/>
        <v>0</v>
      </c>
      <c r="AX85" s="193">
        <f t="shared" si="30"/>
        <v>0</v>
      </c>
      <c r="AY85" s="193">
        <f t="shared" si="30"/>
        <v>0</v>
      </c>
      <c r="AZ85" s="193">
        <f t="shared" si="30"/>
        <v>0</v>
      </c>
      <c r="BA85" s="193">
        <f t="shared" si="30"/>
        <v>0</v>
      </c>
      <c r="BB85" s="193">
        <f t="shared" si="30"/>
        <v>0</v>
      </c>
      <c r="BC85" s="193">
        <f t="shared" si="30"/>
        <v>0</v>
      </c>
      <c r="BD85" s="193">
        <f t="shared" si="30"/>
        <v>0</v>
      </c>
      <c r="BE85" s="193">
        <f t="shared" si="30"/>
        <v>0</v>
      </c>
      <c r="BF85" s="193">
        <f t="shared" si="30"/>
        <v>0</v>
      </c>
      <c r="BG85" s="193">
        <f t="shared" si="30"/>
        <v>0</v>
      </c>
      <c r="BH85" s="193">
        <f t="shared" si="30"/>
        <v>0</v>
      </c>
      <c r="BI85" s="193">
        <f t="shared" si="30"/>
        <v>0</v>
      </c>
      <c r="BJ85" s="193">
        <f t="shared" si="30"/>
        <v>0</v>
      </c>
      <c r="BK85" s="193">
        <f t="shared" si="30"/>
        <v>0</v>
      </c>
      <c r="BL85" s="193">
        <f t="shared" si="30"/>
        <v>0</v>
      </c>
      <c r="BM85" s="193">
        <f t="shared" si="30"/>
        <v>0</v>
      </c>
      <c r="BN85" s="193">
        <f t="shared" si="30"/>
        <v>0</v>
      </c>
      <c r="BO85" s="193">
        <f t="shared" si="30"/>
        <v>0</v>
      </c>
      <c r="BP85" s="193">
        <f t="shared" si="30"/>
        <v>0</v>
      </c>
      <c r="BQ85" s="193">
        <f t="shared" si="30"/>
        <v>0</v>
      </c>
      <c r="BR85" s="193">
        <f t="shared" si="30"/>
        <v>0</v>
      </c>
      <c r="BS85" s="193">
        <f t="shared" si="30"/>
        <v>0</v>
      </c>
      <c r="BT85" s="193">
        <f t="shared" si="30"/>
        <v>0</v>
      </c>
      <c r="BU85" s="193">
        <f t="shared" ref="BU85:DC85" si="31">BU80-BU81-BU82+BU84</f>
        <v>0</v>
      </c>
      <c r="BV85" s="193">
        <f t="shared" si="31"/>
        <v>0</v>
      </c>
      <c r="BW85" s="193">
        <f t="shared" si="31"/>
        <v>0</v>
      </c>
      <c r="BX85" s="193">
        <f t="shared" si="31"/>
        <v>0</v>
      </c>
      <c r="BY85" s="193">
        <f t="shared" si="31"/>
        <v>0</v>
      </c>
      <c r="BZ85" s="193">
        <f t="shared" si="31"/>
        <v>0</v>
      </c>
      <c r="CA85" s="193">
        <f t="shared" si="31"/>
        <v>0</v>
      </c>
      <c r="CB85" s="193">
        <f t="shared" si="31"/>
        <v>0</v>
      </c>
      <c r="CC85" s="193">
        <f t="shared" si="31"/>
        <v>0</v>
      </c>
      <c r="CD85" s="193">
        <f t="shared" si="31"/>
        <v>0</v>
      </c>
      <c r="CE85" s="193">
        <f t="shared" si="31"/>
        <v>0</v>
      </c>
      <c r="CF85" s="193">
        <f t="shared" si="31"/>
        <v>0</v>
      </c>
      <c r="CG85" s="193">
        <f t="shared" si="31"/>
        <v>0</v>
      </c>
      <c r="CH85" s="193">
        <f t="shared" si="31"/>
        <v>0</v>
      </c>
      <c r="CI85" s="193">
        <f t="shared" si="31"/>
        <v>0</v>
      </c>
      <c r="CJ85" s="193">
        <f t="shared" si="31"/>
        <v>0</v>
      </c>
      <c r="CK85" s="193">
        <f t="shared" si="31"/>
        <v>0</v>
      </c>
      <c r="CL85" s="193">
        <f t="shared" si="31"/>
        <v>0</v>
      </c>
      <c r="CM85" s="193">
        <f t="shared" si="31"/>
        <v>0</v>
      </c>
      <c r="CN85" s="193">
        <f t="shared" si="31"/>
        <v>0</v>
      </c>
      <c r="CO85" s="193">
        <f t="shared" si="31"/>
        <v>0</v>
      </c>
      <c r="CP85" s="193">
        <f t="shared" si="31"/>
        <v>0</v>
      </c>
      <c r="CQ85" s="193">
        <f t="shared" si="31"/>
        <v>0</v>
      </c>
      <c r="CR85" s="193">
        <f t="shared" si="31"/>
        <v>0</v>
      </c>
      <c r="CS85" s="193">
        <f t="shared" si="31"/>
        <v>0</v>
      </c>
      <c r="CT85" s="193">
        <f t="shared" si="31"/>
        <v>0</v>
      </c>
      <c r="CU85" s="193">
        <f t="shared" si="31"/>
        <v>0</v>
      </c>
      <c r="CV85" s="193">
        <f t="shared" si="31"/>
        <v>0</v>
      </c>
      <c r="CW85" s="193">
        <f t="shared" si="31"/>
        <v>0</v>
      </c>
      <c r="CX85" s="193">
        <f t="shared" si="31"/>
        <v>0</v>
      </c>
      <c r="CY85" s="193">
        <f t="shared" si="31"/>
        <v>0</v>
      </c>
      <c r="CZ85" s="193">
        <f t="shared" si="31"/>
        <v>0</v>
      </c>
      <c r="DA85" s="193">
        <f t="shared" si="31"/>
        <v>0</v>
      </c>
      <c r="DB85" s="193">
        <f t="shared" si="31"/>
        <v>0</v>
      </c>
      <c r="DC85" s="193">
        <f t="shared" si="31"/>
        <v>0</v>
      </c>
    </row>
    <row r="86" spans="2:107" ht="15" hidden="1" customHeight="1" thickBot="1">
      <c r="C86" s="725" t="s">
        <v>227</v>
      </c>
      <c r="D86" s="726"/>
      <c r="E86" s="726"/>
      <c r="F86" s="727"/>
      <c r="G86" s="29"/>
      <c r="H86" s="29"/>
      <c r="I86" s="29"/>
      <c r="J86" s="29"/>
      <c r="K86" s="29"/>
      <c r="L86" s="29"/>
      <c r="M86" s="29"/>
      <c r="N86" s="29"/>
      <c r="O86" s="29"/>
      <c r="P86" s="29"/>
      <c r="Q86" s="29" t="b">
        <f t="shared" ref="Q86:BS86" si="32">P84=P66</f>
        <v>1</v>
      </c>
      <c r="R86" s="29" t="b">
        <f t="shared" si="32"/>
        <v>1</v>
      </c>
      <c r="S86" s="29" t="b">
        <f t="shared" si="32"/>
        <v>1</v>
      </c>
      <c r="T86" s="29" t="b">
        <f t="shared" si="32"/>
        <v>1</v>
      </c>
      <c r="U86" s="29" t="b">
        <f t="shared" si="32"/>
        <v>1</v>
      </c>
      <c r="V86" s="29" t="b">
        <f t="shared" si="32"/>
        <v>1</v>
      </c>
      <c r="W86" s="29" t="b">
        <f t="shared" si="32"/>
        <v>1</v>
      </c>
      <c r="X86" s="29" t="b">
        <f t="shared" si="32"/>
        <v>1</v>
      </c>
      <c r="Y86" s="29" t="b">
        <f t="shared" si="32"/>
        <v>1</v>
      </c>
      <c r="Z86" s="29" t="b">
        <f t="shared" si="32"/>
        <v>1</v>
      </c>
      <c r="AA86" s="29" t="b">
        <f t="shared" si="32"/>
        <v>1</v>
      </c>
      <c r="AB86" s="29" t="b">
        <f t="shared" si="32"/>
        <v>1</v>
      </c>
      <c r="AC86" s="29" t="b">
        <f t="shared" si="32"/>
        <v>1</v>
      </c>
      <c r="AD86" s="29" t="b">
        <f t="shared" si="32"/>
        <v>1</v>
      </c>
      <c r="AE86" s="29" t="b">
        <f t="shared" si="32"/>
        <v>1</v>
      </c>
      <c r="AF86" s="29" t="b">
        <f t="shared" si="32"/>
        <v>1</v>
      </c>
      <c r="AG86" s="29" t="b">
        <f t="shared" si="32"/>
        <v>1</v>
      </c>
      <c r="AH86" s="29" t="b">
        <f t="shared" si="32"/>
        <v>1</v>
      </c>
      <c r="AI86" s="29" t="b">
        <f t="shared" si="32"/>
        <v>1</v>
      </c>
      <c r="AJ86" s="29" t="b">
        <f t="shared" si="32"/>
        <v>1</v>
      </c>
      <c r="AK86" s="29" t="b">
        <f t="shared" si="32"/>
        <v>1</v>
      </c>
      <c r="AL86" s="29" t="b">
        <f t="shared" si="32"/>
        <v>1</v>
      </c>
      <c r="AM86" s="29" t="b">
        <f t="shared" si="32"/>
        <v>1</v>
      </c>
      <c r="AN86" s="29" t="b">
        <f t="shared" si="32"/>
        <v>1</v>
      </c>
      <c r="AO86" s="29" t="b">
        <f t="shared" si="32"/>
        <v>1</v>
      </c>
      <c r="AP86" s="29" t="b">
        <f t="shared" si="32"/>
        <v>1</v>
      </c>
      <c r="AQ86" s="29" t="b">
        <f t="shared" si="32"/>
        <v>1</v>
      </c>
      <c r="AR86" s="29" t="b">
        <f t="shared" si="32"/>
        <v>1</v>
      </c>
      <c r="AS86" s="29" t="b">
        <f t="shared" si="32"/>
        <v>1</v>
      </c>
      <c r="AT86" s="29" t="b">
        <f t="shared" si="32"/>
        <v>1</v>
      </c>
      <c r="AU86" s="29" t="b">
        <f t="shared" si="32"/>
        <v>1</v>
      </c>
      <c r="AV86" s="29" t="b">
        <f t="shared" si="32"/>
        <v>1</v>
      </c>
      <c r="AW86" s="29" t="b">
        <f t="shared" si="32"/>
        <v>1</v>
      </c>
      <c r="AX86" s="29" t="b">
        <f t="shared" si="32"/>
        <v>1</v>
      </c>
      <c r="AY86" s="29" t="b">
        <f t="shared" si="32"/>
        <v>1</v>
      </c>
      <c r="AZ86" s="29" t="b">
        <f t="shared" si="32"/>
        <v>1</v>
      </c>
      <c r="BA86" s="29" t="b">
        <f t="shared" si="32"/>
        <v>1</v>
      </c>
      <c r="BB86" s="29" t="b">
        <f t="shared" si="32"/>
        <v>1</v>
      </c>
      <c r="BC86" s="29" t="b">
        <f t="shared" si="32"/>
        <v>1</v>
      </c>
      <c r="BD86" s="29" t="b">
        <f t="shared" si="32"/>
        <v>1</v>
      </c>
      <c r="BE86" s="29" t="b">
        <f t="shared" si="32"/>
        <v>1</v>
      </c>
      <c r="BF86" s="29" t="b">
        <f t="shared" si="32"/>
        <v>1</v>
      </c>
      <c r="BG86" s="29" t="b">
        <f t="shared" si="32"/>
        <v>1</v>
      </c>
      <c r="BH86" s="29" t="b">
        <f t="shared" si="32"/>
        <v>1</v>
      </c>
      <c r="BI86" s="29" t="b">
        <f t="shared" si="32"/>
        <v>1</v>
      </c>
      <c r="BJ86" s="29" t="b">
        <f t="shared" si="32"/>
        <v>1</v>
      </c>
      <c r="BK86" s="29" t="b">
        <f t="shared" si="32"/>
        <v>1</v>
      </c>
      <c r="BL86" s="29" t="b">
        <f t="shared" si="32"/>
        <v>1</v>
      </c>
      <c r="BM86" s="29" t="b">
        <f t="shared" si="32"/>
        <v>1</v>
      </c>
      <c r="BN86" s="29" t="b">
        <f t="shared" si="32"/>
        <v>1</v>
      </c>
      <c r="BO86" s="29" t="b">
        <f t="shared" si="32"/>
        <v>1</v>
      </c>
      <c r="BP86" s="29" t="b">
        <f t="shared" si="32"/>
        <v>1</v>
      </c>
      <c r="BQ86" s="29" t="b">
        <f t="shared" si="32"/>
        <v>1</v>
      </c>
      <c r="BR86" s="29" t="b">
        <f t="shared" si="32"/>
        <v>1</v>
      </c>
      <c r="BS86" s="29" t="b">
        <f t="shared" si="32"/>
        <v>1</v>
      </c>
      <c r="BT86" s="29" t="b">
        <f t="shared" ref="BT86:DC86" si="33">BS84=BS66</f>
        <v>1</v>
      </c>
      <c r="BU86" s="29" t="b">
        <f t="shared" si="33"/>
        <v>1</v>
      </c>
      <c r="BV86" s="29" t="b">
        <f t="shared" si="33"/>
        <v>1</v>
      </c>
      <c r="BW86" s="29" t="b">
        <f t="shared" si="33"/>
        <v>1</v>
      </c>
      <c r="BX86" s="29" t="b">
        <f t="shared" si="33"/>
        <v>1</v>
      </c>
      <c r="BY86" s="29" t="b">
        <f t="shared" si="33"/>
        <v>1</v>
      </c>
      <c r="BZ86" s="29" t="b">
        <f t="shared" si="33"/>
        <v>1</v>
      </c>
      <c r="CA86" s="29" t="b">
        <f t="shared" si="33"/>
        <v>1</v>
      </c>
      <c r="CB86" s="29" t="b">
        <f t="shared" si="33"/>
        <v>1</v>
      </c>
      <c r="CC86" s="29" t="b">
        <f t="shared" si="33"/>
        <v>1</v>
      </c>
      <c r="CD86" s="29" t="b">
        <f t="shared" si="33"/>
        <v>1</v>
      </c>
      <c r="CE86" s="29" t="b">
        <f t="shared" si="33"/>
        <v>1</v>
      </c>
      <c r="CF86" s="29" t="b">
        <f t="shared" si="33"/>
        <v>1</v>
      </c>
      <c r="CG86" s="29" t="b">
        <f t="shared" si="33"/>
        <v>1</v>
      </c>
      <c r="CH86" s="29" t="b">
        <f t="shared" si="33"/>
        <v>1</v>
      </c>
      <c r="CI86" s="29" t="b">
        <f t="shared" si="33"/>
        <v>1</v>
      </c>
      <c r="CJ86" s="29" t="b">
        <f t="shared" si="33"/>
        <v>1</v>
      </c>
      <c r="CK86" s="29" t="b">
        <f t="shared" si="33"/>
        <v>1</v>
      </c>
      <c r="CL86" s="29" t="b">
        <f t="shared" si="33"/>
        <v>1</v>
      </c>
      <c r="CM86" s="29" t="b">
        <f t="shared" si="33"/>
        <v>1</v>
      </c>
      <c r="CN86" s="29" t="b">
        <f t="shared" si="33"/>
        <v>1</v>
      </c>
      <c r="CO86" s="29" t="b">
        <f t="shared" si="33"/>
        <v>1</v>
      </c>
      <c r="CP86" s="29" t="b">
        <f t="shared" si="33"/>
        <v>1</v>
      </c>
      <c r="CQ86" s="29" t="b">
        <f t="shared" si="33"/>
        <v>1</v>
      </c>
      <c r="CR86" s="29" t="b">
        <f t="shared" si="33"/>
        <v>1</v>
      </c>
      <c r="CS86" s="29" t="b">
        <f t="shared" si="33"/>
        <v>1</v>
      </c>
      <c r="CT86" s="29" t="b">
        <f t="shared" si="33"/>
        <v>1</v>
      </c>
      <c r="CU86" s="29" t="b">
        <f t="shared" si="33"/>
        <v>1</v>
      </c>
      <c r="CV86" s="29" t="b">
        <f t="shared" si="33"/>
        <v>1</v>
      </c>
      <c r="CW86" s="29" t="b">
        <f t="shared" si="33"/>
        <v>1</v>
      </c>
      <c r="CX86" s="29" t="b">
        <f t="shared" si="33"/>
        <v>1</v>
      </c>
      <c r="CY86" s="29" t="b">
        <f t="shared" si="33"/>
        <v>1</v>
      </c>
      <c r="CZ86" s="29" t="b">
        <f t="shared" si="33"/>
        <v>1</v>
      </c>
      <c r="DA86" s="29" t="b">
        <f t="shared" si="33"/>
        <v>1</v>
      </c>
      <c r="DB86" s="29" t="b">
        <f t="shared" si="33"/>
        <v>1</v>
      </c>
      <c r="DC86" s="29" t="b">
        <f t="shared" si="33"/>
        <v>1</v>
      </c>
    </row>
    <row r="87" spans="2:107" ht="15" hidden="1" customHeight="1">
      <c r="C87" s="722" t="s">
        <v>228</v>
      </c>
      <c r="D87" s="723"/>
      <c r="E87" s="724"/>
      <c r="F87" s="26">
        <f>F85</f>
        <v>0</v>
      </c>
      <c r="G87" s="29"/>
      <c r="H87" s="29"/>
      <c r="I87" s="29"/>
      <c r="J87" s="29"/>
      <c r="K87" s="29"/>
      <c r="L87" s="29"/>
      <c r="M87" s="29"/>
      <c r="N87" s="29"/>
      <c r="O87" s="29"/>
      <c r="P87" s="29"/>
      <c r="Q87" s="29" t="b">
        <f t="shared" ref="Q87:BS87" si="34">P85=P67</f>
        <v>1</v>
      </c>
      <c r="R87" s="29" t="b">
        <f t="shared" si="34"/>
        <v>1</v>
      </c>
      <c r="S87" s="29" t="b">
        <f t="shared" si="34"/>
        <v>1</v>
      </c>
      <c r="T87" s="29" t="b">
        <f t="shared" si="34"/>
        <v>1</v>
      </c>
      <c r="U87" s="29" t="b">
        <f t="shared" si="34"/>
        <v>1</v>
      </c>
      <c r="V87" s="29" t="b">
        <f t="shared" si="34"/>
        <v>1</v>
      </c>
      <c r="W87" s="29" t="b">
        <f t="shared" si="34"/>
        <v>1</v>
      </c>
      <c r="X87" s="29" t="b">
        <f t="shared" si="34"/>
        <v>1</v>
      </c>
      <c r="Y87" s="29" t="b">
        <f t="shared" si="34"/>
        <v>1</v>
      </c>
      <c r="Z87" s="29" t="b">
        <f t="shared" si="34"/>
        <v>1</v>
      </c>
      <c r="AA87" s="29" t="b">
        <f t="shared" si="34"/>
        <v>1</v>
      </c>
      <c r="AB87" s="29" t="b">
        <f t="shared" si="34"/>
        <v>1</v>
      </c>
      <c r="AC87" s="29" t="b">
        <f t="shared" si="34"/>
        <v>1</v>
      </c>
      <c r="AD87" s="29" t="b">
        <f t="shared" si="34"/>
        <v>1</v>
      </c>
      <c r="AE87" s="29" t="b">
        <f t="shared" si="34"/>
        <v>1</v>
      </c>
      <c r="AF87" s="29" t="b">
        <f t="shared" si="34"/>
        <v>1</v>
      </c>
      <c r="AG87" s="29" t="b">
        <f t="shared" si="34"/>
        <v>1</v>
      </c>
      <c r="AH87" s="29" t="b">
        <f t="shared" si="34"/>
        <v>1</v>
      </c>
      <c r="AI87" s="29" t="b">
        <f t="shared" si="34"/>
        <v>1</v>
      </c>
      <c r="AJ87" s="29" t="b">
        <f t="shared" si="34"/>
        <v>1</v>
      </c>
      <c r="AK87" s="29" t="b">
        <f t="shared" si="34"/>
        <v>1</v>
      </c>
      <c r="AL87" s="29" t="b">
        <f t="shared" si="34"/>
        <v>1</v>
      </c>
      <c r="AM87" s="29" t="b">
        <f t="shared" si="34"/>
        <v>1</v>
      </c>
      <c r="AN87" s="29" t="b">
        <f t="shared" si="34"/>
        <v>1</v>
      </c>
      <c r="AO87" s="29" t="b">
        <f t="shared" si="34"/>
        <v>1</v>
      </c>
      <c r="AP87" s="29" t="b">
        <f t="shared" si="34"/>
        <v>1</v>
      </c>
      <c r="AQ87" s="29" t="b">
        <f t="shared" si="34"/>
        <v>1</v>
      </c>
      <c r="AR87" s="29" t="b">
        <f t="shared" si="34"/>
        <v>1</v>
      </c>
      <c r="AS87" s="29" t="b">
        <f t="shared" si="34"/>
        <v>1</v>
      </c>
      <c r="AT87" s="29" t="b">
        <f t="shared" si="34"/>
        <v>1</v>
      </c>
      <c r="AU87" s="29" t="b">
        <f t="shared" si="34"/>
        <v>1</v>
      </c>
      <c r="AV87" s="29" t="b">
        <f t="shared" si="34"/>
        <v>1</v>
      </c>
      <c r="AW87" s="29" t="b">
        <f t="shared" si="34"/>
        <v>1</v>
      </c>
      <c r="AX87" s="29" t="b">
        <f t="shared" si="34"/>
        <v>1</v>
      </c>
      <c r="AY87" s="29" t="b">
        <f t="shared" si="34"/>
        <v>1</v>
      </c>
      <c r="AZ87" s="29" t="b">
        <f t="shared" si="34"/>
        <v>1</v>
      </c>
      <c r="BA87" s="29" t="b">
        <f t="shared" si="34"/>
        <v>1</v>
      </c>
      <c r="BB87" s="29" t="b">
        <f t="shared" si="34"/>
        <v>1</v>
      </c>
      <c r="BC87" s="29" t="b">
        <f t="shared" si="34"/>
        <v>1</v>
      </c>
      <c r="BD87" s="29" t="b">
        <f t="shared" si="34"/>
        <v>1</v>
      </c>
      <c r="BE87" s="29" t="b">
        <f t="shared" si="34"/>
        <v>1</v>
      </c>
      <c r="BF87" s="29" t="b">
        <f t="shared" si="34"/>
        <v>1</v>
      </c>
      <c r="BG87" s="29" t="b">
        <f t="shared" si="34"/>
        <v>1</v>
      </c>
      <c r="BH87" s="29" t="b">
        <f t="shared" si="34"/>
        <v>1</v>
      </c>
      <c r="BI87" s="29" t="b">
        <f t="shared" si="34"/>
        <v>1</v>
      </c>
      <c r="BJ87" s="29" t="b">
        <f t="shared" si="34"/>
        <v>1</v>
      </c>
      <c r="BK87" s="29" t="b">
        <f t="shared" si="34"/>
        <v>1</v>
      </c>
      <c r="BL87" s="29" t="b">
        <f t="shared" si="34"/>
        <v>1</v>
      </c>
      <c r="BM87" s="29" t="b">
        <f t="shared" si="34"/>
        <v>1</v>
      </c>
      <c r="BN87" s="29" t="b">
        <f t="shared" si="34"/>
        <v>1</v>
      </c>
      <c r="BO87" s="29" t="b">
        <f t="shared" si="34"/>
        <v>1</v>
      </c>
      <c r="BP87" s="29" t="b">
        <f t="shared" si="34"/>
        <v>1</v>
      </c>
      <c r="BQ87" s="29" t="b">
        <f t="shared" si="34"/>
        <v>1</v>
      </c>
      <c r="BR87" s="29" t="b">
        <f t="shared" si="34"/>
        <v>1</v>
      </c>
      <c r="BS87" s="29" t="b">
        <f t="shared" si="34"/>
        <v>1</v>
      </c>
      <c r="BT87" s="29" t="b">
        <f t="shared" ref="BT87:DC87" si="35">BS85=BS67</f>
        <v>1</v>
      </c>
      <c r="BU87" s="29" t="b">
        <f t="shared" si="35"/>
        <v>1</v>
      </c>
      <c r="BV87" s="29" t="b">
        <f t="shared" si="35"/>
        <v>1</v>
      </c>
      <c r="BW87" s="29" t="b">
        <f t="shared" si="35"/>
        <v>1</v>
      </c>
      <c r="BX87" s="29" t="b">
        <f t="shared" si="35"/>
        <v>1</v>
      </c>
      <c r="BY87" s="29" t="b">
        <f t="shared" si="35"/>
        <v>1</v>
      </c>
      <c r="BZ87" s="29" t="b">
        <f t="shared" si="35"/>
        <v>1</v>
      </c>
      <c r="CA87" s="29" t="b">
        <f t="shared" si="35"/>
        <v>1</v>
      </c>
      <c r="CB87" s="29" t="b">
        <f t="shared" si="35"/>
        <v>1</v>
      </c>
      <c r="CC87" s="29" t="b">
        <f t="shared" si="35"/>
        <v>1</v>
      </c>
      <c r="CD87" s="29" t="b">
        <f t="shared" si="35"/>
        <v>1</v>
      </c>
      <c r="CE87" s="29" t="b">
        <f t="shared" si="35"/>
        <v>1</v>
      </c>
      <c r="CF87" s="29" t="b">
        <f t="shared" si="35"/>
        <v>1</v>
      </c>
      <c r="CG87" s="29" t="b">
        <f t="shared" si="35"/>
        <v>1</v>
      </c>
      <c r="CH87" s="29" t="b">
        <f t="shared" si="35"/>
        <v>1</v>
      </c>
      <c r="CI87" s="29" t="b">
        <f t="shared" si="35"/>
        <v>1</v>
      </c>
      <c r="CJ87" s="29" t="b">
        <f t="shared" si="35"/>
        <v>1</v>
      </c>
      <c r="CK87" s="29" t="b">
        <f t="shared" si="35"/>
        <v>1</v>
      </c>
      <c r="CL87" s="29" t="b">
        <f t="shared" si="35"/>
        <v>1</v>
      </c>
      <c r="CM87" s="29" t="b">
        <f t="shared" si="35"/>
        <v>1</v>
      </c>
      <c r="CN87" s="29" t="b">
        <f t="shared" si="35"/>
        <v>1</v>
      </c>
      <c r="CO87" s="29" t="b">
        <f t="shared" si="35"/>
        <v>1</v>
      </c>
      <c r="CP87" s="29" t="b">
        <f t="shared" si="35"/>
        <v>1</v>
      </c>
      <c r="CQ87" s="29" t="b">
        <f t="shared" si="35"/>
        <v>1</v>
      </c>
      <c r="CR87" s="29" t="b">
        <f t="shared" si="35"/>
        <v>1</v>
      </c>
      <c r="CS87" s="29" t="b">
        <f t="shared" si="35"/>
        <v>1</v>
      </c>
      <c r="CT87" s="29" t="b">
        <f t="shared" si="35"/>
        <v>1</v>
      </c>
      <c r="CU87" s="29" t="b">
        <f t="shared" si="35"/>
        <v>1</v>
      </c>
      <c r="CV87" s="29" t="b">
        <f t="shared" si="35"/>
        <v>1</v>
      </c>
      <c r="CW87" s="29" t="b">
        <f t="shared" si="35"/>
        <v>1</v>
      </c>
      <c r="CX87" s="29" t="b">
        <f t="shared" si="35"/>
        <v>1</v>
      </c>
      <c r="CY87" s="29" t="b">
        <f t="shared" si="35"/>
        <v>1</v>
      </c>
      <c r="CZ87" s="29" t="b">
        <f t="shared" si="35"/>
        <v>1</v>
      </c>
      <c r="DA87" s="29" t="b">
        <f t="shared" si="35"/>
        <v>1</v>
      </c>
      <c r="DB87" s="29" t="b">
        <f t="shared" si="35"/>
        <v>1</v>
      </c>
      <c r="DC87" s="29" t="b">
        <f t="shared" si="35"/>
        <v>1</v>
      </c>
    </row>
    <row r="88" spans="2:107" ht="15" hidden="1" customHeight="1">
      <c r="C88" s="715" t="s">
        <v>229</v>
      </c>
      <c r="D88" s="716"/>
      <c r="E88" s="717"/>
      <c r="F88" s="194" t="str">
        <f>IFERROR(IF(F82&lt;0,(F80-F82)/(F81-F84),(F80)/(F81+F82-F84)),"")</f>
        <v/>
      </c>
      <c r="G88" s="29"/>
      <c r="H88" s="29"/>
      <c r="I88" s="29"/>
      <c r="J88" s="29"/>
      <c r="K88" s="29"/>
      <c r="L88" s="29"/>
      <c r="M88" s="29"/>
      <c r="N88" s="29"/>
      <c r="O88" s="29"/>
      <c r="P88" s="29"/>
    </row>
    <row r="89" spans="2:107" ht="15" hidden="1" customHeight="1" thickBot="1">
      <c r="C89" s="712" t="s">
        <v>230</v>
      </c>
      <c r="D89" s="713"/>
      <c r="E89" s="714"/>
      <c r="F89" s="199" t="str">
        <f>IFERROR(IRR(H85:INDEX(H85:DC85,PAL+1)),"-")</f>
        <v>-</v>
      </c>
      <c r="G89" s="29"/>
      <c r="H89" s="29"/>
      <c r="I89" s="29"/>
      <c r="J89" s="29"/>
      <c r="K89" s="29"/>
      <c r="L89" s="29"/>
      <c r="M89" s="29"/>
      <c r="N89" s="29"/>
      <c r="O89" s="29"/>
      <c r="P89" s="29"/>
    </row>
    <row r="90" spans="2:107" ht="15" hidden="1" customHeight="1" thickBot="1">
      <c r="C90" s="725" t="s">
        <v>231</v>
      </c>
      <c r="D90" s="726"/>
      <c r="E90" s="726"/>
      <c r="F90" s="727"/>
      <c r="G90" s="168" t="s">
        <v>145</v>
      </c>
      <c r="H90" s="168">
        <f t="shared" ref="H90:AM90" ca="1" si="36">H79</f>
        <v>2021</v>
      </c>
      <c r="I90" s="168">
        <f t="shared" ca="1" si="36"/>
        <v>2022</v>
      </c>
      <c r="J90" s="168">
        <f t="shared" ca="1" si="36"/>
        <v>2023</v>
      </c>
      <c r="K90" s="168">
        <f t="shared" ca="1" si="36"/>
        <v>2024</v>
      </c>
      <c r="L90" s="168">
        <f t="shared" ca="1" si="36"/>
        <v>2025</v>
      </c>
      <c r="M90" s="168">
        <f t="shared" ca="1" si="36"/>
        <v>2026</v>
      </c>
      <c r="N90" s="168">
        <f t="shared" ca="1" si="36"/>
        <v>2027</v>
      </c>
      <c r="O90" s="168">
        <f t="shared" ca="1" si="36"/>
        <v>2028</v>
      </c>
      <c r="P90" s="168">
        <f t="shared" ca="1" si="36"/>
        <v>2029</v>
      </c>
      <c r="Q90" s="168">
        <f t="shared" ca="1" si="36"/>
        <v>2030</v>
      </c>
      <c r="R90" s="168">
        <f t="shared" ca="1" si="36"/>
        <v>2031</v>
      </c>
      <c r="S90" s="168">
        <f t="shared" ca="1" si="36"/>
        <v>2032</v>
      </c>
      <c r="T90" s="168">
        <f t="shared" ca="1" si="36"/>
        <v>2033</v>
      </c>
      <c r="U90" s="168">
        <f t="shared" ca="1" si="36"/>
        <v>2034</v>
      </c>
      <c r="V90" s="168">
        <f t="shared" ca="1" si="36"/>
        <v>2035</v>
      </c>
      <c r="W90" s="168">
        <f t="shared" ca="1" si="36"/>
        <v>2036</v>
      </c>
      <c r="X90" s="168">
        <f t="shared" ca="1" si="36"/>
        <v>2037</v>
      </c>
      <c r="Y90" s="168">
        <f t="shared" ca="1" si="36"/>
        <v>2038</v>
      </c>
      <c r="Z90" s="168">
        <f t="shared" ca="1" si="36"/>
        <v>2039</v>
      </c>
      <c r="AA90" s="168">
        <f t="shared" ca="1" si="36"/>
        <v>2040</v>
      </c>
      <c r="AB90" s="168">
        <f t="shared" ca="1" si="36"/>
        <v>2041</v>
      </c>
      <c r="AC90" s="168">
        <f t="shared" ca="1" si="36"/>
        <v>2042</v>
      </c>
      <c r="AD90" s="168">
        <f t="shared" ca="1" si="36"/>
        <v>2043</v>
      </c>
      <c r="AE90" s="168">
        <f t="shared" ca="1" si="36"/>
        <v>2044</v>
      </c>
      <c r="AF90" s="168">
        <f t="shared" ca="1" si="36"/>
        <v>2045</v>
      </c>
      <c r="AG90" s="168">
        <f t="shared" ca="1" si="36"/>
        <v>2046</v>
      </c>
      <c r="AH90" s="168">
        <f t="shared" ca="1" si="36"/>
        <v>2047</v>
      </c>
      <c r="AI90" s="168">
        <f t="shared" ca="1" si="36"/>
        <v>2048</v>
      </c>
      <c r="AJ90" s="168">
        <f t="shared" ca="1" si="36"/>
        <v>2049</v>
      </c>
      <c r="AK90" s="168">
        <f t="shared" ca="1" si="36"/>
        <v>2050</v>
      </c>
      <c r="AL90" s="168">
        <f t="shared" ca="1" si="36"/>
        <v>2051</v>
      </c>
      <c r="AM90" s="168">
        <f t="shared" ca="1" si="36"/>
        <v>2052</v>
      </c>
      <c r="AN90" s="168">
        <f t="shared" ref="AN90:BS90" ca="1" si="37">AN79</f>
        <v>2053</v>
      </c>
      <c r="AO90" s="168">
        <f t="shared" ca="1" si="37"/>
        <v>2054</v>
      </c>
      <c r="AP90" s="168">
        <f t="shared" ca="1" si="37"/>
        <v>2055</v>
      </c>
      <c r="AQ90" s="168">
        <f t="shared" ca="1" si="37"/>
        <v>2056</v>
      </c>
      <c r="AR90" s="168">
        <f t="shared" ca="1" si="37"/>
        <v>2057</v>
      </c>
      <c r="AS90" s="168">
        <f t="shared" ca="1" si="37"/>
        <v>2058</v>
      </c>
      <c r="AT90" s="168">
        <f t="shared" ca="1" si="37"/>
        <v>2059</v>
      </c>
      <c r="AU90" s="168">
        <f t="shared" ca="1" si="37"/>
        <v>2060</v>
      </c>
      <c r="AV90" s="168">
        <f t="shared" ca="1" si="37"/>
        <v>2061</v>
      </c>
      <c r="AW90" s="168">
        <f t="shared" ca="1" si="37"/>
        <v>2062</v>
      </c>
      <c r="AX90" s="168">
        <f t="shared" ca="1" si="37"/>
        <v>2063</v>
      </c>
      <c r="AY90" s="168">
        <f t="shared" ca="1" si="37"/>
        <v>2064</v>
      </c>
      <c r="AZ90" s="168">
        <f t="shared" ca="1" si="37"/>
        <v>2065</v>
      </c>
      <c r="BA90" s="168">
        <f t="shared" ca="1" si="37"/>
        <v>2066</v>
      </c>
      <c r="BB90" s="168">
        <f t="shared" ca="1" si="37"/>
        <v>2067</v>
      </c>
      <c r="BC90" s="168">
        <f t="shared" ca="1" si="37"/>
        <v>2068</v>
      </c>
      <c r="BD90" s="168">
        <f t="shared" ca="1" si="37"/>
        <v>2069</v>
      </c>
      <c r="BE90" s="168">
        <f t="shared" ca="1" si="37"/>
        <v>2070</v>
      </c>
      <c r="BF90" s="168">
        <f t="shared" ca="1" si="37"/>
        <v>2071</v>
      </c>
      <c r="BG90" s="168">
        <f t="shared" ca="1" si="37"/>
        <v>2072</v>
      </c>
      <c r="BH90" s="168">
        <f t="shared" ca="1" si="37"/>
        <v>2073</v>
      </c>
      <c r="BI90" s="168">
        <f t="shared" ca="1" si="37"/>
        <v>2074</v>
      </c>
      <c r="BJ90" s="168">
        <f t="shared" ca="1" si="37"/>
        <v>2075</v>
      </c>
      <c r="BK90" s="168">
        <f t="shared" ca="1" si="37"/>
        <v>2076</v>
      </c>
      <c r="BL90" s="168">
        <f t="shared" ca="1" si="37"/>
        <v>2077</v>
      </c>
      <c r="BM90" s="168">
        <f t="shared" ca="1" si="37"/>
        <v>2078</v>
      </c>
      <c r="BN90" s="168">
        <f t="shared" ca="1" si="37"/>
        <v>2079</v>
      </c>
      <c r="BO90" s="168">
        <f t="shared" ca="1" si="37"/>
        <v>2080</v>
      </c>
      <c r="BP90" s="168">
        <f t="shared" ca="1" si="37"/>
        <v>2081</v>
      </c>
      <c r="BQ90" s="168">
        <f t="shared" ca="1" si="37"/>
        <v>2082</v>
      </c>
      <c r="BR90" s="168">
        <f t="shared" ca="1" si="37"/>
        <v>2083</v>
      </c>
      <c r="BS90" s="168">
        <f t="shared" ca="1" si="37"/>
        <v>2084</v>
      </c>
      <c r="BT90" s="168">
        <f t="shared" ref="BT90:DC90" ca="1" si="38">BT79</f>
        <v>2085</v>
      </c>
      <c r="BU90" s="168">
        <f t="shared" ca="1" si="38"/>
        <v>2086</v>
      </c>
      <c r="BV90" s="168">
        <f t="shared" ca="1" si="38"/>
        <v>2087</v>
      </c>
      <c r="BW90" s="168">
        <f t="shared" ca="1" si="38"/>
        <v>2088</v>
      </c>
      <c r="BX90" s="168">
        <f t="shared" ca="1" si="38"/>
        <v>2089</v>
      </c>
      <c r="BY90" s="168">
        <f t="shared" ca="1" si="38"/>
        <v>2090</v>
      </c>
      <c r="BZ90" s="168">
        <f t="shared" ca="1" si="38"/>
        <v>2091</v>
      </c>
      <c r="CA90" s="168">
        <f t="shared" ca="1" si="38"/>
        <v>2092</v>
      </c>
      <c r="CB90" s="168">
        <f t="shared" ca="1" si="38"/>
        <v>2093</v>
      </c>
      <c r="CC90" s="168">
        <f t="shared" ca="1" si="38"/>
        <v>2094</v>
      </c>
      <c r="CD90" s="168">
        <f t="shared" ca="1" si="38"/>
        <v>2095</v>
      </c>
      <c r="CE90" s="168">
        <f t="shared" ca="1" si="38"/>
        <v>2096</v>
      </c>
      <c r="CF90" s="168">
        <f t="shared" ca="1" si="38"/>
        <v>2097</v>
      </c>
      <c r="CG90" s="168">
        <f t="shared" ca="1" si="38"/>
        <v>2098</v>
      </c>
      <c r="CH90" s="168">
        <f t="shared" ca="1" si="38"/>
        <v>2099</v>
      </c>
      <c r="CI90" s="168">
        <f t="shared" ca="1" si="38"/>
        <v>2100</v>
      </c>
      <c r="CJ90" s="168">
        <f t="shared" ca="1" si="38"/>
        <v>2101</v>
      </c>
      <c r="CK90" s="168">
        <f t="shared" ca="1" si="38"/>
        <v>2102</v>
      </c>
      <c r="CL90" s="168">
        <f t="shared" ca="1" si="38"/>
        <v>2103</v>
      </c>
      <c r="CM90" s="168">
        <f t="shared" ca="1" si="38"/>
        <v>2104</v>
      </c>
      <c r="CN90" s="168">
        <f t="shared" ca="1" si="38"/>
        <v>2105</v>
      </c>
      <c r="CO90" s="168">
        <f t="shared" ca="1" si="38"/>
        <v>2106</v>
      </c>
      <c r="CP90" s="168">
        <f t="shared" ca="1" si="38"/>
        <v>2107</v>
      </c>
      <c r="CQ90" s="168">
        <f t="shared" ca="1" si="38"/>
        <v>2108</v>
      </c>
      <c r="CR90" s="168">
        <f t="shared" ca="1" si="38"/>
        <v>2109</v>
      </c>
      <c r="CS90" s="168">
        <f t="shared" ca="1" si="38"/>
        <v>2110</v>
      </c>
      <c r="CT90" s="168">
        <f t="shared" ca="1" si="38"/>
        <v>2111</v>
      </c>
      <c r="CU90" s="168">
        <f t="shared" ca="1" si="38"/>
        <v>2112</v>
      </c>
      <c r="CV90" s="168">
        <f t="shared" ca="1" si="38"/>
        <v>2113</v>
      </c>
      <c r="CW90" s="168">
        <f t="shared" ca="1" si="38"/>
        <v>2114</v>
      </c>
      <c r="CX90" s="168">
        <f t="shared" ca="1" si="38"/>
        <v>2115</v>
      </c>
      <c r="CY90" s="168">
        <f t="shared" ca="1" si="38"/>
        <v>2116</v>
      </c>
      <c r="CZ90" s="168">
        <f t="shared" ca="1" si="38"/>
        <v>2117</v>
      </c>
      <c r="DA90" s="168">
        <f t="shared" ca="1" si="38"/>
        <v>2118</v>
      </c>
      <c r="DB90" s="168">
        <f t="shared" ca="1" si="38"/>
        <v>2119</v>
      </c>
      <c r="DC90" s="168">
        <f t="shared" ca="1" si="38"/>
        <v>2120</v>
      </c>
    </row>
    <row r="91" spans="2:107" ht="15" hidden="1" customHeight="1">
      <c r="C91" s="703" t="s">
        <v>232</v>
      </c>
      <c r="D91" s="704"/>
      <c r="E91" s="705"/>
      <c r="F91" s="33"/>
      <c r="G91" s="196">
        <f>SUMIF($H$6:$DC$6,"&lt;="&amp;PAL,$H91:$DC91)</f>
        <v>0</v>
      </c>
      <c r="H91" s="193">
        <f>H83-'Alternatyva 5'!H$7+'Alternatyva 5'!H$131</f>
        <v>0</v>
      </c>
      <c r="I91" s="193">
        <f>I83-'Alternatyva 5'!I$7+'Alternatyva 5'!I$131</f>
        <v>0</v>
      </c>
      <c r="J91" s="193">
        <f>J83-'Alternatyva 5'!J$7+'Alternatyva 5'!J$131</f>
        <v>0</v>
      </c>
      <c r="K91" s="193">
        <f>K83-'Alternatyva 5'!K$7+'Alternatyva 5'!K$131</f>
        <v>0</v>
      </c>
      <c r="L91" s="193">
        <f>L83-'Alternatyva 5'!L$7+'Alternatyva 5'!L$131</f>
        <v>0</v>
      </c>
      <c r="M91" s="193">
        <f>M83-'Alternatyva 5'!M$7+'Alternatyva 5'!M$131</f>
        <v>0</v>
      </c>
      <c r="N91" s="193">
        <f>N83-'Alternatyva 5'!N$7+'Alternatyva 5'!N$131</f>
        <v>0</v>
      </c>
      <c r="O91" s="193">
        <f>O83-'Alternatyva 5'!O$7+'Alternatyva 5'!O$131</f>
        <v>0</v>
      </c>
      <c r="P91" s="193">
        <f>P83-'Alternatyva 5'!P$7+'Alternatyva 5'!P$131</f>
        <v>0</v>
      </c>
      <c r="Q91" s="193">
        <f>Q83-'Alternatyva 5'!Q$7+'Alternatyva 5'!Q$131</f>
        <v>0</v>
      </c>
      <c r="R91" s="193">
        <f>R83-'Alternatyva 5'!R$7+'Alternatyva 5'!R$131</f>
        <v>0</v>
      </c>
      <c r="S91" s="193">
        <f>S83-'Alternatyva 5'!S$7+'Alternatyva 5'!S$131</f>
        <v>0</v>
      </c>
      <c r="T91" s="193">
        <f>T83-'Alternatyva 5'!T$7+'Alternatyva 5'!T$131</f>
        <v>0</v>
      </c>
      <c r="U91" s="193">
        <f>U83-'Alternatyva 5'!U$7+'Alternatyva 5'!U$131</f>
        <v>0</v>
      </c>
      <c r="V91" s="193">
        <f>V83-'Alternatyva 5'!V$7+'Alternatyva 5'!V$131</f>
        <v>0</v>
      </c>
      <c r="W91" s="193">
        <f>W83-'Alternatyva 5'!W$7+'Alternatyva 5'!W$131</f>
        <v>0</v>
      </c>
      <c r="X91" s="193">
        <f>X83-'Alternatyva 5'!X$7+'Alternatyva 5'!X$131</f>
        <v>0</v>
      </c>
      <c r="Y91" s="193">
        <f>Y83-'Alternatyva 5'!Y$7+'Alternatyva 5'!Y$131</f>
        <v>0</v>
      </c>
      <c r="Z91" s="193">
        <f>Z83-'Alternatyva 5'!Z$7+'Alternatyva 5'!Z$131</f>
        <v>0</v>
      </c>
      <c r="AA91" s="193">
        <f>AA83-'Alternatyva 5'!AA$7+'Alternatyva 5'!AA$131</f>
        <v>0</v>
      </c>
      <c r="AB91" s="193">
        <f>AB83-'Alternatyva 5'!AB$7+'Alternatyva 5'!AB$131</f>
        <v>0</v>
      </c>
      <c r="AC91" s="193">
        <f>AC83-'Alternatyva 5'!AC$7+'Alternatyva 5'!AC$131</f>
        <v>0</v>
      </c>
      <c r="AD91" s="193">
        <f>AD83-'Alternatyva 5'!AD$7+'Alternatyva 5'!AD$131</f>
        <v>0</v>
      </c>
      <c r="AE91" s="193">
        <f>AE83-'Alternatyva 5'!AE$7+'Alternatyva 5'!AE$131</f>
        <v>0</v>
      </c>
      <c r="AF91" s="193">
        <f>AF83-'Alternatyva 5'!AF$7+'Alternatyva 5'!AF$131</f>
        <v>0</v>
      </c>
      <c r="AG91" s="193">
        <f>AG83-'Alternatyva 5'!AG$7+'Alternatyva 5'!AG$131</f>
        <v>0</v>
      </c>
      <c r="AH91" s="193">
        <f>AH83-'Alternatyva 5'!AH$7+'Alternatyva 5'!AH$131</f>
        <v>0</v>
      </c>
      <c r="AI91" s="193">
        <f>AI83-'Alternatyva 5'!AI$7+'Alternatyva 5'!AI$131</f>
        <v>0</v>
      </c>
      <c r="AJ91" s="193">
        <f>AJ83-'Alternatyva 5'!AJ$7+'Alternatyva 5'!AJ$131</f>
        <v>0</v>
      </c>
      <c r="AK91" s="193">
        <f>AK83-'Alternatyva 5'!AK$7+'Alternatyva 5'!AK$131</f>
        <v>0</v>
      </c>
      <c r="AL91" s="193">
        <f>AL83-'Alternatyva 5'!AL$7+'Alternatyva 5'!AL$131</f>
        <v>0</v>
      </c>
      <c r="AM91" s="193">
        <f>AM83-'Alternatyva 5'!AM$7+'Alternatyva 5'!AM$131</f>
        <v>0</v>
      </c>
      <c r="AN91" s="193">
        <f>AN83-'Alternatyva 5'!AN$7+'Alternatyva 5'!AN$131</f>
        <v>0</v>
      </c>
      <c r="AO91" s="193">
        <f>AO83-'Alternatyva 5'!AO$7+'Alternatyva 5'!AO$131</f>
        <v>0</v>
      </c>
      <c r="AP91" s="193">
        <f>AP83-'Alternatyva 5'!AP$7+'Alternatyva 5'!AP$131</f>
        <v>0</v>
      </c>
      <c r="AQ91" s="193">
        <f>AQ83-'Alternatyva 5'!AQ$7+'Alternatyva 5'!AQ$131</f>
        <v>0</v>
      </c>
      <c r="AR91" s="193">
        <f>AR83-'Alternatyva 5'!AR$7+'Alternatyva 5'!AR$131</f>
        <v>0</v>
      </c>
      <c r="AS91" s="193">
        <f>AS83-'Alternatyva 5'!AS$7+'Alternatyva 5'!AS$131</f>
        <v>0</v>
      </c>
      <c r="AT91" s="193">
        <f>AT83-'Alternatyva 5'!AT$7+'Alternatyva 5'!AT$131</f>
        <v>0</v>
      </c>
      <c r="AU91" s="193">
        <f>AU83-'Alternatyva 5'!AU$7+'Alternatyva 5'!AU$131</f>
        <v>0</v>
      </c>
      <c r="AV91" s="193">
        <f>AV83-'Alternatyva 5'!AV$7+'Alternatyva 5'!AV$131</f>
        <v>0</v>
      </c>
      <c r="AW91" s="193">
        <f>AW83-'Alternatyva 5'!AW$7+'Alternatyva 5'!AW$131</f>
        <v>0</v>
      </c>
      <c r="AX91" s="193">
        <f>AX83-'Alternatyva 5'!AX$7+'Alternatyva 5'!AX$131</f>
        <v>0</v>
      </c>
      <c r="AY91" s="193">
        <f>AY83-'Alternatyva 5'!AY$7+'Alternatyva 5'!AY$131</f>
        <v>0</v>
      </c>
      <c r="AZ91" s="193">
        <f>AZ83-'Alternatyva 5'!AZ$7+'Alternatyva 5'!AZ$131</f>
        <v>0</v>
      </c>
      <c r="BA91" s="193">
        <f>BA83-'Alternatyva 5'!BA$7+'Alternatyva 5'!BA$131</f>
        <v>0</v>
      </c>
      <c r="BB91" s="193">
        <f>BB83-'Alternatyva 5'!BB$7+'Alternatyva 5'!BB$131</f>
        <v>0</v>
      </c>
      <c r="BC91" s="193">
        <f>BC83-'Alternatyva 5'!BC$7+'Alternatyva 5'!BC$131</f>
        <v>0</v>
      </c>
      <c r="BD91" s="193">
        <f>BD83-'Alternatyva 5'!BD$7+'Alternatyva 5'!BD$131</f>
        <v>0</v>
      </c>
      <c r="BE91" s="193">
        <f>BE83-'Alternatyva 5'!BE$7+'Alternatyva 5'!BE$131</f>
        <v>0</v>
      </c>
      <c r="BF91" s="193">
        <f>BF83-'Alternatyva 5'!BF$7+'Alternatyva 5'!BF$131</f>
        <v>0</v>
      </c>
      <c r="BG91" s="193">
        <f>BG83-'Alternatyva 5'!BG$7+'Alternatyva 5'!BG$131</f>
        <v>0</v>
      </c>
      <c r="BH91" s="193">
        <f>BH83-'Alternatyva 5'!BH$7+'Alternatyva 5'!BH$131</f>
        <v>0</v>
      </c>
      <c r="BI91" s="193">
        <f>BI83-'Alternatyva 5'!BI$7+'Alternatyva 5'!BI$131</f>
        <v>0</v>
      </c>
      <c r="BJ91" s="193">
        <f>BJ83-'Alternatyva 5'!BJ$7+'Alternatyva 5'!BJ$131</f>
        <v>0</v>
      </c>
      <c r="BK91" s="193">
        <f>BK83-'Alternatyva 5'!BK$7+'Alternatyva 5'!BK$131</f>
        <v>0</v>
      </c>
      <c r="BL91" s="193">
        <f>BL83-'Alternatyva 5'!BL$7+'Alternatyva 5'!BL$131</f>
        <v>0</v>
      </c>
      <c r="BM91" s="193">
        <f>BM83-'Alternatyva 5'!BM$7+'Alternatyva 5'!BM$131</f>
        <v>0</v>
      </c>
      <c r="BN91" s="193">
        <f>BN83-'Alternatyva 5'!BN$7+'Alternatyva 5'!BN$131</f>
        <v>0</v>
      </c>
      <c r="BO91" s="193">
        <f>BO83-'Alternatyva 5'!BO$7+'Alternatyva 5'!BO$131</f>
        <v>0</v>
      </c>
      <c r="BP91" s="193">
        <f>BP83-'Alternatyva 5'!BP$7+'Alternatyva 5'!BP$131</f>
        <v>0</v>
      </c>
      <c r="BQ91" s="193">
        <f>BQ83-'Alternatyva 5'!BQ$7+'Alternatyva 5'!BQ$131</f>
        <v>0</v>
      </c>
      <c r="BR91" s="193">
        <f>BR83-'Alternatyva 5'!BR$7+'Alternatyva 5'!BR$131</f>
        <v>0</v>
      </c>
      <c r="BS91" s="193">
        <f>BS83-'Alternatyva 5'!BS$7+'Alternatyva 5'!BS$131</f>
        <v>0</v>
      </c>
      <c r="BT91" s="193">
        <f>BT83-'Alternatyva 5'!BT$7+'Alternatyva 5'!BT$131</f>
        <v>0</v>
      </c>
      <c r="BU91" s="193">
        <f>BU83-'Alternatyva 5'!BU$7+'Alternatyva 5'!BU$131</f>
        <v>0</v>
      </c>
      <c r="BV91" s="193">
        <f>BV83-'Alternatyva 5'!BV$7+'Alternatyva 5'!BV$131</f>
        <v>0</v>
      </c>
      <c r="BW91" s="193">
        <f>BW83-'Alternatyva 5'!BW$7+'Alternatyva 5'!BW$131</f>
        <v>0</v>
      </c>
      <c r="BX91" s="193">
        <f>BX83-'Alternatyva 5'!BX$7+'Alternatyva 5'!BX$131</f>
        <v>0</v>
      </c>
      <c r="BY91" s="193">
        <f>BY83-'Alternatyva 5'!BY$7+'Alternatyva 5'!BY$131</f>
        <v>0</v>
      </c>
      <c r="BZ91" s="193">
        <f>BZ83-'Alternatyva 5'!BZ$7+'Alternatyva 5'!BZ$131</f>
        <v>0</v>
      </c>
      <c r="CA91" s="193">
        <f>CA83-'Alternatyva 5'!CA$7+'Alternatyva 5'!CA$131</f>
        <v>0</v>
      </c>
      <c r="CB91" s="193">
        <f>CB83-'Alternatyva 5'!CB$7+'Alternatyva 5'!CB$131</f>
        <v>0</v>
      </c>
      <c r="CC91" s="193">
        <f>CC83-'Alternatyva 5'!CC$7+'Alternatyva 5'!CC$131</f>
        <v>0</v>
      </c>
      <c r="CD91" s="193">
        <f>CD83-'Alternatyva 5'!CD$7+'Alternatyva 5'!CD$131</f>
        <v>0</v>
      </c>
      <c r="CE91" s="193">
        <f>CE83-'Alternatyva 5'!CE$7+'Alternatyva 5'!CE$131</f>
        <v>0</v>
      </c>
      <c r="CF91" s="193">
        <f>CF83-'Alternatyva 5'!CF$7+'Alternatyva 5'!CF$131</f>
        <v>0</v>
      </c>
      <c r="CG91" s="193">
        <f>CG83-'Alternatyva 5'!CG$7+'Alternatyva 5'!CG$131</f>
        <v>0</v>
      </c>
      <c r="CH91" s="193">
        <f>CH83-'Alternatyva 5'!CH$7+'Alternatyva 5'!CH$131</f>
        <v>0</v>
      </c>
      <c r="CI91" s="193">
        <f>CI83-'Alternatyva 5'!CI$7+'Alternatyva 5'!CI$131</f>
        <v>0</v>
      </c>
      <c r="CJ91" s="193">
        <f>CJ83-'Alternatyva 5'!CJ$7+'Alternatyva 5'!CJ$131</f>
        <v>0</v>
      </c>
      <c r="CK91" s="193">
        <f>CK83-'Alternatyva 5'!CK$7+'Alternatyva 5'!CK$131</f>
        <v>0</v>
      </c>
      <c r="CL91" s="193">
        <f>CL83-'Alternatyva 5'!CL$7+'Alternatyva 5'!CL$131</f>
        <v>0</v>
      </c>
      <c r="CM91" s="193">
        <f>CM83-'Alternatyva 5'!CM$7+'Alternatyva 5'!CM$131</f>
        <v>0</v>
      </c>
      <c r="CN91" s="193">
        <f>CN83-'Alternatyva 5'!CN$7+'Alternatyva 5'!CN$131</f>
        <v>0</v>
      </c>
      <c r="CO91" s="193">
        <f>CO83-'Alternatyva 5'!CO$7+'Alternatyva 5'!CO$131</f>
        <v>0</v>
      </c>
      <c r="CP91" s="193">
        <f>CP83-'Alternatyva 5'!CP$7+'Alternatyva 5'!CP$131</f>
        <v>0</v>
      </c>
      <c r="CQ91" s="193">
        <f>CQ83-'Alternatyva 5'!CQ$7+'Alternatyva 5'!CQ$131</f>
        <v>0</v>
      </c>
      <c r="CR91" s="193">
        <f>CR83-'Alternatyva 5'!CR$7+'Alternatyva 5'!CR$131</f>
        <v>0</v>
      </c>
      <c r="CS91" s="193">
        <f>CS83-'Alternatyva 5'!CS$7+'Alternatyva 5'!CS$131</f>
        <v>0</v>
      </c>
      <c r="CT91" s="193">
        <f>CT83-'Alternatyva 5'!CT$7+'Alternatyva 5'!CT$131</f>
        <v>0</v>
      </c>
      <c r="CU91" s="193">
        <f>CU83-'Alternatyva 5'!CU$7+'Alternatyva 5'!CU$131</f>
        <v>0</v>
      </c>
      <c r="CV91" s="193">
        <f>CV83-'Alternatyva 5'!CV$7+'Alternatyva 5'!CV$131</f>
        <v>0</v>
      </c>
      <c r="CW91" s="193">
        <f>CW83-'Alternatyva 5'!CW$7+'Alternatyva 5'!CW$131</f>
        <v>0</v>
      </c>
      <c r="CX91" s="193">
        <f>CX83-'Alternatyva 5'!CX$7+'Alternatyva 5'!CX$131</f>
        <v>0</v>
      </c>
      <c r="CY91" s="193">
        <f>CY83-'Alternatyva 5'!CY$7+'Alternatyva 5'!CY$131</f>
        <v>0</v>
      </c>
      <c r="CZ91" s="193">
        <f>CZ83-'Alternatyva 5'!CZ$7+'Alternatyva 5'!CZ$131</f>
        <v>0</v>
      </c>
      <c r="DA91" s="193">
        <f>DA83-'Alternatyva 5'!DA$7+'Alternatyva 5'!DA$131</f>
        <v>0</v>
      </c>
      <c r="DB91" s="193">
        <f>DB83-'Alternatyva 5'!DB$7+'Alternatyva 5'!DB$131</f>
        <v>0</v>
      </c>
      <c r="DC91" s="193">
        <f>DC83-'Alternatyva 5'!DC$7+'Alternatyva 5'!DC$131</f>
        <v>0</v>
      </c>
    </row>
    <row r="92" spans="2:107" ht="15" hidden="1" customHeight="1">
      <c r="C92" s="706" t="s">
        <v>233</v>
      </c>
      <c r="D92" s="707"/>
      <c r="E92" s="708"/>
      <c r="F92" s="28">
        <f>H91+NPV(FD,I91:INDEX(I91:DC91,PAL))</f>
        <v>0</v>
      </c>
      <c r="G92" s="27"/>
    </row>
    <row r="93" spans="2:107" ht="15" hidden="1" customHeight="1">
      <c r="C93" s="706" t="s">
        <v>234</v>
      </c>
      <c r="D93" s="707"/>
      <c r="E93" s="708"/>
      <c r="F93" s="197" t="str">
        <f>IFERROR(IRR(H91:INDEX(H91:DC91,PAL+1)),"-")</f>
        <v>-</v>
      </c>
      <c r="G93" s="23"/>
    </row>
    <row r="94" spans="2:107" ht="15" hidden="1" customHeight="1" thickBot="1">
      <c r="C94" s="712" t="s">
        <v>235</v>
      </c>
      <c r="D94" s="713"/>
      <c r="E94" s="714"/>
      <c r="F94" s="198" t="str">
        <f>IFERROR(IF('Alternatyva 5'!F$103&lt;0,SUM('Alternatyva 5'!F$115,-'Alternatyva 5'!F$131,-'Alternatyva 5'!F$103)/SUM('Alternatyva 5'!F$9,'Alternatyva 5'!F$8,-SNA!F83),SUM('Alternatyva 5'!F$115,-'Alternatyva 5'!F$131)/SUM('Alternatyva 5'!F$9,'Alternatyva 5'!F$8,-SNA!F83,'Alternatyva 5'!F$103)),"")</f>
        <v/>
      </c>
      <c r="G94" s="23"/>
    </row>
  </sheetData>
  <sheetProtection algorithmName="SHA-512" hashValue="wAQ4OM7il6lj+xC9jMsrZzMHPNy8oiE/5d/RQhpaYwmLqjts6Lhav3jVNmC6Hb+I4DLgpthZO76QdPD6BrMD1g==" saltValue="RWaLmRyDo/M8nl22jXD9B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36" width="14.6640625" customWidth="1"/>
    <col min="37" max="107" width="14.6640625" hidden="1" customWidth="1"/>
    <col min="108" max="109" width="9.109375" customWidth="1"/>
  </cols>
  <sheetData>
    <row r="1" spans="2:107" ht="9" customHeight="1">
      <c r="E1" s="5"/>
      <c r="F1" s="1"/>
      <c r="G1" s="1"/>
      <c r="K1" s="1"/>
    </row>
    <row r="2" spans="2:107">
      <c r="B2" s="6" t="s">
        <v>236</v>
      </c>
      <c r="C2" s="6"/>
      <c r="D2" s="6"/>
    </row>
    <row r="3" spans="2:107">
      <c r="B3" t="s">
        <v>768</v>
      </c>
    </row>
    <row r="5" spans="2:107">
      <c r="B5" t="s">
        <v>237</v>
      </c>
    </row>
    <row r="6" spans="2:107" ht="29.25" customHeight="1">
      <c r="B6" s="88" t="str">
        <f>IF(Result=0,"",Result)</f>
        <v xml:space="preserve">Elektros energijos, pagamintos iš AEI dalis, palyginti su bendruoju elektros energijos suvartojimu, sudaro 50% 2050 m. </v>
      </c>
      <c r="C6" s="88"/>
      <c r="D6" s="88"/>
      <c r="E6" s="1"/>
    </row>
    <row r="7" spans="2:107">
      <c r="B7" s="4"/>
      <c r="C7" s="4"/>
      <c r="D7" s="4"/>
    </row>
    <row r="8" spans="2:107">
      <c r="B8" s="6" t="str">
        <f>IF(Result_mat&lt;&gt;"",Result_mat,"-")</f>
        <v>%</v>
      </c>
      <c r="C8" s="6"/>
      <c r="D8" s="6"/>
      <c r="F8" s="709" t="s">
        <v>238</v>
      </c>
      <c r="G8" s="711"/>
      <c r="H8" s="168">
        <v>0</v>
      </c>
      <c r="I8" s="168">
        <v>1</v>
      </c>
      <c r="J8" s="168">
        <v>2</v>
      </c>
      <c r="K8" s="168">
        <v>3</v>
      </c>
      <c r="L8" s="168">
        <v>4</v>
      </c>
      <c r="M8" s="168">
        <v>5</v>
      </c>
      <c r="N8" s="168">
        <v>6</v>
      </c>
      <c r="O8" s="168">
        <v>7</v>
      </c>
      <c r="P8" s="168">
        <v>8</v>
      </c>
      <c r="Q8" s="168">
        <v>9</v>
      </c>
      <c r="R8" s="168">
        <v>10</v>
      </c>
      <c r="S8" s="168">
        <v>11</v>
      </c>
      <c r="T8" s="168">
        <v>12</v>
      </c>
      <c r="U8" s="168">
        <v>13</v>
      </c>
      <c r="V8" s="168">
        <v>14</v>
      </c>
      <c r="W8" s="168">
        <v>15</v>
      </c>
      <c r="X8" s="168">
        <v>16</v>
      </c>
      <c r="Y8" s="168">
        <v>17</v>
      </c>
      <c r="Z8" s="168">
        <v>18</v>
      </c>
      <c r="AA8" s="168">
        <v>19</v>
      </c>
      <c r="AB8" s="168">
        <v>20</v>
      </c>
      <c r="AC8" s="168">
        <v>21</v>
      </c>
      <c r="AD8" s="168">
        <v>22</v>
      </c>
      <c r="AE8" s="168">
        <v>23</v>
      </c>
      <c r="AF8" s="168">
        <v>24</v>
      </c>
      <c r="AG8" s="168">
        <v>25</v>
      </c>
      <c r="AH8" s="168">
        <v>26</v>
      </c>
      <c r="AI8" s="168">
        <v>27</v>
      </c>
      <c r="AJ8" s="168">
        <v>28</v>
      </c>
      <c r="AK8" s="168">
        <v>29</v>
      </c>
      <c r="AL8" s="168">
        <v>30</v>
      </c>
      <c r="AM8" s="168">
        <v>31</v>
      </c>
      <c r="AN8" s="168">
        <v>32</v>
      </c>
      <c r="AO8" s="168">
        <v>33</v>
      </c>
      <c r="AP8" s="168">
        <v>34</v>
      </c>
      <c r="AQ8" s="168">
        <v>35</v>
      </c>
      <c r="AR8" s="168">
        <v>36</v>
      </c>
      <c r="AS8" s="168">
        <v>37</v>
      </c>
      <c r="AT8" s="168">
        <v>38</v>
      </c>
      <c r="AU8" s="168">
        <v>39</v>
      </c>
      <c r="AV8" s="168">
        <v>40</v>
      </c>
      <c r="AW8" s="168">
        <v>41</v>
      </c>
      <c r="AX8" s="168">
        <v>42</v>
      </c>
      <c r="AY8" s="168">
        <v>43</v>
      </c>
      <c r="AZ8" s="168">
        <v>44</v>
      </c>
      <c r="BA8" s="168">
        <v>45</v>
      </c>
      <c r="BB8" s="168">
        <v>46</v>
      </c>
      <c r="BC8" s="168">
        <v>47</v>
      </c>
      <c r="BD8" s="168">
        <v>48</v>
      </c>
      <c r="BE8" s="168">
        <v>49</v>
      </c>
      <c r="BF8" s="168">
        <v>50</v>
      </c>
      <c r="BG8" s="168">
        <v>51</v>
      </c>
      <c r="BH8" s="168">
        <v>52</v>
      </c>
      <c r="BI8" s="168">
        <v>53</v>
      </c>
      <c r="BJ8" s="168">
        <v>54</v>
      </c>
      <c r="BK8" s="168">
        <v>55</v>
      </c>
      <c r="BL8" s="168">
        <v>56</v>
      </c>
      <c r="BM8" s="168">
        <v>57</v>
      </c>
      <c r="BN8" s="168">
        <v>58</v>
      </c>
      <c r="BO8" s="168">
        <v>59</v>
      </c>
      <c r="BP8" s="168">
        <v>60</v>
      </c>
      <c r="BQ8" s="168">
        <v>61</v>
      </c>
      <c r="BR8" s="168">
        <v>62</v>
      </c>
      <c r="BS8" s="168">
        <v>63</v>
      </c>
      <c r="BT8" s="168">
        <v>64</v>
      </c>
      <c r="BU8" s="168">
        <v>65</v>
      </c>
      <c r="BV8" s="168">
        <v>66</v>
      </c>
      <c r="BW8" s="168">
        <v>67</v>
      </c>
      <c r="BX8" s="168">
        <v>68</v>
      </c>
      <c r="BY8" s="168">
        <v>69</v>
      </c>
      <c r="BZ8" s="168">
        <v>70</v>
      </c>
      <c r="CA8" s="168">
        <v>71</v>
      </c>
      <c r="CB8" s="168">
        <v>72</v>
      </c>
      <c r="CC8" s="168">
        <v>73</v>
      </c>
      <c r="CD8" s="168">
        <v>74</v>
      </c>
      <c r="CE8" s="168">
        <v>75</v>
      </c>
      <c r="CF8" s="168">
        <v>76</v>
      </c>
      <c r="CG8" s="168">
        <v>77</v>
      </c>
      <c r="CH8" s="168">
        <v>78</v>
      </c>
      <c r="CI8" s="168">
        <v>79</v>
      </c>
      <c r="CJ8" s="168">
        <v>80</v>
      </c>
      <c r="CK8" s="168">
        <v>81</v>
      </c>
      <c r="CL8" s="168">
        <v>82</v>
      </c>
      <c r="CM8" s="168">
        <v>83</v>
      </c>
      <c r="CN8" s="168">
        <v>84</v>
      </c>
      <c r="CO8" s="168">
        <v>85</v>
      </c>
      <c r="CP8" s="168">
        <v>86</v>
      </c>
      <c r="CQ8" s="168">
        <v>87</v>
      </c>
      <c r="CR8" s="168">
        <v>88</v>
      </c>
      <c r="CS8" s="168">
        <v>89</v>
      </c>
      <c r="CT8" s="168">
        <v>90</v>
      </c>
      <c r="CU8" s="168">
        <v>91</v>
      </c>
      <c r="CV8" s="168">
        <v>92</v>
      </c>
      <c r="CW8" s="168">
        <v>93</v>
      </c>
      <c r="CX8" s="168">
        <v>94</v>
      </c>
      <c r="CY8" s="168">
        <v>95</v>
      </c>
      <c r="CZ8" s="168">
        <v>96</v>
      </c>
      <c r="DA8" s="168">
        <v>97</v>
      </c>
      <c r="DB8" s="168">
        <v>98</v>
      </c>
      <c r="DC8" s="168">
        <v>99</v>
      </c>
    </row>
    <row r="9" spans="2:107" s="12" customFormat="1" ht="29.25" customHeight="1">
      <c r="B9" s="788" t="s">
        <v>14</v>
      </c>
      <c r="C9" s="788"/>
      <c r="D9" s="788"/>
      <c r="E9" s="788"/>
      <c r="F9" s="169" t="s">
        <v>144</v>
      </c>
      <c r="G9" s="168" t="s">
        <v>145</v>
      </c>
      <c r="H9" s="168" cm="1">
        <f t="array" aca="1" ref="H9" ca="1">Nuliniai</f>
        <v>2021</v>
      </c>
      <c r="I9" s="168">
        <f t="shared" ref="I9:AN9" ca="1" si="0">$H$9+I8</f>
        <v>2022</v>
      </c>
      <c r="J9" s="168">
        <f t="shared" ca="1" si="0"/>
        <v>2023</v>
      </c>
      <c r="K9" s="168">
        <f t="shared" ca="1" si="0"/>
        <v>2024</v>
      </c>
      <c r="L9" s="168">
        <f t="shared" ca="1" si="0"/>
        <v>2025</v>
      </c>
      <c r="M9" s="168">
        <f t="shared" ca="1" si="0"/>
        <v>2026</v>
      </c>
      <c r="N9" s="168">
        <f t="shared" ca="1" si="0"/>
        <v>2027</v>
      </c>
      <c r="O9" s="168">
        <f t="shared" ca="1" si="0"/>
        <v>2028</v>
      </c>
      <c r="P9" s="168">
        <f t="shared" ca="1" si="0"/>
        <v>2029</v>
      </c>
      <c r="Q9" s="168">
        <f t="shared" ca="1" si="0"/>
        <v>2030</v>
      </c>
      <c r="R9" s="168">
        <f t="shared" ca="1" si="0"/>
        <v>2031</v>
      </c>
      <c r="S9" s="168">
        <f t="shared" ca="1" si="0"/>
        <v>2032</v>
      </c>
      <c r="T9" s="168">
        <f t="shared" ca="1" si="0"/>
        <v>2033</v>
      </c>
      <c r="U9" s="168">
        <f t="shared" ca="1" si="0"/>
        <v>2034</v>
      </c>
      <c r="V9" s="168">
        <f t="shared" ca="1" si="0"/>
        <v>2035</v>
      </c>
      <c r="W9" s="168">
        <f t="shared" ca="1" si="0"/>
        <v>2036</v>
      </c>
      <c r="X9" s="168">
        <f t="shared" ca="1" si="0"/>
        <v>2037</v>
      </c>
      <c r="Y9" s="168">
        <f t="shared" ca="1" si="0"/>
        <v>2038</v>
      </c>
      <c r="Z9" s="168">
        <f t="shared" ca="1" si="0"/>
        <v>2039</v>
      </c>
      <c r="AA9" s="168">
        <f t="shared" ca="1" si="0"/>
        <v>2040</v>
      </c>
      <c r="AB9" s="168">
        <f t="shared" ca="1" si="0"/>
        <v>2041</v>
      </c>
      <c r="AC9" s="168">
        <f t="shared" ca="1" si="0"/>
        <v>2042</v>
      </c>
      <c r="AD9" s="168">
        <f t="shared" ca="1" si="0"/>
        <v>2043</v>
      </c>
      <c r="AE9" s="168">
        <f t="shared" ca="1" si="0"/>
        <v>2044</v>
      </c>
      <c r="AF9" s="168">
        <f t="shared" ca="1" si="0"/>
        <v>2045</v>
      </c>
      <c r="AG9" s="168">
        <f t="shared" ca="1" si="0"/>
        <v>2046</v>
      </c>
      <c r="AH9" s="168">
        <f t="shared" ca="1" si="0"/>
        <v>2047</v>
      </c>
      <c r="AI9" s="168">
        <f t="shared" ca="1" si="0"/>
        <v>2048</v>
      </c>
      <c r="AJ9" s="168">
        <f t="shared" ca="1" si="0"/>
        <v>2049</v>
      </c>
      <c r="AK9" s="168">
        <f t="shared" ca="1" si="0"/>
        <v>2050</v>
      </c>
      <c r="AL9" s="168">
        <f t="shared" ca="1" si="0"/>
        <v>2051</v>
      </c>
      <c r="AM9" s="168">
        <f t="shared" ca="1" si="0"/>
        <v>2052</v>
      </c>
      <c r="AN9" s="168">
        <f t="shared" ca="1" si="0"/>
        <v>2053</v>
      </c>
      <c r="AO9" s="168">
        <f t="shared" ref="AO9:BT9" ca="1" si="1">$H$9+AO8</f>
        <v>2054</v>
      </c>
      <c r="AP9" s="168">
        <f t="shared" ca="1" si="1"/>
        <v>2055</v>
      </c>
      <c r="AQ9" s="168">
        <f t="shared" ca="1" si="1"/>
        <v>2056</v>
      </c>
      <c r="AR9" s="168">
        <f t="shared" ca="1" si="1"/>
        <v>2057</v>
      </c>
      <c r="AS9" s="168">
        <f t="shared" ca="1" si="1"/>
        <v>2058</v>
      </c>
      <c r="AT9" s="168">
        <f t="shared" ca="1" si="1"/>
        <v>2059</v>
      </c>
      <c r="AU9" s="168">
        <f t="shared" ca="1" si="1"/>
        <v>2060</v>
      </c>
      <c r="AV9" s="168">
        <f t="shared" ca="1" si="1"/>
        <v>2061</v>
      </c>
      <c r="AW9" s="168">
        <f t="shared" ca="1" si="1"/>
        <v>2062</v>
      </c>
      <c r="AX9" s="168">
        <f t="shared" ca="1" si="1"/>
        <v>2063</v>
      </c>
      <c r="AY9" s="168">
        <f t="shared" ca="1" si="1"/>
        <v>2064</v>
      </c>
      <c r="AZ9" s="168">
        <f t="shared" ca="1" si="1"/>
        <v>2065</v>
      </c>
      <c r="BA9" s="168">
        <f t="shared" ca="1" si="1"/>
        <v>2066</v>
      </c>
      <c r="BB9" s="168">
        <f t="shared" ca="1" si="1"/>
        <v>2067</v>
      </c>
      <c r="BC9" s="168">
        <f t="shared" ca="1" si="1"/>
        <v>2068</v>
      </c>
      <c r="BD9" s="168">
        <f t="shared" ca="1" si="1"/>
        <v>2069</v>
      </c>
      <c r="BE9" s="168">
        <f t="shared" ca="1" si="1"/>
        <v>2070</v>
      </c>
      <c r="BF9" s="168">
        <f t="shared" ca="1" si="1"/>
        <v>2071</v>
      </c>
      <c r="BG9" s="168">
        <f t="shared" ca="1" si="1"/>
        <v>2072</v>
      </c>
      <c r="BH9" s="168">
        <f t="shared" ca="1" si="1"/>
        <v>2073</v>
      </c>
      <c r="BI9" s="168">
        <f t="shared" ca="1" si="1"/>
        <v>2074</v>
      </c>
      <c r="BJ9" s="168">
        <f t="shared" ca="1" si="1"/>
        <v>2075</v>
      </c>
      <c r="BK9" s="168">
        <f t="shared" ca="1" si="1"/>
        <v>2076</v>
      </c>
      <c r="BL9" s="168">
        <f t="shared" ca="1" si="1"/>
        <v>2077</v>
      </c>
      <c r="BM9" s="168">
        <f t="shared" ca="1" si="1"/>
        <v>2078</v>
      </c>
      <c r="BN9" s="168">
        <f t="shared" ca="1" si="1"/>
        <v>2079</v>
      </c>
      <c r="BO9" s="168">
        <f t="shared" ca="1" si="1"/>
        <v>2080</v>
      </c>
      <c r="BP9" s="168">
        <f t="shared" ca="1" si="1"/>
        <v>2081</v>
      </c>
      <c r="BQ9" s="168">
        <f t="shared" ca="1" si="1"/>
        <v>2082</v>
      </c>
      <c r="BR9" s="168">
        <f t="shared" ca="1" si="1"/>
        <v>2083</v>
      </c>
      <c r="BS9" s="168">
        <f t="shared" ca="1" si="1"/>
        <v>2084</v>
      </c>
      <c r="BT9" s="168">
        <f t="shared" ca="1" si="1"/>
        <v>2085</v>
      </c>
      <c r="BU9" s="168">
        <f t="shared" ref="BU9:CZ9" ca="1" si="2">$H$9+BU8</f>
        <v>2086</v>
      </c>
      <c r="BV9" s="168">
        <f t="shared" ca="1" si="2"/>
        <v>2087</v>
      </c>
      <c r="BW9" s="168">
        <f t="shared" ca="1" si="2"/>
        <v>2088</v>
      </c>
      <c r="BX9" s="168">
        <f t="shared" ca="1" si="2"/>
        <v>2089</v>
      </c>
      <c r="BY9" s="168">
        <f t="shared" ca="1" si="2"/>
        <v>2090</v>
      </c>
      <c r="BZ9" s="168">
        <f t="shared" ca="1" si="2"/>
        <v>2091</v>
      </c>
      <c r="CA9" s="168">
        <f t="shared" ca="1" si="2"/>
        <v>2092</v>
      </c>
      <c r="CB9" s="168">
        <f t="shared" ca="1" si="2"/>
        <v>2093</v>
      </c>
      <c r="CC9" s="168">
        <f t="shared" ca="1" si="2"/>
        <v>2094</v>
      </c>
      <c r="CD9" s="168">
        <f t="shared" ca="1" si="2"/>
        <v>2095</v>
      </c>
      <c r="CE9" s="168">
        <f t="shared" ca="1" si="2"/>
        <v>2096</v>
      </c>
      <c r="CF9" s="168">
        <f t="shared" ca="1" si="2"/>
        <v>2097</v>
      </c>
      <c r="CG9" s="168">
        <f t="shared" ca="1" si="2"/>
        <v>2098</v>
      </c>
      <c r="CH9" s="168">
        <f t="shared" ca="1" si="2"/>
        <v>2099</v>
      </c>
      <c r="CI9" s="168">
        <f t="shared" ca="1" si="2"/>
        <v>2100</v>
      </c>
      <c r="CJ9" s="168">
        <f t="shared" ca="1" si="2"/>
        <v>2101</v>
      </c>
      <c r="CK9" s="168">
        <f t="shared" ca="1" si="2"/>
        <v>2102</v>
      </c>
      <c r="CL9" s="168">
        <f t="shared" ca="1" si="2"/>
        <v>2103</v>
      </c>
      <c r="CM9" s="168">
        <f t="shared" ca="1" si="2"/>
        <v>2104</v>
      </c>
      <c r="CN9" s="168">
        <f t="shared" ca="1" si="2"/>
        <v>2105</v>
      </c>
      <c r="CO9" s="168">
        <f t="shared" ca="1" si="2"/>
        <v>2106</v>
      </c>
      <c r="CP9" s="168">
        <f t="shared" ca="1" si="2"/>
        <v>2107</v>
      </c>
      <c r="CQ9" s="168">
        <f t="shared" ca="1" si="2"/>
        <v>2108</v>
      </c>
      <c r="CR9" s="168">
        <f t="shared" ca="1" si="2"/>
        <v>2109</v>
      </c>
      <c r="CS9" s="168">
        <f t="shared" ca="1" si="2"/>
        <v>2110</v>
      </c>
      <c r="CT9" s="168">
        <f t="shared" ca="1" si="2"/>
        <v>2111</v>
      </c>
      <c r="CU9" s="168">
        <f t="shared" ca="1" si="2"/>
        <v>2112</v>
      </c>
      <c r="CV9" s="168">
        <f t="shared" ca="1" si="2"/>
        <v>2113</v>
      </c>
      <c r="CW9" s="168">
        <f t="shared" ca="1" si="2"/>
        <v>2114</v>
      </c>
      <c r="CX9" s="168">
        <f t="shared" ca="1" si="2"/>
        <v>2115</v>
      </c>
      <c r="CY9" s="168">
        <f t="shared" ca="1" si="2"/>
        <v>2116</v>
      </c>
      <c r="CZ9" s="168">
        <f t="shared" ca="1" si="2"/>
        <v>2117</v>
      </c>
      <c r="DA9" s="168">
        <f ca="1">$H$9+DA8</f>
        <v>2118</v>
      </c>
      <c r="DB9" s="168">
        <f ca="1">$H$9+DB8</f>
        <v>2119</v>
      </c>
      <c r="DC9" s="168">
        <f ca="1">$H$9+DC8</f>
        <v>2120</v>
      </c>
    </row>
    <row r="10" spans="2:107">
      <c r="B10" s="790" t="str">
        <f>IF(A1_pav="","",A1_pav)</f>
        <v>2021-2027 m. IP ir EGADP suderintų rodiklių reikšmių pasiekimas</v>
      </c>
      <c r="C10" s="790"/>
      <c r="D10" s="790"/>
      <c r="E10" s="790"/>
      <c r="F10" s="171">
        <f>H10+NPV(FD,I10:INDEX(I10:DC10,PAL))</f>
        <v>6.5165839968709207</v>
      </c>
      <c r="G10" s="171">
        <f>SUMIF($H$8:$DC$8,"&lt;="&amp;PAL,$H10:$DC10)</f>
        <v>12</v>
      </c>
      <c r="H10" s="193">
        <f>'Alternatyva 1'!H$132</f>
        <v>0</v>
      </c>
      <c r="I10" s="193">
        <f>'Alternatyva 1'!I$132</f>
        <v>0</v>
      </c>
      <c r="J10" s="193">
        <f>'Alternatyva 1'!J$132</f>
        <v>0</v>
      </c>
      <c r="K10" s="193">
        <f>'Alternatyva 1'!K$132</f>
        <v>0</v>
      </c>
      <c r="L10" s="193">
        <f>'Alternatyva 1'!L$132</f>
        <v>0</v>
      </c>
      <c r="M10" s="193">
        <f>'Alternatyva 1'!M$132</f>
        <v>0.5</v>
      </c>
      <c r="N10" s="193">
        <f>'Alternatyva 1'!N$132</f>
        <v>0.5</v>
      </c>
      <c r="O10" s="193">
        <f>'Alternatyva 1'!O$132</f>
        <v>0.5</v>
      </c>
      <c r="P10" s="193">
        <f>'Alternatyva 1'!P$132</f>
        <v>0.5</v>
      </c>
      <c r="Q10" s="193">
        <f>'Alternatyva 1'!Q$132</f>
        <v>0.5</v>
      </c>
      <c r="R10" s="193">
        <f>'Alternatyva 1'!R$132</f>
        <v>0.5</v>
      </c>
      <c r="S10" s="193">
        <f>'Alternatyva 1'!S$132</f>
        <v>0.5</v>
      </c>
      <c r="T10" s="193">
        <f>'Alternatyva 1'!T$132</f>
        <v>0.5</v>
      </c>
      <c r="U10" s="193">
        <f>'Alternatyva 1'!U$132</f>
        <v>0.5</v>
      </c>
      <c r="V10" s="193">
        <f>'Alternatyva 1'!V$132</f>
        <v>0.5</v>
      </c>
      <c r="W10" s="193">
        <f>'Alternatyva 1'!W$132</f>
        <v>0.5</v>
      </c>
      <c r="X10" s="193">
        <f>'Alternatyva 1'!X$132</f>
        <v>0.5</v>
      </c>
      <c r="Y10" s="193">
        <f>'Alternatyva 1'!Y$132</f>
        <v>0.5</v>
      </c>
      <c r="Z10" s="193">
        <f>'Alternatyva 1'!Z$132</f>
        <v>0.5</v>
      </c>
      <c r="AA10" s="193">
        <f>'Alternatyva 1'!AA$132</f>
        <v>0.5</v>
      </c>
      <c r="AB10" s="193">
        <f>'Alternatyva 1'!AB$132</f>
        <v>0.5</v>
      </c>
      <c r="AC10" s="193">
        <f>'Alternatyva 1'!AC$132</f>
        <v>0.5</v>
      </c>
      <c r="AD10" s="193">
        <f>'Alternatyva 1'!AD$132</f>
        <v>0.5</v>
      </c>
      <c r="AE10" s="193">
        <f>'Alternatyva 1'!AE$132</f>
        <v>0.5</v>
      </c>
      <c r="AF10" s="193">
        <f>'Alternatyva 1'!AF$132</f>
        <v>0.5</v>
      </c>
      <c r="AG10" s="193">
        <f>'Alternatyva 1'!AG$132</f>
        <v>0.5</v>
      </c>
      <c r="AH10" s="193">
        <f>'Alternatyva 1'!AH$132</f>
        <v>0.5</v>
      </c>
      <c r="AI10" s="193">
        <f>'Alternatyva 1'!AI$132</f>
        <v>0.5</v>
      </c>
      <c r="AJ10" s="193">
        <f>'Alternatyva 1'!AJ$132</f>
        <v>0.5</v>
      </c>
      <c r="AK10" s="193">
        <f>'Alternatyva 1'!AK$132</f>
        <v>0</v>
      </c>
      <c r="AL10" s="193">
        <f>'Alternatyva 1'!AL$132</f>
        <v>0</v>
      </c>
      <c r="AM10" s="193">
        <f>'Alternatyva 1'!AM$132</f>
        <v>0</v>
      </c>
      <c r="AN10" s="193">
        <f>'Alternatyva 1'!AN$132</f>
        <v>0</v>
      </c>
      <c r="AO10" s="193">
        <f>'Alternatyva 1'!AO$132</f>
        <v>0</v>
      </c>
      <c r="AP10" s="193">
        <f>'Alternatyva 1'!AP$132</f>
        <v>0</v>
      </c>
      <c r="AQ10" s="193">
        <f>'Alternatyva 1'!AQ$132</f>
        <v>0</v>
      </c>
      <c r="AR10" s="193">
        <f>'Alternatyva 1'!AR$132</f>
        <v>0</v>
      </c>
      <c r="AS10" s="193">
        <f>'Alternatyva 1'!AS$132</f>
        <v>0</v>
      </c>
      <c r="AT10" s="193">
        <f>'Alternatyva 1'!AT$132</f>
        <v>0</v>
      </c>
      <c r="AU10" s="193">
        <f>'Alternatyva 1'!AU$132</f>
        <v>0</v>
      </c>
      <c r="AV10" s="193">
        <f>'Alternatyva 1'!AV$132</f>
        <v>0</v>
      </c>
      <c r="AW10" s="193">
        <f>'Alternatyva 1'!AW$132</f>
        <v>0</v>
      </c>
      <c r="AX10" s="193">
        <f>'Alternatyva 1'!AX$132</f>
        <v>0</v>
      </c>
      <c r="AY10" s="193">
        <f>'Alternatyva 1'!AY$132</f>
        <v>0</v>
      </c>
      <c r="AZ10" s="193">
        <f>'Alternatyva 1'!AZ$132</f>
        <v>0</v>
      </c>
      <c r="BA10" s="193">
        <f>'Alternatyva 1'!BA$132</f>
        <v>0</v>
      </c>
      <c r="BB10" s="193">
        <f>'Alternatyva 1'!BB$132</f>
        <v>0</v>
      </c>
      <c r="BC10" s="193">
        <f>'Alternatyva 1'!BC$132</f>
        <v>0</v>
      </c>
      <c r="BD10" s="193">
        <f>'Alternatyva 1'!BD$132</f>
        <v>0</v>
      </c>
      <c r="BE10" s="193">
        <f>'Alternatyva 1'!BE$132</f>
        <v>0</v>
      </c>
      <c r="BF10" s="193">
        <f>'Alternatyva 1'!BF$132</f>
        <v>0</v>
      </c>
      <c r="BG10" s="193">
        <f>'Alternatyva 1'!BG$132</f>
        <v>0</v>
      </c>
      <c r="BH10" s="193">
        <f>'Alternatyva 1'!BH$132</f>
        <v>0</v>
      </c>
      <c r="BI10" s="193">
        <f>'Alternatyva 1'!BI$132</f>
        <v>0</v>
      </c>
      <c r="BJ10" s="193">
        <f>'Alternatyva 1'!BJ$132</f>
        <v>0</v>
      </c>
      <c r="BK10" s="193">
        <f>'Alternatyva 1'!BK$132</f>
        <v>0</v>
      </c>
      <c r="BL10" s="193">
        <f>'Alternatyva 1'!BL$132</f>
        <v>0</v>
      </c>
      <c r="BM10" s="193">
        <f>'Alternatyva 1'!BM$132</f>
        <v>0</v>
      </c>
      <c r="BN10" s="193">
        <f>'Alternatyva 1'!BN$132</f>
        <v>0</v>
      </c>
      <c r="BO10" s="193">
        <f>'Alternatyva 1'!BO$132</f>
        <v>0</v>
      </c>
      <c r="BP10" s="193">
        <f>'Alternatyva 1'!BP$132</f>
        <v>0</v>
      </c>
      <c r="BQ10" s="193">
        <f>'Alternatyva 1'!BQ$132</f>
        <v>0</v>
      </c>
      <c r="BR10" s="193">
        <f>'Alternatyva 1'!BR$132</f>
        <v>0</v>
      </c>
      <c r="BS10" s="193">
        <f>'Alternatyva 1'!BS$132</f>
        <v>0</v>
      </c>
      <c r="BT10" s="193">
        <f>'Alternatyva 1'!BT$132</f>
        <v>0</v>
      </c>
      <c r="BU10" s="193">
        <f>'Alternatyva 1'!BU$132</f>
        <v>0</v>
      </c>
      <c r="BV10" s="193">
        <f>'Alternatyva 1'!BV$132</f>
        <v>0</v>
      </c>
      <c r="BW10" s="193">
        <f>'Alternatyva 1'!BW$132</f>
        <v>0</v>
      </c>
      <c r="BX10" s="193">
        <f>'Alternatyva 1'!BX$132</f>
        <v>0</v>
      </c>
      <c r="BY10" s="193">
        <f>'Alternatyva 1'!BY$132</f>
        <v>0</v>
      </c>
      <c r="BZ10" s="193">
        <f>'Alternatyva 1'!BZ$132</f>
        <v>0</v>
      </c>
      <c r="CA10" s="193">
        <f>'Alternatyva 1'!CA$132</f>
        <v>0</v>
      </c>
      <c r="CB10" s="193">
        <f>'Alternatyva 1'!CB$132</f>
        <v>0</v>
      </c>
      <c r="CC10" s="193">
        <f>'Alternatyva 1'!CC$132</f>
        <v>0</v>
      </c>
      <c r="CD10" s="193">
        <f>'Alternatyva 1'!CD$132</f>
        <v>0</v>
      </c>
      <c r="CE10" s="193">
        <f>'Alternatyva 1'!CE$132</f>
        <v>0</v>
      </c>
      <c r="CF10" s="193">
        <f>'Alternatyva 1'!CF$132</f>
        <v>0</v>
      </c>
      <c r="CG10" s="193">
        <f>'Alternatyva 1'!CG$132</f>
        <v>0</v>
      </c>
      <c r="CH10" s="193">
        <f>'Alternatyva 1'!CH$132</f>
        <v>0</v>
      </c>
      <c r="CI10" s="193">
        <f>'Alternatyva 1'!CI$132</f>
        <v>0</v>
      </c>
      <c r="CJ10" s="193">
        <f>'Alternatyva 1'!CJ$132</f>
        <v>0</v>
      </c>
      <c r="CK10" s="193">
        <f>'Alternatyva 1'!CK$132</f>
        <v>0</v>
      </c>
      <c r="CL10" s="193">
        <f>'Alternatyva 1'!CL$132</f>
        <v>0</v>
      </c>
      <c r="CM10" s="193">
        <f>'Alternatyva 1'!CM$132</f>
        <v>0</v>
      </c>
      <c r="CN10" s="193">
        <f>'Alternatyva 1'!CN$132</f>
        <v>0</v>
      </c>
      <c r="CO10" s="193">
        <f>'Alternatyva 1'!CO$132</f>
        <v>0</v>
      </c>
      <c r="CP10" s="193">
        <f>'Alternatyva 1'!CP$132</f>
        <v>0</v>
      </c>
      <c r="CQ10" s="193">
        <f>'Alternatyva 1'!CQ$132</f>
        <v>0</v>
      </c>
      <c r="CR10" s="193">
        <f>'Alternatyva 1'!CR$132</f>
        <v>0</v>
      </c>
      <c r="CS10" s="193">
        <f>'Alternatyva 1'!CS$132</f>
        <v>0</v>
      </c>
      <c r="CT10" s="193">
        <f>'Alternatyva 1'!CT$132</f>
        <v>0</v>
      </c>
      <c r="CU10" s="193">
        <f>'Alternatyva 1'!CU$132</f>
        <v>0</v>
      </c>
      <c r="CV10" s="193">
        <f>'Alternatyva 1'!CV$132</f>
        <v>0</v>
      </c>
      <c r="CW10" s="193">
        <f>'Alternatyva 1'!CW$132</f>
        <v>0</v>
      </c>
      <c r="CX10" s="193">
        <f>'Alternatyva 1'!CX$132</f>
        <v>0</v>
      </c>
      <c r="CY10" s="193">
        <f>'Alternatyva 1'!CY$132</f>
        <v>0</v>
      </c>
      <c r="CZ10" s="193">
        <f>'Alternatyva 1'!CZ$132</f>
        <v>0</v>
      </c>
      <c r="DA10" s="193">
        <f>'Alternatyva 1'!DA$132</f>
        <v>0</v>
      </c>
      <c r="DB10" s="193">
        <f>'Alternatyva 1'!DB$132</f>
        <v>0</v>
      </c>
      <c r="DC10" s="193">
        <f>'Alternatyva 1'!DC$132</f>
        <v>0</v>
      </c>
    </row>
    <row r="11" spans="2:107" hidden="1">
      <c r="B11" s="790" t="str">
        <f>IF(A2_pav="","",A2_pav)</f>
        <v/>
      </c>
      <c r="C11" s="790"/>
      <c r="D11" s="790"/>
      <c r="E11" s="790"/>
      <c r="F11" s="171">
        <f>H11+NPV(FD,I11:INDEX(I11:DC11,PAL))</f>
        <v>0</v>
      </c>
      <c r="G11" s="171">
        <f>SUMIF($H$8:$DC$8,"&lt;="&amp;PAL,$H11:$DC11)</f>
        <v>0</v>
      </c>
      <c r="H11" s="193">
        <f>'Alternatyva 2'!H$132</f>
        <v>0</v>
      </c>
      <c r="I11" s="193">
        <f>'Alternatyva 2'!I$132</f>
        <v>0</v>
      </c>
      <c r="J11" s="193">
        <f>'Alternatyva 2'!J$132</f>
        <v>0</v>
      </c>
      <c r="K11" s="193">
        <f>'Alternatyva 2'!K$132</f>
        <v>0</v>
      </c>
      <c r="L11" s="193">
        <f>'Alternatyva 2'!L$132</f>
        <v>0</v>
      </c>
      <c r="M11" s="193">
        <f>'Alternatyva 2'!M$132</f>
        <v>0</v>
      </c>
      <c r="N11" s="193">
        <f>'Alternatyva 2'!N$132</f>
        <v>0</v>
      </c>
      <c r="O11" s="193">
        <f>'Alternatyva 2'!O$132</f>
        <v>0</v>
      </c>
      <c r="P11" s="193">
        <f>'Alternatyva 2'!P$132</f>
        <v>0</v>
      </c>
      <c r="Q11" s="193">
        <f>'Alternatyva 2'!Q$132</f>
        <v>0</v>
      </c>
      <c r="R11" s="193">
        <f>'Alternatyva 2'!R$132</f>
        <v>0</v>
      </c>
      <c r="S11" s="193">
        <f>'Alternatyva 2'!S$132</f>
        <v>0</v>
      </c>
      <c r="T11" s="193">
        <f>'Alternatyva 2'!T$132</f>
        <v>0</v>
      </c>
      <c r="U11" s="193">
        <f>'Alternatyva 2'!U$132</f>
        <v>0</v>
      </c>
      <c r="V11" s="193">
        <f>'Alternatyva 2'!V$132</f>
        <v>0</v>
      </c>
      <c r="W11" s="193">
        <f>'Alternatyva 2'!W$132</f>
        <v>0</v>
      </c>
      <c r="X11" s="193">
        <f>'Alternatyva 2'!X$132</f>
        <v>0</v>
      </c>
      <c r="Y11" s="193">
        <f>'Alternatyva 2'!Y$132</f>
        <v>0</v>
      </c>
      <c r="Z11" s="193">
        <f>'Alternatyva 2'!Z$132</f>
        <v>0</v>
      </c>
      <c r="AA11" s="193">
        <f>'Alternatyva 2'!AA$132</f>
        <v>0</v>
      </c>
      <c r="AB11" s="193">
        <f>'Alternatyva 2'!AB$132</f>
        <v>0</v>
      </c>
      <c r="AC11" s="193">
        <f>'Alternatyva 2'!AC$132</f>
        <v>0</v>
      </c>
      <c r="AD11" s="193">
        <f>'Alternatyva 2'!AD$132</f>
        <v>0</v>
      </c>
      <c r="AE11" s="193">
        <f>'Alternatyva 2'!AE$132</f>
        <v>0</v>
      </c>
      <c r="AF11" s="193">
        <f>'Alternatyva 2'!AF$132</f>
        <v>0</v>
      </c>
      <c r="AG11" s="193">
        <f>'Alternatyva 2'!AG$132</f>
        <v>0</v>
      </c>
      <c r="AH11" s="193">
        <f>'Alternatyva 2'!AH$132</f>
        <v>0</v>
      </c>
      <c r="AI11" s="193">
        <f>'Alternatyva 2'!AI$132</f>
        <v>0</v>
      </c>
      <c r="AJ11" s="193">
        <f>'Alternatyva 2'!AJ$132</f>
        <v>0</v>
      </c>
      <c r="AK11" s="193">
        <f>'Alternatyva 2'!AK$132</f>
        <v>0</v>
      </c>
      <c r="AL11" s="193">
        <f>'Alternatyva 2'!AL$132</f>
        <v>0</v>
      </c>
      <c r="AM11" s="193">
        <f>'Alternatyva 2'!AM$132</f>
        <v>0</v>
      </c>
      <c r="AN11" s="193">
        <f>'Alternatyva 2'!AN$132</f>
        <v>0</v>
      </c>
      <c r="AO11" s="193">
        <f>'Alternatyva 2'!AO$132</f>
        <v>0</v>
      </c>
      <c r="AP11" s="193">
        <f>'Alternatyva 2'!AP$132</f>
        <v>0</v>
      </c>
      <c r="AQ11" s="193">
        <f>'Alternatyva 2'!AQ$132</f>
        <v>0</v>
      </c>
      <c r="AR11" s="193">
        <f>'Alternatyva 2'!AR$132</f>
        <v>0</v>
      </c>
      <c r="AS11" s="193">
        <f>'Alternatyva 2'!AS$132</f>
        <v>0</v>
      </c>
      <c r="AT11" s="193">
        <f>'Alternatyva 2'!AT$132</f>
        <v>0</v>
      </c>
      <c r="AU11" s="193">
        <f>'Alternatyva 2'!AU$132</f>
        <v>0</v>
      </c>
      <c r="AV11" s="193">
        <f>'Alternatyva 2'!AV$132</f>
        <v>0</v>
      </c>
      <c r="AW11" s="193">
        <f>'Alternatyva 2'!AW$132</f>
        <v>0</v>
      </c>
      <c r="AX11" s="193">
        <f>'Alternatyva 2'!AX$132</f>
        <v>0</v>
      </c>
      <c r="AY11" s="193">
        <f>'Alternatyva 2'!AY$132</f>
        <v>0</v>
      </c>
      <c r="AZ11" s="193">
        <f>'Alternatyva 2'!AZ$132</f>
        <v>0</v>
      </c>
      <c r="BA11" s="193">
        <f>'Alternatyva 2'!BA$132</f>
        <v>0</v>
      </c>
      <c r="BB11" s="193">
        <f>'Alternatyva 2'!BB$132</f>
        <v>0</v>
      </c>
      <c r="BC11" s="193">
        <f>'Alternatyva 2'!BC$132</f>
        <v>0</v>
      </c>
      <c r="BD11" s="193">
        <f>'Alternatyva 2'!BD$132</f>
        <v>0</v>
      </c>
      <c r="BE11" s="193">
        <f>'Alternatyva 2'!BE$132</f>
        <v>0</v>
      </c>
      <c r="BF11" s="193">
        <f>'Alternatyva 2'!BF$132</f>
        <v>0</v>
      </c>
      <c r="BG11" s="193">
        <f>'Alternatyva 2'!BG$132</f>
        <v>0</v>
      </c>
      <c r="BH11" s="193">
        <f>'Alternatyva 2'!BH$132</f>
        <v>0</v>
      </c>
      <c r="BI11" s="193">
        <f>'Alternatyva 2'!BI$132</f>
        <v>0</v>
      </c>
      <c r="BJ11" s="193">
        <f>'Alternatyva 2'!BJ$132</f>
        <v>0</v>
      </c>
      <c r="BK11" s="193">
        <f>'Alternatyva 2'!BK$132</f>
        <v>0</v>
      </c>
      <c r="BL11" s="193">
        <f>'Alternatyva 2'!BL$132</f>
        <v>0</v>
      </c>
      <c r="BM11" s="193">
        <f>'Alternatyva 2'!BM$132</f>
        <v>0</v>
      </c>
      <c r="BN11" s="193">
        <f>'Alternatyva 2'!BN$132</f>
        <v>0</v>
      </c>
      <c r="BO11" s="193">
        <f>'Alternatyva 2'!BO$132</f>
        <v>0</v>
      </c>
      <c r="BP11" s="193">
        <f>'Alternatyva 2'!BP$132</f>
        <v>0</v>
      </c>
      <c r="BQ11" s="193">
        <f>'Alternatyva 2'!BQ$132</f>
        <v>0</v>
      </c>
      <c r="BR11" s="193">
        <f>'Alternatyva 2'!BR$132</f>
        <v>0</v>
      </c>
      <c r="BS11" s="193">
        <f>'Alternatyva 2'!BS$132</f>
        <v>0</v>
      </c>
      <c r="BT11" s="193">
        <f>'Alternatyva 2'!BT$132</f>
        <v>0</v>
      </c>
      <c r="BU11" s="193">
        <f>'Alternatyva 2'!BU$132</f>
        <v>0</v>
      </c>
      <c r="BV11" s="193">
        <f>'Alternatyva 2'!BV$132</f>
        <v>0</v>
      </c>
      <c r="BW11" s="193">
        <f>'Alternatyva 2'!BW$132</f>
        <v>0</v>
      </c>
      <c r="BX11" s="193">
        <f>'Alternatyva 2'!BX$132</f>
        <v>0</v>
      </c>
      <c r="BY11" s="193">
        <f>'Alternatyva 2'!BY$132</f>
        <v>0</v>
      </c>
      <c r="BZ11" s="193">
        <f>'Alternatyva 2'!BZ$132</f>
        <v>0</v>
      </c>
      <c r="CA11" s="193">
        <f>'Alternatyva 2'!CA$132</f>
        <v>0</v>
      </c>
      <c r="CB11" s="193">
        <f>'Alternatyva 2'!CB$132</f>
        <v>0</v>
      </c>
      <c r="CC11" s="193">
        <f>'Alternatyva 2'!CC$132</f>
        <v>0</v>
      </c>
      <c r="CD11" s="193">
        <f>'Alternatyva 2'!CD$132</f>
        <v>0</v>
      </c>
      <c r="CE11" s="193">
        <f>'Alternatyva 2'!CE$132</f>
        <v>0</v>
      </c>
      <c r="CF11" s="193">
        <f>'Alternatyva 2'!CF$132</f>
        <v>0</v>
      </c>
      <c r="CG11" s="193">
        <f>'Alternatyva 2'!CG$132</f>
        <v>0</v>
      </c>
      <c r="CH11" s="193">
        <f>'Alternatyva 2'!CH$132</f>
        <v>0</v>
      </c>
      <c r="CI11" s="193">
        <f>'Alternatyva 2'!CI$132</f>
        <v>0</v>
      </c>
      <c r="CJ11" s="193">
        <f>'Alternatyva 2'!CJ$132</f>
        <v>0</v>
      </c>
      <c r="CK11" s="193">
        <f>'Alternatyva 2'!CK$132</f>
        <v>0</v>
      </c>
      <c r="CL11" s="193">
        <f>'Alternatyva 2'!CL$132</f>
        <v>0</v>
      </c>
      <c r="CM11" s="193">
        <f>'Alternatyva 2'!CM$132</f>
        <v>0</v>
      </c>
      <c r="CN11" s="193">
        <f>'Alternatyva 2'!CN$132</f>
        <v>0</v>
      </c>
      <c r="CO11" s="193">
        <f>'Alternatyva 2'!CO$132</f>
        <v>0</v>
      </c>
      <c r="CP11" s="193">
        <f>'Alternatyva 2'!CP$132</f>
        <v>0</v>
      </c>
      <c r="CQ11" s="193">
        <f>'Alternatyva 2'!CQ$132</f>
        <v>0</v>
      </c>
      <c r="CR11" s="193">
        <f>'Alternatyva 2'!CR$132</f>
        <v>0</v>
      </c>
      <c r="CS11" s="193">
        <f>'Alternatyva 2'!CS$132</f>
        <v>0</v>
      </c>
      <c r="CT11" s="193">
        <f>'Alternatyva 2'!CT$132</f>
        <v>0</v>
      </c>
      <c r="CU11" s="193">
        <f>'Alternatyva 2'!CU$132</f>
        <v>0</v>
      </c>
      <c r="CV11" s="193">
        <f>'Alternatyva 2'!CV$132</f>
        <v>0</v>
      </c>
      <c r="CW11" s="193">
        <f>'Alternatyva 2'!CW$132</f>
        <v>0</v>
      </c>
      <c r="CX11" s="193">
        <f>'Alternatyva 2'!CX$132</f>
        <v>0</v>
      </c>
      <c r="CY11" s="193">
        <f>'Alternatyva 2'!CY$132</f>
        <v>0</v>
      </c>
      <c r="CZ11" s="193">
        <f>'Alternatyva 2'!CZ$132</f>
        <v>0</v>
      </c>
      <c r="DA11" s="193">
        <f>'Alternatyva 2'!DA$132</f>
        <v>0</v>
      </c>
      <c r="DB11" s="193">
        <f>'Alternatyva 2'!DB$132</f>
        <v>0</v>
      </c>
      <c r="DC11" s="193">
        <f>'Alternatyva 2'!DC$132</f>
        <v>0</v>
      </c>
    </row>
    <row r="12" spans="2:107" hidden="1">
      <c r="B12" s="790" t="str">
        <f>IF(A3_pav="","",A3_pav)</f>
        <v/>
      </c>
      <c r="C12" s="790"/>
      <c r="D12" s="790"/>
      <c r="E12" s="790"/>
      <c r="F12" s="171">
        <f>H12+NPV(FD,I12:INDEX(I12:DC12,PAL))</f>
        <v>0</v>
      </c>
      <c r="G12" s="171">
        <f>SUMIF($H$8:$DC$8,"&lt;="&amp;PAL,$H12:$DC12)</f>
        <v>0</v>
      </c>
      <c r="H12" s="193">
        <f>'Alternatyva 3'!H$132</f>
        <v>0</v>
      </c>
      <c r="I12" s="193">
        <f>'Alternatyva 3'!I$132</f>
        <v>0</v>
      </c>
      <c r="J12" s="193">
        <f>'Alternatyva 3'!J$132</f>
        <v>0</v>
      </c>
      <c r="K12" s="193">
        <f>'Alternatyva 3'!K$132</f>
        <v>0</v>
      </c>
      <c r="L12" s="193">
        <f>'Alternatyva 3'!L$132</f>
        <v>0</v>
      </c>
      <c r="M12" s="193">
        <f>'Alternatyva 3'!M$132</f>
        <v>0</v>
      </c>
      <c r="N12" s="193">
        <f>'Alternatyva 3'!N$132</f>
        <v>0</v>
      </c>
      <c r="O12" s="193">
        <f>'Alternatyva 3'!O$132</f>
        <v>0</v>
      </c>
      <c r="P12" s="193">
        <f>'Alternatyva 3'!P$132</f>
        <v>0</v>
      </c>
      <c r="Q12" s="193">
        <f>'Alternatyva 3'!Q$132</f>
        <v>0</v>
      </c>
      <c r="R12" s="193">
        <f>'Alternatyva 3'!R$132</f>
        <v>0</v>
      </c>
      <c r="S12" s="193">
        <f>'Alternatyva 3'!S$132</f>
        <v>0</v>
      </c>
      <c r="T12" s="193">
        <f>'Alternatyva 3'!T$132</f>
        <v>0</v>
      </c>
      <c r="U12" s="193">
        <f>'Alternatyva 3'!U$132</f>
        <v>0</v>
      </c>
      <c r="V12" s="193">
        <f>'Alternatyva 3'!V$132</f>
        <v>0</v>
      </c>
      <c r="W12" s="193">
        <f>'Alternatyva 3'!W$132</f>
        <v>0</v>
      </c>
      <c r="X12" s="193">
        <f>'Alternatyva 3'!X$132</f>
        <v>0</v>
      </c>
      <c r="Y12" s="193">
        <f>'Alternatyva 3'!Y$132</f>
        <v>0</v>
      </c>
      <c r="Z12" s="193">
        <f>'Alternatyva 3'!Z$132</f>
        <v>0</v>
      </c>
      <c r="AA12" s="193">
        <f>'Alternatyva 3'!AA$132</f>
        <v>0</v>
      </c>
      <c r="AB12" s="193">
        <f>'Alternatyva 3'!AB$132</f>
        <v>0</v>
      </c>
      <c r="AC12" s="193">
        <f>'Alternatyva 3'!AC$132</f>
        <v>0</v>
      </c>
      <c r="AD12" s="193">
        <f>'Alternatyva 3'!AD$132</f>
        <v>0</v>
      </c>
      <c r="AE12" s="193">
        <f>'Alternatyva 3'!AE$132</f>
        <v>0</v>
      </c>
      <c r="AF12" s="193">
        <f>'Alternatyva 3'!AF$132</f>
        <v>0</v>
      </c>
      <c r="AG12" s="193">
        <f>'Alternatyva 3'!AG$132</f>
        <v>0</v>
      </c>
      <c r="AH12" s="193">
        <f>'Alternatyva 3'!AH$132</f>
        <v>0</v>
      </c>
      <c r="AI12" s="193">
        <f>'Alternatyva 3'!AI$132</f>
        <v>0</v>
      </c>
      <c r="AJ12" s="193">
        <f>'Alternatyva 3'!AJ$132</f>
        <v>0</v>
      </c>
      <c r="AK12" s="193">
        <f>'Alternatyva 3'!AK$132</f>
        <v>0</v>
      </c>
      <c r="AL12" s="193">
        <f>'Alternatyva 3'!AL$132</f>
        <v>0</v>
      </c>
      <c r="AM12" s="193">
        <f>'Alternatyva 3'!AM$132</f>
        <v>0</v>
      </c>
      <c r="AN12" s="193">
        <f>'Alternatyva 3'!AN$132</f>
        <v>0</v>
      </c>
      <c r="AO12" s="193">
        <f>'Alternatyva 3'!AO$132</f>
        <v>0</v>
      </c>
      <c r="AP12" s="193">
        <f>'Alternatyva 3'!AP$132</f>
        <v>0</v>
      </c>
      <c r="AQ12" s="193">
        <f>'Alternatyva 3'!AQ$132</f>
        <v>0</v>
      </c>
      <c r="AR12" s="193">
        <f>'Alternatyva 3'!AR$132</f>
        <v>0</v>
      </c>
      <c r="AS12" s="193">
        <f>'Alternatyva 3'!AS$132</f>
        <v>0</v>
      </c>
      <c r="AT12" s="193">
        <f>'Alternatyva 3'!AT$132</f>
        <v>0</v>
      </c>
      <c r="AU12" s="193">
        <f>'Alternatyva 3'!AU$132</f>
        <v>0</v>
      </c>
      <c r="AV12" s="193">
        <f>'Alternatyva 3'!AV$132</f>
        <v>0</v>
      </c>
      <c r="AW12" s="193">
        <f>'Alternatyva 3'!AW$132</f>
        <v>0</v>
      </c>
      <c r="AX12" s="193">
        <f>'Alternatyva 3'!AX$132</f>
        <v>0</v>
      </c>
      <c r="AY12" s="193">
        <f>'Alternatyva 3'!AY$132</f>
        <v>0</v>
      </c>
      <c r="AZ12" s="193">
        <f>'Alternatyva 3'!AZ$132</f>
        <v>0</v>
      </c>
      <c r="BA12" s="193">
        <f>'Alternatyva 3'!BA$132</f>
        <v>0</v>
      </c>
      <c r="BB12" s="193">
        <f>'Alternatyva 3'!BB$132</f>
        <v>0</v>
      </c>
      <c r="BC12" s="193">
        <f>'Alternatyva 3'!BC$132</f>
        <v>0</v>
      </c>
      <c r="BD12" s="193">
        <f>'Alternatyva 3'!BD$132</f>
        <v>0</v>
      </c>
      <c r="BE12" s="193">
        <f>'Alternatyva 3'!BE$132</f>
        <v>0</v>
      </c>
      <c r="BF12" s="193">
        <f>'Alternatyva 3'!BF$132</f>
        <v>0</v>
      </c>
      <c r="BG12" s="193">
        <f>'Alternatyva 3'!BG$132</f>
        <v>0</v>
      </c>
      <c r="BH12" s="193">
        <f>'Alternatyva 3'!BH$132</f>
        <v>0</v>
      </c>
      <c r="BI12" s="193">
        <f>'Alternatyva 3'!BI$132</f>
        <v>0</v>
      </c>
      <c r="BJ12" s="193">
        <f>'Alternatyva 3'!BJ$132</f>
        <v>0</v>
      </c>
      <c r="BK12" s="193">
        <f>'Alternatyva 3'!BK$132</f>
        <v>0</v>
      </c>
      <c r="BL12" s="193">
        <f>'Alternatyva 3'!BL$132</f>
        <v>0</v>
      </c>
      <c r="BM12" s="193">
        <f>'Alternatyva 3'!BM$132</f>
        <v>0</v>
      </c>
      <c r="BN12" s="193">
        <f>'Alternatyva 3'!BN$132</f>
        <v>0</v>
      </c>
      <c r="BO12" s="193">
        <f>'Alternatyva 3'!BO$132</f>
        <v>0</v>
      </c>
      <c r="BP12" s="193">
        <f>'Alternatyva 3'!BP$132</f>
        <v>0</v>
      </c>
      <c r="BQ12" s="193">
        <f>'Alternatyva 3'!BQ$132</f>
        <v>0</v>
      </c>
      <c r="BR12" s="193">
        <f>'Alternatyva 3'!BR$132</f>
        <v>0</v>
      </c>
      <c r="BS12" s="193">
        <f>'Alternatyva 3'!BS$132</f>
        <v>0</v>
      </c>
      <c r="BT12" s="193">
        <f>'Alternatyva 3'!BT$132</f>
        <v>0</v>
      </c>
      <c r="BU12" s="193">
        <f>'Alternatyva 3'!BU$132</f>
        <v>0</v>
      </c>
      <c r="BV12" s="193">
        <f>'Alternatyva 3'!BV$132</f>
        <v>0</v>
      </c>
      <c r="BW12" s="193">
        <f>'Alternatyva 3'!BW$132</f>
        <v>0</v>
      </c>
      <c r="BX12" s="193">
        <f>'Alternatyva 3'!BX$132</f>
        <v>0</v>
      </c>
      <c r="BY12" s="193">
        <f>'Alternatyva 3'!BY$132</f>
        <v>0</v>
      </c>
      <c r="BZ12" s="193">
        <f>'Alternatyva 3'!BZ$132</f>
        <v>0</v>
      </c>
      <c r="CA12" s="193">
        <f>'Alternatyva 3'!CA$132</f>
        <v>0</v>
      </c>
      <c r="CB12" s="193">
        <f>'Alternatyva 3'!CB$132</f>
        <v>0</v>
      </c>
      <c r="CC12" s="193">
        <f>'Alternatyva 3'!CC$132</f>
        <v>0</v>
      </c>
      <c r="CD12" s="193">
        <f>'Alternatyva 3'!CD$132</f>
        <v>0</v>
      </c>
      <c r="CE12" s="193">
        <f>'Alternatyva 3'!CE$132</f>
        <v>0</v>
      </c>
      <c r="CF12" s="193">
        <f>'Alternatyva 3'!CF$132</f>
        <v>0</v>
      </c>
      <c r="CG12" s="193">
        <f>'Alternatyva 3'!CG$132</f>
        <v>0</v>
      </c>
      <c r="CH12" s="193">
        <f>'Alternatyva 3'!CH$132</f>
        <v>0</v>
      </c>
      <c r="CI12" s="193">
        <f>'Alternatyva 3'!CI$132</f>
        <v>0</v>
      </c>
      <c r="CJ12" s="193">
        <f>'Alternatyva 3'!CJ$132</f>
        <v>0</v>
      </c>
      <c r="CK12" s="193">
        <f>'Alternatyva 3'!CK$132</f>
        <v>0</v>
      </c>
      <c r="CL12" s="193">
        <f>'Alternatyva 3'!CL$132</f>
        <v>0</v>
      </c>
      <c r="CM12" s="193">
        <f>'Alternatyva 3'!CM$132</f>
        <v>0</v>
      </c>
      <c r="CN12" s="193">
        <f>'Alternatyva 3'!CN$132</f>
        <v>0</v>
      </c>
      <c r="CO12" s="193">
        <f>'Alternatyva 3'!CO$132</f>
        <v>0</v>
      </c>
      <c r="CP12" s="193">
        <f>'Alternatyva 3'!CP$132</f>
        <v>0</v>
      </c>
      <c r="CQ12" s="193">
        <f>'Alternatyva 3'!CQ$132</f>
        <v>0</v>
      </c>
      <c r="CR12" s="193">
        <f>'Alternatyva 3'!CR$132</f>
        <v>0</v>
      </c>
      <c r="CS12" s="193">
        <f>'Alternatyva 3'!CS$132</f>
        <v>0</v>
      </c>
      <c r="CT12" s="193">
        <f>'Alternatyva 3'!CT$132</f>
        <v>0</v>
      </c>
      <c r="CU12" s="193">
        <f>'Alternatyva 3'!CU$132</f>
        <v>0</v>
      </c>
      <c r="CV12" s="193">
        <f>'Alternatyva 3'!CV$132</f>
        <v>0</v>
      </c>
      <c r="CW12" s="193">
        <f>'Alternatyva 3'!CW$132</f>
        <v>0</v>
      </c>
      <c r="CX12" s="193">
        <f>'Alternatyva 3'!CX$132</f>
        <v>0</v>
      </c>
      <c r="CY12" s="193">
        <f>'Alternatyva 3'!CY$132</f>
        <v>0</v>
      </c>
      <c r="CZ12" s="193">
        <f>'Alternatyva 3'!CZ$132</f>
        <v>0</v>
      </c>
      <c r="DA12" s="193">
        <f>'Alternatyva 3'!DA$132</f>
        <v>0</v>
      </c>
      <c r="DB12" s="193">
        <f>'Alternatyva 3'!DB$132</f>
        <v>0</v>
      </c>
      <c r="DC12" s="193">
        <f>'Alternatyva 3'!DC$132</f>
        <v>0</v>
      </c>
    </row>
    <row r="13" spans="2:107" hidden="1">
      <c r="B13" s="790" t="str">
        <f>IF(A4_pav="","",A4_pav)</f>
        <v/>
      </c>
      <c r="C13" s="790"/>
      <c r="D13" s="790"/>
      <c r="E13" s="790"/>
      <c r="F13" s="171">
        <f>H13+NPV(FD,I13:INDEX(I13:DC13,PAL))</f>
        <v>0</v>
      </c>
      <c r="G13" s="171">
        <f>SUMIF($H$8:$DC$8,"&lt;="&amp;PAL,$H13:$DC13)</f>
        <v>0</v>
      </c>
      <c r="H13" s="193">
        <f>'Alternatyva 4'!H$132</f>
        <v>0</v>
      </c>
      <c r="I13" s="193">
        <f>'Alternatyva 4'!I$132</f>
        <v>0</v>
      </c>
      <c r="J13" s="193">
        <f>'Alternatyva 4'!J$132</f>
        <v>0</v>
      </c>
      <c r="K13" s="193">
        <f>'Alternatyva 4'!K$132</f>
        <v>0</v>
      </c>
      <c r="L13" s="193">
        <f>'Alternatyva 4'!L$132</f>
        <v>0</v>
      </c>
      <c r="M13" s="193">
        <f>'Alternatyva 4'!M$132</f>
        <v>0</v>
      </c>
      <c r="N13" s="193">
        <f>'Alternatyva 4'!N$132</f>
        <v>0</v>
      </c>
      <c r="O13" s="193">
        <f>'Alternatyva 4'!O$132</f>
        <v>0</v>
      </c>
      <c r="P13" s="193">
        <f>'Alternatyva 4'!P$132</f>
        <v>0</v>
      </c>
      <c r="Q13" s="193">
        <f>'Alternatyva 4'!Q$132</f>
        <v>0</v>
      </c>
      <c r="R13" s="193">
        <f>'Alternatyva 4'!R$132</f>
        <v>0</v>
      </c>
      <c r="S13" s="193">
        <f>'Alternatyva 4'!S$132</f>
        <v>0</v>
      </c>
      <c r="T13" s="193">
        <f>'Alternatyva 4'!T$132</f>
        <v>0</v>
      </c>
      <c r="U13" s="193">
        <f>'Alternatyva 4'!U$132</f>
        <v>0</v>
      </c>
      <c r="V13" s="193">
        <f>'Alternatyva 4'!V$132</f>
        <v>0</v>
      </c>
      <c r="W13" s="193">
        <f>'Alternatyva 4'!W$132</f>
        <v>0</v>
      </c>
      <c r="X13" s="193">
        <f>'Alternatyva 4'!X$132</f>
        <v>0</v>
      </c>
      <c r="Y13" s="193">
        <f>'Alternatyva 4'!Y$132</f>
        <v>0</v>
      </c>
      <c r="Z13" s="193">
        <f>'Alternatyva 4'!Z$132</f>
        <v>0</v>
      </c>
      <c r="AA13" s="193">
        <f>'Alternatyva 4'!AA$132</f>
        <v>0</v>
      </c>
      <c r="AB13" s="193">
        <f>'Alternatyva 4'!AB$132</f>
        <v>0</v>
      </c>
      <c r="AC13" s="193">
        <f>'Alternatyva 4'!AC$132</f>
        <v>0</v>
      </c>
      <c r="AD13" s="193">
        <f>'Alternatyva 4'!AD$132</f>
        <v>0</v>
      </c>
      <c r="AE13" s="193">
        <f>'Alternatyva 4'!AE$132</f>
        <v>0</v>
      </c>
      <c r="AF13" s="193">
        <f>'Alternatyva 4'!AF$132</f>
        <v>0</v>
      </c>
      <c r="AG13" s="193">
        <f>'Alternatyva 4'!AG$132</f>
        <v>0</v>
      </c>
      <c r="AH13" s="193">
        <f>'Alternatyva 4'!AH$132</f>
        <v>0</v>
      </c>
      <c r="AI13" s="193">
        <f>'Alternatyva 4'!AI$132</f>
        <v>0</v>
      </c>
      <c r="AJ13" s="193">
        <f>'Alternatyva 4'!AJ$132</f>
        <v>0</v>
      </c>
      <c r="AK13" s="193">
        <f>'Alternatyva 4'!AK$132</f>
        <v>0</v>
      </c>
      <c r="AL13" s="193">
        <f>'Alternatyva 4'!AL$132</f>
        <v>0</v>
      </c>
      <c r="AM13" s="193">
        <f>'Alternatyva 4'!AM$132</f>
        <v>0</v>
      </c>
      <c r="AN13" s="193">
        <f>'Alternatyva 4'!AN$132</f>
        <v>0</v>
      </c>
      <c r="AO13" s="193">
        <f>'Alternatyva 4'!AO$132</f>
        <v>0</v>
      </c>
      <c r="AP13" s="193">
        <f>'Alternatyva 4'!AP$132</f>
        <v>0</v>
      </c>
      <c r="AQ13" s="193">
        <f>'Alternatyva 4'!AQ$132</f>
        <v>0</v>
      </c>
      <c r="AR13" s="193">
        <f>'Alternatyva 4'!AR$132</f>
        <v>0</v>
      </c>
      <c r="AS13" s="193">
        <f>'Alternatyva 4'!AS$132</f>
        <v>0</v>
      </c>
      <c r="AT13" s="193">
        <f>'Alternatyva 4'!AT$132</f>
        <v>0</v>
      </c>
      <c r="AU13" s="193">
        <f>'Alternatyva 4'!AU$132</f>
        <v>0</v>
      </c>
      <c r="AV13" s="193">
        <f>'Alternatyva 4'!AV$132</f>
        <v>0</v>
      </c>
      <c r="AW13" s="193">
        <f>'Alternatyva 4'!AW$132</f>
        <v>0</v>
      </c>
      <c r="AX13" s="193">
        <f>'Alternatyva 4'!AX$132</f>
        <v>0</v>
      </c>
      <c r="AY13" s="193">
        <f>'Alternatyva 4'!AY$132</f>
        <v>0</v>
      </c>
      <c r="AZ13" s="193">
        <f>'Alternatyva 4'!AZ$132</f>
        <v>0</v>
      </c>
      <c r="BA13" s="193">
        <f>'Alternatyva 4'!BA$132</f>
        <v>0</v>
      </c>
      <c r="BB13" s="193">
        <f>'Alternatyva 4'!BB$132</f>
        <v>0</v>
      </c>
      <c r="BC13" s="193">
        <f>'Alternatyva 4'!BC$132</f>
        <v>0</v>
      </c>
      <c r="BD13" s="193">
        <f>'Alternatyva 4'!BD$132</f>
        <v>0</v>
      </c>
      <c r="BE13" s="193">
        <f>'Alternatyva 4'!BE$132</f>
        <v>0</v>
      </c>
      <c r="BF13" s="193">
        <f>'Alternatyva 4'!BF$132</f>
        <v>0</v>
      </c>
      <c r="BG13" s="193">
        <f>'Alternatyva 4'!BG$132</f>
        <v>0</v>
      </c>
      <c r="BH13" s="193">
        <f>'Alternatyva 4'!BH$132</f>
        <v>0</v>
      </c>
      <c r="BI13" s="193">
        <f>'Alternatyva 4'!BI$132</f>
        <v>0</v>
      </c>
      <c r="BJ13" s="193">
        <f>'Alternatyva 4'!BJ$132</f>
        <v>0</v>
      </c>
      <c r="BK13" s="193">
        <f>'Alternatyva 4'!BK$132</f>
        <v>0</v>
      </c>
      <c r="BL13" s="193">
        <f>'Alternatyva 4'!BL$132</f>
        <v>0</v>
      </c>
      <c r="BM13" s="193">
        <f>'Alternatyva 4'!BM$132</f>
        <v>0</v>
      </c>
      <c r="BN13" s="193">
        <f>'Alternatyva 4'!BN$132</f>
        <v>0</v>
      </c>
      <c r="BO13" s="193">
        <f>'Alternatyva 4'!BO$132</f>
        <v>0</v>
      </c>
      <c r="BP13" s="193">
        <f>'Alternatyva 4'!BP$132</f>
        <v>0</v>
      </c>
      <c r="BQ13" s="193">
        <f>'Alternatyva 4'!BQ$132</f>
        <v>0</v>
      </c>
      <c r="BR13" s="193">
        <f>'Alternatyva 4'!BR$132</f>
        <v>0</v>
      </c>
      <c r="BS13" s="193">
        <f>'Alternatyva 4'!BS$132</f>
        <v>0</v>
      </c>
      <c r="BT13" s="193">
        <f>'Alternatyva 4'!BT$132</f>
        <v>0</v>
      </c>
      <c r="BU13" s="193">
        <f>'Alternatyva 4'!BU$132</f>
        <v>0</v>
      </c>
      <c r="BV13" s="193">
        <f>'Alternatyva 4'!BV$132</f>
        <v>0</v>
      </c>
      <c r="BW13" s="193">
        <f>'Alternatyva 4'!BW$132</f>
        <v>0</v>
      </c>
      <c r="BX13" s="193">
        <f>'Alternatyva 4'!BX$132</f>
        <v>0</v>
      </c>
      <c r="BY13" s="193">
        <f>'Alternatyva 4'!BY$132</f>
        <v>0</v>
      </c>
      <c r="BZ13" s="193">
        <f>'Alternatyva 4'!BZ$132</f>
        <v>0</v>
      </c>
      <c r="CA13" s="193">
        <f>'Alternatyva 4'!CA$132</f>
        <v>0</v>
      </c>
      <c r="CB13" s="193">
        <f>'Alternatyva 4'!CB$132</f>
        <v>0</v>
      </c>
      <c r="CC13" s="193">
        <f>'Alternatyva 4'!CC$132</f>
        <v>0</v>
      </c>
      <c r="CD13" s="193">
        <f>'Alternatyva 4'!CD$132</f>
        <v>0</v>
      </c>
      <c r="CE13" s="193">
        <f>'Alternatyva 4'!CE$132</f>
        <v>0</v>
      </c>
      <c r="CF13" s="193">
        <f>'Alternatyva 4'!CF$132</f>
        <v>0</v>
      </c>
      <c r="CG13" s="193">
        <f>'Alternatyva 4'!CG$132</f>
        <v>0</v>
      </c>
      <c r="CH13" s="193">
        <f>'Alternatyva 4'!CH$132</f>
        <v>0</v>
      </c>
      <c r="CI13" s="193">
        <f>'Alternatyva 4'!CI$132</f>
        <v>0</v>
      </c>
      <c r="CJ13" s="193">
        <f>'Alternatyva 4'!CJ$132</f>
        <v>0</v>
      </c>
      <c r="CK13" s="193">
        <f>'Alternatyva 4'!CK$132</f>
        <v>0</v>
      </c>
      <c r="CL13" s="193">
        <f>'Alternatyva 4'!CL$132</f>
        <v>0</v>
      </c>
      <c r="CM13" s="193">
        <f>'Alternatyva 4'!CM$132</f>
        <v>0</v>
      </c>
      <c r="CN13" s="193">
        <f>'Alternatyva 4'!CN$132</f>
        <v>0</v>
      </c>
      <c r="CO13" s="193">
        <f>'Alternatyva 4'!CO$132</f>
        <v>0</v>
      </c>
      <c r="CP13" s="193">
        <f>'Alternatyva 4'!CP$132</f>
        <v>0</v>
      </c>
      <c r="CQ13" s="193">
        <f>'Alternatyva 4'!CQ$132</f>
        <v>0</v>
      </c>
      <c r="CR13" s="193">
        <f>'Alternatyva 4'!CR$132</f>
        <v>0</v>
      </c>
      <c r="CS13" s="193">
        <f>'Alternatyva 4'!CS$132</f>
        <v>0</v>
      </c>
      <c r="CT13" s="193">
        <f>'Alternatyva 4'!CT$132</f>
        <v>0</v>
      </c>
      <c r="CU13" s="193">
        <f>'Alternatyva 4'!CU$132</f>
        <v>0</v>
      </c>
      <c r="CV13" s="193">
        <f>'Alternatyva 4'!CV$132</f>
        <v>0</v>
      </c>
      <c r="CW13" s="193">
        <f>'Alternatyva 4'!CW$132</f>
        <v>0</v>
      </c>
      <c r="CX13" s="193">
        <f>'Alternatyva 4'!CX$132</f>
        <v>0</v>
      </c>
      <c r="CY13" s="193">
        <f>'Alternatyva 4'!CY$132</f>
        <v>0</v>
      </c>
      <c r="CZ13" s="193">
        <f>'Alternatyva 4'!CZ$132</f>
        <v>0</v>
      </c>
      <c r="DA13" s="193">
        <f>'Alternatyva 4'!DA$132</f>
        <v>0</v>
      </c>
      <c r="DB13" s="193">
        <f>'Alternatyva 4'!DB$132</f>
        <v>0</v>
      </c>
      <c r="DC13" s="193">
        <f>'Alternatyva 4'!DC$132</f>
        <v>0</v>
      </c>
    </row>
    <row r="14" spans="2:107" hidden="1">
      <c r="B14" s="790" t="str">
        <f>IF(A5_pav="","",A5_pav)</f>
        <v/>
      </c>
      <c r="C14" s="790"/>
      <c r="D14" s="790"/>
      <c r="E14" s="790"/>
      <c r="F14" s="171">
        <f>H14+NPV(FD,I14:INDEX(I14:DC14,PAL))</f>
        <v>0</v>
      </c>
      <c r="G14" s="171">
        <f>SUMIF($H$8:$DC$8,"&lt;="&amp;PAL,$H14:$DC14)</f>
        <v>0</v>
      </c>
      <c r="H14" s="193">
        <f>'Alternatyva 5'!H$132</f>
        <v>0</v>
      </c>
      <c r="I14" s="193">
        <f>'Alternatyva 5'!I$132</f>
        <v>0</v>
      </c>
      <c r="J14" s="193">
        <f>'Alternatyva 5'!J$132</f>
        <v>0</v>
      </c>
      <c r="K14" s="193">
        <f>'Alternatyva 5'!K$132</f>
        <v>0</v>
      </c>
      <c r="L14" s="193">
        <f>'Alternatyva 5'!L$132</f>
        <v>0</v>
      </c>
      <c r="M14" s="193">
        <f>'Alternatyva 5'!M$132</f>
        <v>0</v>
      </c>
      <c r="N14" s="193">
        <f>'Alternatyva 5'!N$132</f>
        <v>0</v>
      </c>
      <c r="O14" s="193">
        <f>'Alternatyva 5'!O$132</f>
        <v>0</v>
      </c>
      <c r="P14" s="193">
        <f>'Alternatyva 5'!P$132</f>
        <v>0</v>
      </c>
      <c r="Q14" s="193">
        <f>'Alternatyva 5'!Q$132</f>
        <v>0</v>
      </c>
      <c r="R14" s="193">
        <f>'Alternatyva 5'!R$132</f>
        <v>0</v>
      </c>
      <c r="S14" s="193">
        <f>'Alternatyva 5'!S$132</f>
        <v>0</v>
      </c>
      <c r="T14" s="193">
        <f>'Alternatyva 5'!T$132</f>
        <v>0</v>
      </c>
      <c r="U14" s="193">
        <f>'Alternatyva 5'!U$132</f>
        <v>0</v>
      </c>
      <c r="V14" s="193">
        <f>'Alternatyva 5'!V$132</f>
        <v>0</v>
      </c>
      <c r="W14" s="193">
        <f>'Alternatyva 5'!W$132</f>
        <v>0</v>
      </c>
      <c r="X14" s="193">
        <f>'Alternatyva 5'!X$132</f>
        <v>0</v>
      </c>
      <c r="Y14" s="193">
        <f>'Alternatyva 5'!Y$132</f>
        <v>0</v>
      </c>
      <c r="Z14" s="193">
        <f>'Alternatyva 5'!Z$132</f>
        <v>0</v>
      </c>
      <c r="AA14" s="193">
        <f>'Alternatyva 5'!AA$132</f>
        <v>0</v>
      </c>
      <c r="AB14" s="193">
        <f>'Alternatyva 5'!AB$132</f>
        <v>0</v>
      </c>
      <c r="AC14" s="193">
        <f>'Alternatyva 5'!AC$132</f>
        <v>0</v>
      </c>
      <c r="AD14" s="193">
        <f>'Alternatyva 5'!AD$132</f>
        <v>0</v>
      </c>
      <c r="AE14" s="193">
        <f>'Alternatyva 5'!AE$132</f>
        <v>0</v>
      </c>
      <c r="AF14" s="193">
        <f>'Alternatyva 5'!AF$132</f>
        <v>0</v>
      </c>
      <c r="AG14" s="193">
        <f>'Alternatyva 5'!AG$132</f>
        <v>0</v>
      </c>
      <c r="AH14" s="193">
        <f>'Alternatyva 5'!AH$132</f>
        <v>0</v>
      </c>
      <c r="AI14" s="193">
        <f>'Alternatyva 5'!AI$132</f>
        <v>0</v>
      </c>
      <c r="AJ14" s="193">
        <f>'Alternatyva 5'!AJ$132</f>
        <v>0</v>
      </c>
      <c r="AK14" s="193">
        <f>'Alternatyva 5'!AK$132</f>
        <v>0</v>
      </c>
      <c r="AL14" s="193">
        <f>'Alternatyva 5'!AL$132</f>
        <v>0</v>
      </c>
      <c r="AM14" s="193">
        <f>'Alternatyva 5'!AM$132</f>
        <v>0</v>
      </c>
      <c r="AN14" s="193">
        <f>'Alternatyva 5'!AN$132</f>
        <v>0</v>
      </c>
      <c r="AO14" s="193">
        <f>'Alternatyva 5'!AO$132</f>
        <v>0</v>
      </c>
      <c r="AP14" s="193">
        <f>'Alternatyva 5'!AP$132</f>
        <v>0</v>
      </c>
      <c r="AQ14" s="193">
        <f>'Alternatyva 5'!AQ$132</f>
        <v>0</v>
      </c>
      <c r="AR14" s="193">
        <f>'Alternatyva 5'!AR$132</f>
        <v>0</v>
      </c>
      <c r="AS14" s="193">
        <f>'Alternatyva 5'!AS$132</f>
        <v>0</v>
      </c>
      <c r="AT14" s="193">
        <f>'Alternatyva 5'!AT$132</f>
        <v>0</v>
      </c>
      <c r="AU14" s="193">
        <f>'Alternatyva 5'!AU$132</f>
        <v>0</v>
      </c>
      <c r="AV14" s="193">
        <f>'Alternatyva 5'!AV$132</f>
        <v>0</v>
      </c>
      <c r="AW14" s="193">
        <f>'Alternatyva 5'!AW$132</f>
        <v>0</v>
      </c>
      <c r="AX14" s="193">
        <f>'Alternatyva 5'!AX$132</f>
        <v>0</v>
      </c>
      <c r="AY14" s="193">
        <f>'Alternatyva 5'!AY$132</f>
        <v>0</v>
      </c>
      <c r="AZ14" s="193">
        <f>'Alternatyva 5'!AZ$132</f>
        <v>0</v>
      </c>
      <c r="BA14" s="193">
        <f>'Alternatyva 5'!BA$132</f>
        <v>0</v>
      </c>
      <c r="BB14" s="193">
        <f>'Alternatyva 5'!BB$132</f>
        <v>0</v>
      </c>
      <c r="BC14" s="193">
        <f>'Alternatyva 5'!BC$132</f>
        <v>0</v>
      </c>
      <c r="BD14" s="193">
        <f>'Alternatyva 5'!BD$132</f>
        <v>0</v>
      </c>
      <c r="BE14" s="193">
        <f>'Alternatyva 5'!BE$132</f>
        <v>0</v>
      </c>
      <c r="BF14" s="193">
        <f>'Alternatyva 5'!BF$132</f>
        <v>0</v>
      </c>
      <c r="BG14" s="193">
        <f>'Alternatyva 5'!BG$132</f>
        <v>0</v>
      </c>
      <c r="BH14" s="193">
        <f>'Alternatyva 5'!BH$132</f>
        <v>0</v>
      </c>
      <c r="BI14" s="193">
        <f>'Alternatyva 5'!BI$132</f>
        <v>0</v>
      </c>
      <c r="BJ14" s="193">
        <f>'Alternatyva 5'!BJ$132</f>
        <v>0</v>
      </c>
      <c r="BK14" s="193">
        <f>'Alternatyva 5'!BK$132</f>
        <v>0</v>
      </c>
      <c r="BL14" s="193">
        <f>'Alternatyva 5'!BL$132</f>
        <v>0</v>
      </c>
      <c r="BM14" s="193">
        <f>'Alternatyva 5'!BM$132</f>
        <v>0</v>
      </c>
      <c r="BN14" s="193">
        <f>'Alternatyva 5'!BN$132</f>
        <v>0</v>
      </c>
      <c r="BO14" s="193">
        <f>'Alternatyva 5'!BO$132</f>
        <v>0</v>
      </c>
      <c r="BP14" s="193">
        <f>'Alternatyva 5'!BP$132</f>
        <v>0</v>
      </c>
      <c r="BQ14" s="193">
        <f>'Alternatyva 5'!BQ$132</f>
        <v>0</v>
      </c>
      <c r="BR14" s="193">
        <f>'Alternatyva 5'!BR$132</f>
        <v>0</v>
      </c>
      <c r="BS14" s="193">
        <f>'Alternatyva 5'!BS$132</f>
        <v>0</v>
      </c>
      <c r="BT14" s="193">
        <f>'Alternatyva 5'!BT$132</f>
        <v>0</v>
      </c>
      <c r="BU14" s="193">
        <f>'Alternatyva 5'!BU$132</f>
        <v>0</v>
      </c>
      <c r="BV14" s="193">
        <f>'Alternatyva 5'!BV$132</f>
        <v>0</v>
      </c>
      <c r="BW14" s="193">
        <f>'Alternatyva 5'!BW$132</f>
        <v>0</v>
      </c>
      <c r="BX14" s="193">
        <f>'Alternatyva 5'!BX$132</f>
        <v>0</v>
      </c>
      <c r="BY14" s="193">
        <f>'Alternatyva 5'!BY$132</f>
        <v>0</v>
      </c>
      <c r="BZ14" s="193">
        <f>'Alternatyva 5'!BZ$132</f>
        <v>0</v>
      </c>
      <c r="CA14" s="193">
        <f>'Alternatyva 5'!CA$132</f>
        <v>0</v>
      </c>
      <c r="CB14" s="193">
        <f>'Alternatyva 5'!CB$132</f>
        <v>0</v>
      </c>
      <c r="CC14" s="193">
        <f>'Alternatyva 5'!CC$132</f>
        <v>0</v>
      </c>
      <c r="CD14" s="193">
        <f>'Alternatyva 5'!CD$132</f>
        <v>0</v>
      </c>
      <c r="CE14" s="193">
        <f>'Alternatyva 5'!CE$132</f>
        <v>0</v>
      </c>
      <c r="CF14" s="193">
        <f>'Alternatyva 5'!CF$132</f>
        <v>0</v>
      </c>
      <c r="CG14" s="193">
        <f>'Alternatyva 5'!CG$132</f>
        <v>0</v>
      </c>
      <c r="CH14" s="193">
        <f>'Alternatyva 5'!CH$132</f>
        <v>0</v>
      </c>
      <c r="CI14" s="193">
        <f>'Alternatyva 5'!CI$132</f>
        <v>0</v>
      </c>
      <c r="CJ14" s="193">
        <f>'Alternatyva 5'!CJ$132</f>
        <v>0</v>
      </c>
      <c r="CK14" s="193">
        <f>'Alternatyva 5'!CK$132</f>
        <v>0</v>
      </c>
      <c r="CL14" s="193">
        <f>'Alternatyva 5'!CL$132</f>
        <v>0</v>
      </c>
      <c r="CM14" s="193">
        <f>'Alternatyva 5'!CM$132</f>
        <v>0</v>
      </c>
      <c r="CN14" s="193">
        <f>'Alternatyva 5'!CN$132</f>
        <v>0</v>
      </c>
      <c r="CO14" s="193">
        <f>'Alternatyva 5'!CO$132</f>
        <v>0</v>
      </c>
      <c r="CP14" s="193">
        <f>'Alternatyva 5'!CP$132</f>
        <v>0</v>
      </c>
      <c r="CQ14" s="193">
        <f>'Alternatyva 5'!CQ$132</f>
        <v>0</v>
      </c>
      <c r="CR14" s="193">
        <f>'Alternatyva 5'!CR$132</f>
        <v>0</v>
      </c>
      <c r="CS14" s="193">
        <f>'Alternatyva 5'!CS$132</f>
        <v>0</v>
      </c>
      <c r="CT14" s="193">
        <f>'Alternatyva 5'!CT$132</f>
        <v>0</v>
      </c>
      <c r="CU14" s="193">
        <f>'Alternatyva 5'!CU$132</f>
        <v>0</v>
      </c>
      <c r="CV14" s="193">
        <f>'Alternatyva 5'!CV$132</f>
        <v>0</v>
      </c>
      <c r="CW14" s="193">
        <f>'Alternatyva 5'!CW$132</f>
        <v>0</v>
      </c>
      <c r="CX14" s="193">
        <f>'Alternatyva 5'!CX$132</f>
        <v>0</v>
      </c>
      <c r="CY14" s="193">
        <f>'Alternatyva 5'!CY$132</f>
        <v>0</v>
      </c>
      <c r="CZ14" s="193">
        <f>'Alternatyva 5'!CZ$132</f>
        <v>0</v>
      </c>
      <c r="DA14" s="193">
        <f>'Alternatyva 5'!DA$132</f>
        <v>0</v>
      </c>
      <c r="DB14" s="193">
        <f>'Alternatyva 5'!DB$132</f>
        <v>0</v>
      </c>
      <c r="DC14" s="193">
        <f>'Alternatyva 5'!DC$132</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791" t="s">
        <v>14</v>
      </c>
      <c r="C17" s="791"/>
      <c r="D17" s="791"/>
      <c r="E17" s="791"/>
      <c r="F17" s="169" t="s">
        <v>239</v>
      </c>
      <c r="G17" s="12"/>
      <c r="H17" s="12"/>
      <c r="J17" s="7"/>
      <c r="K17" s="7"/>
      <c r="L17" s="7"/>
      <c r="M17" s="7"/>
      <c r="N17" s="7"/>
      <c r="O17" s="7"/>
      <c r="P17" s="7"/>
    </row>
    <row r="18" spans="2:107">
      <c r="B18" s="790" t="str">
        <f>IF(A1_pav="","",A1_pav)</f>
        <v>2021-2027 m. IP ir EGADP suderintų rodiklių reikšmių pasiekimas</v>
      </c>
      <c r="C18" s="790"/>
      <c r="D18" s="790"/>
      <c r="E18" s="790"/>
      <c r="F18" s="202">
        <f ca="1">IFERROR(('Alternatyva 1'!$F$7+'Alternatyva 1'!F$131-F28)/$F10,"-")</f>
        <v>237131013.40096053</v>
      </c>
      <c r="G18" s="13"/>
      <c r="H18" s="1"/>
      <c r="M18" s="1"/>
      <c r="N18" s="14"/>
      <c r="P18" s="1"/>
    </row>
    <row r="19" spans="2:107" hidden="1">
      <c r="B19" s="790" t="str">
        <f>IF(A2_pav="","",A2_pav)</f>
        <v/>
      </c>
      <c r="C19" s="790"/>
      <c r="D19" s="790"/>
      <c r="E19" s="790"/>
      <c r="F19" s="202" t="str">
        <f>IFERROR(('Alternatyva 2'!$F$7+'Alternatyva 2'!F$131-F36)/$F11,"-")</f>
        <v>-</v>
      </c>
      <c r="G19" s="13"/>
      <c r="H19" s="13"/>
      <c r="M19" s="1"/>
      <c r="N19" s="14"/>
      <c r="P19" s="1"/>
    </row>
    <row r="20" spans="2:107" hidden="1">
      <c r="B20" s="790" t="str">
        <f>IF(A3_pav="","",A3_pav)</f>
        <v/>
      </c>
      <c r="C20" s="790"/>
      <c r="D20" s="790"/>
      <c r="E20" s="790"/>
      <c r="F20" s="202" t="str">
        <f>IFERROR(('Alternatyva 3'!$F$7+'Alternatyva 3'!F$131-F44)/$F12,"-")</f>
        <v>-</v>
      </c>
      <c r="G20" s="13"/>
      <c r="H20" s="13"/>
      <c r="M20" s="1"/>
      <c r="N20" s="14"/>
      <c r="P20" s="1"/>
    </row>
    <row r="21" spans="2:107" hidden="1">
      <c r="B21" s="790" t="str">
        <f>IF(A4_pav="","",A4_pav)</f>
        <v/>
      </c>
      <c r="C21" s="790"/>
      <c r="D21" s="790"/>
      <c r="E21" s="790"/>
      <c r="F21" s="202" t="str">
        <f>IFERROR(('Alternatyva 4'!$F$7+'Alternatyva 4'!F$131-F52)/$F13,"-")</f>
        <v>-</v>
      </c>
      <c r="G21" s="13"/>
      <c r="H21" s="13"/>
      <c r="M21" s="1"/>
      <c r="N21" s="14"/>
      <c r="P21" s="1"/>
    </row>
    <row r="22" spans="2:107" hidden="1">
      <c r="B22" s="790" t="str">
        <f>IF(A5_pav="","",A5_pav)</f>
        <v/>
      </c>
      <c r="C22" s="790"/>
      <c r="D22" s="790"/>
      <c r="E22" s="790"/>
      <c r="F22" s="202" t="str">
        <f>IFERROR(('Alternatyva 5'!$F$7++'Alternatyva 5'!F$131-F60)/$F14,"-")</f>
        <v>-</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788" t="s">
        <v>231</v>
      </c>
      <c r="C27" s="788"/>
      <c r="D27" s="788"/>
      <c r="E27" s="788"/>
      <c r="F27" s="203"/>
      <c r="G27" s="168" t="s">
        <v>145</v>
      </c>
      <c r="H27" s="168">
        <f ca="1">H9</f>
        <v>2021</v>
      </c>
      <c r="I27" s="168">
        <f t="shared" ref="I27:BT27" ca="1" si="3">I9</f>
        <v>2022</v>
      </c>
      <c r="J27" s="168">
        <f t="shared" ca="1" si="3"/>
        <v>2023</v>
      </c>
      <c r="K27" s="168">
        <f t="shared" ca="1" si="3"/>
        <v>2024</v>
      </c>
      <c r="L27" s="168">
        <f t="shared" ca="1" si="3"/>
        <v>2025</v>
      </c>
      <c r="M27" s="168">
        <f t="shared" ca="1" si="3"/>
        <v>2026</v>
      </c>
      <c r="N27" s="168">
        <f t="shared" ca="1" si="3"/>
        <v>2027</v>
      </c>
      <c r="O27" s="168">
        <f t="shared" ca="1" si="3"/>
        <v>2028</v>
      </c>
      <c r="P27" s="168">
        <f t="shared" ca="1" si="3"/>
        <v>2029</v>
      </c>
      <c r="Q27" s="168">
        <f t="shared" ca="1" si="3"/>
        <v>2030</v>
      </c>
      <c r="R27" s="168">
        <f t="shared" ca="1" si="3"/>
        <v>2031</v>
      </c>
      <c r="S27" s="168">
        <f t="shared" ca="1" si="3"/>
        <v>2032</v>
      </c>
      <c r="T27" s="168">
        <f t="shared" ca="1" si="3"/>
        <v>2033</v>
      </c>
      <c r="U27" s="168">
        <f t="shared" ca="1" si="3"/>
        <v>2034</v>
      </c>
      <c r="V27" s="168">
        <f t="shared" ca="1" si="3"/>
        <v>2035</v>
      </c>
      <c r="W27" s="168">
        <f t="shared" ca="1" si="3"/>
        <v>2036</v>
      </c>
      <c r="X27" s="168">
        <f t="shared" ca="1" si="3"/>
        <v>2037</v>
      </c>
      <c r="Y27" s="168">
        <f t="shared" ca="1" si="3"/>
        <v>2038</v>
      </c>
      <c r="Z27" s="168">
        <f t="shared" ca="1" si="3"/>
        <v>2039</v>
      </c>
      <c r="AA27" s="168">
        <f t="shared" ca="1" si="3"/>
        <v>2040</v>
      </c>
      <c r="AB27" s="168">
        <f t="shared" ca="1" si="3"/>
        <v>2041</v>
      </c>
      <c r="AC27" s="168">
        <f t="shared" ca="1" si="3"/>
        <v>2042</v>
      </c>
      <c r="AD27" s="168">
        <f t="shared" ca="1" si="3"/>
        <v>2043</v>
      </c>
      <c r="AE27" s="168">
        <f t="shared" ca="1" si="3"/>
        <v>2044</v>
      </c>
      <c r="AF27" s="168">
        <f t="shared" ca="1" si="3"/>
        <v>2045</v>
      </c>
      <c r="AG27" s="168">
        <f t="shared" ca="1" si="3"/>
        <v>2046</v>
      </c>
      <c r="AH27" s="168">
        <f t="shared" ca="1" si="3"/>
        <v>2047</v>
      </c>
      <c r="AI27" s="168">
        <f t="shared" ca="1" si="3"/>
        <v>2048</v>
      </c>
      <c r="AJ27" s="168">
        <f t="shared" ca="1" si="3"/>
        <v>2049</v>
      </c>
      <c r="AK27" s="168">
        <f t="shared" ca="1" si="3"/>
        <v>2050</v>
      </c>
      <c r="AL27" s="168">
        <f t="shared" ca="1" si="3"/>
        <v>2051</v>
      </c>
      <c r="AM27" s="168">
        <f t="shared" ca="1" si="3"/>
        <v>2052</v>
      </c>
      <c r="AN27" s="168">
        <f t="shared" ca="1" si="3"/>
        <v>2053</v>
      </c>
      <c r="AO27" s="168">
        <f t="shared" ca="1" si="3"/>
        <v>2054</v>
      </c>
      <c r="AP27" s="168">
        <f t="shared" ca="1" si="3"/>
        <v>2055</v>
      </c>
      <c r="AQ27" s="168">
        <f t="shared" ca="1" si="3"/>
        <v>2056</v>
      </c>
      <c r="AR27" s="168">
        <f t="shared" ca="1" si="3"/>
        <v>2057</v>
      </c>
      <c r="AS27" s="168">
        <f t="shared" ca="1" si="3"/>
        <v>2058</v>
      </c>
      <c r="AT27" s="168">
        <f t="shared" ca="1" si="3"/>
        <v>2059</v>
      </c>
      <c r="AU27" s="168">
        <f t="shared" ca="1" si="3"/>
        <v>2060</v>
      </c>
      <c r="AV27" s="168">
        <f t="shared" ca="1" si="3"/>
        <v>2061</v>
      </c>
      <c r="AW27" s="168">
        <f t="shared" ca="1" si="3"/>
        <v>2062</v>
      </c>
      <c r="AX27" s="168">
        <f t="shared" ca="1" si="3"/>
        <v>2063</v>
      </c>
      <c r="AY27" s="168">
        <f t="shared" ca="1" si="3"/>
        <v>2064</v>
      </c>
      <c r="AZ27" s="168">
        <f t="shared" ca="1" si="3"/>
        <v>2065</v>
      </c>
      <c r="BA27" s="168">
        <f t="shared" ca="1" si="3"/>
        <v>2066</v>
      </c>
      <c r="BB27" s="168">
        <f t="shared" ca="1" si="3"/>
        <v>2067</v>
      </c>
      <c r="BC27" s="168">
        <f t="shared" ca="1" si="3"/>
        <v>2068</v>
      </c>
      <c r="BD27" s="168">
        <f t="shared" ca="1" si="3"/>
        <v>2069</v>
      </c>
      <c r="BE27" s="168">
        <f t="shared" ca="1" si="3"/>
        <v>2070</v>
      </c>
      <c r="BF27" s="168">
        <f t="shared" ca="1" si="3"/>
        <v>2071</v>
      </c>
      <c r="BG27" s="168">
        <f t="shared" ca="1" si="3"/>
        <v>2072</v>
      </c>
      <c r="BH27" s="168">
        <f t="shared" ca="1" si="3"/>
        <v>2073</v>
      </c>
      <c r="BI27" s="168">
        <f t="shared" ca="1" si="3"/>
        <v>2074</v>
      </c>
      <c r="BJ27" s="168">
        <f t="shared" ca="1" si="3"/>
        <v>2075</v>
      </c>
      <c r="BK27" s="168">
        <f t="shared" ca="1" si="3"/>
        <v>2076</v>
      </c>
      <c r="BL27" s="168">
        <f t="shared" ca="1" si="3"/>
        <v>2077</v>
      </c>
      <c r="BM27" s="168">
        <f t="shared" ca="1" si="3"/>
        <v>2078</v>
      </c>
      <c r="BN27" s="168">
        <f t="shared" ca="1" si="3"/>
        <v>2079</v>
      </c>
      <c r="BO27" s="168">
        <f t="shared" ca="1" si="3"/>
        <v>2080</v>
      </c>
      <c r="BP27" s="168">
        <f t="shared" ca="1" si="3"/>
        <v>2081</v>
      </c>
      <c r="BQ27" s="168">
        <f t="shared" ca="1" si="3"/>
        <v>2082</v>
      </c>
      <c r="BR27" s="168">
        <f t="shared" ca="1" si="3"/>
        <v>2083</v>
      </c>
      <c r="BS27" s="168">
        <f t="shared" ca="1" si="3"/>
        <v>2084</v>
      </c>
      <c r="BT27" s="168">
        <f t="shared" ca="1" si="3"/>
        <v>2085</v>
      </c>
      <c r="BU27" s="168">
        <f t="shared" ref="BU27:DC27" ca="1" si="4">BU9</f>
        <v>2086</v>
      </c>
      <c r="BV27" s="168">
        <f t="shared" ca="1" si="4"/>
        <v>2087</v>
      </c>
      <c r="BW27" s="168">
        <f t="shared" ca="1" si="4"/>
        <v>2088</v>
      </c>
      <c r="BX27" s="168">
        <f t="shared" ca="1" si="4"/>
        <v>2089</v>
      </c>
      <c r="BY27" s="168">
        <f t="shared" ca="1" si="4"/>
        <v>2090</v>
      </c>
      <c r="BZ27" s="168">
        <f t="shared" ca="1" si="4"/>
        <v>2091</v>
      </c>
      <c r="CA27" s="168">
        <f t="shared" ca="1" si="4"/>
        <v>2092</v>
      </c>
      <c r="CB27" s="168">
        <f t="shared" ca="1" si="4"/>
        <v>2093</v>
      </c>
      <c r="CC27" s="168">
        <f t="shared" ca="1" si="4"/>
        <v>2094</v>
      </c>
      <c r="CD27" s="168">
        <f t="shared" ca="1" si="4"/>
        <v>2095</v>
      </c>
      <c r="CE27" s="168">
        <f t="shared" ca="1" si="4"/>
        <v>2096</v>
      </c>
      <c r="CF27" s="168">
        <f t="shared" ca="1" si="4"/>
        <v>2097</v>
      </c>
      <c r="CG27" s="168">
        <f t="shared" ca="1" si="4"/>
        <v>2098</v>
      </c>
      <c r="CH27" s="168">
        <f t="shared" ca="1" si="4"/>
        <v>2099</v>
      </c>
      <c r="CI27" s="168">
        <f t="shared" ca="1" si="4"/>
        <v>2100</v>
      </c>
      <c r="CJ27" s="168">
        <f t="shared" ca="1" si="4"/>
        <v>2101</v>
      </c>
      <c r="CK27" s="168">
        <f t="shared" ca="1" si="4"/>
        <v>2102</v>
      </c>
      <c r="CL27" s="168">
        <f t="shared" ca="1" si="4"/>
        <v>2103</v>
      </c>
      <c r="CM27" s="168">
        <f t="shared" ca="1" si="4"/>
        <v>2104</v>
      </c>
      <c r="CN27" s="168">
        <f t="shared" ca="1" si="4"/>
        <v>2105</v>
      </c>
      <c r="CO27" s="168">
        <f t="shared" ca="1" si="4"/>
        <v>2106</v>
      </c>
      <c r="CP27" s="168">
        <f t="shared" ca="1" si="4"/>
        <v>2107</v>
      </c>
      <c r="CQ27" s="168">
        <f t="shared" ca="1" si="4"/>
        <v>2108</v>
      </c>
      <c r="CR27" s="168">
        <f t="shared" ca="1" si="4"/>
        <v>2109</v>
      </c>
      <c r="CS27" s="168">
        <f t="shared" ca="1" si="4"/>
        <v>2110</v>
      </c>
      <c r="CT27" s="168">
        <f t="shared" ca="1" si="4"/>
        <v>2111</v>
      </c>
      <c r="CU27" s="168">
        <f t="shared" ca="1" si="4"/>
        <v>2112</v>
      </c>
      <c r="CV27" s="168">
        <f t="shared" ca="1" si="4"/>
        <v>2113</v>
      </c>
      <c r="CW27" s="168">
        <f t="shared" ca="1" si="4"/>
        <v>2114</v>
      </c>
      <c r="CX27" s="168">
        <f t="shared" ca="1" si="4"/>
        <v>2115</v>
      </c>
      <c r="CY27" s="168">
        <f t="shared" ca="1" si="4"/>
        <v>2116</v>
      </c>
      <c r="CZ27" s="168">
        <f t="shared" ca="1" si="4"/>
        <v>2117</v>
      </c>
      <c r="DA27" s="168">
        <f t="shared" ca="1" si="4"/>
        <v>2118</v>
      </c>
      <c r="DB27" s="168">
        <f t="shared" ca="1" si="4"/>
        <v>2119</v>
      </c>
      <c r="DC27" s="168">
        <f t="shared" ca="1" si="4"/>
        <v>2120</v>
      </c>
    </row>
    <row r="28" spans="2:107" hidden="1">
      <c r="B28" s="787" t="s">
        <v>161</v>
      </c>
      <c r="C28" s="787"/>
      <c r="D28" s="787"/>
      <c r="E28" s="787"/>
      <c r="F28" s="192">
        <f>H28+NPV(FD,I28:INDEX(I28:DC28,PAL))</f>
        <v>0</v>
      </c>
      <c r="G28" s="196">
        <f>SUMIF($H$8:$DC$8,"&lt;="&amp;PAL,$H28:$DC28)</f>
        <v>0</v>
      </c>
      <c r="H28" s="204">
        <f>SUM('Alternatyva 1'!H$23,'Alternatyva 1'!H$36,'Alternatyva 1'!H$49,'Alternatyva 1'!H$63,'Alternatyva 1'!H$76,'Alternatyva 1'!H$89,'Alternatyva 1'!H$102)</f>
        <v>0</v>
      </c>
      <c r="I28" s="204">
        <f>SUM('Alternatyva 1'!I$23,'Alternatyva 1'!I$36,'Alternatyva 1'!I$49,'Alternatyva 1'!I$63,'Alternatyva 1'!I$76,'Alternatyva 1'!I$89,'Alternatyva 1'!I$102)</f>
        <v>0</v>
      </c>
      <c r="J28" s="204">
        <f>SUM('Alternatyva 1'!J$23,'Alternatyva 1'!J$36,'Alternatyva 1'!J$49,'Alternatyva 1'!J$63,'Alternatyva 1'!J$76,'Alternatyva 1'!J$89,'Alternatyva 1'!J$102)</f>
        <v>0</v>
      </c>
      <c r="K28" s="204">
        <f>SUM('Alternatyva 1'!K$23,'Alternatyva 1'!K$36,'Alternatyva 1'!K$49,'Alternatyva 1'!K$63,'Alternatyva 1'!K$76,'Alternatyva 1'!K$89,'Alternatyva 1'!K$102)</f>
        <v>0</v>
      </c>
      <c r="L28" s="204">
        <f>SUM('Alternatyva 1'!L$23,'Alternatyva 1'!L$36,'Alternatyva 1'!L$49,'Alternatyva 1'!L$63,'Alternatyva 1'!L$76,'Alternatyva 1'!L$89,'Alternatyva 1'!L$102)</f>
        <v>0</v>
      </c>
      <c r="M28" s="204">
        <f>SUM('Alternatyva 1'!M$23,'Alternatyva 1'!M$36,'Alternatyva 1'!M$49,'Alternatyva 1'!M$63,'Alternatyva 1'!M$76,'Alternatyva 1'!M$89,'Alternatyva 1'!M$102)</f>
        <v>0</v>
      </c>
      <c r="N28" s="204">
        <f>SUM('Alternatyva 1'!N$23,'Alternatyva 1'!N$36,'Alternatyva 1'!N$49,'Alternatyva 1'!N$63,'Alternatyva 1'!N$76,'Alternatyva 1'!N$89,'Alternatyva 1'!N$102)</f>
        <v>0</v>
      </c>
      <c r="O28" s="204">
        <f>SUM('Alternatyva 1'!O$23,'Alternatyva 1'!O$36,'Alternatyva 1'!O$49,'Alternatyva 1'!O$63,'Alternatyva 1'!O$76,'Alternatyva 1'!O$89,'Alternatyva 1'!O$102)</f>
        <v>0</v>
      </c>
      <c r="P28" s="204">
        <f>SUM('Alternatyva 1'!P$23,'Alternatyva 1'!P$36,'Alternatyva 1'!P$49,'Alternatyva 1'!P$63,'Alternatyva 1'!P$76,'Alternatyva 1'!P$89,'Alternatyva 1'!P$102)</f>
        <v>0</v>
      </c>
      <c r="Q28" s="204">
        <f>SUM('Alternatyva 1'!Q$23,'Alternatyva 1'!Q$36,'Alternatyva 1'!Q$49,'Alternatyva 1'!Q$63,'Alternatyva 1'!Q$76,'Alternatyva 1'!Q$89,'Alternatyva 1'!Q$102)</f>
        <v>0</v>
      </c>
      <c r="R28" s="204">
        <f>SUM('Alternatyva 1'!R$23,'Alternatyva 1'!R$36,'Alternatyva 1'!R$49,'Alternatyva 1'!R$63,'Alternatyva 1'!R$76,'Alternatyva 1'!R$89,'Alternatyva 1'!R$102)</f>
        <v>0</v>
      </c>
      <c r="S28" s="204">
        <f>SUM('Alternatyva 1'!S$23,'Alternatyva 1'!S$36,'Alternatyva 1'!S$49,'Alternatyva 1'!S$63,'Alternatyva 1'!S$76,'Alternatyva 1'!S$89,'Alternatyva 1'!S$102)</f>
        <v>0</v>
      </c>
      <c r="T28" s="204">
        <f>SUM('Alternatyva 1'!T$23,'Alternatyva 1'!T$36,'Alternatyva 1'!T$49,'Alternatyva 1'!T$63,'Alternatyva 1'!T$76,'Alternatyva 1'!T$89,'Alternatyva 1'!T$102)</f>
        <v>0</v>
      </c>
      <c r="U28" s="204">
        <f>SUM('Alternatyva 1'!U$23,'Alternatyva 1'!U$36,'Alternatyva 1'!U$49,'Alternatyva 1'!U$63,'Alternatyva 1'!U$76,'Alternatyva 1'!U$89,'Alternatyva 1'!U$102)</f>
        <v>0</v>
      </c>
      <c r="V28" s="204">
        <f>SUM('Alternatyva 1'!V$23,'Alternatyva 1'!V$36,'Alternatyva 1'!V$49,'Alternatyva 1'!V$63,'Alternatyva 1'!V$76,'Alternatyva 1'!V$89,'Alternatyva 1'!V$102)</f>
        <v>0</v>
      </c>
      <c r="W28" s="204">
        <f>SUM('Alternatyva 1'!W$23,'Alternatyva 1'!W$36,'Alternatyva 1'!W$49,'Alternatyva 1'!W$63,'Alternatyva 1'!W$76,'Alternatyva 1'!W$89,'Alternatyva 1'!W$102)</f>
        <v>0</v>
      </c>
      <c r="X28" s="204">
        <f>SUM('Alternatyva 1'!X$23,'Alternatyva 1'!X$36,'Alternatyva 1'!X$49,'Alternatyva 1'!X$63,'Alternatyva 1'!X$76,'Alternatyva 1'!X$89,'Alternatyva 1'!X$102)</f>
        <v>0</v>
      </c>
      <c r="Y28" s="204">
        <f>SUM('Alternatyva 1'!Y$23,'Alternatyva 1'!Y$36,'Alternatyva 1'!Y$49,'Alternatyva 1'!Y$63,'Alternatyva 1'!Y$76,'Alternatyva 1'!Y$89,'Alternatyva 1'!Y$102)</f>
        <v>0</v>
      </c>
      <c r="Z28" s="204">
        <f>SUM('Alternatyva 1'!Z$23,'Alternatyva 1'!Z$36,'Alternatyva 1'!Z$49,'Alternatyva 1'!Z$63,'Alternatyva 1'!Z$76,'Alternatyva 1'!Z$89,'Alternatyva 1'!Z$102)</f>
        <v>0</v>
      </c>
      <c r="AA28" s="204">
        <f>SUM('Alternatyva 1'!AA$23,'Alternatyva 1'!AA$36,'Alternatyva 1'!AA$49,'Alternatyva 1'!AA$63,'Alternatyva 1'!AA$76,'Alternatyva 1'!AA$89,'Alternatyva 1'!AA$102)</f>
        <v>0</v>
      </c>
      <c r="AB28" s="204">
        <f>SUM('Alternatyva 1'!AB$23,'Alternatyva 1'!AB$36,'Alternatyva 1'!AB$49,'Alternatyva 1'!AB$63,'Alternatyva 1'!AB$76,'Alternatyva 1'!AB$89,'Alternatyva 1'!AB$102)</f>
        <v>0</v>
      </c>
      <c r="AC28" s="204">
        <f>SUM('Alternatyva 1'!AC$23,'Alternatyva 1'!AC$36,'Alternatyva 1'!AC$49,'Alternatyva 1'!AC$63,'Alternatyva 1'!AC$76,'Alternatyva 1'!AC$89,'Alternatyva 1'!AC$102)</f>
        <v>0</v>
      </c>
      <c r="AD28" s="204">
        <f>SUM('Alternatyva 1'!AD$23,'Alternatyva 1'!AD$36,'Alternatyva 1'!AD$49,'Alternatyva 1'!AD$63,'Alternatyva 1'!AD$76,'Alternatyva 1'!AD$89,'Alternatyva 1'!AD$102)</f>
        <v>0</v>
      </c>
      <c r="AE28" s="204">
        <f>SUM('Alternatyva 1'!AE$23,'Alternatyva 1'!AE$36,'Alternatyva 1'!AE$49,'Alternatyva 1'!AE$63,'Alternatyva 1'!AE$76,'Alternatyva 1'!AE$89,'Alternatyva 1'!AE$102)</f>
        <v>0</v>
      </c>
      <c r="AF28" s="204">
        <f>SUM('Alternatyva 1'!AF$23,'Alternatyva 1'!AF$36,'Alternatyva 1'!AF$49,'Alternatyva 1'!AF$63,'Alternatyva 1'!AF$76,'Alternatyva 1'!AF$89,'Alternatyva 1'!AF$102)</f>
        <v>0</v>
      </c>
      <c r="AG28" s="204">
        <f>SUM('Alternatyva 1'!AG$23,'Alternatyva 1'!AG$36,'Alternatyva 1'!AG$49,'Alternatyva 1'!AG$63,'Alternatyva 1'!AG$76,'Alternatyva 1'!AG$89,'Alternatyva 1'!AG$102)</f>
        <v>0</v>
      </c>
      <c r="AH28" s="204">
        <f>SUM('Alternatyva 1'!AH$23,'Alternatyva 1'!AH$36,'Alternatyva 1'!AH$49,'Alternatyva 1'!AH$63,'Alternatyva 1'!AH$76,'Alternatyva 1'!AH$89,'Alternatyva 1'!AH$102)</f>
        <v>0</v>
      </c>
      <c r="AI28" s="204">
        <f>SUM('Alternatyva 1'!AI$23,'Alternatyva 1'!AI$36,'Alternatyva 1'!AI$49,'Alternatyva 1'!AI$63,'Alternatyva 1'!AI$76,'Alternatyva 1'!AI$89,'Alternatyva 1'!AI$102)</f>
        <v>0</v>
      </c>
      <c r="AJ28" s="204">
        <f>SUM('Alternatyva 1'!AJ$23,'Alternatyva 1'!AJ$36,'Alternatyva 1'!AJ$49,'Alternatyva 1'!AJ$63,'Alternatyva 1'!AJ$76,'Alternatyva 1'!AJ$89,'Alternatyva 1'!AJ$102)</f>
        <v>0</v>
      </c>
      <c r="AK28" s="204">
        <f>SUM('Alternatyva 1'!AK$23,'Alternatyva 1'!AK$36,'Alternatyva 1'!AK$49,'Alternatyva 1'!AK$63,'Alternatyva 1'!AK$76,'Alternatyva 1'!AK$89,'Alternatyva 1'!AK$102)</f>
        <v>0</v>
      </c>
      <c r="AL28" s="204">
        <f>SUM('Alternatyva 1'!AL$23,'Alternatyva 1'!AL$36,'Alternatyva 1'!AL$49,'Alternatyva 1'!AL$63,'Alternatyva 1'!AL$76,'Alternatyva 1'!AL$89,'Alternatyva 1'!AL$102)</f>
        <v>0</v>
      </c>
      <c r="AM28" s="204">
        <f>SUM('Alternatyva 1'!AM$23,'Alternatyva 1'!AM$36,'Alternatyva 1'!AM$49,'Alternatyva 1'!AM$63,'Alternatyva 1'!AM$76,'Alternatyva 1'!AM$89,'Alternatyva 1'!AM$102)</f>
        <v>0</v>
      </c>
      <c r="AN28" s="204">
        <f>SUM('Alternatyva 1'!AN$23,'Alternatyva 1'!AN$36,'Alternatyva 1'!AN$49,'Alternatyva 1'!AN$63,'Alternatyva 1'!AN$76,'Alternatyva 1'!AN$89,'Alternatyva 1'!AN$102)</f>
        <v>0</v>
      </c>
      <c r="AO28" s="204">
        <f>SUM('Alternatyva 1'!AO$23,'Alternatyva 1'!AO$36,'Alternatyva 1'!AO$49,'Alternatyva 1'!AO$63,'Alternatyva 1'!AO$76,'Alternatyva 1'!AO$89,'Alternatyva 1'!AO$102)</f>
        <v>0</v>
      </c>
      <c r="AP28" s="204">
        <f>SUM('Alternatyva 1'!AP$23,'Alternatyva 1'!AP$36,'Alternatyva 1'!AP$49,'Alternatyva 1'!AP$63,'Alternatyva 1'!AP$76,'Alternatyva 1'!AP$89,'Alternatyva 1'!AP$102)</f>
        <v>0</v>
      </c>
      <c r="AQ28" s="204">
        <f>SUM('Alternatyva 1'!AQ$23,'Alternatyva 1'!AQ$36,'Alternatyva 1'!AQ$49,'Alternatyva 1'!AQ$63,'Alternatyva 1'!AQ$76,'Alternatyva 1'!AQ$89,'Alternatyva 1'!AQ$102)</f>
        <v>0</v>
      </c>
      <c r="AR28" s="204">
        <f>SUM('Alternatyva 1'!AR$23,'Alternatyva 1'!AR$36,'Alternatyva 1'!AR$49,'Alternatyva 1'!AR$63,'Alternatyva 1'!AR$76,'Alternatyva 1'!AR$89,'Alternatyva 1'!AR$102)</f>
        <v>0</v>
      </c>
      <c r="AS28" s="204">
        <f>SUM('Alternatyva 1'!AS$23,'Alternatyva 1'!AS$36,'Alternatyva 1'!AS$49,'Alternatyva 1'!AS$63,'Alternatyva 1'!AS$76,'Alternatyva 1'!AS$89,'Alternatyva 1'!AS$102)</f>
        <v>0</v>
      </c>
      <c r="AT28" s="204">
        <f>SUM('Alternatyva 1'!AT$23,'Alternatyva 1'!AT$36,'Alternatyva 1'!AT$49,'Alternatyva 1'!AT$63,'Alternatyva 1'!AT$76,'Alternatyva 1'!AT$89,'Alternatyva 1'!AT$102)</f>
        <v>0</v>
      </c>
      <c r="AU28" s="204">
        <f>SUM('Alternatyva 1'!AU$23,'Alternatyva 1'!AU$36,'Alternatyva 1'!AU$49,'Alternatyva 1'!AU$63,'Alternatyva 1'!AU$76,'Alternatyva 1'!AU$89,'Alternatyva 1'!AU$102)</f>
        <v>0</v>
      </c>
      <c r="AV28" s="204">
        <f>SUM('Alternatyva 1'!AV$23,'Alternatyva 1'!AV$36,'Alternatyva 1'!AV$49,'Alternatyva 1'!AV$63,'Alternatyva 1'!AV$76,'Alternatyva 1'!AV$89,'Alternatyva 1'!AV$102)</f>
        <v>0</v>
      </c>
      <c r="AW28" s="204">
        <f>SUM('Alternatyva 1'!AW$23,'Alternatyva 1'!AW$36,'Alternatyva 1'!AW$49,'Alternatyva 1'!AW$63,'Alternatyva 1'!AW$76,'Alternatyva 1'!AW$89,'Alternatyva 1'!AW$102)</f>
        <v>0</v>
      </c>
      <c r="AX28" s="204">
        <f>SUM('Alternatyva 1'!AX$23,'Alternatyva 1'!AX$36,'Alternatyva 1'!AX$49,'Alternatyva 1'!AX$63,'Alternatyva 1'!AX$76,'Alternatyva 1'!AX$89,'Alternatyva 1'!AX$102)</f>
        <v>0</v>
      </c>
      <c r="AY28" s="204">
        <f>SUM('Alternatyva 1'!AY$23,'Alternatyva 1'!AY$36,'Alternatyva 1'!AY$49,'Alternatyva 1'!AY$63,'Alternatyva 1'!AY$76,'Alternatyva 1'!AY$89,'Alternatyva 1'!AY$102)</f>
        <v>0</v>
      </c>
      <c r="AZ28" s="204">
        <f>SUM('Alternatyva 1'!AZ$23,'Alternatyva 1'!AZ$36,'Alternatyva 1'!AZ$49,'Alternatyva 1'!AZ$63,'Alternatyva 1'!AZ$76,'Alternatyva 1'!AZ$89,'Alternatyva 1'!AZ$102)</f>
        <v>0</v>
      </c>
      <c r="BA28" s="204">
        <f>SUM('Alternatyva 1'!BA$23,'Alternatyva 1'!BA$36,'Alternatyva 1'!BA$49,'Alternatyva 1'!BA$63,'Alternatyva 1'!BA$76,'Alternatyva 1'!BA$89,'Alternatyva 1'!BA$102)</f>
        <v>0</v>
      </c>
      <c r="BB28" s="204">
        <f>SUM('Alternatyva 1'!BB$23,'Alternatyva 1'!BB$36,'Alternatyva 1'!BB$49,'Alternatyva 1'!BB$63,'Alternatyva 1'!BB$76,'Alternatyva 1'!BB$89,'Alternatyva 1'!BB$102)</f>
        <v>0</v>
      </c>
      <c r="BC28" s="204">
        <f>SUM('Alternatyva 1'!BC$23,'Alternatyva 1'!BC$36,'Alternatyva 1'!BC$49,'Alternatyva 1'!BC$63,'Alternatyva 1'!BC$76,'Alternatyva 1'!BC$89,'Alternatyva 1'!BC$102)</f>
        <v>0</v>
      </c>
      <c r="BD28" s="204">
        <f>SUM('Alternatyva 1'!BD$23,'Alternatyva 1'!BD$36,'Alternatyva 1'!BD$49,'Alternatyva 1'!BD$63,'Alternatyva 1'!BD$76,'Alternatyva 1'!BD$89,'Alternatyva 1'!BD$102)</f>
        <v>0</v>
      </c>
      <c r="BE28" s="204">
        <f>SUM('Alternatyva 1'!BE$23,'Alternatyva 1'!BE$36,'Alternatyva 1'!BE$49,'Alternatyva 1'!BE$63,'Alternatyva 1'!BE$76,'Alternatyva 1'!BE$89,'Alternatyva 1'!BE$102)</f>
        <v>0</v>
      </c>
      <c r="BF28" s="204">
        <f>SUM('Alternatyva 1'!BF$23,'Alternatyva 1'!BF$36,'Alternatyva 1'!BF$49,'Alternatyva 1'!BF$63,'Alternatyva 1'!BF$76,'Alternatyva 1'!BF$89,'Alternatyva 1'!BF$102)</f>
        <v>0</v>
      </c>
      <c r="BG28" s="204">
        <f>SUM('Alternatyva 1'!BG$23,'Alternatyva 1'!BG$36,'Alternatyva 1'!BG$49,'Alternatyva 1'!BG$63,'Alternatyva 1'!BG$76,'Alternatyva 1'!BG$89,'Alternatyva 1'!BG$102)</f>
        <v>0</v>
      </c>
      <c r="BH28" s="204">
        <f>SUM('Alternatyva 1'!BH$23,'Alternatyva 1'!BH$36,'Alternatyva 1'!BH$49,'Alternatyva 1'!BH$63,'Alternatyva 1'!BH$76,'Alternatyva 1'!BH$89,'Alternatyva 1'!BH$102)</f>
        <v>0</v>
      </c>
      <c r="BI28" s="204">
        <f>SUM('Alternatyva 1'!BI$23,'Alternatyva 1'!BI$36,'Alternatyva 1'!BI$49,'Alternatyva 1'!BI$63,'Alternatyva 1'!BI$76,'Alternatyva 1'!BI$89,'Alternatyva 1'!BI$102)</f>
        <v>0</v>
      </c>
      <c r="BJ28" s="204">
        <f>SUM('Alternatyva 1'!BJ$23,'Alternatyva 1'!BJ$36,'Alternatyva 1'!BJ$49,'Alternatyva 1'!BJ$63,'Alternatyva 1'!BJ$76,'Alternatyva 1'!BJ$89,'Alternatyva 1'!BJ$102)</f>
        <v>0</v>
      </c>
      <c r="BK28" s="204">
        <f>SUM('Alternatyva 1'!BK$23,'Alternatyva 1'!BK$36,'Alternatyva 1'!BK$49,'Alternatyva 1'!BK$63,'Alternatyva 1'!BK$76,'Alternatyva 1'!BK$89,'Alternatyva 1'!BK$102)</f>
        <v>0</v>
      </c>
      <c r="BL28" s="204">
        <f>SUM('Alternatyva 1'!BL$23,'Alternatyva 1'!BL$36,'Alternatyva 1'!BL$49,'Alternatyva 1'!BL$63,'Alternatyva 1'!BL$76,'Alternatyva 1'!BL$89,'Alternatyva 1'!BL$102)</f>
        <v>0</v>
      </c>
      <c r="BM28" s="204">
        <f>SUM('Alternatyva 1'!BM$23,'Alternatyva 1'!BM$36,'Alternatyva 1'!BM$49,'Alternatyva 1'!BM$63,'Alternatyva 1'!BM$76,'Alternatyva 1'!BM$89,'Alternatyva 1'!BM$102)</f>
        <v>0</v>
      </c>
      <c r="BN28" s="204">
        <f>SUM('Alternatyva 1'!BN$23,'Alternatyva 1'!BN$36,'Alternatyva 1'!BN$49,'Alternatyva 1'!BN$63,'Alternatyva 1'!BN$76,'Alternatyva 1'!BN$89,'Alternatyva 1'!BN$102)</f>
        <v>0</v>
      </c>
      <c r="BO28" s="204">
        <f>SUM('Alternatyva 1'!BO$23,'Alternatyva 1'!BO$36,'Alternatyva 1'!BO$49,'Alternatyva 1'!BO$63,'Alternatyva 1'!BO$76,'Alternatyva 1'!BO$89,'Alternatyva 1'!BO$102)</f>
        <v>0</v>
      </c>
      <c r="BP28" s="204">
        <f>SUM('Alternatyva 1'!BP$23,'Alternatyva 1'!BP$36,'Alternatyva 1'!BP$49,'Alternatyva 1'!BP$63,'Alternatyva 1'!BP$76,'Alternatyva 1'!BP$89,'Alternatyva 1'!BP$102)</f>
        <v>0</v>
      </c>
      <c r="BQ28" s="204">
        <f>SUM('Alternatyva 1'!BQ$23,'Alternatyva 1'!BQ$36,'Alternatyva 1'!BQ$49,'Alternatyva 1'!BQ$63,'Alternatyva 1'!BQ$76,'Alternatyva 1'!BQ$89,'Alternatyva 1'!BQ$102)</f>
        <v>0</v>
      </c>
      <c r="BR28" s="204">
        <f>SUM('Alternatyva 1'!BR$23,'Alternatyva 1'!BR$36,'Alternatyva 1'!BR$49,'Alternatyva 1'!BR$63,'Alternatyva 1'!BR$76,'Alternatyva 1'!BR$89,'Alternatyva 1'!BR$102)</f>
        <v>0</v>
      </c>
      <c r="BS28" s="204">
        <f>SUM('Alternatyva 1'!BS$23,'Alternatyva 1'!BS$36,'Alternatyva 1'!BS$49,'Alternatyva 1'!BS$63,'Alternatyva 1'!BS$76,'Alternatyva 1'!BS$89,'Alternatyva 1'!BS$102)</f>
        <v>0</v>
      </c>
      <c r="BT28" s="204">
        <f>SUM('Alternatyva 1'!BT$23,'Alternatyva 1'!BT$36,'Alternatyva 1'!BT$49,'Alternatyva 1'!BT$63,'Alternatyva 1'!BT$76,'Alternatyva 1'!BT$89,'Alternatyva 1'!BT$102)</f>
        <v>0</v>
      </c>
      <c r="BU28" s="204">
        <f>SUM('Alternatyva 1'!BU$23,'Alternatyva 1'!BU$36,'Alternatyva 1'!BU$49,'Alternatyva 1'!BU$63,'Alternatyva 1'!BU$76,'Alternatyva 1'!BU$89,'Alternatyva 1'!BU$102)</f>
        <v>0</v>
      </c>
      <c r="BV28" s="204">
        <f>SUM('Alternatyva 1'!BV$23,'Alternatyva 1'!BV$36,'Alternatyva 1'!BV$49,'Alternatyva 1'!BV$63,'Alternatyva 1'!BV$76,'Alternatyva 1'!BV$89,'Alternatyva 1'!BV$102)</f>
        <v>0</v>
      </c>
      <c r="BW28" s="204">
        <f>SUM('Alternatyva 1'!BW$23,'Alternatyva 1'!BW$36,'Alternatyva 1'!BW$49,'Alternatyva 1'!BW$63,'Alternatyva 1'!BW$76,'Alternatyva 1'!BW$89,'Alternatyva 1'!BW$102)</f>
        <v>0</v>
      </c>
      <c r="BX28" s="204">
        <f>SUM('Alternatyva 1'!BX$23,'Alternatyva 1'!BX$36,'Alternatyva 1'!BX$49,'Alternatyva 1'!BX$63,'Alternatyva 1'!BX$76,'Alternatyva 1'!BX$89,'Alternatyva 1'!BX$102)</f>
        <v>0</v>
      </c>
      <c r="BY28" s="204">
        <f>SUM('Alternatyva 1'!BY$23,'Alternatyva 1'!BY$36,'Alternatyva 1'!BY$49,'Alternatyva 1'!BY$63,'Alternatyva 1'!BY$76,'Alternatyva 1'!BY$89,'Alternatyva 1'!BY$102)</f>
        <v>0</v>
      </c>
      <c r="BZ28" s="204">
        <f>SUM('Alternatyva 1'!BZ$23,'Alternatyva 1'!BZ$36,'Alternatyva 1'!BZ$49,'Alternatyva 1'!BZ$63,'Alternatyva 1'!BZ$76,'Alternatyva 1'!BZ$89,'Alternatyva 1'!BZ$102)</f>
        <v>0</v>
      </c>
      <c r="CA28" s="204">
        <f>SUM('Alternatyva 1'!CA$23,'Alternatyva 1'!CA$36,'Alternatyva 1'!CA$49,'Alternatyva 1'!CA$63,'Alternatyva 1'!CA$76,'Alternatyva 1'!CA$89,'Alternatyva 1'!CA$102)</f>
        <v>0</v>
      </c>
      <c r="CB28" s="204">
        <f>SUM('Alternatyva 1'!CB$23,'Alternatyva 1'!CB$36,'Alternatyva 1'!CB$49,'Alternatyva 1'!CB$63,'Alternatyva 1'!CB$76,'Alternatyva 1'!CB$89,'Alternatyva 1'!CB$102)</f>
        <v>0</v>
      </c>
      <c r="CC28" s="204">
        <f>SUM('Alternatyva 1'!CC$23,'Alternatyva 1'!CC$36,'Alternatyva 1'!CC$49,'Alternatyva 1'!CC$63,'Alternatyva 1'!CC$76,'Alternatyva 1'!CC$89,'Alternatyva 1'!CC$102)</f>
        <v>0</v>
      </c>
      <c r="CD28" s="204">
        <f>SUM('Alternatyva 1'!CD$23,'Alternatyva 1'!CD$36,'Alternatyva 1'!CD$49,'Alternatyva 1'!CD$63,'Alternatyva 1'!CD$76,'Alternatyva 1'!CD$89,'Alternatyva 1'!CD$102)</f>
        <v>0</v>
      </c>
      <c r="CE28" s="204">
        <f>SUM('Alternatyva 1'!CE$23,'Alternatyva 1'!CE$36,'Alternatyva 1'!CE$49,'Alternatyva 1'!CE$63,'Alternatyva 1'!CE$76,'Alternatyva 1'!CE$89,'Alternatyva 1'!CE$102)</f>
        <v>0</v>
      </c>
      <c r="CF28" s="204">
        <f>SUM('Alternatyva 1'!CF$23,'Alternatyva 1'!CF$36,'Alternatyva 1'!CF$49,'Alternatyva 1'!CF$63,'Alternatyva 1'!CF$76,'Alternatyva 1'!CF$89,'Alternatyva 1'!CF$102)</f>
        <v>0</v>
      </c>
      <c r="CG28" s="204">
        <f>SUM('Alternatyva 1'!CG$23,'Alternatyva 1'!CG$36,'Alternatyva 1'!CG$49,'Alternatyva 1'!CG$63,'Alternatyva 1'!CG$76,'Alternatyva 1'!CG$89,'Alternatyva 1'!CG$102)</f>
        <v>0</v>
      </c>
      <c r="CH28" s="204">
        <f>SUM('Alternatyva 1'!CH$23,'Alternatyva 1'!CH$36,'Alternatyva 1'!CH$49,'Alternatyva 1'!CH$63,'Alternatyva 1'!CH$76,'Alternatyva 1'!CH$89,'Alternatyva 1'!CH$102)</f>
        <v>0</v>
      </c>
      <c r="CI28" s="204">
        <f>SUM('Alternatyva 1'!CI$23,'Alternatyva 1'!CI$36,'Alternatyva 1'!CI$49,'Alternatyva 1'!CI$63,'Alternatyva 1'!CI$76,'Alternatyva 1'!CI$89,'Alternatyva 1'!CI$102)</f>
        <v>0</v>
      </c>
      <c r="CJ28" s="204">
        <f>SUM('Alternatyva 1'!CJ$23,'Alternatyva 1'!CJ$36,'Alternatyva 1'!CJ$49,'Alternatyva 1'!CJ$63,'Alternatyva 1'!CJ$76,'Alternatyva 1'!CJ$89,'Alternatyva 1'!CJ$102)</f>
        <v>0</v>
      </c>
      <c r="CK28" s="204">
        <f>SUM('Alternatyva 1'!CK$23,'Alternatyva 1'!CK$36,'Alternatyva 1'!CK$49,'Alternatyva 1'!CK$63,'Alternatyva 1'!CK$76,'Alternatyva 1'!CK$89,'Alternatyva 1'!CK$102)</f>
        <v>0</v>
      </c>
      <c r="CL28" s="204">
        <f>SUM('Alternatyva 1'!CL$23,'Alternatyva 1'!CL$36,'Alternatyva 1'!CL$49,'Alternatyva 1'!CL$63,'Alternatyva 1'!CL$76,'Alternatyva 1'!CL$89,'Alternatyva 1'!CL$102)</f>
        <v>0</v>
      </c>
      <c r="CM28" s="204">
        <f>SUM('Alternatyva 1'!CM$23,'Alternatyva 1'!CM$36,'Alternatyva 1'!CM$49,'Alternatyva 1'!CM$63,'Alternatyva 1'!CM$76,'Alternatyva 1'!CM$89,'Alternatyva 1'!CM$102)</f>
        <v>0</v>
      </c>
      <c r="CN28" s="204">
        <f>SUM('Alternatyva 1'!CN$23,'Alternatyva 1'!CN$36,'Alternatyva 1'!CN$49,'Alternatyva 1'!CN$63,'Alternatyva 1'!CN$76,'Alternatyva 1'!CN$89,'Alternatyva 1'!CN$102)</f>
        <v>0</v>
      </c>
      <c r="CO28" s="204">
        <f>SUM('Alternatyva 1'!CO$23,'Alternatyva 1'!CO$36,'Alternatyva 1'!CO$49,'Alternatyva 1'!CO$63,'Alternatyva 1'!CO$76,'Alternatyva 1'!CO$89,'Alternatyva 1'!CO$102)</f>
        <v>0</v>
      </c>
      <c r="CP28" s="204">
        <f>SUM('Alternatyva 1'!CP$23,'Alternatyva 1'!CP$36,'Alternatyva 1'!CP$49,'Alternatyva 1'!CP$63,'Alternatyva 1'!CP$76,'Alternatyva 1'!CP$89,'Alternatyva 1'!CP$102)</f>
        <v>0</v>
      </c>
      <c r="CQ28" s="204">
        <f>SUM('Alternatyva 1'!CQ$23,'Alternatyva 1'!CQ$36,'Alternatyva 1'!CQ$49,'Alternatyva 1'!CQ$63,'Alternatyva 1'!CQ$76,'Alternatyva 1'!CQ$89,'Alternatyva 1'!CQ$102)</f>
        <v>0</v>
      </c>
      <c r="CR28" s="204">
        <f>SUM('Alternatyva 1'!CR$23,'Alternatyva 1'!CR$36,'Alternatyva 1'!CR$49,'Alternatyva 1'!CR$63,'Alternatyva 1'!CR$76,'Alternatyva 1'!CR$89,'Alternatyva 1'!CR$102)</f>
        <v>0</v>
      </c>
      <c r="CS28" s="204">
        <f>SUM('Alternatyva 1'!CS$23,'Alternatyva 1'!CS$36,'Alternatyva 1'!CS$49,'Alternatyva 1'!CS$63,'Alternatyva 1'!CS$76,'Alternatyva 1'!CS$89,'Alternatyva 1'!CS$102)</f>
        <v>0</v>
      </c>
      <c r="CT28" s="204">
        <f>SUM('Alternatyva 1'!CT$23,'Alternatyva 1'!CT$36,'Alternatyva 1'!CT$49,'Alternatyva 1'!CT$63,'Alternatyva 1'!CT$76,'Alternatyva 1'!CT$89,'Alternatyva 1'!CT$102)</f>
        <v>0</v>
      </c>
      <c r="CU28" s="204">
        <f>SUM('Alternatyva 1'!CU$23,'Alternatyva 1'!CU$36,'Alternatyva 1'!CU$49,'Alternatyva 1'!CU$63,'Alternatyva 1'!CU$76,'Alternatyva 1'!CU$89,'Alternatyva 1'!CU$102)</f>
        <v>0</v>
      </c>
      <c r="CV28" s="204">
        <f>SUM('Alternatyva 1'!CV$23,'Alternatyva 1'!CV$36,'Alternatyva 1'!CV$49,'Alternatyva 1'!CV$63,'Alternatyva 1'!CV$76,'Alternatyva 1'!CV$89,'Alternatyva 1'!CV$102)</f>
        <v>0</v>
      </c>
      <c r="CW28" s="204">
        <f>SUM('Alternatyva 1'!CW$23,'Alternatyva 1'!CW$36,'Alternatyva 1'!CW$49,'Alternatyva 1'!CW$63,'Alternatyva 1'!CW$76,'Alternatyva 1'!CW$89,'Alternatyva 1'!CW$102)</f>
        <v>0</v>
      </c>
      <c r="CX28" s="204">
        <f>SUM('Alternatyva 1'!CX$23,'Alternatyva 1'!CX$36,'Alternatyva 1'!CX$49,'Alternatyva 1'!CX$63,'Alternatyva 1'!CX$76,'Alternatyva 1'!CX$89,'Alternatyva 1'!CX$102)</f>
        <v>0</v>
      </c>
      <c r="CY28" s="204">
        <f>SUM('Alternatyva 1'!CY$23,'Alternatyva 1'!CY$36,'Alternatyva 1'!CY$49,'Alternatyva 1'!CY$63,'Alternatyva 1'!CY$76,'Alternatyva 1'!CY$89,'Alternatyva 1'!CY$102)</f>
        <v>0</v>
      </c>
      <c r="CZ28" s="204">
        <f>SUM('Alternatyva 1'!CZ$23,'Alternatyva 1'!CZ$36,'Alternatyva 1'!CZ$49,'Alternatyva 1'!CZ$63,'Alternatyva 1'!CZ$76,'Alternatyva 1'!CZ$89,'Alternatyva 1'!CZ$102)</f>
        <v>0</v>
      </c>
      <c r="DA28" s="204">
        <f>SUM('Alternatyva 1'!DA$23,'Alternatyva 1'!DA$36,'Alternatyva 1'!DA$49,'Alternatyva 1'!DA$63,'Alternatyva 1'!DA$76,'Alternatyva 1'!DA$89,'Alternatyva 1'!DA$102)</f>
        <v>0</v>
      </c>
      <c r="DB28" s="204">
        <f>SUM('Alternatyva 1'!DB$23,'Alternatyva 1'!DB$36,'Alternatyva 1'!DB$49,'Alternatyva 1'!DB$63,'Alternatyva 1'!DB$76,'Alternatyva 1'!DB$89,'Alternatyva 1'!DB$102)</f>
        <v>0</v>
      </c>
      <c r="DC28" s="204">
        <f>SUM('Alternatyva 1'!DC$23,'Alternatyva 1'!DC$36,'Alternatyva 1'!DC$49,'Alternatyva 1'!DC$63,'Alternatyva 1'!DC$76,'Alternatyva 1'!DC$89,'Alternatyva 1'!DC$102)</f>
        <v>0</v>
      </c>
    </row>
    <row r="29" spans="2:107" ht="14.25" hidden="1" customHeight="1">
      <c r="B29" s="789" t="s">
        <v>232</v>
      </c>
      <c r="C29" s="789"/>
      <c r="D29" s="789"/>
      <c r="E29" s="789"/>
      <c r="F29" s="205"/>
      <c r="G29" s="196">
        <f ca="1">SUMIF($H$8:$DC$8,"&lt;="&amp;PAL,$H29:$DC29)</f>
        <v>-1094702244.9852252</v>
      </c>
      <c r="H29" s="193">
        <f ca="1">H28-'Alternatyva 1'!H$7+'Alternatyva 1'!H$131</f>
        <v>0</v>
      </c>
      <c r="I29" s="193">
        <f ca="1">I28-'Alternatyva 1'!I$7+'Alternatyva 1'!I$131</f>
        <v>-1726440</v>
      </c>
      <c r="J29" s="193">
        <f ca="1">J28-'Alternatyva 1'!J$7+'Alternatyva 1'!J$131</f>
        <v>-122802514.5</v>
      </c>
      <c r="K29" s="193">
        <f ca="1">K28-'Alternatyva 1'!K$7+'Alternatyva 1'!K$131</f>
        <v>-353251207.72201359</v>
      </c>
      <c r="L29" s="193">
        <f ca="1">L28-'Alternatyva 1'!L$7+'Alternatyva 1'!L$131</f>
        <v>-502116216.87313688</v>
      </c>
      <c r="M29" s="193">
        <f ca="1">M28-'Alternatyva 1'!M$7+'Alternatyva 1'!M$131</f>
        <v>-805113689.2011373</v>
      </c>
      <c r="N29" s="193">
        <f ca="1">N28-'Alternatyva 1'!N$7+'Alternatyva 1'!N$131</f>
        <v>-309985000</v>
      </c>
      <c r="O29" s="193">
        <f ca="1">O28-'Alternatyva 1'!O$7+'Alternatyva 1'!O$131</f>
        <v>-351769441</v>
      </c>
      <c r="P29" s="193">
        <f ca="1">P28-'Alternatyva 1'!P$7+'Alternatyva 1'!P$131</f>
        <v>-198023752.68893749</v>
      </c>
      <c r="Q29" s="193">
        <f ca="1">Q28-'Alternatyva 1'!Q$7+'Alternatyva 1'!Q$131</f>
        <v>-114384753</v>
      </c>
      <c r="R29" s="193">
        <f ca="1">R28-'Alternatyva 1'!R$7+'Alternatyva 1'!R$131</f>
        <v>-83303855</v>
      </c>
      <c r="S29" s="193">
        <f ca="1">S28-'Alternatyva 1'!S$7+'Alternatyva 1'!S$131</f>
        <v>-25724345</v>
      </c>
      <c r="T29" s="193">
        <f ca="1">T28-'Alternatyva 1'!T$7+'Alternatyva 1'!T$131</f>
        <v>-23095627</v>
      </c>
      <c r="U29" s="193">
        <f>U28-'Alternatyva 1'!U$7+'Alternatyva 1'!U$131</f>
        <v>-591973</v>
      </c>
      <c r="V29" s="193">
        <f>V28-'Alternatyva 1'!V$7+'Alternatyva 1'!V$131</f>
        <v>119812438</v>
      </c>
      <c r="W29" s="193">
        <f>W28-'Alternatyva 1'!W$7+'Alternatyva 1'!W$131</f>
        <v>119812438</v>
      </c>
      <c r="X29" s="193">
        <f>X28-'Alternatyva 1'!X$7+'Alternatyva 1'!X$131</f>
        <v>119812438</v>
      </c>
      <c r="Y29" s="193">
        <f>Y28-'Alternatyva 1'!Y$7+'Alternatyva 1'!Y$131</f>
        <v>119812438</v>
      </c>
      <c r="Z29" s="193">
        <f>Z28-'Alternatyva 1'!Z$7+'Alternatyva 1'!Z$131</f>
        <v>119812438</v>
      </c>
      <c r="AA29" s="193">
        <f>AA28-'Alternatyva 1'!AA$7+'Alternatyva 1'!AA$131</f>
        <v>119812438</v>
      </c>
      <c r="AB29" s="193">
        <f>AB28-'Alternatyva 1'!AB$7+'Alternatyva 1'!AB$131</f>
        <v>119812438</v>
      </c>
      <c r="AC29" s="193">
        <f>AC28-'Alternatyva 1'!AC$7+'Alternatyva 1'!AC$131</f>
        <v>119812438</v>
      </c>
      <c r="AD29" s="193">
        <f>AD28-'Alternatyva 1'!AD$7+'Alternatyva 1'!AD$131</f>
        <v>119812438</v>
      </c>
      <c r="AE29" s="193">
        <f>AE28-'Alternatyva 1'!AE$7+'Alternatyva 1'!AE$131</f>
        <v>119812438</v>
      </c>
      <c r="AF29" s="193">
        <f>AF28-'Alternatyva 1'!AF$7+'Alternatyva 1'!AF$131</f>
        <v>119812438</v>
      </c>
      <c r="AG29" s="193">
        <f>AG28-'Alternatyva 1'!AG$7+'Alternatyva 1'!AG$131</f>
        <v>119812438</v>
      </c>
      <c r="AH29" s="193">
        <f>AH28-'Alternatyva 1'!AH$7+'Alternatyva 1'!AH$131</f>
        <v>119812438</v>
      </c>
      <c r="AI29" s="193">
        <f>AI28-'Alternatyva 1'!AI$7+'Alternatyva 1'!AI$131</f>
        <v>119812438</v>
      </c>
      <c r="AJ29" s="193">
        <f>AJ28-'Alternatyva 1'!AJ$7+'Alternatyva 1'!AJ$131</f>
        <v>119812438</v>
      </c>
      <c r="AK29" s="193">
        <f>AK28-'Alternatyva 1'!AK$7+'Alternatyva 1'!AK$131</f>
        <v>0</v>
      </c>
      <c r="AL29" s="193">
        <f>AL28-'Alternatyva 1'!AL$7+'Alternatyva 1'!AL$131</f>
        <v>0</v>
      </c>
      <c r="AM29" s="193">
        <f>AM28-'Alternatyva 1'!AM$7+'Alternatyva 1'!AM$131</f>
        <v>0</v>
      </c>
      <c r="AN29" s="193">
        <f>AN28-'Alternatyva 1'!AN$7+'Alternatyva 1'!AN$131</f>
        <v>0</v>
      </c>
      <c r="AO29" s="193">
        <f>AO28-'Alternatyva 1'!AO$7+'Alternatyva 1'!AO$131</f>
        <v>0</v>
      </c>
      <c r="AP29" s="193">
        <f>AP28-'Alternatyva 1'!AP$7+'Alternatyva 1'!AP$131</f>
        <v>0</v>
      </c>
      <c r="AQ29" s="193">
        <f>AQ28-'Alternatyva 1'!AQ$7+'Alternatyva 1'!AQ$131</f>
        <v>0</v>
      </c>
      <c r="AR29" s="193">
        <f>AR28-'Alternatyva 1'!AR$7+'Alternatyva 1'!AR$131</f>
        <v>0</v>
      </c>
      <c r="AS29" s="193">
        <f>AS28-'Alternatyva 1'!AS$7+'Alternatyva 1'!AS$131</f>
        <v>0</v>
      </c>
      <c r="AT29" s="193">
        <f>AT28-'Alternatyva 1'!AT$7+'Alternatyva 1'!AT$131</f>
        <v>0</v>
      </c>
      <c r="AU29" s="193">
        <f>AU28-'Alternatyva 1'!AU$7+'Alternatyva 1'!AU$131</f>
        <v>0</v>
      </c>
      <c r="AV29" s="193">
        <f>AV28-'Alternatyva 1'!AV$7+'Alternatyva 1'!AV$131</f>
        <v>0</v>
      </c>
      <c r="AW29" s="193">
        <f>AW28-'Alternatyva 1'!AW$7+'Alternatyva 1'!AW$131</f>
        <v>0</v>
      </c>
      <c r="AX29" s="193">
        <f>AX28-'Alternatyva 1'!AX$7+'Alternatyva 1'!AX$131</f>
        <v>0</v>
      </c>
      <c r="AY29" s="193">
        <f>AY28-'Alternatyva 1'!AY$7+'Alternatyva 1'!AY$131</f>
        <v>0</v>
      </c>
      <c r="AZ29" s="193">
        <f>AZ28-'Alternatyva 1'!AZ$7+'Alternatyva 1'!AZ$131</f>
        <v>0</v>
      </c>
      <c r="BA29" s="193">
        <f>BA28-'Alternatyva 1'!BA$7+'Alternatyva 1'!BA$131</f>
        <v>0</v>
      </c>
      <c r="BB29" s="193">
        <f>BB28-'Alternatyva 1'!BB$7+'Alternatyva 1'!BB$131</f>
        <v>0</v>
      </c>
      <c r="BC29" s="193">
        <f>BC28-'Alternatyva 1'!BC$7+'Alternatyva 1'!BC$131</f>
        <v>0</v>
      </c>
      <c r="BD29" s="193">
        <f>BD28-'Alternatyva 1'!BD$7+'Alternatyva 1'!BD$131</f>
        <v>0</v>
      </c>
      <c r="BE29" s="193">
        <f>BE28-'Alternatyva 1'!BE$7+'Alternatyva 1'!BE$131</f>
        <v>0</v>
      </c>
      <c r="BF29" s="193">
        <f>BF28-'Alternatyva 1'!BF$7+'Alternatyva 1'!BF$131</f>
        <v>0</v>
      </c>
      <c r="BG29" s="193">
        <f>BG28-'Alternatyva 1'!BG$7+'Alternatyva 1'!BG$131</f>
        <v>0</v>
      </c>
      <c r="BH29" s="193">
        <f>BH28-'Alternatyva 1'!BH$7+'Alternatyva 1'!BH$131</f>
        <v>0</v>
      </c>
      <c r="BI29" s="193">
        <f>BI28-'Alternatyva 1'!BI$7+'Alternatyva 1'!BI$131</f>
        <v>0</v>
      </c>
      <c r="BJ29" s="193">
        <f>BJ28-'Alternatyva 1'!BJ$7+'Alternatyva 1'!BJ$131</f>
        <v>0</v>
      </c>
      <c r="BK29" s="193">
        <f>BK28-'Alternatyva 1'!BK$7+'Alternatyva 1'!BK$131</f>
        <v>0</v>
      </c>
      <c r="BL29" s="193">
        <f>BL28-'Alternatyva 1'!BL$7+'Alternatyva 1'!BL$131</f>
        <v>0</v>
      </c>
      <c r="BM29" s="193">
        <f>BM28-'Alternatyva 1'!BM$7+'Alternatyva 1'!BM$131</f>
        <v>0</v>
      </c>
      <c r="BN29" s="193">
        <f>BN28-'Alternatyva 1'!BN$7+'Alternatyva 1'!BN$131</f>
        <v>0</v>
      </c>
      <c r="BO29" s="193">
        <f>BO28-'Alternatyva 1'!BO$7+'Alternatyva 1'!BO$131</f>
        <v>0</v>
      </c>
      <c r="BP29" s="193">
        <f>BP28-'Alternatyva 1'!BP$7+'Alternatyva 1'!BP$131</f>
        <v>0</v>
      </c>
      <c r="BQ29" s="193">
        <f>BQ28-'Alternatyva 1'!BQ$7+'Alternatyva 1'!BQ$131</f>
        <v>0</v>
      </c>
      <c r="BR29" s="193">
        <f>BR28-'Alternatyva 1'!BR$7+'Alternatyva 1'!BR$131</f>
        <v>0</v>
      </c>
      <c r="BS29" s="193">
        <f>BS28-'Alternatyva 1'!BS$7+'Alternatyva 1'!BS$131</f>
        <v>0</v>
      </c>
      <c r="BT29" s="193">
        <f>BT28-'Alternatyva 1'!BT$7+'Alternatyva 1'!BT$131</f>
        <v>0</v>
      </c>
      <c r="BU29" s="193">
        <f>BU28-'Alternatyva 1'!BU$7+'Alternatyva 1'!BU$131</f>
        <v>0</v>
      </c>
      <c r="BV29" s="193">
        <f>BV28-'Alternatyva 1'!BV$7+'Alternatyva 1'!BV$131</f>
        <v>0</v>
      </c>
      <c r="BW29" s="193">
        <f>BW28-'Alternatyva 1'!BW$7+'Alternatyva 1'!BW$131</f>
        <v>0</v>
      </c>
      <c r="BX29" s="193">
        <f>BX28-'Alternatyva 1'!BX$7+'Alternatyva 1'!BX$131</f>
        <v>0</v>
      </c>
      <c r="BY29" s="193">
        <f>BY28-'Alternatyva 1'!BY$7+'Alternatyva 1'!BY$131</f>
        <v>0</v>
      </c>
      <c r="BZ29" s="193">
        <f>BZ28-'Alternatyva 1'!BZ$7+'Alternatyva 1'!BZ$131</f>
        <v>0</v>
      </c>
      <c r="CA29" s="193">
        <f>CA28-'Alternatyva 1'!CA$7+'Alternatyva 1'!CA$131</f>
        <v>0</v>
      </c>
      <c r="CB29" s="193">
        <f>CB28-'Alternatyva 1'!CB$7+'Alternatyva 1'!CB$131</f>
        <v>0</v>
      </c>
      <c r="CC29" s="193">
        <f>CC28-'Alternatyva 1'!CC$7+'Alternatyva 1'!CC$131</f>
        <v>0</v>
      </c>
      <c r="CD29" s="193">
        <f>CD28-'Alternatyva 1'!CD$7+'Alternatyva 1'!CD$131</f>
        <v>0</v>
      </c>
      <c r="CE29" s="193">
        <f>CE28-'Alternatyva 1'!CE$7+'Alternatyva 1'!CE$131</f>
        <v>0</v>
      </c>
      <c r="CF29" s="193">
        <f>CF28-'Alternatyva 1'!CF$7+'Alternatyva 1'!CF$131</f>
        <v>0</v>
      </c>
      <c r="CG29" s="193">
        <f>CG28-'Alternatyva 1'!CG$7+'Alternatyva 1'!CG$131</f>
        <v>0</v>
      </c>
      <c r="CH29" s="193">
        <f>CH28-'Alternatyva 1'!CH$7+'Alternatyva 1'!CH$131</f>
        <v>0</v>
      </c>
      <c r="CI29" s="193">
        <f>CI28-'Alternatyva 1'!CI$7+'Alternatyva 1'!CI$131</f>
        <v>0</v>
      </c>
      <c r="CJ29" s="193">
        <f>CJ28-'Alternatyva 1'!CJ$7+'Alternatyva 1'!CJ$131</f>
        <v>0</v>
      </c>
      <c r="CK29" s="193">
        <f>CK28-'Alternatyva 1'!CK$7+'Alternatyva 1'!CK$131</f>
        <v>0</v>
      </c>
      <c r="CL29" s="193">
        <f>CL28-'Alternatyva 1'!CL$7+'Alternatyva 1'!CL$131</f>
        <v>0</v>
      </c>
      <c r="CM29" s="193">
        <f>CM28-'Alternatyva 1'!CM$7+'Alternatyva 1'!CM$131</f>
        <v>0</v>
      </c>
      <c r="CN29" s="193">
        <f>CN28-'Alternatyva 1'!CN$7+'Alternatyva 1'!CN$131</f>
        <v>0</v>
      </c>
      <c r="CO29" s="193">
        <f>CO28-'Alternatyva 1'!CO$7+'Alternatyva 1'!CO$131</f>
        <v>0</v>
      </c>
      <c r="CP29" s="193">
        <f>CP28-'Alternatyva 1'!CP$7+'Alternatyva 1'!CP$131</f>
        <v>0</v>
      </c>
      <c r="CQ29" s="193">
        <f>CQ28-'Alternatyva 1'!CQ$7+'Alternatyva 1'!CQ$131</f>
        <v>0</v>
      </c>
      <c r="CR29" s="193">
        <f>CR28-'Alternatyva 1'!CR$7+'Alternatyva 1'!CR$131</f>
        <v>0</v>
      </c>
      <c r="CS29" s="193">
        <f>CS28-'Alternatyva 1'!CS$7+'Alternatyva 1'!CS$131</f>
        <v>0</v>
      </c>
      <c r="CT29" s="193">
        <f>CT28-'Alternatyva 1'!CT$7+'Alternatyva 1'!CT$131</f>
        <v>0</v>
      </c>
      <c r="CU29" s="193">
        <f>CU28-'Alternatyva 1'!CU$7+'Alternatyva 1'!CU$131</f>
        <v>0</v>
      </c>
      <c r="CV29" s="193">
        <f>CV28-'Alternatyva 1'!CV$7+'Alternatyva 1'!CV$131</f>
        <v>0</v>
      </c>
      <c r="CW29" s="193">
        <f>CW28-'Alternatyva 1'!CW$7+'Alternatyva 1'!CW$131</f>
        <v>0</v>
      </c>
      <c r="CX29" s="193">
        <f>CX28-'Alternatyva 1'!CX$7+'Alternatyva 1'!CX$131</f>
        <v>0</v>
      </c>
      <c r="CY29" s="193">
        <f>CY28-'Alternatyva 1'!CY$7+'Alternatyva 1'!CY$131</f>
        <v>0</v>
      </c>
      <c r="CZ29" s="193">
        <f>CZ28-'Alternatyva 1'!CZ$7+'Alternatyva 1'!CZ$131</f>
        <v>0</v>
      </c>
      <c r="DA29" s="193">
        <f>DA28-'Alternatyva 1'!DA$7+'Alternatyva 1'!DA$131</f>
        <v>0</v>
      </c>
      <c r="DB29" s="193">
        <f>DB28-'Alternatyva 1'!DB$7+'Alternatyva 1'!DB$131</f>
        <v>0</v>
      </c>
      <c r="DC29" s="193">
        <f>DC28-'Alternatyva 1'!DC$7+'Alternatyva 1'!DC$131</f>
        <v>0</v>
      </c>
    </row>
    <row r="30" spans="2:107" ht="14.25" hidden="1" customHeight="1">
      <c r="B30" s="787" t="s">
        <v>233</v>
      </c>
      <c r="C30" s="787"/>
      <c r="D30" s="787"/>
      <c r="E30" s="787"/>
      <c r="F30" s="192">
        <f ca="1">H29+NPV(FD,I29:INDEX(I29:DC29,PAL))</f>
        <v>-1545284167.0904832</v>
      </c>
      <c r="G30" s="27"/>
    </row>
    <row r="31" spans="2:107" hidden="1">
      <c r="B31" s="787" t="s">
        <v>234</v>
      </c>
      <c r="C31" s="787"/>
      <c r="D31" s="787"/>
      <c r="E31" s="787"/>
      <c r="F31" s="206">
        <f ca="1">IFERROR(IRR(H29:INDEX(H29:DC29,PAL+1)),"-")</f>
        <v>-2.9666211976785872E-2</v>
      </c>
      <c r="G31" s="23"/>
    </row>
    <row r="32" spans="2:107" hidden="1">
      <c r="B32" s="787" t="s">
        <v>235</v>
      </c>
      <c r="C32" s="787"/>
      <c r="D32" s="787"/>
      <c r="E32" s="787"/>
      <c r="F32" s="207">
        <f ca="1">IFERROR(IF('Alternatyva 1'!H$103&lt;0,SUM('Alternatyva 1'!F$115,-'Alternatyva 1'!H$131,-'Alternatyva 1'!F$103)/SUM('Alternatyva 1'!F$9,'Alternatyva 1'!F$8,-F28),SUM('Alternatyva 1'!F$115,-'Alternatyva 1'!H$131)/SUM('Alternatyva 1'!F$9,'Alternatyva 1'!F$8,-F28,'Alternatyva 1'!F$103)),"")</f>
        <v>0.34317307496438415</v>
      </c>
      <c r="G32" s="23"/>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788" t="s">
        <v>231</v>
      </c>
      <c r="C35" s="788"/>
      <c r="D35" s="788"/>
      <c r="E35" s="788"/>
      <c r="F35" s="203"/>
      <c r="G35" s="168" t="s">
        <v>145</v>
      </c>
      <c r="H35" s="168">
        <f ca="1">H9</f>
        <v>2021</v>
      </c>
      <c r="I35" s="168">
        <f t="shared" ref="I35:BT35" ca="1" si="5">I9</f>
        <v>2022</v>
      </c>
      <c r="J35" s="168">
        <f t="shared" ca="1" si="5"/>
        <v>2023</v>
      </c>
      <c r="K35" s="168">
        <f t="shared" ca="1" si="5"/>
        <v>2024</v>
      </c>
      <c r="L35" s="168">
        <f t="shared" ca="1" si="5"/>
        <v>2025</v>
      </c>
      <c r="M35" s="168">
        <f t="shared" ca="1" si="5"/>
        <v>2026</v>
      </c>
      <c r="N35" s="168">
        <f t="shared" ca="1" si="5"/>
        <v>2027</v>
      </c>
      <c r="O35" s="168">
        <f t="shared" ca="1" si="5"/>
        <v>2028</v>
      </c>
      <c r="P35" s="168">
        <f t="shared" ca="1" si="5"/>
        <v>2029</v>
      </c>
      <c r="Q35" s="168">
        <f t="shared" ca="1" si="5"/>
        <v>2030</v>
      </c>
      <c r="R35" s="168">
        <f t="shared" ca="1" si="5"/>
        <v>2031</v>
      </c>
      <c r="S35" s="168">
        <f t="shared" ca="1" si="5"/>
        <v>2032</v>
      </c>
      <c r="T35" s="168">
        <f t="shared" ca="1" si="5"/>
        <v>2033</v>
      </c>
      <c r="U35" s="168">
        <f t="shared" ca="1" si="5"/>
        <v>2034</v>
      </c>
      <c r="V35" s="168">
        <f t="shared" ca="1" si="5"/>
        <v>2035</v>
      </c>
      <c r="W35" s="168">
        <f t="shared" ca="1" si="5"/>
        <v>2036</v>
      </c>
      <c r="X35" s="168">
        <f t="shared" ca="1" si="5"/>
        <v>2037</v>
      </c>
      <c r="Y35" s="168">
        <f t="shared" ca="1" si="5"/>
        <v>2038</v>
      </c>
      <c r="Z35" s="168">
        <f t="shared" ca="1" si="5"/>
        <v>2039</v>
      </c>
      <c r="AA35" s="168">
        <f t="shared" ca="1" si="5"/>
        <v>2040</v>
      </c>
      <c r="AB35" s="168">
        <f t="shared" ca="1" si="5"/>
        <v>2041</v>
      </c>
      <c r="AC35" s="168">
        <f t="shared" ca="1" si="5"/>
        <v>2042</v>
      </c>
      <c r="AD35" s="168">
        <f t="shared" ca="1" si="5"/>
        <v>2043</v>
      </c>
      <c r="AE35" s="168">
        <f t="shared" ca="1" si="5"/>
        <v>2044</v>
      </c>
      <c r="AF35" s="168">
        <f t="shared" ca="1" si="5"/>
        <v>2045</v>
      </c>
      <c r="AG35" s="168">
        <f t="shared" ca="1" si="5"/>
        <v>2046</v>
      </c>
      <c r="AH35" s="168">
        <f t="shared" ca="1" si="5"/>
        <v>2047</v>
      </c>
      <c r="AI35" s="168">
        <f t="shared" ca="1" si="5"/>
        <v>2048</v>
      </c>
      <c r="AJ35" s="168">
        <f t="shared" ca="1" si="5"/>
        <v>2049</v>
      </c>
      <c r="AK35" s="168">
        <f t="shared" ca="1" si="5"/>
        <v>2050</v>
      </c>
      <c r="AL35" s="168">
        <f t="shared" ca="1" si="5"/>
        <v>2051</v>
      </c>
      <c r="AM35" s="168">
        <f t="shared" ca="1" si="5"/>
        <v>2052</v>
      </c>
      <c r="AN35" s="168">
        <f t="shared" ca="1" si="5"/>
        <v>2053</v>
      </c>
      <c r="AO35" s="168">
        <f t="shared" ca="1" si="5"/>
        <v>2054</v>
      </c>
      <c r="AP35" s="168">
        <f t="shared" ca="1" si="5"/>
        <v>2055</v>
      </c>
      <c r="AQ35" s="168">
        <f t="shared" ca="1" si="5"/>
        <v>2056</v>
      </c>
      <c r="AR35" s="168">
        <f t="shared" ca="1" si="5"/>
        <v>2057</v>
      </c>
      <c r="AS35" s="168">
        <f t="shared" ca="1" si="5"/>
        <v>2058</v>
      </c>
      <c r="AT35" s="168">
        <f t="shared" ca="1" si="5"/>
        <v>2059</v>
      </c>
      <c r="AU35" s="168">
        <f t="shared" ca="1" si="5"/>
        <v>2060</v>
      </c>
      <c r="AV35" s="168">
        <f t="shared" ca="1" si="5"/>
        <v>2061</v>
      </c>
      <c r="AW35" s="168">
        <f t="shared" ca="1" si="5"/>
        <v>2062</v>
      </c>
      <c r="AX35" s="168">
        <f t="shared" ca="1" si="5"/>
        <v>2063</v>
      </c>
      <c r="AY35" s="168">
        <f t="shared" ca="1" si="5"/>
        <v>2064</v>
      </c>
      <c r="AZ35" s="168">
        <f t="shared" ca="1" si="5"/>
        <v>2065</v>
      </c>
      <c r="BA35" s="168">
        <f t="shared" ca="1" si="5"/>
        <v>2066</v>
      </c>
      <c r="BB35" s="168">
        <f t="shared" ca="1" si="5"/>
        <v>2067</v>
      </c>
      <c r="BC35" s="168">
        <f t="shared" ca="1" si="5"/>
        <v>2068</v>
      </c>
      <c r="BD35" s="168">
        <f t="shared" ca="1" si="5"/>
        <v>2069</v>
      </c>
      <c r="BE35" s="168">
        <f t="shared" ca="1" si="5"/>
        <v>2070</v>
      </c>
      <c r="BF35" s="168">
        <f t="shared" ca="1" si="5"/>
        <v>2071</v>
      </c>
      <c r="BG35" s="168">
        <f t="shared" ca="1" si="5"/>
        <v>2072</v>
      </c>
      <c r="BH35" s="168">
        <f t="shared" ca="1" si="5"/>
        <v>2073</v>
      </c>
      <c r="BI35" s="168">
        <f t="shared" ca="1" si="5"/>
        <v>2074</v>
      </c>
      <c r="BJ35" s="168">
        <f t="shared" ca="1" si="5"/>
        <v>2075</v>
      </c>
      <c r="BK35" s="168">
        <f t="shared" ca="1" si="5"/>
        <v>2076</v>
      </c>
      <c r="BL35" s="168">
        <f t="shared" ca="1" si="5"/>
        <v>2077</v>
      </c>
      <c r="BM35" s="168">
        <f t="shared" ca="1" si="5"/>
        <v>2078</v>
      </c>
      <c r="BN35" s="168">
        <f t="shared" ca="1" si="5"/>
        <v>2079</v>
      </c>
      <c r="BO35" s="168">
        <f t="shared" ca="1" si="5"/>
        <v>2080</v>
      </c>
      <c r="BP35" s="168">
        <f t="shared" ca="1" si="5"/>
        <v>2081</v>
      </c>
      <c r="BQ35" s="168">
        <f t="shared" ca="1" si="5"/>
        <v>2082</v>
      </c>
      <c r="BR35" s="168">
        <f t="shared" ca="1" si="5"/>
        <v>2083</v>
      </c>
      <c r="BS35" s="168">
        <f t="shared" ca="1" si="5"/>
        <v>2084</v>
      </c>
      <c r="BT35" s="168">
        <f t="shared" ca="1" si="5"/>
        <v>2085</v>
      </c>
      <c r="BU35" s="168">
        <f t="shared" ref="BU35:DC35" ca="1" si="6">BU9</f>
        <v>2086</v>
      </c>
      <c r="BV35" s="168">
        <f t="shared" ca="1" si="6"/>
        <v>2087</v>
      </c>
      <c r="BW35" s="168">
        <f t="shared" ca="1" si="6"/>
        <v>2088</v>
      </c>
      <c r="BX35" s="168">
        <f t="shared" ca="1" si="6"/>
        <v>2089</v>
      </c>
      <c r="BY35" s="168">
        <f t="shared" ca="1" si="6"/>
        <v>2090</v>
      </c>
      <c r="BZ35" s="168">
        <f t="shared" ca="1" si="6"/>
        <v>2091</v>
      </c>
      <c r="CA35" s="168">
        <f t="shared" ca="1" si="6"/>
        <v>2092</v>
      </c>
      <c r="CB35" s="168">
        <f t="shared" ca="1" si="6"/>
        <v>2093</v>
      </c>
      <c r="CC35" s="168">
        <f t="shared" ca="1" si="6"/>
        <v>2094</v>
      </c>
      <c r="CD35" s="168">
        <f t="shared" ca="1" si="6"/>
        <v>2095</v>
      </c>
      <c r="CE35" s="168">
        <f t="shared" ca="1" si="6"/>
        <v>2096</v>
      </c>
      <c r="CF35" s="168">
        <f t="shared" ca="1" si="6"/>
        <v>2097</v>
      </c>
      <c r="CG35" s="168">
        <f t="shared" ca="1" si="6"/>
        <v>2098</v>
      </c>
      <c r="CH35" s="168">
        <f t="shared" ca="1" si="6"/>
        <v>2099</v>
      </c>
      <c r="CI35" s="168">
        <f t="shared" ca="1" si="6"/>
        <v>2100</v>
      </c>
      <c r="CJ35" s="168">
        <f t="shared" ca="1" si="6"/>
        <v>2101</v>
      </c>
      <c r="CK35" s="168">
        <f t="shared" ca="1" si="6"/>
        <v>2102</v>
      </c>
      <c r="CL35" s="168">
        <f t="shared" ca="1" si="6"/>
        <v>2103</v>
      </c>
      <c r="CM35" s="168">
        <f t="shared" ca="1" si="6"/>
        <v>2104</v>
      </c>
      <c r="CN35" s="168">
        <f t="shared" ca="1" si="6"/>
        <v>2105</v>
      </c>
      <c r="CO35" s="168">
        <f t="shared" ca="1" si="6"/>
        <v>2106</v>
      </c>
      <c r="CP35" s="168">
        <f t="shared" ca="1" si="6"/>
        <v>2107</v>
      </c>
      <c r="CQ35" s="168">
        <f t="shared" ca="1" si="6"/>
        <v>2108</v>
      </c>
      <c r="CR35" s="168">
        <f t="shared" ca="1" si="6"/>
        <v>2109</v>
      </c>
      <c r="CS35" s="168">
        <f t="shared" ca="1" si="6"/>
        <v>2110</v>
      </c>
      <c r="CT35" s="168">
        <f t="shared" ca="1" si="6"/>
        <v>2111</v>
      </c>
      <c r="CU35" s="168">
        <f t="shared" ca="1" si="6"/>
        <v>2112</v>
      </c>
      <c r="CV35" s="168">
        <f t="shared" ca="1" si="6"/>
        <v>2113</v>
      </c>
      <c r="CW35" s="168">
        <f t="shared" ca="1" si="6"/>
        <v>2114</v>
      </c>
      <c r="CX35" s="168">
        <f t="shared" ca="1" si="6"/>
        <v>2115</v>
      </c>
      <c r="CY35" s="168">
        <f t="shared" ca="1" si="6"/>
        <v>2116</v>
      </c>
      <c r="CZ35" s="168">
        <f t="shared" ca="1" si="6"/>
        <v>2117</v>
      </c>
      <c r="DA35" s="168">
        <f t="shared" ca="1" si="6"/>
        <v>2118</v>
      </c>
      <c r="DB35" s="168">
        <f t="shared" ca="1" si="6"/>
        <v>2119</v>
      </c>
      <c r="DC35" s="168">
        <f t="shared" ca="1" si="6"/>
        <v>2120</v>
      </c>
    </row>
    <row r="36" spans="2:107" hidden="1">
      <c r="B36" s="787" t="s">
        <v>161</v>
      </c>
      <c r="C36" s="787"/>
      <c r="D36" s="787"/>
      <c r="E36" s="787"/>
      <c r="F36" s="192">
        <f>H36+NPV(FD,I36:INDEX(I36:DC36,PAL))</f>
        <v>0</v>
      </c>
      <c r="G36" s="196">
        <f>SUMIF($H$8:$DC$8,"&lt;="&amp;PAL,$H36:$DC36)</f>
        <v>0</v>
      </c>
      <c r="H36" s="204">
        <f>SUM('Alternatyva 2'!H$23,'Alternatyva 2'!H$36,'Alternatyva 2'!H$49,'Alternatyva 2'!H$63,'Alternatyva 2'!H$76,'Alternatyva 2'!H$89,'Alternatyva 2'!H$102)</f>
        <v>0</v>
      </c>
      <c r="I36" s="204">
        <f>SUM('Alternatyva 2'!I$23,'Alternatyva 2'!I$36,'Alternatyva 2'!I$49,'Alternatyva 2'!I$63,'Alternatyva 2'!I$76,'Alternatyva 2'!I$89,'Alternatyva 2'!I$102)</f>
        <v>0</v>
      </c>
      <c r="J36" s="204">
        <f>SUM('Alternatyva 2'!J$23,'Alternatyva 2'!J$36,'Alternatyva 2'!J$49,'Alternatyva 2'!J$63,'Alternatyva 2'!J$76,'Alternatyva 2'!J$89,'Alternatyva 2'!J$102)</f>
        <v>0</v>
      </c>
      <c r="K36" s="204">
        <f>SUM('Alternatyva 2'!K$23,'Alternatyva 2'!K$36,'Alternatyva 2'!K$49,'Alternatyva 2'!K$63,'Alternatyva 2'!K$76,'Alternatyva 2'!K$89,'Alternatyva 2'!K$102)</f>
        <v>0</v>
      </c>
      <c r="L36" s="204">
        <f>SUM('Alternatyva 2'!L$23,'Alternatyva 2'!L$36,'Alternatyva 2'!L$49,'Alternatyva 2'!L$63,'Alternatyva 2'!L$76,'Alternatyva 2'!L$89,'Alternatyva 2'!L$102)</f>
        <v>0</v>
      </c>
      <c r="M36" s="204">
        <f>SUM('Alternatyva 2'!M$23,'Alternatyva 2'!M$36,'Alternatyva 2'!M$49,'Alternatyva 2'!M$63,'Alternatyva 2'!M$76,'Alternatyva 2'!M$89,'Alternatyva 2'!M$102)</f>
        <v>0</v>
      </c>
      <c r="N36" s="204">
        <f>SUM('Alternatyva 2'!N$23,'Alternatyva 2'!N$36,'Alternatyva 2'!N$49,'Alternatyva 2'!N$63,'Alternatyva 2'!N$76,'Alternatyva 2'!N$89,'Alternatyva 2'!N$102)</f>
        <v>0</v>
      </c>
      <c r="O36" s="204">
        <f>SUM('Alternatyva 2'!O$23,'Alternatyva 2'!O$36,'Alternatyva 2'!O$49,'Alternatyva 2'!O$63,'Alternatyva 2'!O$76,'Alternatyva 2'!O$89,'Alternatyva 2'!O$102)</f>
        <v>0</v>
      </c>
      <c r="P36" s="204">
        <f>SUM('Alternatyva 2'!P$23,'Alternatyva 2'!P$36,'Alternatyva 2'!P$49,'Alternatyva 2'!P$63,'Alternatyva 2'!P$76,'Alternatyva 2'!P$89,'Alternatyva 2'!P$102)</f>
        <v>0</v>
      </c>
      <c r="Q36" s="204">
        <f>SUM('Alternatyva 2'!Q$23,'Alternatyva 2'!Q$36,'Alternatyva 2'!Q$49,'Alternatyva 2'!Q$63,'Alternatyva 2'!Q$76,'Alternatyva 2'!Q$89,'Alternatyva 2'!Q$102)</f>
        <v>0</v>
      </c>
      <c r="R36" s="204">
        <f>SUM('Alternatyva 2'!R$23,'Alternatyva 2'!R$36,'Alternatyva 2'!R$49,'Alternatyva 2'!R$63,'Alternatyva 2'!R$76,'Alternatyva 2'!R$89,'Alternatyva 2'!R$102)</f>
        <v>0</v>
      </c>
      <c r="S36" s="204">
        <f>SUM('Alternatyva 2'!S$23,'Alternatyva 2'!S$36,'Alternatyva 2'!S$49,'Alternatyva 2'!S$63,'Alternatyva 2'!S$76,'Alternatyva 2'!S$89,'Alternatyva 2'!S$102)</f>
        <v>0</v>
      </c>
      <c r="T36" s="204">
        <f>SUM('Alternatyva 2'!T$23,'Alternatyva 2'!T$36,'Alternatyva 2'!T$49,'Alternatyva 2'!T$63,'Alternatyva 2'!T$76,'Alternatyva 2'!T$89,'Alternatyva 2'!T$102)</f>
        <v>0</v>
      </c>
      <c r="U36" s="204">
        <f>SUM('Alternatyva 2'!U$23,'Alternatyva 2'!U$36,'Alternatyva 2'!U$49,'Alternatyva 2'!U$63,'Alternatyva 2'!U$76,'Alternatyva 2'!U$89,'Alternatyva 2'!U$102)</f>
        <v>0</v>
      </c>
      <c r="V36" s="204">
        <f>SUM('Alternatyva 2'!V$23,'Alternatyva 2'!V$36,'Alternatyva 2'!V$49,'Alternatyva 2'!V$63,'Alternatyva 2'!V$76,'Alternatyva 2'!V$89,'Alternatyva 2'!V$102)</f>
        <v>0</v>
      </c>
      <c r="W36" s="204">
        <f>SUM('Alternatyva 2'!W$23,'Alternatyva 2'!W$36,'Alternatyva 2'!W$49,'Alternatyva 2'!W$63,'Alternatyva 2'!W$76,'Alternatyva 2'!W$89,'Alternatyva 2'!W$102)</f>
        <v>0</v>
      </c>
      <c r="X36" s="204">
        <f>SUM('Alternatyva 2'!X$23,'Alternatyva 2'!X$36,'Alternatyva 2'!X$49,'Alternatyva 2'!X$63,'Alternatyva 2'!X$76,'Alternatyva 2'!X$89,'Alternatyva 2'!X$102)</f>
        <v>0</v>
      </c>
      <c r="Y36" s="204">
        <f>SUM('Alternatyva 2'!Y$23,'Alternatyva 2'!Y$36,'Alternatyva 2'!Y$49,'Alternatyva 2'!Y$63,'Alternatyva 2'!Y$76,'Alternatyva 2'!Y$89,'Alternatyva 2'!Y$102)</f>
        <v>0</v>
      </c>
      <c r="Z36" s="204">
        <f>SUM('Alternatyva 2'!Z$23,'Alternatyva 2'!Z$36,'Alternatyva 2'!Z$49,'Alternatyva 2'!Z$63,'Alternatyva 2'!Z$76,'Alternatyva 2'!Z$89,'Alternatyva 2'!Z$102)</f>
        <v>0</v>
      </c>
      <c r="AA36" s="204">
        <f>SUM('Alternatyva 2'!AA$23,'Alternatyva 2'!AA$36,'Alternatyva 2'!AA$49,'Alternatyva 2'!AA$63,'Alternatyva 2'!AA$76,'Alternatyva 2'!AA$89,'Alternatyva 2'!AA$102)</f>
        <v>0</v>
      </c>
      <c r="AB36" s="204">
        <f>SUM('Alternatyva 2'!AB$23,'Alternatyva 2'!AB$36,'Alternatyva 2'!AB$49,'Alternatyva 2'!AB$63,'Alternatyva 2'!AB$76,'Alternatyva 2'!AB$89,'Alternatyva 2'!AB$102)</f>
        <v>0</v>
      </c>
      <c r="AC36" s="204">
        <f>SUM('Alternatyva 2'!AC$23,'Alternatyva 2'!AC$36,'Alternatyva 2'!AC$49,'Alternatyva 2'!AC$63,'Alternatyva 2'!AC$76,'Alternatyva 2'!AC$89,'Alternatyva 2'!AC$102)</f>
        <v>0</v>
      </c>
      <c r="AD36" s="204">
        <f>SUM('Alternatyva 2'!AD$23,'Alternatyva 2'!AD$36,'Alternatyva 2'!AD$49,'Alternatyva 2'!AD$63,'Alternatyva 2'!AD$76,'Alternatyva 2'!AD$89,'Alternatyva 2'!AD$102)</f>
        <v>0</v>
      </c>
      <c r="AE36" s="204">
        <f>SUM('Alternatyva 2'!AE$23,'Alternatyva 2'!AE$36,'Alternatyva 2'!AE$49,'Alternatyva 2'!AE$63,'Alternatyva 2'!AE$76,'Alternatyva 2'!AE$89,'Alternatyva 2'!AE$102)</f>
        <v>0</v>
      </c>
      <c r="AF36" s="204">
        <f>SUM('Alternatyva 2'!AF$23,'Alternatyva 2'!AF$36,'Alternatyva 2'!AF$49,'Alternatyva 2'!AF$63,'Alternatyva 2'!AF$76,'Alternatyva 2'!AF$89,'Alternatyva 2'!AF$102)</f>
        <v>0</v>
      </c>
      <c r="AG36" s="204">
        <f>SUM('Alternatyva 2'!AG$23,'Alternatyva 2'!AG$36,'Alternatyva 2'!AG$49,'Alternatyva 2'!AG$63,'Alternatyva 2'!AG$76,'Alternatyva 2'!AG$89,'Alternatyva 2'!AG$102)</f>
        <v>0</v>
      </c>
      <c r="AH36" s="204">
        <f>SUM('Alternatyva 2'!AH$23,'Alternatyva 2'!AH$36,'Alternatyva 2'!AH$49,'Alternatyva 2'!AH$63,'Alternatyva 2'!AH$76,'Alternatyva 2'!AH$89,'Alternatyva 2'!AH$102)</f>
        <v>0</v>
      </c>
      <c r="AI36" s="204">
        <f>SUM('Alternatyva 2'!AI$23,'Alternatyva 2'!AI$36,'Alternatyva 2'!AI$49,'Alternatyva 2'!AI$63,'Alternatyva 2'!AI$76,'Alternatyva 2'!AI$89,'Alternatyva 2'!AI$102)</f>
        <v>0</v>
      </c>
      <c r="AJ36" s="204">
        <f>SUM('Alternatyva 2'!AJ$23,'Alternatyva 2'!AJ$36,'Alternatyva 2'!AJ$49,'Alternatyva 2'!AJ$63,'Alternatyva 2'!AJ$76,'Alternatyva 2'!AJ$89,'Alternatyva 2'!AJ$102)</f>
        <v>0</v>
      </c>
      <c r="AK36" s="204">
        <f>SUM('Alternatyva 2'!AK$23,'Alternatyva 2'!AK$36,'Alternatyva 2'!AK$49,'Alternatyva 2'!AK$63,'Alternatyva 2'!AK$76,'Alternatyva 2'!AK$89,'Alternatyva 2'!AK$102)</f>
        <v>0</v>
      </c>
      <c r="AL36" s="204">
        <f>SUM('Alternatyva 2'!AL$23,'Alternatyva 2'!AL$36,'Alternatyva 2'!AL$49,'Alternatyva 2'!AL$63,'Alternatyva 2'!AL$76,'Alternatyva 2'!AL$89,'Alternatyva 2'!AL$102)</f>
        <v>0</v>
      </c>
      <c r="AM36" s="204">
        <f>SUM('Alternatyva 2'!AM$23,'Alternatyva 2'!AM$36,'Alternatyva 2'!AM$49,'Alternatyva 2'!AM$63,'Alternatyva 2'!AM$76,'Alternatyva 2'!AM$89,'Alternatyva 2'!AM$102)</f>
        <v>0</v>
      </c>
      <c r="AN36" s="204">
        <f>SUM('Alternatyva 2'!AN$23,'Alternatyva 2'!AN$36,'Alternatyva 2'!AN$49,'Alternatyva 2'!AN$63,'Alternatyva 2'!AN$76,'Alternatyva 2'!AN$89,'Alternatyva 2'!AN$102)</f>
        <v>0</v>
      </c>
      <c r="AO36" s="204">
        <f>SUM('Alternatyva 2'!AO$23,'Alternatyva 2'!AO$36,'Alternatyva 2'!AO$49,'Alternatyva 2'!AO$63,'Alternatyva 2'!AO$76,'Alternatyva 2'!AO$89,'Alternatyva 2'!AO$102)</f>
        <v>0</v>
      </c>
      <c r="AP36" s="204">
        <f>SUM('Alternatyva 2'!AP$23,'Alternatyva 2'!AP$36,'Alternatyva 2'!AP$49,'Alternatyva 2'!AP$63,'Alternatyva 2'!AP$76,'Alternatyva 2'!AP$89,'Alternatyva 2'!AP$102)</f>
        <v>0</v>
      </c>
      <c r="AQ36" s="204">
        <f>SUM('Alternatyva 2'!AQ$23,'Alternatyva 2'!AQ$36,'Alternatyva 2'!AQ$49,'Alternatyva 2'!AQ$63,'Alternatyva 2'!AQ$76,'Alternatyva 2'!AQ$89,'Alternatyva 2'!AQ$102)</f>
        <v>0</v>
      </c>
      <c r="AR36" s="204">
        <f>SUM('Alternatyva 2'!AR$23,'Alternatyva 2'!AR$36,'Alternatyva 2'!AR$49,'Alternatyva 2'!AR$63,'Alternatyva 2'!AR$76,'Alternatyva 2'!AR$89,'Alternatyva 2'!AR$102)</f>
        <v>0</v>
      </c>
      <c r="AS36" s="204">
        <f>SUM('Alternatyva 2'!AS$23,'Alternatyva 2'!AS$36,'Alternatyva 2'!AS$49,'Alternatyva 2'!AS$63,'Alternatyva 2'!AS$76,'Alternatyva 2'!AS$89,'Alternatyva 2'!AS$102)</f>
        <v>0</v>
      </c>
      <c r="AT36" s="204">
        <f>SUM('Alternatyva 2'!AT$23,'Alternatyva 2'!AT$36,'Alternatyva 2'!AT$49,'Alternatyva 2'!AT$63,'Alternatyva 2'!AT$76,'Alternatyva 2'!AT$89,'Alternatyva 2'!AT$102)</f>
        <v>0</v>
      </c>
      <c r="AU36" s="204">
        <f>SUM('Alternatyva 2'!AU$23,'Alternatyva 2'!AU$36,'Alternatyva 2'!AU$49,'Alternatyva 2'!AU$63,'Alternatyva 2'!AU$76,'Alternatyva 2'!AU$89,'Alternatyva 2'!AU$102)</f>
        <v>0</v>
      </c>
      <c r="AV36" s="204">
        <f>SUM('Alternatyva 2'!AV$23,'Alternatyva 2'!AV$36,'Alternatyva 2'!AV$49,'Alternatyva 2'!AV$63,'Alternatyva 2'!AV$76,'Alternatyva 2'!AV$89,'Alternatyva 2'!AV$102)</f>
        <v>0</v>
      </c>
      <c r="AW36" s="204">
        <f>SUM('Alternatyva 2'!AW$23,'Alternatyva 2'!AW$36,'Alternatyva 2'!AW$49,'Alternatyva 2'!AW$63,'Alternatyva 2'!AW$76,'Alternatyva 2'!AW$89,'Alternatyva 2'!AW$102)</f>
        <v>0</v>
      </c>
      <c r="AX36" s="204">
        <f>SUM('Alternatyva 2'!AX$23,'Alternatyva 2'!AX$36,'Alternatyva 2'!AX$49,'Alternatyva 2'!AX$63,'Alternatyva 2'!AX$76,'Alternatyva 2'!AX$89,'Alternatyva 2'!AX$102)</f>
        <v>0</v>
      </c>
      <c r="AY36" s="204">
        <f>SUM('Alternatyva 2'!AY$23,'Alternatyva 2'!AY$36,'Alternatyva 2'!AY$49,'Alternatyva 2'!AY$63,'Alternatyva 2'!AY$76,'Alternatyva 2'!AY$89,'Alternatyva 2'!AY$102)</f>
        <v>0</v>
      </c>
      <c r="AZ36" s="204">
        <f>SUM('Alternatyva 2'!AZ$23,'Alternatyva 2'!AZ$36,'Alternatyva 2'!AZ$49,'Alternatyva 2'!AZ$63,'Alternatyva 2'!AZ$76,'Alternatyva 2'!AZ$89,'Alternatyva 2'!AZ$102)</f>
        <v>0</v>
      </c>
      <c r="BA36" s="204">
        <f>SUM('Alternatyva 2'!BA$23,'Alternatyva 2'!BA$36,'Alternatyva 2'!BA$49,'Alternatyva 2'!BA$63,'Alternatyva 2'!BA$76,'Alternatyva 2'!BA$89,'Alternatyva 2'!BA$102)</f>
        <v>0</v>
      </c>
      <c r="BB36" s="204">
        <f>SUM('Alternatyva 2'!BB$23,'Alternatyva 2'!BB$36,'Alternatyva 2'!BB$49,'Alternatyva 2'!BB$63,'Alternatyva 2'!BB$76,'Alternatyva 2'!BB$89,'Alternatyva 2'!BB$102)</f>
        <v>0</v>
      </c>
      <c r="BC36" s="204">
        <f>SUM('Alternatyva 2'!BC$23,'Alternatyva 2'!BC$36,'Alternatyva 2'!BC$49,'Alternatyva 2'!BC$63,'Alternatyva 2'!BC$76,'Alternatyva 2'!BC$89,'Alternatyva 2'!BC$102)</f>
        <v>0</v>
      </c>
      <c r="BD36" s="204">
        <f>SUM('Alternatyva 2'!BD$23,'Alternatyva 2'!BD$36,'Alternatyva 2'!BD$49,'Alternatyva 2'!BD$63,'Alternatyva 2'!BD$76,'Alternatyva 2'!BD$89,'Alternatyva 2'!BD$102)</f>
        <v>0</v>
      </c>
      <c r="BE36" s="204">
        <f>SUM('Alternatyva 2'!BE$23,'Alternatyva 2'!BE$36,'Alternatyva 2'!BE$49,'Alternatyva 2'!BE$63,'Alternatyva 2'!BE$76,'Alternatyva 2'!BE$89,'Alternatyva 2'!BE$102)</f>
        <v>0</v>
      </c>
      <c r="BF36" s="204">
        <f>SUM('Alternatyva 2'!BF$23,'Alternatyva 2'!BF$36,'Alternatyva 2'!BF$49,'Alternatyva 2'!BF$63,'Alternatyva 2'!BF$76,'Alternatyva 2'!BF$89,'Alternatyva 2'!BF$102)</f>
        <v>0</v>
      </c>
      <c r="BG36" s="204">
        <f>SUM('Alternatyva 2'!BG$23,'Alternatyva 2'!BG$36,'Alternatyva 2'!BG$49,'Alternatyva 2'!BG$63,'Alternatyva 2'!BG$76,'Alternatyva 2'!BG$89,'Alternatyva 2'!BG$102)</f>
        <v>0</v>
      </c>
      <c r="BH36" s="204">
        <f>SUM('Alternatyva 2'!BH$23,'Alternatyva 2'!BH$36,'Alternatyva 2'!BH$49,'Alternatyva 2'!BH$63,'Alternatyva 2'!BH$76,'Alternatyva 2'!BH$89,'Alternatyva 2'!BH$102)</f>
        <v>0</v>
      </c>
      <c r="BI36" s="204">
        <f>SUM('Alternatyva 2'!BI$23,'Alternatyva 2'!BI$36,'Alternatyva 2'!BI$49,'Alternatyva 2'!BI$63,'Alternatyva 2'!BI$76,'Alternatyva 2'!BI$89,'Alternatyva 2'!BI$102)</f>
        <v>0</v>
      </c>
      <c r="BJ36" s="204">
        <f>SUM('Alternatyva 2'!BJ$23,'Alternatyva 2'!BJ$36,'Alternatyva 2'!BJ$49,'Alternatyva 2'!BJ$63,'Alternatyva 2'!BJ$76,'Alternatyva 2'!BJ$89,'Alternatyva 2'!BJ$102)</f>
        <v>0</v>
      </c>
      <c r="BK36" s="204">
        <f>SUM('Alternatyva 2'!BK$23,'Alternatyva 2'!BK$36,'Alternatyva 2'!BK$49,'Alternatyva 2'!BK$63,'Alternatyva 2'!BK$76,'Alternatyva 2'!BK$89,'Alternatyva 2'!BK$102)</f>
        <v>0</v>
      </c>
      <c r="BL36" s="204">
        <f>SUM('Alternatyva 2'!BL$23,'Alternatyva 2'!BL$36,'Alternatyva 2'!BL$49,'Alternatyva 2'!BL$63,'Alternatyva 2'!BL$76,'Alternatyva 2'!BL$89,'Alternatyva 2'!BL$102)</f>
        <v>0</v>
      </c>
      <c r="BM36" s="204">
        <f>SUM('Alternatyva 2'!BM$23,'Alternatyva 2'!BM$36,'Alternatyva 2'!BM$49,'Alternatyva 2'!BM$63,'Alternatyva 2'!BM$76,'Alternatyva 2'!BM$89,'Alternatyva 2'!BM$102)</f>
        <v>0</v>
      </c>
      <c r="BN36" s="204">
        <f>SUM('Alternatyva 2'!BN$23,'Alternatyva 2'!BN$36,'Alternatyva 2'!BN$49,'Alternatyva 2'!BN$63,'Alternatyva 2'!BN$76,'Alternatyva 2'!BN$89,'Alternatyva 2'!BN$102)</f>
        <v>0</v>
      </c>
      <c r="BO36" s="204">
        <f>SUM('Alternatyva 2'!BO$23,'Alternatyva 2'!BO$36,'Alternatyva 2'!BO$49,'Alternatyva 2'!BO$63,'Alternatyva 2'!BO$76,'Alternatyva 2'!BO$89,'Alternatyva 2'!BO$102)</f>
        <v>0</v>
      </c>
      <c r="BP36" s="204">
        <f>SUM('Alternatyva 2'!BP$23,'Alternatyva 2'!BP$36,'Alternatyva 2'!BP$49,'Alternatyva 2'!BP$63,'Alternatyva 2'!BP$76,'Alternatyva 2'!BP$89,'Alternatyva 2'!BP$102)</f>
        <v>0</v>
      </c>
      <c r="BQ36" s="204">
        <f>SUM('Alternatyva 2'!BQ$23,'Alternatyva 2'!BQ$36,'Alternatyva 2'!BQ$49,'Alternatyva 2'!BQ$63,'Alternatyva 2'!BQ$76,'Alternatyva 2'!BQ$89,'Alternatyva 2'!BQ$102)</f>
        <v>0</v>
      </c>
      <c r="BR36" s="204">
        <f>SUM('Alternatyva 2'!BR$23,'Alternatyva 2'!BR$36,'Alternatyva 2'!BR$49,'Alternatyva 2'!BR$63,'Alternatyva 2'!BR$76,'Alternatyva 2'!BR$89,'Alternatyva 2'!BR$102)</f>
        <v>0</v>
      </c>
      <c r="BS36" s="204">
        <f>SUM('Alternatyva 2'!BS$23,'Alternatyva 2'!BS$36,'Alternatyva 2'!BS$49,'Alternatyva 2'!BS$63,'Alternatyva 2'!BS$76,'Alternatyva 2'!BS$89,'Alternatyva 2'!BS$102)</f>
        <v>0</v>
      </c>
      <c r="BT36" s="204">
        <f>SUM('Alternatyva 2'!BT$23,'Alternatyva 2'!BT$36,'Alternatyva 2'!BT$49,'Alternatyva 2'!BT$63,'Alternatyva 2'!BT$76,'Alternatyva 2'!BT$89,'Alternatyva 2'!BT$102)</f>
        <v>0</v>
      </c>
      <c r="BU36" s="204">
        <f>SUM('Alternatyva 2'!BU$23,'Alternatyva 2'!BU$36,'Alternatyva 2'!BU$49,'Alternatyva 2'!BU$63,'Alternatyva 2'!BU$76,'Alternatyva 2'!BU$89,'Alternatyva 2'!BU$102)</f>
        <v>0</v>
      </c>
      <c r="BV36" s="204">
        <f>SUM('Alternatyva 2'!BV$23,'Alternatyva 2'!BV$36,'Alternatyva 2'!BV$49,'Alternatyva 2'!BV$63,'Alternatyva 2'!BV$76,'Alternatyva 2'!BV$89,'Alternatyva 2'!BV$102)</f>
        <v>0</v>
      </c>
      <c r="BW36" s="204">
        <f>SUM('Alternatyva 2'!BW$23,'Alternatyva 2'!BW$36,'Alternatyva 2'!BW$49,'Alternatyva 2'!BW$63,'Alternatyva 2'!BW$76,'Alternatyva 2'!BW$89,'Alternatyva 2'!BW$102)</f>
        <v>0</v>
      </c>
      <c r="BX36" s="204">
        <f>SUM('Alternatyva 2'!BX$23,'Alternatyva 2'!BX$36,'Alternatyva 2'!BX$49,'Alternatyva 2'!BX$63,'Alternatyva 2'!BX$76,'Alternatyva 2'!BX$89,'Alternatyva 2'!BX$102)</f>
        <v>0</v>
      </c>
      <c r="BY36" s="204">
        <f>SUM('Alternatyva 2'!BY$23,'Alternatyva 2'!BY$36,'Alternatyva 2'!BY$49,'Alternatyva 2'!BY$63,'Alternatyva 2'!BY$76,'Alternatyva 2'!BY$89,'Alternatyva 2'!BY$102)</f>
        <v>0</v>
      </c>
      <c r="BZ36" s="204">
        <f>SUM('Alternatyva 2'!BZ$23,'Alternatyva 2'!BZ$36,'Alternatyva 2'!BZ$49,'Alternatyva 2'!BZ$63,'Alternatyva 2'!BZ$76,'Alternatyva 2'!BZ$89,'Alternatyva 2'!BZ$102)</f>
        <v>0</v>
      </c>
      <c r="CA36" s="204">
        <f>SUM('Alternatyva 2'!CA$23,'Alternatyva 2'!CA$36,'Alternatyva 2'!CA$49,'Alternatyva 2'!CA$63,'Alternatyva 2'!CA$76,'Alternatyva 2'!CA$89,'Alternatyva 2'!CA$102)</f>
        <v>0</v>
      </c>
      <c r="CB36" s="204">
        <f>SUM('Alternatyva 2'!CB$23,'Alternatyva 2'!CB$36,'Alternatyva 2'!CB$49,'Alternatyva 2'!CB$63,'Alternatyva 2'!CB$76,'Alternatyva 2'!CB$89,'Alternatyva 2'!CB$102)</f>
        <v>0</v>
      </c>
      <c r="CC36" s="204">
        <f>SUM('Alternatyva 2'!CC$23,'Alternatyva 2'!CC$36,'Alternatyva 2'!CC$49,'Alternatyva 2'!CC$63,'Alternatyva 2'!CC$76,'Alternatyva 2'!CC$89,'Alternatyva 2'!CC$102)</f>
        <v>0</v>
      </c>
      <c r="CD36" s="204">
        <f>SUM('Alternatyva 2'!CD$23,'Alternatyva 2'!CD$36,'Alternatyva 2'!CD$49,'Alternatyva 2'!CD$63,'Alternatyva 2'!CD$76,'Alternatyva 2'!CD$89,'Alternatyva 2'!CD$102)</f>
        <v>0</v>
      </c>
      <c r="CE36" s="204">
        <f>SUM('Alternatyva 2'!CE$23,'Alternatyva 2'!CE$36,'Alternatyva 2'!CE$49,'Alternatyva 2'!CE$63,'Alternatyva 2'!CE$76,'Alternatyva 2'!CE$89,'Alternatyva 2'!CE$102)</f>
        <v>0</v>
      </c>
      <c r="CF36" s="204">
        <f>SUM('Alternatyva 2'!CF$23,'Alternatyva 2'!CF$36,'Alternatyva 2'!CF$49,'Alternatyva 2'!CF$63,'Alternatyva 2'!CF$76,'Alternatyva 2'!CF$89,'Alternatyva 2'!CF$102)</f>
        <v>0</v>
      </c>
      <c r="CG36" s="204">
        <f>SUM('Alternatyva 2'!CG$23,'Alternatyva 2'!CG$36,'Alternatyva 2'!CG$49,'Alternatyva 2'!CG$63,'Alternatyva 2'!CG$76,'Alternatyva 2'!CG$89,'Alternatyva 2'!CG$102)</f>
        <v>0</v>
      </c>
      <c r="CH36" s="204">
        <f>SUM('Alternatyva 2'!CH$23,'Alternatyva 2'!CH$36,'Alternatyva 2'!CH$49,'Alternatyva 2'!CH$63,'Alternatyva 2'!CH$76,'Alternatyva 2'!CH$89,'Alternatyva 2'!CH$102)</f>
        <v>0</v>
      </c>
      <c r="CI36" s="204">
        <f>SUM('Alternatyva 2'!CI$23,'Alternatyva 2'!CI$36,'Alternatyva 2'!CI$49,'Alternatyva 2'!CI$63,'Alternatyva 2'!CI$76,'Alternatyva 2'!CI$89,'Alternatyva 2'!CI$102)</f>
        <v>0</v>
      </c>
      <c r="CJ36" s="204">
        <f>SUM('Alternatyva 2'!CJ$23,'Alternatyva 2'!CJ$36,'Alternatyva 2'!CJ$49,'Alternatyva 2'!CJ$63,'Alternatyva 2'!CJ$76,'Alternatyva 2'!CJ$89,'Alternatyva 2'!CJ$102)</f>
        <v>0</v>
      </c>
      <c r="CK36" s="204">
        <f>SUM('Alternatyva 2'!CK$23,'Alternatyva 2'!CK$36,'Alternatyva 2'!CK$49,'Alternatyva 2'!CK$63,'Alternatyva 2'!CK$76,'Alternatyva 2'!CK$89,'Alternatyva 2'!CK$102)</f>
        <v>0</v>
      </c>
      <c r="CL36" s="204">
        <f>SUM('Alternatyva 2'!CL$23,'Alternatyva 2'!CL$36,'Alternatyva 2'!CL$49,'Alternatyva 2'!CL$63,'Alternatyva 2'!CL$76,'Alternatyva 2'!CL$89,'Alternatyva 2'!CL$102)</f>
        <v>0</v>
      </c>
      <c r="CM36" s="204">
        <f>SUM('Alternatyva 2'!CM$23,'Alternatyva 2'!CM$36,'Alternatyva 2'!CM$49,'Alternatyva 2'!CM$63,'Alternatyva 2'!CM$76,'Alternatyva 2'!CM$89,'Alternatyva 2'!CM$102)</f>
        <v>0</v>
      </c>
      <c r="CN36" s="204">
        <f>SUM('Alternatyva 2'!CN$23,'Alternatyva 2'!CN$36,'Alternatyva 2'!CN$49,'Alternatyva 2'!CN$63,'Alternatyva 2'!CN$76,'Alternatyva 2'!CN$89,'Alternatyva 2'!CN$102)</f>
        <v>0</v>
      </c>
      <c r="CO36" s="204">
        <f>SUM('Alternatyva 2'!CO$23,'Alternatyva 2'!CO$36,'Alternatyva 2'!CO$49,'Alternatyva 2'!CO$63,'Alternatyva 2'!CO$76,'Alternatyva 2'!CO$89,'Alternatyva 2'!CO$102)</f>
        <v>0</v>
      </c>
      <c r="CP36" s="204">
        <f>SUM('Alternatyva 2'!CP$23,'Alternatyva 2'!CP$36,'Alternatyva 2'!CP$49,'Alternatyva 2'!CP$63,'Alternatyva 2'!CP$76,'Alternatyva 2'!CP$89,'Alternatyva 2'!CP$102)</f>
        <v>0</v>
      </c>
      <c r="CQ36" s="204">
        <f>SUM('Alternatyva 2'!CQ$23,'Alternatyva 2'!CQ$36,'Alternatyva 2'!CQ$49,'Alternatyva 2'!CQ$63,'Alternatyva 2'!CQ$76,'Alternatyva 2'!CQ$89,'Alternatyva 2'!CQ$102)</f>
        <v>0</v>
      </c>
      <c r="CR36" s="204">
        <f>SUM('Alternatyva 2'!CR$23,'Alternatyva 2'!CR$36,'Alternatyva 2'!CR$49,'Alternatyva 2'!CR$63,'Alternatyva 2'!CR$76,'Alternatyva 2'!CR$89,'Alternatyva 2'!CR$102)</f>
        <v>0</v>
      </c>
      <c r="CS36" s="204">
        <f>SUM('Alternatyva 2'!CS$23,'Alternatyva 2'!CS$36,'Alternatyva 2'!CS$49,'Alternatyva 2'!CS$63,'Alternatyva 2'!CS$76,'Alternatyva 2'!CS$89,'Alternatyva 2'!CS$102)</f>
        <v>0</v>
      </c>
      <c r="CT36" s="204">
        <f>SUM('Alternatyva 2'!CT$23,'Alternatyva 2'!CT$36,'Alternatyva 2'!CT$49,'Alternatyva 2'!CT$63,'Alternatyva 2'!CT$76,'Alternatyva 2'!CT$89,'Alternatyva 2'!CT$102)</f>
        <v>0</v>
      </c>
      <c r="CU36" s="204">
        <f>SUM('Alternatyva 2'!CU$23,'Alternatyva 2'!CU$36,'Alternatyva 2'!CU$49,'Alternatyva 2'!CU$63,'Alternatyva 2'!CU$76,'Alternatyva 2'!CU$89,'Alternatyva 2'!CU$102)</f>
        <v>0</v>
      </c>
      <c r="CV36" s="204">
        <f>SUM('Alternatyva 2'!CV$23,'Alternatyva 2'!CV$36,'Alternatyva 2'!CV$49,'Alternatyva 2'!CV$63,'Alternatyva 2'!CV$76,'Alternatyva 2'!CV$89,'Alternatyva 2'!CV$102)</f>
        <v>0</v>
      </c>
      <c r="CW36" s="204">
        <f>SUM('Alternatyva 2'!CW$23,'Alternatyva 2'!CW$36,'Alternatyva 2'!CW$49,'Alternatyva 2'!CW$63,'Alternatyva 2'!CW$76,'Alternatyva 2'!CW$89,'Alternatyva 2'!CW$102)</f>
        <v>0</v>
      </c>
      <c r="CX36" s="204">
        <f>SUM('Alternatyva 2'!CX$23,'Alternatyva 2'!CX$36,'Alternatyva 2'!CX$49,'Alternatyva 2'!CX$63,'Alternatyva 2'!CX$76,'Alternatyva 2'!CX$89,'Alternatyva 2'!CX$102)</f>
        <v>0</v>
      </c>
      <c r="CY36" s="204">
        <f>SUM('Alternatyva 2'!CY$23,'Alternatyva 2'!CY$36,'Alternatyva 2'!CY$49,'Alternatyva 2'!CY$63,'Alternatyva 2'!CY$76,'Alternatyva 2'!CY$89,'Alternatyva 2'!CY$102)</f>
        <v>0</v>
      </c>
      <c r="CZ36" s="204">
        <f>SUM('Alternatyva 2'!CZ$23,'Alternatyva 2'!CZ$36,'Alternatyva 2'!CZ$49,'Alternatyva 2'!CZ$63,'Alternatyva 2'!CZ$76,'Alternatyva 2'!CZ$89,'Alternatyva 2'!CZ$102)</f>
        <v>0</v>
      </c>
      <c r="DA36" s="204">
        <f>SUM('Alternatyva 2'!DA$23,'Alternatyva 2'!DA$36,'Alternatyva 2'!DA$49,'Alternatyva 2'!DA$63,'Alternatyva 2'!DA$76,'Alternatyva 2'!DA$89,'Alternatyva 2'!DA$102)</f>
        <v>0</v>
      </c>
      <c r="DB36" s="204">
        <f>SUM('Alternatyva 2'!DB$23,'Alternatyva 2'!DB$36,'Alternatyva 2'!DB$49,'Alternatyva 2'!DB$63,'Alternatyva 2'!DB$76,'Alternatyva 2'!DB$89,'Alternatyva 2'!DB$102)</f>
        <v>0</v>
      </c>
      <c r="DC36" s="204">
        <f>SUM('Alternatyva 2'!DC$23,'Alternatyva 2'!DC$36,'Alternatyva 2'!DC$49,'Alternatyva 2'!DC$63,'Alternatyva 2'!DC$76,'Alternatyva 2'!DC$89,'Alternatyva 2'!DC$102)</f>
        <v>0</v>
      </c>
    </row>
    <row r="37" spans="2:107" ht="14.25" hidden="1" customHeight="1">
      <c r="B37" s="789" t="s">
        <v>232</v>
      </c>
      <c r="C37" s="789"/>
      <c r="D37" s="789"/>
      <c r="E37" s="789"/>
      <c r="F37" s="205"/>
      <c r="G37" s="196">
        <f>SUMIF($H$8:$DC$8,"&lt;="&amp;PAL,$H37:$DC37)</f>
        <v>0</v>
      </c>
      <c r="H37" s="193">
        <f>H36-'Alternatyva 2'!H$7+'Alternatyva 2'!H$131</f>
        <v>0</v>
      </c>
      <c r="I37" s="193">
        <f>I36-'Alternatyva 2'!I$7+'Alternatyva 2'!I$131</f>
        <v>0</v>
      </c>
      <c r="J37" s="193">
        <f>J36-'Alternatyva 2'!J$7+'Alternatyva 2'!J$131</f>
        <v>0</v>
      </c>
      <c r="K37" s="193">
        <f>K36-'Alternatyva 2'!K$7+'Alternatyva 2'!K$131</f>
        <v>0</v>
      </c>
      <c r="L37" s="193">
        <f>L36-'Alternatyva 2'!L$7+'Alternatyva 2'!L$131</f>
        <v>0</v>
      </c>
      <c r="M37" s="193">
        <f>M36-'Alternatyva 2'!M$7+'Alternatyva 2'!M$131</f>
        <v>0</v>
      </c>
      <c r="N37" s="193">
        <f>N36-'Alternatyva 2'!N$7+'Alternatyva 2'!N$131</f>
        <v>0</v>
      </c>
      <c r="O37" s="193">
        <f>O36-'Alternatyva 2'!O$7+'Alternatyva 2'!O$131</f>
        <v>0</v>
      </c>
      <c r="P37" s="193">
        <f>P36-'Alternatyva 2'!P$7+'Alternatyva 2'!P$131</f>
        <v>0</v>
      </c>
      <c r="Q37" s="193">
        <f>Q36-'Alternatyva 2'!Q$7+'Alternatyva 2'!Q$131</f>
        <v>0</v>
      </c>
      <c r="R37" s="193">
        <f>R36-'Alternatyva 2'!R$7+'Alternatyva 2'!R$131</f>
        <v>0</v>
      </c>
      <c r="S37" s="193">
        <f>S36-'Alternatyva 2'!S$7+'Alternatyva 2'!S$131</f>
        <v>0</v>
      </c>
      <c r="T37" s="193">
        <f>T36-'Alternatyva 2'!T$7+'Alternatyva 2'!T$131</f>
        <v>0</v>
      </c>
      <c r="U37" s="193">
        <f>U36-'Alternatyva 2'!U$7+'Alternatyva 2'!U$131</f>
        <v>0</v>
      </c>
      <c r="V37" s="193">
        <f>V36-'Alternatyva 2'!V$7+'Alternatyva 2'!V$131</f>
        <v>0</v>
      </c>
      <c r="W37" s="193">
        <f>W36-'Alternatyva 2'!W$7+'Alternatyva 2'!W$131</f>
        <v>0</v>
      </c>
      <c r="X37" s="193">
        <f>X36-'Alternatyva 2'!X$7+'Alternatyva 2'!X$131</f>
        <v>0</v>
      </c>
      <c r="Y37" s="193">
        <f>Y36-'Alternatyva 2'!Y$7+'Alternatyva 2'!Y$131</f>
        <v>0</v>
      </c>
      <c r="Z37" s="193">
        <f>Z36-'Alternatyva 2'!Z$7+'Alternatyva 2'!Z$131</f>
        <v>0</v>
      </c>
      <c r="AA37" s="193">
        <f>AA36-'Alternatyva 2'!AA$7+'Alternatyva 2'!AA$131</f>
        <v>0</v>
      </c>
      <c r="AB37" s="193">
        <f>AB36-'Alternatyva 2'!AB$7+'Alternatyva 2'!AB$131</f>
        <v>0</v>
      </c>
      <c r="AC37" s="193">
        <f>AC36-'Alternatyva 2'!AC$7+'Alternatyva 2'!AC$131</f>
        <v>0</v>
      </c>
      <c r="AD37" s="193">
        <f>AD36-'Alternatyva 2'!AD$7+'Alternatyva 2'!AD$131</f>
        <v>0</v>
      </c>
      <c r="AE37" s="193">
        <f>AE36-'Alternatyva 2'!AE$7+'Alternatyva 2'!AE$131</f>
        <v>0</v>
      </c>
      <c r="AF37" s="193">
        <f>AF36-'Alternatyva 2'!AF$7+'Alternatyva 2'!AF$131</f>
        <v>0</v>
      </c>
      <c r="AG37" s="193">
        <f>AG36-'Alternatyva 2'!AG$7+'Alternatyva 2'!AG$131</f>
        <v>0</v>
      </c>
      <c r="AH37" s="193">
        <f>AH36-'Alternatyva 2'!AH$7+'Alternatyva 2'!AH$131</f>
        <v>0</v>
      </c>
      <c r="AI37" s="193">
        <f>AI36-'Alternatyva 2'!AI$7+'Alternatyva 2'!AI$131</f>
        <v>0</v>
      </c>
      <c r="AJ37" s="193">
        <f>AJ36-'Alternatyva 2'!AJ$7+'Alternatyva 2'!AJ$131</f>
        <v>0</v>
      </c>
      <c r="AK37" s="193">
        <f>AK36-'Alternatyva 2'!AK$7+'Alternatyva 2'!AK$131</f>
        <v>0</v>
      </c>
      <c r="AL37" s="193">
        <f>AL36-'Alternatyva 2'!AL$7+'Alternatyva 2'!AL$131</f>
        <v>0</v>
      </c>
      <c r="AM37" s="193">
        <f>AM36-'Alternatyva 2'!AM$7+'Alternatyva 2'!AM$131</f>
        <v>0</v>
      </c>
      <c r="AN37" s="193">
        <f>AN36-'Alternatyva 2'!AN$7+'Alternatyva 2'!AN$131</f>
        <v>0</v>
      </c>
      <c r="AO37" s="193">
        <f>AO36-'Alternatyva 2'!AO$7+'Alternatyva 2'!AO$131</f>
        <v>0</v>
      </c>
      <c r="AP37" s="193">
        <f>AP36-'Alternatyva 2'!AP$7+'Alternatyva 2'!AP$131</f>
        <v>0</v>
      </c>
      <c r="AQ37" s="193">
        <f>AQ36-'Alternatyva 2'!AQ$7+'Alternatyva 2'!AQ$131</f>
        <v>0</v>
      </c>
      <c r="AR37" s="193">
        <f>AR36-'Alternatyva 2'!AR$7+'Alternatyva 2'!AR$131</f>
        <v>0</v>
      </c>
      <c r="AS37" s="193">
        <f>AS36-'Alternatyva 2'!AS$7+'Alternatyva 2'!AS$131</f>
        <v>0</v>
      </c>
      <c r="AT37" s="193">
        <f>AT36-'Alternatyva 2'!AT$7+'Alternatyva 2'!AT$131</f>
        <v>0</v>
      </c>
      <c r="AU37" s="193">
        <f>AU36-'Alternatyva 2'!AU$7+'Alternatyva 2'!AU$131</f>
        <v>0</v>
      </c>
      <c r="AV37" s="193">
        <f>AV36-'Alternatyva 2'!AV$7+'Alternatyva 2'!AV$131</f>
        <v>0</v>
      </c>
      <c r="AW37" s="193">
        <f>AW36-'Alternatyva 2'!AW$7+'Alternatyva 2'!AW$131</f>
        <v>0</v>
      </c>
      <c r="AX37" s="193">
        <f>AX36-'Alternatyva 2'!AX$7+'Alternatyva 2'!AX$131</f>
        <v>0</v>
      </c>
      <c r="AY37" s="193">
        <f>AY36-'Alternatyva 2'!AY$7+'Alternatyva 2'!AY$131</f>
        <v>0</v>
      </c>
      <c r="AZ37" s="193">
        <f>AZ36-'Alternatyva 2'!AZ$7+'Alternatyva 2'!AZ$131</f>
        <v>0</v>
      </c>
      <c r="BA37" s="193">
        <f>BA36-'Alternatyva 2'!BA$7+'Alternatyva 2'!BA$131</f>
        <v>0</v>
      </c>
      <c r="BB37" s="193">
        <f>BB36-'Alternatyva 2'!BB$7+'Alternatyva 2'!BB$131</f>
        <v>0</v>
      </c>
      <c r="BC37" s="193">
        <f>BC36-'Alternatyva 2'!BC$7+'Alternatyva 2'!BC$131</f>
        <v>0</v>
      </c>
      <c r="BD37" s="193">
        <f>BD36-'Alternatyva 2'!BD$7+'Alternatyva 2'!BD$131</f>
        <v>0</v>
      </c>
      <c r="BE37" s="193">
        <f>BE36-'Alternatyva 2'!BE$7+'Alternatyva 2'!BE$131</f>
        <v>0</v>
      </c>
      <c r="BF37" s="193">
        <f>BF36-'Alternatyva 2'!BF$7+'Alternatyva 2'!BF$131</f>
        <v>0</v>
      </c>
      <c r="BG37" s="193">
        <f>BG36-'Alternatyva 2'!BG$7+'Alternatyva 2'!BG$131</f>
        <v>0</v>
      </c>
      <c r="BH37" s="193">
        <f>BH36-'Alternatyva 2'!BH$7+'Alternatyva 2'!BH$131</f>
        <v>0</v>
      </c>
      <c r="BI37" s="193">
        <f>BI36-'Alternatyva 2'!BI$7+'Alternatyva 2'!BI$131</f>
        <v>0</v>
      </c>
      <c r="BJ37" s="193">
        <f>BJ36-'Alternatyva 2'!BJ$7+'Alternatyva 2'!BJ$131</f>
        <v>0</v>
      </c>
      <c r="BK37" s="193">
        <f>BK36-'Alternatyva 2'!BK$7+'Alternatyva 2'!BK$131</f>
        <v>0</v>
      </c>
      <c r="BL37" s="193">
        <f>BL36-'Alternatyva 2'!BL$7+'Alternatyva 2'!BL$131</f>
        <v>0</v>
      </c>
      <c r="BM37" s="193">
        <f>BM36-'Alternatyva 2'!BM$7+'Alternatyva 2'!BM$131</f>
        <v>0</v>
      </c>
      <c r="BN37" s="193">
        <f>BN36-'Alternatyva 2'!BN$7+'Alternatyva 2'!BN$131</f>
        <v>0</v>
      </c>
      <c r="BO37" s="193">
        <f>BO36-'Alternatyva 2'!BO$7+'Alternatyva 2'!BO$131</f>
        <v>0</v>
      </c>
      <c r="BP37" s="193">
        <f>BP36-'Alternatyva 2'!BP$7+'Alternatyva 2'!BP$131</f>
        <v>0</v>
      </c>
      <c r="BQ37" s="193">
        <f>BQ36-'Alternatyva 2'!BQ$7+'Alternatyva 2'!BQ$131</f>
        <v>0</v>
      </c>
      <c r="BR37" s="193">
        <f>BR36-'Alternatyva 2'!BR$7+'Alternatyva 2'!BR$131</f>
        <v>0</v>
      </c>
      <c r="BS37" s="193">
        <f>BS36-'Alternatyva 2'!BS$7+'Alternatyva 2'!BS$131</f>
        <v>0</v>
      </c>
      <c r="BT37" s="193">
        <f>BT36-'Alternatyva 2'!BT$7+'Alternatyva 2'!BT$131</f>
        <v>0</v>
      </c>
      <c r="BU37" s="193">
        <f>BU36-'Alternatyva 2'!BU$7+'Alternatyva 2'!BU$131</f>
        <v>0</v>
      </c>
      <c r="BV37" s="193">
        <f>BV36-'Alternatyva 2'!BV$7+'Alternatyva 2'!BV$131</f>
        <v>0</v>
      </c>
      <c r="BW37" s="193">
        <f>BW36-'Alternatyva 2'!BW$7+'Alternatyva 2'!BW$131</f>
        <v>0</v>
      </c>
      <c r="BX37" s="193">
        <f>BX36-'Alternatyva 2'!BX$7+'Alternatyva 2'!BX$131</f>
        <v>0</v>
      </c>
      <c r="BY37" s="193">
        <f>BY36-'Alternatyva 2'!BY$7+'Alternatyva 2'!BY$131</f>
        <v>0</v>
      </c>
      <c r="BZ37" s="193">
        <f>BZ36-'Alternatyva 2'!BZ$7+'Alternatyva 2'!BZ$131</f>
        <v>0</v>
      </c>
      <c r="CA37" s="193">
        <f>CA36-'Alternatyva 2'!CA$7+'Alternatyva 2'!CA$131</f>
        <v>0</v>
      </c>
      <c r="CB37" s="193">
        <f>CB36-'Alternatyva 2'!CB$7+'Alternatyva 2'!CB$131</f>
        <v>0</v>
      </c>
      <c r="CC37" s="193">
        <f>CC36-'Alternatyva 2'!CC$7+'Alternatyva 2'!CC$131</f>
        <v>0</v>
      </c>
      <c r="CD37" s="193">
        <f>CD36-'Alternatyva 2'!CD$7+'Alternatyva 2'!CD$131</f>
        <v>0</v>
      </c>
      <c r="CE37" s="193">
        <f>CE36-'Alternatyva 2'!CE$7+'Alternatyva 2'!CE$131</f>
        <v>0</v>
      </c>
      <c r="CF37" s="193">
        <f>CF36-'Alternatyva 2'!CF$7+'Alternatyva 2'!CF$131</f>
        <v>0</v>
      </c>
      <c r="CG37" s="193">
        <f>CG36-'Alternatyva 2'!CG$7+'Alternatyva 2'!CG$131</f>
        <v>0</v>
      </c>
      <c r="CH37" s="193">
        <f>CH36-'Alternatyva 2'!CH$7+'Alternatyva 2'!CH$131</f>
        <v>0</v>
      </c>
      <c r="CI37" s="193">
        <f>CI36-'Alternatyva 2'!CI$7+'Alternatyva 2'!CI$131</f>
        <v>0</v>
      </c>
      <c r="CJ37" s="193">
        <f>CJ36-'Alternatyva 2'!CJ$7+'Alternatyva 2'!CJ$131</f>
        <v>0</v>
      </c>
      <c r="CK37" s="193">
        <f>CK36-'Alternatyva 2'!CK$7+'Alternatyva 2'!CK$131</f>
        <v>0</v>
      </c>
      <c r="CL37" s="193">
        <f>CL36-'Alternatyva 2'!CL$7+'Alternatyva 2'!CL$131</f>
        <v>0</v>
      </c>
      <c r="CM37" s="193">
        <f>CM36-'Alternatyva 2'!CM$7+'Alternatyva 2'!CM$131</f>
        <v>0</v>
      </c>
      <c r="CN37" s="193">
        <f>CN36-'Alternatyva 2'!CN$7+'Alternatyva 2'!CN$131</f>
        <v>0</v>
      </c>
      <c r="CO37" s="193">
        <f>CO36-'Alternatyva 2'!CO$7+'Alternatyva 2'!CO$131</f>
        <v>0</v>
      </c>
      <c r="CP37" s="193">
        <f>CP36-'Alternatyva 2'!CP$7+'Alternatyva 2'!CP$131</f>
        <v>0</v>
      </c>
      <c r="CQ37" s="193">
        <f>CQ36-'Alternatyva 2'!CQ$7+'Alternatyva 2'!CQ$131</f>
        <v>0</v>
      </c>
      <c r="CR37" s="193">
        <f>CR36-'Alternatyva 2'!CR$7+'Alternatyva 2'!CR$131</f>
        <v>0</v>
      </c>
      <c r="CS37" s="193">
        <f>CS36-'Alternatyva 2'!CS$7+'Alternatyva 2'!CS$131</f>
        <v>0</v>
      </c>
      <c r="CT37" s="193">
        <f>CT36-'Alternatyva 2'!CT$7+'Alternatyva 2'!CT$131</f>
        <v>0</v>
      </c>
      <c r="CU37" s="193">
        <f>CU36-'Alternatyva 2'!CU$7+'Alternatyva 2'!CU$131</f>
        <v>0</v>
      </c>
      <c r="CV37" s="193">
        <f>CV36-'Alternatyva 2'!CV$7+'Alternatyva 2'!CV$131</f>
        <v>0</v>
      </c>
      <c r="CW37" s="193">
        <f>CW36-'Alternatyva 2'!CW$7+'Alternatyva 2'!CW$131</f>
        <v>0</v>
      </c>
      <c r="CX37" s="193">
        <f>CX36-'Alternatyva 2'!CX$7+'Alternatyva 2'!CX$131</f>
        <v>0</v>
      </c>
      <c r="CY37" s="193">
        <f>CY36-'Alternatyva 2'!CY$7+'Alternatyva 2'!CY$131</f>
        <v>0</v>
      </c>
      <c r="CZ37" s="193">
        <f>CZ36-'Alternatyva 2'!CZ$7+'Alternatyva 2'!CZ$131</f>
        <v>0</v>
      </c>
      <c r="DA37" s="193">
        <f>DA36-'Alternatyva 2'!DA$7+'Alternatyva 2'!DA$131</f>
        <v>0</v>
      </c>
      <c r="DB37" s="193">
        <f>DB36-'Alternatyva 2'!DB$7+'Alternatyva 2'!DB$131</f>
        <v>0</v>
      </c>
      <c r="DC37" s="193">
        <f>DC36-'Alternatyva 2'!DC$7+'Alternatyva 2'!DC$131</f>
        <v>0</v>
      </c>
    </row>
    <row r="38" spans="2:107" ht="14.25" hidden="1" customHeight="1">
      <c r="B38" s="787" t="s">
        <v>233</v>
      </c>
      <c r="C38" s="787"/>
      <c r="D38" s="787"/>
      <c r="E38" s="787"/>
      <c r="F38" s="192">
        <f>H37+NPV(FD,I37:INDEX(I37:DC37,PAL))</f>
        <v>0</v>
      </c>
      <c r="G38" s="27"/>
    </row>
    <row r="39" spans="2:107" hidden="1">
      <c r="B39" s="787" t="s">
        <v>234</v>
      </c>
      <c r="C39" s="787"/>
      <c r="D39" s="787"/>
      <c r="E39" s="787"/>
      <c r="F39" s="206" t="str">
        <f>IFERROR(IRR(H37:INDEX(H37:DC37,PAL+1)),"-")</f>
        <v>-</v>
      </c>
      <c r="G39" s="23"/>
    </row>
    <row r="40" spans="2:107" hidden="1">
      <c r="B40" s="787" t="s">
        <v>235</v>
      </c>
      <c r="C40" s="787"/>
      <c r="D40" s="787"/>
      <c r="E40" s="787"/>
      <c r="F40" s="207" t="str">
        <f>IFERROR(IF('Alternatyva 2'!H$103&lt;0,SUM('Alternatyva 2'!F$115,-'Alternatyva 2'!H$131,-'Alternatyva 2'!F$103)/SUM('Alternatyva 2'!F$9,'Alternatyva 2'!F$8,-F36),SUM('Alternatyva 2'!F$115,-'Alternatyva 2'!H$131)/SUM('Alternatyva 2'!F$9,'Alternatyva 2'!F$8,-F36,'Alternatyva 2'!F$103)),"")</f>
        <v/>
      </c>
      <c r="G40" s="23"/>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788" t="s">
        <v>231</v>
      </c>
      <c r="C43" s="788"/>
      <c r="D43" s="788"/>
      <c r="E43" s="788"/>
      <c r="F43" s="203"/>
      <c r="G43" s="168" t="s">
        <v>145</v>
      </c>
      <c r="H43" s="168">
        <f ca="1">H9</f>
        <v>2021</v>
      </c>
      <c r="I43" s="168">
        <f t="shared" ref="I43:BT43" ca="1" si="7">I9</f>
        <v>2022</v>
      </c>
      <c r="J43" s="168">
        <f t="shared" ca="1" si="7"/>
        <v>2023</v>
      </c>
      <c r="K43" s="168">
        <f t="shared" ca="1" si="7"/>
        <v>2024</v>
      </c>
      <c r="L43" s="168">
        <f t="shared" ca="1" si="7"/>
        <v>2025</v>
      </c>
      <c r="M43" s="168">
        <f t="shared" ca="1" si="7"/>
        <v>2026</v>
      </c>
      <c r="N43" s="168">
        <f t="shared" ca="1" si="7"/>
        <v>2027</v>
      </c>
      <c r="O43" s="168">
        <f t="shared" ca="1" si="7"/>
        <v>2028</v>
      </c>
      <c r="P43" s="168">
        <f t="shared" ca="1" si="7"/>
        <v>2029</v>
      </c>
      <c r="Q43" s="168">
        <f t="shared" ca="1" si="7"/>
        <v>2030</v>
      </c>
      <c r="R43" s="168">
        <f t="shared" ca="1" si="7"/>
        <v>2031</v>
      </c>
      <c r="S43" s="168">
        <f t="shared" ca="1" si="7"/>
        <v>2032</v>
      </c>
      <c r="T43" s="168">
        <f t="shared" ca="1" si="7"/>
        <v>2033</v>
      </c>
      <c r="U43" s="168">
        <f t="shared" ca="1" si="7"/>
        <v>2034</v>
      </c>
      <c r="V43" s="168">
        <f t="shared" ca="1" si="7"/>
        <v>2035</v>
      </c>
      <c r="W43" s="168">
        <f t="shared" ca="1" si="7"/>
        <v>2036</v>
      </c>
      <c r="X43" s="168">
        <f t="shared" ca="1" si="7"/>
        <v>2037</v>
      </c>
      <c r="Y43" s="168">
        <f t="shared" ca="1" si="7"/>
        <v>2038</v>
      </c>
      <c r="Z43" s="168">
        <f t="shared" ca="1" si="7"/>
        <v>2039</v>
      </c>
      <c r="AA43" s="168">
        <f t="shared" ca="1" si="7"/>
        <v>2040</v>
      </c>
      <c r="AB43" s="168">
        <f t="shared" ca="1" si="7"/>
        <v>2041</v>
      </c>
      <c r="AC43" s="168">
        <f t="shared" ca="1" si="7"/>
        <v>2042</v>
      </c>
      <c r="AD43" s="168">
        <f t="shared" ca="1" si="7"/>
        <v>2043</v>
      </c>
      <c r="AE43" s="168">
        <f t="shared" ca="1" si="7"/>
        <v>2044</v>
      </c>
      <c r="AF43" s="168">
        <f t="shared" ca="1" si="7"/>
        <v>2045</v>
      </c>
      <c r="AG43" s="168">
        <f t="shared" ca="1" si="7"/>
        <v>2046</v>
      </c>
      <c r="AH43" s="168">
        <f t="shared" ca="1" si="7"/>
        <v>2047</v>
      </c>
      <c r="AI43" s="168">
        <f t="shared" ca="1" si="7"/>
        <v>2048</v>
      </c>
      <c r="AJ43" s="168">
        <f t="shared" ca="1" si="7"/>
        <v>2049</v>
      </c>
      <c r="AK43" s="168">
        <f t="shared" ca="1" si="7"/>
        <v>2050</v>
      </c>
      <c r="AL43" s="168">
        <f t="shared" ca="1" si="7"/>
        <v>2051</v>
      </c>
      <c r="AM43" s="168">
        <f t="shared" ca="1" si="7"/>
        <v>2052</v>
      </c>
      <c r="AN43" s="168">
        <f t="shared" ca="1" si="7"/>
        <v>2053</v>
      </c>
      <c r="AO43" s="168">
        <f t="shared" ca="1" si="7"/>
        <v>2054</v>
      </c>
      <c r="AP43" s="168">
        <f t="shared" ca="1" si="7"/>
        <v>2055</v>
      </c>
      <c r="AQ43" s="168">
        <f t="shared" ca="1" si="7"/>
        <v>2056</v>
      </c>
      <c r="AR43" s="168">
        <f t="shared" ca="1" si="7"/>
        <v>2057</v>
      </c>
      <c r="AS43" s="168">
        <f t="shared" ca="1" si="7"/>
        <v>2058</v>
      </c>
      <c r="AT43" s="168">
        <f t="shared" ca="1" si="7"/>
        <v>2059</v>
      </c>
      <c r="AU43" s="168">
        <f t="shared" ca="1" si="7"/>
        <v>2060</v>
      </c>
      <c r="AV43" s="168">
        <f t="shared" ca="1" si="7"/>
        <v>2061</v>
      </c>
      <c r="AW43" s="168">
        <f t="shared" ca="1" si="7"/>
        <v>2062</v>
      </c>
      <c r="AX43" s="168">
        <f t="shared" ca="1" si="7"/>
        <v>2063</v>
      </c>
      <c r="AY43" s="168">
        <f t="shared" ca="1" si="7"/>
        <v>2064</v>
      </c>
      <c r="AZ43" s="168">
        <f t="shared" ca="1" si="7"/>
        <v>2065</v>
      </c>
      <c r="BA43" s="168">
        <f t="shared" ca="1" si="7"/>
        <v>2066</v>
      </c>
      <c r="BB43" s="168">
        <f t="shared" ca="1" si="7"/>
        <v>2067</v>
      </c>
      <c r="BC43" s="168">
        <f t="shared" ca="1" si="7"/>
        <v>2068</v>
      </c>
      <c r="BD43" s="168">
        <f t="shared" ca="1" si="7"/>
        <v>2069</v>
      </c>
      <c r="BE43" s="168">
        <f t="shared" ca="1" si="7"/>
        <v>2070</v>
      </c>
      <c r="BF43" s="168">
        <f t="shared" ca="1" si="7"/>
        <v>2071</v>
      </c>
      <c r="BG43" s="168">
        <f t="shared" ca="1" si="7"/>
        <v>2072</v>
      </c>
      <c r="BH43" s="168">
        <f t="shared" ca="1" si="7"/>
        <v>2073</v>
      </c>
      <c r="BI43" s="168">
        <f t="shared" ca="1" si="7"/>
        <v>2074</v>
      </c>
      <c r="BJ43" s="168">
        <f t="shared" ca="1" si="7"/>
        <v>2075</v>
      </c>
      <c r="BK43" s="168">
        <f t="shared" ca="1" si="7"/>
        <v>2076</v>
      </c>
      <c r="BL43" s="168">
        <f t="shared" ca="1" si="7"/>
        <v>2077</v>
      </c>
      <c r="BM43" s="168">
        <f t="shared" ca="1" si="7"/>
        <v>2078</v>
      </c>
      <c r="BN43" s="168">
        <f t="shared" ca="1" si="7"/>
        <v>2079</v>
      </c>
      <c r="BO43" s="168">
        <f t="shared" ca="1" si="7"/>
        <v>2080</v>
      </c>
      <c r="BP43" s="168">
        <f t="shared" ca="1" si="7"/>
        <v>2081</v>
      </c>
      <c r="BQ43" s="168">
        <f t="shared" ca="1" si="7"/>
        <v>2082</v>
      </c>
      <c r="BR43" s="168">
        <f t="shared" ca="1" si="7"/>
        <v>2083</v>
      </c>
      <c r="BS43" s="168">
        <f t="shared" ca="1" si="7"/>
        <v>2084</v>
      </c>
      <c r="BT43" s="168">
        <f t="shared" ca="1" si="7"/>
        <v>2085</v>
      </c>
      <c r="BU43" s="168">
        <f t="shared" ref="BU43:DC43" ca="1" si="8">BU9</f>
        <v>2086</v>
      </c>
      <c r="BV43" s="168">
        <f t="shared" ca="1" si="8"/>
        <v>2087</v>
      </c>
      <c r="BW43" s="168">
        <f t="shared" ca="1" si="8"/>
        <v>2088</v>
      </c>
      <c r="BX43" s="168">
        <f t="shared" ca="1" si="8"/>
        <v>2089</v>
      </c>
      <c r="BY43" s="168">
        <f t="shared" ca="1" si="8"/>
        <v>2090</v>
      </c>
      <c r="BZ43" s="168">
        <f t="shared" ca="1" si="8"/>
        <v>2091</v>
      </c>
      <c r="CA43" s="168">
        <f t="shared" ca="1" si="8"/>
        <v>2092</v>
      </c>
      <c r="CB43" s="168">
        <f t="shared" ca="1" si="8"/>
        <v>2093</v>
      </c>
      <c r="CC43" s="168">
        <f t="shared" ca="1" si="8"/>
        <v>2094</v>
      </c>
      <c r="CD43" s="168">
        <f t="shared" ca="1" si="8"/>
        <v>2095</v>
      </c>
      <c r="CE43" s="168">
        <f t="shared" ca="1" si="8"/>
        <v>2096</v>
      </c>
      <c r="CF43" s="168">
        <f t="shared" ca="1" si="8"/>
        <v>2097</v>
      </c>
      <c r="CG43" s="168">
        <f t="shared" ca="1" si="8"/>
        <v>2098</v>
      </c>
      <c r="CH43" s="168">
        <f t="shared" ca="1" si="8"/>
        <v>2099</v>
      </c>
      <c r="CI43" s="168">
        <f t="shared" ca="1" si="8"/>
        <v>2100</v>
      </c>
      <c r="CJ43" s="168">
        <f t="shared" ca="1" si="8"/>
        <v>2101</v>
      </c>
      <c r="CK43" s="168">
        <f t="shared" ca="1" si="8"/>
        <v>2102</v>
      </c>
      <c r="CL43" s="168">
        <f t="shared" ca="1" si="8"/>
        <v>2103</v>
      </c>
      <c r="CM43" s="168">
        <f t="shared" ca="1" si="8"/>
        <v>2104</v>
      </c>
      <c r="CN43" s="168">
        <f t="shared" ca="1" si="8"/>
        <v>2105</v>
      </c>
      <c r="CO43" s="168">
        <f t="shared" ca="1" si="8"/>
        <v>2106</v>
      </c>
      <c r="CP43" s="168">
        <f t="shared" ca="1" si="8"/>
        <v>2107</v>
      </c>
      <c r="CQ43" s="168">
        <f t="shared" ca="1" si="8"/>
        <v>2108</v>
      </c>
      <c r="CR43" s="168">
        <f t="shared" ca="1" si="8"/>
        <v>2109</v>
      </c>
      <c r="CS43" s="168">
        <f t="shared" ca="1" si="8"/>
        <v>2110</v>
      </c>
      <c r="CT43" s="168">
        <f t="shared" ca="1" si="8"/>
        <v>2111</v>
      </c>
      <c r="CU43" s="168">
        <f t="shared" ca="1" si="8"/>
        <v>2112</v>
      </c>
      <c r="CV43" s="168">
        <f t="shared" ca="1" si="8"/>
        <v>2113</v>
      </c>
      <c r="CW43" s="168">
        <f t="shared" ca="1" si="8"/>
        <v>2114</v>
      </c>
      <c r="CX43" s="168">
        <f t="shared" ca="1" si="8"/>
        <v>2115</v>
      </c>
      <c r="CY43" s="168">
        <f t="shared" ca="1" si="8"/>
        <v>2116</v>
      </c>
      <c r="CZ43" s="168">
        <f t="shared" ca="1" si="8"/>
        <v>2117</v>
      </c>
      <c r="DA43" s="168">
        <f t="shared" ca="1" si="8"/>
        <v>2118</v>
      </c>
      <c r="DB43" s="168">
        <f t="shared" ca="1" si="8"/>
        <v>2119</v>
      </c>
      <c r="DC43" s="168">
        <f t="shared" ca="1" si="8"/>
        <v>2120</v>
      </c>
    </row>
    <row r="44" spans="2:107" hidden="1">
      <c r="B44" s="787" t="s">
        <v>161</v>
      </c>
      <c r="C44" s="787"/>
      <c r="D44" s="787"/>
      <c r="E44" s="787"/>
      <c r="F44" s="192">
        <f>H44+NPV(FD,I44:INDEX(I44:DC44,PAL))</f>
        <v>0</v>
      </c>
      <c r="G44" s="196">
        <f>SUMIF($H$8:$DC$8,"&lt;="&amp;PAL,$H44:$DC44)</f>
        <v>0</v>
      </c>
      <c r="H44" s="204">
        <f>SUM('Alternatyva 3'!H$23,'Alternatyva 3'!H$36,'Alternatyva 3'!H$49,'Alternatyva 3'!H$63,'Alternatyva 3'!H$76,'Alternatyva 3'!H$89,'Alternatyva 3'!H$102)</f>
        <v>0</v>
      </c>
      <c r="I44" s="204">
        <f>SUM('Alternatyva 3'!I$23,'Alternatyva 3'!I$36,'Alternatyva 3'!I$49,'Alternatyva 3'!I$63,'Alternatyva 3'!I$76,'Alternatyva 3'!I$89,'Alternatyva 3'!I$102)</f>
        <v>0</v>
      </c>
      <c r="J44" s="204">
        <f>SUM('Alternatyva 3'!J$23,'Alternatyva 3'!J$36,'Alternatyva 3'!J$49,'Alternatyva 3'!J$63,'Alternatyva 3'!J$76,'Alternatyva 3'!J$89,'Alternatyva 3'!J$102)</f>
        <v>0</v>
      </c>
      <c r="K44" s="204">
        <f>SUM('Alternatyva 3'!K$23,'Alternatyva 3'!K$36,'Alternatyva 3'!K$49,'Alternatyva 3'!K$63,'Alternatyva 3'!K$76,'Alternatyva 3'!K$89,'Alternatyva 3'!K$102)</f>
        <v>0</v>
      </c>
      <c r="L44" s="204">
        <f>SUM('Alternatyva 3'!L$23,'Alternatyva 3'!L$36,'Alternatyva 3'!L$49,'Alternatyva 3'!L$63,'Alternatyva 3'!L$76,'Alternatyva 3'!L$89,'Alternatyva 3'!L$102)</f>
        <v>0</v>
      </c>
      <c r="M44" s="204">
        <f>SUM('Alternatyva 3'!M$23,'Alternatyva 3'!M$36,'Alternatyva 3'!M$49,'Alternatyva 3'!M$63,'Alternatyva 3'!M$76,'Alternatyva 3'!M$89,'Alternatyva 3'!M$102)</f>
        <v>0</v>
      </c>
      <c r="N44" s="204">
        <f>SUM('Alternatyva 3'!N$23,'Alternatyva 3'!N$36,'Alternatyva 3'!N$49,'Alternatyva 3'!N$63,'Alternatyva 3'!N$76,'Alternatyva 3'!N$89,'Alternatyva 3'!N$102)</f>
        <v>0</v>
      </c>
      <c r="O44" s="204">
        <f>SUM('Alternatyva 3'!O$23,'Alternatyva 3'!O$36,'Alternatyva 3'!O$49,'Alternatyva 3'!O$63,'Alternatyva 3'!O$76,'Alternatyva 3'!O$89,'Alternatyva 3'!O$102)</f>
        <v>0</v>
      </c>
      <c r="P44" s="204">
        <f>SUM('Alternatyva 3'!P$23,'Alternatyva 3'!P$36,'Alternatyva 3'!P$49,'Alternatyva 3'!P$63,'Alternatyva 3'!P$76,'Alternatyva 3'!P$89,'Alternatyva 3'!P$102)</f>
        <v>0</v>
      </c>
      <c r="Q44" s="204">
        <f>SUM('Alternatyva 3'!Q$23,'Alternatyva 3'!Q$36,'Alternatyva 3'!Q$49,'Alternatyva 3'!Q$63,'Alternatyva 3'!Q$76,'Alternatyva 3'!Q$89,'Alternatyva 3'!Q$102)</f>
        <v>0</v>
      </c>
      <c r="R44" s="204">
        <f>SUM('Alternatyva 3'!R$23,'Alternatyva 3'!R$36,'Alternatyva 3'!R$49,'Alternatyva 3'!R$63,'Alternatyva 3'!R$76,'Alternatyva 3'!R$89,'Alternatyva 3'!R$102)</f>
        <v>0</v>
      </c>
      <c r="S44" s="204">
        <f>SUM('Alternatyva 3'!S$23,'Alternatyva 3'!S$36,'Alternatyva 3'!S$49,'Alternatyva 3'!S$63,'Alternatyva 3'!S$76,'Alternatyva 3'!S$89,'Alternatyva 3'!S$102)</f>
        <v>0</v>
      </c>
      <c r="T44" s="204">
        <f>SUM('Alternatyva 3'!T$23,'Alternatyva 3'!T$36,'Alternatyva 3'!T$49,'Alternatyva 3'!T$63,'Alternatyva 3'!T$76,'Alternatyva 3'!T$89,'Alternatyva 3'!T$102)</f>
        <v>0</v>
      </c>
      <c r="U44" s="204">
        <f>SUM('Alternatyva 3'!U$23,'Alternatyva 3'!U$36,'Alternatyva 3'!U$49,'Alternatyva 3'!U$63,'Alternatyva 3'!U$76,'Alternatyva 3'!U$89,'Alternatyva 3'!U$102)</f>
        <v>0</v>
      </c>
      <c r="V44" s="204">
        <f>SUM('Alternatyva 3'!V$23,'Alternatyva 3'!V$36,'Alternatyva 3'!V$49,'Alternatyva 3'!V$63,'Alternatyva 3'!V$76,'Alternatyva 3'!V$89,'Alternatyva 3'!V$102)</f>
        <v>0</v>
      </c>
      <c r="W44" s="204">
        <f>SUM('Alternatyva 3'!W$23,'Alternatyva 3'!W$36,'Alternatyva 3'!W$49,'Alternatyva 3'!W$63,'Alternatyva 3'!W$76,'Alternatyva 3'!W$89,'Alternatyva 3'!W$102)</f>
        <v>0</v>
      </c>
      <c r="X44" s="204">
        <f>SUM('Alternatyva 3'!X$23,'Alternatyva 3'!X$36,'Alternatyva 3'!X$49,'Alternatyva 3'!X$63,'Alternatyva 3'!X$76,'Alternatyva 3'!X$89,'Alternatyva 3'!X$102)</f>
        <v>0</v>
      </c>
      <c r="Y44" s="204">
        <f>SUM('Alternatyva 3'!Y$23,'Alternatyva 3'!Y$36,'Alternatyva 3'!Y$49,'Alternatyva 3'!Y$63,'Alternatyva 3'!Y$76,'Alternatyva 3'!Y$89,'Alternatyva 3'!Y$102)</f>
        <v>0</v>
      </c>
      <c r="Z44" s="204">
        <f>SUM('Alternatyva 3'!Z$23,'Alternatyva 3'!Z$36,'Alternatyva 3'!Z$49,'Alternatyva 3'!Z$63,'Alternatyva 3'!Z$76,'Alternatyva 3'!Z$89,'Alternatyva 3'!Z$102)</f>
        <v>0</v>
      </c>
      <c r="AA44" s="204">
        <f>SUM('Alternatyva 3'!AA$23,'Alternatyva 3'!AA$36,'Alternatyva 3'!AA$49,'Alternatyva 3'!AA$63,'Alternatyva 3'!AA$76,'Alternatyva 3'!AA$89,'Alternatyva 3'!AA$102)</f>
        <v>0</v>
      </c>
      <c r="AB44" s="204">
        <f>SUM('Alternatyva 3'!AB$23,'Alternatyva 3'!AB$36,'Alternatyva 3'!AB$49,'Alternatyva 3'!AB$63,'Alternatyva 3'!AB$76,'Alternatyva 3'!AB$89,'Alternatyva 3'!AB$102)</f>
        <v>0</v>
      </c>
      <c r="AC44" s="204">
        <f>SUM('Alternatyva 3'!AC$23,'Alternatyva 3'!AC$36,'Alternatyva 3'!AC$49,'Alternatyva 3'!AC$63,'Alternatyva 3'!AC$76,'Alternatyva 3'!AC$89,'Alternatyva 3'!AC$102)</f>
        <v>0</v>
      </c>
      <c r="AD44" s="204">
        <f>SUM('Alternatyva 3'!AD$23,'Alternatyva 3'!AD$36,'Alternatyva 3'!AD$49,'Alternatyva 3'!AD$63,'Alternatyva 3'!AD$76,'Alternatyva 3'!AD$89,'Alternatyva 3'!AD$102)</f>
        <v>0</v>
      </c>
      <c r="AE44" s="204">
        <f>SUM('Alternatyva 3'!AE$23,'Alternatyva 3'!AE$36,'Alternatyva 3'!AE$49,'Alternatyva 3'!AE$63,'Alternatyva 3'!AE$76,'Alternatyva 3'!AE$89,'Alternatyva 3'!AE$102)</f>
        <v>0</v>
      </c>
      <c r="AF44" s="204">
        <f>SUM('Alternatyva 3'!AF$23,'Alternatyva 3'!AF$36,'Alternatyva 3'!AF$49,'Alternatyva 3'!AF$63,'Alternatyva 3'!AF$76,'Alternatyva 3'!AF$89,'Alternatyva 3'!AF$102)</f>
        <v>0</v>
      </c>
      <c r="AG44" s="204">
        <f>SUM('Alternatyva 3'!AG$23,'Alternatyva 3'!AG$36,'Alternatyva 3'!AG$49,'Alternatyva 3'!AG$63,'Alternatyva 3'!AG$76,'Alternatyva 3'!AG$89,'Alternatyva 3'!AG$102)</f>
        <v>0</v>
      </c>
      <c r="AH44" s="204">
        <f>SUM('Alternatyva 3'!AH$23,'Alternatyva 3'!AH$36,'Alternatyva 3'!AH$49,'Alternatyva 3'!AH$63,'Alternatyva 3'!AH$76,'Alternatyva 3'!AH$89,'Alternatyva 3'!AH$102)</f>
        <v>0</v>
      </c>
      <c r="AI44" s="204">
        <f>SUM('Alternatyva 3'!AI$23,'Alternatyva 3'!AI$36,'Alternatyva 3'!AI$49,'Alternatyva 3'!AI$63,'Alternatyva 3'!AI$76,'Alternatyva 3'!AI$89,'Alternatyva 3'!AI$102)</f>
        <v>0</v>
      </c>
      <c r="AJ44" s="204">
        <f>SUM('Alternatyva 3'!AJ$23,'Alternatyva 3'!AJ$36,'Alternatyva 3'!AJ$49,'Alternatyva 3'!AJ$63,'Alternatyva 3'!AJ$76,'Alternatyva 3'!AJ$89,'Alternatyva 3'!AJ$102)</f>
        <v>0</v>
      </c>
      <c r="AK44" s="204">
        <f>SUM('Alternatyva 3'!AK$23,'Alternatyva 3'!AK$36,'Alternatyva 3'!AK$49,'Alternatyva 3'!AK$63,'Alternatyva 3'!AK$76,'Alternatyva 3'!AK$89,'Alternatyva 3'!AK$102)</f>
        <v>0</v>
      </c>
      <c r="AL44" s="204">
        <f>SUM('Alternatyva 3'!AL$23,'Alternatyva 3'!AL$36,'Alternatyva 3'!AL$49,'Alternatyva 3'!AL$63,'Alternatyva 3'!AL$76,'Alternatyva 3'!AL$89,'Alternatyva 3'!AL$102)</f>
        <v>0</v>
      </c>
      <c r="AM44" s="204">
        <f>SUM('Alternatyva 3'!AM$23,'Alternatyva 3'!AM$36,'Alternatyva 3'!AM$49,'Alternatyva 3'!AM$63,'Alternatyva 3'!AM$76,'Alternatyva 3'!AM$89,'Alternatyva 3'!AM$102)</f>
        <v>0</v>
      </c>
      <c r="AN44" s="204">
        <f>SUM('Alternatyva 3'!AN$23,'Alternatyva 3'!AN$36,'Alternatyva 3'!AN$49,'Alternatyva 3'!AN$63,'Alternatyva 3'!AN$76,'Alternatyva 3'!AN$89,'Alternatyva 3'!AN$102)</f>
        <v>0</v>
      </c>
      <c r="AO44" s="204">
        <f>SUM('Alternatyva 3'!AO$23,'Alternatyva 3'!AO$36,'Alternatyva 3'!AO$49,'Alternatyva 3'!AO$63,'Alternatyva 3'!AO$76,'Alternatyva 3'!AO$89,'Alternatyva 3'!AO$102)</f>
        <v>0</v>
      </c>
      <c r="AP44" s="204">
        <f>SUM('Alternatyva 3'!AP$23,'Alternatyva 3'!AP$36,'Alternatyva 3'!AP$49,'Alternatyva 3'!AP$63,'Alternatyva 3'!AP$76,'Alternatyva 3'!AP$89,'Alternatyva 3'!AP$102)</f>
        <v>0</v>
      </c>
      <c r="AQ44" s="204">
        <f>SUM('Alternatyva 3'!AQ$23,'Alternatyva 3'!AQ$36,'Alternatyva 3'!AQ$49,'Alternatyva 3'!AQ$63,'Alternatyva 3'!AQ$76,'Alternatyva 3'!AQ$89,'Alternatyva 3'!AQ$102)</f>
        <v>0</v>
      </c>
      <c r="AR44" s="204">
        <f>SUM('Alternatyva 3'!AR$23,'Alternatyva 3'!AR$36,'Alternatyva 3'!AR$49,'Alternatyva 3'!AR$63,'Alternatyva 3'!AR$76,'Alternatyva 3'!AR$89,'Alternatyva 3'!AR$102)</f>
        <v>0</v>
      </c>
      <c r="AS44" s="204">
        <f>SUM('Alternatyva 3'!AS$23,'Alternatyva 3'!AS$36,'Alternatyva 3'!AS$49,'Alternatyva 3'!AS$63,'Alternatyva 3'!AS$76,'Alternatyva 3'!AS$89,'Alternatyva 3'!AS$102)</f>
        <v>0</v>
      </c>
      <c r="AT44" s="204">
        <f>SUM('Alternatyva 3'!AT$23,'Alternatyva 3'!AT$36,'Alternatyva 3'!AT$49,'Alternatyva 3'!AT$63,'Alternatyva 3'!AT$76,'Alternatyva 3'!AT$89,'Alternatyva 3'!AT$102)</f>
        <v>0</v>
      </c>
      <c r="AU44" s="204">
        <f>SUM('Alternatyva 3'!AU$23,'Alternatyva 3'!AU$36,'Alternatyva 3'!AU$49,'Alternatyva 3'!AU$63,'Alternatyva 3'!AU$76,'Alternatyva 3'!AU$89,'Alternatyva 3'!AU$102)</f>
        <v>0</v>
      </c>
      <c r="AV44" s="204">
        <f>SUM('Alternatyva 3'!AV$23,'Alternatyva 3'!AV$36,'Alternatyva 3'!AV$49,'Alternatyva 3'!AV$63,'Alternatyva 3'!AV$76,'Alternatyva 3'!AV$89,'Alternatyva 3'!AV$102)</f>
        <v>0</v>
      </c>
      <c r="AW44" s="204">
        <f>SUM('Alternatyva 3'!AW$23,'Alternatyva 3'!AW$36,'Alternatyva 3'!AW$49,'Alternatyva 3'!AW$63,'Alternatyva 3'!AW$76,'Alternatyva 3'!AW$89,'Alternatyva 3'!AW$102)</f>
        <v>0</v>
      </c>
      <c r="AX44" s="204">
        <f>SUM('Alternatyva 3'!AX$23,'Alternatyva 3'!AX$36,'Alternatyva 3'!AX$49,'Alternatyva 3'!AX$63,'Alternatyva 3'!AX$76,'Alternatyva 3'!AX$89,'Alternatyva 3'!AX$102)</f>
        <v>0</v>
      </c>
      <c r="AY44" s="204">
        <f>SUM('Alternatyva 3'!AY$23,'Alternatyva 3'!AY$36,'Alternatyva 3'!AY$49,'Alternatyva 3'!AY$63,'Alternatyva 3'!AY$76,'Alternatyva 3'!AY$89,'Alternatyva 3'!AY$102)</f>
        <v>0</v>
      </c>
      <c r="AZ44" s="204">
        <f>SUM('Alternatyva 3'!AZ$23,'Alternatyva 3'!AZ$36,'Alternatyva 3'!AZ$49,'Alternatyva 3'!AZ$63,'Alternatyva 3'!AZ$76,'Alternatyva 3'!AZ$89,'Alternatyva 3'!AZ$102)</f>
        <v>0</v>
      </c>
      <c r="BA44" s="204">
        <f>SUM('Alternatyva 3'!BA$23,'Alternatyva 3'!BA$36,'Alternatyva 3'!BA$49,'Alternatyva 3'!BA$63,'Alternatyva 3'!BA$76,'Alternatyva 3'!BA$89,'Alternatyva 3'!BA$102)</f>
        <v>0</v>
      </c>
      <c r="BB44" s="204">
        <f>SUM('Alternatyva 3'!BB$23,'Alternatyva 3'!BB$36,'Alternatyva 3'!BB$49,'Alternatyva 3'!BB$63,'Alternatyva 3'!BB$76,'Alternatyva 3'!BB$89,'Alternatyva 3'!BB$102)</f>
        <v>0</v>
      </c>
      <c r="BC44" s="204">
        <f>SUM('Alternatyva 3'!BC$23,'Alternatyva 3'!BC$36,'Alternatyva 3'!BC$49,'Alternatyva 3'!BC$63,'Alternatyva 3'!BC$76,'Alternatyva 3'!BC$89,'Alternatyva 3'!BC$102)</f>
        <v>0</v>
      </c>
      <c r="BD44" s="204">
        <f>SUM('Alternatyva 3'!BD$23,'Alternatyva 3'!BD$36,'Alternatyva 3'!BD$49,'Alternatyva 3'!BD$63,'Alternatyva 3'!BD$76,'Alternatyva 3'!BD$89,'Alternatyva 3'!BD$102)</f>
        <v>0</v>
      </c>
      <c r="BE44" s="204">
        <f>SUM('Alternatyva 3'!BE$23,'Alternatyva 3'!BE$36,'Alternatyva 3'!BE$49,'Alternatyva 3'!BE$63,'Alternatyva 3'!BE$76,'Alternatyva 3'!BE$89,'Alternatyva 3'!BE$102)</f>
        <v>0</v>
      </c>
      <c r="BF44" s="204">
        <f>SUM('Alternatyva 3'!BF$23,'Alternatyva 3'!BF$36,'Alternatyva 3'!BF$49,'Alternatyva 3'!BF$63,'Alternatyva 3'!BF$76,'Alternatyva 3'!BF$89,'Alternatyva 3'!BF$102)</f>
        <v>0</v>
      </c>
      <c r="BG44" s="204">
        <f>SUM('Alternatyva 3'!BG$23,'Alternatyva 3'!BG$36,'Alternatyva 3'!BG$49,'Alternatyva 3'!BG$63,'Alternatyva 3'!BG$76,'Alternatyva 3'!BG$89,'Alternatyva 3'!BG$102)</f>
        <v>0</v>
      </c>
      <c r="BH44" s="204">
        <f>SUM('Alternatyva 3'!BH$23,'Alternatyva 3'!BH$36,'Alternatyva 3'!BH$49,'Alternatyva 3'!BH$63,'Alternatyva 3'!BH$76,'Alternatyva 3'!BH$89,'Alternatyva 3'!BH$102)</f>
        <v>0</v>
      </c>
      <c r="BI44" s="204">
        <f>SUM('Alternatyva 3'!BI$23,'Alternatyva 3'!BI$36,'Alternatyva 3'!BI$49,'Alternatyva 3'!BI$63,'Alternatyva 3'!BI$76,'Alternatyva 3'!BI$89,'Alternatyva 3'!BI$102)</f>
        <v>0</v>
      </c>
      <c r="BJ44" s="204">
        <f>SUM('Alternatyva 3'!BJ$23,'Alternatyva 3'!BJ$36,'Alternatyva 3'!BJ$49,'Alternatyva 3'!BJ$63,'Alternatyva 3'!BJ$76,'Alternatyva 3'!BJ$89,'Alternatyva 3'!BJ$102)</f>
        <v>0</v>
      </c>
      <c r="BK44" s="204">
        <f>SUM('Alternatyva 3'!BK$23,'Alternatyva 3'!BK$36,'Alternatyva 3'!BK$49,'Alternatyva 3'!BK$63,'Alternatyva 3'!BK$76,'Alternatyva 3'!BK$89,'Alternatyva 3'!BK$102)</f>
        <v>0</v>
      </c>
      <c r="BL44" s="204">
        <f>SUM('Alternatyva 3'!BL$23,'Alternatyva 3'!BL$36,'Alternatyva 3'!BL$49,'Alternatyva 3'!BL$63,'Alternatyva 3'!BL$76,'Alternatyva 3'!BL$89,'Alternatyva 3'!BL$102)</f>
        <v>0</v>
      </c>
      <c r="BM44" s="204">
        <f>SUM('Alternatyva 3'!BM$23,'Alternatyva 3'!BM$36,'Alternatyva 3'!BM$49,'Alternatyva 3'!BM$63,'Alternatyva 3'!BM$76,'Alternatyva 3'!BM$89,'Alternatyva 3'!BM$102)</f>
        <v>0</v>
      </c>
      <c r="BN44" s="204">
        <f>SUM('Alternatyva 3'!BN$23,'Alternatyva 3'!BN$36,'Alternatyva 3'!BN$49,'Alternatyva 3'!BN$63,'Alternatyva 3'!BN$76,'Alternatyva 3'!BN$89,'Alternatyva 3'!BN$102)</f>
        <v>0</v>
      </c>
      <c r="BO44" s="204">
        <f>SUM('Alternatyva 3'!BO$23,'Alternatyva 3'!BO$36,'Alternatyva 3'!BO$49,'Alternatyva 3'!BO$63,'Alternatyva 3'!BO$76,'Alternatyva 3'!BO$89,'Alternatyva 3'!BO$102)</f>
        <v>0</v>
      </c>
      <c r="BP44" s="204">
        <f>SUM('Alternatyva 3'!BP$23,'Alternatyva 3'!BP$36,'Alternatyva 3'!BP$49,'Alternatyva 3'!BP$63,'Alternatyva 3'!BP$76,'Alternatyva 3'!BP$89,'Alternatyva 3'!BP$102)</f>
        <v>0</v>
      </c>
      <c r="BQ44" s="204">
        <f>SUM('Alternatyva 3'!BQ$23,'Alternatyva 3'!BQ$36,'Alternatyva 3'!BQ$49,'Alternatyva 3'!BQ$63,'Alternatyva 3'!BQ$76,'Alternatyva 3'!BQ$89,'Alternatyva 3'!BQ$102)</f>
        <v>0</v>
      </c>
      <c r="BR44" s="204">
        <f>SUM('Alternatyva 3'!BR$23,'Alternatyva 3'!BR$36,'Alternatyva 3'!BR$49,'Alternatyva 3'!BR$63,'Alternatyva 3'!BR$76,'Alternatyva 3'!BR$89,'Alternatyva 3'!BR$102)</f>
        <v>0</v>
      </c>
      <c r="BS44" s="204">
        <f>SUM('Alternatyva 3'!BS$23,'Alternatyva 3'!BS$36,'Alternatyva 3'!BS$49,'Alternatyva 3'!BS$63,'Alternatyva 3'!BS$76,'Alternatyva 3'!BS$89,'Alternatyva 3'!BS$102)</f>
        <v>0</v>
      </c>
      <c r="BT44" s="204">
        <f>SUM('Alternatyva 3'!BT$23,'Alternatyva 3'!BT$36,'Alternatyva 3'!BT$49,'Alternatyva 3'!BT$63,'Alternatyva 3'!BT$76,'Alternatyva 3'!BT$89,'Alternatyva 3'!BT$102)</f>
        <v>0</v>
      </c>
      <c r="BU44" s="204">
        <f>SUM('Alternatyva 3'!BU$23,'Alternatyva 3'!BU$36,'Alternatyva 3'!BU$49,'Alternatyva 3'!BU$63,'Alternatyva 3'!BU$76,'Alternatyva 3'!BU$89,'Alternatyva 3'!BU$102)</f>
        <v>0</v>
      </c>
      <c r="BV44" s="204">
        <f>SUM('Alternatyva 3'!BV$23,'Alternatyva 3'!BV$36,'Alternatyva 3'!BV$49,'Alternatyva 3'!BV$63,'Alternatyva 3'!BV$76,'Alternatyva 3'!BV$89,'Alternatyva 3'!BV$102)</f>
        <v>0</v>
      </c>
      <c r="BW44" s="204">
        <f>SUM('Alternatyva 3'!BW$23,'Alternatyva 3'!BW$36,'Alternatyva 3'!BW$49,'Alternatyva 3'!BW$63,'Alternatyva 3'!BW$76,'Alternatyva 3'!BW$89,'Alternatyva 3'!BW$102)</f>
        <v>0</v>
      </c>
      <c r="BX44" s="204">
        <f>SUM('Alternatyva 3'!BX$23,'Alternatyva 3'!BX$36,'Alternatyva 3'!BX$49,'Alternatyva 3'!BX$63,'Alternatyva 3'!BX$76,'Alternatyva 3'!BX$89,'Alternatyva 3'!BX$102)</f>
        <v>0</v>
      </c>
      <c r="BY44" s="204">
        <f>SUM('Alternatyva 3'!BY$23,'Alternatyva 3'!BY$36,'Alternatyva 3'!BY$49,'Alternatyva 3'!BY$63,'Alternatyva 3'!BY$76,'Alternatyva 3'!BY$89,'Alternatyva 3'!BY$102)</f>
        <v>0</v>
      </c>
      <c r="BZ44" s="204">
        <f>SUM('Alternatyva 3'!BZ$23,'Alternatyva 3'!BZ$36,'Alternatyva 3'!BZ$49,'Alternatyva 3'!BZ$63,'Alternatyva 3'!BZ$76,'Alternatyva 3'!BZ$89,'Alternatyva 3'!BZ$102)</f>
        <v>0</v>
      </c>
      <c r="CA44" s="204">
        <f>SUM('Alternatyva 3'!CA$23,'Alternatyva 3'!CA$36,'Alternatyva 3'!CA$49,'Alternatyva 3'!CA$63,'Alternatyva 3'!CA$76,'Alternatyva 3'!CA$89,'Alternatyva 3'!CA$102)</f>
        <v>0</v>
      </c>
      <c r="CB44" s="204">
        <f>SUM('Alternatyva 3'!CB$23,'Alternatyva 3'!CB$36,'Alternatyva 3'!CB$49,'Alternatyva 3'!CB$63,'Alternatyva 3'!CB$76,'Alternatyva 3'!CB$89,'Alternatyva 3'!CB$102)</f>
        <v>0</v>
      </c>
      <c r="CC44" s="204">
        <f>SUM('Alternatyva 3'!CC$23,'Alternatyva 3'!CC$36,'Alternatyva 3'!CC$49,'Alternatyva 3'!CC$63,'Alternatyva 3'!CC$76,'Alternatyva 3'!CC$89,'Alternatyva 3'!CC$102)</f>
        <v>0</v>
      </c>
      <c r="CD44" s="204">
        <f>SUM('Alternatyva 3'!CD$23,'Alternatyva 3'!CD$36,'Alternatyva 3'!CD$49,'Alternatyva 3'!CD$63,'Alternatyva 3'!CD$76,'Alternatyva 3'!CD$89,'Alternatyva 3'!CD$102)</f>
        <v>0</v>
      </c>
      <c r="CE44" s="204">
        <f>SUM('Alternatyva 3'!CE$23,'Alternatyva 3'!CE$36,'Alternatyva 3'!CE$49,'Alternatyva 3'!CE$63,'Alternatyva 3'!CE$76,'Alternatyva 3'!CE$89,'Alternatyva 3'!CE$102)</f>
        <v>0</v>
      </c>
      <c r="CF44" s="204">
        <f>SUM('Alternatyva 3'!CF$23,'Alternatyva 3'!CF$36,'Alternatyva 3'!CF$49,'Alternatyva 3'!CF$63,'Alternatyva 3'!CF$76,'Alternatyva 3'!CF$89,'Alternatyva 3'!CF$102)</f>
        <v>0</v>
      </c>
      <c r="CG44" s="204">
        <f>SUM('Alternatyva 3'!CG$23,'Alternatyva 3'!CG$36,'Alternatyva 3'!CG$49,'Alternatyva 3'!CG$63,'Alternatyva 3'!CG$76,'Alternatyva 3'!CG$89,'Alternatyva 3'!CG$102)</f>
        <v>0</v>
      </c>
      <c r="CH44" s="204">
        <f>SUM('Alternatyva 3'!CH$23,'Alternatyva 3'!CH$36,'Alternatyva 3'!CH$49,'Alternatyva 3'!CH$63,'Alternatyva 3'!CH$76,'Alternatyva 3'!CH$89,'Alternatyva 3'!CH$102)</f>
        <v>0</v>
      </c>
      <c r="CI44" s="204">
        <f>SUM('Alternatyva 3'!CI$23,'Alternatyva 3'!CI$36,'Alternatyva 3'!CI$49,'Alternatyva 3'!CI$63,'Alternatyva 3'!CI$76,'Alternatyva 3'!CI$89,'Alternatyva 3'!CI$102)</f>
        <v>0</v>
      </c>
      <c r="CJ44" s="204">
        <f>SUM('Alternatyva 3'!CJ$23,'Alternatyva 3'!CJ$36,'Alternatyva 3'!CJ$49,'Alternatyva 3'!CJ$63,'Alternatyva 3'!CJ$76,'Alternatyva 3'!CJ$89,'Alternatyva 3'!CJ$102)</f>
        <v>0</v>
      </c>
      <c r="CK44" s="204">
        <f>SUM('Alternatyva 3'!CK$23,'Alternatyva 3'!CK$36,'Alternatyva 3'!CK$49,'Alternatyva 3'!CK$63,'Alternatyva 3'!CK$76,'Alternatyva 3'!CK$89,'Alternatyva 3'!CK$102)</f>
        <v>0</v>
      </c>
      <c r="CL44" s="204">
        <f>SUM('Alternatyva 3'!CL$23,'Alternatyva 3'!CL$36,'Alternatyva 3'!CL$49,'Alternatyva 3'!CL$63,'Alternatyva 3'!CL$76,'Alternatyva 3'!CL$89,'Alternatyva 3'!CL$102)</f>
        <v>0</v>
      </c>
      <c r="CM44" s="204">
        <f>SUM('Alternatyva 3'!CM$23,'Alternatyva 3'!CM$36,'Alternatyva 3'!CM$49,'Alternatyva 3'!CM$63,'Alternatyva 3'!CM$76,'Alternatyva 3'!CM$89,'Alternatyva 3'!CM$102)</f>
        <v>0</v>
      </c>
      <c r="CN44" s="204">
        <f>SUM('Alternatyva 3'!CN$23,'Alternatyva 3'!CN$36,'Alternatyva 3'!CN$49,'Alternatyva 3'!CN$63,'Alternatyva 3'!CN$76,'Alternatyva 3'!CN$89,'Alternatyva 3'!CN$102)</f>
        <v>0</v>
      </c>
      <c r="CO44" s="204">
        <f>SUM('Alternatyva 3'!CO$23,'Alternatyva 3'!CO$36,'Alternatyva 3'!CO$49,'Alternatyva 3'!CO$63,'Alternatyva 3'!CO$76,'Alternatyva 3'!CO$89,'Alternatyva 3'!CO$102)</f>
        <v>0</v>
      </c>
      <c r="CP44" s="204">
        <f>SUM('Alternatyva 3'!CP$23,'Alternatyva 3'!CP$36,'Alternatyva 3'!CP$49,'Alternatyva 3'!CP$63,'Alternatyva 3'!CP$76,'Alternatyva 3'!CP$89,'Alternatyva 3'!CP$102)</f>
        <v>0</v>
      </c>
      <c r="CQ44" s="204">
        <f>SUM('Alternatyva 3'!CQ$23,'Alternatyva 3'!CQ$36,'Alternatyva 3'!CQ$49,'Alternatyva 3'!CQ$63,'Alternatyva 3'!CQ$76,'Alternatyva 3'!CQ$89,'Alternatyva 3'!CQ$102)</f>
        <v>0</v>
      </c>
      <c r="CR44" s="204">
        <f>SUM('Alternatyva 3'!CR$23,'Alternatyva 3'!CR$36,'Alternatyva 3'!CR$49,'Alternatyva 3'!CR$63,'Alternatyva 3'!CR$76,'Alternatyva 3'!CR$89,'Alternatyva 3'!CR$102)</f>
        <v>0</v>
      </c>
      <c r="CS44" s="204">
        <f>SUM('Alternatyva 3'!CS$23,'Alternatyva 3'!CS$36,'Alternatyva 3'!CS$49,'Alternatyva 3'!CS$63,'Alternatyva 3'!CS$76,'Alternatyva 3'!CS$89,'Alternatyva 3'!CS$102)</f>
        <v>0</v>
      </c>
      <c r="CT44" s="204">
        <f>SUM('Alternatyva 3'!CT$23,'Alternatyva 3'!CT$36,'Alternatyva 3'!CT$49,'Alternatyva 3'!CT$63,'Alternatyva 3'!CT$76,'Alternatyva 3'!CT$89,'Alternatyva 3'!CT$102)</f>
        <v>0</v>
      </c>
      <c r="CU44" s="204">
        <f>SUM('Alternatyva 3'!CU$23,'Alternatyva 3'!CU$36,'Alternatyva 3'!CU$49,'Alternatyva 3'!CU$63,'Alternatyva 3'!CU$76,'Alternatyva 3'!CU$89,'Alternatyva 3'!CU$102)</f>
        <v>0</v>
      </c>
      <c r="CV44" s="204">
        <f>SUM('Alternatyva 3'!CV$23,'Alternatyva 3'!CV$36,'Alternatyva 3'!CV$49,'Alternatyva 3'!CV$63,'Alternatyva 3'!CV$76,'Alternatyva 3'!CV$89,'Alternatyva 3'!CV$102)</f>
        <v>0</v>
      </c>
      <c r="CW44" s="204">
        <f>SUM('Alternatyva 3'!CW$23,'Alternatyva 3'!CW$36,'Alternatyva 3'!CW$49,'Alternatyva 3'!CW$63,'Alternatyva 3'!CW$76,'Alternatyva 3'!CW$89,'Alternatyva 3'!CW$102)</f>
        <v>0</v>
      </c>
      <c r="CX44" s="204">
        <f>SUM('Alternatyva 3'!CX$23,'Alternatyva 3'!CX$36,'Alternatyva 3'!CX$49,'Alternatyva 3'!CX$63,'Alternatyva 3'!CX$76,'Alternatyva 3'!CX$89,'Alternatyva 3'!CX$102)</f>
        <v>0</v>
      </c>
      <c r="CY44" s="204">
        <f>SUM('Alternatyva 3'!CY$23,'Alternatyva 3'!CY$36,'Alternatyva 3'!CY$49,'Alternatyva 3'!CY$63,'Alternatyva 3'!CY$76,'Alternatyva 3'!CY$89,'Alternatyva 3'!CY$102)</f>
        <v>0</v>
      </c>
      <c r="CZ44" s="204">
        <f>SUM('Alternatyva 3'!CZ$23,'Alternatyva 3'!CZ$36,'Alternatyva 3'!CZ$49,'Alternatyva 3'!CZ$63,'Alternatyva 3'!CZ$76,'Alternatyva 3'!CZ$89,'Alternatyva 3'!CZ$102)</f>
        <v>0</v>
      </c>
      <c r="DA44" s="204">
        <f>SUM('Alternatyva 3'!DA$23,'Alternatyva 3'!DA$36,'Alternatyva 3'!DA$49,'Alternatyva 3'!DA$63,'Alternatyva 3'!DA$76,'Alternatyva 3'!DA$89,'Alternatyva 3'!DA$102)</f>
        <v>0</v>
      </c>
      <c r="DB44" s="204">
        <f>SUM('Alternatyva 3'!DB$23,'Alternatyva 3'!DB$36,'Alternatyva 3'!DB$49,'Alternatyva 3'!DB$63,'Alternatyva 3'!DB$76,'Alternatyva 3'!DB$89,'Alternatyva 3'!DB$102)</f>
        <v>0</v>
      </c>
      <c r="DC44" s="204">
        <f>SUM('Alternatyva 3'!DC$23,'Alternatyva 3'!DC$36,'Alternatyva 3'!DC$49,'Alternatyva 3'!DC$63,'Alternatyva 3'!DC$76,'Alternatyva 3'!DC$89,'Alternatyva 3'!DC$102)</f>
        <v>0</v>
      </c>
    </row>
    <row r="45" spans="2:107" ht="14.25" hidden="1" customHeight="1">
      <c r="B45" s="789" t="s">
        <v>232</v>
      </c>
      <c r="C45" s="789"/>
      <c r="D45" s="789"/>
      <c r="E45" s="789"/>
      <c r="F45" s="205"/>
      <c r="G45" s="196">
        <f>SUMIF($H$8:$DC$8,"&lt;="&amp;PAL,$H45:$DC45)</f>
        <v>0</v>
      </c>
      <c r="H45" s="193">
        <f>H44-'Alternatyva 3'!H$7+'Alternatyva 3'!H$131</f>
        <v>0</v>
      </c>
      <c r="I45" s="193">
        <f>I44-'Alternatyva 3'!I$7+'Alternatyva 3'!I$131</f>
        <v>0</v>
      </c>
      <c r="J45" s="193">
        <f>J44-'Alternatyva 3'!J$7+'Alternatyva 3'!J$131</f>
        <v>0</v>
      </c>
      <c r="K45" s="193">
        <f>K44-'Alternatyva 3'!K$7+'Alternatyva 3'!K$131</f>
        <v>0</v>
      </c>
      <c r="L45" s="193">
        <f>L44-'Alternatyva 3'!L$7+'Alternatyva 3'!L$131</f>
        <v>0</v>
      </c>
      <c r="M45" s="193">
        <f>M44-'Alternatyva 3'!M$7+'Alternatyva 3'!M$131</f>
        <v>0</v>
      </c>
      <c r="N45" s="193">
        <f>N44-'Alternatyva 3'!N$7+'Alternatyva 3'!N$131</f>
        <v>0</v>
      </c>
      <c r="O45" s="193">
        <f>O44-'Alternatyva 3'!O$7+'Alternatyva 3'!O$131</f>
        <v>0</v>
      </c>
      <c r="P45" s="193">
        <f>P44-'Alternatyva 3'!P$7+'Alternatyva 3'!P$131</f>
        <v>0</v>
      </c>
      <c r="Q45" s="193">
        <f>Q44-'Alternatyva 3'!Q$7+'Alternatyva 3'!Q$131</f>
        <v>0</v>
      </c>
      <c r="R45" s="193">
        <f>R44-'Alternatyva 3'!R$7+'Alternatyva 3'!R$131</f>
        <v>0</v>
      </c>
      <c r="S45" s="193">
        <f>S44-'Alternatyva 3'!S$7+'Alternatyva 3'!S$131</f>
        <v>0</v>
      </c>
      <c r="T45" s="193">
        <f>T44-'Alternatyva 3'!T$7+'Alternatyva 3'!T$131</f>
        <v>0</v>
      </c>
      <c r="U45" s="193">
        <f>U44-'Alternatyva 3'!U$7+'Alternatyva 3'!U$131</f>
        <v>0</v>
      </c>
      <c r="V45" s="193">
        <f>V44-'Alternatyva 3'!V$7+'Alternatyva 3'!V$131</f>
        <v>0</v>
      </c>
      <c r="W45" s="193">
        <f>W44-'Alternatyva 3'!W$7+'Alternatyva 3'!W$131</f>
        <v>0</v>
      </c>
      <c r="X45" s="193">
        <f>X44-'Alternatyva 3'!X$7+'Alternatyva 3'!X$131</f>
        <v>0</v>
      </c>
      <c r="Y45" s="193">
        <f>Y44-'Alternatyva 3'!Y$7+'Alternatyva 3'!Y$131</f>
        <v>0</v>
      </c>
      <c r="Z45" s="193">
        <f>Z44-'Alternatyva 3'!Z$7+'Alternatyva 3'!Z$131</f>
        <v>0</v>
      </c>
      <c r="AA45" s="193">
        <f>AA44-'Alternatyva 3'!AA$7+'Alternatyva 3'!AA$131</f>
        <v>0</v>
      </c>
      <c r="AB45" s="193">
        <f>AB44-'Alternatyva 3'!AB$7+'Alternatyva 3'!AB$131</f>
        <v>0</v>
      </c>
      <c r="AC45" s="193">
        <f>AC44-'Alternatyva 3'!AC$7+'Alternatyva 3'!AC$131</f>
        <v>0</v>
      </c>
      <c r="AD45" s="193">
        <f>AD44-'Alternatyva 3'!AD$7+'Alternatyva 3'!AD$131</f>
        <v>0</v>
      </c>
      <c r="AE45" s="193">
        <f>AE44-'Alternatyva 3'!AE$7+'Alternatyva 3'!AE$131</f>
        <v>0</v>
      </c>
      <c r="AF45" s="193">
        <f>AF44-'Alternatyva 3'!AF$7+'Alternatyva 3'!AF$131</f>
        <v>0</v>
      </c>
      <c r="AG45" s="193">
        <f>AG44-'Alternatyva 3'!AG$7+'Alternatyva 3'!AG$131</f>
        <v>0</v>
      </c>
      <c r="AH45" s="193">
        <f>AH44-'Alternatyva 3'!AH$7+'Alternatyva 3'!AH$131</f>
        <v>0</v>
      </c>
      <c r="AI45" s="193">
        <f>AI44-'Alternatyva 3'!AI$7+'Alternatyva 3'!AI$131</f>
        <v>0</v>
      </c>
      <c r="AJ45" s="193">
        <f>AJ44-'Alternatyva 3'!AJ$7+'Alternatyva 3'!AJ$131</f>
        <v>0</v>
      </c>
      <c r="AK45" s="193">
        <f>AK44-'Alternatyva 3'!AK$7+'Alternatyva 3'!AK$131</f>
        <v>0</v>
      </c>
      <c r="AL45" s="193">
        <f>AL44-'Alternatyva 3'!AL$7+'Alternatyva 3'!AL$131</f>
        <v>0</v>
      </c>
      <c r="AM45" s="193">
        <f>AM44-'Alternatyva 3'!AM$7+'Alternatyva 3'!AM$131</f>
        <v>0</v>
      </c>
      <c r="AN45" s="193">
        <f>AN44-'Alternatyva 3'!AN$7+'Alternatyva 3'!AN$131</f>
        <v>0</v>
      </c>
      <c r="AO45" s="193">
        <f>AO44-'Alternatyva 3'!AO$7+'Alternatyva 3'!AO$131</f>
        <v>0</v>
      </c>
      <c r="AP45" s="193">
        <f>AP44-'Alternatyva 3'!AP$7+'Alternatyva 3'!AP$131</f>
        <v>0</v>
      </c>
      <c r="AQ45" s="193">
        <f>AQ44-'Alternatyva 3'!AQ$7+'Alternatyva 3'!AQ$131</f>
        <v>0</v>
      </c>
      <c r="AR45" s="193">
        <f>AR44-'Alternatyva 3'!AR$7+'Alternatyva 3'!AR$131</f>
        <v>0</v>
      </c>
      <c r="AS45" s="193">
        <f>AS44-'Alternatyva 3'!AS$7+'Alternatyva 3'!AS$131</f>
        <v>0</v>
      </c>
      <c r="AT45" s="193">
        <f>AT44-'Alternatyva 3'!AT$7+'Alternatyva 3'!AT$131</f>
        <v>0</v>
      </c>
      <c r="AU45" s="193">
        <f>AU44-'Alternatyva 3'!AU$7+'Alternatyva 3'!AU$131</f>
        <v>0</v>
      </c>
      <c r="AV45" s="193">
        <f>AV44-'Alternatyva 3'!AV$7+'Alternatyva 3'!AV$131</f>
        <v>0</v>
      </c>
      <c r="AW45" s="193">
        <f>AW44-'Alternatyva 3'!AW$7+'Alternatyva 3'!AW$131</f>
        <v>0</v>
      </c>
      <c r="AX45" s="193">
        <f>AX44-'Alternatyva 3'!AX$7+'Alternatyva 3'!AX$131</f>
        <v>0</v>
      </c>
      <c r="AY45" s="193">
        <f>AY44-'Alternatyva 3'!AY$7+'Alternatyva 3'!AY$131</f>
        <v>0</v>
      </c>
      <c r="AZ45" s="193">
        <f>AZ44-'Alternatyva 3'!AZ$7+'Alternatyva 3'!AZ$131</f>
        <v>0</v>
      </c>
      <c r="BA45" s="193">
        <f>BA44-'Alternatyva 3'!BA$7+'Alternatyva 3'!BA$131</f>
        <v>0</v>
      </c>
      <c r="BB45" s="193">
        <f>BB44-'Alternatyva 3'!BB$7+'Alternatyva 3'!BB$131</f>
        <v>0</v>
      </c>
      <c r="BC45" s="193">
        <f>BC44-'Alternatyva 3'!BC$7+'Alternatyva 3'!BC$131</f>
        <v>0</v>
      </c>
      <c r="BD45" s="193">
        <f>BD44-'Alternatyva 3'!BD$7+'Alternatyva 3'!BD$131</f>
        <v>0</v>
      </c>
      <c r="BE45" s="193">
        <f>BE44-'Alternatyva 3'!BE$7+'Alternatyva 3'!BE$131</f>
        <v>0</v>
      </c>
      <c r="BF45" s="193">
        <f>BF44-'Alternatyva 3'!BF$7+'Alternatyva 3'!BF$131</f>
        <v>0</v>
      </c>
      <c r="BG45" s="193">
        <f>BG44-'Alternatyva 3'!BG$7+'Alternatyva 3'!BG$131</f>
        <v>0</v>
      </c>
      <c r="BH45" s="193">
        <f>BH44-'Alternatyva 3'!BH$7+'Alternatyva 3'!BH$131</f>
        <v>0</v>
      </c>
      <c r="BI45" s="193">
        <f>BI44-'Alternatyva 3'!BI$7+'Alternatyva 3'!BI$131</f>
        <v>0</v>
      </c>
      <c r="BJ45" s="193">
        <f>BJ44-'Alternatyva 3'!BJ$7+'Alternatyva 3'!BJ$131</f>
        <v>0</v>
      </c>
      <c r="BK45" s="193">
        <f>BK44-'Alternatyva 3'!BK$7+'Alternatyva 3'!BK$131</f>
        <v>0</v>
      </c>
      <c r="BL45" s="193">
        <f>BL44-'Alternatyva 3'!BL$7+'Alternatyva 3'!BL$131</f>
        <v>0</v>
      </c>
      <c r="BM45" s="193">
        <f>BM44-'Alternatyva 3'!BM$7+'Alternatyva 3'!BM$131</f>
        <v>0</v>
      </c>
      <c r="BN45" s="193">
        <f>BN44-'Alternatyva 3'!BN$7+'Alternatyva 3'!BN$131</f>
        <v>0</v>
      </c>
      <c r="BO45" s="193">
        <f>BO44-'Alternatyva 3'!BO$7+'Alternatyva 3'!BO$131</f>
        <v>0</v>
      </c>
      <c r="BP45" s="193">
        <f>BP44-'Alternatyva 3'!BP$7+'Alternatyva 3'!BP$131</f>
        <v>0</v>
      </c>
      <c r="BQ45" s="193">
        <f>BQ44-'Alternatyva 3'!BQ$7+'Alternatyva 3'!BQ$131</f>
        <v>0</v>
      </c>
      <c r="BR45" s="193">
        <f>BR44-'Alternatyva 3'!BR$7+'Alternatyva 3'!BR$131</f>
        <v>0</v>
      </c>
      <c r="BS45" s="193">
        <f>BS44-'Alternatyva 3'!BS$7+'Alternatyva 3'!BS$131</f>
        <v>0</v>
      </c>
      <c r="BT45" s="193">
        <f>BT44-'Alternatyva 3'!BT$7+'Alternatyva 3'!BT$131</f>
        <v>0</v>
      </c>
      <c r="BU45" s="193">
        <f>BU44-'Alternatyva 3'!BU$7+'Alternatyva 3'!BU$131</f>
        <v>0</v>
      </c>
      <c r="BV45" s="193">
        <f>BV44-'Alternatyva 3'!BV$7+'Alternatyva 3'!BV$131</f>
        <v>0</v>
      </c>
      <c r="BW45" s="193">
        <f>BW44-'Alternatyva 3'!BW$7+'Alternatyva 3'!BW$131</f>
        <v>0</v>
      </c>
      <c r="BX45" s="193">
        <f>BX44-'Alternatyva 3'!BX$7+'Alternatyva 3'!BX$131</f>
        <v>0</v>
      </c>
      <c r="BY45" s="193">
        <f>BY44-'Alternatyva 3'!BY$7+'Alternatyva 3'!BY$131</f>
        <v>0</v>
      </c>
      <c r="BZ45" s="193">
        <f>BZ44-'Alternatyva 3'!BZ$7+'Alternatyva 3'!BZ$131</f>
        <v>0</v>
      </c>
      <c r="CA45" s="193">
        <f>CA44-'Alternatyva 3'!CA$7+'Alternatyva 3'!CA$131</f>
        <v>0</v>
      </c>
      <c r="CB45" s="193">
        <f>CB44-'Alternatyva 3'!CB$7+'Alternatyva 3'!CB$131</f>
        <v>0</v>
      </c>
      <c r="CC45" s="193">
        <f>CC44-'Alternatyva 3'!CC$7+'Alternatyva 3'!CC$131</f>
        <v>0</v>
      </c>
      <c r="CD45" s="193">
        <f>CD44-'Alternatyva 3'!CD$7+'Alternatyva 3'!CD$131</f>
        <v>0</v>
      </c>
      <c r="CE45" s="193">
        <f>CE44-'Alternatyva 3'!CE$7+'Alternatyva 3'!CE$131</f>
        <v>0</v>
      </c>
      <c r="CF45" s="193">
        <f>CF44-'Alternatyva 3'!CF$7+'Alternatyva 3'!CF$131</f>
        <v>0</v>
      </c>
      <c r="CG45" s="193">
        <f>CG44-'Alternatyva 3'!CG$7+'Alternatyva 3'!CG$131</f>
        <v>0</v>
      </c>
      <c r="CH45" s="193">
        <f>CH44-'Alternatyva 3'!CH$7+'Alternatyva 3'!CH$131</f>
        <v>0</v>
      </c>
      <c r="CI45" s="193">
        <f>CI44-'Alternatyva 3'!CI$7+'Alternatyva 3'!CI$131</f>
        <v>0</v>
      </c>
      <c r="CJ45" s="193">
        <f>CJ44-'Alternatyva 3'!CJ$7+'Alternatyva 3'!CJ$131</f>
        <v>0</v>
      </c>
      <c r="CK45" s="193">
        <f>CK44-'Alternatyva 3'!CK$7+'Alternatyva 3'!CK$131</f>
        <v>0</v>
      </c>
      <c r="CL45" s="193">
        <f>CL44-'Alternatyva 3'!CL$7+'Alternatyva 3'!CL$131</f>
        <v>0</v>
      </c>
      <c r="CM45" s="193">
        <f>CM44-'Alternatyva 3'!CM$7+'Alternatyva 3'!CM$131</f>
        <v>0</v>
      </c>
      <c r="CN45" s="193">
        <f>CN44-'Alternatyva 3'!CN$7+'Alternatyva 3'!CN$131</f>
        <v>0</v>
      </c>
      <c r="CO45" s="193">
        <f>CO44-'Alternatyva 3'!CO$7+'Alternatyva 3'!CO$131</f>
        <v>0</v>
      </c>
      <c r="CP45" s="193">
        <f>CP44-'Alternatyva 3'!CP$7+'Alternatyva 3'!CP$131</f>
        <v>0</v>
      </c>
      <c r="CQ45" s="193">
        <f>CQ44-'Alternatyva 3'!CQ$7+'Alternatyva 3'!CQ$131</f>
        <v>0</v>
      </c>
      <c r="CR45" s="193">
        <f>CR44-'Alternatyva 3'!CR$7+'Alternatyva 3'!CR$131</f>
        <v>0</v>
      </c>
      <c r="CS45" s="193">
        <f>CS44-'Alternatyva 3'!CS$7+'Alternatyva 3'!CS$131</f>
        <v>0</v>
      </c>
      <c r="CT45" s="193">
        <f>CT44-'Alternatyva 3'!CT$7+'Alternatyva 3'!CT$131</f>
        <v>0</v>
      </c>
      <c r="CU45" s="193">
        <f>CU44-'Alternatyva 3'!CU$7+'Alternatyva 3'!CU$131</f>
        <v>0</v>
      </c>
      <c r="CV45" s="193">
        <f>CV44-'Alternatyva 3'!CV$7+'Alternatyva 3'!CV$131</f>
        <v>0</v>
      </c>
      <c r="CW45" s="193">
        <f>CW44-'Alternatyva 3'!CW$7+'Alternatyva 3'!CW$131</f>
        <v>0</v>
      </c>
      <c r="CX45" s="193">
        <f>CX44-'Alternatyva 3'!CX$7+'Alternatyva 3'!CX$131</f>
        <v>0</v>
      </c>
      <c r="CY45" s="193">
        <f>CY44-'Alternatyva 3'!CY$7+'Alternatyva 3'!CY$131</f>
        <v>0</v>
      </c>
      <c r="CZ45" s="193">
        <f>CZ44-'Alternatyva 3'!CZ$7+'Alternatyva 3'!CZ$131</f>
        <v>0</v>
      </c>
      <c r="DA45" s="193">
        <f>DA44-'Alternatyva 3'!DA$7+'Alternatyva 3'!DA$131</f>
        <v>0</v>
      </c>
      <c r="DB45" s="193">
        <f>DB44-'Alternatyva 3'!DB$7+'Alternatyva 3'!DB$131</f>
        <v>0</v>
      </c>
      <c r="DC45" s="193">
        <f>DC44-'Alternatyva 3'!DC$7+'Alternatyva 3'!DC$131</f>
        <v>0</v>
      </c>
    </row>
    <row r="46" spans="2:107" ht="14.25" hidden="1" customHeight="1">
      <c r="B46" s="787" t="s">
        <v>233</v>
      </c>
      <c r="C46" s="787"/>
      <c r="D46" s="787"/>
      <c r="E46" s="787"/>
      <c r="F46" s="192">
        <f>H45+NPV(FD,I45:INDEX(I45:DC45,PAL))</f>
        <v>0</v>
      </c>
      <c r="G46" s="27"/>
    </row>
    <row r="47" spans="2:107" hidden="1">
      <c r="B47" s="787" t="s">
        <v>234</v>
      </c>
      <c r="C47" s="787"/>
      <c r="D47" s="787"/>
      <c r="E47" s="787"/>
      <c r="F47" s="206" t="str">
        <f>IFERROR(IRR(H45:INDEX(H45:DC45,PAL+1)),"-")</f>
        <v>-</v>
      </c>
      <c r="G47" s="23"/>
    </row>
    <row r="48" spans="2:107" hidden="1">
      <c r="B48" s="787" t="s">
        <v>235</v>
      </c>
      <c r="C48" s="787"/>
      <c r="D48" s="787"/>
      <c r="E48" s="787"/>
      <c r="F48" s="207" t="str">
        <f>IFERROR(IF('Alternatyva 3'!H$103&lt;0,SUM('Alternatyva 3'!F$115,-'Alternatyva 3'!H$131,-'Alternatyva 3'!F$103)/SUM('Alternatyva 3'!F$9,'Alternatyva 3'!F$8,-F44),SUM('Alternatyva 3'!F$115,-'Alternatyva 3'!H$131)/SUM('Alternatyva 3'!F$9,'Alternatyva 3'!F$8,-F44,'Alternatyva 3'!F$103)),"")</f>
        <v/>
      </c>
      <c r="G48" s="23"/>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788" t="s">
        <v>231</v>
      </c>
      <c r="C51" s="788"/>
      <c r="D51" s="788"/>
      <c r="E51" s="788"/>
      <c r="F51" s="203"/>
      <c r="G51" s="168" t="s">
        <v>145</v>
      </c>
      <c r="H51" s="168">
        <f ca="1">H9</f>
        <v>2021</v>
      </c>
      <c r="I51" s="168">
        <f t="shared" ref="I51:BT51" ca="1" si="9">I9</f>
        <v>2022</v>
      </c>
      <c r="J51" s="168">
        <f t="shared" ca="1" si="9"/>
        <v>2023</v>
      </c>
      <c r="K51" s="168">
        <f t="shared" ca="1" si="9"/>
        <v>2024</v>
      </c>
      <c r="L51" s="168">
        <f t="shared" ca="1" si="9"/>
        <v>2025</v>
      </c>
      <c r="M51" s="168">
        <f t="shared" ca="1" si="9"/>
        <v>2026</v>
      </c>
      <c r="N51" s="168">
        <f t="shared" ca="1" si="9"/>
        <v>2027</v>
      </c>
      <c r="O51" s="168">
        <f t="shared" ca="1" si="9"/>
        <v>2028</v>
      </c>
      <c r="P51" s="168">
        <f t="shared" ca="1" si="9"/>
        <v>2029</v>
      </c>
      <c r="Q51" s="168">
        <f t="shared" ca="1" si="9"/>
        <v>2030</v>
      </c>
      <c r="R51" s="168">
        <f t="shared" ca="1" si="9"/>
        <v>2031</v>
      </c>
      <c r="S51" s="168">
        <f t="shared" ca="1" si="9"/>
        <v>2032</v>
      </c>
      <c r="T51" s="168">
        <f t="shared" ca="1" si="9"/>
        <v>2033</v>
      </c>
      <c r="U51" s="168">
        <f t="shared" ca="1" si="9"/>
        <v>2034</v>
      </c>
      <c r="V51" s="168">
        <f t="shared" ca="1" si="9"/>
        <v>2035</v>
      </c>
      <c r="W51" s="168">
        <f t="shared" ca="1" si="9"/>
        <v>2036</v>
      </c>
      <c r="X51" s="168">
        <f t="shared" ca="1" si="9"/>
        <v>2037</v>
      </c>
      <c r="Y51" s="168">
        <f t="shared" ca="1" si="9"/>
        <v>2038</v>
      </c>
      <c r="Z51" s="168">
        <f t="shared" ca="1" si="9"/>
        <v>2039</v>
      </c>
      <c r="AA51" s="168">
        <f t="shared" ca="1" si="9"/>
        <v>2040</v>
      </c>
      <c r="AB51" s="168">
        <f t="shared" ca="1" si="9"/>
        <v>2041</v>
      </c>
      <c r="AC51" s="168">
        <f t="shared" ca="1" si="9"/>
        <v>2042</v>
      </c>
      <c r="AD51" s="168">
        <f t="shared" ca="1" si="9"/>
        <v>2043</v>
      </c>
      <c r="AE51" s="168">
        <f t="shared" ca="1" si="9"/>
        <v>2044</v>
      </c>
      <c r="AF51" s="168">
        <f t="shared" ca="1" si="9"/>
        <v>2045</v>
      </c>
      <c r="AG51" s="168">
        <f t="shared" ca="1" si="9"/>
        <v>2046</v>
      </c>
      <c r="AH51" s="168">
        <f t="shared" ca="1" si="9"/>
        <v>2047</v>
      </c>
      <c r="AI51" s="168">
        <f t="shared" ca="1" si="9"/>
        <v>2048</v>
      </c>
      <c r="AJ51" s="168">
        <f t="shared" ca="1" si="9"/>
        <v>2049</v>
      </c>
      <c r="AK51" s="168">
        <f t="shared" ca="1" si="9"/>
        <v>2050</v>
      </c>
      <c r="AL51" s="168">
        <f t="shared" ca="1" si="9"/>
        <v>2051</v>
      </c>
      <c r="AM51" s="168">
        <f t="shared" ca="1" si="9"/>
        <v>2052</v>
      </c>
      <c r="AN51" s="168">
        <f t="shared" ca="1" si="9"/>
        <v>2053</v>
      </c>
      <c r="AO51" s="168">
        <f t="shared" ca="1" si="9"/>
        <v>2054</v>
      </c>
      <c r="AP51" s="168">
        <f t="shared" ca="1" si="9"/>
        <v>2055</v>
      </c>
      <c r="AQ51" s="168">
        <f t="shared" ca="1" si="9"/>
        <v>2056</v>
      </c>
      <c r="AR51" s="168">
        <f t="shared" ca="1" si="9"/>
        <v>2057</v>
      </c>
      <c r="AS51" s="168">
        <f t="shared" ca="1" si="9"/>
        <v>2058</v>
      </c>
      <c r="AT51" s="168">
        <f t="shared" ca="1" si="9"/>
        <v>2059</v>
      </c>
      <c r="AU51" s="168">
        <f t="shared" ca="1" si="9"/>
        <v>2060</v>
      </c>
      <c r="AV51" s="168">
        <f t="shared" ca="1" si="9"/>
        <v>2061</v>
      </c>
      <c r="AW51" s="168">
        <f t="shared" ca="1" si="9"/>
        <v>2062</v>
      </c>
      <c r="AX51" s="168">
        <f t="shared" ca="1" si="9"/>
        <v>2063</v>
      </c>
      <c r="AY51" s="168">
        <f t="shared" ca="1" si="9"/>
        <v>2064</v>
      </c>
      <c r="AZ51" s="168">
        <f t="shared" ca="1" si="9"/>
        <v>2065</v>
      </c>
      <c r="BA51" s="168">
        <f t="shared" ca="1" si="9"/>
        <v>2066</v>
      </c>
      <c r="BB51" s="168">
        <f t="shared" ca="1" si="9"/>
        <v>2067</v>
      </c>
      <c r="BC51" s="168">
        <f t="shared" ca="1" si="9"/>
        <v>2068</v>
      </c>
      <c r="BD51" s="168">
        <f t="shared" ca="1" si="9"/>
        <v>2069</v>
      </c>
      <c r="BE51" s="168">
        <f t="shared" ca="1" si="9"/>
        <v>2070</v>
      </c>
      <c r="BF51" s="168">
        <f t="shared" ca="1" si="9"/>
        <v>2071</v>
      </c>
      <c r="BG51" s="168">
        <f t="shared" ca="1" si="9"/>
        <v>2072</v>
      </c>
      <c r="BH51" s="168">
        <f t="shared" ca="1" si="9"/>
        <v>2073</v>
      </c>
      <c r="BI51" s="168">
        <f t="shared" ca="1" si="9"/>
        <v>2074</v>
      </c>
      <c r="BJ51" s="168">
        <f t="shared" ca="1" si="9"/>
        <v>2075</v>
      </c>
      <c r="BK51" s="168">
        <f t="shared" ca="1" si="9"/>
        <v>2076</v>
      </c>
      <c r="BL51" s="168">
        <f t="shared" ca="1" si="9"/>
        <v>2077</v>
      </c>
      <c r="BM51" s="168">
        <f t="shared" ca="1" si="9"/>
        <v>2078</v>
      </c>
      <c r="BN51" s="168">
        <f t="shared" ca="1" si="9"/>
        <v>2079</v>
      </c>
      <c r="BO51" s="168">
        <f t="shared" ca="1" si="9"/>
        <v>2080</v>
      </c>
      <c r="BP51" s="168">
        <f t="shared" ca="1" si="9"/>
        <v>2081</v>
      </c>
      <c r="BQ51" s="168">
        <f t="shared" ca="1" si="9"/>
        <v>2082</v>
      </c>
      <c r="BR51" s="168">
        <f t="shared" ca="1" si="9"/>
        <v>2083</v>
      </c>
      <c r="BS51" s="168">
        <f t="shared" ca="1" si="9"/>
        <v>2084</v>
      </c>
      <c r="BT51" s="168">
        <f t="shared" ca="1" si="9"/>
        <v>2085</v>
      </c>
      <c r="BU51" s="168">
        <f t="shared" ref="BU51:DC51" ca="1" si="10">BU9</f>
        <v>2086</v>
      </c>
      <c r="BV51" s="168">
        <f t="shared" ca="1" si="10"/>
        <v>2087</v>
      </c>
      <c r="BW51" s="168">
        <f t="shared" ca="1" si="10"/>
        <v>2088</v>
      </c>
      <c r="BX51" s="168">
        <f t="shared" ca="1" si="10"/>
        <v>2089</v>
      </c>
      <c r="BY51" s="168">
        <f t="shared" ca="1" si="10"/>
        <v>2090</v>
      </c>
      <c r="BZ51" s="168">
        <f t="shared" ca="1" si="10"/>
        <v>2091</v>
      </c>
      <c r="CA51" s="168">
        <f t="shared" ca="1" si="10"/>
        <v>2092</v>
      </c>
      <c r="CB51" s="168">
        <f t="shared" ca="1" si="10"/>
        <v>2093</v>
      </c>
      <c r="CC51" s="168">
        <f t="shared" ca="1" si="10"/>
        <v>2094</v>
      </c>
      <c r="CD51" s="168">
        <f t="shared" ca="1" si="10"/>
        <v>2095</v>
      </c>
      <c r="CE51" s="168">
        <f t="shared" ca="1" si="10"/>
        <v>2096</v>
      </c>
      <c r="CF51" s="168">
        <f t="shared" ca="1" si="10"/>
        <v>2097</v>
      </c>
      <c r="CG51" s="168">
        <f t="shared" ca="1" si="10"/>
        <v>2098</v>
      </c>
      <c r="CH51" s="168">
        <f t="shared" ca="1" si="10"/>
        <v>2099</v>
      </c>
      <c r="CI51" s="168">
        <f t="shared" ca="1" si="10"/>
        <v>2100</v>
      </c>
      <c r="CJ51" s="168">
        <f t="shared" ca="1" si="10"/>
        <v>2101</v>
      </c>
      <c r="CK51" s="168">
        <f t="shared" ca="1" si="10"/>
        <v>2102</v>
      </c>
      <c r="CL51" s="168">
        <f t="shared" ca="1" si="10"/>
        <v>2103</v>
      </c>
      <c r="CM51" s="168">
        <f t="shared" ca="1" si="10"/>
        <v>2104</v>
      </c>
      <c r="CN51" s="168">
        <f t="shared" ca="1" si="10"/>
        <v>2105</v>
      </c>
      <c r="CO51" s="168">
        <f t="shared" ca="1" si="10"/>
        <v>2106</v>
      </c>
      <c r="CP51" s="168">
        <f t="shared" ca="1" si="10"/>
        <v>2107</v>
      </c>
      <c r="CQ51" s="168">
        <f t="shared" ca="1" si="10"/>
        <v>2108</v>
      </c>
      <c r="CR51" s="168">
        <f t="shared" ca="1" si="10"/>
        <v>2109</v>
      </c>
      <c r="CS51" s="168">
        <f t="shared" ca="1" si="10"/>
        <v>2110</v>
      </c>
      <c r="CT51" s="168">
        <f t="shared" ca="1" si="10"/>
        <v>2111</v>
      </c>
      <c r="CU51" s="168">
        <f t="shared" ca="1" si="10"/>
        <v>2112</v>
      </c>
      <c r="CV51" s="168">
        <f t="shared" ca="1" si="10"/>
        <v>2113</v>
      </c>
      <c r="CW51" s="168">
        <f t="shared" ca="1" si="10"/>
        <v>2114</v>
      </c>
      <c r="CX51" s="168">
        <f t="shared" ca="1" si="10"/>
        <v>2115</v>
      </c>
      <c r="CY51" s="168">
        <f t="shared" ca="1" si="10"/>
        <v>2116</v>
      </c>
      <c r="CZ51" s="168">
        <f t="shared" ca="1" si="10"/>
        <v>2117</v>
      </c>
      <c r="DA51" s="168">
        <f t="shared" ca="1" si="10"/>
        <v>2118</v>
      </c>
      <c r="DB51" s="168">
        <f t="shared" ca="1" si="10"/>
        <v>2119</v>
      </c>
      <c r="DC51" s="168">
        <f t="shared" ca="1" si="10"/>
        <v>2120</v>
      </c>
    </row>
    <row r="52" spans="2:107" hidden="1">
      <c r="B52" s="787" t="s">
        <v>161</v>
      </c>
      <c r="C52" s="787"/>
      <c r="D52" s="787"/>
      <c r="E52" s="787"/>
      <c r="F52" s="192">
        <f>H52+NPV(FD,I52:INDEX(I52:DC52,PAL))</f>
        <v>0</v>
      </c>
      <c r="G52" s="196">
        <f>SUMIF($H$8:$DC$8,"&lt;="&amp;PAL,$H52:$DC52)</f>
        <v>0</v>
      </c>
      <c r="H52" s="204">
        <f>SUM('Alternatyva 4'!H$23,'Alternatyva 4'!H$36,'Alternatyva 4'!H$49,'Alternatyva 4'!H$63,'Alternatyva 4'!H$76,'Alternatyva 4'!H$89,'Alternatyva 4'!H$102)</f>
        <v>0</v>
      </c>
      <c r="I52" s="204">
        <f>SUM('Alternatyva 4'!I$23,'Alternatyva 4'!I$36,'Alternatyva 4'!I$49,'Alternatyva 4'!I$63,'Alternatyva 4'!I$76,'Alternatyva 4'!I$89,'Alternatyva 4'!I$102)</f>
        <v>0</v>
      </c>
      <c r="J52" s="204">
        <f>SUM('Alternatyva 4'!J$23,'Alternatyva 4'!J$36,'Alternatyva 4'!J$49,'Alternatyva 4'!J$63,'Alternatyva 4'!J$76,'Alternatyva 4'!J$89,'Alternatyva 4'!J$102)</f>
        <v>0</v>
      </c>
      <c r="K52" s="204">
        <f>SUM('Alternatyva 4'!K$23,'Alternatyva 4'!K$36,'Alternatyva 4'!K$49,'Alternatyva 4'!K$63,'Alternatyva 4'!K$76,'Alternatyva 4'!K$89,'Alternatyva 4'!K$102)</f>
        <v>0</v>
      </c>
      <c r="L52" s="204">
        <f>SUM('Alternatyva 4'!L$23,'Alternatyva 4'!L$36,'Alternatyva 4'!L$49,'Alternatyva 4'!L$63,'Alternatyva 4'!L$76,'Alternatyva 4'!L$89,'Alternatyva 4'!L$102)</f>
        <v>0</v>
      </c>
      <c r="M52" s="204">
        <f>SUM('Alternatyva 4'!M$23,'Alternatyva 4'!M$36,'Alternatyva 4'!M$49,'Alternatyva 4'!M$63,'Alternatyva 4'!M$76,'Alternatyva 4'!M$89,'Alternatyva 4'!M$102)</f>
        <v>0</v>
      </c>
      <c r="N52" s="204">
        <f>SUM('Alternatyva 4'!N$23,'Alternatyva 4'!N$36,'Alternatyva 4'!N$49,'Alternatyva 4'!N$63,'Alternatyva 4'!N$76,'Alternatyva 4'!N$89,'Alternatyva 4'!N$102)</f>
        <v>0</v>
      </c>
      <c r="O52" s="204">
        <f>SUM('Alternatyva 4'!O$23,'Alternatyva 4'!O$36,'Alternatyva 4'!O$49,'Alternatyva 4'!O$63,'Alternatyva 4'!O$76,'Alternatyva 4'!O$89,'Alternatyva 4'!O$102)</f>
        <v>0</v>
      </c>
      <c r="P52" s="204">
        <f>SUM('Alternatyva 4'!P$23,'Alternatyva 4'!P$36,'Alternatyva 4'!P$49,'Alternatyva 4'!P$63,'Alternatyva 4'!P$76,'Alternatyva 4'!P$89,'Alternatyva 4'!P$102)</f>
        <v>0</v>
      </c>
      <c r="Q52" s="204">
        <f>SUM('Alternatyva 4'!Q$23,'Alternatyva 4'!Q$36,'Alternatyva 4'!Q$49,'Alternatyva 4'!Q$63,'Alternatyva 4'!Q$76,'Alternatyva 4'!Q$89,'Alternatyva 4'!Q$102)</f>
        <v>0</v>
      </c>
      <c r="R52" s="204">
        <f>SUM('Alternatyva 4'!R$23,'Alternatyva 4'!R$36,'Alternatyva 4'!R$49,'Alternatyva 4'!R$63,'Alternatyva 4'!R$76,'Alternatyva 4'!R$89,'Alternatyva 4'!R$102)</f>
        <v>0</v>
      </c>
      <c r="S52" s="204">
        <f>SUM('Alternatyva 4'!S$23,'Alternatyva 4'!S$36,'Alternatyva 4'!S$49,'Alternatyva 4'!S$63,'Alternatyva 4'!S$76,'Alternatyva 4'!S$89,'Alternatyva 4'!S$102)</f>
        <v>0</v>
      </c>
      <c r="T52" s="204">
        <f>SUM('Alternatyva 4'!T$23,'Alternatyva 4'!T$36,'Alternatyva 4'!T$49,'Alternatyva 4'!T$63,'Alternatyva 4'!T$76,'Alternatyva 4'!T$89,'Alternatyva 4'!T$102)</f>
        <v>0</v>
      </c>
      <c r="U52" s="204">
        <f>SUM('Alternatyva 4'!U$23,'Alternatyva 4'!U$36,'Alternatyva 4'!U$49,'Alternatyva 4'!U$63,'Alternatyva 4'!U$76,'Alternatyva 4'!U$89,'Alternatyva 4'!U$102)</f>
        <v>0</v>
      </c>
      <c r="V52" s="204">
        <f>SUM('Alternatyva 4'!V$23,'Alternatyva 4'!V$36,'Alternatyva 4'!V$49,'Alternatyva 4'!V$63,'Alternatyva 4'!V$76,'Alternatyva 4'!V$89,'Alternatyva 4'!V$102)</f>
        <v>0</v>
      </c>
      <c r="W52" s="204">
        <f>SUM('Alternatyva 4'!W$23,'Alternatyva 4'!W$36,'Alternatyva 4'!W$49,'Alternatyva 4'!W$63,'Alternatyva 4'!W$76,'Alternatyva 4'!W$89,'Alternatyva 4'!W$102)</f>
        <v>0</v>
      </c>
      <c r="X52" s="204">
        <f>SUM('Alternatyva 4'!X$23,'Alternatyva 4'!X$36,'Alternatyva 4'!X$49,'Alternatyva 4'!X$63,'Alternatyva 4'!X$76,'Alternatyva 4'!X$89,'Alternatyva 4'!X$102)</f>
        <v>0</v>
      </c>
      <c r="Y52" s="204">
        <f>SUM('Alternatyva 4'!Y$23,'Alternatyva 4'!Y$36,'Alternatyva 4'!Y$49,'Alternatyva 4'!Y$63,'Alternatyva 4'!Y$76,'Alternatyva 4'!Y$89,'Alternatyva 4'!Y$102)</f>
        <v>0</v>
      </c>
      <c r="Z52" s="204">
        <f>SUM('Alternatyva 4'!Z$23,'Alternatyva 4'!Z$36,'Alternatyva 4'!Z$49,'Alternatyva 4'!Z$63,'Alternatyva 4'!Z$76,'Alternatyva 4'!Z$89,'Alternatyva 4'!Z$102)</f>
        <v>0</v>
      </c>
      <c r="AA52" s="204">
        <f>SUM('Alternatyva 4'!AA$23,'Alternatyva 4'!AA$36,'Alternatyva 4'!AA$49,'Alternatyva 4'!AA$63,'Alternatyva 4'!AA$76,'Alternatyva 4'!AA$89,'Alternatyva 4'!AA$102)</f>
        <v>0</v>
      </c>
      <c r="AB52" s="204">
        <f>SUM('Alternatyva 4'!AB$23,'Alternatyva 4'!AB$36,'Alternatyva 4'!AB$49,'Alternatyva 4'!AB$63,'Alternatyva 4'!AB$76,'Alternatyva 4'!AB$89,'Alternatyva 4'!AB$102)</f>
        <v>0</v>
      </c>
      <c r="AC52" s="204">
        <f>SUM('Alternatyva 4'!AC$23,'Alternatyva 4'!AC$36,'Alternatyva 4'!AC$49,'Alternatyva 4'!AC$63,'Alternatyva 4'!AC$76,'Alternatyva 4'!AC$89,'Alternatyva 4'!AC$102)</f>
        <v>0</v>
      </c>
      <c r="AD52" s="204">
        <f>SUM('Alternatyva 4'!AD$23,'Alternatyva 4'!AD$36,'Alternatyva 4'!AD$49,'Alternatyva 4'!AD$63,'Alternatyva 4'!AD$76,'Alternatyva 4'!AD$89,'Alternatyva 4'!AD$102)</f>
        <v>0</v>
      </c>
      <c r="AE52" s="204">
        <f>SUM('Alternatyva 4'!AE$23,'Alternatyva 4'!AE$36,'Alternatyva 4'!AE$49,'Alternatyva 4'!AE$63,'Alternatyva 4'!AE$76,'Alternatyva 4'!AE$89,'Alternatyva 4'!AE$102)</f>
        <v>0</v>
      </c>
      <c r="AF52" s="204">
        <f>SUM('Alternatyva 4'!AF$23,'Alternatyva 4'!AF$36,'Alternatyva 4'!AF$49,'Alternatyva 4'!AF$63,'Alternatyva 4'!AF$76,'Alternatyva 4'!AF$89,'Alternatyva 4'!AF$102)</f>
        <v>0</v>
      </c>
      <c r="AG52" s="204">
        <f>SUM('Alternatyva 4'!AG$23,'Alternatyva 4'!AG$36,'Alternatyva 4'!AG$49,'Alternatyva 4'!AG$63,'Alternatyva 4'!AG$76,'Alternatyva 4'!AG$89,'Alternatyva 4'!AG$102)</f>
        <v>0</v>
      </c>
      <c r="AH52" s="204">
        <f>SUM('Alternatyva 4'!AH$23,'Alternatyva 4'!AH$36,'Alternatyva 4'!AH$49,'Alternatyva 4'!AH$63,'Alternatyva 4'!AH$76,'Alternatyva 4'!AH$89,'Alternatyva 4'!AH$102)</f>
        <v>0</v>
      </c>
      <c r="AI52" s="204">
        <f>SUM('Alternatyva 4'!AI$23,'Alternatyva 4'!AI$36,'Alternatyva 4'!AI$49,'Alternatyva 4'!AI$63,'Alternatyva 4'!AI$76,'Alternatyva 4'!AI$89,'Alternatyva 4'!AI$102)</f>
        <v>0</v>
      </c>
      <c r="AJ52" s="204">
        <f>SUM('Alternatyva 4'!AJ$23,'Alternatyva 4'!AJ$36,'Alternatyva 4'!AJ$49,'Alternatyva 4'!AJ$63,'Alternatyva 4'!AJ$76,'Alternatyva 4'!AJ$89,'Alternatyva 4'!AJ$102)</f>
        <v>0</v>
      </c>
      <c r="AK52" s="204">
        <f>SUM('Alternatyva 4'!AK$23,'Alternatyva 4'!AK$36,'Alternatyva 4'!AK$49,'Alternatyva 4'!AK$63,'Alternatyva 4'!AK$76,'Alternatyva 4'!AK$89,'Alternatyva 4'!AK$102)</f>
        <v>0</v>
      </c>
      <c r="AL52" s="204">
        <f>SUM('Alternatyva 4'!AL$23,'Alternatyva 4'!AL$36,'Alternatyva 4'!AL$49,'Alternatyva 4'!AL$63,'Alternatyva 4'!AL$76,'Alternatyva 4'!AL$89,'Alternatyva 4'!AL$102)</f>
        <v>0</v>
      </c>
      <c r="AM52" s="204">
        <f>SUM('Alternatyva 4'!AM$23,'Alternatyva 4'!AM$36,'Alternatyva 4'!AM$49,'Alternatyva 4'!AM$63,'Alternatyva 4'!AM$76,'Alternatyva 4'!AM$89,'Alternatyva 4'!AM$102)</f>
        <v>0</v>
      </c>
      <c r="AN52" s="204">
        <f>SUM('Alternatyva 4'!AN$23,'Alternatyva 4'!AN$36,'Alternatyva 4'!AN$49,'Alternatyva 4'!AN$63,'Alternatyva 4'!AN$76,'Alternatyva 4'!AN$89,'Alternatyva 4'!AN$102)</f>
        <v>0</v>
      </c>
      <c r="AO52" s="204">
        <f>SUM('Alternatyva 4'!AO$23,'Alternatyva 4'!AO$36,'Alternatyva 4'!AO$49,'Alternatyva 4'!AO$63,'Alternatyva 4'!AO$76,'Alternatyva 4'!AO$89,'Alternatyva 4'!AO$102)</f>
        <v>0</v>
      </c>
      <c r="AP52" s="204">
        <f>SUM('Alternatyva 4'!AP$23,'Alternatyva 4'!AP$36,'Alternatyva 4'!AP$49,'Alternatyva 4'!AP$63,'Alternatyva 4'!AP$76,'Alternatyva 4'!AP$89,'Alternatyva 4'!AP$102)</f>
        <v>0</v>
      </c>
      <c r="AQ52" s="204">
        <f>SUM('Alternatyva 4'!AQ$23,'Alternatyva 4'!AQ$36,'Alternatyva 4'!AQ$49,'Alternatyva 4'!AQ$63,'Alternatyva 4'!AQ$76,'Alternatyva 4'!AQ$89,'Alternatyva 4'!AQ$102)</f>
        <v>0</v>
      </c>
      <c r="AR52" s="204">
        <f>SUM('Alternatyva 4'!AR$23,'Alternatyva 4'!AR$36,'Alternatyva 4'!AR$49,'Alternatyva 4'!AR$63,'Alternatyva 4'!AR$76,'Alternatyva 4'!AR$89,'Alternatyva 4'!AR$102)</f>
        <v>0</v>
      </c>
      <c r="AS52" s="204">
        <f>SUM('Alternatyva 4'!AS$23,'Alternatyva 4'!AS$36,'Alternatyva 4'!AS$49,'Alternatyva 4'!AS$63,'Alternatyva 4'!AS$76,'Alternatyva 4'!AS$89,'Alternatyva 4'!AS$102)</f>
        <v>0</v>
      </c>
      <c r="AT52" s="204">
        <f>SUM('Alternatyva 4'!AT$23,'Alternatyva 4'!AT$36,'Alternatyva 4'!AT$49,'Alternatyva 4'!AT$63,'Alternatyva 4'!AT$76,'Alternatyva 4'!AT$89,'Alternatyva 4'!AT$102)</f>
        <v>0</v>
      </c>
      <c r="AU52" s="204">
        <f>SUM('Alternatyva 4'!AU$23,'Alternatyva 4'!AU$36,'Alternatyva 4'!AU$49,'Alternatyva 4'!AU$63,'Alternatyva 4'!AU$76,'Alternatyva 4'!AU$89,'Alternatyva 4'!AU$102)</f>
        <v>0</v>
      </c>
      <c r="AV52" s="204">
        <f>SUM('Alternatyva 4'!AV$23,'Alternatyva 4'!AV$36,'Alternatyva 4'!AV$49,'Alternatyva 4'!AV$63,'Alternatyva 4'!AV$76,'Alternatyva 4'!AV$89,'Alternatyva 4'!AV$102)</f>
        <v>0</v>
      </c>
      <c r="AW52" s="204">
        <f>SUM('Alternatyva 4'!AW$23,'Alternatyva 4'!AW$36,'Alternatyva 4'!AW$49,'Alternatyva 4'!AW$63,'Alternatyva 4'!AW$76,'Alternatyva 4'!AW$89,'Alternatyva 4'!AW$102)</f>
        <v>0</v>
      </c>
      <c r="AX52" s="204">
        <f>SUM('Alternatyva 4'!AX$23,'Alternatyva 4'!AX$36,'Alternatyva 4'!AX$49,'Alternatyva 4'!AX$63,'Alternatyva 4'!AX$76,'Alternatyva 4'!AX$89,'Alternatyva 4'!AX$102)</f>
        <v>0</v>
      </c>
      <c r="AY52" s="204">
        <f>SUM('Alternatyva 4'!AY$23,'Alternatyva 4'!AY$36,'Alternatyva 4'!AY$49,'Alternatyva 4'!AY$63,'Alternatyva 4'!AY$76,'Alternatyva 4'!AY$89,'Alternatyva 4'!AY$102)</f>
        <v>0</v>
      </c>
      <c r="AZ52" s="204">
        <f>SUM('Alternatyva 4'!AZ$23,'Alternatyva 4'!AZ$36,'Alternatyva 4'!AZ$49,'Alternatyva 4'!AZ$63,'Alternatyva 4'!AZ$76,'Alternatyva 4'!AZ$89,'Alternatyva 4'!AZ$102)</f>
        <v>0</v>
      </c>
      <c r="BA52" s="204">
        <f>SUM('Alternatyva 4'!BA$23,'Alternatyva 4'!BA$36,'Alternatyva 4'!BA$49,'Alternatyva 4'!BA$63,'Alternatyva 4'!BA$76,'Alternatyva 4'!BA$89,'Alternatyva 4'!BA$102)</f>
        <v>0</v>
      </c>
      <c r="BB52" s="204">
        <f>SUM('Alternatyva 4'!BB$23,'Alternatyva 4'!BB$36,'Alternatyva 4'!BB$49,'Alternatyva 4'!BB$63,'Alternatyva 4'!BB$76,'Alternatyva 4'!BB$89,'Alternatyva 4'!BB$102)</f>
        <v>0</v>
      </c>
      <c r="BC52" s="204">
        <f>SUM('Alternatyva 4'!BC$23,'Alternatyva 4'!BC$36,'Alternatyva 4'!BC$49,'Alternatyva 4'!BC$63,'Alternatyva 4'!BC$76,'Alternatyva 4'!BC$89,'Alternatyva 4'!BC$102)</f>
        <v>0</v>
      </c>
      <c r="BD52" s="204">
        <f>SUM('Alternatyva 4'!BD$23,'Alternatyva 4'!BD$36,'Alternatyva 4'!BD$49,'Alternatyva 4'!BD$63,'Alternatyva 4'!BD$76,'Alternatyva 4'!BD$89,'Alternatyva 4'!BD$102)</f>
        <v>0</v>
      </c>
      <c r="BE52" s="204">
        <f>SUM('Alternatyva 4'!BE$23,'Alternatyva 4'!BE$36,'Alternatyva 4'!BE$49,'Alternatyva 4'!BE$63,'Alternatyva 4'!BE$76,'Alternatyva 4'!BE$89,'Alternatyva 4'!BE$102)</f>
        <v>0</v>
      </c>
      <c r="BF52" s="204">
        <f>SUM('Alternatyva 4'!BF$23,'Alternatyva 4'!BF$36,'Alternatyva 4'!BF$49,'Alternatyva 4'!BF$63,'Alternatyva 4'!BF$76,'Alternatyva 4'!BF$89,'Alternatyva 4'!BF$102)</f>
        <v>0</v>
      </c>
      <c r="BG52" s="204">
        <f>SUM('Alternatyva 4'!BG$23,'Alternatyva 4'!BG$36,'Alternatyva 4'!BG$49,'Alternatyva 4'!BG$63,'Alternatyva 4'!BG$76,'Alternatyva 4'!BG$89,'Alternatyva 4'!BG$102)</f>
        <v>0</v>
      </c>
      <c r="BH52" s="204">
        <f>SUM('Alternatyva 4'!BH$23,'Alternatyva 4'!BH$36,'Alternatyva 4'!BH$49,'Alternatyva 4'!BH$63,'Alternatyva 4'!BH$76,'Alternatyva 4'!BH$89,'Alternatyva 4'!BH$102)</f>
        <v>0</v>
      </c>
      <c r="BI52" s="204">
        <f>SUM('Alternatyva 4'!BI$23,'Alternatyva 4'!BI$36,'Alternatyva 4'!BI$49,'Alternatyva 4'!BI$63,'Alternatyva 4'!BI$76,'Alternatyva 4'!BI$89,'Alternatyva 4'!BI$102)</f>
        <v>0</v>
      </c>
      <c r="BJ52" s="204">
        <f>SUM('Alternatyva 4'!BJ$23,'Alternatyva 4'!BJ$36,'Alternatyva 4'!BJ$49,'Alternatyva 4'!BJ$63,'Alternatyva 4'!BJ$76,'Alternatyva 4'!BJ$89,'Alternatyva 4'!BJ$102)</f>
        <v>0</v>
      </c>
      <c r="BK52" s="204">
        <f>SUM('Alternatyva 4'!BK$23,'Alternatyva 4'!BK$36,'Alternatyva 4'!BK$49,'Alternatyva 4'!BK$63,'Alternatyva 4'!BK$76,'Alternatyva 4'!BK$89,'Alternatyva 4'!BK$102)</f>
        <v>0</v>
      </c>
      <c r="BL52" s="204">
        <f>SUM('Alternatyva 4'!BL$23,'Alternatyva 4'!BL$36,'Alternatyva 4'!BL$49,'Alternatyva 4'!BL$63,'Alternatyva 4'!BL$76,'Alternatyva 4'!BL$89,'Alternatyva 4'!BL$102)</f>
        <v>0</v>
      </c>
      <c r="BM52" s="204">
        <f>SUM('Alternatyva 4'!BM$23,'Alternatyva 4'!BM$36,'Alternatyva 4'!BM$49,'Alternatyva 4'!BM$63,'Alternatyva 4'!BM$76,'Alternatyva 4'!BM$89,'Alternatyva 4'!BM$102)</f>
        <v>0</v>
      </c>
      <c r="BN52" s="204">
        <f>SUM('Alternatyva 4'!BN$23,'Alternatyva 4'!BN$36,'Alternatyva 4'!BN$49,'Alternatyva 4'!BN$63,'Alternatyva 4'!BN$76,'Alternatyva 4'!BN$89,'Alternatyva 4'!BN$102)</f>
        <v>0</v>
      </c>
      <c r="BO52" s="204">
        <f>SUM('Alternatyva 4'!BO$23,'Alternatyva 4'!BO$36,'Alternatyva 4'!BO$49,'Alternatyva 4'!BO$63,'Alternatyva 4'!BO$76,'Alternatyva 4'!BO$89,'Alternatyva 4'!BO$102)</f>
        <v>0</v>
      </c>
      <c r="BP52" s="204">
        <f>SUM('Alternatyva 4'!BP$23,'Alternatyva 4'!BP$36,'Alternatyva 4'!BP$49,'Alternatyva 4'!BP$63,'Alternatyva 4'!BP$76,'Alternatyva 4'!BP$89,'Alternatyva 4'!BP$102)</f>
        <v>0</v>
      </c>
      <c r="BQ52" s="204">
        <f>SUM('Alternatyva 4'!BQ$23,'Alternatyva 4'!BQ$36,'Alternatyva 4'!BQ$49,'Alternatyva 4'!BQ$63,'Alternatyva 4'!BQ$76,'Alternatyva 4'!BQ$89,'Alternatyva 4'!BQ$102)</f>
        <v>0</v>
      </c>
      <c r="BR52" s="204">
        <f>SUM('Alternatyva 4'!BR$23,'Alternatyva 4'!BR$36,'Alternatyva 4'!BR$49,'Alternatyva 4'!BR$63,'Alternatyva 4'!BR$76,'Alternatyva 4'!BR$89,'Alternatyva 4'!BR$102)</f>
        <v>0</v>
      </c>
      <c r="BS52" s="204">
        <f>SUM('Alternatyva 4'!BS$23,'Alternatyva 4'!BS$36,'Alternatyva 4'!BS$49,'Alternatyva 4'!BS$63,'Alternatyva 4'!BS$76,'Alternatyva 4'!BS$89,'Alternatyva 4'!BS$102)</f>
        <v>0</v>
      </c>
      <c r="BT52" s="204">
        <f>SUM('Alternatyva 4'!BT$23,'Alternatyva 4'!BT$36,'Alternatyva 4'!BT$49,'Alternatyva 4'!BT$63,'Alternatyva 4'!BT$76,'Alternatyva 4'!BT$89,'Alternatyva 4'!BT$102)</f>
        <v>0</v>
      </c>
      <c r="BU52" s="204">
        <f>SUM('Alternatyva 4'!BU$23,'Alternatyva 4'!BU$36,'Alternatyva 4'!BU$49,'Alternatyva 4'!BU$63,'Alternatyva 4'!BU$76,'Alternatyva 4'!BU$89,'Alternatyva 4'!BU$102)</f>
        <v>0</v>
      </c>
      <c r="BV52" s="204">
        <f>SUM('Alternatyva 4'!BV$23,'Alternatyva 4'!BV$36,'Alternatyva 4'!BV$49,'Alternatyva 4'!BV$63,'Alternatyva 4'!BV$76,'Alternatyva 4'!BV$89,'Alternatyva 4'!BV$102)</f>
        <v>0</v>
      </c>
      <c r="BW52" s="204">
        <f>SUM('Alternatyva 4'!BW$23,'Alternatyva 4'!BW$36,'Alternatyva 4'!BW$49,'Alternatyva 4'!BW$63,'Alternatyva 4'!BW$76,'Alternatyva 4'!BW$89,'Alternatyva 4'!BW$102)</f>
        <v>0</v>
      </c>
      <c r="BX52" s="204">
        <f>SUM('Alternatyva 4'!BX$23,'Alternatyva 4'!BX$36,'Alternatyva 4'!BX$49,'Alternatyva 4'!BX$63,'Alternatyva 4'!BX$76,'Alternatyva 4'!BX$89,'Alternatyva 4'!BX$102)</f>
        <v>0</v>
      </c>
      <c r="BY52" s="204">
        <f>SUM('Alternatyva 4'!BY$23,'Alternatyva 4'!BY$36,'Alternatyva 4'!BY$49,'Alternatyva 4'!BY$63,'Alternatyva 4'!BY$76,'Alternatyva 4'!BY$89,'Alternatyva 4'!BY$102)</f>
        <v>0</v>
      </c>
      <c r="BZ52" s="204">
        <f>SUM('Alternatyva 4'!BZ$23,'Alternatyva 4'!BZ$36,'Alternatyva 4'!BZ$49,'Alternatyva 4'!BZ$63,'Alternatyva 4'!BZ$76,'Alternatyva 4'!BZ$89,'Alternatyva 4'!BZ$102)</f>
        <v>0</v>
      </c>
      <c r="CA52" s="204">
        <f>SUM('Alternatyva 4'!CA$23,'Alternatyva 4'!CA$36,'Alternatyva 4'!CA$49,'Alternatyva 4'!CA$63,'Alternatyva 4'!CA$76,'Alternatyva 4'!CA$89,'Alternatyva 4'!CA$102)</f>
        <v>0</v>
      </c>
      <c r="CB52" s="204">
        <f>SUM('Alternatyva 4'!CB$23,'Alternatyva 4'!CB$36,'Alternatyva 4'!CB$49,'Alternatyva 4'!CB$63,'Alternatyva 4'!CB$76,'Alternatyva 4'!CB$89,'Alternatyva 4'!CB$102)</f>
        <v>0</v>
      </c>
      <c r="CC52" s="204">
        <f>SUM('Alternatyva 4'!CC$23,'Alternatyva 4'!CC$36,'Alternatyva 4'!CC$49,'Alternatyva 4'!CC$63,'Alternatyva 4'!CC$76,'Alternatyva 4'!CC$89,'Alternatyva 4'!CC$102)</f>
        <v>0</v>
      </c>
      <c r="CD52" s="204">
        <f>SUM('Alternatyva 4'!CD$23,'Alternatyva 4'!CD$36,'Alternatyva 4'!CD$49,'Alternatyva 4'!CD$63,'Alternatyva 4'!CD$76,'Alternatyva 4'!CD$89,'Alternatyva 4'!CD$102)</f>
        <v>0</v>
      </c>
      <c r="CE52" s="204">
        <f>SUM('Alternatyva 4'!CE$23,'Alternatyva 4'!CE$36,'Alternatyva 4'!CE$49,'Alternatyva 4'!CE$63,'Alternatyva 4'!CE$76,'Alternatyva 4'!CE$89,'Alternatyva 4'!CE$102)</f>
        <v>0</v>
      </c>
      <c r="CF52" s="204">
        <f>SUM('Alternatyva 4'!CF$23,'Alternatyva 4'!CF$36,'Alternatyva 4'!CF$49,'Alternatyva 4'!CF$63,'Alternatyva 4'!CF$76,'Alternatyva 4'!CF$89,'Alternatyva 4'!CF$102)</f>
        <v>0</v>
      </c>
      <c r="CG52" s="204">
        <f>SUM('Alternatyva 4'!CG$23,'Alternatyva 4'!CG$36,'Alternatyva 4'!CG$49,'Alternatyva 4'!CG$63,'Alternatyva 4'!CG$76,'Alternatyva 4'!CG$89,'Alternatyva 4'!CG$102)</f>
        <v>0</v>
      </c>
      <c r="CH52" s="204">
        <f>SUM('Alternatyva 4'!CH$23,'Alternatyva 4'!CH$36,'Alternatyva 4'!CH$49,'Alternatyva 4'!CH$63,'Alternatyva 4'!CH$76,'Alternatyva 4'!CH$89,'Alternatyva 4'!CH$102)</f>
        <v>0</v>
      </c>
      <c r="CI52" s="204">
        <f>SUM('Alternatyva 4'!CI$23,'Alternatyva 4'!CI$36,'Alternatyva 4'!CI$49,'Alternatyva 4'!CI$63,'Alternatyva 4'!CI$76,'Alternatyva 4'!CI$89,'Alternatyva 4'!CI$102)</f>
        <v>0</v>
      </c>
      <c r="CJ52" s="204">
        <f>SUM('Alternatyva 4'!CJ$23,'Alternatyva 4'!CJ$36,'Alternatyva 4'!CJ$49,'Alternatyva 4'!CJ$63,'Alternatyva 4'!CJ$76,'Alternatyva 4'!CJ$89,'Alternatyva 4'!CJ$102)</f>
        <v>0</v>
      </c>
      <c r="CK52" s="204">
        <f>SUM('Alternatyva 4'!CK$23,'Alternatyva 4'!CK$36,'Alternatyva 4'!CK$49,'Alternatyva 4'!CK$63,'Alternatyva 4'!CK$76,'Alternatyva 4'!CK$89,'Alternatyva 4'!CK$102)</f>
        <v>0</v>
      </c>
      <c r="CL52" s="204">
        <f>SUM('Alternatyva 4'!CL$23,'Alternatyva 4'!CL$36,'Alternatyva 4'!CL$49,'Alternatyva 4'!CL$63,'Alternatyva 4'!CL$76,'Alternatyva 4'!CL$89,'Alternatyva 4'!CL$102)</f>
        <v>0</v>
      </c>
      <c r="CM52" s="204">
        <f>SUM('Alternatyva 4'!CM$23,'Alternatyva 4'!CM$36,'Alternatyva 4'!CM$49,'Alternatyva 4'!CM$63,'Alternatyva 4'!CM$76,'Alternatyva 4'!CM$89,'Alternatyva 4'!CM$102)</f>
        <v>0</v>
      </c>
      <c r="CN52" s="204">
        <f>SUM('Alternatyva 4'!CN$23,'Alternatyva 4'!CN$36,'Alternatyva 4'!CN$49,'Alternatyva 4'!CN$63,'Alternatyva 4'!CN$76,'Alternatyva 4'!CN$89,'Alternatyva 4'!CN$102)</f>
        <v>0</v>
      </c>
      <c r="CO52" s="204">
        <f>SUM('Alternatyva 4'!CO$23,'Alternatyva 4'!CO$36,'Alternatyva 4'!CO$49,'Alternatyva 4'!CO$63,'Alternatyva 4'!CO$76,'Alternatyva 4'!CO$89,'Alternatyva 4'!CO$102)</f>
        <v>0</v>
      </c>
      <c r="CP52" s="204">
        <f>SUM('Alternatyva 4'!CP$23,'Alternatyva 4'!CP$36,'Alternatyva 4'!CP$49,'Alternatyva 4'!CP$63,'Alternatyva 4'!CP$76,'Alternatyva 4'!CP$89,'Alternatyva 4'!CP$102)</f>
        <v>0</v>
      </c>
      <c r="CQ52" s="204">
        <f>SUM('Alternatyva 4'!CQ$23,'Alternatyva 4'!CQ$36,'Alternatyva 4'!CQ$49,'Alternatyva 4'!CQ$63,'Alternatyva 4'!CQ$76,'Alternatyva 4'!CQ$89,'Alternatyva 4'!CQ$102)</f>
        <v>0</v>
      </c>
      <c r="CR52" s="204">
        <f>SUM('Alternatyva 4'!CR$23,'Alternatyva 4'!CR$36,'Alternatyva 4'!CR$49,'Alternatyva 4'!CR$63,'Alternatyva 4'!CR$76,'Alternatyva 4'!CR$89,'Alternatyva 4'!CR$102)</f>
        <v>0</v>
      </c>
      <c r="CS52" s="204">
        <f>SUM('Alternatyva 4'!CS$23,'Alternatyva 4'!CS$36,'Alternatyva 4'!CS$49,'Alternatyva 4'!CS$63,'Alternatyva 4'!CS$76,'Alternatyva 4'!CS$89,'Alternatyva 4'!CS$102)</f>
        <v>0</v>
      </c>
      <c r="CT52" s="204">
        <f>SUM('Alternatyva 4'!CT$23,'Alternatyva 4'!CT$36,'Alternatyva 4'!CT$49,'Alternatyva 4'!CT$63,'Alternatyva 4'!CT$76,'Alternatyva 4'!CT$89,'Alternatyva 4'!CT$102)</f>
        <v>0</v>
      </c>
      <c r="CU52" s="204">
        <f>SUM('Alternatyva 4'!CU$23,'Alternatyva 4'!CU$36,'Alternatyva 4'!CU$49,'Alternatyva 4'!CU$63,'Alternatyva 4'!CU$76,'Alternatyva 4'!CU$89,'Alternatyva 4'!CU$102)</f>
        <v>0</v>
      </c>
      <c r="CV52" s="204">
        <f>SUM('Alternatyva 4'!CV$23,'Alternatyva 4'!CV$36,'Alternatyva 4'!CV$49,'Alternatyva 4'!CV$63,'Alternatyva 4'!CV$76,'Alternatyva 4'!CV$89,'Alternatyva 4'!CV$102)</f>
        <v>0</v>
      </c>
      <c r="CW52" s="204">
        <f>SUM('Alternatyva 4'!CW$23,'Alternatyva 4'!CW$36,'Alternatyva 4'!CW$49,'Alternatyva 4'!CW$63,'Alternatyva 4'!CW$76,'Alternatyva 4'!CW$89,'Alternatyva 4'!CW$102)</f>
        <v>0</v>
      </c>
      <c r="CX52" s="204">
        <f>SUM('Alternatyva 4'!CX$23,'Alternatyva 4'!CX$36,'Alternatyva 4'!CX$49,'Alternatyva 4'!CX$63,'Alternatyva 4'!CX$76,'Alternatyva 4'!CX$89,'Alternatyva 4'!CX$102)</f>
        <v>0</v>
      </c>
      <c r="CY52" s="204">
        <f>SUM('Alternatyva 4'!CY$23,'Alternatyva 4'!CY$36,'Alternatyva 4'!CY$49,'Alternatyva 4'!CY$63,'Alternatyva 4'!CY$76,'Alternatyva 4'!CY$89,'Alternatyva 4'!CY$102)</f>
        <v>0</v>
      </c>
      <c r="CZ52" s="204">
        <f>SUM('Alternatyva 4'!CZ$23,'Alternatyva 4'!CZ$36,'Alternatyva 4'!CZ$49,'Alternatyva 4'!CZ$63,'Alternatyva 4'!CZ$76,'Alternatyva 4'!CZ$89,'Alternatyva 4'!CZ$102)</f>
        <v>0</v>
      </c>
      <c r="DA52" s="204">
        <f>SUM('Alternatyva 4'!DA$23,'Alternatyva 4'!DA$36,'Alternatyva 4'!DA$49,'Alternatyva 4'!DA$63,'Alternatyva 4'!DA$76,'Alternatyva 4'!DA$89,'Alternatyva 4'!DA$102)</f>
        <v>0</v>
      </c>
      <c r="DB52" s="204">
        <f>SUM('Alternatyva 4'!DB$23,'Alternatyva 4'!DB$36,'Alternatyva 4'!DB$49,'Alternatyva 4'!DB$63,'Alternatyva 4'!DB$76,'Alternatyva 4'!DB$89,'Alternatyva 4'!DB$102)</f>
        <v>0</v>
      </c>
      <c r="DC52" s="204">
        <f>SUM('Alternatyva 4'!DC$23,'Alternatyva 4'!DC$36,'Alternatyva 4'!DC$49,'Alternatyva 4'!DC$63,'Alternatyva 4'!DC$76,'Alternatyva 4'!DC$89,'Alternatyva 4'!DC$102)</f>
        <v>0</v>
      </c>
    </row>
    <row r="53" spans="2:107" ht="14.25" hidden="1" customHeight="1">
      <c r="B53" s="789" t="s">
        <v>232</v>
      </c>
      <c r="C53" s="789"/>
      <c r="D53" s="789"/>
      <c r="E53" s="789"/>
      <c r="F53" s="205"/>
      <c r="G53" s="196">
        <f>SUMIF($H$8:$DC$8,"&lt;="&amp;PAL,$H53:$DC53)</f>
        <v>0</v>
      </c>
      <c r="H53" s="193">
        <f>H52-'Alternatyva 4'!H$7+'Alternatyva 4'!H$131</f>
        <v>0</v>
      </c>
      <c r="I53" s="193">
        <f>I52-'Alternatyva 4'!I$7+'Alternatyva 4'!I$131</f>
        <v>0</v>
      </c>
      <c r="J53" s="193">
        <f>J52-'Alternatyva 4'!J$7+'Alternatyva 4'!J$131</f>
        <v>0</v>
      </c>
      <c r="K53" s="193">
        <f>K52-'Alternatyva 4'!K$7+'Alternatyva 4'!K$131</f>
        <v>0</v>
      </c>
      <c r="L53" s="193">
        <f>L52-'Alternatyva 4'!L$7+'Alternatyva 4'!L$131</f>
        <v>0</v>
      </c>
      <c r="M53" s="193">
        <f>M52-'Alternatyva 4'!M$7+'Alternatyva 4'!M$131</f>
        <v>0</v>
      </c>
      <c r="N53" s="193">
        <f>N52-'Alternatyva 4'!N$7+'Alternatyva 4'!N$131</f>
        <v>0</v>
      </c>
      <c r="O53" s="193">
        <f>O52-'Alternatyva 4'!O$7+'Alternatyva 4'!O$131</f>
        <v>0</v>
      </c>
      <c r="P53" s="193">
        <f>P52-'Alternatyva 4'!P$7+'Alternatyva 4'!P$131</f>
        <v>0</v>
      </c>
      <c r="Q53" s="193">
        <f>Q52-'Alternatyva 4'!Q$7+'Alternatyva 4'!Q$131</f>
        <v>0</v>
      </c>
      <c r="R53" s="193">
        <f>R52-'Alternatyva 4'!R$7+'Alternatyva 4'!R$131</f>
        <v>0</v>
      </c>
      <c r="S53" s="193">
        <f>S52-'Alternatyva 4'!S$7+'Alternatyva 4'!S$131</f>
        <v>0</v>
      </c>
      <c r="T53" s="193">
        <f>T52-'Alternatyva 4'!T$7+'Alternatyva 4'!T$131</f>
        <v>0</v>
      </c>
      <c r="U53" s="193">
        <f>U52-'Alternatyva 4'!U$7+'Alternatyva 4'!U$131</f>
        <v>0</v>
      </c>
      <c r="V53" s="193">
        <f>V52-'Alternatyva 4'!V$7+'Alternatyva 4'!V$131</f>
        <v>0</v>
      </c>
      <c r="W53" s="193">
        <f>W52-'Alternatyva 4'!W$7+'Alternatyva 4'!W$131</f>
        <v>0</v>
      </c>
      <c r="X53" s="193">
        <f>X52-'Alternatyva 4'!X$7+'Alternatyva 4'!X$131</f>
        <v>0</v>
      </c>
      <c r="Y53" s="193">
        <f>Y52-'Alternatyva 4'!Y$7+'Alternatyva 4'!Y$131</f>
        <v>0</v>
      </c>
      <c r="Z53" s="193">
        <f>Z52-'Alternatyva 4'!Z$7+'Alternatyva 4'!Z$131</f>
        <v>0</v>
      </c>
      <c r="AA53" s="193">
        <f>AA52-'Alternatyva 4'!AA$7+'Alternatyva 4'!AA$131</f>
        <v>0</v>
      </c>
      <c r="AB53" s="193">
        <f>AB52-'Alternatyva 4'!AB$7+'Alternatyva 4'!AB$131</f>
        <v>0</v>
      </c>
      <c r="AC53" s="193">
        <f>AC52-'Alternatyva 4'!AC$7+'Alternatyva 4'!AC$131</f>
        <v>0</v>
      </c>
      <c r="AD53" s="193">
        <f>AD52-'Alternatyva 4'!AD$7+'Alternatyva 4'!AD$131</f>
        <v>0</v>
      </c>
      <c r="AE53" s="193">
        <f>AE52-'Alternatyva 4'!AE$7+'Alternatyva 4'!AE$131</f>
        <v>0</v>
      </c>
      <c r="AF53" s="193">
        <f>AF52-'Alternatyva 4'!AF$7+'Alternatyva 4'!AF$131</f>
        <v>0</v>
      </c>
      <c r="AG53" s="193">
        <f>AG52-'Alternatyva 4'!AG$7+'Alternatyva 4'!AG$131</f>
        <v>0</v>
      </c>
      <c r="AH53" s="193">
        <f>AH52-'Alternatyva 4'!AH$7+'Alternatyva 4'!AH$131</f>
        <v>0</v>
      </c>
      <c r="AI53" s="193">
        <f>AI52-'Alternatyva 4'!AI$7+'Alternatyva 4'!AI$131</f>
        <v>0</v>
      </c>
      <c r="AJ53" s="193">
        <f>AJ52-'Alternatyva 4'!AJ$7+'Alternatyva 4'!AJ$131</f>
        <v>0</v>
      </c>
      <c r="AK53" s="193">
        <f>AK52-'Alternatyva 4'!AK$7+'Alternatyva 4'!AK$131</f>
        <v>0</v>
      </c>
      <c r="AL53" s="193">
        <f>AL52-'Alternatyva 4'!AL$7+'Alternatyva 4'!AL$131</f>
        <v>0</v>
      </c>
      <c r="AM53" s="193">
        <f>AM52-'Alternatyva 4'!AM$7+'Alternatyva 4'!AM$131</f>
        <v>0</v>
      </c>
      <c r="AN53" s="193">
        <f>AN52-'Alternatyva 4'!AN$7+'Alternatyva 4'!AN$131</f>
        <v>0</v>
      </c>
      <c r="AO53" s="193">
        <f>AO52-'Alternatyva 4'!AO$7+'Alternatyva 4'!AO$131</f>
        <v>0</v>
      </c>
      <c r="AP53" s="193">
        <f>AP52-'Alternatyva 4'!AP$7+'Alternatyva 4'!AP$131</f>
        <v>0</v>
      </c>
      <c r="AQ53" s="193">
        <f>AQ52-'Alternatyva 4'!AQ$7+'Alternatyva 4'!AQ$131</f>
        <v>0</v>
      </c>
      <c r="AR53" s="193">
        <f>AR52-'Alternatyva 4'!AR$7+'Alternatyva 4'!AR$131</f>
        <v>0</v>
      </c>
      <c r="AS53" s="193">
        <f>AS52-'Alternatyva 4'!AS$7+'Alternatyva 4'!AS$131</f>
        <v>0</v>
      </c>
      <c r="AT53" s="193">
        <f>AT52-'Alternatyva 4'!AT$7+'Alternatyva 4'!AT$131</f>
        <v>0</v>
      </c>
      <c r="AU53" s="193">
        <f>AU52-'Alternatyva 4'!AU$7+'Alternatyva 4'!AU$131</f>
        <v>0</v>
      </c>
      <c r="AV53" s="193">
        <f>AV52-'Alternatyva 4'!AV$7+'Alternatyva 4'!AV$131</f>
        <v>0</v>
      </c>
      <c r="AW53" s="193">
        <f>AW52-'Alternatyva 4'!AW$7+'Alternatyva 4'!AW$131</f>
        <v>0</v>
      </c>
      <c r="AX53" s="193">
        <f>AX52-'Alternatyva 4'!AX$7+'Alternatyva 4'!AX$131</f>
        <v>0</v>
      </c>
      <c r="AY53" s="193">
        <f>AY52-'Alternatyva 4'!AY$7+'Alternatyva 4'!AY$131</f>
        <v>0</v>
      </c>
      <c r="AZ53" s="193">
        <f>AZ52-'Alternatyva 4'!AZ$7+'Alternatyva 4'!AZ$131</f>
        <v>0</v>
      </c>
      <c r="BA53" s="193">
        <f>BA52-'Alternatyva 4'!BA$7+'Alternatyva 4'!BA$131</f>
        <v>0</v>
      </c>
      <c r="BB53" s="193">
        <f>BB52-'Alternatyva 4'!BB$7+'Alternatyva 4'!BB$131</f>
        <v>0</v>
      </c>
      <c r="BC53" s="193">
        <f>BC52-'Alternatyva 4'!BC$7+'Alternatyva 4'!BC$131</f>
        <v>0</v>
      </c>
      <c r="BD53" s="193">
        <f>BD52-'Alternatyva 4'!BD$7+'Alternatyva 4'!BD$131</f>
        <v>0</v>
      </c>
      <c r="BE53" s="193">
        <f>BE52-'Alternatyva 4'!BE$7+'Alternatyva 4'!BE$131</f>
        <v>0</v>
      </c>
      <c r="BF53" s="193">
        <f>BF52-'Alternatyva 4'!BF$7+'Alternatyva 4'!BF$131</f>
        <v>0</v>
      </c>
      <c r="BG53" s="193">
        <f>BG52-'Alternatyva 4'!BG$7+'Alternatyva 4'!BG$131</f>
        <v>0</v>
      </c>
      <c r="BH53" s="193">
        <f>BH52-'Alternatyva 4'!BH$7+'Alternatyva 4'!BH$131</f>
        <v>0</v>
      </c>
      <c r="BI53" s="193">
        <f>BI52-'Alternatyva 4'!BI$7+'Alternatyva 4'!BI$131</f>
        <v>0</v>
      </c>
      <c r="BJ53" s="193">
        <f>BJ52-'Alternatyva 4'!BJ$7+'Alternatyva 4'!BJ$131</f>
        <v>0</v>
      </c>
      <c r="BK53" s="193">
        <f>BK52-'Alternatyva 4'!BK$7+'Alternatyva 4'!BK$131</f>
        <v>0</v>
      </c>
      <c r="BL53" s="193">
        <f>BL52-'Alternatyva 4'!BL$7+'Alternatyva 4'!BL$131</f>
        <v>0</v>
      </c>
      <c r="BM53" s="193">
        <f>BM52-'Alternatyva 4'!BM$7+'Alternatyva 4'!BM$131</f>
        <v>0</v>
      </c>
      <c r="BN53" s="193">
        <f>BN52-'Alternatyva 4'!BN$7+'Alternatyva 4'!BN$131</f>
        <v>0</v>
      </c>
      <c r="BO53" s="193">
        <f>BO52-'Alternatyva 4'!BO$7+'Alternatyva 4'!BO$131</f>
        <v>0</v>
      </c>
      <c r="BP53" s="193">
        <f>BP52-'Alternatyva 4'!BP$7+'Alternatyva 4'!BP$131</f>
        <v>0</v>
      </c>
      <c r="BQ53" s="193">
        <f>BQ52-'Alternatyva 4'!BQ$7+'Alternatyva 4'!BQ$131</f>
        <v>0</v>
      </c>
      <c r="BR53" s="193">
        <f>BR52-'Alternatyva 4'!BR$7+'Alternatyva 4'!BR$131</f>
        <v>0</v>
      </c>
      <c r="BS53" s="193">
        <f>BS52-'Alternatyva 4'!BS$7+'Alternatyva 4'!BS$131</f>
        <v>0</v>
      </c>
      <c r="BT53" s="193">
        <f>BT52-'Alternatyva 4'!BT$7+'Alternatyva 4'!BT$131</f>
        <v>0</v>
      </c>
      <c r="BU53" s="193">
        <f>BU52-'Alternatyva 4'!BU$7+'Alternatyva 4'!BU$131</f>
        <v>0</v>
      </c>
      <c r="BV53" s="193">
        <f>BV52-'Alternatyva 4'!BV$7+'Alternatyva 4'!BV$131</f>
        <v>0</v>
      </c>
      <c r="BW53" s="193">
        <f>BW52-'Alternatyva 4'!BW$7+'Alternatyva 4'!BW$131</f>
        <v>0</v>
      </c>
      <c r="BX53" s="193">
        <f>BX52-'Alternatyva 4'!BX$7+'Alternatyva 4'!BX$131</f>
        <v>0</v>
      </c>
      <c r="BY53" s="193">
        <f>BY52-'Alternatyva 4'!BY$7+'Alternatyva 4'!BY$131</f>
        <v>0</v>
      </c>
      <c r="BZ53" s="193">
        <f>BZ52-'Alternatyva 4'!BZ$7+'Alternatyva 4'!BZ$131</f>
        <v>0</v>
      </c>
      <c r="CA53" s="193">
        <f>CA52-'Alternatyva 4'!CA$7+'Alternatyva 4'!CA$131</f>
        <v>0</v>
      </c>
      <c r="CB53" s="193">
        <f>CB52-'Alternatyva 4'!CB$7+'Alternatyva 4'!CB$131</f>
        <v>0</v>
      </c>
      <c r="CC53" s="193">
        <f>CC52-'Alternatyva 4'!CC$7+'Alternatyva 4'!CC$131</f>
        <v>0</v>
      </c>
      <c r="CD53" s="193">
        <f>CD52-'Alternatyva 4'!CD$7+'Alternatyva 4'!CD$131</f>
        <v>0</v>
      </c>
      <c r="CE53" s="193">
        <f>CE52-'Alternatyva 4'!CE$7+'Alternatyva 4'!CE$131</f>
        <v>0</v>
      </c>
      <c r="CF53" s="193">
        <f>CF52-'Alternatyva 4'!CF$7+'Alternatyva 4'!CF$131</f>
        <v>0</v>
      </c>
      <c r="CG53" s="193">
        <f>CG52-'Alternatyva 4'!CG$7+'Alternatyva 4'!CG$131</f>
        <v>0</v>
      </c>
      <c r="CH53" s="193">
        <f>CH52-'Alternatyva 4'!CH$7+'Alternatyva 4'!CH$131</f>
        <v>0</v>
      </c>
      <c r="CI53" s="193">
        <f>CI52-'Alternatyva 4'!CI$7+'Alternatyva 4'!CI$131</f>
        <v>0</v>
      </c>
      <c r="CJ53" s="193">
        <f>CJ52-'Alternatyva 4'!CJ$7+'Alternatyva 4'!CJ$131</f>
        <v>0</v>
      </c>
      <c r="CK53" s="193">
        <f>CK52-'Alternatyva 4'!CK$7+'Alternatyva 4'!CK$131</f>
        <v>0</v>
      </c>
      <c r="CL53" s="193">
        <f>CL52-'Alternatyva 4'!CL$7+'Alternatyva 4'!CL$131</f>
        <v>0</v>
      </c>
      <c r="CM53" s="193">
        <f>CM52-'Alternatyva 4'!CM$7+'Alternatyva 4'!CM$131</f>
        <v>0</v>
      </c>
      <c r="CN53" s="193">
        <f>CN52-'Alternatyva 4'!CN$7+'Alternatyva 4'!CN$131</f>
        <v>0</v>
      </c>
      <c r="CO53" s="193">
        <f>CO52-'Alternatyva 4'!CO$7+'Alternatyva 4'!CO$131</f>
        <v>0</v>
      </c>
      <c r="CP53" s="193">
        <f>CP52-'Alternatyva 4'!CP$7+'Alternatyva 4'!CP$131</f>
        <v>0</v>
      </c>
      <c r="CQ53" s="193">
        <f>CQ52-'Alternatyva 4'!CQ$7+'Alternatyva 4'!CQ$131</f>
        <v>0</v>
      </c>
      <c r="CR53" s="193">
        <f>CR52-'Alternatyva 4'!CR$7+'Alternatyva 4'!CR$131</f>
        <v>0</v>
      </c>
      <c r="CS53" s="193">
        <f>CS52-'Alternatyva 4'!CS$7+'Alternatyva 4'!CS$131</f>
        <v>0</v>
      </c>
      <c r="CT53" s="193">
        <f>CT52-'Alternatyva 4'!CT$7+'Alternatyva 4'!CT$131</f>
        <v>0</v>
      </c>
      <c r="CU53" s="193">
        <f>CU52-'Alternatyva 4'!CU$7+'Alternatyva 4'!CU$131</f>
        <v>0</v>
      </c>
      <c r="CV53" s="193">
        <f>CV52-'Alternatyva 4'!CV$7+'Alternatyva 4'!CV$131</f>
        <v>0</v>
      </c>
      <c r="CW53" s="193">
        <f>CW52-'Alternatyva 4'!CW$7+'Alternatyva 4'!CW$131</f>
        <v>0</v>
      </c>
      <c r="CX53" s="193">
        <f>CX52-'Alternatyva 4'!CX$7+'Alternatyva 4'!CX$131</f>
        <v>0</v>
      </c>
      <c r="CY53" s="193">
        <f>CY52-'Alternatyva 4'!CY$7+'Alternatyva 4'!CY$131</f>
        <v>0</v>
      </c>
      <c r="CZ53" s="193">
        <f>CZ52-'Alternatyva 4'!CZ$7+'Alternatyva 4'!CZ$131</f>
        <v>0</v>
      </c>
      <c r="DA53" s="193">
        <f>DA52-'Alternatyva 4'!DA$7+'Alternatyva 4'!DA$131</f>
        <v>0</v>
      </c>
      <c r="DB53" s="193">
        <f>DB52-'Alternatyva 4'!DB$7+'Alternatyva 4'!DB$131</f>
        <v>0</v>
      </c>
      <c r="DC53" s="193">
        <f>DC52-'Alternatyva 4'!DC$7+'Alternatyva 4'!DC$131</f>
        <v>0</v>
      </c>
    </row>
    <row r="54" spans="2:107" ht="14.25" hidden="1" customHeight="1">
      <c r="B54" s="787" t="s">
        <v>233</v>
      </c>
      <c r="C54" s="787"/>
      <c r="D54" s="787"/>
      <c r="E54" s="787"/>
      <c r="F54" s="192">
        <f>H53+NPV(FD,I53:INDEX(I53:DC53,PAL))</f>
        <v>0</v>
      </c>
      <c r="G54" s="27"/>
    </row>
    <row r="55" spans="2:107" hidden="1">
      <c r="B55" s="787" t="s">
        <v>234</v>
      </c>
      <c r="C55" s="787"/>
      <c r="D55" s="787"/>
      <c r="E55" s="787"/>
      <c r="F55" s="206" t="str">
        <f>IFERROR(IRR(H53:INDEX(H53:DC53,PAL+1)),"-")</f>
        <v>-</v>
      </c>
      <c r="G55" s="23"/>
    </row>
    <row r="56" spans="2:107" hidden="1">
      <c r="B56" s="787" t="s">
        <v>235</v>
      </c>
      <c r="C56" s="787"/>
      <c r="D56" s="787"/>
      <c r="E56" s="787"/>
      <c r="F56" s="207" t="str">
        <f>IFERROR(IF('Alternatyva 4'!H$103&lt;0,SUM('Alternatyva 4'!F$115,-'Alternatyva 4'!H$131,-'Alternatyva 4'!F$103)/SUM('Alternatyva 4'!F$9,'Alternatyva 4'!F$8,-F52),SUM('Alternatyva 4'!F$115,-'Alternatyva 4'!H$131)/SUM('Alternatyva 4'!F$9,'Alternatyva 4'!F$8,-F52,'Alternatyva 4'!F$103)),"")</f>
        <v/>
      </c>
      <c r="G56" s="23"/>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788" t="s">
        <v>231</v>
      </c>
      <c r="C59" s="788"/>
      <c r="D59" s="788"/>
      <c r="E59" s="788"/>
      <c r="F59" s="203"/>
      <c r="G59" s="168" t="s">
        <v>145</v>
      </c>
      <c r="H59" s="168">
        <f ca="1">H9</f>
        <v>2021</v>
      </c>
      <c r="I59" s="168">
        <f t="shared" ref="I59:BT59" ca="1" si="11">I9</f>
        <v>2022</v>
      </c>
      <c r="J59" s="168">
        <f t="shared" ca="1" si="11"/>
        <v>2023</v>
      </c>
      <c r="K59" s="168">
        <f t="shared" ca="1" si="11"/>
        <v>2024</v>
      </c>
      <c r="L59" s="168">
        <f t="shared" ca="1" si="11"/>
        <v>2025</v>
      </c>
      <c r="M59" s="168">
        <f t="shared" ca="1" si="11"/>
        <v>2026</v>
      </c>
      <c r="N59" s="168">
        <f t="shared" ca="1" si="11"/>
        <v>2027</v>
      </c>
      <c r="O59" s="168">
        <f t="shared" ca="1" si="11"/>
        <v>2028</v>
      </c>
      <c r="P59" s="168">
        <f t="shared" ca="1" si="11"/>
        <v>2029</v>
      </c>
      <c r="Q59" s="168">
        <f t="shared" ca="1" si="11"/>
        <v>2030</v>
      </c>
      <c r="R59" s="168">
        <f t="shared" ca="1" si="11"/>
        <v>2031</v>
      </c>
      <c r="S59" s="168">
        <f t="shared" ca="1" si="11"/>
        <v>2032</v>
      </c>
      <c r="T59" s="168">
        <f t="shared" ca="1" si="11"/>
        <v>2033</v>
      </c>
      <c r="U59" s="168">
        <f t="shared" ca="1" si="11"/>
        <v>2034</v>
      </c>
      <c r="V59" s="168">
        <f t="shared" ca="1" si="11"/>
        <v>2035</v>
      </c>
      <c r="W59" s="168">
        <f t="shared" ca="1" si="11"/>
        <v>2036</v>
      </c>
      <c r="X59" s="168">
        <f t="shared" ca="1" si="11"/>
        <v>2037</v>
      </c>
      <c r="Y59" s="168">
        <f t="shared" ca="1" si="11"/>
        <v>2038</v>
      </c>
      <c r="Z59" s="168">
        <f t="shared" ca="1" si="11"/>
        <v>2039</v>
      </c>
      <c r="AA59" s="168">
        <f t="shared" ca="1" si="11"/>
        <v>2040</v>
      </c>
      <c r="AB59" s="168">
        <f t="shared" ca="1" si="11"/>
        <v>2041</v>
      </c>
      <c r="AC59" s="168">
        <f t="shared" ca="1" si="11"/>
        <v>2042</v>
      </c>
      <c r="AD59" s="168">
        <f t="shared" ca="1" si="11"/>
        <v>2043</v>
      </c>
      <c r="AE59" s="168">
        <f t="shared" ca="1" si="11"/>
        <v>2044</v>
      </c>
      <c r="AF59" s="168">
        <f t="shared" ca="1" si="11"/>
        <v>2045</v>
      </c>
      <c r="AG59" s="168">
        <f t="shared" ca="1" si="11"/>
        <v>2046</v>
      </c>
      <c r="AH59" s="168">
        <f t="shared" ca="1" si="11"/>
        <v>2047</v>
      </c>
      <c r="AI59" s="168">
        <f t="shared" ca="1" si="11"/>
        <v>2048</v>
      </c>
      <c r="AJ59" s="168">
        <f t="shared" ca="1" si="11"/>
        <v>2049</v>
      </c>
      <c r="AK59" s="168">
        <f t="shared" ca="1" si="11"/>
        <v>2050</v>
      </c>
      <c r="AL59" s="168">
        <f t="shared" ca="1" si="11"/>
        <v>2051</v>
      </c>
      <c r="AM59" s="168">
        <f t="shared" ca="1" si="11"/>
        <v>2052</v>
      </c>
      <c r="AN59" s="168">
        <f t="shared" ca="1" si="11"/>
        <v>2053</v>
      </c>
      <c r="AO59" s="168">
        <f t="shared" ca="1" si="11"/>
        <v>2054</v>
      </c>
      <c r="AP59" s="168">
        <f t="shared" ca="1" si="11"/>
        <v>2055</v>
      </c>
      <c r="AQ59" s="168">
        <f t="shared" ca="1" si="11"/>
        <v>2056</v>
      </c>
      <c r="AR59" s="168">
        <f t="shared" ca="1" si="11"/>
        <v>2057</v>
      </c>
      <c r="AS59" s="168">
        <f t="shared" ca="1" si="11"/>
        <v>2058</v>
      </c>
      <c r="AT59" s="168">
        <f t="shared" ca="1" si="11"/>
        <v>2059</v>
      </c>
      <c r="AU59" s="168">
        <f t="shared" ca="1" si="11"/>
        <v>2060</v>
      </c>
      <c r="AV59" s="168">
        <f t="shared" ca="1" si="11"/>
        <v>2061</v>
      </c>
      <c r="AW59" s="168">
        <f t="shared" ca="1" si="11"/>
        <v>2062</v>
      </c>
      <c r="AX59" s="168">
        <f t="shared" ca="1" si="11"/>
        <v>2063</v>
      </c>
      <c r="AY59" s="168">
        <f t="shared" ca="1" si="11"/>
        <v>2064</v>
      </c>
      <c r="AZ59" s="168">
        <f t="shared" ca="1" si="11"/>
        <v>2065</v>
      </c>
      <c r="BA59" s="168">
        <f t="shared" ca="1" si="11"/>
        <v>2066</v>
      </c>
      <c r="BB59" s="168">
        <f t="shared" ca="1" si="11"/>
        <v>2067</v>
      </c>
      <c r="BC59" s="168">
        <f t="shared" ca="1" si="11"/>
        <v>2068</v>
      </c>
      <c r="BD59" s="168">
        <f t="shared" ca="1" si="11"/>
        <v>2069</v>
      </c>
      <c r="BE59" s="168">
        <f t="shared" ca="1" si="11"/>
        <v>2070</v>
      </c>
      <c r="BF59" s="168">
        <f t="shared" ca="1" si="11"/>
        <v>2071</v>
      </c>
      <c r="BG59" s="168">
        <f t="shared" ca="1" si="11"/>
        <v>2072</v>
      </c>
      <c r="BH59" s="168">
        <f t="shared" ca="1" si="11"/>
        <v>2073</v>
      </c>
      <c r="BI59" s="168">
        <f t="shared" ca="1" si="11"/>
        <v>2074</v>
      </c>
      <c r="BJ59" s="168">
        <f t="shared" ca="1" si="11"/>
        <v>2075</v>
      </c>
      <c r="BK59" s="168">
        <f t="shared" ca="1" si="11"/>
        <v>2076</v>
      </c>
      <c r="BL59" s="168">
        <f t="shared" ca="1" si="11"/>
        <v>2077</v>
      </c>
      <c r="BM59" s="168">
        <f t="shared" ca="1" si="11"/>
        <v>2078</v>
      </c>
      <c r="BN59" s="168">
        <f t="shared" ca="1" si="11"/>
        <v>2079</v>
      </c>
      <c r="BO59" s="168">
        <f t="shared" ca="1" si="11"/>
        <v>2080</v>
      </c>
      <c r="BP59" s="168">
        <f t="shared" ca="1" si="11"/>
        <v>2081</v>
      </c>
      <c r="BQ59" s="168">
        <f t="shared" ca="1" si="11"/>
        <v>2082</v>
      </c>
      <c r="BR59" s="168">
        <f t="shared" ca="1" si="11"/>
        <v>2083</v>
      </c>
      <c r="BS59" s="168">
        <f t="shared" ca="1" si="11"/>
        <v>2084</v>
      </c>
      <c r="BT59" s="168">
        <f t="shared" ca="1" si="11"/>
        <v>2085</v>
      </c>
      <c r="BU59" s="168">
        <f t="shared" ref="BU59:DC59" ca="1" si="12">BU9</f>
        <v>2086</v>
      </c>
      <c r="BV59" s="168">
        <f t="shared" ca="1" si="12"/>
        <v>2087</v>
      </c>
      <c r="BW59" s="168">
        <f t="shared" ca="1" si="12"/>
        <v>2088</v>
      </c>
      <c r="BX59" s="168">
        <f t="shared" ca="1" si="12"/>
        <v>2089</v>
      </c>
      <c r="BY59" s="168">
        <f t="shared" ca="1" si="12"/>
        <v>2090</v>
      </c>
      <c r="BZ59" s="168">
        <f t="shared" ca="1" si="12"/>
        <v>2091</v>
      </c>
      <c r="CA59" s="168">
        <f t="shared" ca="1" si="12"/>
        <v>2092</v>
      </c>
      <c r="CB59" s="168">
        <f t="shared" ca="1" si="12"/>
        <v>2093</v>
      </c>
      <c r="CC59" s="168">
        <f t="shared" ca="1" si="12"/>
        <v>2094</v>
      </c>
      <c r="CD59" s="168">
        <f t="shared" ca="1" si="12"/>
        <v>2095</v>
      </c>
      <c r="CE59" s="168">
        <f t="shared" ca="1" si="12"/>
        <v>2096</v>
      </c>
      <c r="CF59" s="168">
        <f t="shared" ca="1" si="12"/>
        <v>2097</v>
      </c>
      <c r="CG59" s="168">
        <f t="shared" ca="1" si="12"/>
        <v>2098</v>
      </c>
      <c r="CH59" s="168">
        <f t="shared" ca="1" si="12"/>
        <v>2099</v>
      </c>
      <c r="CI59" s="168">
        <f t="shared" ca="1" si="12"/>
        <v>2100</v>
      </c>
      <c r="CJ59" s="168">
        <f t="shared" ca="1" si="12"/>
        <v>2101</v>
      </c>
      <c r="CK59" s="168">
        <f t="shared" ca="1" si="12"/>
        <v>2102</v>
      </c>
      <c r="CL59" s="168">
        <f t="shared" ca="1" si="12"/>
        <v>2103</v>
      </c>
      <c r="CM59" s="168">
        <f t="shared" ca="1" si="12"/>
        <v>2104</v>
      </c>
      <c r="CN59" s="168">
        <f t="shared" ca="1" si="12"/>
        <v>2105</v>
      </c>
      <c r="CO59" s="168">
        <f t="shared" ca="1" si="12"/>
        <v>2106</v>
      </c>
      <c r="CP59" s="168">
        <f t="shared" ca="1" si="12"/>
        <v>2107</v>
      </c>
      <c r="CQ59" s="168">
        <f t="shared" ca="1" si="12"/>
        <v>2108</v>
      </c>
      <c r="CR59" s="168">
        <f t="shared" ca="1" si="12"/>
        <v>2109</v>
      </c>
      <c r="CS59" s="168">
        <f t="shared" ca="1" si="12"/>
        <v>2110</v>
      </c>
      <c r="CT59" s="168">
        <f t="shared" ca="1" si="12"/>
        <v>2111</v>
      </c>
      <c r="CU59" s="168">
        <f t="shared" ca="1" si="12"/>
        <v>2112</v>
      </c>
      <c r="CV59" s="168">
        <f t="shared" ca="1" si="12"/>
        <v>2113</v>
      </c>
      <c r="CW59" s="168">
        <f t="shared" ca="1" si="12"/>
        <v>2114</v>
      </c>
      <c r="CX59" s="168">
        <f t="shared" ca="1" si="12"/>
        <v>2115</v>
      </c>
      <c r="CY59" s="168">
        <f t="shared" ca="1" si="12"/>
        <v>2116</v>
      </c>
      <c r="CZ59" s="168">
        <f t="shared" ca="1" si="12"/>
        <v>2117</v>
      </c>
      <c r="DA59" s="168">
        <f t="shared" ca="1" si="12"/>
        <v>2118</v>
      </c>
      <c r="DB59" s="168">
        <f t="shared" ca="1" si="12"/>
        <v>2119</v>
      </c>
      <c r="DC59" s="168">
        <f t="shared" ca="1" si="12"/>
        <v>2120</v>
      </c>
    </row>
    <row r="60" spans="2:107" hidden="1">
      <c r="B60" s="787" t="s">
        <v>161</v>
      </c>
      <c r="C60" s="787"/>
      <c r="D60" s="787"/>
      <c r="E60" s="787"/>
      <c r="F60" s="192">
        <f>H60+NPV(FD,I60:INDEX(I60:DC60,PAL))</f>
        <v>0</v>
      </c>
      <c r="G60" s="196">
        <f>SUMIF($H$8:$DC$8,"&lt;="&amp;PAL,$H60:$DC60)</f>
        <v>0</v>
      </c>
      <c r="H60" s="204">
        <f>SUM('Alternatyva 5'!H$23,'Alternatyva 5'!H$36,'Alternatyva 5'!H$49,'Alternatyva 5'!H$63,'Alternatyva 5'!H$76,'Alternatyva 5'!H$89,'Alternatyva 5'!H$102)</f>
        <v>0</v>
      </c>
      <c r="I60" s="204">
        <f>SUM('Alternatyva 5'!I$23,'Alternatyva 5'!I$36,'Alternatyva 5'!I$49,'Alternatyva 5'!I$63,'Alternatyva 5'!I$76,'Alternatyva 5'!I$89,'Alternatyva 5'!I$102)</f>
        <v>0</v>
      </c>
      <c r="J60" s="204">
        <f>SUM('Alternatyva 5'!J$23,'Alternatyva 5'!J$36,'Alternatyva 5'!J$49,'Alternatyva 5'!J$63,'Alternatyva 5'!J$76,'Alternatyva 5'!J$89,'Alternatyva 5'!J$102)</f>
        <v>0</v>
      </c>
      <c r="K60" s="204">
        <f>SUM('Alternatyva 5'!K$23,'Alternatyva 5'!K$36,'Alternatyva 5'!K$49,'Alternatyva 5'!K$63,'Alternatyva 5'!K$76,'Alternatyva 5'!K$89,'Alternatyva 5'!K$102)</f>
        <v>0</v>
      </c>
      <c r="L60" s="204">
        <f>SUM('Alternatyva 5'!L$23,'Alternatyva 5'!L$36,'Alternatyva 5'!L$49,'Alternatyva 5'!L$63,'Alternatyva 5'!L$76,'Alternatyva 5'!L$89,'Alternatyva 5'!L$102)</f>
        <v>0</v>
      </c>
      <c r="M60" s="204">
        <f>SUM('Alternatyva 5'!M$23,'Alternatyva 5'!M$36,'Alternatyva 5'!M$49,'Alternatyva 5'!M$63,'Alternatyva 5'!M$76,'Alternatyva 5'!M$89,'Alternatyva 5'!M$102)</f>
        <v>0</v>
      </c>
      <c r="N60" s="204">
        <f>SUM('Alternatyva 5'!N$23,'Alternatyva 5'!N$36,'Alternatyva 5'!N$49,'Alternatyva 5'!N$63,'Alternatyva 5'!N$76,'Alternatyva 5'!N$89,'Alternatyva 5'!N$102)</f>
        <v>0</v>
      </c>
      <c r="O60" s="204">
        <f>SUM('Alternatyva 5'!O$23,'Alternatyva 5'!O$36,'Alternatyva 5'!O$49,'Alternatyva 5'!O$63,'Alternatyva 5'!O$76,'Alternatyva 5'!O$89,'Alternatyva 5'!O$102)</f>
        <v>0</v>
      </c>
      <c r="P60" s="204">
        <f>SUM('Alternatyva 5'!P$23,'Alternatyva 5'!P$36,'Alternatyva 5'!P$49,'Alternatyva 5'!P$63,'Alternatyva 5'!P$76,'Alternatyva 5'!P$89,'Alternatyva 5'!P$102)</f>
        <v>0</v>
      </c>
      <c r="Q60" s="204">
        <f>SUM('Alternatyva 5'!Q$23,'Alternatyva 5'!Q$36,'Alternatyva 5'!Q$49,'Alternatyva 5'!Q$63,'Alternatyva 5'!Q$76,'Alternatyva 5'!Q$89,'Alternatyva 5'!Q$102)</f>
        <v>0</v>
      </c>
      <c r="R60" s="204">
        <f>SUM('Alternatyva 5'!R$23,'Alternatyva 5'!R$36,'Alternatyva 5'!R$49,'Alternatyva 5'!R$63,'Alternatyva 5'!R$76,'Alternatyva 5'!R$89,'Alternatyva 5'!R$102)</f>
        <v>0</v>
      </c>
      <c r="S60" s="204">
        <f>SUM('Alternatyva 5'!S$23,'Alternatyva 5'!S$36,'Alternatyva 5'!S$49,'Alternatyva 5'!S$63,'Alternatyva 5'!S$76,'Alternatyva 5'!S$89,'Alternatyva 5'!S$102)</f>
        <v>0</v>
      </c>
      <c r="T60" s="204">
        <f>SUM('Alternatyva 5'!T$23,'Alternatyva 5'!T$36,'Alternatyva 5'!T$49,'Alternatyva 5'!T$63,'Alternatyva 5'!T$76,'Alternatyva 5'!T$89,'Alternatyva 5'!T$102)</f>
        <v>0</v>
      </c>
      <c r="U60" s="204">
        <f>SUM('Alternatyva 5'!U$23,'Alternatyva 5'!U$36,'Alternatyva 5'!U$49,'Alternatyva 5'!U$63,'Alternatyva 5'!U$76,'Alternatyva 5'!U$89,'Alternatyva 5'!U$102)</f>
        <v>0</v>
      </c>
      <c r="V60" s="204">
        <f>SUM('Alternatyva 5'!V$23,'Alternatyva 5'!V$36,'Alternatyva 5'!V$49,'Alternatyva 5'!V$63,'Alternatyva 5'!V$76,'Alternatyva 5'!V$89,'Alternatyva 5'!V$102)</f>
        <v>0</v>
      </c>
      <c r="W60" s="204">
        <f>SUM('Alternatyva 5'!W$23,'Alternatyva 5'!W$36,'Alternatyva 5'!W$49,'Alternatyva 5'!W$63,'Alternatyva 5'!W$76,'Alternatyva 5'!W$89,'Alternatyva 5'!W$102)</f>
        <v>0</v>
      </c>
      <c r="X60" s="204">
        <f>SUM('Alternatyva 5'!X$23,'Alternatyva 5'!X$36,'Alternatyva 5'!X$49,'Alternatyva 5'!X$63,'Alternatyva 5'!X$76,'Alternatyva 5'!X$89,'Alternatyva 5'!X$102)</f>
        <v>0</v>
      </c>
      <c r="Y60" s="204">
        <f>SUM('Alternatyva 5'!Y$23,'Alternatyva 5'!Y$36,'Alternatyva 5'!Y$49,'Alternatyva 5'!Y$63,'Alternatyva 5'!Y$76,'Alternatyva 5'!Y$89,'Alternatyva 5'!Y$102)</f>
        <v>0</v>
      </c>
      <c r="Z60" s="204">
        <f>SUM('Alternatyva 5'!Z$23,'Alternatyva 5'!Z$36,'Alternatyva 5'!Z$49,'Alternatyva 5'!Z$63,'Alternatyva 5'!Z$76,'Alternatyva 5'!Z$89,'Alternatyva 5'!Z$102)</f>
        <v>0</v>
      </c>
      <c r="AA60" s="204">
        <f>SUM('Alternatyva 5'!AA$23,'Alternatyva 5'!AA$36,'Alternatyva 5'!AA$49,'Alternatyva 5'!AA$63,'Alternatyva 5'!AA$76,'Alternatyva 5'!AA$89,'Alternatyva 5'!AA$102)</f>
        <v>0</v>
      </c>
      <c r="AB60" s="204">
        <f>SUM('Alternatyva 5'!AB$23,'Alternatyva 5'!AB$36,'Alternatyva 5'!AB$49,'Alternatyva 5'!AB$63,'Alternatyva 5'!AB$76,'Alternatyva 5'!AB$89,'Alternatyva 5'!AB$102)</f>
        <v>0</v>
      </c>
      <c r="AC60" s="204">
        <f>SUM('Alternatyva 5'!AC$23,'Alternatyva 5'!AC$36,'Alternatyva 5'!AC$49,'Alternatyva 5'!AC$63,'Alternatyva 5'!AC$76,'Alternatyva 5'!AC$89,'Alternatyva 5'!AC$102)</f>
        <v>0</v>
      </c>
      <c r="AD60" s="204">
        <f>SUM('Alternatyva 5'!AD$23,'Alternatyva 5'!AD$36,'Alternatyva 5'!AD$49,'Alternatyva 5'!AD$63,'Alternatyva 5'!AD$76,'Alternatyva 5'!AD$89,'Alternatyva 5'!AD$102)</f>
        <v>0</v>
      </c>
      <c r="AE60" s="204">
        <f>SUM('Alternatyva 5'!AE$23,'Alternatyva 5'!AE$36,'Alternatyva 5'!AE$49,'Alternatyva 5'!AE$63,'Alternatyva 5'!AE$76,'Alternatyva 5'!AE$89,'Alternatyva 5'!AE$102)</f>
        <v>0</v>
      </c>
      <c r="AF60" s="204">
        <f>SUM('Alternatyva 5'!AF$23,'Alternatyva 5'!AF$36,'Alternatyva 5'!AF$49,'Alternatyva 5'!AF$63,'Alternatyva 5'!AF$76,'Alternatyva 5'!AF$89,'Alternatyva 5'!AF$102)</f>
        <v>0</v>
      </c>
      <c r="AG60" s="204">
        <f>SUM('Alternatyva 5'!AG$23,'Alternatyva 5'!AG$36,'Alternatyva 5'!AG$49,'Alternatyva 5'!AG$63,'Alternatyva 5'!AG$76,'Alternatyva 5'!AG$89,'Alternatyva 5'!AG$102)</f>
        <v>0</v>
      </c>
      <c r="AH60" s="204">
        <f>SUM('Alternatyva 5'!AH$23,'Alternatyva 5'!AH$36,'Alternatyva 5'!AH$49,'Alternatyva 5'!AH$63,'Alternatyva 5'!AH$76,'Alternatyva 5'!AH$89,'Alternatyva 5'!AH$102)</f>
        <v>0</v>
      </c>
      <c r="AI60" s="204">
        <f>SUM('Alternatyva 5'!AI$23,'Alternatyva 5'!AI$36,'Alternatyva 5'!AI$49,'Alternatyva 5'!AI$63,'Alternatyva 5'!AI$76,'Alternatyva 5'!AI$89,'Alternatyva 5'!AI$102)</f>
        <v>0</v>
      </c>
      <c r="AJ60" s="204">
        <f>SUM('Alternatyva 5'!AJ$23,'Alternatyva 5'!AJ$36,'Alternatyva 5'!AJ$49,'Alternatyva 5'!AJ$63,'Alternatyva 5'!AJ$76,'Alternatyva 5'!AJ$89,'Alternatyva 5'!AJ$102)</f>
        <v>0</v>
      </c>
      <c r="AK60" s="204">
        <f>SUM('Alternatyva 5'!AK$23,'Alternatyva 5'!AK$36,'Alternatyva 5'!AK$49,'Alternatyva 5'!AK$63,'Alternatyva 5'!AK$76,'Alternatyva 5'!AK$89,'Alternatyva 5'!AK$102)</f>
        <v>0</v>
      </c>
      <c r="AL60" s="204">
        <f>SUM('Alternatyva 5'!AL$23,'Alternatyva 5'!AL$36,'Alternatyva 5'!AL$49,'Alternatyva 5'!AL$63,'Alternatyva 5'!AL$76,'Alternatyva 5'!AL$89,'Alternatyva 5'!AL$102)</f>
        <v>0</v>
      </c>
      <c r="AM60" s="204">
        <f>SUM('Alternatyva 5'!AM$23,'Alternatyva 5'!AM$36,'Alternatyva 5'!AM$49,'Alternatyva 5'!AM$63,'Alternatyva 5'!AM$76,'Alternatyva 5'!AM$89,'Alternatyva 5'!AM$102)</f>
        <v>0</v>
      </c>
      <c r="AN60" s="204">
        <f>SUM('Alternatyva 5'!AN$23,'Alternatyva 5'!AN$36,'Alternatyva 5'!AN$49,'Alternatyva 5'!AN$63,'Alternatyva 5'!AN$76,'Alternatyva 5'!AN$89,'Alternatyva 5'!AN$102)</f>
        <v>0</v>
      </c>
      <c r="AO60" s="204">
        <f>SUM('Alternatyva 5'!AO$23,'Alternatyva 5'!AO$36,'Alternatyva 5'!AO$49,'Alternatyva 5'!AO$63,'Alternatyva 5'!AO$76,'Alternatyva 5'!AO$89,'Alternatyva 5'!AO$102)</f>
        <v>0</v>
      </c>
      <c r="AP60" s="204">
        <f>SUM('Alternatyva 5'!AP$23,'Alternatyva 5'!AP$36,'Alternatyva 5'!AP$49,'Alternatyva 5'!AP$63,'Alternatyva 5'!AP$76,'Alternatyva 5'!AP$89,'Alternatyva 5'!AP$102)</f>
        <v>0</v>
      </c>
      <c r="AQ60" s="204">
        <f>SUM('Alternatyva 5'!AQ$23,'Alternatyva 5'!AQ$36,'Alternatyva 5'!AQ$49,'Alternatyva 5'!AQ$63,'Alternatyva 5'!AQ$76,'Alternatyva 5'!AQ$89,'Alternatyva 5'!AQ$102)</f>
        <v>0</v>
      </c>
      <c r="AR60" s="204">
        <f>SUM('Alternatyva 5'!AR$23,'Alternatyva 5'!AR$36,'Alternatyva 5'!AR$49,'Alternatyva 5'!AR$63,'Alternatyva 5'!AR$76,'Alternatyva 5'!AR$89,'Alternatyva 5'!AR$102)</f>
        <v>0</v>
      </c>
      <c r="AS60" s="204">
        <f>SUM('Alternatyva 5'!AS$23,'Alternatyva 5'!AS$36,'Alternatyva 5'!AS$49,'Alternatyva 5'!AS$63,'Alternatyva 5'!AS$76,'Alternatyva 5'!AS$89,'Alternatyva 5'!AS$102)</f>
        <v>0</v>
      </c>
      <c r="AT60" s="204">
        <f>SUM('Alternatyva 5'!AT$23,'Alternatyva 5'!AT$36,'Alternatyva 5'!AT$49,'Alternatyva 5'!AT$63,'Alternatyva 5'!AT$76,'Alternatyva 5'!AT$89,'Alternatyva 5'!AT$102)</f>
        <v>0</v>
      </c>
      <c r="AU60" s="204">
        <f>SUM('Alternatyva 5'!AU$23,'Alternatyva 5'!AU$36,'Alternatyva 5'!AU$49,'Alternatyva 5'!AU$63,'Alternatyva 5'!AU$76,'Alternatyva 5'!AU$89,'Alternatyva 5'!AU$102)</f>
        <v>0</v>
      </c>
      <c r="AV60" s="204">
        <f>SUM('Alternatyva 5'!AV$23,'Alternatyva 5'!AV$36,'Alternatyva 5'!AV$49,'Alternatyva 5'!AV$63,'Alternatyva 5'!AV$76,'Alternatyva 5'!AV$89,'Alternatyva 5'!AV$102)</f>
        <v>0</v>
      </c>
      <c r="AW60" s="204">
        <f>SUM('Alternatyva 5'!AW$23,'Alternatyva 5'!AW$36,'Alternatyva 5'!AW$49,'Alternatyva 5'!AW$63,'Alternatyva 5'!AW$76,'Alternatyva 5'!AW$89,'Alternatyva 5'!AW$102)</f>
        <v>0</v>
      </c>
      <c r="AX60" s="204">
        <f>SUM('Alternatyva 5'!AX$23,'Alternatyva 5'!AX$36,'Alternatyva 5'!AX$49,'Alternatyva 5'!AX$63,'Alternatyva 5'!AX$76,'Alternatyva 5'!AX$89,'Alternatyva 5'!AX$102)</f>
        <v>0</v>
      </c>
      <c r="AY60" s="204">
        <f>SUM('Alternatyva 5'!AY$23,'Alternatyva 5'!AY$36,'Alternatyva 5'!AY$49,'Alternatyva 5'!AY$63,'Alternatyva 5'!AY$76,'Alternatyva 5'!AY$89,'Alternatyva 5'!AY$102)</f>
        <v>0</v>
      </c>
      <c r="AZ60" s="204">
        <f>SUM('Alternatyva 5'!AZ$23,'Alternatyva 5'!AZ$36,'Alternatyva 5'!AZ$49,'Alternatyva 5'!AZ$63,'Alternatyva 5'!AZ$76,'Alternatyva 5'!AZ$89,'Alternatyva 5'!AZ$102)</f>
        <v>0</v>
      </c>
      <c r="BA60" s="204">
        <f>SUM('Alternatyva 5'!BA$23,'Alternatyva 5'!BA$36,'Alternatyva 5'!BA$49,'Alternatyva 5'!BA$63,'Alternatyva 5'!BA$76,'Alternatyva 5'!BA$89,'Alternatyva 5'!BA$102)</f>
        <v>0</v>
      </c>
      <c r="BB60" s="204">
        <f>SUM('Alternatyva 5'!BB$23,'Alternatyva 5'!BB$36,'Alternatyva 5'!BB$49,'Alternatyva 5'!BB$63,'Alternatyva 5'!BB$76,'Alternatyva 5'!BB$89,'Alternatyva 5'!BB$102)</f>
        <v>0</v>
      </c>
      <c r="BC60" s="204">
        <f>SUM('Alternatyva 5'!BC$23,'Alternatyva 5'!BC$36,'Alternatyva 5'!BC$49,'Alternatyva 5'!BC$63,'Alternatyva 5'!BC$76,'Alternatyva 5'!BC$89,'Alternatyva 5'!BC$102)</f>
        <v>0</v>
      </c>
      <c r="BD60" s="204">
        <f>SUM('Alternatyva 5'!BD$23,'Alternatyva 5'!BD$36,'Alternatyva 5'!BD$49,'Alternatyva 5'!BD$63,'Alternatyva 5'!BD$76,'Alternatyva 5'!BD$89,'Alternatyva 5'!BD$102)</f>
        <v>0</v>
      </c>
      <c r="BE60" s="204">
        <f>SUM('Alternatyva 5'!BE$23,'Alternatyva 5'!BE$36,'Alternatyva 5'!BE$49,'Alternatyva 5'!BE$63,'Alternatyva 5'!BE$76,'Alternatyva 5'!BE$89,'Alternatyva 5'!BE$102)</f>
        <v>0</v>
      </c>
      <c r="BF60" s="204">
        <f>SUM('Alternatyva 5'!BF$23,'Alternatyva 5'!BF$36,'Alternatyva 5'!BF$49,'Alternatyva 5'!BF$63,'Alternatyva 5'!BF$76,'Alternatyva 5'!BF$89,'Alternatyva 5'!BF$102)</f>
        <v>0</v>
      </c>
      <c r="BG60" s="204">
        <f>SUM('Alternatyva 5'!BG$23,'Alternatyva 5'!BG$36,'Alternatyva 5'!BG$49,'Alternatyva 5'!BG$63,'Alternatyva 5'!BG$76,'Alternatyva 5'!BG$89,'Alternatyva 5'!BG$102)</f>
        <v>0</v>
      </c>
      <c r="BH60" s="204">
        <f>SUM('Alternatyva 5'!BH$23,'Alternatyva 5'!BH$36,'Alternatyva 5'!BH$49,'Alternatyva 5'!BH$63,'Alternatyva 5'!BH$76,'Alternatyva 5'!BH$89,'Alternatyva 5'!BH$102)</f>
        <v>0</v>
      </c>
      <c r="BI60" s="204">
        <f>SUM('Alternatyva 5'!BI$23,'Alternatyva 5'!BI$36,'Alternatyva 5'!BI$49,'Alternatyva 5'!BI$63,'Alternatyva 5'!BI$76,'Alternatyva 5'!BI$89,'Alternatyva 5'!BI$102)</f>
        <v>0</v>
      </c>
      <c r="BJ60" s="204">
        <f>SUM('Alternatyva 5'!BJ$23,'Alternatyva 5'!BJ$36,'Alternatyva 5'!BJ$49,'Alternatyva 5'!BJ$63,'Alternatyva 5'!BJ$76,'Alternatyva 5'!BJ$89,'Alternatyva 5'!BJ$102)</f>
        <v>0</v>
      </c>
      <c r="BK60" s="204">
        <f>SUM('Alternatyva 5'!BK$23,'Alternatyva 5'!BK$36,'Alternatyva 5'!BK$49,'Alternatyva 5'!BK$63,'Alternatyva 5'!BK$76,'Alternatyva 5'!BK$89,'Alternatyva 5'!BK$102)</f>
        <v>0</v>
      </c>
      <c r="BL60" s="204">
        <f>SUM('Alternatyva 5'!BL$23,'Alternatyva 5'!BL$36,'Alternatyva 5'!BL$49,'Alternatyva 5'!BL$63,'Alternatyva 5'!BL$76,'Alternatyva 5'!BL$89,'Alternatyva 5'!BL$102)</f>
        <v>0</v>
      </c>
      <c r="BM60" s="204">
        <f>SUM('Alternatyva 5'!BM$23,'Alternatyva 5'!BM$36,'Alternatyva 5'!BM$49,'Alternatyva 5'!BM$63,'Alternatyva 5'!BM$76,'Alternatyva 5'!BM$89,'Alternatyva 5'!BM$102)</f>
        <v>0</v>
      </c>
      <c r="BN60" s="204">
        <f>SUM('Alternatyva 5'!BN$23,'Alternatyva 5'!BN$36,'Alternatyva 5'!BN$49,'Alternatyva 5'!BN$63,'Alternatyva 5'!BN$76,'Alternatyva 5'!BN$89,'Alternatyva 5'!BN$102)</f>
        <v>0</v>
      </c>
      <c r="BO60" s="204">
        <f>SUM('Alternatyva 5'!BO$23,'Alternatyva 5'!BO$36,'Alternatyva 5'!BO$49,'Alternatyva 5'!BO$63,'Alternatyva 5'!BO$76,'Alternatyva 5'!BO$89,'Alternatyva 5'!BO$102)</f>
        <v>0</v>
      </c>
      <c r="BP60" s="204">
        <f>SUM('Alternatyva 5'!BP$23,'Alternatyva 5'!BP$36,'Alternatyva 5'!BP$49,'Alternatyva 5'!BP$63,'Alternatyva 5'!BP$76,'Alternatyva 5'!BP$89,'Alternatyva 5'!BP$102)</f>
        <v>0</v>
      </c>
      <c r="BQ60" s="204">
        <f>SUM('Alternatyva 5'!BQ$23,'Alternatyva 5'!BQ$36,'Alternatyva 5'!BQ$49,'Alternatyva 5'!BQ$63,'Alternatyva 5'!BQ$76,'Alternatyva 5'!BQ$89,'Alternatyva 5'!BQ$102)</f>
        <v>0</v>
      </c>
      <c r="BR60" s="204">
        <f>SUM('Alternatyva 5'!BR$23,'Alternatyva 5'!BR$36,'Alternatyva 5'!BR$49,'Alternatyva 5'!BR$63,'Alternatyva 5'!BR$76,'Alternatyva 5'!BR$89,'Alternatyva 5'!BR$102)</f>
        <v>0</v>
      </c>
      <c r="BS60" s="204">
        <f>SUM('Alternatyva 5'!BS$23,'Alternatyva 5'!BS$36,'Alternatyva 5'!BS$49,'Alternatyva 5'!BS$63,'Alternatyva 5'!BS$76,'Alternatyva 5'!BS$89,'Alternatyva 5'!BS$102)</f>
        <v>0</v>
      </c>
      <c r="BT60" s="204">
        <f>SUM('Alternatyva 5'!BT$23,'Alternatyva 5'!BT$36,'Alternatyva 5'!BT$49,'Alternatyva 5'!BT$63,'Alternatyva 5'!BT$76,'Alternatyva 5'!BT$89,'Alternatyva 5'!BT$102)</f>
        <v>0</v>
      </c>
      <c r="BU60" s="204">
        <f>SUM('Alternatyva 5'!BU$23,'Alternatyva 5'!BU$36,'Alternatyva 5'!BU$49,'Alternatyva 5'!BU$63,'Alternatyva 5'!BU$76,'Alternatyva 5'!BU$89,'Alternatyva 5'!BU$102)</f>
        <v>0</v>
      </c>
      <c r="BV60" s="204">
        <f>SUM('Alternatyva 5'!BV$23,'Alternatyva 5'!BV$36,'Alternatyva 5'!BV$49,'Alternatyva 5'!BV$63,'Alternatyva 5'!BV$76,'Alternatyva 5'!BV$89,'Alternatyva 5'!BV$102)</f>
        <v>0</v>
      </c>
      <c r="BW60" s="204">
        <f>SUM('Alternatyva 5'!BW$23,'Alternatyva 5'!BW$36,'Alternatyva 5'!BW$49,'Alternatyva 5'!BW$63,'Alternatyva 5'!BW$76,'Alternatyva 5'!BW$89,'Alternatyva 5'!BW$102)</f>
        <v>0</v>
      </c>
      <c r="BX60" s="204">
        <f>SUM('Alternatyva 5'!BX$23,'Alternatyva 5'!BX$36,'Alternatyva 5'!BX$49,'Alternatyva 5'!BX$63,'Alternatyva 5'!BX$76,'Alternatyva 5'!BX$89,'Alternatyva 5'!BX$102)</f>
        <v>0</v>
      </c>
      <c r="BY60" s="204">
        <f>SUM('Alternatyva 5'!BY$23,'Alternatyva 5'!BY$36,'Alternatyva 5'!BY$49,'Alternatyva 5'!BY$63,'Alternatyva 5'!BY$76,'Alternatyva 5'!BY$89,'Alternatyva 5'!BY$102)</f>
        <v>0</v>
      </c>
      <c r="BZ60" s="204">
        <f>SUM('Alternatyva 5'!BZ$23,'Alternatyva 5'!BZ$36,'Alternatyva 5'!BZ$49,'Alternatyva 5'!BZ$63,'Alternatyva 5'!BZ$76,'Alternatyva 5'!BZ$89,'Alternatyva 5'!BZ$102)</f>
        <v>0</v>
      </c>
      <c r="CA60" s="204">
        <f>SUM('Alternatyva 5'!CA$23,'Alternatyva 5'!CA$36,'Alternatyva 5'!CA$49,'Alternatyva 5'!CA$63,'Alternatyva 5'!CA$76,'Alternatyva 5'!CA$89,'Alternatyva 5'!CA$102)</f>
        <v>0</v>
      </c>
      <c r="CB60" s="204">
        <f>SUM('Alternatyva 5'!CB$23,'Alternatyva 5'!CB$36,'Alternatyva 5'!CB$49,'Alternatyva 5'!CB$63,'Alternatyva 5'!CB$76,'Alternatyva 5'!CB$89,'Alternatyva 5'!CB$102)</f>
        <v>0</v>
      </c>
      <c r="CC60" s="204">
        <f>SUM('Alternatyva 5'!CC$23,'Alternatyva 5'!CC$36,'Alternatyva 5'!CC$49,'Alternatyva 5'!CC$63,'Alternatyva 5'!CC$76,'Alternatyva 5'!CC$89,'Alternatyva 5'!CC$102)</f>
        <v>0</v>
      </c>
      <c r="CD60" s="204">
        <f>SUM('Alternatyva 5'!CD$23,'Alternatyva 5'!CD$36,'Alternatyva 5'!CD$49,'Alternatyva 5'!CD$63,'Alternatyva 5'!CD$76,'Alternatyva 5'!CD$89,'Alternatyva 5'!CD$102)</f>
        <v>0</v>
      </c>
      <c r="CE60" s="204">
        <f>SUM('Alternatyva 5'!CE$23,'Alternatyva 5'!CE$36,'Alternatyva 5'!CE$49,'Alternatyva 5'!CE$63,'Alternatyva 5'!CE$76,'Alternatyva 5'!CE$89,'Alternatyva 5'!CE$102)</f>
        <v>0</v>
      </c>
      <c r="CF60" s="204">
        <f>SUM('Alternatyva 5'!CF$23,'Alternatyva 5'!CF$36,'Alternatyva 5'!CF$49,'Alternatyva 5'!CF$63,'Alternatyva 5'!CF$76,'Alternatyva 5'!CF$89,'Alternatyva 5'!CF$102)</f>
        <v>0</v>
      </c>
      <c r="CG60" s="204">
        <f>SUM('Alternatyva 5'!CG$23,'Alternatyva 5'!CG$36,'Alternatyva 5'!CG$49,'Alternatyva 5'!CG$63,'Alternatyva 5'!CG$76,'Alternatyva 5'!CG$89,'Alternatyva 5'!CG$102)</f>
        <v>0</v>
      </c>
      <c r="CH60" s="204">
        <f>SUM('Alternatyva 5'!CH$23,'Alternatyva 5'!CH$36,'Alternatyva 5'!CH$49,'Alternatyva 5'!CH$63,'Alternatyva 5'!CH$76,'Alternatyva 5'!CH$89,'Alternatyva 5'!CH$102)</f>
        <v>0</v>
      </c>
      <c r="CI60" s="204">
        <f>SUM('Alternatyva 5'!CI$23,'Alternatyva 5'!CI$36,'Alternatyva 5'!CI$49,'Alternatyva 5'!CI$63,'Alternatyva 5'!CI$76,'Alternatyva 5'!CI$89,'Alternatyva 5'!CI$102)</f>
        <v>0</v>
      </c>
      <c r="CJ60" s="204">
        <f>SUM('Alternatyva 5'!CJ$23,'Alternatyva 5'!CJ$36,'Alternatyva 5'!CJ$49,'Alternatyva 5'!CJ$63,'Alternatyva 5'!CJ$76,'Alternatyva 5'!CJ$89,'Alternatyva 5'!CJ$102)</f>
        <v>0</v>
      </c>
      <c r="CK60" s="204">
        <f>SUM('Alternatyva 5'!CK$23,'Alternatyva 5'!CK$36,'Alternatyva 5'!CK$49,'Alternatyva 5'!CK$63,'Alternatyva 5'!CK$76,'Alternatyva 5'!CK$89,'Alternatyva 5'!CK$102)</f>
        <v>0</v>
      </c>
      <c r="CL60" s="204">
        <f>SUM('Alternatyva 5'!CL$23,'Alternatyva 5'!CL$36,'Alternatyva 5'!CL$49,'Alternatyva 5'!CL$63,'Alternatyva 5'!CL$76,'Alternatyva 5'!CL$89,'Alternatyva 5'!CL$102)</f>
        <v>0</v>
      </c>
      <c r="CM60" s="204">
        <f>SUM('Alternatyva 5'!CM$23,'Alternatyva 5'!CM$36,'Alternatyva 5'!CM$49,'Alternatyva 5'!CM$63,'Alternatyva 5'!CM$76,'Alternatyva 5'!CM$89,'Alternatyva 5'!CM$102)</f>
        <v>0</v>
      </c>
      <c r="CN60" s="204">
        <f>SUM('Alternatyva 5'!CN$23,'Alternatyva 5'!CN$36,'Alternatyva 5'!CN$49,'Alternatyva 5'!CN$63,'Alternatyva 5'!CN$76,'Alternatyva 5'!CN$89,'Alternatyva 5'!CN$102)</f>
        <v>0</v>
      </c>
      <c r="CO60" s="204">
        <f>SUM('Alternatyva 5'!CO$23,'Alternatyva 5'!CO$36,'Alternatyva 5'!CO$49,'Alternatyva 5'!CO$63,'Alternatyva 5'!CO$76,'Alternatyva 5'!CO$89,'Alternatyva 5'!CO$102)</f>
        <v>0</v>
      </c>
      <c r="CP60" s="204">
        <f>SUM('Alternatyva 5'!CP$23,'Alternatyva 5'!CP$36,'Alternatyva 5'!CP$49,'Alternatyva 5'!CP$63,'Alternatyva 5'!CP$76,'Alternatyva 5'!CP$89,'Alternatyva 5'!CP$102)</f>
        <v>0</v>
      </c>
      <c r="CQ60" s="204">
        <f>SUM('Alternatyva 5'!CQ$23,'Alternatyva 5'!CQ$36,'Alternatyva 5'!CQ$49,'Alternatyva 5'!CQ$63,'Alternatyva 5'!CQ$76,'Alternatyva 5'!CQ$89,'Alternatyva 5'!CQ$102)</f>
        <v>0</v>
      </c>
      <c r="CR60" s="204">
        <f>SUM('Alternatyva 5'!CR$23,'Alternatyva 5'!CR$36,'Alternatyva 5'!CR$49,'Alternatyva 5'!CR$63,'Alternatyva 5'!CR$76,'Alternatyva 5'!CR$89,'Alternatyva 5'!CR$102)</f>
        <v>0</v>
      </c>
      <c r="CS60" s="204">
        <f>SUM('Alternatyva 5'!CS$23,'Alternatyva 5'!CS$36,'Alternatyva 5'!CS$49,'Alternatyva 5'!CS$63,'Alternatyva 5'!CS$76,'Alternatyva 5'!CS$89,'Alternatyva 5'!CS$102)</f>
        <v>0</v>
      </c>
      <c r="CT60" s="204">
        <f>SUM('Alternatyva 5'!CT$23,'Alternatyva 5'!CT$36,'Alternatyva 5'!CT$49,'Alternatyva 5'!CT$63,'Alternatyva 5'!CT$76,'Alternatyva 5'!CT$89,'Alternatyva 5'!CT$102)</f>
        <v>0</v>
      </c>
      <c r="CU60" s="204">
        <f>SUM('Alternatyva 5'!CU$23,'Alternatyva 5'!CU$36,'Alternatyva 5'!CU$49,'Alternatyva 5'!CU$63,'Alternatyva 5'!CU$76,'Alternatyva 5'!CU$89,'Alternatyva 5'!CU$102)</f>
        <v>0</v>
      </c>
      <c r="CV60" s="204">
        <f>SUM('Alternatyva 5'!CV$23,'Alternatyva 5'!CV$36,'Alternatyva 5'!CV$49,'Alternatyva 5'!CV$63,'Alternatyva 5'!CV$76,'Alternatyva 5'!CV$89,'Alternatyva 5'!CV$102)</f>
        <v>0</v>
      </c>
      <c r="CW60" s="204">
        <f>SUM('Alternatyva 5'!CW$23,'Alternatyva 5'!CW$36,'Alternatyva 5'!CW$49,'Alternatyva 5'!CW$63,'Alternatyva 5'!CW$76,'Alternatyva 5'!CW$89,'Alternatyva 5'!CW$102)</f>
        <v>0</v>
      </c>
      <c r="CX60" s="204">
        <f>SUM('Alternatyva 5'!CX$23,'Alternatyva 5'!CX$36,'Alternatyva 5'!CX$49,'Alternatyva 5'!CX$63,'Alternatyva 5'!CX$76,'Alternatyva 5'!CX$89,'Alternatyva 5'!CX$102)</f>
        <v>0</v>
      </c>
      <c r="CY60" s="204">
        <f>SUM('Alternatyva 5'!CY$23,'Alternatyva 5'!CY$36,'Alternatyva 5'!CY$49,'Alternatyva 5'!CY$63,'Alternatyva 5'!CY$76,'Alternatyva 5'!CY$89,'Alternatyva 5'!CY$102)</f>
        <v>0</v>
      </c>
      <c r="CZ60" s="204">
        <f>SUM('Alternatyva 5'!CZ$23,'Alternatyva 5'!CZ$36,'Alternatyva 5'!CZ$49,'Alternatyva 5'!CZ$63,'Alternatyva 5'!CZ$76,'Alternatyva 5'!CZ$89,'Alternatyva 5'!CZ$102)</f>
        <v>0</v>
      </c>
      <c r="DA60" s="204">
        <f>SUM('Alternatyva 5'!DA$23,'Alternatyva 5'!DA$36,'Alternatyva 5'!DA$49,'Alternatyva 5'!DA$63,'Alternatyva 5'!DA$76,'Alternatyva 5'!DA$89,'Alternatyva 5'!DA$102)</f>
        <v>0</v>
      </c>
      <c r="DB60" s="204">
        <f>SUM('Alternatyva 5'!DB$23,'Alternatyva 5'!DB$36,'Alternatyva 5'!DB$49,'Alternatyva 5'!DB$63,'Alternatyva 5'!DB$76,'Alternatyva 5'!DB$89,'Alternatyva 5'!DB$102)</f>
        <v>0</v>
      </c>
      <c r="DC60" s="204">
        <f>SUM('Alternatyva 5'!DC$23,'Alternatyva 5'!DC$36,'Alternatyva 5'!DC$49,'Alternatyva 5'!DC$63,'Alternatyva 5'!DC$76,'Alternatyva 5'!DC$89,'Alternatyva 5'!DC$102)</f>
        <v>0</v>
      </c>
    </row>
    <row r="61" spans="2:107" ht="14.25" hidden="1" customHeight="1">
      <c r="B61" s="789" t="s">
        <v>232</v>
      </c>
      <c r="C61" s="789"/>
      <c r="D61" s="789"/>
      <c r="E61" s="789"/>
      <c r="F61" s="205"/>
      <c r="G61" s="196">
        <f>SUMIF($H$8:$DC$8,"&lt;="&amp;PAL,$H61:$DC61)</f>
        <v>0</v>
      </c>
      <c r="H61" s="193">
        <f>H60-'Alternatyva 5'!H$7+'Alternatyva 5'!H$131</f>
        <v>0</v>
      </c>
      <c r="I61" s="193">
        <f>I60-'Alternatyva 5'!I$7+'Alternatyva 5'!I$131</f>
        <v>0</v>
      </c>
      <c r="J61" s="193">
        <f>J60-'Alternatyva 5'!J$7+'Alternatyva 5'!J$131</f>
        <v>0</v>
      </c>
      <c r="K61" s="193">
        <f>K60-'Alternatyva 5'!K$7+'Alternatyva 5'!K$131</f>
        <v>0</v>
      </c>
      <c r="L61" s="193">
        <f>L60-'Alternatyva 5'!L$7+'Alternatyva 5'!L$131</f>
        <v>0</v>
      </c>
      <c r="M61" s="193">
        <f>M60-'Alternatyva 5'!M$7+'Alternatyva 5'!M$131</f>
        <v>0</v>
      </c>
      <c r="N61" s="193">
        <f>N60-'Alternatyva 5'!N$7+'Alternatyva 5'!N$131</f>
        <v>0</v>
      </c>
      <c r="O61" s="193">
        <f>O60-'Alternatyva 5'!O$7+'Alternatyva 5'!O$131</f>
        <v>0</v>
      </c>
      <c r="P61" s="193">
        <f>P60-'Alternatyva 5'!P$7+'Alternatyva 5'!P$131</f>
        <v>0</v>
      </c>
      <c r="Q61" s="193">
        <f>Q60-'Alternatyva 5'!Q$7+'Alternatyva 5'!Q$131</f>
        <v>0</v>
      </c>
      <c r="R61" s="193">
        <f>R60-'Alternatyva 5'!R$7+'Alternatyva 5'!R$131</f>
        <v>0</v>
      </c>
      <c r="S61" s="193">
        <f>S60-'Alternatyva 5'!S$7+'Alternatyva 5'!S$131</f>
        <v>0</v>
      </c>
      <c r="T61" s="193">
        <f>T60-'Alternatyva 5'!T$7+'Alternatyva 5'!T$131</f>
        <v>0</v>
      </c>
      <c r="U61" s="193">
        <f>U60-'Alternatyva 5'!U$7+'Alternatyva 5'!U$131</f>
        <v>0</v>
      </c>
      <c r="V61" s="193">
        <f>V60-'Alternatyva 5'!V$7+'Alternatyva 5'!V$131</f>
        <v>0</v>
      </c>
      <c r="W61" s="193">
        <f>W60-'Alternatyva 5'!W$7+'Alternatyva 5'!W$131</f>
        <v>0</v>
      </c>
      <c r="X61" s="193">
        <f>X60-'Alternatyva 5'!X$7+'Alternatyva 5'!X$131</f>
        <v>0</v>
      </c>
      <c r="Y61" s="193">
        <f>Y60-'Alternatyva 5'!Y$7+'Alternatyva 5'!Y$131</f>
        <v>0</v>
      </c>
      <c r="Z61" s="193">
        <f>Z60-'Alternatyva 5'!Z$7+'Alternatyva 5'!Z$131</f>
        <v>0</v>
      </c>
      <c r="AA61" s="193">
        <f>AA60-'Alternatyva 5'!AA$7+'Alternatyva 5'!AA$131</f>
        <v>0</v>
      </c>
      <c r="AB61" s="193">
        <f>AB60-'Alternatyva 5'!AB$7+'Alternatyva 5'!AB$131</f>
        <v>0</v>
      </c>
      <c r="AC61" s="193">
        <f>AC60-'Alternatyva 5'!AC$7+'Alternatyva 5'!AC$131</f>
        <v>0</v>
      </c>
      <c r="AD61" s="193">
        <f>AD60-'Alternatyva 5'!AD$7+'Alternatyva 5'!AD$131</f>
        <v>0</v>
      </c>
      <c r="AE61" s="193">
        <f>AE60-'Alternatyva 5'!AE$7+'Alternatyva 5'!AE$131</f>
        <v>0</v>
      </c>
      <c r="AF61" s="193">
        <f>AF60-'Alternatyva 5'!AF$7+'Alternatyva 5'!AF$131</f>
        <v>0</v>
      </c>
      <c r="AG61" s="193">
        <f>AG60-'Alternatyva 5'!AG$7+'Alternatyva 5'!AG$131</f>
        <v>0</v>
      </c>
      <c r="AH61" s="193">
        <f>AH60-'Alternatyva 5'!AH$7+'Alternatyva 5'!AH$131</f>
        <v>0</v>
      </c>
      <c r="AI61" s="193">
        <f>AI60-'Alternatyva 5'!AI$7+'Alternatyva 5'!AI$131</f>
        <v>0</v>
      </c>
      <c r="AJ61" s="193">
        <f>AJ60-'Alternatyva 5'!AJ$7+'Alternatyva 5'!AJ$131</f>
        <v>0</v>
      </c>
      <c r="AK61" s="193">
        <f>AK60-'Alternatyva 5'!AK$7+'Alternatyva 5'!AK$131</f>
        <v>0</v>
      </c>
      <c r="AL61" s="193">
        <f>AL60-'Alternatyva 5'!AL$7+'Alternatyva 5'!AL$131</f>
        <v>0</v>
      </c>
      <c r="AM61" s="193">
        <f>AM60-'Alternatyva 5'!AM$7+'Alternatyva 5'!AM$131</f>
        <v>0</v>
      </c>
      <c r="AN61" s="193">
        <f>AN60-'Alternatyva 5'!AN$7+'Alternatyva 5'!AN$131</f>
        <v>0</v>
      </c>
      <c r="AO61" s="193">
        <f>AO60-'Alternatyva 5'!AO$7+'Alternatyva 5'!AO$131</f>
        <v>0</v>
      </c>
      <c r="AP61" s="193">
        <f>AP60-'Alternatyva 5'!AP$7+'Alternatyva 5'!AP$131</f>
        <v>0</v>
      </c>
      <c r="AQ61" s="193">
        <f>AQ60-'Alternatyva 5'!AQ$7+'Alternatyva 5'!AQ$131</f>
        <v>0</v>
      </c>
      <c r="AR61" s="193">
        <f>AR60-'Alternatyva 5'!AR$7+'Alternatyva 5'!AR$131</f>
        <v>0</v>
      </c>
      <c r="AS61" s="193">
        <f>AS60-'Alternatyva 5'!AS$7+'Alternatyva 5'!AS$131</f>
        <v>0</v>
      </c>
      <c r="AT61" s="193">
        <f>AT60-'Alternatyva 5'!AT$7+'Alternatyva 5'!AT$131</f>
        <v>0</v>
      </c>
      <c r="AU61" s="193">
        <f>AU60-'Alternatyva 5'!AU$7+'Alternatyva 5'!AU$131</f>
        <v>0</v>
      </c>
      <c r="AV61" s="193">
        <f>AV60-'Alternatyva 5'!AV$7+'Alternatyva 5'!AV$131</f>
        <v>0</v>
      </c>
      <c r="AW61" s="193">
        <f>AW60-'Alternatyva 5'!AW$7+'Alternatyva 5'!AW$131</f>
        <v>0</v>
      </c>
      <c r="AX61" s="193">
        <f>AX60-'Alternatyva 5'!AX$7+'Alternatyva 5'!AX$131</f>
        <v>0</v>
      </c>
      <c r="AY61" s="193">
        <f>AY60-'Alternatyva 5'!AY$7+'Alternatyva 5'!AY$131</f>
        <v>0</v>
      </c>
      <c r="AZ61" s="193">
        <f>AZ60-'Alternatyva 5'!AZ$7+'Alternatyva 5'!AZ$131</f>
        <v>0</v>
      </c>
      <c r="BA61" s="193">
        <f>BA60-'Alternatyva 5'!BA$7+'Alternatyva 5'!BA$131</f>
        <v>0</v>
      </c>
      <c r="BB61" s="193">
        <f>BB60-'Alternatyva 5'!BB$7+'Alternatyva 5'!BB$131</f>
        <v>0</v>
      </c>
      <c r="BC61" s="193">
        <f>BC60-'Alternatyva 5'!BC$7+'Alternatyva 5'!BC$131</f>
        <v>0</v>
      </c>
      <c r="BD61" s="193">
        <f>BD60-'Alternatyva 5'!BD$7+'Alternatyva 5'!BD$131</f>
        <v>0</v>
      </c>
      <c r="BE61" s="193">
        <f>BE60-'Alternatyva 5'!BE$7+'Alternatyva 5'!BE$131</f>
        <v>0</v>
      </c>
      <c r="BF61" s="193">
        <f>BF60-'Alternatyva 5'!BF$7+'Alternatyva 5'!BF$131</f>
        <v>0</v>
      </c>
      <c r="BG61" s="193">
        <f>BG60-'Alternatyva 5'!BG$7+'Alternatyva 5'!BG$131</f>
        <v>0</v>
      </c>
      <c r="BH61" s="193">
        <f>BH60-'Alternatyva 5'!BH$7+'Alternatyva 5'!BH$131</f>
        <v>0</v>
      </c>
      <c r="BI61" s="193">
        <f>BI60-'Alternatyva 5'!BI$7+'Alternatyva 5'!BI$131</f>
        <v>0</v>
      </c>
      <c r="BJ61" s="193">
        <f>BJ60-'Alternatyva 5'!BJ$7+'Alternatyva 5'!BJ$131</f>
        <v>0</v>
      </c>
      <c r="BK61" s="193">
        <f>BK60-'Alternatyva 5'!BK$7+'Alternatyva 5'!BK$131</f>
        <v>0</v>
      </c>
      <c r="BL61" s="193">
        <f>BL60-'Alternatyva 5'!BL$7+'Alternatyva 5'!BL$131</f>
        <v>0</v>
      </c>
      <c r="BM61" s="193">
        <f>BM60-'Alternatyva 5'!BM$7+'Alternatyva 5'!BM$131</f>
        <v>0</v>
      </c>
      <c r="BN61" s="193">
        <f>BN60-'Alternatyva 5'!BN$7+'Alternatyva 5'!BN$131</f>
        <v>0</v>
      </c>
      <c r="BO61" s="193">
        <f>BO60-'Alternatyva 5'!BO$7+'Alternatyva 5'!BO$131</f>
        <v>0</v>
      </c>
      <c r="BP61" s="193">
        <f>BP60-'Alternatyva 5'!BP$7+'Alternatyva 5'!BP$131</f>
        <v>0</v>
      </c>
      <c r="BQ61" s="193">
        <f>BQ60-'Alternatyva 5'!BQ$7+'Alternatyva 5'!BQ$131</f>
        <v>0</v>
      </c>
      <c r="BR61" s="193">
        <f>BR60-'Alternatyva 5'!BR$7+'Alternatyva 5'!BR$131</f>
        <v>0</v>
      </c>
      <c r="BS61" s="193">
        <f>BS60-'Alternatyva 5'!BS$7+'Alternatyva 5'!BS$131</f>
        <v>0</v>
      </c>
      <c r="BT61" s="193">
        <f>BT60-'Alternatyva 5'!BT$7+'Alternatyva 5'!BT$131</f>
        <v>0</v>
      </c>
      <c r="BU61" s="193">
        <f>BU60-'Alternatyva 5'!BU$7+'Alternatyva 5'!BU$131</f>
        <v>0</v>
      </c>
      <c r="BV61" s="193">
        <f>BV60-'Alternatyva 5'!BV$7+'Alternatyva 5'!BV$131</f>
        <v>0</v>
      </c>
      <c r="BW61" s="193">
        <f>BW60-'Alternatyva 5'!BW$7+'Alternatyva 5'!BW$131</f>
        <v>0</v>
      </c>
      <c r="BX61" s="193">
        <f>BX60-'Alternatyva 5'!BX$7+'Alternatyva 5'!BX$131</f>
        <v>0</v>
      </c>
      <c r="BY61" s="193">
        <f>BY60-'Alternatyva 5'!BY$7+'Alternatyva 5'!BY$131</f>
        <v>0</v>
      </c>
      <c r="BZ61" s="193">
        <f>BZ60-'Alternatyva 5'!BZ$7+'Alternatyva 5'!BZ$131</f>
        <v>0</v>
      </c>
      <c r="CA61" s="193">
        <f>CA60-'Alternatyva 5'!CA$7+'Alternatyva 5'!CA$131</f>
        <v>0</v>
      </c>
      <c r="CB61" s="193">
        <f>CB60-'Alternatyva 5'!CB$7+'Alternatyva 5'!CB$131</f>
        <v>0</v>
      </c>
      <c r="CC61" s="193">
        <f>CC60-'Alternatyva 5'!CC$7+'Alternatyva 5'!CC$131</f>
        <v>0</v>
      </c>
      <c r="CD61" s="193">
        <f>CD60-'Alternatyva 5'!CD$7+'Alternatyva 5'!CD$131</f>
        <v>0</v>
      </c>
      <c r="CE61" s="193">
        <f>CE60-'Alternatyva 5'!CE$7+'Alternatyva 5'!CE$131</f>
        <v>0</v>
      </c>
      <c r="CF61" s="193">
        <f>CF60-'Alternatyva 5'!CF$7+'Alternatyva 5'!CF$131</f>
        <v>0</v>
      </c>
      <c r="CG61" s="193">
        <f>CG60-'Alternatyva 5'!CG$7+'Alternatyva 5'!CG$131</f>
        <v>0</v>
      </c>
      <c r="CH61" s="193">
        <f>CH60-'Alternatyva 5'!CH$7+'Alternatyva 5'!CH$131</f>
        <v>0</v>
      </c>
      <c r="CI61" s="193">
        <f>CI60-'Alternatyva 5'!CI$7+'Alternatyva 5'!CI$131</f>
        <v>0</v>
      </c>
      <c r="CJ61" s="193">
        <f>CJ60-'Alternatyva 5'!CJ$7+'Alternatyva 5'!CJ$131</f>
        <v>0</v>
      </c>
      <c r="CK61" s="193">
        <f>CK60-'Alternatyva 5'!CK$7+'Alternatyva 5'!CK$131</f>
        <v>0</v>
      </c>
      <c r="CL61" s="193">
        <f>CL60-'Alternatyva 5'!CL$7+'Alternatyva 5'!CL$131</f>
        <v>0</v>
      </c>
      <c r="CM61" s="193">
        <f>CM60-'Alternatyva 5'!CM$7+'Alternatyva 5'!CM$131</f>
        <v>0</v>
      </c>
      <c r="CN61" s="193">
        <f>CN60-'Alternatyva 5'!CN$7+'Alternatyva 5'!CN$131</f>
        <v>0</v>
      </c>
      <c r="CO61" s="193">
        <f>CO60-'Alternatyva 5'!CO$7+'Alternatyva 5'!CO$131</f>
        <v>0</v>
      </c>
      <c r="CP61" s="193">
        <f>CP60-'Alternatyva 5'!CP$7+'Alternatyva 5'!CP$131</f>
        <v>0</v>
      </c>
      <c r="CQ61" s="193">
        <f>CQ60-'Alternatyva 5'!CQ$7+'Alternatyva 5'!CQ$131</f>
        <v>0</v>
      </c>
      <c r="CR61" s="193">
        <f>CR60-'Alternatyva 5'!CR$7+'Alternatyva 5'!CR$131</f>
        <v>0</v>
      </c>
      <c r="CS61" s="193">
        <f>CS60-'Alternatyva 5'!CS$7+'Alternatyva 5'!CS$131</f>
        <v>0</v>
      </c>
      <c r="CT61" s="193">
        <f>CT60-'Alternatyva 5'!CT$7+'Alternatyva 5'!CT$131</f>
        <v>0</v>
      </c>
      <c r="CU61" s="193">
        <f>CU60-'Alternatyva 5'!CU$7+'Alternatyva 5'!CU$131</f>
        <v>0</v>
      </c>
      <c r="CV61" s="193">
        <f>CV60-'Alternatyva 5'!CV$7+'Alternatyva 5'!CV$131</f>
        <v>0</v>
      </c>
      <c r="CW61" s="193">
        <f>CW60-'Alternatyva 5'!CW$7+'Alternatyva 5'!CW$131</f>
        <v>0</v>
      </c>
      <c r="CX61" s="193">
        <f>CX60-'Alternatyva 5'!CX$7+'Alternatyva 5'!CX$131</f>
        <v>0</v>
      </c>
      <c r="CY61" s="193">
        <f>CY60-'Alternatyva 5'!CY$7+'Alternatyva 5'!CY$131</f>
        <v>0</v>
      </c>
      <c r="CZ61" s="193">
        <f>CZ60-'Alternatyva 5'!CZ$7+'Alternatyva 5'!CZ$131</f>
        <v>0</v>
      </c>
      <c r="DA61" s="193">
        <f>DA60-'Alternatyva 5'!DA$7+'Alternatyva 5'!DA$131</f>
        <v>0</v>
      </c>
      <c r="DB61" s="193">
        <f>DB60-'Alternatyva 5'!DB$7+'Alternatyva 5'!DB$131</f>
        <v>0</v>
      </c>
      <c r="DC61" s="193">
        <f>DC60-'Alternatyva 5'!DC$7+'Alternatyva 5'!DC$131</f>
        <v>0</v>
      </c>
    </row>
    <row r="62" spans="2:107" ht="14.25" hidden="1" customHeight="1">
      <c r="B62" s="787" t="s">
        <v>233</v>
      </c>
      <c r="C62" s="787"/>
      <c r="D62" s="787"/>
      <c r="E62" s="787"/>
      <c r="F62" s="192">
        <f>H61+NPV(FD,I61:INDEX(I61:DC61,PAL))</f>
        <v>0</v>
      </c>
      <c r="G62" s="27"/>
    </row>
    <row r="63" spans="2:107" hidden="1">
      <c r="B63" s="787" t="s">
        <v>234</v>
      </c>
      <c r="C63" s="787"/>
      <c r="D63" s="787"/>
      <c r="E63" s="787"/>
      <c r="F63" s="206" t="str">
        <f>IFERROR(IRR(H61:INDEX(H61:DC61,PAL+1)),"-")</f>
        <v>-</v>
      </c>
      <c r="G63" s="23"/>
    </row>
    <row r="64" spans="2:107" hidden="1">
      <c r="B64" s="787" t="s">
        <v>235</v>
      </c>
      <c r="C64" s="787"/>
      <c r="D64" s="787"/>
      <c r="E64" s="787"/>
      <c r="F64" s="207" t="str">
        <f>IFERROR(IF('Alternatyva 5'!H$103&lt;0,SUM('Alternatyva 5'!F$115,-'Alternatyva 5'!H$131,-'Alternatyva 5'!F$103)/SUM('Alternatyva 5'!F$9,'Alternatyva 5'!F$8,-F60),SUM('Alternatyva 5'!F$115,-'Alternatyva 5'!H$131)/SUM('Alternatyva 5'!F$9,'Alternatyva 5'!F$8,-F60,'Alternatyva 5'!F$103)),"")</f>
        <v/>
      </c>
      <c r="G64" s="23"/>
    </row>
  </sheetData>
  <sheetProtection algorithmName="SHA-512" hashValue="vvas+QhHiCsUu1weixi4NrlVjkwaD6v1U6DoOqHV2Lro1K6Wid1HZDPI+WBhaiLkJQhLehMmE1oJ2wgMi9e1EQ==" saltValue="FquQcKsf3klsZfjmgiTej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2575560</xdr:colOff>
                    <xdr:row>24</xdr:row>
                    <xdr:rowOff>45720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36" width="14.6640625" customWidth="1"/>
    <col min="37" max="106" width="14.6640625" hidden="1" customWidth="1"/>
    <col min="107" max="107" width="9.109375" hidden="1" customWidth="1"/>
    <col min="108" max="108" width="9.109375" customWidth="1"/>
  </cols>
  <sheetData>
    <row r="1" spans="2:9" ht="9" customHeight="1">
      <c r="B1" s="795"/>
      <c r="C1" s="728"/>
      <c r="D1" s="5"/>
      <c r="E1" s="1"/>
      <c r="F1" s="1"/>
      <c r="G1" s="1"/>
    </row>
    <row r="2" spans="2:9">
      <c r="B2" s="6" t="s">
        <v>240</v>
      </c>
    </row>
    <row r="3" spans="2:9">
      <c r="B3" t="s">
        <v>768</v>
      </c>
    </row>
    <row r="4" spans="2:9">
      <c r="B4" t="s">
        <v>19</v>
      </c>
      <c r="E4" s="8"/>
      <c r="F4" s="8"/>
    </row>
    <row r="5" spans="2:9">
      <c r="E5" s="8"/>
      <c r="F5" s="8"/>
    </row>
    <row r="6" spans="2:9">
      <c r="B6" t="s">
        <v>241</v>
      </c>
    </row>
    <row r="7" spans="2:9" s="12" customFormat="1">
      <c r="B7" s="144" t="s">
        <v>242</v>
      </c>
      <c r="C7" s="144" t="s">
        <v>243</v>
      </c>
      <c r="D7" s="144" t="s">
        <v>244</v>
      </c>
      <c r="H7" s="7"/>
      <c r="I7" s="7"/>
    </row>
    <row r="8" spans="2:9" ht="33.75" customHeight="1">
      <c r="B8" s="208" t="str">
        <f>IF(OR(C8="",C8="Nurodykite"),"-",ROW(B8)-ROW($B$8)+1 &amp;".")</f>
        <v>1.</v>
      </c>
      <c r="C8" s="190" t="str">
        <f>IF(B4=Data1!G2,"Ekonominės naudos ir išlaidų santykis (ENIS)",SVA!F17)</f>
        <v>Ekonominės naudos ir išlaidų santykis (ENIS)</v>
      </c>
      <c r="D8" s="209">
        <v>0.6</v>
      </c>
      <c r="E8" s="8"/>
      <c r="F8" s="788" t="s">
        <v>14</v>
      </c>
      <c r="G8" s="788"/>
      <c r="H8" s="145" t="str">
        <f>IF(B4=Data1!G2,"Ekonominės naudos ir išlaidų santykis (ENIS)",SVA!F17)</f>
        <v>Ekonominės naudos ir išlaidų santykis (ENIS)</v>
      </c>
      <c r="I8" s="4"/>
    </row>
    <row r="9" spans="2:9" ht="33.75" customHeight="1">
      <c r="B9" s="208" t="str">
        <f t="shared" ref="B9:B16" si="0">IF(OR(C9="",C9="Nurodykite"),"-",ROW(B9)-ROW($B$8)+1 &amp;".")</f>
        <v>-</v>
      </c>
      <c r="C9" s="210" t="s">
        <v>245</v>
      </c>
      <c r="D9" s="209">
        <v>0</v>
      </c>
      <c r="F9" s="790" t="str">
        <f>IF(Pradžia!$I$29=TRUE,IF(A1_pav="","",A1_pav),"")</f>
        <v>2021-2027 m. IP ir EGADP suderintų rodiklių reikšmių pasiekimas</v>
      </c>
      <c r="G9" s="790"/>
      <c r="H9" s="211">
        <f ca="1">IF(Pradžia!$I$29=TRUE,IF($B$4=Data1!$G$2,SNA!F16,SVA!F18),"")</f>
        <v>9.6420669268523369</v>
      </c>
      <c r="I9" s="4"/>
    </row>
    <row r="10" spans="2:9" ht="33.75" customHeight="1">
      <c r="B10" s="208" t="str">
        <f t="shared" si="0"/>
        <v>-</v>
      </c>
      <c r="C10" s="210" t="s">
        <v>245</v>
      </c>
      <c r="D10" s="209">
        <v>0</v>
      </c>
      <c r="F10" s="790" t="str">
        <f>IF(Pradžia!$I$31=TRUE,IF(A2_pav="","",A2_pav),"")</f>
        <v/>
      </c>
      <c r="G10" s="790"/>
      <c r="H10" s="211" t="str">
        <f>IF(Pradžia!$I$31=TRUE,IF($B$4=Data1!$G$2,SNA!F34,SVA!F19),"")</f>
        <v/>
      </c>
      <c r="I10" s="4"/>
    </row>
    <row r="11" spans="2:9" ht="33.75" customHeight="1">
      <c r="B11" s="208" t="str">
        <f t="shared" si="0"/>
        <v>-</v>
      </c>
      <c r="C11" s="210" t="s">
        <v>245</v>
      </c>
      <c r="D11" s="209">
        <v>0</v>
      </c>
      <c r="F11" s="790" t="str">
        <f>IF(Pradžia!$I$33=TRUE,IF(A3_pav="","",A3_pav),"")</f>
        <v/>
      </c>
      <c r="G11" s="790"/>
      <c r="H11" s="211" t="str">
        <f>IF(Pradžia!$I$33=TRUE,IF($B$4=Data1!$G$2,SNA!F52,SVA!F20),"")</f>
        <v/>
      </c>
      <c r="I11" s="4"/>
    </row>
    <row r="12" spans="2:9" ht="33.75" customHeight="1">
      <c r="B12" s="208" t="str">
        <f t="shared" si="0"/>
        <v>-</v>
      </c>
      <c r="C12" s="210" t="s">
        <v>245</v>
      </c>
      <c r="D12" s="209">
        <v>0</v>
      </c>
      <c r="F12" s="790" t="str">
        <f>IF(Pradžia!$I$35=TRUE,IF(A4_pav="","",A4_pav),"")</f>
        <v/>
      </c>
      <c r="G12" s="790"/>
      <c r="H12" s="211" t="str">
        <f>IF(Pradžia!$I$35=TRUE,IF($B$4=Data1!$G$2,SNA!F70,SVA!F21),"")</f>
        <v/>
      </c>
      <c r="I12" s="4"/>
    </row>
    <row r="13" spans="2:9" ht="33.75" customHeight="1">
      <c r="B13" s="208" t="str">
        <f t="shared" si="0"/>
        <v>-</v>
      </c>
      <c r="C13" s="210" t="s">
        <v>245</v>
      </c>
      <c r="D13" s="209">
        <v>0</v>
      </c>
      <c r="F13" s="790" t="str">
        <f>IF(Pradžia!$I$37=TRUE,IF(A5_pav="","",A5_pav),"")</f>
        <v/>
      </c>
      <c r="G13" s="790"/>
      <c r="H13" s="211" t="str">
        <f>IF(Pradžia!$I$37=TRUE,IF($B$4=Data1!$G$2,SNA!F88,SVA!F22),"")</f>
        <v/>
      </c>
    </row>
    <row r="14" spans="2:9" ht="33.75" customHeight="1">
      <c r="B14" s="208" t="str">
        <f t="shared" si="0"/>
        <v>-</v>
      </c>
      <c r="C14" s="210" t="s">
        <v>245</v>
      </c>
      <c r="D14" s="209">
        <v>0</v>
      </c>
    </row>
    <row r="15" spans="2:9" ht="33.75" customHeight="1">
      <c r="B15" s="208" t="str">
        <f t="shared" si="0"/>
        <v>-</v>
      </c>
      <c r="C15" s="210" t="s">
        <v>245</v>
      </c>
      <c r="D15" s="209">
        <v>0</v>
      </c>
    </row>
    <row r="16" spans="2:9" ht="33.75" customHeight="1">
      <c r="B16" s="208" t="str">
        <f t="shared" si="0"/>
        <v>-</v>
      </c>
      <c r="C16" s="210" t="s">
        <v>245</v>
      </c>
      <c r="D16" s="209">
        <v>0</v>
      </c>
    </row>
    <row r="17" spans="2:106">
      <c r="C17" s="212" t="s">
        <v>246</v>
      </c>
      <c r="D17" s="184">
        <f>SUM(D8:D16)</f>
        <v>0.6</v>
      </c>
      <c r="E17" s="8"/>
      <c r="F17" s="8"/>
    </row>
    <row r="21" spans="2:106">
      <c r="B21" s="16" t="s">
        <v>20</v>
      </c>
      <c r="E21" s="793"/>
      <c r="F21" s="794"/>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28.8">
      <c r="B22" s="144" t="s">
        <v>242</v>
      </c>
      <c r="C22" s="144" t="s">
        <v>243</v>
      </c>
      <c r="D22" s="145" t="s">
        <v>247</v>
      </c>
      <c r="E22" s="168" t="s">
        <v>248</v>
      </c>
      <c r="F22" s="7"/>
    </row>
    <row r="23" spans="2:106">
      <c r="B23" s="208" t="str">
        <f>IF(OR(C23="",C23="Nurodykite"),"-",ROW(B23)-ROW($B$23)+1 &amp; ".")</f>
        <v>1.</v>
      </c>
      <c r="C23" s="190" t="str">
        <f>C8</f>
        <v>Ekonominės naudos ir išlaidų santykis (ENIS)</v>
      </c>
      <c r="D23" s="213">
        <f ca="1">IF($B$4=Data1!$G$2,IFERROR(10*DA!H9/MAX(Rodikliai),"-"),IFERROR(10*MIN(Rodikliai)/DA!H9,"-"))</f>
        <v>10</v>
      </c>
      <c r="E23" s="214">
        <f ca="1">IFERROR(D23*VLOOKUP(B23,Svoris,3,0),"")</f>
        <v>6</v>
      </c>
      <c r="F23" s="12"/>
    </row>
    <row r="24" spans="2:106">
      <c r="B24" s="208" t="str">
        <f t="shared" ref="B24:B31" si="1">IF(OR(C24="",C24="Nurodykite"),"-",ROW(B24)-ROW($B$23)+1 &amp; ".")</f>
        <v>-</v>
      </c>
      <c r="C24" s="215" t="str">
        <f>IF($C$9=0,"Nurodykite",$C$9)</f>
        <v>Nurodykite</v>
      </c>
      <c r="D24" s="216" t="s">
        <v>249</v>
      </c>
      <c r="E24" s="214" t="str">
        <f t="shared" ref="E24:E31" si="2">IF(AND(B24&lt;&gt;"-",D24&lt;&gt;"Nurodykite įvertinimą"),IFERROR(D24*VLOOKUP(B24,Svoris,3,0),""),IF(AND(B24&lt;&gt;"-",D24="Nurodykite įvertinimą"),"Įveskite kriterijaus įvertinimą žaliame langelyje",""))</f>
        <v/>
      </c>
      <c r="F24" s="12"/>
    </row>
    <row r="25" spans="2:106">
      <c r="B25" s="208" t="str">
        <f t="shared" si="1"/>
        <v>-</v>
      </c>
      <c r="C25" s="215" t="str">
        <f>IF($C$10=0,"Nurodykite",$C$10)</f>
        <v>Nurodykite</v>
      </c>
      <c r="D25" s="216" t="s">
        <v>249</v>
      </c>
      <c r="E25" s="214" t="str">
        <f t="shared" si="2"/>
        <v/>
      </c>
      <c r="F25" s="12"/>
      <c r="G25" s="83"/>
    </row>
    <row r="26" spans="2:106">
      <c r="B26" s="208" t="str">
        <f t="shared" si="1"/>
        <v>-</v>
      </c>
      <c r="C26" s="215" t="str">
        <f>IF($C$11=0,"Nurodykite",$C$11)</f>
        <v>Nurodykite</v>
      </c>
      <c r="D26" s="216" t="s">
        <v>249</v>
      </c>
      <c r="E26" s="214" t="str">
        <f t="shared" si="2"/>
        <v/>
      </c>
      <c r="F26" s="12"/>
    </row>
    <row r="27" spans="2:106">
      <c r="B27" s="208" t="str">
        <f t="shared" si="1"/>
        <v>-</v>
      </c>
      <c r="C27" s="215" t="str">
        <f>IF($C$12=0,"Nurodykite",$C$12)</f>
        <v>Nurodykite</v>
      </c>
      <c r="D27" s="216" t="s">
        <v>249</v>
      </c>
      <c r="E27" s="214" t="str">
        <f t="shared" si="2"/>
        <v/>
      </c>
      <c r="F27" s="12"/>
    </row>
    <row r="28" spans="2:106">
      <c r="B28" s="208" t="str">
        <f t="shared" si="1"/>
        <v>-</v>
      </c>
      <c r="C28" s="215" t="str">
        <f>IF($C$13=0,"Nurodykite",$C$13)</f>
        <v>Nurodykite</v>
      </c>
      <c r="D28" s="216" t="s">
        <v>249</v>
      </c>
      <c r="E28" s="214" t="str">
        <f t="shared" si="2"/>
        <v/>
      </c>
      <c r="F28" s="12"/>
    </row>
    <row r="29" spans="2:106">
      <c r="B29" s="208" t="str">
        <f t="shared" si="1"/>
        <v>-</v>
      </c>
      <c r="C29" s="215" t="str">
        <f>IF($C$14=0,"Nurodykite",$C$14)</f>
        <v>Nurodykite</v>
      </c>
      <c r="D29" s="216" t="s">
        <v>249</v>
      </c>
      <c r="E29" s="214" t="str">
        <f t="shared" si="2"/>
        <v/>
      </c>
      <c r="F29" s="12"/>
    </row>
    <row r="30" spans="2:106">
      <c r="B30" s="208" t="str">
        <f t="shared" si="1"/>
        <v>-</v>
      </c>
      <c r="C30" s="215" t="str">
        <f>IF($C$15=0,"Nurodykite",$C$15)</f>
        <v>Nurodykite</v>
      </c>
      <c r="D30" s="216" t="s">
        <v>249</v>
      </c>
      <c r="E30" s="214" t="str">
        <f t="shared" si="2"/>
        <v/>
      </c>
      <c r="F30" s="12"/>
    </row>
    <row r="31" spans="2:106">
      <c r="B31" s="208" t="str">
        <f t="shared" si="1"/>
        <v>-</v>
      </c>
      <c r="C31" s="215" t="str">
        <f>IF($C$16=0,"Nurodykite",$C$16)</f>
        <v>Nurodykite</v>
      </c>
      <c r="D31" s="216" t="s">
        <v>249</v>
      </c>
      <c r="E31" s="214" t="str">
        <f t="shared" si="2"/>
        <v/>
      </c>
      <c r="F31" s="12"/>
      <c r="G31" s="8"/>
    </row>
    <row r="32" spans="2:106">
      <c r="B32" s="12"/>
      <c r="C32" s="792" t="s">
        <v>250</v>
      </c>
      <c r="D32" s="721"/>
      <c r="E32" s="217">
        <f ca="1">SUM(E23:E31)</f>
        <v>6</v>
      </c>
      <c r="F32" s="39"/>
      <c r="G32" s="8"/>
    </row>
    <row r="33" spans="2:7">
      <c r="B33" s="12"/>
      <c r="C33" s="7"/>
      <c r="D33" s="12"/>
      <c r="E33" s="39"/>
      <c r="F33" s="39"/>
      <c r="G33" s="8"/>
    </row>
    <row r="34" spans="2:7" hidden="1">
      <c r="B34" s="16" t="s">
        <v>25</v>
      </c>
    </row>
    <row r="35" spans="2:7" ht="28.8" hidden="1">
      <c r="B35" s="144" t="s">
        <v>242</v>
      </c>
      <c r="C35" s="144" t="s">
        <v>243</v>
      </c>
      <c r="D35" s="145" t="s">
        <v>247</v>
      </c>
      <c r="E35" s="144" t="s">
        <v>248</v>
      </c>
      <c r="F35" s="7"/>
    </row>
    <row r="36" spans="2:7" hidden="1">
      <c r="B36" s="208" t="str">
        <f>IF(OR(C36="",C36="Nurodykite"),"-",ROW(B36)-ROW($B$36)+1 &amp; ".")</f>
        <v>1.</v>
      </c>
      <c r="C36" s="190" t="str">
        <f>C8</f>
        <v>Ekonominės naudos ir išlaidų santykis (ENIS)</v>
      </c>
      <c r="D36" s="213" t="str">
        <f ca="1">IF($B$4=Data1!$G$2,IFERROR(10*DA!H10/MAX(Rodikliai),"-"),IFERROR(10*MIN(Rodikliai)/DA!H10,"-"))</f>
        <v>-</v>
      </c>
      <c r="E36" s="214" t="str">
        <f ca="1">IFERROR(D36*VLOOKUP(B36,Svoris,3,0),"")</f>
        <v/>
      </c>
      <c r="F36" s="12"/>
    </row>
    <row r="37" spans="2:7" hidden="1">
      <c r="B37" s="208" t="str">
        <f t="shared" ref="B37:B44" si="3">IF(OR(C37="",C37="Nurodykite"),"-",ROW(B37)-ROW($B$36)+1 &amp; ".")</f>
        <v>-</v>
      </c>
      <c r="C37" s="215" t="str">
        <f>IF($C$9=0,"Nurodykite",$C$9)</f>
        <v>Nurodykite</v>
      </c>
      <c r="D37" s="216" t="s">
        <v>249</v>
      </c>
      <c r="E37" s="214" t="str">
        <f t="shared" ref="E37:E44" si="4">IF(AND(B37&lt;&gt;"-",D37&lt;&gt;"Nurodykite įvertinimą"),IFERROR(D37*VLOOKUP(B37,Svoris,3,0),""),IF(AND(B37&lt;&gt;"-",D37="Nurodykite įvertinimą"),"Įveskite kriterijaus įvertinimą žaliame laukelyje",""))</f>
        <v/>
      </c>
      <c r="F37" s="12"/>
    </row>
    <row r="38" spans="2:7" hidden="1">
      <c r="B38" s="208" t="str">
        <f t="shared" si="3"/>
        <v>-</v>
      </c>
      <c r="C38" s="215" t="str">
        <f>IF($C$10=0,"Nurodykite",$C$10)</f>
        <v>Nurodykite</v>
      </c>
      <c r="D38" s="216" t="s">
        <v>249</v>
      </c>
      <c r="E38" s="214" t="str">
        <f t="shared" si="4"/>
        <v/>
      </c>
      <c r="F38" s="12"/>
    </row>
    <row r="39" spans="2:7" hidden="1">
      <c r="B39" s="208" t="str">
        <f t="shared" si="3"/>
        <v>-</v>
      </c>
      <c r="C39" s="215" t="str">
        <f>IF($C$11=0,"Nurodykite",$C$11)</f>
        <v>Nurodykite</v>
      </c>
      <c r="D39" s="216" t="s">
        <v>249</v>
      </c>
      <c r="E39" s="214" t="str">
        <f t="shared" si="4"/>
        <v/>
      </c>
      <c r="F39" s="12"/>
    </row>
    <row r="40" spans="2:7" hidden="1">
      <c r="B40" s="208" t="str">
        <f t="shared" si="3"/>
        <v>-</v>
      </c>
      <c r="C40" s="215" t="str">
        <f>IF($C$12=0,"Nurodykite",$C$12)</f>
        <v>Nurodykite</v>
      </c>
      <c r="D40" s="216" t="s">
        <v>249</v>
      </c>
      <c r="E40" s="214" t="str">
        <f t="shared" si="4"/>
        <v/>
      </c>
      <c r="F40" s="12"/>
    </row>
    <row r="41" spans="2:7" hidden="1">
      <c r="B41" s="208" t="str">
        <f t="shared" si="3"/>
        <v>-</v>
      </c>
      <c r="C41" s="215" t="str">
        <f>IF($C$13=0,"Nurodykite",$C$13)</f>
        <v>Nurodykite</v>
      </c>
      <c r="D41" s="216" t="s">
        <v>249</v>
      </c>
      <c r="E41" s="214" t="str">
        <f t="shared" si="4"/>
        <v/>
      </c>
      <c r="F41" s="12"/>
    </row>
    <row r="42" spans="2:7" hidden="1">
      <c r="B42" s="208" t="str">
        <f t="shared" si="3"/>
        <v>-</v>
      </c>
      <c r="C42" s="215" t="str">
        <f>IF($C$14=0,"Nurodykite",$C$14)</f>
        <v>Nurodykite</v>
      </c>
      <c r="D42" s="216" t="s">
        <v>249</v>
      </c>
      <c r="E42" s="214" t="str">
        <f t="shared" si="4"/>
        <v/>
      </c>
      <c r="F42" s="12"/>
    </row>
    <row r="43" spans="2:7" hidden="1">
      <c r="B43" s="208" t="str">
        <f t="shared" si="3"/>
        <v>-</v>
      </c>
      <c r="C43" s="215" t="str">
        <f>IF($C$15=0,"Nurodykite",$C$15)</f>
        <v>Nurodykite</v>
      </c>
      <c r="D43" s="216" t="s">
        <v>249</v>
      </c>
      <c r="E43" s="214" t="str">
        <f t="shared" si="4"/>
        <v/>
      </c>
      <c r="F43" s="12"/>
    </row>
    <row r="44" spans="2:7" hidden="1">
      <c r="B44" s="208" t="str">
        <f t="shared" si="3"/>
        <v>-</v>
      </c>
      <c r="C44" s="215" t="str">
        <f>IF($C$16=0,"Nurodykite",$C$16)</f>
        <v>Nurodykite</v>
      </c>
      <c r="D44" s="216" t="s">
        <v>249</v>
      </c>
      <c r="E44" s="214" t="str">
        <f t="shared" si="4"/>
        <v/>
      </c>
      <c r="F44" s="12"/>
    </row>
    <row r="45" spans="2:7" hidden="1">
      <c r="B45" s="12"/>
      <c r="C45" s="792" t="s">
        <v>250</v>
      </c>
      <c r="D45" s="721"/>
      <c r="E45" s="217">
        <f ca="1">SUM(E36:E44)</f>
        <v>0</v>
      </c>
      <c r="F45" s="39"/>
    </row>
    <row r="46" spans="2:7" hidden="1">
      <c r="B46" s="12"/>
      <c r="C46" s="7"/>
      <c r="D46" s="12"/>
      <c r="E46" s="39"/>
      <c r="F46" s="39"/>
    </row>
    <row r="47" spans="2:7" hidden="1">
      <c r="B47" s="16" t="s">
        <v>29</v>
      </c>
    </row>
    <row r="48" spans="2:7" ht="28.8" hidden="1">
      <c r="B48" s="144" t="s">
        <v>242</v>
      </c>
      <c r="C48" s="144" t="s">
        <v>243</v>
      </c>
      <c r="D48" s="145" t="s">
        <v>247</v>
      </c>
      <c r="E48" s="144" t="s">
        <v>248</v>
      </c>
      <c r="F48" s="7"/>
    </row>
    <row r="49" spans="2:6" hidden="1">
      <c r="B49" s="208" t="str">
        <f>IF(OR(C49="",C49="Nurodykite"),"-",ROW(B49)-ROW($B$49)+1 &amp; ".")</f>
        <v>1.</v>
      </c>
      <c r="C49" s="190" t="str">
        <f>C8</f>
        <v>Ekonominės naudos ir išlaidų santykis (ENIS)</v>
      </c>
      <c r="D49" s="213" t="str">
        <f ca="1">IF($B$4=Data1!$G$2,IFERROR(10*DA!H11/MAX(Rodikliai),"-"),IFERROR(10*MIN(Rodikliai)/DA!H11,"-"))</f>
        <v>-</v>
      </c>
      <c r="E49" s="214" t="str">
        <f ca="1">IFERROR(D49*VLOOKUP(B49,Svoris,3,0),"")</f>
        <v/>
      </c>
      <c r="F49" s="12"/>
    </row>
    <row r="50" spans="2:6" hidden="1">
      <c r="B50" s="208" t="str">
        <f t="shared" ref="B50:B57" si="5">IF(OR(C50="",C50="Nurodykite"),"-",ROW(B50)-ROW($B$49)+1 &amp; ".")</f>
        <v>-</v>
      </c>
      <c r="C50" s="215" t="str">
        <f>IF($C$9=0,"Nurodykite",$C$9)</f>
        <v>Nurodykite</v>
      </c>
      <c r="D50" s="216" t="s">
        <v>249</v>
      </c>
      <c r="E50" s="214" t="str">
        <f t="shared" ref="E50:E57" si="6">IF(AND(B50&lt;&gt;"-",D50&lt;&gt;"Nurodykite įvertinimą"),IFERROR(D50*VLOOKUP(B50,Svoris,3,0),""),IF(AND(B50&lt;&gt;"-",D50="Nurodykite įvertinimą"),"Įveskite kriterijaus įvertinimą žaliame laukelyje",""))</f>
        <v/>
      </c>
      <c r="F50" s="12"/>
    </row>
    <row r="51" spans="2:6" hidden="1">
      <c r="B51" s="208" t="str">
        <f t="shared" si="5"/>
        <v>-</v>
      </c>
      <c r="C51" s="215" t="str">
        <f>IF($C$10=0,"Nurodykite",$C$10)</f>
        <v>Nurodykite</v>
      </c>
      <c r="D51" s="216" t="s">
        <v>249</v>
      </c>
      <c r="E51" s="214" t="str">
        <f t="shared" si="6"/>
        <v/>
      </c>
      <c r="F51" s="12"/>
    </row>
    <row r="52" spans="2:6" hidden="1">
      <c r="B52" s="208" t="str">
        <f t="shared" si="5"/>
        <v>-</v>
      </c>
      <c r="C52" s="215" t="str">
        <f>IF($C$11=0,"Nurodykite",$C$11)</f>
        <v>Nurodykite</v>
      </c>
      <c r="D52" s="216" t="s">
        <v>249</v>
      </c>
      <c r="E52" s="214" t="str">
        <f t="shared" si="6"/>
        <v/>
      </c>
      <c r="F52" s="12"/>
    </row>
    <row r="53" spans="2:6" hidden="1">
      <c r="B53" s="208" t="str">
        <f t="shared" si="5"/>
        <v>-</v>
      </c>
      <c r="C53" s="215" t="str">
        <f>IF($C$12=0,"Nurodykite",$C$12)</f>
        <v>Nurodykite</v>
      </c>
      <c r="D53" s="216" t="s">
        <v>249</v>
      </c>
      <c r="E53" s="214" t="str">
        <f t="shared" si="6"/>
        <v/>
      </c>
      <c r="F53" s="12"/>
    </row>
    <row r="54" spans="2:6" hidden="1">
      <c r="B54" s="208" t="str">
        <f t="shared" si="5"/>
        <v>-</v>
      </c>
      <c r="C54" s="215" t="str">
        <f>IF($C$13=0,"Nurodykite",$C$13)</f>
        <v>Nurodykite</v>
      </c>
      <c r="D54" s="216" t="s">
        <v>249</v>
      </c>
      <c r="E54" s="214" t="str">
        <f t="shared" si="6"/>
        <v/>
      </c>
      <c r="F54" s="12"/>
    </row>
    <row r="55" spans="2:6" hidden="1">
      <c r="B55" s="208" t="str">
        <f t="shared" si="5"/>
        <v>-</v>
      </c>
      <c r="C55" s="215" t="str">
        <f>IF($C$14=0,"Nurodykite",$C$14)</f>
        <v>Nurodykite</v>
      </c>
      <c r="D55" s="216" t="s">
        <v>249</v>
      </c>
      <c r="E55" s="214" t="str">
        <f t="shared" si="6"/>
        <v/>
      </c>
      <c r="F55" s="12"/>
    </row>
    <row r="56" spans="2:6" hidden="1">
      <c r="B56" s="208" t="str">
        <f t="shared" si="5"/>
        <v>-</v>
      </c>
      <c r="C56" s="215" t="str">
        <f>IF($C$15=0,"Nurodykite",$C$15)</f>
        <v>Nurodykite</v>
      </c>
      <c r="D56" s="216" t="s">
        <v>249</v>
      </c>
      <c r="E56" s="214" t="str">
        <f t="shared" si="6"/>
        <v/>
      </c>
      <c r="F56" s="12"/>
    </row>
    <row r="57" spans="2:6" hidden="1">
      <c r="B57" s="208" t="str">
        <f t="shared" si="5"/>
        <v>-</v>
      </c>
      <c r="C57" s="215" t="str">
        <f>IF($C$16=0,"Nurodykite",$C$16)</f>
        <v>Nurodykite</v>
      </c>
      <c r="D57" s="216" t="s">
        <v>249</v>
      </c>
      <c r="E57" s="214" t="str">
        <f t="shared" si="6"/>
        <v/>
      </c>
      <c r="F57" s="12"/>
    </row>
    <row r="58" spans="2:6" hidden="1">
      <c r="B58" s="12"/>
      <c r="C58" s="792" t="s">
        <v>250</v>
      </c>
      <c r="D58" s="721"/>
      <c r="E58" s="217">
        <f ca="1">SUM(E49:E57)</f>
        <v>0</v>
      </c>
      <c r="F58" s="39"/>
    </row>
    <row r="59" spans="2:6" hidden="1"/>
    <row r="60" spans="2:6" hidden="1">
      <c r="B60" s="16" t="s">
        <v>33</v>
      </c>
    </row>
    <row r="61" spans="2:6" ht="28.8" hidden="1">
      <c r="B61" s="144" t="s">
        <v>242</v>
      </c>
      <c r="C61" s="144" t="s">
        <v>243</v>
      </c>
      <c r="D61" s="145" t="s">
        <v>247</v>
      </c>
      <c r="E61" s="144" t="s">
        <v>248</v>
      </c>
      <c r="F61" s="7"/>
    </row>
    <row r="62" spans="2:6" hidden="1">
      <c r="B62" s="208" t="str">
        <f t="shared" ref="B62:B70" si="7">IF(OR(C62="",C62="Nurodykite"),"-",ROW(B62)-ROW($B$62)+1 &amp; ".")</f>
        <v>1.</v>
      </c>
      <c r="C62" s="190" t="str">
        <f>C8</f>
        <v>Ekonominės naudos ir išlaidų santykis (ENIS)</v>
      </c>
      <c r="D62" s="213" t="str">
        <f ca="1">IF($B$4=Data1!$G$2,IFERROR(10*DA!H12/MAX(Rodikliai),"-"),IFERROR(10*MIN(Rodikliai)/DA!H12,"-"))</f>
        <v>-</v>
      </c>
      <c r="E62" s="214" t="str">
        <f ca="1">IFERROR(D62*VLOOKUP(B62,Svoris,3,0),"")</f>
        <v/>
      </c>
      <c r="F62" s="12"/>
    </row>
    <row r="63" spans="2:6" hidden="1">
      <c r="B63" s="208" t="str">
        <f t="shared" si="7"/>
        <v>-</v>
      </c>
      <c r="C63" s="215" t="str">
        <f>IF($C$9=0,"Nurodykite",$C$9)</f>
        <v>Nurodykite</v>
      </c>
      <c r="D63" s="216" t="s">
        <v>249</v>
      </c>
      <c r="E63" s="214" t="str">
        <f t="shared" ref="E63:E70" si="8">IF(AND(B63&lt;&gt;"-",D63&lt;&gt;"Nurodykite įvertinimą"),IFERROR(D63*VLOOKUP(B63,Svoris,3,0),""),IF(AND(B63&lt;&gt;"-",D63="Nurodykite įvertinimą"),"Įveskite kriterijaus įvertinimą žaliame laukelyje",""))</f>
        <v/>
      </c>
      <c r="F63" s="12"/>
    </row>
    <row r="64" spans="2:6" hidden="1">
      <c r="B64" s="208" t="str">
        <f t="shared" si="7"/>
        <v>-</v>
      </c>
      <c r="C64" s="215" t="str">
        <f>IF($C$10=0,"Nurodykite",$C$10)</f>
        <v>Nurodykite</v>
      </c>
      <c r="D64" s="216" t="s">
        <v>249</v>
      </c>
      <c r="E64" s="214" t="str">
        <f t="shared" si="8"/>
        <v/>
      </c>
      <c r="F64" s="12"/>
    </row>
    <row r="65" spans="2:6" hidden="1">
      <c r="B65" s="208" t="str">
        <f t="shared" si="7"/>
        <v>-</v>
      </c>
      <c r="C65" s="215" t="str">
        <f>IF($C$11=0,"Nurodykite",$C$11)</f>
        <v>Nurodykite</v>
      </c>
      <c r="D65" s="216" t="s">
        <v>249</v>
      </c>
      <c r="E65" s="214" t="str">
        <f t="shared" si="8"/>
        <v/>
      </c>
      <c r="F65" s="12"/>
    </row>
    <row r="66" spans="2:6" hidden="1">
      <c r="B66" s="208" t="str">
        <f t="shared" si="7"/>
        <v>-</v>
      </c>
      <c r="C66" s="215" t="str">
        <f>IF($C$12=0,"Nurodykite",$C$12)</f>
        <v>Nurodykite</v>
      </c>
      <c r="D66" s="216" t="s">
        <v>249</v>
      </c>
      <c r="E66" s="214" t="str">
        <f t="shared" si="8"/>
        <v/>
      </c>
      <c r="F66" s="12"/>
    </row>
    <row r="67" spans="2:6" hidden="1">
      <c r="B67" s="208" t="str">
        <f t="shared" si="7"/>
        <v>-</v>
      </c>
      <c r="C67" s="215" t="str">
        <f>IF($C$13=0,"Nurodykite",$C$13)</f>
        <v>Nurodykite</v>
      </c>
      <c r="D67" s="216" t="s">
        <v>249</v>
      </c>
      <c r="E67" s="214" t="str">
        <f t="shared" si="8"/>
        <v/>
      </c>
      <c r="F67" s="12"/>
    </row>
    <row r="68" spans="2:6" hidden="1">
      <c r="B68" s="208" t="str">
        <f t="shared" si="7"/>
        <v>-</v>
      </c>
      <c r="C68" s="215" t="str">
        <f>IF($C$14=0,"Nurodykite",$C$14)</f>
        <v>Nurodykite</v>
      </c>
      <c r="D68" s="216" t="s">
        <v>249</v>
      </c>
      <c r="E68" s="214" t="str">
        <f t="shared" si="8"/>
        <v/>
      </c>
      <c r="F68" s="12"/>
    </row>
    <row r="69" spans="2:6" hidden="1">
      <c r="B69" s="208" t="str">
        <f t="shared" si="7"/>
        <v>-</v>
      </c>
      <c r="C69" s="215" t="str">
        <f>IF($C$15=0,"Nurodykite",$C$15)</f>
        <v>Nurodykite</v>
      </c>
      <c r="D69" s="216" t="s">
        <v>249</v>
      </c>
      <c r="E69" s="214" t="str">
        <f t="shared" si="8"/>
        <v/>
      </c>
      <c r="F69" s="12"/>
    </row>
    <row r="70" spans="2:6" hidden="1">
      <c r="B70" s="208" t="str">
        <f t="shared" si="7"/>
        <v>-</v>
      </c>
      <c r="C70" s="215" t="str">
        <f>IF($C$16=0,"Nurodykite",$C$16)</f>
        <v>Nurodykite</v>
      </c>
      <c r="D70" s="216" t="s">
        <v>249</v>
      </c>
      <c r="E70" s="214" t="str">
        <f t="shared" si="8"/>
        <v/>
      </c>
      <c r="F70" s="12"/>
    </row>
    <row r="71" spans="2:6" hidden="1">
      <c r="B71" s="12"/>
      <c r="C71" s="792" t="s">
        <v>250</v>
      </c>
      <c r="D71" s="721"/>
      <c r="E71" s="217">
        <f ca="1">SUM(E62:E70)</f>
        <v>0</v>
      </c>
      <c r="F71" s="39"/>
    </row>
    <row r="72" spans="2:6" hidden="1"/>
    <row r="73" spans="2:6" hidden="1">
      <c r="B73" s="16" t="s">
        <v>39</v>
      </c>
    </row>
    <row r="74" spans="2:6" ht="28.8" hidden="1">
      <c r="B74" s="144" t="s">
        <v>242</v>
      </c>
      <c r="C74" s="144" t="s">
        <v>243</v>
      </c>
      <c r="D74" s="145" t="s">
        <v>247</v>
      </c>
      <c r="E74" s="144" t="s">
        <v>248</v>
      </c>
      <c r="F74" s="7"/>
    </row>
    <row r="75" spans="2:6" hidden="1">
      <c r="B75" s="208" t="str">
        <f>IF(OR(C75="",C75="Nurodykite"),"-",ROW(B75)-ROW($B$75)+1 &amp; ".")</f>
        <v>1.</v>
      </c>
      <c r="C75" s="190" t="str">
        <f>C8</f>
        <v>Ekonominės naudos ir išlaidų santykis (ENIS)</v>
      </c>
      <c r="D75" s="213" t="str">
        <f ca="1">IF($B$4=Data1!$G$2,IFERROR(10*DA!H13/MAX(Rodikliai),"-"),IFERROR(10*MIN(Rodikliai)/DA!H13,"-"))</f>
        <v>-</v>
      </c>
      <c r="E75" s="214" t="str">
        <f ca="1">IFERROR(D75*VLOOKUP(B75,Svoris,3,0),"")</f>
        <v/>
      </c>
      <c r="F75" s="12"/>
    </row>
    <row r="76" spans="2:6" hidden="1">
      <c r="B76" s="208" t="str">
        <f t="shared" ref="B76:B83" si="9">IF(OR(C76="",C76="Nurodykite"),"-",ROW(B76)-ROW($B$75)+1 &amp; ".")</f>
        <v>-</v>
      </c>
      <c r="C76" s="215" t="str">
        <f>IF($C$9=0,"Nurodykite",$C$9)</f>
        <v>Nurodykite</v>
      </c>
      <c r="D76" s="216" t="s">
        <v>249</v>
      </c>
      <c r="E76" s="214" t="str">
        <f t="shared" ref="E76:E83" si="10">IF(AND(B76&lt;&gt;"-",D76&lt;&gt;"Nurodykite įvertinimą"),IFERROR(D76*VLOOKUP(B76,Svoris,3,0),""),IF(AND(B76&lt;&gt;"-",D76="Nurodykite įvertinimą"),"Įveskite kriterijaus įvertinimą žaliame laukelyje",""))</f>
        <v/>
      </c>
      <c r="F76" s="12"/>
    </row>
    <row r="77" spans="2:6" hidden="1">
      <c r="B77" s="208" t="str">
        <f t="shared" si="9"/>
        <v>-</v>
      </c>
      <c r="C77" s="215" t="str">
        <f>IF($C$10=0,"Nurodykite",$C$10)</f>
        <v>Nurodykite</v>
      </c>
      <c r="D77" s="216" t="s">
        <v>249</v>
      </c>
      <c r="E77" s="214" t="str">
        <f t="shared" si="10"/>
        <v/>
      </c>
      <c r="F77" s="12"/>
    </row>
    <row r="78" spans="2:6" hidden="1">
      <c r="B78" s="208" t="str">
        <f t="shared" si="9"/>
        <v>-</v>
      </c>
      <c r="C78" s="215" t="str">
        <f>IF($C$11=0,"Nurodykite",$C$11)</f>
        <v>Nurodykite</v>
      </c>
      <c r="D78" s="216" t="s">
        <v>249</v>
      </c>
      <c r="E78" s="214" t="str">
        <f t="shared" si="10"/>
        <v/>
      </c>
      <c r="F78" s="12"/>
    </row>
    <row r="79" spans="2:6" hidden="1">
      <c r="B79" s="208" t="str">
        <f t="shared" si="9"/>
        <v>-</v>
      </c>
      <c r="C79" s="215" t="str">
        <f>IF($C$12=0,"Nurodykite",$C$12)</f>
        <v>Nurodykite</v>
      </c>
      <c r="D79" s="216" t="s">
        <v>249</v>
      </c>
      <c r="E79" s="214" t="str">
        <f t="shared" si="10"/>
        <v/>
      </c>
      <c r="F79" s="12"/>
    </row>
    <row r="80" spans="2:6" hidden="1">
      <c r="B80" s="208" t="str">
        <f t="shared" si="9"/>
        <v>-</v>
      </c>
      <c r="C80" s="215" t="str">
        <f>IF($C$13=0,"Nurodykite",$C$13)</f>
        <v>Nurodykite</v>
      </c>
      <c r="D80" s="216" t="s">
        <v>249</v>
      </c>
      <c r="E80" s="214" t="str">
        <f t="shared" si="10"/>
        <v/>
      </c>
      <c r="F80" s="12"/>
    </row>
    <row r="81" spans="2:6" hidden="1">
      <c r="B81" s="208" t="str">
        <f t="shared" si="9"/>
        <v>-</v>
      </c>
      <c r="C81" s="215" t="str">
        <f>IF($C$14=0,"Nurodykite",$C$14)</f>
        <v>Nurodykite</v>
      </c>
      <c r="D81" s="216" t="s">
        <v>249</v>
      </c>
      <c r="E81" s="214" t="str">
        <f t="shared" si="10"/>
        <v/>
      </c>
      <c r="F81" s="12"/>
    </row>
    <row r="82" spans="2:6" hidden="1">
      <c r="B82" s="208" t="str">
        <f t="shared" si="9"/>
        <v>-</v>
      </c>
      <c r="C82" s="215" t="str">
        <f>IF($C$15=0,"Nurodykite",$C$15)</f>
        <v>Nurodykite</v>
      </c>
      <c r="D82" s="216" t="s">
        <v>249</v>
      </c>
      <c r="E82" s="214" t="str">
        <f t="shared" si="10"/>
        <v/>
      </c>
      <c r="F82" s="12"/>
    </row>
    <row r="83" spans="2:6" hidden="1">
      <c r="B83" s="208" t="str">
        <f t="shared" si="9"/>
        <v>-</v>
      </c>
      <c r="C83" s="215" t="str">
        <f>IF($C$16=0,"Nurodykite",$C$16)</f>
        <v>Nurodykite</v>
      </c>
      <c r="D83" s="216" t="s">
        <v>249</v>
      </c>
      <c r="E83" s="214" t="str">
        <f t="shared" si="10"/>
        <v/>
      </c>
      <c r="F83" s="12"/>
    </row>
    <row r="84" spans="2:6" hidden="1">
      <c r="B84" s="12"/>
      <c r="C84" s="792" t="s">
        <v>250</v>
      </c>
      <c r="D84" s="721"/>
      <c r="E84" s="217">
        <f ca="1">SUM(E75:E83)</f>
        <v>0</v>
      </c>
      <c r="F84" s="39"/>
    </row>
  </sheetData>
  <sheetProtection algorithmName="SHA-512" hashValue="Ca/u33l1fHzWhKoaNdUhqwOQxWCzbqqO7QPoTV72WmSQaQ7zoPRH8uAuCzLOgP0/GVPqHXBmqcDRnfQ0bRdTOw==" saltValue="wyG9b51kQX48ftTcO/auZA=="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26" priority="6" operator="notEqual">
      <formula>1</formula>
    </cfRule>
  </conditionalFormatting>
  <conditionalFormatting sqref="E24:E31">
    <cfRule type="containsText" dxfId="25" priority="5" operator="containsText" text="Įveskite">
      <formula>NOT(ISERROR(SEARCH("Įveskite",E24)))</formula>
    </cfRule>
  </conditionalFormatting>
  <conditionalFormatting sqref="E37:E44">
    <cfRule type="containsText" dxfId="24" priority="4" operator="containsText" text="Įveskite">
      <formula>NOT(ISERROR(SEARCH("Įveskite",E37)))</formula>
    </cfRule>
  </conditionalFormatting>
  <conditionalFormatting sqref="E50:E57">
    <cfRule type="containsText" dxfId="23" priority="3" operator="containsText" text="Įveskite">
      <formula>NOT(ISERROR(SEARCH("Įveskite",E50)))</formula>
    </cfRule>
  </conditionalFormatting>
  <conditionalFormatting sqref="E63:E70">
    <cfRule type="containsText" dxfId="22" priority="2" operator="containsText" text="Įveskite">
      <formula>NOT(ISERROR(SEARCH("Įveskite",E63)))</formula>
    </cfRule>
  </conditionalFormatting>
  <conditionalFormatting sqref="E76:E83">
    <cfRule type="containsText" dxfId="21"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2346960</xdr:colOff>
                    <xdr:row>5</xdr:row>
                    <xdr:rowOff>175260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1356360</xdr:colOff>
                    <xdr:row>6</xdr:row>
                    <xdr:rowOff>175260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workbookViewId="0">
      <selection activeCell="I60" sqref="I60"/>
    </sheetView>
  </sheetViews>
  <sheetFormatPr defaultColWidth="9.109375" defaultRowHeight="14.4"/>
  <cols>
    <col min="1" max="1" width="3.6640625" customWidth="1"/>
    <col min="2" max="2" width="5.88671875" customWidth="1"/>
    <col min="3" max="3" width="12.44140625" customWidth="1"/>
    <col min="4" max="4" width="40.33203125" customWidth="1"/>
    <col min="5" max="5" width="18.33203125" customWidth="1"/>
    <col min="6" max="7" width="16.6640625" customWidth="1"/>
    <col min="8" max="36" width="14.6640625" customWidth="1"/>
    <col min="37" max="107" width="14.6640625" hidden="1" customWidth="1"/>
    <col min="108" max="109" width="9.109375" customWidth="1"/>
  </cols>
  <sheetData>
    <row r="1" spans="2:107" ht="9" customHeight="1"/>
    <row r="2" spans="2:107">
      <c r="B2" s="6" t="s">
        <v>251</v>
      </c>
      <c r="D2" s="6"/>
      <c r="E2" s="6"/>
      <c r="F2" s="6"/>
      <c r="G2" s="6"/>
      <c r="H2" s="6"/>
    </row>
    <row r="4" spans="2:107">
      <c r="B4" s="6"/>
    </row>
    <row r="5" spans="2:107">
      <c r="B5" s="6" t="s">
        <v>139</v>
      </c>
    </row>
    <row r="6" spans="2:107" s="12" customFormat="1">
      <c r="B6" s="70" t="s">
        <v>20</v>
      </c>
      <c r="C6" s="21"/>
      <c r="D6" s="21"/>
      <c r="E6" s="21"/>
      <c r="F6" s="709" t="s">
        <v>140</v>
      </c>
      <c r="G6" s="721"/>
      <c r="H6" s="168">
        <v>0</v>
      </c>
      <c r="I6" s="168">
        <v>1</v>
      </c>
      <c r="J6" s="168">
        <v>2</v>
      </c>
      <c r="K6" s="168">
        <v>3</v>
      </c>
      <c r="L6" s="168">
        <v>4</v>
      </c>
      <c r="M6" s="168">
        <v>5</v>
      </c>
      <c r="N6" s="168">
        <v>6</v>
      </c>
      <c r="O6" s="168">
        <v>7</v>
      </c>
      <c r="P6" s="168">
        <v>8</v>
      </c>
      <c r="Q6" s="168">
        <v>9</v>
      </c>
      <c r="R6" s="168">
        <v>10</v>
      </c>
      <c r="S6" s="168">
        <v>11</v>
      </c>
      <c r="T6" s="168">
        <v>12</v>
      </c>
      <c r="U6" s="168">
        <v>13</v>
      </c>
      <c r="V6" s="168">
        <v>14</v>
      </c>
      <c r="W6" s="168">
        <v>15</v>
      </c>
      <c r="X6" s="168">
        <v>16</v>
      </c>
      <c r="Y6" s="168">
        <v>17</v>
      </c>
      <c r="Z6" s="168">
        <v>18</v>
      </c>
      <c r="AA6" s="168">
        <v>19</v>
      </c>
      <c r="AB6" s="168">
        <v>20</v>
      </c>
      <c r="AC6" s="168">
        <v>21</v>
      </c>
      <c r="AD6" s="168">
        <v>22</v>
      </c>
      <c r="AE6" s="168">
        <v>23</v>
      </c>
      <c r="AF6" s="168">
        <v>24</v>
      </c>
      <c r="AG6" s="168">
        <v>25</v>
      </c>
      <c r="AH6" s="168">
        <v>26</v>
      </c>
      <c r="AI6" s="168">
        <v>27</v>
      </c>
      <c r="AJ6" s="168">
        <v>28</v>
      </c>
      <c r="AK6" s="168">
        <v>29</v>
      </c>
      <c r="AL6" s="168">
        <v>30</v>
      </c>
      <c r="AM6" s="168">
        <v>31</v>
      </c>
      <c r="AN6" s="168">
        <v>32</v>
      </c>
      <c r="AO6" s="168">
        <v>33</v>
      </c>
      <c r="AP6" s="168">
        <v>34</v>
      </c>
      <c r="AQ6" s="168">
        <v>35</v>
      </c>
      <c r="AR6" s="168">
        <v>36</v>
      </c>
      <c r="AS6" s="168">
        <v>37</v>
      </c>
      <c r="AT6" s="168">
        <v>38</v>
      </c>
      <c r="AU6" s="168">
        <v>39</v>
      </c>
      <c r="AV6" s="168">
        <v>40</v>
      </c>
      <c r="AW6" s="168">
        <v>41</v>
      </c>
      <c r="AX6" s="168">
        <v>42</v>
      </c>
      <c r="AY6" s="168">
        <v>43</v>
      </c>
      <c r="AZ6" s="168">
        <v>44</v>
      </c>
      <c r="BA6" s="168">
        <v>45</v>
      </c>
      <c r="BB6" s="168">
        <v>46</v>
      </c>
      <c r="BC6" s="168">
        <v>47</v>
      </c>
      <c r="BD6" s="168">
        <v>48</v>
      </c>
      <c r="BE6" s="168">
        <v>49</v>
      </c>
      <c r="BF6" s="168">
        <v>50</v>
      </c>
      <c r="BG6" s="168">
        <v>51</v>
      </c>
      <c r="BH6" s="168">
        <v>52</v>
      </c>
      <c r="BI6" s="168">
        <v>53</v>
      </c>
      <c r="BJ6" s="168">
        <v>54</v>
      </c>
      <c r="BK6" s="168">
        <v>55</v>
      </c>
      <c r="BL6" s="168">
        <v>56</v>
      </c>
      <c r="BM6" s="168">
        <v>57</v>
      </c>
      <c r="BN6" s="168">
        <v>58</v>
      </c>
      <c r="BO6" s="168">
        <v>59</v>
      </c>
      <c r="BP6" s="168">
        <v>60</v>
      </c>
      <c r="BQ6" s="168">
        <v>61</v>
      </c>
      <c r="BR6" s="168">
        <v>62</v>
      </c>
      <c r="BS6" s="168">
        <v>63</v>
      </c>
      <c r="BT6" s="168">
        <v>64</v>
      </c>
      <c r="BU6" s="168">
        <v>65</v>
      </c>
      <c r="BV6" s="168">
        <v>66</v>
      </c>
      <c r="BW6" s="168">
        <v>67</v>
      </c>
      <c r="BX6" s="168">
        <v>68</v>
      </c>
      <c r="BY6" s="168">
        <v>69</v>
      </c>
      <c r="BZ6" s="168">
        <v>70</v>
      </c>
      <c r="CA6" s="168">
        <v>71</v>
      </c>
      <c r="CB6" s="168">
        <v>72</v>
      </c>
      <c r="CC6" s="168">
        <v>73</v>
      </c>
      <c r="CD6" s="168">
        <v>74</v>
      </c>
      <c r="CE6" s="168">
        <v>75</v>
      </c>
      <c r="CF6" s="168">
        <v>76</v>
      </c>
      <c r="CG6" s="168">
        <v>77</v>
      </c>
      <c r="CH6" s="168">
        <v>78</v>
      </c>
      <c r="CI6" s="168">
        <v>79</v>
      </c>
      <c r="CJ6" s="168">
        <v>80</v>
      </c>
      <c r="CK6" s="168">
        <v>81</v>
      </c>
      <c r="CL6" s="168">
        <v>82</v>
      </c>
      <c r="CM6" s="168">
        <v>83</v>
      </c>
      <c r="CN6" s="168">
        <v>84</v>
      </c>
      <c r="CO6" s="168">
        <v>85</v>
      </c>
      <c r="CP6" s="168">
        <v>86</v>
      </c>
      <c r="CQ6" s="168">
        <v>87</v>
      </c>
      <c r="CR6" s="168">
        <v>88</v>
      </c>
      <c r="CS6" s="168">
        <v>89</v>
      </c>
      <c r="CT6" s="168">
        <v>90</v>
      </c>
      <c r="CU6" s="168">
        <v>91</v>
      </c>
      <c r="CV6" s="168">
        <v>92</v>
      </c>
      <c r="CW6" s="168">
        <v>93</v>
      </c>
      <c r="CX6" s="168">
        <v>94</v>
      </c>
      <c r="CY6" s="168">
        <v>95</v>
      </c>
      <c r="CZ6" s="168">
        <v>96</v>
      </c>
      <c r="DA6" s="168">
        <v>97</v>
      </c>
      <c r="DB6" s="168">
        <v>98</v>
      </c>
      <c r="DC6" s="168">
        <v>99</v>
      </c>
    </row>
    <row r="7" spans="2:107" s="12" customFormat="1" ht="28.5" customHeight="1">
      <c r="B7" s="168" t="s">
        <v>215</v>
      </c>
      <c r="C7" s="788" t="s">
        <v>252</v>
      </c>
      <c r="D7" s="788"/>
      <c r="E7" s="788"/>
      <c r="F7" s="169" t="s">
        <v>144</v>
      </c>
      <c r="G7" s="168" t="s">
        <v>145</v>
      </c>
      <c r="H7" s="168" cm="1">
        <f t="array" aca="1" ref="H7" ca="1">Nuliniai</f>
        <v>2021</v>
      </c>
      <c r="I7" s="168">
        <f ca="1">$H$7+I6</f>
        <v>2022</v>
      </c>
      <c r="J7" s="168">
        <f t="shared" ref="J7:BU7" ca="1" si="0">$H$7+J6</f>
        <v>2023</v>
      </c>
      <c r="K7" s="168">
        <f t="shared" ca="1" si="0"/>
        <v>2024</v>
      </c>
      <c r="L7" s="168">
        <f t="shared" ca="1" si="0"/>
        <v>2025</v>
      </c>
      <c r="M7" s="168">
        <f t="shared" ca="1" si="0"/>
        <v>2026</v>
      </c>
      <c r="N7" s="168">
        <f t="shared" ca="1" si="0"/>
        <v>2027</v>
      </c>
      <c r="O7" s="168">
        <f t="shared" ca="1" si="0"/>
        <v>2028</v>
      </c>
      <c r="P7" s="168">
        <f t="shared" ca="1" si="0"/>
        <v>2029</v>
      </c>
      <c r="Q7" s="168">
        <f t="shared" ca="1" si="0"/>
        <v>2030</v>
      </c>
      <c r="R7" s="168">
        <f t="shared" ca="1" si="0"/>
        <v>2031</v>
      </c>
      <c r="S7" s="168">
        <f t="shared" ca="1" si="0"/>
        <v>2032</v>
      </c>
      <c r="T7" s="168">
        <f t="shared" ca="1" si="0"/>
        <v>2033</v>
      </c>
      <c r="U7" s="168">
        <f t="shared" ca="1" si="0"/>
        <v>2034</v>
      </c>
      <c r="V7" s="168">
        <f t="shared" ca="1" si="0"/>
        <v>2035</v>
      </c>
      <c r="W7" s="168">
        <f t="shared" ca="1" si="0"/>
        <v>2036</v>
      </c>
      <c r="X7" s="168">
        <f t="shared" ca="1" si="0"/>
        <v>2037</v>
      </c>
      <c r="Y7" s="168">
        <f t="shared" ca="1" si="0"/>
        <v>2038</v>
      </c>
      <c r="Z7" s="168">
        <f t="shared" ca="1" si="0"/>
        <v>2039</v>
      </c>
      <c r="AA7" s="168">
        <f t="shared" ca="1" si="0"/>
        <v>2040</v>
      </c>
      <c r="AB7" s="168">
        <f t="shared" ca="1" si="0"/>
        <v>2041</v>
      </c>
      <c r="AC7" s="168">
        <f t="shared" ca="1" si="0"/>
        <v>2042</v>
      </c>
      <c r="AD7" s="168">
        <f t="shared" ca="1" si="0"/>
        <v>2043</v>
      </c>
      <c r="AE7" s="168">
        <f t="shared" ca="1" si="0"/>
        <v>2044</v>
      </c>
      <c r="AF7" s="168">
        <f t="shared" ca="1" si="0"/>
        <v>2045</v>
      </c>
      <c r="AG7" s="168">
        <f t="shared" ca="1" si="0"/>
        <v>2046</v>
      </c>
      <c r="AH7" s="168">
        <f t="shared" ca="1" si="0"/>
        <v>2047</v>
      </c>
      <c r="AI7" s="168">
        <f t="shared" ca="1" si="0"/>
        <v>2048</v>
      </c>
      <c r="AJ7" s="168">
        <f t="shared" ca="1" si="0"/>
        <v>2049</v>
      </c>
      <c r="AK7" s="168">
        <f t="shared" ca="1" si="0"/>
        <v>2050</v>
      </c>
      <c r="AL7" s="168">
        <f t="shared" ca="1" si="0"/>
        <v>2051</v>
      </c>
      <c r="AM7" s="168">
        <f t="shared" ca="1" si="0"/>
        <v>2052</v>
      </c>
      <c r="AN7" s="168">
        <f t="shared" ca="1" si="0"/>
        <v>2053</v>
      </c>
      <c r="AO7" s="168">
        <f t="shared" ca="1" si="0"/>
        <v>2054</v>
      </c>
      <c r="AP7" s="168">
        <f t="shared" ca="1" si="0"/>
        <v>2055</v>
      </c>
      <c r="AQ7" s="168">
        <f t="shared" ca="1" si="0"/>
        <v>2056</v>
      </c>
      <c r="AR7" s="168">
        <f t="shared" ca="1" si="0"/>
        <v>2057</v>
      </c>
      <c r="AS7" s="168">
        <f t="shared" ca="1" si="0"/>
        <v>2058</v>
      </c>
      <c r="AT7" s="168">
        <f t="shared" ca="1" si="0"/>
        <v>2059</v>
      </c>
      <c r="AU7" s="168">
        <f t="shared" ca="1" si="0"/>
        <v>2060</v>
      </c>
      <c r="AV7" s="168">
        <f t="shared" ca="1" si="0"/>
        <v>2061</v>
      </c>
      <c r="AW7" s="168">
        <f t="shared" ca="1" si="0"/>
        <v>2062</v>
      </c>
      <c r="AX7" s="168">
        <f t="shared" ca="1" si="0"/>
        <v>2063</v>
      </c>
      <c r="AY7" s="168">
        <f t="shared" ca="1" si="0"/>
        <v>2064</v>
      </c>
      <c r="AZ7" s="168">
        <f t="shared" ca="1" si="0"/>
        <v>2065</v>
      </c>
      <c r="BA7" s="168">
        <f t="shared" ca="1" si="0"/>
        <v>2066</v>
      </c>
      <c r="BB7" s="168">
        <f t="shared" ca="1" si="0"/>
        <v>2067</v>
      </c>
      <c r="BC7" s="168">
        <f t="shared" ca="1" si="0"/>
        <v>2068</v>
      </c>
      <c r="BD7" s="168">
        <f t="shared" ca="1" si="0"/>
        <v>2069</v>
      </c>
      <c r="BE7" s="168">
        <f t="shared" ca="1" si="0"/>
        <v>2070</v>
      </c>
      <c r="BF7" s="168">
        <f t="shared" ca="1" si="0"/>
        <v>2071</v>
      </c>
      <c r="BG7" s="168">
        <f t="shared" ca="1" si="0"/>
        <v>2072</v>
      </c>
      <c r="BH7" s="168">
        <f t="shared" ca="1" si="0"/>
        <v>2073</v>
      </c>
      <c r="BI7" s="168">
        <f t="shared" ca="1" si="0"/>
        <v>2074</v>
      </c>
      <c r="BJ7" s="168">
        <f t="shared" ca="1" si="0"/>
        <v>2075</v>
      </c>
      <c r="BK7" s="168">
        <f t="shared" ca="1" si="0"/>
        <v>2076</v>
      </c>
      <c r="BL7" s="168">
        <f t="shared" ca="1" si="0"/>
        <v>2077</v>
      </c>
      <c r="BM7" s="168">
        <f t="shared" ca="1" si="0"/>
        <v>2078</v>
      </c>
      <c r="BN7" s="168">
        <f t="shared" ca="1" si="0"/>
        <v>2079</v>
      </c>
      <c r="BO7" s="168">
        <f t="shared" ca="1" si="0"/>
        <v>2080</v>
      </c>
      <c r="BP7" s="168">
        <f t="shared" ca="1" si="0"/>
        <v>2081</v>
      </c>
      <c r="BQ7" s="168">
        <f t="shared" ca="1" si="0"/>
        <v>2082</v>
      </c>
      <c r="BR7" s="168">
        <f t="shared" ca="1" si="0"/>
        <v>2083</v>
      </c>
      <c r="BS7" s="168">
        <f t="shared" ca="1" si="0"/>
        <v>2084</v>
      </c>
      <c r="BT7" s="168">
        <f t="shared" ca="1" si="0"/>
        <v>2085</v>
      </c>
      <c r="BU7" s="168">
        <f t="shared" ca="1" si="0"/>
        <v>2086</v>
      </c>
      <c r="BV7" s="168">
        <f t="shared" ref="BV7:DC7" ca="1" si="1">$H$7+BV6</f>
        <v>2087</v>
      </c>
      <c r="BW7" s="168">
        <f t="shared" ca="1" si="1"/>
        <v>2088</v>
      </c>
      <c r="BX7" s="168">
        <f t="shared" ca="1" si="1"/>
        <v>2089</v>
      </c>
      <c r="BY7" s="168">
        <f t="shared" ca="1" si="1"/>
        <v>2090</v>
      </c>
      <c r="BZ7" s="168">
        <f t="shared" ca="1" si="1"/>
        <v>2091</v>
      </c>
      <c r="CA7" s="168">
        <f t="shared" ca="1" si="1"/>
        <v>2092</v>
      </c>
      <c r="CB7" s="168">
        <f t="shared" ca="1" si="1"/>
        <v>2093</v>
      </c>
      <c r="CC7" s="168">
        <f t="shared" ca="1" si="1"/>
        <v>2094</v>
      </c>
      <c r="CD7" s="168">
        <f t="shared" ca="1" si="1"/>
        <v>2095</v>
      </c>
      <c r="CE7" s="168">
        <f t="shared" ca="1" si="1"/>
        <v>2096</v>
      </c>
      <c r="CF7" s="168">
        <f t="shared" ca="1" si="1"/>
        <v>2097</v>
      </c>
      <c r="CG7" s="168">
        <f t="shared" ca="1" si="1"/>
        <v>2098</v>
      </c>
      <c r="CH7" s="168">
        <f t="shared" ca="1" si="1"/>
        <v>2099</v>
      </c>
      <c r="CI7" s="168">
        <f t="shared" ca="1" si="1"/>
        <v>2100</v>
      </c>
      <c r="CJ7" s="168">
        <f t="shared" ca="1" si="1"/>
        <v>2101</v>
      </c>
      <c r="CK7" s="168">
        <f t="shared" ca="1" si="1"/>
        <v>2102</v>
      </c>
      <c r="CL7" s="168">
        <f t="shared" ca="1" si="1"/>
        <v>2103</v>
      </c>
      <c r="CM7" s="168">
        <f t="shared" ca="1" si="1"/>
        <v>2104</v>
      </c>
      <c r="CN7" s="168">
        <f t="shared" ca="1" si="1"/>
        <v>2105</v>
      </c>
      <c r="CO7" s="168">
        <f t="shared" ca="1" si="1"/>
        <v>2106</v>
      </c>
      <c r="CP7" s="168">
        <f t="shared" ca="1" si="1"/>
        <v>2107</v>
      </c>
      <c r="CQ7" s="168">
        <f t="shared" ca="1" si="1"/>
        <v>2108</v>
      </c>
      <c r="CR7" s="168">
        <f t="shared" ca="1" si="1"/>
        <v>2109</v>
      </c>
      <c r="CS7" s="168">
        <f t="shared" ca="1" si="1"/>
        <v>2110</v>
      </c>
      <c r="CT7" s="168">
        <f t="shared" ca="1" si="1"/>
        <v>2111</v>
      </c>
      <c r="CU7" s="168">
        <f t="shared" ca="1" si="1"/>
        <v>2112</v>
      </c>
      <c r="CV7" s="168">
        <f t="shared" ca="1" si="1"/>
        <v>2113</v>
      </c>
      <c r="CW7" s="168">
        <f t="shared" ca="1" si="1"/>
        <v>2114</v>
      </c>
      <c r="CX7" s="168">
        <f t="shared" ca="1" si="1"/>
        <v>2115</v>
      </c>
      <c r="CY7" s="168">
        <f t="shared" ca="1" si="1"/>
        <v>2116</v>
      </c>
      <c r="CZ7" s="168">
        <f t="shared" ca="1" si="1"/>
        <v>2117</v>
      </c>
      <c r="DA7" s="168">
        <f t="shared" ca="1" si="1"/>
        <v>2118</v>
      </c>
      <c r="DB7" s="168">
        <f t="shared" ca="1" si="1"/>
        <v>2119</v>
      </c>
      <c r="DC7" s="168">
        <f t="shared" ca="1" si="1"/>
        <v>2120</v>
      </c>
    </row>
    <row r="8" spans="2:107">
      <c r="B8" s="160" t="s">
        <v>253</v>
      </c>
      <c r="C8" s="790" t="s">
        <v>254</v>
      </c>
      <c r="D8" s="790"/>
      <c r="E8" s="790"/>
      <c r="F8" s="192">
        <f ca="1">H8+NPV(FD,I8:INDEX(I8:DC8,PAL))</f>
        <v>1136972930.2930579</v>
      </c>
      <c r="G8" s="192">
        <f ca="1">SUMIF($H$6:$DC$6,"&lt;="&amp;PAL,$H8:$DC8)</f>
        <v>589946896.68200457</v>
      </c>
      <c r="H8" s="193">
        <f ca="1">'Alternatyva 1'!H$7-'Alternatyva 1'!H$128</f>
        <v>0</v>
      </c>
      <c r="I8" s="193">
        <f ca="1">'Alternatyva 1'!I$7-'Alternatyva 1'!I$128</f>
        <v>1426809.9173553719</v>
      </c>
      <c r="J8" s="193">
        <f ca="1">'Alternatyva 1'!J$7-'Alternatyva 1'!J$128</f>
        <v>101489681.40495868</v>
      </c>
      <c r="K8" s="193">
        <f ca="1">'Alternatyva 1'!K$7-'Alternatyva 1'!K$128</f>
        <v>291943146.87769717</v>
      </c>
      <c r="L8" s="193">
        <f ca="1">'Alternatyva 1'!L$7-'Alternatyva 1'!L$128</f>
        <v>414972080.0604437</v>
      </c>
      <c r="M8" s="193">
        <f ca="1">'Alternatyva 1'!M$7-'Alternatyva 1'!M$128</f>
        <v>665383214.21581602</v>
      </c>
      <c r="N8" s="193">
        <f ca="1">'Alternatyva 1'!N$7-'Alternatyva 1'!N$128</f>
        <v>256185950.41322315</v>
      </c>
      <c r="O8" s="193">
        <f ca="1">'Alternatyva 1'!O$7-'Alternatyva 1'!O$128</f>
        <v>290718546.28099173</v>
      </c>
      <c r="P8" s="193">
        <f ca="1">'Alternatyva 1'!P$7-'Alternatyva 1'!P$128</f>
        <v>163655993.95779955</v>
      </c>
      <c r="Q8" s="193">
        <f ca="1">'Alternatyva 1'!Q$7-'Alternatyva 1'!Q$128</f>
        <v>94532853.719008267</v>
      </c>
      <c r="R8" s="193">
        <f ca="1">'Alternatyva 1'!R$7-'Alternatyva 1'!R$128</f>
        <v>68846161.157024801</v>
      </c>
      <c r="S8" s="193">
        <f ca="1">'Alternatyva 1'!S$7-'Alternatyva 1'!S$128</f>
        <v>21259789.256198347</v>
      </c>
      <c r="T8" s="193">
        <f ca="1">'Alternatyva 1'!T$7-'Alternatyva 1'!T$128</f>
        <v>19087295.041322313</v>
      </c>
      <c r="U8" s="193">
        <f>'Alternatyva 1'!U$7-'Alternatyva 1'!U$128</f>
        <v>489233.88429752068</v>
      </c>
      <c r="V8" s="193">
        <f>'Alternatyva 1'!V$7-'Alternatyva 1'!V$128</f>
        <v>-120002923.96694215</v>
      </c>
      <c r="W8" s="193">
        <f>'Alternatyva 1'!W$7-'Alternatyva 1'!W$128</f>
        <v>-120002923.96694215</v>
      </c>
      <c r="X8" s="193">
        <f>'Alternatyva 1'!X$7-'Alternatyva 1'!X$128</f>
        <v>-120002923.96694215</v>
      </c>
      <c r="Y8" s="193">
        <f>'Alternatyva 1'!Y$7-'Alternatyva 1'!Y$128</f>
        <v>-120002923.96694215</v>
      </c>
      <c r="Z8" s="193">
        <f>'Alternatyva 1'!Z$7-'Alternatyva 1'!Z$128</f>
        <v>-120002923.96694215</v>
      </c>
      <c r="AA8" s="193">
        <f>'Alternatyva 1'!AA$7-'Alternatyva 1'!AA$128</f>
        <v>-120002923.96694215</v>
      </c>
      <c r="AB8" s="193">
        <f>'Alternatyva 1'!AB$7-'Alternatyva 1'!AB$128</f>
        <v>-120002923.96694215</v>
      </c>
      <c r="AC8" s="193">
        <f>'Alternatyva 1'!AC$7-'Alternatyva 1'!AC$128</f>
        <v>-120002923.96694215</v>
      </c>
      <c r="AD8" s="193">
        <f>'Alternatyva 1'!AD$7-'Alternatyva 1'!AD$128</f>
        <v>-120002923.96694215</v>
      </c>
      <c r="AE8" s="193">
        <f>'Alternatyva 1'!AE$7-'Alternatyva 1'!AE$128</f>
        <v>-120002923.96694215</v>
      </c>
      <c r="AF8" s="193">
        <f>'Alternatyva 1'!AF$7-'Alternatyva 1'!AF$128</f>
        <v>-120002923.96694215</v>
      </c>
      <c r="AG8" s="193">
        <f>'Alternatyva 1'!AG$7-'Alternatyva 1'!AG$128</f>
        <v>-120002923.96694215</v>
      </c>
      <c r="AH8" s="193">
        <f>'Alternatyva 1'!AH$7-'Alternatyva 1'!AH$128</f>
        <v>-120002923.96694215</v>
      </c>
      <c r="AI8" s="193">
        <f>'Alternatyva 1'!AI$7-'Alternatyva 1'!AI$128</f>
        <v>-120002923.96694215</v>
      </c>
      <c r="AJ8" s="193">
        <f>'Alternatyva 1'!AJ$7-'Alternatyva 1'!AJ$128</f>
        <v>-120002923.96694215</v>
      </c>
      <c r="AK8" s="193">
        <f>'Alternatyva 1'!AK$7-'Alternatyva 1'!AK$128</f>
        <v>0</v>
      </c>
      <c r="AL8" s="193">
        <f>'Alternatyva 1'!AL$7-'Alternatyva 1'!AL$128</f>
        <v>0</v>
      </c>
      <c r="AM8" s="193">
        <f>'Alternatyva 1'!AM$7-'Alternatyva 1'!AM$128</f>
        <v>0</v>
      </c>
      <c r="AN8" s="193">
        <f>'Alternatyva 1'!AN$7-'Alternatyva 1'!AN$128</f>
        <v>0</v>
      </c>
      <c r="AO8" s="193">
        <f>'Alternatyva 1'!AO$7-'Alternatyva 1'!AO$128</f>
        <v>0</v>
      </c>
      <c r="AP8" s="193">
        <f>'Alternatyva 1'!AP$7-'Alternatyva 1'!AP$128</f>
        <v>0</v>
      </c>
      <c r="AQ8" s="193">
        <f>'Alternatyva 1'!AQ$7-'Alternatyva 1'!AQ$128</f>
        <v>0</v>
      </c>
      <c r="AR8" s="193">
        <f>'Alternatyva 1'!AR$7-'Alternatyva 1'!AR$128</f>
        <v>0</v>
      </c>
      <c r="AS8" s="193">
        <f>'Alternatyva 1'!AS$7-'Alternatyva 1'!AS$128</f>
        <v>0</v>
      </c>
      <c r="AT8" s="193">
        <f>'Alternatyva 1'!AT$7-'Alternatyva 1'!AT$128</f>
        <v>0</v>
      </c>
      <c r="AU8" s="193">
        <f>'Alternatyva 1'!AU$7-'Alternatyva 1'!AU$128</f>
        <v>0</v>
      </c>
      <c r="AV8" s="193">
        <f>'Alternatyva 1'!AV$7-'Alternatyva 1'!AV$128</f>
        <v>0</v>
      </c>
      <c r="AW8" s="193">
        <f>'Alternatyva 1'!AW$7-'Alternatyva 1'!AW$128</f>
        <v>0</v>
      </c>
      <c r="AX8" s="193">
        <f>'Alternatyva 1'!AX$7-'Alternatyva 1'!AX$128</f>
        <v>0</v>
      </c>
      <c r="AY8" s="193">
        <f>'Alternatyva 1'!AY$7-'Alternatyva 1'!AY$128</f>
        <v>0</v>
      </c>
      <c r="AZ8" s="193">
        <f>'Alternatyva 1'!AZ$7-'Alternatyva 1'!AZ$128</f>
        <v>0</v>
      </c>
      <c r="BA8" s="193">
        <f>'Alternatyva 1'!BA$7-'Alternatyva 1'!BA$128</f>
        <v>0</v>
      </c>
      <c r="BB8" s="193">
        <f>'Alternatyva 1'!BB$7-'Alternatyva 1'!BB$128</f>
        <v>0</v>
      </c>
      <c r="BC8" s="193">
        <f>'Alternatyva 1'!BC$7-'Alternatyva 1'!BC$128</f>
        <v>0</v>
      </c>
      <c r="BD8" s="193">
        <f>'Alternatyva 1'!BD$7-'Alternatyva 1'!BD$128</f>
        <v>0</v>
      </c>
      <c r="BE8" s="193">
        <f>'Alternatyva 1'!BE$7-'Alternatyva 1'!BE$128</f>
        <v>0</v>
      </c>
      <c r="BF8" s="193">
        <f>'Alternatyva 1'!BF$7-'Alternatyva 1'!BF$128</f>
        <v>0</v>
      </c>
      <c r="BG8" s="193">
        <f>'Alternatyva 1'!BG$7-'Alternatyva 1'!BG$128</f>
        <v>0</v>
      </c>
      <c r="BH8" s="193">
        <f>'Alternatyva 1'!BH$7-'Alternatyva 1'!BH$128</f>
        <v>0</v>
      </c>
      <c r="BI8" s="193">
        <f>'Alternatyva 1'!BI$7-'Alternatyva 1'!BI$128</f>
        <v>0</v>
      </c>
      <c r="BJ8" s="193">
        <f>'Alternatyva 1'!BJ$7-'Alternatyva 1'!BJ$128</f>
        <v>0</v>
      </c>
      <c r="BK8" s="193">
        <f>'Alternatyva 1'!BK$7-'Alternatyva 1'!BK$128</f>
        <v>0</v>
      </c>
      <c r="BL8" s="193">
        <f>'Alternatyva 1'!BL$7-'Alternatyva 1'!BL$128</f>
        <v>0</v>
      </c>
      <c r="BM8" s="193">
        <f>'Alternatyva 1'!BM$7-'Alternatyva 1'!BM$128</f>
        <v>0</v>
      </c>
      <c r="BN8" s="193">
        <f>'Alternatyva 1'!BN$7-'Alternatyva 1'!BN$128</f>
        <v>0</v>
      </c>
      <c r="BO8" s="193">
        <f>'Alternatyva 1'!BO$7-'Alternatyva 1'!BO$128</f>
        <v>0</v>
      </c>
      <c r="BP8" s="193">
        <f>'Alternatyva 1'!BP$7-'Alternatyva 1'!BP$128</f>
        <v>0</v>
      </c>
      <c r="BQ8" s="193">
        <f>'Alternatyva 1'!BQ$7-'Alternatyva 1'!BQ$128</f>
        <v>0</v>
      </c>
      <c r="BR8" s="193">
        <f>'Alternatyva 1'!BR$7-'Alternatyva 1'!BR$128</f>
        <v>0</v>
      </c>
      <c r="BS8" s="193">
        <f>'Alternatyva 1'!BS$7-'Alternatyva 1'!BS$128</f>
        <v>0</v>
      </c>
      <c r="BT8" s="193">
        <f>'Alternatyva 1'!BT$7-'Alternatyva 1'!BT$128</f>
        <v>0</v>
      </c>
      <c r="BU8" s="193">
        <f>'Alternatyva 1'!BU$7-'Alternatyva 1'!BU$128</f>
        <v>0</v>
      </c>
      <c r="BV8" s="193">
        <f>'Alternatyva 1'!BV$7-'Alternatyva 1'!BV$128</f>
        <v>0</v>
      </c>
      <c r="BW8" s="193">
        <f>'Alternatyva 1'!BW$7-'Alternatyva 1'!BW$128</f>
        <v>0</v>
      </c>
      <c r="BX8" s="193">
        <f>'Alternatyva 1'!BX$7-'Alternatyva 1'!BX$128</f>
        <v>0</v>
      </c>
      <c r="BY8" s="193">
        <f>'Alternatyva 1'!BY$7-'Alternatyva 1'!BY$128</f>
        <v>0</v>
      </c>
      <c r="BZ8" s="193">
        <f>'Alternatyva 1'!BZ$7-'Alternatyva 1'!BZ$128</f>
        <v>0</v>
      </c>
      <c r="CA8" s="193">
        <f>'Alternatyva 1'!CA$7-'Alternatyva 1'!CA$128</f>
        <v>0</v>
      </c>
      <c r="CB8" s="193">
        <f>'Alternatyva 1'!CB$7-'Alternatyva 1'!CB$128</f>
        <v>0</v>
      </c>
      <c r="CC8" s="193">
        <f>'Alternatyva 1'!CC$7-'Alternatyva 1'!CC$128</f>
        <v>0</v>
      </c>
      <c r="CD8" s="193">
        <f>'Alternatyva 1'!CD$7-'Alternatyva 1'!CD$128</f>
        <v>0</v>
      </c>
      <c r="CE8" s="193">
        <f>'Alternatyva 1'!CE$7-'Alternatyva 1'!CE$128</f>
        <v>0</v>
      </c>
      <c r="CF8" s="193">
        <f>'Alternatyva 1'!CF$7-'Alternatyva 1'!CF$128</f>
        <v>0</v>
      </c>
      <c r="CG8" s="193">
        <f>'Alternatyva 1'!CG$7-'Alternatyva 1'!CG$128</f>
        <v>0</v>
      </c>
      <c r="CH8" s="193">
        <f>'Alternatyva 1'!CH$7-'Alternatyva 1'!CH$128</f>
        <v>0</v>
      </c>
      <c r="CI8" s="193">
        <f>'Alternatyva 1'!CI$7-'Alternatyva 1'!CI$128</f>
        <v>0</v>
      </c>
      <c r="CJ8" s="193">
        <f>'Alternatyva 1'!CJ$7-'Alternatyva 1'!CJ$128</f>
        <v>0</v>
      </c>
      <c r="CK8" s="193">
        <f>'Alternatyva 1'!CK$7-'Alternatyva 1'!CK$128</f>
        <v>0</v>
      </c>
      <c r="CL8" s="193">
        <f>'Alternatyva 1'!CL$7-'Alternatyva 1'!CL$128</f>
        <v>0</v>
      </c>
      <c r="CM8" s="193">
        <f>'Alternatyva 1'!CM$7-'Alternatyva 1'!CM$128</f>
        <v>0</v>
      </c>
      <c r="CN8" s="193">
        <f>'Alternatyva 1'!CN$7-'Alternatyva 1'!CN$128</f>
        <v>0</v>
      </c>
      <c r="CO8" s="193">
        <f>'Alternatyva 1'!CO$7-'Alternatyva 1'!CO$128</f>
        <v>0</v>
      </c>
      <c r="CP8" s="193">
        <f>'Alternatyva 1'!CP$7-'Alternatyva 1'!CP$128</f>
        <v>0</v>
      </c>
      <c r="CQ8" s="193">
        <f>'Alternatyva 1'!CQ$7-'Alternatyva 1'!CQ$128</f>
        <v>0</v>
      </c>
      <c r="CR8" s="193">
        <f>'Alternatyva 1'!CR$7-'Alternatyva 1'!CR$128</f>
        <v>0</v>
      </c>
      <c r="CS8" s="193">
        <f>'Alternatyva 1'!CS$7-'Alternatyva 1'!CS$128</f>
        <v>0</v>
      </c>
      <c r="CT8" s="193">
        <f>'Alternatyva 1'!CT$7-'Alternatyva 1'!CT$128</f>
        <v>0</v>
      </c>
      <c r="CU8" s="193">
        <f>'Alternatyva 1'!CU$7-'Alternatyva 1'!CU$128</f>
        <v>0</v>
      </c>
      <c r="CV8" s="193">
        <f>'Alternatyva 1'!CV$7-'Alternatyva 1'!CV$128</f>
        <v>0</v>
      </c>
      <c r="CW8" s="193">
        <f>'Alternatyva 1'!CW$7-'Alternatyva 1'!CW$128</f>
        <v>0</v>
      </c>
      <c r="CX8" s="193">
        <f>'Alternatyva 1'!CX$7-'Alternatyva 1'!CX$128</f>
        <v>0</v>
      </c>
      <c r="CY8" s="193">
        <f>'Alternatyva 1'!CY$7-'Alternatyva 1'!CY$128</f>
        <v>0</v>
      </c>
      <c r="CZ8" s="193">
        <f>'Alternatyva 1'!CZ$7-'Alternatyva 1'!CZ$128</f>
        <v>0</v>
      </c>
      <c r="DA8" s="193">
        <f>'Alternatyva 1'!DA$7-'Alternatyva 1'!DA$128</f>
        <v>0</v>
      </c>
      <c r="DB8" s="193">
        <f>'Alternatyva 1'!DB$7-'Alternatyva 1'!DB$128</f>
        <v>0</v>
      </c>
      <c r="DC8" s="193">
        <f>'Alternatyva 1'!DC$7-'Alternatyva 1'!DC$128</f>
        <v>0</v>
      </c>
    </row>
    <row r="9" spans="2:107" ht="27.6" customHeight="1">
      <c r="B9" s="160" t="s">
        <v>255</v>
      </c>
      <c r="C9" s="796" t="s">
        <v>551</v>
      </c>
      <c r="D9" s="797"/>
      <c r="E9" s="798"/>
      <c r="F9" s="192">
        <f ca="1">H9+NPV(FD,I9:INDEX(I9:DC9,PAL))</f>
        <v>0</v>
      </c>
      <c r="G9" s="192">
        <f ca="1">SUMIF($H$6:$DC$6,"&lt;="&amp;PAL,$H9:$DC9)</f>
        <v>0</v>
      </c>
      <c r="H9" s="193" cm="1">
        <f t="array" aca="1" ref="H9" ca="1">SUMPRODUCT('Alternatyva 1'!H$112:H$114,100/('Alternatyva 1'!$DG$112:$DG$114+100))-SUMPRODUCT('Alternatyva 1'!H$124:H$126,100/('Alternatyva 1'!$DG$124:$DG$126+100))+SUMPRODUCT('Alternatyva 1'!H$20:H$100,100/('Alternatyva 1'!$DG$20:$DG$100+100),'Alternatyva 1'!$DI$20:$DI$100)</f>
        <v>0</v>
      </c>
      <c r="I9" s="193" cm="1">
        <f t="array" aca="1" ref="I9" ca="1">SUMPRODUCT('Alternatyva 1'!I$112:I$114,100/('Alternatyva 1'!$DG$112:$DG$114+100))-SUMPRODUCT('Alternatyva 1'!I$124:I$126,100/('Alternatyva 1'!$DG$124:$DG$126+100))+SUMPRODUCT('Alternatyva 1'!I$20:I$100,100/('Alternatyva 1'!$DG$20:$DG$100+100),'Alternatyva 1'!$DI$20:$DI$100)</f>
        <v>0</v>
      </c>
      <c r="J9" s="193" cm="1">
        <f t="array" aca="1" ref="J9" ca="1">SUMPRODUCT('Alternatyva 1'!J$112:J$114,100/('Alternatyva 1'!$DG$112:$DG$114+100))-SUMPRODUCT('Alternatyva 1'!J$124:J$126,100/('Alternatyva 1'!$DG$124:$DG$126+100))+SUMPRODUCT('Alternatyva 1'!J$20:J$100,100/('Alternatyva 1'!$DG$20:$DG$100+100),'Alternatyva 1'!$DI$20:$DI$100)</f>
        <v>0</v>
      </c>
      <c r="K9" s="193" cm="1">
        <f t="array" aca="1" ref="K9" ca="1">SUMPRODUCT('Alternatyva 1'!K$112:K$114,100/('Alternatyva 1'!$DG$112:$DG$114+100))-SUMPRODUCT('Alternatyva 1'!K$124:K$126,100/('Alternatyva 1'!$DG$124:$DG$126+100))+SUMPRODUCT('Alternatyva 1'!K$20:K$100,100/('Alternatyva 1'!$DG$20:$DG$100+100),'Alternatyva 1'!$DI$20:$DI$100)</f>
        <v>0</v>
      </c>
      <c r="L9" s="193" cm="1">
        <f t="array" aca="1" ref="L9" ca="1">SUMPRODUCT('Alternatyva 1'!L$112:L$114,100/('Alternatyva 1'!$DG$112:$DG$114+100))-SUMPRODUCT('Alternatyva 1'!L$124:L$126,100/('Alternatyva 1'!$DG$124:$DG$126+100))+SUMPRODUCT('Alternatyva 1'!L$20:L$100,100/('Alternatyva 1'!$DG$20:$DG$100+100),'Alternatyva 1'!$DI$20:$DI$100)</f>
        <v>0</v>
      </c>
      <c r="M9" s="193" cm="1">
        <f t="array" aca="1" ref="M9" ca="1">SUMPRODUCT('Alternatyva 1'!M$112:M$114,100/('Alternatyva 1'!$DG$112:$DG$114+100))-SUMPRODUCT('Alternatyva 1'!M$124:M$126,100/('Alternatyva 1'!$DG$124:$DG$126+100))+SUMPRODUCT('Alternatyva 1'!M$20:M$100,100/('Alternatyva 1'!$DG$20:$DG$100+100),'Alternatyva 1'!$DI$20:$DI$100)</f>
        <v>0</v>
      </c>
      <c r="N9" s="193" cm="1">
        <f t="array" aca="1" ref="N9" ca="1">SUMPRODUCT('Alternatyva 1'!N$112:N$114,100/('Alternatyva 1'!$DG$112:$DG$114+100))-SUMPRODUCT('Alternatyva 1'!N$124:N$126,100/('Alternatyva 1'!$DG$124:$DG$126+100))+SUMPRODUCT('Alternatyva 1'!N$20:N$100,100/('Alternatyva 1'!$DG$20:$DG$100+100),'Alternatyva 1'!$DI$20:$DI$100)</f>
        <v>0</v>
      </c>
      <c r="O9" s="193" cm="1">
        <f t="array" aca="1" ref="O9" ca="1">SUMPRODUCT('Alternatyva 1'!O$112:O$114,100/('Alternatyva 1'!$DG$112:$DG$114+100))-SUMPRODUCT('Alternatyva 1'!O$124:O$126,100/('Alternatyva 1'!$DG$124:$DG$126+100))+SUMPRODUCT('Alternatyva 1'!O$20:O$100,100/('Alternatyva 1'!$DG$20:$DG$100+100),'Alternatyva 1'!$DI$20:$DI$100)</f>
        <v>0</v>
      </c>
      <c r="P9" s="193" cm="1">
        <f t="array" aca="1" ref="P9" ca="1">SUMPRODUCT('Alternatyva 1'!P$112:P$114,100/('Alternatyva 1'!$DG$112:$DG$114+100))-SUMPRODUCT('Alternatyva 1'!P$124:P$126,100/('Alternatyva 1'!$DG$124:$DG$126+100))+SUMPRODUCT('Alternatyva 1'!P$20:P$100,100/('Alternatyva 1'!$DG$20:$DG$100+100),'Alternatyva 1'!$DI$20:$DI$100)</f>
        <v>0</v>
      </c>
      <c r="Q9" s="193" cm="1">
        <f t="array" aca="1" ref="Q9" ca="1">SUMPRODUCT('Alternatyva 1'!Q$112:Q$114,100/('Alternatyva 1'!$DG$112:$DG$114+100))-SUMPRODUCT('Alternatyva 1'!Q$124:Q$126,100/('Alternatyva 1'!$DG$124:$DG$126+100))+SUMPRODUCT('Alternatyva 1'!Q$20:Q$100,100/('Alternatyva 1'!$DG$20:$DG$100+100),'Alternatyva 1'!$DI$20:$DI$100)</f>
        <v>0</v>
      </c>
      <c r="R9" s="193" cm="1">
        <f t="array" aca="1" ref="R9" ca="1">SUMPRODUCT('Alternatyva 1'!R$112:R$114,100/('Alternatyva 1'!$DG$112:$DG$114+100))-SUMPRODUCT('Alternatyva 1'!R$124:R$126,100/('Alternatyva 1'!$DG$124:$DG$126+100))+SUMPRODUCT('Alternatyva 1'!R$20:R$100,100/('Alternatyva 1'!$DG$20:$DG$100+100),'Alternatyva 1'!$DI$20:$DI$100)</f>
        <v>0</v>
      </c>
      <c r="S9" s="193" cm="1">
        <f t="array" aca="1" ref="S9" ca="1">SUMPRODUCT('Alternatyva 1'!S$112:S$114,100/('Alternatyva 1'!$DG$112:$DG$114+100))-SUMPRODUCT('Alternatyva 1'!S$124:S$126,100/('Alternatyva 1'!$DG$124:$DG$126+100))+SUMPRODUCT('Alternatyva 1'!S$20:S$100,100/('Alternatyva 1'!$DG$20:$DG$100+100),'Alternatyva 1'!$DI$20:$DI$100)</f>
        <v>0</v>
      </c>
      <c r="T9" s="193" cm="1">
        <f t="array" aca="1" ref="T9" ca="1">SUMPRODUCT('Alternatyva 1'!T$112:T$114,100/('Alternatyva 1'!$DG$112:$DG$114+100))-SUMPRODUCT('Alternatyva 1'!T$124:T$126,100/('Alternatyva 1'!$DG$124:$DG$126+100))+SUMPRODUCT('Alternatyva 1'!T$20:T$100,100/('Alternatyva 1'!$DG$20:$DG$100+100),'Alternatyva 1'!$DI$20:$DI$100)</f>
        <v>0</v>
      </c>
      <c r="U9" s="193" cm="1">
        <f t="array" ref="U9">SUMPRODUCT('Alternatyva 1'!U$112:U$114,100/('Alternatyva 1'!$DG$112:$DG$114+100))-SUMPRODUCT('Alternatyva 1'!U$124:U$126,100/('Alternatyva 1'!$DG$124:$DG$126+100))+SUMPRODUCT('Alternatyva 1'!U$20:U$100,100/('Alternatyva 1'!$DG$20:$DG$100+100),'Alternatyva 1'!$DI$20:$DI$100)</f>
        <v>0</v>
      </c>
      <c r="V9" s="193" cm="1">
        <f t="array" ref="V9">SUMPRODUCT('Alternatyva 1'!V$112:V$114,100/('Alternatyva 1'!$DG$112:$DG$114+100))-SUMPRODUCT('Alternatyva 1'!V$124:V$126,100/('Alternatyva 1'!$DG$124:$DG$126+100))+SUMPRODUCT('Alternatyva 1'!V$20:V$100,100/('Alternatyva 1'!$DG$20:$DG$100+100),'Alternatyva 1'!$DI$20:$DI$100)</f>
        <v>0</v>
      </c>
      <c r="W9" s="193" cm="1">
        <f t="array" ref="W9">SUMPRODUCT('Alternatyva 1'!W$112:W$114,100/('Alternatyva 1'!$DG$112:$DG$114+100))-SUMPRODUCT('Alternatyva 1'!W$124:W$126,100/('Alternatyva 1'!$DG$124:$DG$126+100))+SUMPRODUCT('Alternatyva 1'!W$20:W$100,100/('Alternatyva 1'!$DG$20:$DG$100+100),'Alternatyva 1'!$DI$20:$DI$100)</f>
        <v>0</v>
      </c>
      <c r="X9" s="193" cm="1">
        <f t="array" ref="X9">SUMPRODUCT('Alternatyva 1'!X$112:X$114,100/('Alternatyva 1'!$DG$112:$DG$114+100))-SUMPRODUCT('Alternatyva 1'!X$124:X$126,100/('Alternatyva 1'!$DG$124:$DG$126+100))+SUMPRODUCT('Alternatyva 1'!X$20:X$100,100/('Alternatyva 1'!$DG$20:$DG$100+100),'Alternatyva 1'!$DI$20:$DI$100)</f>
        <v>0</v>
      </c>
      <c r="Y9" s="193" cm="1">
        <f t="array" ref="Y9">SUMPRODUCT('Alternatyva 1'!Y$112:Y$114,100/('Alternatyva 1'!$DG$112:$DG$114+100))-SUMPRODUCT('Alternatyva 1'!Y$124:Y$126,100/('Alternatyva 1'!$DG$124:$DG$126+100))+SUMPRODUCT('Alternatyva 1'!Y$20:Y$100,100/('Alternatyva 1'!$DG$20:$DG$100+100),'Alternatyva 1'!$DI$20:$DI$100)</f>
        <v>0</v>
      </c>
      <c r="Z9" s="193" cm="1">
        <f t="array" ref="Z9">SUMPRODUCT('Alternatyva 1'!Z$112:Z$114,100/('Alternatyva 1'!$DG$112:$DG$114+100))-SUMPRODUCT('Alternatyva 1'!Z$124:Z$126,100/('Alternatyva 1'!$DG$124:$DG$126+100))+SUMPRODUCT('Alternatyva 1'!Z$20:Z$100,100/('Alternatyva 1'!$DG$20:$DG$100+100),'Alternatyva 1'!$DI$20:$DI$100)</f>
        <v>0</v>
      </c>
      <c r="AA9" s="193" cm="1">
        <f t="array" ref="AA9">SUMPRODUCT('Alternatyva 1'!AA$112:AA$114,100/('Alternatyva 1'!$DG$112:$DG$114+100))-SUMPRODUCT('Alternatyva 1'!AA$124:AA$126,100/('Alternatyva 1'!$DG$124:$DG$126+100))+SUMPRODUCT('Alternatyva 1'!AA$20:AA$100,100/('Alternatyva 1'!$DG$20:$DG$100+100),'Alternatyva 1'!$DI$20:$DI$100)</f>
        <v>0</v>
      </c>
      <c r="AB9" s="193" cm="1">
        <f t="array" ref="AB9">SUMPRODUCT('Alternatyva 1'!AB$112:AB$114,100/('Alternatyva 1'!$DG$112:$DG$114+100))-SUMPRODUCT('Alternatyva 1'!AB$124:AB$126,100/('Alternatyva 1'!$DG$124:$DG$126+100))+SUMPRODUCT('Alternatyva 1'!AB$20:AB$100,100/('Alternatyva 1'!$DG$20:$DG$100+100),'Alternatyva 1'!$DI$20:$DI$100)</f>
        <v>0</v>
      </c>
      <c r="AC9" s="193" cm="1">
        <f t="array" ref="AC9">SUMPRODUCT('Alternatyva 1'!AC$112:AC$114,100/('Alternatyva 1'!$DG$112:$DG$114+100))-SUMPRODUCT('Alternatyva 1'!AC$124:AC$126,100/('Alternatyva 1'!$DG$124:$DG$126+100))+SUMPRODUCT('Alternatyva 1'!AC$20:AC$100,100/('Alternatyva 1'!$DG$20:$DG$100+100),'Alternatyva 1'!$DI$20:$DI$100)</f>
        <v>0</v>
      </c>
      <c r="AD9" s="193" cm="1">
        <f t="array" ref="AD9">SUMPRODUCT('Alternatyva 1'!AD$112:AD$114,100/('Alternatyva 1'!$DG$112:$DG$114+100))-SUMPRODUCT('Alternatyva 1'!AD$124:AD$126,100/('Alternatyva 1'!$DG$124:$DG$126+100))+SUMPRODUCT('Alternatyva 1'!AD$20:AD$100,100/('Alternatyva 1'!$DG$20:$DG$100+100),'Alternatyva 1'!$DI$20:$DI$100)</f>
        <v>0</v>
      </c>
      <c r="AE9" s="193" cm="1">
        <f t="array" ref="AE9">SUMPRODUCT('Alternatyva 1'!AE$112:AE$114,100/('Alternatyva 1'!$DG$112:$DG$114+100))-SUMPRODUCT('Alternatyva 1'!AE$124:AE$126,100/('Alternatyva 1'!$DG$124:$DG$126+100))+SUMPRODUCT('Alternatyva 1'!AE$20:AE$100,100/('Alternatyva 1'!$DG$20:$DG$100+100),'Alternatyva 1'!$DI$20:$DI$100)</f>
        <v>0</v>
      </c>
      <c r="AF9" s="193" cm="1">
        <f t="array" ref="AF9">SUMPRODUCT('Alternatyva 1'!AF$112:AF$114,100/('Alternatyva 1'!$DG$112:$DG$114+100))-SUMPRODUCT('Alternatyva 1'!AF$124:AF$126,100/('Alternatyva 1'!$DG$124:$DG$126+100))+SUMPRODUCT('Alternatyva 1'!AF$20:AF$100,100/('Alternatyva 1'!$DG$20:$DG$100+100),'Alternatyva 1'!$DI$20:$DI$100)</f>
        <v>0</v>
      </c>
      <c r="AG9" s="193" cm="1">
        <f t="array" ref="AG9">SUMPRODUCT('Alternatyva 1'!AG$112:AG$114,100/('Alternatyva 1'!$DG$112:$DG$114+100))-SUMPRODUCT('Alternatyva 1'!AG$124:AG$126,100/('Alternatyva 1'!$DG$124:$DG$126+100))+SUMPRODUCT('Alternatyva 1'!AG$20:AG$100,100/('Alternatyva 1'!$DG$20:$DG$100+100),'Alternatyva 1'!$DI$20:$DI$100)</f>
        <v>0</v>
      </c>
      <c r="AH9" s="193" cm="1">
        <f t="array" ref="AH9">SUMPRODUCT('Alternatyva 1'!AH$112:AH$114,100/('Alternatyva 1'!$DG$112:$DG$114+100))-SUMPRODUCT('Alternatyva 1'!AH$124:AH$126,100/('Alternatyva 1'!$DG$124:$DG$126+100))+SUMPRODUCT('Alternatyva 1'!AH$20:AH$100,100/('Alternatyva 1'!$DG$20:$DG$100+100),'Alternatyva 1'!$DI$20:$DI$100)</f>
        <v>0</v>
      </c>
      <c r="AI9" s="193" cm="1">
        <f t="array" ref="AI9">SUMPRODUCT('Alternatyva 1'!AI$112:AI$114,100/('Alternatyva 1'!$DG$112:$DG$114+100))-SUMPRODUCT('Alternatyva 1'!AI$124:AI$126,100/('Alternatyva 1'!$DG$124:$DG$126+100))+SUMPRODUCT('Alternatyva 1'!AI$20:AI$100,100/('Alternatyva 1'!$DG$20:$DG$100+100),'Alternatyva 1'!$DI$20:$DI$100)</f>
        <v>0</v>
      </c>
      <c r="AJ9" s="193" cm="1">
        <f t="array" ref="AJ9">SUMPRODUCT('Alternatyva 1'!AJ$112:AJ$114,100/('Alternatyva 1'!$DG$112:$DG$114+100))-SUMPRODUCT('Alternatyva 1'!AJ$124:AJ$126,100/('Alternatyva 1'!$DG$124:$DG$126+100))+SUMPRODUCT('Alternatyva 1'!AJ$20:AJ$100,100/('Alternatyva 1'!$DG$20:$DG$100+100),'Alternatyva 1'!$DI$20:$DI$100)</f>
        <v>0</v>
      </c>
      <c r="AK9" s="193" cm="1">
        <f t="array" ref="AK9">SUMPRODUCT('Alternatyva 1'!AK$112:AK$114,100/('Alternatyva 1'!$DG$112:$DG$114+100))-SUMPRODUCT('Alternatyva 1'!AK$124:AK$126,100/('Alternatyva 1'!$DG$124:$DG$126+100))+SUMPRODUCT('Alternatyva 1'!AK$20:AK$100,100/('Alternatyva 1'!$DG$20:$DG$100+100),'Alternatyva 1'!$DI$20:$DI$100)</f>
        <v>0</v>
      </c>
      <c r="AL9" s="193" cm="1">
        <f t="array" ref="AL9">SUMPRODUCT('Alternatyva 1'!AL$112:AL$114,100/('Alternatyva 1'!$DG$112:$DG$114+100))-SUMPRODUCT('Alternatyva 1'!AL$124:AL$126,100/('Alternatyva 1'!$DG$124:$DG$126+100))+SUMPRODUCT('Alternatyva 1'!AL$20:AL$100,100/('Alternatyva 1'!$DG$20:$DG$100+100),'Alternatyva 1'!$DI$20:$DI$100)</f>
        <v>0</v>
      </c>
      <c r="AM9" s="193" cm="1">
        <f t="array" ref="AM9">SUMPRODUCT('Alternatyva 1'!AM$112:AM$114,100/('Alternatyva 1'!$DG$112:$DG$114+100))-SUMPRODUCT('Alternatyva 1'!AM$124:AM$126,100/('Alternatyva 1'!$DG$124:$DG$126+100))+SUMPRODUCT('Alternatyva 1'!AM$20:AM$100,100/('Alternatyva 1'!$DG$20:$DG$100+100),'Alternatyva 1'!$DI$20:$DI$100)</f>
        <v>0</v>
      </c>
      <c r="AN9" s="193" cm="1">
        <f t="array" ref="AN9">SUMPRODUCT('Alternatyva 1'!AN$112:AN$114,100/('Alternatyva 1'!$DG$112:$DG$114+100))-SUMPRODUCT('Alternatyva 1'!AN$124:AN$126,100/('Alternatyva 1'!$DG$124:$DG$126+100))+SUMPRODUCT('Alternatyva 1'!AN$20:AN$100,100/('Alternatyva 1'!$DG$20:$DG$100+100),'Alternatyva 1'!$DI$20:$DI$100)</f>
        <v>0</v>
      </c>
      <c r="AO9" s="193" cm="1">
        <f t="array" ref="AO9">SUMPRODUCT('Alternatyva 1'!AO$112:AO$114,100/('Alternatyva 1'!$DG$112:$DG$114+100))-SUMPRODUCT('Alternatyva 1'!AO$124:AO$126,100/('Alternatyva 1'!$DG$124:$DG$126+100))+SUMPRODUCT('Alternatyva 1'!AO$20:AO$100,100/('Alternatyva 1'!$DG$20:$DG$100+100),'Alternatyva 1'!$DI$20:$DI$100)</f>
        <v>0</v>
      </c>
      <c r="AP9" s="193" cm="1">
        <f t="array" ref="AP9">SUMPRODUCT('Alternatyva 1'!AP$112:AP$114,100/('Alternatyva 1'!$DG$112:$DG$114+100))-SUMPRODUCT('Alternatyva 1'!AP$124:AP$126,100/('Alternatyva 1'!$DG$124:$DG$126+100))+SUMPRODUCT('Alternatyva 1'!AP$20:AP$100,100/('Alternatyva 1'!$DG$20:$DG$100+100),'Alternatyva 1'!$DI$20:$DI$100)</f>
        <v>0</v>
      </c>
      <c r="AQ9" s="193" cm="1">
        <f t="array" ref="AQ9">SUMPRODUCT('Alternatyva 1'!AQ$112:AQ$114,100/('Alternatyva 1'!$DG$112:$DG$114+100))-SUMPRODUCT('Alternatyva 1'!AQ$124:AQ$126,100/('Alternatyva 1'!$DG$124:$DG$126+100))+SUMPRODUCT('Alternatyva 1'!AQ$20:AQ$100,100/('Alternatyva 1'!$DG$20:$DG$100+100),'Alternatyva 1'!$DI$20:$DI$100)</f>
        <v>0</v>
      </c>
      <c r="AR9" s="193" cm="1">
        <f t="array" ref="AR9">SUMPRODUCT('Alternatyva 1'!AR$112:AR$114,100/('Alternatyva 1'!$DG$112:$DG$114+100))-SUMPRODUCT('Alternatyva 1'!AR$124:AR$126,100/('Alternatyva 1'!$DG$124:$DG$126+100))+SUMPRODUCT('Alternatyva 1'!AR$20:AR$100,100/('Alternatyva 1'!$DG$20:$DG$100+100),'Alternatyva 1'!$DI$20:$DI$100)</f>
        <v>0</v>
      </c>
      <c r="AS9" s="193" cm="1">
        <f t="array" ref="AS9">SUMPRODUCT('Alternatyva 1'!AS$112:AS$114,100/('Alternatyva 1'!$DG$112:$DG$114+100))-SUMPRODUCT('Alternatyva 1'!AS$124:AS$126,100/('Alternatyva 1'!$DG$124:$DG$126+100))+SUMPRODUCT('Alternatyva 1'!AS$20:AS$100,100/('Alternatyva 1'!$DG$20:$DG$100+100),'Alternatyva 1'!$DI$20:$DI$100)</f>
        <v>0</v>
      </c>
      <c r="AT9" s="193" cm="1">
        <f t="array" ref="AT9">SUMPRODUCT('Alternatyva 1'!AT$112:AT$114,100/('Alternatyva 1'!$DG$112:$DG$114+100))-SUMPRODUCT('Alternatyva 1'!AT$124:AT$126,100/('Alternatyva 1'!$DG$124:$DG$126+100))+SUMPRODUCT('Alternatyva 1'!AT$20:AT$100,100/('Alternatyva 1'!$DG$20:$DG$100+100),'Alternatyva 1'!$DI$20:$DI$100)</f>
        <v>0</v>
      </c>
      <c r="AU9" s="193" cm="1">
        <f t="array" ref="AU9">SUMPRODUCT('Alternatyva 1'!AU$112:AU$114,100/('Alternatyva 1'!$DG$112:$DG$114+100))-SUMPRODUCT('Alternatyva 1'!AU$124:AU$126,100/('Alternatyva 1'!$DG$124:$DG$126+100))+SUMPRODUCT('Alternatyva 1'!AU$20:AU$100,100/('Alternatyva 1'!$DG$20:$DG$100+100),'Alternatyva 1'!$DI$20:$DI$100)</f>
        <v>0</v>
      </c>
      <c r="AV9" s="193" cm="1">
        <f t="array" ref="AV9">SUMPRODUCT('Alternatyva 1'!AV$112:AV$114,100/('Alternatyva 1'!$DG$112:$DG$114+100))-SUMPRODUCT('Alternatyva 1'!AV$124:AV$126,100/('Alternatyva 1'!$DG$124:$DG$126+100))+SUMPRODUCT('Alternatyva 1'!AV$20:AV$100,100/('Alternatyva 1'!$DG$20:$DG$100+100),'Alternatyva 1'!$DI$20:$DI$100)</f>
        <v>0</v>
      </c>
      <c r="AW9" s="193" cm="1">
        <f t="array" ref="AW9">SUMPRODUCT('Alternatyva 1'!AW$112:AW$114,100/('Alternatyva 1'!$DG$112:$DG$114+100))-SUMPRODUCT('Alternatyva 1'!AW$124:AW$126,100/('Alternatyva 1'!$DG$124:$DG$126+100))+SUMPRODUCT('Alternatyva 1'!AW$20:AW$100,100/('Alternatyva 1'!$DG$20:$DG$100+100),'Alternatyva 1'!$DI$20:$DI$100)</f>
        <v>0</v>
      </c>
      <c r="AX9" s="193" cm="1">
        <f t="array" ref="AX9">SUMPRODUCT('Alternatyva 1'!AX$112:AX$114,100/('Alternatyva 1'!$DG$112:$DG$114+100))-SUMPRODUCT('Alternatyva 1'!AX$124:AX$126,100/('Alternatyva 1'!$DG$124:$DG$126+100))+SUMPRODUCT('Alternatyva 1'!AX$20:AX$100,100/('Alternatyva 1'!$DG$20:$DG$100+100),'Alternatyva 1'!$DI$20:$DI$100)</f>
        <v>0</v>
      </c>
      <c r="AY9" s="193" cm="1">
        <f t="array" ref="AY9">SUMPRODUCT('Alternatyva 1'!AY$112:AY$114,100/('Alternatyva 1'!$DG$112:$DG$114+100))-SUMPRODUCT('Alternatyva 1'!AY$124:AY$126,100/('Alternatyva 1'!$DG$124:$DG$126+100))+SUMPRODUCT('Alternatyva 1'!AY$20:AY$100,100/('Alternatyva 1'!$DG$20:$DG$100+100),'Alternatyva 1'!$DI$20:$DI$100)</f>
        <v>0</v>
      </c>
      <c r="AZ9" s="193" cm="1">
        <f t="array" ref="AZ9">SUMPRODUCT('Alternatyva 1'!AZ$112:AZ$114,100/('Alternatyva 1'!$DG$112:$DG$114+100))-SUMPRODUCT('Alternatyva 1'!AZ$124:AZ$126,100/('Alternatyva 1'!$DG$124:$DG$126+100))+SUMPRODUCT('Alternatyva 1'!AZ$20:AZ$100,100/('Alternatyva 1'!$DG$20:$DG$100+100),'Alternatyva 1'!$DI$20:$DI$100)</f>
        <v>0</v>
      </c>
      <c r="BA9" s="193" cm="1">
        <f t="array" ref="BA9">SUMPRODUCT('Alternatyva 1'!BA$112:BA$114,100/('Alternatyva 1'!$DG$112:$DG$114+100))-SUMPRODUCT('Alternatyva 1'!BA$124:BA$126,100/('Alternatyva 1'!$DG$124:$DG$126+100))+SUMPRODUCT('Alternatyva 1'!BA$20:BA$100,100/('Alternatyva 1'!$DG$20:$DG$100+100),'Alternatyva 1'!$DI$20:$DI$100)</f>
        <v>0</v>
      </c>
      <c r="BB9" s="193" cm="1">
        <f t="array" ref="BB9">SUMPRODUCT('Alternatyva 1'!BB$112:BB$114,100/('Alternatyva 1'!$DG$112:$DG$114+100))-SUMPRODUCT('Alternatyva 1'!BB$124:BB$126,100/('Alternatyva 1'!$DG$124:$DG$126+100))+SUMPRODUCT('Alternatyva 1'!BB$20:BB$100,100/('Alternatyva 1'!$DG$20:$DG$100+100),'Alternatyva 1'!$DI$20:$DI$100)</f>
        <v>0</v>
      </c>
      <c r="BC9" s="193" cm="1">
        <f t="array" ref="BC9">SUMPRODUCT('Alternatyva 1'!BC$112:BC$114,100/('Alternatyva 1'!$DG$112:$DG$114+100))-SUMPRODUCT('Alternatyva 1'!BC$124:BC$126,100/('Alternatyva 1'!$DG$124:$DG$126+100))+SUMPRODUCT('Alternatyva 1'!BC$20:BC$100,100/('Alternatyva 1'!$DG$20:$DG$100+100),'Alternatyva 1'!$DI$20:$DI$100)</f>
        <v>0</v>
      </c>
      <c r="BD9" s="193" cm="1">
        <f t="array" ref="BD9">SUMPRODUCT('Alternatyva 1'!BD$112:BD$114,100/('Alternatyva 1'!$DG$112:$DG$114+100))-SUMPRODUCT('Alternatyva 1'!BD$124:BD$126,100/('Alternatyva 1'!$DG$124:$DG$126+100))+SUMPRODUCT('Alternatyva 1'!BD$20:BD$100,100/('Alternatyva 1'!$DG$20:$DG$100+100),'Alternatyva 1'!$DI$20:$DI$100)</f>
        <v>0</v>
      </c>
      <c r="BE9" s="193" cm="1">
        <f t="array" ref="BE9">SUMPRODUCT('Alternatyva 1'!BE$112:BE$114,100/('Alternatyva 1'!$DG$112:$DG$114+100))-SUMPRODUCT('Alternatyva 1'!BE$124:BE$126,100/('Alternatyva 1'!$DG$124:$DG$126+100))+SUMPRODUCT('Alternatyva 1'!BE$20:BE$100,100/('Alternatyva 1'!$DG$20:$DG$100+100),'Alternatyva 1'!$DI$20:$DI$100)</f>
        <v>0</v>
      </c>
      <c r="BF9" s="193" cm="1">
        <f t="array" ref="BF9">SUMPRODUCT('Alternatyva 1'!BF$112:BF$114,100/('Alternatyva 1'!$DG$112:$DG$114+100))-SUMPRODUCT('Alternatyva 1'!BF$124:BF$126,100/('Alternatyva 1'!$DG$124:$DG$126+100))+SUMPRODUCT('Alternatyva 1'!BF$20:BF$100,100/('Alternatyva 1'!$DG$20:$DG$100+100),'Alternatyva 1'!$DI$20:$DI$100)</f>
        <v>0</v>
      </c>
      <c r="BG9" s="193" cm="1">
        <f t="array" ref="BG9">SUMPRODUCT('Alternatyva 1'!BG$112:BG$114,100/('Alternatyva 1'!$DG$112:$DG$114+100))-SUMPRODUCT('Alternatyva 1'!BG$124:BG$126,100/('Alternatyva 1'!$DG$124:$DG$126+100))+SUMPRODUCT('Alternatyva 1'!BG$20:BG$100,100/('Alternatyva 1'!$DG$20:$DG$100+100),'Alternatyva 1'!$DI$20:$DI$100)</f>
        <v>0</v>
      </c>
      <c r="BH9" s="193" cm="1">
        <f t="array" ref="BH9">SUMPRODUCT('Alternatyva 1'!BH$112:BH$114,100/('Alternatyva 1'!$DG$112:$DG$114+100))-SUMPRODUCT('Alternatyva 1'!BH$124:BH$126,100/('Alternatyva 1'!$DG$124:$DG$126+100))+SUMPRODUCT('Alternatyva 1'!BH$20:BH$100,100/('Alternatyva 1'!$DG$20:$DG$100+100),'Alternatyva 1'!$DI$20:$DI$100)</f>
        <v>0</v>
      </c>
      <c r="BI9" s="193" cm="1">
        <f t="array" ref="BI9">SUMPRODUCT('Alternatyva 1'!BI$112:BI$114,100/('Alternatyva 1'!$DG$112:$DG$114+100))-SUMPRODUCT('Alternatyva 1'!BI$124:BI$126,100/('Alternatyva 1'!$DG$124:$DG$126+100))+SUMPRODUCT('Alternatyva 1'!BI$20:BI$100,100/('Alternatyva 1'!$DG$20:$DG$100+100),'Alternatyva 1'!$DI$20:$DI$100)</f>
        <v>0</v>
      </c>
      <c r="BJ9" s="193" cm="1">
        <f t="array" ref="BJ9">SUMPRODUCT('Alternatyva 1'!BJ$112:BJ$114,100/('Alternatyva 1'!$DG$112:$DG$114+100))-SUMPRODUCT('Alternatyva 1'!BJ$124:BJ$126,100/('Alternatyva 1'!$DG$124:$DG$126+100))+SUMPRODUCT('Alternatyva 1'!BJ$20:BJ$100,100/('Alternatyva 1'!$DG$20:$DG$100+100),'Alternatyva 1'!$DI$20:$DI$100)</f>
        <v>0</v>
      </c>
      <c r="BK9" s="193" cm="1">
        <f t="array" ref="BK9">SUMPRODUCT('Alternatyva 1'!BK$112:BK$114,100/('Alternatyva 1'!$DG$112:$DG$114+100))-SUMPRODUCT('Alternatyva 1'!BK$124:BK$126,100/('Alternatyva 1'!$DG$124:$DG$126+100))+SUMPRODUCT('Alternatyva 1'!BK$20:BK$100,100/('Alternatyva 1'!$DG$20:$DG$100+100),'Alternatyva 1'!$DI$20:$DI$100)</f>
        <v>0</v>
      </c>
      <c r="BL9" s="193" cm="1">
        <f t="array" ref="BL9">SUMPRODUCT('Alternatyva 1'!BL$112:BL$114,100/('Alternatyva 1'!$DG$112:$DG$114+100))-SUMPRODUCT('Alternatyva 1'!BL$124:BL$126,100/('Alternatyva 1'!$DG$124:$DG$126+100))+SUMPRODUCT('Alternatyva 1'!BL$20:BL$100,100/('Alternatyva 1'!$DG$20:$DG$100+100),'Alternatyva 1'!$DI$20:$DI$100)</f>
        <v>0</v>
      </c>
      <c r="BM9" s="193" cm="1">
        <f t="array" ref="BM9">SUMPRODUCT('Alternatyva 1'!BM$112:BM$114,100/('Alternatyva 1'!$DG$112:$DG$114+100))-SUMPRODUCT('Alternatyva 1'!BM$124:BM$126,100/('Alternatyva 1'!$DG$124:$DG$126+100))+SUMPRODUCT('Alternatyva 1'!BM$20:BM$100,100/('Alternatyva 1'!$DG$20:$DG$100+100),'Alternatyva 1'!$DI$20:$DI$100)</f>
        <v>0</v>
      </c>
      <c r="BN9" s="193" cm="1">
        <f t="array" ref="BN9">SUMPRODUCT('Alternatyva 1'!BN$112:BN$114,100/('Alternatyva 1'!$DG$112:$DG$114+100))-SUMPRODUCT('Alternatyva 1'!BN$124:BN$126,100/('Alternatyva 1'!$DG$124:$DG$126+100))+SUMPRODUCT('Alternatyva 1'!BN$20:BN$100,100/('Alternatyva 1'!$DG$20:$DG$100+100),'Alternatyva 1'!$DI$20:$DI$100)</f>
        <v>0</v>
      </c>
      <c r="BO9" s="193" cm="1">
        <f t="array" ref="BO9">SUMPRODUCT('Alternatyva 1'!BO$112:BO$114,100/('Alternatyva 1'!$DG$112:$DG$114+100))-SUMPRODUCT('Alternatyva 1'!BO$124:BO$126,100/('Alternatyva 1'!$DG$124:$DG$126+100))+SUMPRODUCT('Alternatyva 1'!BO$20:BO$100,100/('Alternatyva 1'!$DG$20:$DG$100+100),'Alternatyva 1'!$DI$20:$DI$100)</f>
        <v>0</v>
      </c>
      <c r="BP9" s="193" cm="1">
        <f t="array" ref="BP9">SUMPRODUCT('Alternatyva 1'!BP$112:BP$114,100/('Alternatyva 1'!$DG$112:$DG$114+100))-SUMPRODUCT('Alternatyva 1'!BP$124:BP$126,100/('Alternatyva 1'!$DG$124:$DG$126+100))+SUMPRODUCT('Alternatyva 1'!BP$20:BP$100,100/('Alternatyva 1'!$DG$20:$DG$100+100),'Alternatyva 1'!$DI$20:$DI$100)</f>
        <v>0</v>
      </c>
      <c r="BQ9" s="193" cm="1">
        <f t="array" ref="BQ9">SUMPRODUCT('Alternatyva 1'!BQ$112:BQ$114,100/('Alternatyva 1'!$DG$112:$DG$114+100))-SUMPRODUCT('Alternatyva 1'!BQ$124:BQ$126,100/('Alternatyva 1'!$DG$124:$DG$126+100))+SUMPRODUCT('Alternatyva 1'!BQ$20:BQ$100,100/('Alternatyva 1'!$DG$20:$DG$100+100),'Alternatyva 1'!$DI$20:$DI$100)</f>
        <v>0</v>
      </c>
      <c r="BR9" s="193" cm="1">
        <f t="array" ref="BR9">SUMPRODUCT('Alternatyva 1'!BR$112:BR$114,100/('Alternatyva 1'!$DG$112:$DG$114+100))-SUMPRODUCT('Alternatyva 1'!BR$124:BR$126,100/('Alternatyva 1'!$DG$124:$DG$126+100))+SUMPRODUCT('Alternatyva 1'!BR$20:BR$100,100/('Alternatyva 1'!$DG$20:$DG$100+100),'Alternatyva 1'!$DI$20:$DI$100)</f>
        <v>0</v>
      </c>
      <c r="BS9" s="193" cm="1">
        <f t="array" ref="BS9">SUMPRODUCT('Alternatyva 1'!BS$112:BS$114,100/('Alternatyva 1'!$DG$112:$DG$114+100))-SUMPRODUCT('Alternatyva 1'!BS$124:BS$126,100/('Alternatyva 1'!$DG$124:$DG$126+100))+SUMPRODUCT('Alternatyva 1'!BS$20:BS$100,100/('Alternatyva 1'!$DG$20:$DG$100+100),'Alternatyva 1'!$DI$20:$DI$100)</f>
        <v>0</v>
      </c>
      <c r="BT9" s="193" cm="1">
        <f t="array" ref="BT9">SUMPRODUCT('Alternatyva 1'!BT$112:BT$114,100/('Alternatyva 1'!$DG$112:$DG$114+100))-SUMPRODUCT('Alternatyva 1'!BT$124:BT$126,100/('Alternatyva 1'!$DG$124:$DG$126+100))+SUMPRODUCT('Alternatyva 1'!BT$20:BT$100,100/('Alternatyva 1'!$DG$20:$DG$100+100),'Alternatyva 1'!$DI$20:$DI$100)</f>
        <v>0</v>
      </c>
      <c r="BU9" s="193" cm="1">
        <f t="array" ref="BU9">SUMPRODUCT('Alternatyva 1'!BU$112:BU$114,100/('Alternatyva 1'!$DG$112:$DG$114+100))-SUMPRODUCT('Alternatyva 1'!BU$124:BU$126,100/('Alternatyva 1'!$DG$124:$DG$126+100))+SUMPRODUCT('Alternatyva 1'!BU$20:BU$100,100/('Alternatyva 1'!$DG$20:$DG$100+100),'Alternatyva 1'!$DI$20:$DI$100)</f>
        <v>0</v>
      </c>
      <c r="BV9" s="193" cm="1">
        <f t="array" ref="BV9">SUMPRODUCT('Alternatyva 1'!BV$112:BV$114,100/('Alternatyva 1'!$DG$112:$DG$114+100))-SUMPRODUCT('Alternatyva 1'!BV$124:BV$126,100/('Alternatyva 1'!$DG$124:$DG$126+100))+SUMPRODUCT('Alternatyva 1'!BV$20:BV$100,100/('Alternatyva 1'!$DG$20:$DG$100+100),'Alternatyva 1'!$DI$20:$DI$100)</f>
        <v>0</v>
      </c>
      <c r="BW9" s="193" cm="1">
        <f t="array" ref="BW9">SUMPRODUCT('Alternatyva 1'!BW$112:BW$114,100/('Alternatyva 1'!$DG$112:$DG$114+100))-SUMPRODUCT('Alternatyva 1'!BW$124:BW$126,100/('Alternatyva 1'!$DG$124:$DG$126+100))+SUMPRODUCT('Alternatyva 1'!BW$20:BW$100,100/('Alternatyva 1'!$DG$20:$DG$100+100),'Alternatyva 1'!$DI$20:$DI$100)</f>
        <v>0</v>
      </c>
      <c r="BX9" s="193" cm="1">
        <f t="array" ref="BX9">SUMPRODUCT('Alternatyva 1'!BX$112:BX$114,100/('Alternatyva 1'!$DG$112:$DG$114+100))-SUMPRODUCT('Alternatyva 1'!BX$124:BX$126,100/('Alternatyva 1'!$DG$124:$DG$126+100))+SUMPRODUCT('Alternatyva 1'!BX$20:BX$100,100/('Alternatyva 1'!$DG$20:$DG$100+100),'Alternatyva 1'!$DI$20:$DI$100)</f>
        <v>0</v>
      </c>
      <c r="BY9" s="193" cm="1">
        <f t="array" ref="BY9">SUMPRODUCT('Alternatyva 1'!BY$112:BY$114,100/('Alternatyva 1'!$DG$112:$DG$114+100))-SUMPRODUCT('Alternatyva 1'!BY$124:BY$126,100/('Alternatyva 1'!$DG$124:$DG$126+100))+SUMPRODUCT('Alternatyva 1'!BY$20:BY$100,100/('Alternatyva 1'!$DG$20:$DG$100+100),'Alternatyva 1'!$DI$20:$DI$100)</f>
        <v>0</v>
      </c>
      <c r="BZ9" s="193" cm="1">
        <f t="array" ref="BZ9">SUMPRODUCT('Alternatyva 1'!BZ$112:BZ$114,100/('Alternatyva 1'!$DG$112:$DG$114+100))-SUMPRODUCT('Alternatyva 1'!BZ$124:BZ$126,100/('Alternatyva 1'!$DG$124:$DG$126+100))+SUMPRODUCT('Alternatyva 1'!BZ$20:BZ$100,100/('Alternatyva 1'!$DG$20:$DG$100+100),'Alternatyva 1'!$DI$20:$DI$100)</f>
        <v>0</v>
      </c>
      <c r="CA9" s="193" cm="1">
        <f t="array" ref="CA9">SUMPRODUCT('Alternatyva 1'!CA$112:CA$114,100/('Alternatyva 1'!$DG$112:$DG$114+100))-SUMPRODUCT('Alternatyva 1'!CA$124:CA$126,100/('Alternatyva 1'!$DG$124:$DG$126+100))+SUMPRODUCT('Alternatyva 1'!CA$20:CA$100,100/('Alternatyva 1'!$DG$20:$DG$100+100),'Alternatyva 1'!$DI$20:$DI$100)</f>
        <v>0</v>
      </c>
      <c r="CB9" s="193" cm="1">
        <f t="array" ref="CB9">SUMPRODUCT('Alternatyva 1'!CB$112:CB$114,100/('Alternatyva 1'!$DG$112:$DG$114+100))-SUMPRODUCT('Alternatyva 1'!CB$124:CB$126,100/('Alternatyva 1'!$DG$124:$DG$126+100))+SUMPRODUCT('Alternatyva 1'!CB$20:CB$100,100/('Alternatyva 1'!$DG$20:$DG$100+100),'Alternatyva 1'!$DI$20:$DI$100)</f>
        <v>0</v>
      </c>
      <c r="CC9" s="193" cm="1">
        <f t="array" ref="CC9">SUMPRODUCT('Alternatyva 1'!CC$112:CC$114,100/('Alternatyva 1'!$DG$112:$DG$114+100))-SUMPRODUCT('Alternatyva 1'!CC$124:CC$126,100/('Alternatyva 1'!$DG$124:$DG$126+100))+SUMPRODUCT('Alternatyva 1'!CC$20:CC$100,100/('Alternatyva 1'!$DG$20:$DG$100+100),'Alternatyva 1'!$DI$20:$DI$100)</f>
        <v>0</v>
      </c>
      <c r="CD9" s="193" cm="1">
        <f t="array" ref="CD9">SUMPRODUCT('Alternatyva 1'!CD$112:CD$114,100/('Alternatyva 1'!$DG$112:$DG$114+100))-SUMPRODUCT('Alternatyva 1'!CD$124:CD$126,100/('Alternatyva 1'!$DG$124:$DG$126+100))+SUMPRODUCT('Alternatyva 1'!CD$20:CD$100,100/('Alternatyva 1'!$DG$20:$DG$100+100),'Alternatyva 1'!$DI$20:$DI$100)</f>
        <v>0</v>
      </c>
      <c r="CE9" s="193" cm="1">
        <f t="array" ref="CE9">SUMPRODUCT('Alternatyva 1'!CE$112:CE$114,100/('Alternatyva 1'!$DG$112:$DG$114+100))-SUMPRODUCT('Alternatyva 1'!CE$124:CE$126,100/('Alternatyva 1'!$DG$124:$DG$126+100))+SUMPRODUCT('Alternatyva 1'!CE$20:CE$100,100/('Alternatyva 1'!$DG$20:$DG$100+100),'Alternatyva 1'!$DI$20:$DI$100)</f>
        <v>0</v>
      </c>
      <c r="CF9" s="193" cm="1">
        <f t="array" ref="CF9">SUMPRODUCT('Alternatyva 1'!CF$112:CF$114,100/('Alternatyva 1'!$DG$112:$DG$114+100))-SUMPRODUCT('Alternatyva 1'!CF$124:CF$126,100/('Alternatyva 1'!$DG$124:$DG$126+100))+SUMPRODUCT('Alternatyva 1'!CF$20:CF$100,100/('Alternatyva 1'!$DG$20:$DG$100+100),'Alternatyva 1'!$DI$20:$DI$100)</f>
        <v>0</v>
      </c>
      <c r="CG9" s="193" cm="1">
        <f t="array" ref="CG9">SUMPRODUCT('Alternatyva 1'!CG$112:CG$114,100/('Alternatyva 1'!$DG$112:$DG$114+100))-SUMPRODUCT('Alternatyva 1'!CG$124:CG$126,100/('Alternatyva 1'!$DG$124:$DG$126+100))+SUMPRODUCT('Alternatyva 1'!CG$20:CG$100,100/('Alternatyva 1'!$DG$20:$DG$100+100),'Alternatyva 1'!$DI$20:$DI$100)</f>
        <v>0</v>
      </c>
      <c r="CH9" s="193" cm="1">
        <f t="array" ref="CH9">SUMPRODUCT('Alternatyva 1'!CH$112:CH$114,100/('Alternatyva 1'!$DG$112:$DG$114+100))-SUMPRODUCT('Alternatyva 1'!CH$124:CH$126,100/('Alternatyva 1'!$DG$124:$DG$126+100))+SUMPRODUCT('Alternatyva 1'!CH$20:CH$100,100/('Alternatyva 1'!$DG$20:$DG$100+100),'Alternatyva 1'!$DI$20:$DI$100)</f>
        <v>0</v>
      </c>
      <c r="CI9" s="193" cm="1">
        <f t="array" ref="CI9">SUMPRODUCT('Alternatyva 1'!CI$112:CI$114,100/('Alternatyva 1'!$DG$112:$DG$114+100))-SUMPRODUCT('Alternatyva 1'!CI$124:CI$126,100/('Alternatyva 1'!$DG$124:$DG$126+100))+SUMPRODUCT('Alternatyva 1'!CI$20:CI$100,100/('Alternatyva 1'!$DG$20:$DG$100+100),'Alternatyva 1'!$DI$20:$DI$100)</f>
        <v>0</v>
      </c>
      <c r="CJ9" s="193" cm="1">
        <f t="array" ref="CJ9">SUMPRODUCT('Alternatyva 1'!CJ$112:CJ$114,100/('Alternatyva 1'!$DG$112:$DG$114+100))-SUMPRODUCT('Alternatyva 1'!CJ$124:CJ$126,100/('Alternatyva 1'!$DG$124:$DG$126+100))+SUMPRODUCT('Alternatyva 1'!CJ$20:CJ$100,100/('Alternatyva 1'!$DG$20:$DG$100+100),'Alternatyva 1'!$DI$20:$DI$100)</f>
        <v>0</v>
      </c>
      <c r="CK9" s="193" cm="1">
        <f t="array" ref="CK9">SUMPRODUCT('Alternatyva 1'!CK$112:CK$114,100/('Alternatyva 1'!$DG$112:$DG$114+100))-SUMPRODUCT('Alternatyva 1'!CK$124:CK$126,100/('Alternatyva 1'!$DG$124:$DG$126+100))+SUMPRODUCT('Alternatyva 1'!CK$20:CK$100,100/('Alternatyva 1'!$DG$20:$DG$100+100),'Alternatyva 1'!$DI$20:$DI$100)</f>
        <v>0</v>
      </c>
      <c r="CL9" s="193" cm="1">
        <f t="array" ref="CL9">SUMPRODUCT('Alternatyva 1'!CL$112:CL$114,100/('Alternatyva 1'!$DG$112:$DG$114+100))-SUMPRODUCT('Alternatyva 1'!CL$124:CL$126,100/('Alternatyva 1'!$DG$124:$DG$126+100))+SUMPRODUCT('Alternatyva 1'!CL$20:CL$100,100/('Alternatyva 1'!$DG$20:$DG$100+100),'Alternatyva 1'!$DI$20:$DI$100)</f>
        <v>0</v>
      </c>
      <c r="CM9" s="193" cm="1">
        <f t="array" ref="CM9">SUMPRODUCT('Alternatyva 1'!CM$112:CM$114,100/('Alternatyva 1'!$DG$112:$DG$114+100))-SUMPRODUCT('Alternatyva 1'!CM$124:CM$126,100/('Alternatyva 1'!$DG$124:$DG$126+100))+SUMPRODUCT('Alternatyva 1'!CM$20:CM$100,100/('Alternatyva 1'!$DG$20:$DG$100+100),'Alternatyva 1'!$DI$20:$DI$100)</f>
        <v>0</v>
      </c>
      <c r="CN9" s="193" cm="1">
        <f t="array" ref="CN9">SUMPRODUCT('Alternatyva 1'!CN$112:CN$114,100/('Alternatyva 1'!$DG$112:$DG$114+100))-SUMPRODUCT('Alternatyva 1'!CN$124:CN$126,100/('Alternatyva 1'!$DG$124:$DG$126+100))+SUMPRODUCT('Alternatyva 1'!CN$20:CN$100,100/('Alternatyva 1'!$DG$20:$DG$100+100),'Alternatyva 1'!$DI$20:$DI$100)</f>
        <v>0</v>
      </c>
      <c r="CO9" s="193" cm="1">
        <f t="array" ref="CO9">SUMPRODUCT('Alternatyva 1'!CO$112:CO$114,100/('Alternatyva 1'!$DG$112:$DG$114+100))-SUMPRODUCT('Alternatyva 1'!CO$124:CO$126,100/('Alternatyva 1'!$DG$124:$DG$126+100))+SUMPRODUCT('Alternatyva 1'!CO$20:CO$100,100/('Alternatyva 1'!$DG$20:$DG$100+100),'Alternatyva 1'!$DI$20:$DI$100)</f>
        <v>0</v>
      </c>
      <c r="CP9" s="193" cm="1">
        <f t="array" ref="CP9">SUMPRODUCT('Alternatyva 1'!CP$112:CP$114,100/('Alternatyva 1'!$DG$112:$DG$114+100))-SUMPRODUCT('Alternatyva 1'!CP$124:CP$126,100/('Alternatyva 1'!$DG$124:$DG$126+100))+SUMPRODUCT('Alternatyva 1'!CP$20:CP$100,100/('Alternatyva 1'!$DG$20:$DG$100+100),'Alternatyva 1'!$DI$20:$DI$100)</f>
        <v>0</v>
      </c>
      <c r="CQ9" s="193" cm="1">
        <f t="array" ref="CQ9">SUMPRODUCT('Alternatyva 1'!CQ$112:CQ$114,100/('Alternatyva 1'!$DG$112:$DG$114+100))-SUMPRODUCT('Alternatyva 1'!CQ$124:CQ$126,100/('Alternatyva 1'!$DG$124:$DG$126+100))+SUMPRODUCT('Alternatyva 1'!CQ$20:CQ$100,100/('Alternatyva 1'!$DG$20:$DG$100+100),'Alternatyva 1'!$DI$20:$DI$100)</f>
        <v>0</v>
      </c>
      <c r="CR9" s="193" cm="1">
        <f t="array" ref="CR9">SUMPRODUCT('Alternatyva 1'!CR$112:CR$114,100/('Alternatyva 1'!$DG$112:$DG$114+100))-SUMPRODUCT('Alternatyva 1'!CR$124:CR$126,100/('Alternatyva 1'!$DG$124:$DG$126+100))+SUMPRODUCT('Alternatyva 1'!CR$20:CR$100,100/('Alternatyva 1'!$DG$20:$DG$100+100),'Alternatyva 1'!$DI$20:$DI$100)</f>
        <v>0</v>
      </c>
      <c r="CS9" s="193" cm="1">
        <f t="array" ref="CS9">SUMPRODUCT('Alternatyva 1'!CS$112:CS$114,100/('Alternatyva 1'!$DG$112:$DG$114+100))-SUMPRODUCT('Alternatyva 1'!CS$124:CS$126,100/('Alternatyva 1'!$DG$124:$DG$126+100))+SUMPRODUCT('Alternatyva 1'!CS$20:CS$100,100/('Alternatyva 1'!$DG$20:$DG$100+100),'Alternatyva 1'!$DI$20:$DI$100)</f>
        <v>0</v>
      </c>
      <c r="CT9" s="193" cm="1">
        <f t="array" ref="CT9">SUMPRODUCT('Alternatyva 1'!CT$112:CT$114,100/('Alternatyva 1'!$DG$112:$DG$114+100))-SUMPRODUCT('Alternatyva 1'!CT$124:CT$126,100/('Alternatyva 1'!$DG$124:$DG$126+100))+SUMPRODUCT('Alternatyva 1'!CT$20:CT$100,100/('Alternatyva 1'!$DG$20:$DG$100+100),'Alternatyva 1'!$DI$20:$DI$100)</f>
        <v>0</v>
      </c>
      <c r="CU9" s="193" cm="1">
        <f t="array" ref="CU9">SUMPRODUCT('Alternatyva 1'!CU$112:CU$114,100/('Alternatyva 1'!$DG$112:$DG$114+100))-SUMPRODUCT('Alternatyva 1'!CU$124:CU$126,100/('Alternatyva 1'!$DG$124:$DG$126+100))+SUMPRODUCT('Alternatyva 1'!CU$20:CU$100,100/('Alternatyva 1'!$DG$20:$DG$100+100),'Alternatyva 1'!$DI$20:$DI$100)</f>
        <v>0</v>
      </c>
      <c r="CV9" s="193" cm="1">
        <f t="array" ref="CV9">SUMPRODUCT('Alternatyva 1'!CV$112:CV$114,100/('Alternatyva 1'!$DG$112:$DG$114+100))-SUMPRODUCT('Alternatyva 1'!CV$124:CV$126,100/('Alternatyva 1'!$DG$124:$DG$126+100))+SUMPRODUCT('Alternatyva 1'!CV$20:CV$100,100/('Alternatyva 1'!$DG$20:$DG$100+100),'Alternatyva 1'!$DI$20:$DI$100)</f>
        <v>0</v>
      </c>
      <c r="CW9" s="193" cm="1">
        <f t="array" ref="CW9">SUMPRODUCT('Alternatyva 1'!CW$112:CW$114,100/('Alternatyva 1'!$DG$112:$DG$114+100))-SUMPRODUCT('Alternatyva 1'!CW$124:CW$126,100/('Alternatyva 1'!$DG$124:$DG$126+100))+SUMPRODUCT('Alternatyva 1'!CW$20:CW$100,100/('Alternatyva 1'!$DG$20:$DG$100+100),'Alternatyva 1'!$DI$20:$DI$100)</f>
        <v>0</v>
      </c>
      <c r="CX9" s="193" cm="1">
        <f t="array" ref="CX9">SUMPRODUCT('Alternatyva 1'!CX$112:CX$114,100/('Alternatyva 1'!$DG$112:$DG$114+100))-SUMPRODUCT('Alternatyva 1'!CX$124:CX$126,100/('Alternatyva 1'!$DG$124:$DG$126+100))+SUMPRODUCT('Alternatyva 1'!CX$20:CX$100,100/('Alternatyva 1'!$DG$20:$DG$100+100),'Alternatyva 1'!$DI$20:$DI$100)</f>
        <v>0</v>
      </c>
      <c r="CY9" s="193" cm="1">
        <f t="array" ref="CY9">SUMPRODUCT('Alternatyva 1'!CY$112:CY$114,100/('Alternatyva 1'!$DG$112:$DG$114+100))-SUMPRODUCT('Alternatyva 1'!CY$124:CY$126,100/('Alternatyva 1'!$DG$124:$DG$126+100))+SUMPRODUCT('Alternatyva 1'!CY$20:CY$100,100/('Alternatyva 1'!$DG$20:$DG$100+100),'Alternatyva 1'!$DI$20:$DI$100)</f>
        <v>0</v>
      </c>
      <c r="CZ9" s="193" cm="1">
        <f t="array" ref="CZ9">SUMPRODUCT('Alternatyva 1'!CZ$112:CZ$114,100/('Alternatyva 1'!$DG$112:$DG$114+100))-SUMPRODUCT('Alternatyva 1'!CZ$124:CZ$126,100/('Alternatyva 1'!$DG$124:$DG$126+100))+SUMPRODUCT('Alternatyva 1'!CZ$20:CZ$100,100/('Alternatyva 1'!$DG$20:$DG$100+100),'Alternatyva 1'!$DI$20:$DI$100)</f>
        <v>0</v>
      </c>
      <c r="DA9" s="193" cm="1">
        <f t="array" ref="DA9">SUMPRODUCT('Alternatyva 1'!DA$112:DA$114,100/('Alternatyva 1'!$DG$112:$DG$114+100))-SUMPRODUCT('Alternatyva 1'!DA$124:DA$126,100/('Alternatyva 1'!$DG$124:$DG$126+100))+SUMPRODUCT('Alternatyva 1'!DA$20:DA$100,100/('Alternatyva 1'!$DG$20:$DG$100+100),'Alternatyva 1'!$DI$20:$DI$100)</f>
        <v>0</v>
      </c>
      <c r="DB9" s="193" cm="1">
        <f t="array" ref="DB9">SUMPRODUCT('Alternatyva 1'!DB$112:DB$114,100/('Alternatyva 1'!$DG$112:$DG$114+100))-SUMPRODUCT('Alternatyva 1'!DB$124:DB$126,100/('Alternatyva 1'!$DG$124:$DG$126+100))+SUMPRODUCT('Alternatyva 1'!DB$20:DB$100,100/('Alternatyva 1'!$DG$20:$DG$100+100),'Alternatyva 1'!$DI$20:$DI$100)</f>
        <v>0</v>
      </c>
      <c r="DC9" s="193" cm="1">
        <f t="array" ref="DC9">SUMPRODUCT('Alternatyva 1'!DC$112:DC$114,100/('Alternatyva 1'!$DG$112:$DG$114+100))-SUMPRODUCT('Alternatyva 1'!DC$124:DC$126,100/('Alternatyva 1'!$DG$124:$DG$126+100))+SUMPRODUCT('Alternatyva 1'!DC$20:DC$100,100/('Alternatyva 1'!$DG$20:$DG$100+100),'Alternatyva 1'!$DI$20:$DI$100)</f>
        <v>0</v>
      </c>
    </row>
    <row r="10" spans="2:107">
      <c r="B10" s="160" t="s">
        <v>257</v>
      </c>
      <c r="C10" s="800" t="s">
        <v>258</v>
      </c>
      <c r="D10" s="800"/>
      <c r="E10" s="800"/>
      <c r="F10" s="192">
        <f>H10+NPV(FD,I10:INDEX(I10:DC10,PAL))</f>
        <v>0</v>
      </c>
      <c r="G10" s="192">
        <f>SUMIF($H$6:$DC$6,"&lt;="&amp;PAL,$H10:$DC10)</f>
        <v>0</v>
      </c>
      <c r="H10" s="218" cm="1">
        <f t="array" ref="H10">SUMPRODUCT('Alternatyva 1'!H$124:H$126,100*'Alternatyva 1'!$D$124:$D$126,1/('Alternatyva 1'!$DG$124:$DG$126+100),'Alternatyva 1'!$DH$124:$DH$126)</f>
        <v>0</v>
      </c>
      <c r="I10" s="218" cm="1">
        <f t="array" ref="I10">SUMPRODUCT('Alternatyva 1'!I$124:I$126,100*'Alternatyva 1'!$D$124:$D$126,1/('Alternatyva 1'!$DG$124:$DG$126+100),'Alternatyva 1'!$DH$124:$DH$126)</f>
        <v>0</v>
      </c>
      <c r="J10" s="218" cm="1">
        <f t="array" ref="J10">SUMPRODUCT('Alternatyva 1'!J$124:J$126,100*'Alternatyva 1'!$D$124:$D$126,1/('Alternatyva 1'!$DG$124:$DG$126+100),'Alternatyva 1'!$DH$124:$DH$126)</f>
        <v>0</v>
      </c>
      <c r="K10" s="218" cm="1">
        <f t="array" ref="K10">SUMPRODUCT('Alternatyva 1'!K$124:K$126,100*'Alternatyva 1'!$D$124:$D$126,1/('Alternatyva 1'!$DG$124:$DG$126+100),'Alternatyva 1'!$DH$124:$DH$126)</f>
        <v>0</v>
      </c>
      <c r="L10" s="218" cm="1">
        <f t="array" ref="L10">SUMPRODUCT('Alternatyva 1'!L$124:L$126,100*'Alternatyva 1'!$D$124:$D$126,1/('Alternatyva 1'!$DG$124:$DG$126+100),'Alternatyva 1'!$DH$124:$DH$126)</f>
        <v>0</v>
      </c>
      <c r="M10" s="218" cm="1">
        <f t="array" ref="M10">SUMPRODUCT('Alternatyva 1'!M$124:M$126,100*'Alternatyva 1'!$D$124:$D$126,1/('Alternatyva 1'!$DG$124:$DG$126+100),'Alternatyva 1'!$DH$124:$DH$126)</f>
        <v>0</v>
      </c>
      <c r="N10" s="218" cm="1">
        <f t="array" ref="N10">SUMPRODUCT('Alternatyva 1'!N$124:N$126,100*'Alternatyva 1'!$D$124:$D$126,1/('Alternatyva 1'!$DG$124:$DG$126+100),'Alternatyva 1'!$DH$124:$DH$126)</f>
        <v>0</v>
      </c>
      <c r="O10" s="218" cm="1">
        <f t="array" ref="O10">SUMPRODUCT('Alternatyva 1'!O$124:O$126,100*'Alternatyva 1'!$D$124:$D$126,1/('Alternatyva 1'!$DG$124:$DG$126+100),'Alternatyva 1'!$DH$124:$DH$126)</f>
        <v>0</v>
      </c>
      <c r="P10" s="218" cm="1">
        <f t="array" ref="P10">SUMPRODUCT('Alternatyva 1'!P$124:P$126,100*'Alternatyva 1'!$D$124:$D$126,1/('Alternatyva 1'!$DG$124:$DG$126+100),'Alternatyva 1'!$DH$124:$DH$126)</f>
        <v>0</v>
      </c>
      <c r="Q10" s="218" cm="1">
        <f t="array" ref="Q10">SUMPRODUCT('Alternatyva 1'!Q$124:Q$126,100*'Alternatyva 1'!$D$124:$D$126,1/('Alternatyva 1'!$DG$124:$DG$126+100),'Alternatyva 1'!$DH$124:$DH$126)</f>
        <v>0</v>
      </c>
      <c r="R10" s="218" cm="1">
        <f t="array" ref="R10">SUMPRODUCT('Alternatyva 1'!R$124:R$126,100*'Alternatyva 1'!$D$124:$D$126,1/('Alternatyva 1'!$DG$124:$DG$126+100),'Alternatyva 1'!$DH$124:$DH$126)</f>
        <v>0</v>
      </c>
      <c r="S10" s="218" cm="1">
        <f t="array" ref="S10">SUMPRODUCT('Alternatyva 1'!S$124:S$126,100*'Alternatyva 1'!$D$124:$D$126,1/('Alternatyva 1'!$DG$124:$DG$126+100),'Alternatyva 1'!$DH$124:$DH$126)</f>
        <v>0</v>
      </c>
      <c r="T10" s="218" cm="1">
        <f t="array" ref="T10">SUMPRODUCT('Alternatyva 1'!T$124:T$126,100*'Alternatyva 1'!$D$124:$D$126,1/('Alternatyva 1'!$DG$124:$DG$126+100),'Alternatyva 1'!$DH$124:$DH$126)</f>
        <v>0</v>
      </c>
      <c r="U10" s="218" cm="1">
        <f t="array" ref="U10">SUMPRODUCT('Alternatyva 1'!U$124:U$126,100*'Alternatyva 1'!$D$124:$D$126,1/('Alternatyva 1'!$DG$124:$DG$126+100),'Alternatyva 1'!$DH$124:$DH$126)</f>
        <v>0</v>
      </c>
      <c r="V10" s="218" cm="1">
        <f t="array" ref="V10">SUMPRODUCT('Alternatyva 1'!V$124:V$126,100*'Alternatyva 1'!$D$124:$D$126,1/('Alternatyva 1'!$DG$124:$DG$126+100),'Alternatyva 1'!$DH$124:$DH$126)</f>
        <v>0</v>
      </c>
      <c r="W10" s="218" cm="1">
        <f t="array" ref="W10">SUMPRODUCT('Alternatyva 1'!W$124:W$126,100*'Alternatyva 1'!$D$124:$D$126,1/('Alternatyva 1'!$DG$124:$DG$126+100),'Alternatyva 1'!$DH$124:$DH$126)</f>
        <v>0</v>
      </c>
      <c r="X10" s="218" cm="1">
        <f t="array" ref="X10">SUMPRODUCT('Alternatyva 1'!X$124:X$126,100*'Alternatyva 1'!$D$124:$D$126,1/('Alternatyva 1'!$DG$124:$DG$126+100),'Alternatyva 1'!$DH$124:$DH$126)</f>
        <v>0</v>
      </c>
      <c r="Y10" s="218" cm="1">
        <f t="array" ref="Y10">SUMPRODUCT('Alternatyva 1'!Y$124:Y$126,100*'Alternatyva 1'!$D$124:$D$126,1/('Alternatyva 1'!$DG$124:$DG$126+100),'Alternatyva 1'!$DH$124:$DH$126)</f>
        <v>0</v>
      </c>
      <c r="Z10" s="218" cm="1">
        <f t="array" ref="Z10">SUMPRODUCT('Alternatyva 1'!Z$124:Z$126,100*'Alternatyva 1'!$D$124:$D$126,1/('Alternatyva 1'!$DG$124:$DG$126+100),'Alternatyva 1'!$DH$124:$DH$126)</f>
        <v>0</v>
      </c>
      <c r="AA10" s="218" cm="1">
        <f t="array" ref="AA10">SUMPRODUCT('Alternatyva 1'!AA$124:AA$126,100*'Alternatyva 1'!$D$124:$D$126,1/('Alternatyva 1'!$DG$124:$DG$126+100),'Alternatyva 1'!$DH$124:$DH$126)</f>
        <v>0</v>
      </c>
      <c r="AB10" s="218" cm="1">
        <f t="array" ref="AB10">SUMPRODUCT('Alternatyva 1'!AB$124:AB$126,100*'Alternatyva 1'!$D$124:$D$126,1/('Alternatyva 1'!$DG$124:$DG$126+100),'Alternatyva 1'!$DH$124:$DH$126)</f>
        <v>0</v>
      </c>
      <c r="AC10" s="218" cm="1">
        <f t="array" ref="AC10">SUMPRODUCT('Alternatyva 1'!AC$124:AC$126,100*'Alternatyva 1'!$D$124:$D$126,1/('Alternatyva 1'!$DG$124:$DG$126+100),'Alternatyva 1'!$DH$124:$DH$126)</f>
        <v>0</v>
      </c>
      <c r="AD10" s="218" cm="1">
        <f t="array" ref="AD10">SUMPRODUCT('Alternatyva 1'!AD$124:AD$126,100*'Alternatyva 1'!$D$124:$D$126,1/('Alternatyva 1'!$DG$124:$DG$126+100),'Alternatyva 1'!$DH$124:$DH$126)</f>
        <v>0</v>
      </c>
      <c r="AE10" s="218" cm="1">
        <f t="array" ref="AE10">SUMPRODUCT('Alternatyva 1'!AE$124:AE$126,100*'Alternatyva 1'!$D$124:$D$126,1/('Alternatyva 1'!$DG$124:$DG$126+100),'Alternatyva 1'!$DH$124:$DH$126)</f>
        <v>0</v>
      </c>
      <c r="AF10" s="218" cm="1">
        <f t="array" ref="AF10">SUMPRODUCT('Alternatyva 1'!AF$124:AF$126,100*'Alternatyva 1'!$D$124:$D$126,1/('Alternatyva 1'!$DG$124:$DG$126+100),'Alternatyva 1'!$DH$124:$DH$126)</f>
        <v>0</v>
      </c>
      <c r="AG10" s="218" cm="1">
        <f t="array" ref="AG10">SUMPRODUCT('Alternatyva 1'!AG$124:AG$126,100*'Alternatyva 1'!$D$124:$D$126,1/('Alternatyva 1'!$DG$124:$DG$126+100),'Alternatyva 1'!$DH$124:$DH$126)</f>
        <v>0</v>
      </c>
      <c r="AH10" s="218" cm="1">
        <f t="array" ref="AH10">SUMPRODUCT('Alternatyva 1'!AH$124:AH$126,100*'Alternatyva 1'!$D$124:$D$126,1/('Alternatyva 1'!$DG$124:$DG$126+100),'Alternatyva 1'!$DH$124:$DH$126)</f>
        <v>0</v>
      </c>
      <c r="AI10" s="218" cm="1">
        <f t="array" ref="AI10">SUMPRODUCT('Alternatyva 1'!AI$124:AI$126,100*'Alternatyva 1'!$D$124:$D$126,1/('Alternatyva 1'!$DG$124:$DG$126+100),'Alternatyva 1'!$DH$124:$DH$126)</f>
        <v>0</v>
      </c>
      <c r="AJ10" s="218" cm="1">
        <f t="array" ref="AJ10">SUMPRODUCT('Alternatyva 1'!AJ$124:AJ$126,100*'Alternatyva 1'!$D$124:$D$126,1/('Alternatyva 1'!$DG$124:$DG$126+100),'Alternatyva 1'!$DH$124:$DH$126)</f>
        <v>0</v>
      </c>
      <c r="AK10" s="218" cm="1">
        <f t="array" ref="AK10">SUMPRODUCT('Alternatyva 1'!AK$124:AK$126,100*'Alternatyva 1'!$D$124:$D$126,1/('Alternatyva 1'!$DG$124:$DG$126+100),'Alternatyva 1'!$DH$124:$DH$126)</f>
        <v>0</v>
      </c>
      <c r="AL10" s="218" cm="1">
        <f t="array" ref="AL10">SUMPRODUCT('Alternatyva 1'!AL$124:AL$126,100*'Alternatyva 1'!$D$124:$D$126,1/('Alternatyva 1'!$DG$124:$DG$126+100),'Alternatyva 1'!$DH$124:$DH$126)</f>
        <v>0</v>
      </c>
      <c r="AM10" s="218" cm="1">
        <f t="array" ref="AM10">SUMPRODUCT('Alternatyva 1'!AM$124:AM$126,100*'Alternatyva 1'!$D$124:$D$126,1/('Alternatyva 1'!$DG$124:$DG$126+100),'Alternatyva 1'!$DH$124:$DH$126)</f>
        <v>0</v>
      </c>
      <c r="AN10" s="218" cm="1">
        <f t="array" ref="AN10">SUMPRODUCT('Alternatyva 1'!AN$124:AN$126,100*'Alternatyva 1'!$D$124:$D$126,1/('Alternatyva 1'!$DG$124:$DG$126+100),'Alternatyva 1'!$DH$124:$DH$126)</f>
        <v>0</v>
      </c>
      <c r="AO10" s="218" cm="1">
        <f t="array" ref="AO10">SUMPRODUCT('Alternatyva 1'!AO$124:AO$126,100*'Alternatyva 1'!$D$124:$D$126,1/('Alternatyva 1'!$DG$124:$DG$126+100),'Alternatyva 1'!$DH$124:$DH$126)</f>
        <v>0</v>
      </c>
      <c r="AP10" s="218" cm="1">
        <f t="array" ref="AP10">SUMPRODUCT('Alternatyva 1'!AP$124:AP$126,100*'Alternatyva 1'!$D$124:$D$126,1/('Alternatyva 1'!$DG$124:$DG$126+100),'Alternatyva 1'!$DH$124:$DH$126)</f>
        <v>0</v>
      </c>
      <c r="AQ10" s="218" cm="1">
        <f t="array" ref="AQ10">SUMPRODUCT('Alternatyva 1'!AQ$124:AQ$126,100*'Alternatyva 1'!$D$124:$D$126,1/('Alternatyva 1'!$DG$124:$DG$126+100),'Alternatyva 1'!$DH$124:$DH$126)</f>
        <v>0</v>
      </c>
      <c r="AR10" s="218" cm="1">
        <f t="array" ref="AR10">SUMPRODUCT('Alternatyva 1'!AR$124:AR$126,100*'Alternatyva 1'!$D$124:$D$126,1/('Alternatyva 1'!$DG$124:$DG$126+100),'Alternatyva 1'!$DH$124:$DH$126)</f>
        <v>0</v>
      </c>
      <c r="AS10" s="218" cm="1">
        <f t="array" ref="AS10">SUMPRODUCT('Alternatyva 1'!AS$124:AS$126,100*'Alternatyva 1'!$D$124:$D$126,1/('Alternatyva 1'!$DG$124:$DG$126+100),'Alternatyva 1'!$DH$124:$DH$126)</f>
        <v>0</v>
      </c>
      <c r="AT10" s="218" cm="1">
        <f t="array" ref="AT10">SUMPRODUCT('Alternatyva 1'!AT$124:AT$126,100*'Alternatyva 1'!$D$124:$D$126,1/('Alternatyva 1'!$DG$124:$DG$126+100),'Alternatyva 1'!$DH$124:$DH$126)</f>
        <v>0</v>
      </c>
      <c r="AU10" s="218" cm="1">
        <f t="array" ref="AU10">SUMPRODUCT('Alternatyva 1'!AU$124:AU$126,100*'Alternatyva 1'!$D$124:$D$126,1/('Alternatyva 1'!$DG$124:$DG$126+100),'Alternatyva 1'!$DH$124:$DH$126)</f>
        <v>0</v>
      </c>
      <c r="AV10" s="218" cm="1">
        <f t="array" ref="AV10">SUMPRODUCT('Alternatyva 1'!AV$124:AV$126,100*'Alternatyva 1'!$D$124:$D$126,1/('Alternatyva 1'!$DG$124:$DG$126+100),'Alternatyva 1'!$DH$124:$DH$126)</f>
        <v>0</v>
      </c>
      <c r="AW10" s="218" cm="1">
        <f t="array" ref="AW10">SUMPRODUCT('Alternatyva 1'!AW$124:AW$126,100*'Alternatyva 1'!$D$124:$D$126,1/('Alternatyva 1'!$DG$124:$DG$126+100),'Alternatyva 1'!$DH$124:$DH$126)</f>
        <v>0</v>
      </c>
      <c r="AX10" s="218" cm="1">
        <f t="array" ref="AX10">SUMPRODUCT('Alternatyva 1'!AX$124:AX$126,100*'Alternatyva 1'!$D$124:$D$126,1/('Alternatyva 1'!$DG$124:$DG$126+100),'Alternatyva 1'!$DH$124:$DH$126)</f>
        <v>0</v>
      </c>
      <c r="AY10" s="218" cm="1">
        <f t="array" ref="AY10">SUMPRODUCT('Alternatyva 1'!AY$124:AY$126,100*'Alternatyva 1'!$D$124:$D$126,1/('Alternatyva 1'!$DG$124:$DG$126+100),'Alternatyva 1'!$DH$124:$DH$126)</f>
        <v>0</v>
      </c>
      <c r="AZ10" s="218" cm="1">
        <f t="array" ref="AZ10">SUMPRODUCT('Alternatyva 1'!AZ$124:AZ$126,100*'Alternatyva 1'!$D$124:$D$126,1/('Alternatyva 1'!$DG$124:$DG$126+100),'Alternatyva 1'!$DH$124:$DH$126)</f>
        <v>0</v>
      </c>
      <c r="BA10" s="218" cm="1">
        <f t="array" ref="BA10">SUMPRODUCT('Alternatyva 1'!BA$124:BA$126,100*'Alternatyva 1'!$D$124:$D$126,1/('Alternatyva 1'!$DG$124:$DG$126+100),'Alternatyva 1'!$DH$124:$DH$126)</f>
        <v>0</v>
      </c>
      <c r="BB10" s="218" cm="1">
        <f t="array" ref="BB10">SUMPRODUCT('Alternatyva 1'!BB$124:BB$126,100*'Alternatyva 1'!$D$124:$D$126,1/('Alternatyva 1'!$DG$124:$DG$126+100),'Alternatyva 1'!$DH$124:$DH$126)</f>
        <v>0</v>
      </c>
      <c r="BC10" s="218" cm="1">
        <f t="array" ref="BC10">SUMPRODUCT('Alternatyva 1'!BC$124:BC$126,100*'Alternatyva 1'!$D$124:$D$126,1/('Alternatyva 1'!$DG$124:$DG$126+100),'Alternatyva 1'!$DH$124:$DH$126)</f>
        <v>0</v>
      </c>
      <c r="BD10" s="218" cm="1">
        <f t="array" ref="BD10">SUMPRODUCT('Alternatyva 1'!BD$124:BD$126,100*'Alternatyva 1'!$D$124:$D$126,1/('Alternatyva 1'!$DG$124:$DG$126+100),'Alternatyva 1'!$DH$124:$DH$126)</f>
        <v>0</v>
      </c>
      <c r="BE10" s="218" cm="1">
        <f t="array" ref="BE10">SUMPRODUCT('Alternatyva 1'!BE$124:BE$126,100*'Alternatyva 1'!$D$124:$D$126,1/('Alternatyva 1'!$DG$124:$DG$126+100),'Alternatyva 1'!$DH$124:$DH$126)</f>
        <v>0</v>
      </c>
      <c r="BF10" s="218" cm="1">
        <f t="array" ref="BF10">SUMPRODUCT('Alternatyva 1'!BF$124:BF$126,100*'Alternatyva 1'!$D$124:$D$126,1/('Alternatyva 1'!$DG$124:$DG$126+100),'Alternatyva 1'!$DH$124:$DH$126)</f>
        <v>0</v>
      </c>
      <c r="BG10" s="218" cm="1">
        <f t="array" ref="BG10">SUMPRODUCT('Alternatyva 1'!BG$124:BG$126,100*'Alternatyva 1'!$D$124:$D$126,1/('Alternatyva 1'!$DG$124:$DG$126+100),'Alternatyva 1'!$DH$124:$DH$126)</f>
        <v>0</v>
      </c>
      <c r="BH10" s="218" cm="1">
        <f t="array" ref="BH10">SUMPRODUCT('Alternatyva 1'!BH$124:BH$126,100*'Alternatyva 1'!$D$124:$D$126,1/('Alternatyva 1'!$DG$124:$DG$126+100),'Alternatyva 1'!$DH$124:$DH$126)</f>
        <v>0</v>
      </c>
      <c r="BI10" s="218" cm="1">
        <f t="array" ref="BI10">SUMPRODUCT('Alternatyva 1'!BI$124:BI$126,100*'Alternatyva 1'!$D$124:$D$126,1/('Alternatyva 1'!$DG$124:$DG$126+100),'Alternatyva 1'!$DH$124:$DH$126)</f>
        <v>0</v>
      </c>
      <c r="BJ10" s="218" cm="1">
        <f t="array" ref="BJ10">SUMPRODUCT('Alternatyva 1'!BJ$124:BJ$126,100*'Alternatyva 1'!$D$124:$D$126,1/('Alternatyva 1'!$DG$124:$DG$126+100),'Alternatyva 1'!$DH$124:$DH$126)</f>
        <v>0</v>
      </c>
      <c r="BK10" s="218" cm="1">
        <f t="array" ref="BK10">SUMPRODUCT('Alternatyva 1'!BK$124:BK$126,100*'Alternatyva 1'!$D$124:$D$126,1/('Alternatyva 1'!$DG$124:$DG$126+100),'Alternatyva 1'!$DH$124:$DH$126)</f>
        <v>0</v>
      </c>
      <c r="BL10" s="218" cm="1">
        <f t="array" ref="BL10">SUMPRODUCT('Alternatyva 1'!BL$124:BL$126,100*'Alternatyva 1'!$D$124:$D$126,1/('Alternatyva 1'!$DG$124:$DG$126+100),'Alternatyva 1'!$DH$124:$DH$126)</f>
        <v>0</v>
      </c>
      <c r="BM10" s="218" cm="1">
        <f t="array" ref="BM10">SUMPRODUCT('Alternatyva 1'!BM$124:BM$126,100*'Alternatyva 1'!$D$124:$D$126,1/('Alternatyva 1'!$DG$124:$DG$126+100),'Alternatyva 1'!$DH$124:$DH$126)</f>
        <v>0</v>
      </c>
      <c r="BN10" s="218" cm="1">
        <f t="array" ref="BN10">SUMPRODUCT('Alternatyva 1'!BN$124:BN$126,100*'Alternatyva 1'!$D$124:$D$126,1/('Alternatyva 1'!$DG$124:$DG$126+100),'Alternatyva 1'!$DH$124:$DH$126)</f>
        <v>0</v>
      </c>
      <c r="BO10" s="218" cm="1">
        <f t="array" ref="BO10">SUMPRODUCT('Alternatyva 1'!BO$124:BO$126,100*'Alternatyva 1'!$D$124:$D$126,1/('Alternatyva 1'!$DG$124:$DG$126+100),'Alternatyva 1'!$DH$124:$DH$126)</f>
        <v>0</v>
      </c>
      <c r="BP10" s="218" cm="1">
        <f t="array" ref="BP10">SUMPRODUCT('Alternatyva 1'!BP$124:BP$126,100*'Alternatyva 1'!$D$124:$D$126,1/('Alternatyva 1'!$DG$124:$DG$126+100),'Alternatyva 1'!$DH$124:$DH$126)</f>
        <v>0</v>
      </c>
      <c r="BQ10" s="218" cm="1">
        <f t="array" ref="BQ10">SUMPRODUCT('Alternatyva 1'!BQ$124:BQ$126,100*'Alternatyva 1'!$D$124:$D$126,1/('Alternatyva 1'!$DG$124:$DG$126+100),'Alternatyva 1'!$DH$124:$DH$126)</f>
        <v>0</v>
      </c>
      <c r="BR10" s="218" cm="1">
        <f t="array" ref="BR10">SUMPRODUCT('Alternatyva 1'!BR$124:BR$126,100*'Alternatyva 1'!$D$124:$D$126,1/('Alternatyva 1'!$DG$124:$DG$126+100),'Alternatyva 1'!$DH$124:$DH$126)</f>
        <v>0</v>
      </c>
      <c r="BS10" s="218" cm="1">
        <f t="array" ref="BS10">SUMPRODUCT('Alternatyva 1'!BS$124:BS$126,100*'Alternatyva 1'!$D$124:$D$126,1/('Alternatyva 1'!$DG$124:$DG$126+100),'Alternatyva 1'!$DH$124:$DH$126)</f>
        <v>0</v>
      </c>
      <c r="BT10" s="218" cm="1">
        <f t="array" ref="BT10">SUMPRODUCT('Alternatyva 1'!BT$124:BT$126,100*'Alternatyva 1'!$D$124:$D$126,1/('Alternatyva 1'!$DG$124:$DG$126+100),'Alternatyva 1'!$DH$124:$DH$126)</f>
        <v>0</v>
      </c>
      <c r="BU10" s="218" cm="1">
        <f t="array" ref="BU10">SUMPRODUCT('Alternatyva 1'!BU$124:BU$126,100*'Alternatyva 1'!$D$124:$D$126,1/('Alternatyva 1'!$DG$124:$DG$126+100),'Alternatyva 1'!$DH$124:$DH$126)</f>
        <v>0</v>
      </c>
      <c r="BV10" s="218" cm="1">
        <f t="array" ref="BV10">SUMPRODUCT('Alternatyva 1'!BV$124:BV$126,100*'Alternatyva 1'!$D$124:$D$126,1/('Alternatyva 1'!$DG$124:$DG$126+100),'Alternatyva 1'!$DH$124:$DH$126)</f>
        <v>0</v>
      </c>
      <c r="BW10" s="218" cm="1">
        <f t="array" ref="BW10">SUMPRODUCT('Alternatyva 1'!BW$124:BW$126,100*'Alternatyva 1'!$D$124:$D$126,1/('Alternatyva 1'!$DG$124:$DG$126+100),'Alternatyva 1'!$DH$124:$DH$126)</f>
        <v>0</v>
      </c>
      <c r="BX10" s="218" cm="1">
        <f t="array" ref="BX10">SUMPRODUCT('Alternatyva 1'!BX$124:BX$126,100*'Alternatyva 1'!$D$124:$D$126,1/('Alternatyva 1'!$DG$124:$DG$126+100),'Alternatyva 1'!$DH$124:$DH$126)</f>
        <v>0</v>
      </c>
      <c r="BY10" s="218" cm="1">
        <f t="array" ref="BY10">SUMPRODUCT('Alternatyva 1'!BY$124:BY$126,100*'Alternatyva 1'!$D$124:$D$126,1/('Alternatyva 1'!$DG$124:$DG$126+100),'Alternatyva 1'!$DH$124:$DH$126)</f>
        <v>0</v>
      </c>
      <c r="BZ10" s="218" cm="1">
        <f t="array" ref="BZ10">SUMPRODUCT('Alternatyva 1'!BZ$124:BZ$126,100*'Alternatyva 1'!$D$124:$D$126,1/('Alternatyva 1'!$DG$124:$DG$126+100),'Alternatyva 1'!$DH$124:$DH$126)</f>
        <v>0</v>
      </c>
      <c r="CA10" s="218" cm="1">
        <f t="array" ref="CA10">SUMPRODUCT('Alternatyva 1'!CA$124:CA$126,100*'Alternatyva 1'!$D$124:$D$126,1/('Alternatyva 1'!$DG$124:$DG$126+100),'Alternatyva 1'!$DH$124:$DH$126)</f>
        <v>0</v>
      </c>
      <c r="CB10" s="218" cm="1">
        <f t="array" ref="CB10">SUMPRODUCT('Alternatyva 1'!CB$124:CB$126,100*'Alternatyva 1'!$D$124:$D$126,1/('Alternatyva 1'!$DG$124:$DG$126+100),'Alternatyva 1'!$DH$124:$DH$126)</f>
        <v>0</v>
      </c>
      <c r="CC10" s="218" cm="1">
        <f t="array" ref="CC10">SUMPRODUCT('Alternatyva 1'!CC$124:CC$126,100*'Alternatyva 1'!$D$124:$D$126,1/('Alternatyva 1'!$DG$124:$DG$126+100),'Alternatyva 1'!$DH$124:$DH$126)</f>
        <v>0</v>
      </c>
      <c r="CD10" s="218" cm="1">
        <f t="array" ref="CD10">SUMPRODUCT('Alternatyva 1'!CD$124:CD$126,100*'Alternatyva 1'!$D$124:$D$126,1/('Alternatyva 1'!$DG$124:$DG$126+100),'Alternatyva 1'!$DH$124:$DH$126)</f>
        <v>0</v>
      </c>
      <c r="CE10" s="218" cm="1">
        <f t="array" ref="CE10">SUMPRODUCT('Alternatyva 1'!CE$124:CE$126,100*'Alternatyva 1'!$D$124:$D$126,1/('Alternatyva 1'!$DG$124:$DG$126+100),'Alternatyva 1'!$DH$124:$DH$126)</f>
        <v>0</v>
      </c>
      <c r="CF10" s="218" cm="1">
        <f t="array" ref="CF10">SUMPRODUCT('Alternatyva 1'!CF$124:CF$126,100*'Alternatyva 1'!$D$124:$D$126,1/('Alternatyva 1'!$DG$124:$DG$126+100),'Alternatyva 1'!$DH$124:$DH$126)</f>
        <v>0</v>
      </c>
      <c r="CG10" s="218" cm="1">
        <f t="array" ref="CG10">SUMPRODUCT('Alternatyva 1'!CG$124:CG$126,100*'Alternatyva 1'!$D$124:$D$126,1/('Alternatyva 1'!$DG$124:$DG$126+100),'Alternatyva 1'!$DH$124:$DH$126)</f>
        <v>0</v>
      </c>
      <c r="CH10" s="218" cm="1">
        <f t="array" ref="CH10">SUMPRODUCT('Alternatyva 1'!CH$124:CH$126,100*'Alternatyva 1'!$D$124:$D$126,1/('Alternatyva 1'!$DG$124:$DG$126+100),'Alternatyva 1'!$DH$124:$DH$126)</f>
        <v>0</v>
      </c>
      <c r="CI10" s="218" cm="1">
        <f t="array" ref="CI10">SUMPRODUCT('Alternatyva 1'!CI$124:CI$126,100*'Alternatyva 1'!$D$124:$D$126,1/('Alternatyva 1'!$DG$124:$DG$126+100),'Alternatyva 1'!$DH$124:$DH$126)</f>
        <v>0</v>
      </c>
      <c r="CJ10" s="218" cm="1">
        <f t="array" ref="CJ10">SUMPRODUCT('Alternatyva 1'!CJ$124:CJ$126,100*'Alternatyva 1'!$D$124:$D$126,1/('Alternatyva 1'!$DG$124:$DG$126+100),'Alternatyva 1'!$DH$124:$DH$126)</f>
        <v>0</v>
      </c>
      <c r="CK10" s="218" cm="1">
        <f t="array" ref="CK10">SUMPRODUCT('Alternatyva 1'!CK$124:CK$126,100*'Alternatyva 1'!$D$124:$D$126,1/('Alternatyva 1'!$DG$124:$DG$126+100),'Alternatyva 1'!$DH$124:$DH$126)</f>
        <v>0</v>
      </c>
      <c r="CL10" s="218" cm="1">
        <f t="array" ref="CL10">SUMPRODUCT('Alternatyva 1'!CL$124:CL$126,100*'Alternatyva 1'!$D$124:$D$126,1/('Alternatyva 1'!$DG$124:$DG$126+100),'Alternatyva 1'!$DH$124:$DH$126)</f>
        <v>0</v>
      </c>
      <c r="CM10" s="218" cm="1">
        <f t="array" ref="CM10">SUMPRODUCT('Alternatyva 1'!CM$124:CM$126,100*'Alternatyva 1'!$D$124:$D$126,1/('Alternatyva 1'!$DG$124:$DG$126+100),'Alternatyva 1'!$DH$124:$DH$126)</f>
        <v>0</v>
      </c>
      <c r="CN10" s="218" cm="1">
        <f t="array" ref="CN10">SUMPRODUCT('Alternatyva 1'!CN$124:CN$126,100*'Alternatyva 1'!$D$124:$D$126,1/('Alternatyva 1'!$DG$124:$DG$126+100),'Alternatyva 1'!$DH$124:$DH$126)</f>
        <v>0</v>
      </c>
      <c r="CO10" s="218" cm="1">
        <f t="array" ref="CO10">SUMPRODUCT('Alternatyva 1'!CO$124:CO$126,100*'Alternatyva 1'!$D$124:$D$126,1/('Alternatyva 1'!$DG$124:$DG$126+100),'Alternatyva 1'!$DH$124:$DH$126)</f>
        <v>0</v>
      </c>
      <c r="CP10" s="218" cm="1">
        <f t="array" ref="CP10">SUMPRODUCT('Alternatyva 1'!CP$124:CP$126,100*'Alternatyva 1'!$D$124:$D$126,1/('Alternatyva 1'!$DG$124:$DG$126+100),'Alternatyva 1'!$DH$124:$DH$126)</f>
        <v>0</v>
      </c>
      <c r="CQ10" s="218" cm="1">
        <f t="array" ref="CQ10">SUMPRODUCT('Alternatyva 1'!CQ$124:CQ$126,100*'Alternatyva 1'!$D$124:$D$126,1/('Alternatyva 1'!$DG$124:$DG$126+100),'Alternatyva 1'!$DH$124:$DH$126)</f>
        <v>0</v>
      </c>
      <c r="CR10" s="218" cm="1">
        <f t="array" ref="CR10">SUMPRODUCT('Alternatyva 1'!CR$124:CR$126,100*'Alternatyva 1'!$D$124:$D$126,1/('Alternatyva 1'!$DG$124:$DG$126+100),'Alternatyva 1'!$DH$124:$DH$126)</f>
        <v>0</v>
      </c>
      <c r="CS10" s="218" cm="1">
        <f t="array" ref="CS10">SUMPRODUCT('Alternatyva 1'!CS$124:CS$126,100*'Alternatyva 1'!$D$124:$D$126,1/('Alternatyva 1'!$DG$124:$DG$126+100),'Alternatyva 1'!$DH$124:$DH$126)</f>
        <v>0</v>
      </c>
      <c r="CT10" s="218" cm="1">
        <f t="array" ref="CT10">SUMPRODUCT('Alternatyva 1'!CT$124:CT$126,100*'Alternatyva 1'!$D$124:$D$126,1/('Alternatyva 1'!$DG$124:$DG$126+100),'Alternatyva 1'!$DH$124:$DH$126)</f>
        <v>0</v>
      </c>
      <c r="CU10" s="218" cm="1">
        <f t="array" ref="CU10">SUMPRODUCT('Alternatyva 1'!CU$124:CU$126,100*'Alternatyva 1'!$D$124:$D$126,1/('Alternatyva 1'!$DG$124:$DG$126+100),'Alternatyva 1'!$DH$124:$DH$126)</f>
        <v>0</v>
      </c>
      <c r="CV10" s="218" cm="1">
        <f t="array" ref="CV10">SUMPRODUCT('Alternatyva 1'!CV$124:CV$126,100*'Alternatyva 1'!$D$124:$D$126,1/('Alternatyva 1'!$DG$124:$DG$126+100),'Alternatyva 1'!$DH$124:$DH$126)</f>
        <v>0</v>
      </c>
      <c r="CW10" s="218" cm="1">
        <f t="array" ref="CW10">SUMPRODUCT('Alternatyva 1'!CW$124:CW$126,100*'Alternatyva 1'!$D$124:$D$126,1/('Alternatyva 1'!$DG$124:$DG$126+100),'Alternatyva 1'!$DH$124:$DH$126)</f>
        <v>0</v>
      </c>
      <c r="CX10" s="218" cm="1">
        <f t="array" ref="CX10">SUMPRODUCT('Alternatyva 1'!CX$124:CX$126,100*'Alternatyva 1'!$D$124:$D$126,1/('Alternatyva 1'!$DG$124:$DG$126+100),'Alternatyva 1'!$DH$124:$DH$126)</f>
        <v>0</v>
      </c>
      <c r="CY10" s="218" cm="1">
        <f t="array" ref="CY10">SUMPRODUCT('Alternatyva 1'!CY$124:CY$126,100*'Alternatyva 1'!$D$124:$D$126,1/('Alternatyva 1'!$DG$124:$DG$126+100),'Alternatyva 1'!$DH$124:$DH$126)</f>
        <v>0</v>
      </c>
      <c r="CZ10" s="218" cm="1">
        <f t="array" ref="CZ10">SUMPRODUCT('Alternatyva 1'!CZ$124:CZ$126,100*'Alternatyva 1'!$D$124:$D$126,1/('Alternatyva 1'!$DG$124:$DG$126+100),'Alternatyva 1'!$DH$124:$DH$126)</f>
        <v>0</v>
      </c>
      <c r="DA10" s="218" cm="1">
        <f t="array" ref="DA10">SUMPRODUCT('Alternatyva 1'!DA$124:DA$126,100*'Alternatyva 1'!$D$124:$D$126,1/('Alternatyva 1'!$DG$124:$DG$126+100),'Alternatyva 1'!$DH$124:$DH$126)</f>
        <v>0</v>
      </c>
      <c r="DB10" s="218" cm="1">
        <f t="array" ref="DB10">SUMPRODUCT('Alternatyva 1'!DB$124:DB$126,100*'Alternatyva 1'!$D$124:$D$126,1/('Alternatyva 1'!$DG$124:$DG$126+100),'Alternatyva 1'!$DH$124:$DH$126)</f>
        <v>0</v>
      </c>
      <c r="DC10" s="218" cm="1">
        <f t="array" ref="DC10">SUMPRODUCT('Alternatyva 1'!DC$124:DC$126,100*'Alternatyva 1'!$D$124:$D$126,1/('Alternatyva 1'!$DG$124:$DG$126+100),'Alternatyva 1'!$DH$124:$DH$126)</f>
        <v>0</v>
      </c>
    </row>
    <row r="11" spans="2:107">
      <c r="C11" s="801" t="s">
        <v>251</v>
      </c>
      <c r="D11" s="801"/>
      <c r="E11" s="801"/>
      <c r="F11" s="192">
        <f ca="1">H11+NPV(FD,I11:INDEX(I11:DC11,PAL))</f>
        <v>-1136972930.2930579</v>
      </c>
      <c r="G11" s="192">
        <f ca="1">SUMIF($H$6:$DC$6,"&lt;="&amp;PAL,$H11:$DC11)</f>
        <v>-589946896.68200457</v>
      </c>
      <c r="H11" s="218">
        <f ca="1">-H8+H9+H10</f>
        <v>0</v>
      </c>
      <c r="I11" s="218">
        <f t="shared" ref="I11:BT11" ca="1" si="2">-I8+I9+I10</f>
        <v>-1426809.9173553719</v>
      </c>
      <c r="J11" s="218">
        <f t="shared" ca="1" si="2"/>
        <v>-101489681.40495868</v>
      </c>
      <c r="K11" s="218">
        <f t="shared" ca="1" si="2"/>
        <v>-291943146.87769717</v>
      </c>
      <c r="L11" s="218">
        <f t="shared" ca="1" si="2"/>
        <v>-414972080.0604437</v>
      </c>
      <c r="M11" s="218">
        <f t="shared" ca="1" si="2"/>
        <v>-665383214.21581602</v>
      </c>
      <c r="N11" s="218">
        <f t="shared" ca="1" si="2"/>
        <v>-256185950.41322315</v>
      </c>
      <c r="O11" s="218">
        <f t="shared" ca="1" si="2"/>
        <v>-290718546.28099173</v>
      </c>
      <c r="P11" s="218">
        <f t="shared" ca="1" si="2"/>
        <v>-163655993.95779955</v>
      </c>
      <c r="Q11" s="218">
        <f t="shared" ca="1" si="2"/>
        <v>-94532853.719008267</v>
      </c>
      <c r="R11" s="218">
        <f t="shared" ca="1" si="2"/>
        <v>-68846161.157024801</v>
      </c>
      <c r="S11" s="218">
        <f t="shared" ca="1" si="2"/>
        <v>-21259789.256198347</v>
      </c>
      <c r="T11" s="218">
        <f t="shared" ca="1" si="2"/>
        <v>-19087295.041322313</v>
      </c>
      <c r="U11" s="218">
        <f t="shared" si="2"/>
        <v>-489233.88429752068</v>
      </c>
      <c r="V11" s="218">
        <f t="shared" si="2"/>
        <v>120002923.96694215</v>
      </c>
      <c r="W11" s="218">
        <f t="shared" si="2"/>
        <v>120002923.96694215</v>
      </c>
      <c r="X11" s="218">
        <f t="shared" si="2"/>
        <v>120002923.96694215</v>
      </c>
      <c r="Y11" s="218">
        <f t="shared" si="2"/>
        <v>120002923.96694215</v>
      </c>
      <c r="Z11" s="218">
        <f t="shared" si="2"/>
        <v>120002923.96694215</v>
      </c>
      <c r="AA11" s="218">
        <f t="shared" si="2"/>
        <v>120002923.96694215</v>
      </c>
      <c r="AB11" s="218">
        <f t="shared" si="2"/>
        <v>120002923.96694215</v>
      </c>
      <c r="AC11" s="218">
        <f t="shared" si="2"/>
        <v>120002923.96694215</v>
      </c>
      <c r="AD11" s="218">
        <f t="shared" si="2"/>
        <v>120002923.96694215</v>
      </c>
      <c r="AE11" s="218">
        <f t="shared" si="2"/>
        <v>120002923.96694215</v>
      </c>
      <c r="AF11" s="218">
        <f t="shared" si="2"/>
        <v>120002923.96694215</v>
      </c>
      <c r="AG11" s="218">
        <f t="shared" si="2"/>
        <v>120002923.96694215</v>
      </c>
      <c r="AH11" s="218">
        <f t="shared" si="2"/>
        <v>120002923.96694215</v>
      </c>
      <c r="AI11" s="218">
        <f t="shared" si="2"/>
        <v>120002923.96694215</v>
      </c>
      <c r="AJ11" s="218">
        <f t="shared" si="2"/>
        <v>120002923.96694215</v>
      </c>
      <c r="AK11" s="218">
        <f t="shared" si="2"/>
        <v>0</v>
      </c>
      <c r="AL11" s="218">
        <f t="shared" si="2"/>
        <v>0</v>
      </c>
      <c r="AM11" s="218">
        <f t="shared" si="2"/>
        <v>0</v>
      </c>
      <c r="AN11" s="218">
        <f t="shared" si="2"/>
        <v>0</v>
      </c>
      <c r="AO11" s="218">
        <f t="shared" si="2"/>
        <v>0</v>
      </c>
      <c r="AP11" s="218">
        <f t="shared" si="2"/>
        <v>0</v>
      </c>
      <c r="AQ11" s="218">
        <f t="shared" si="2"/>
        <v>0</v>
      </c>
      <c r="AR11" s="218">
        <f t="shared" si="2"/>
        <v>0</v>
      </c>
      <c r="AS11" s="218">
        <f t="shared" si="2"/>
        <v>0</v>
      </c>
      <c r="AT11" s="218">
        <f t="shared" si="2"/>
        <v>0</v>
      </c>
      <c r="AU11" s="218">
        <f t="shared" si="2"/>
        <v>0</v>
      </c>
      <c r="AV11" s="218">
        <f t="shared" si="2"/>
        <v>0</v>
      </c>
      <c r="AW11" s="218">
        <f t="shared" si="2"/>
        <v>0</v>
      </c>
      <c r="AX11" s="218">
        <f t="shared" si="2"/>
        <v>0</v>
      </c>
      <c r="AY11" s="218">
        <f t="shared" si="2"/>
        <v>0</v>
      </c>
      <c r="AZ11" s="218">
        <f t="shared" si="2"/>
        <v>0</v>
      </c>
      <c r="BA11" s="218">
        <f t="shared" si="2"/>
        <v>0</v>
      </c>
      <c r="BB11" s="218">
        <f t="shared" si="2"/>
        <v>0</v>
      </c>
      <c r="BC11" s="218">
        <f t="shared" si="2"/>
        <v>0</v>
      </c>
      <c r="BD11" s="218">
        <f t="shared" si="2"/>
        <v>0</v>
      </c>
      <c r="BE11" s="218">
        <f t="shared" si="2"/>
        <v>0</v>
      </c>
      <c r="BF11" s="218">
        <f t="shared" si="2"/>
        <v>0</v>
      </c>
      <c r="BG11" s="218">
        <f t="shared" si="2"/>
        <v>0</v>
      </c>
      <c r="BH11" s="218">
        <f t="shared" si="2"/>
        <v>0</v>
      </c>
      <c r="BI11" s="218">
        <f t="shared" si="2"/>
        <v>0</v>
      </c>
      <c r="BJ11" s="218">
        <f t="shared" si="2"/>
        <v>0</v>
      </c>
      <c r="BK11" s="218">
        <f t="shared" si="2"/>
        <v>0</v>
      </c>
      <c r="BL11" s="218">
        <f t="shared" si="2"/>
        <v>0</v>
      </c>
      <c r="BM11" s="218">
        <f t="shared" si="2"/>
        <v>0</v>
      </c>
      <c r="BN11" s="218">
        <f t="shared" si="2"/>
        <v>0</v>
      </c>
      <c r="BO11" s="218">
        <f t="shared" si="2"/>
        <v>0</v>
      </c>
      <c r="BP11" s="218">
        <f t="shared" si="2"/>
        <v>0</v>
      </c>
      <c r="BQ11" s="218">
        <f t="shared" si="2"/>
        <v>0</v>
      </c>
      <c r="BR11" s="218">
        <f t="shared" si="2"/>
        <v>0</v>
      </c>
      <c r="BS11" s="218">
        <f t="shared" si="2"/>
        <v>0</v>
      </c>
      <c r="BT11" s="218">
        <f t="shared" si="2"/>
        <v>0</v>
      </c>
      <c r="BU11" s="218">
        <f t="shared" ref="BU11:DC11" si="3">-BU8+BU9+BU10</f>
        <v>0</v>
      </c>
      <c r="BV11" s="218">
        <f t="shared" si="3"/>
        <v>0</v>
      </c>
      <c r="BW11" s="218">
        <f t="shared" si="3"/>
        <v>0</v>
      </c>
      <c r="BX11" s="218">
        <f t="shared" si="3"/>
        <v>0</v>
      </c>
      <c r="BY11" s="218">
        <f t="shared" si="3"/>
        <v>0</v>
      </c>
      <c r="BZ11" s="218">
        <f t="shared" si="3"/>
        <v>0</v>
      </c>
      <c r="CA11" s="218">
        <f t="shared" si="3"/>
        <v>0</v>
      </c>
      <c r="CB11" s="218">
        <f t="shared" si="3"/>
        <v>0</v>
      </c>
      <c r="CC11" s="218">
        <f t="shared" si="3"/>
        <v>0</v>
      </c>
      <c r="CD11" s="218">
        <f t="shared" si="3"/>
        <v>0</v>
      </c>
      <c r="CE11" s="218">
        <f t="shared" si="3"/>
        <v>0</v>
      </c>
      <c r="CF11" s="218">
        <f t="shared" si="3"/>
        <v>0</v>
      </c>
      <c r="CG11" s="218">
        <f t="shared" si="3"/>
        <v>0</v>
      </c>
      <c r="CH11" s="218">
        <f t="shared" si="3"/>
        <v>0</v>
      </c>
      <c r="CI11" s="218">
        <f t="shared" si="3"/>
        <v>0</v>
      </c>
      <c r="CJ11" s="218">
        <f t="shared" si="3"/>
        <v>0</v>
      </c>
      <c r="CK11" s="218">
        <f t="shared" si="3"/>
        <v>0</v>
      </c>
      <c r="CL11" s="218">
        <f t="shared" si="3"/>
        <v>0</v>
      </c>
      <c r="CM11" s="218">
        <f t="shared" si="3"/>
        <v>0</v>
      </c>
      <c r="CN11" s="218">
        <f t="shared" si="3"/>
        <v>0</v>
      </c>
      <c r="CO11" s="218">
        <f t="shared" si="3"/>
        <v>0</v>
      </c>
      <c r="CP11" s="218">
        <f t="shared" si="3"/>
        <v>0</v>
      </c>
      <c r="CQ11" s="218">
        <f t="shared" si="3"/>
        <v>0</v>
      </c>
      <c r="CR11" s="218">
        <f t="shared" si="3"/>
        <v>0</v>
      </c>
      <c r="CS11" s="218">
        <f t="shared" si="3"/>
        <v>0</v>
      </c>
      <c r="CT11" s="218">
        <f t="shared" si="3"/>
        <v>0</v>
      </c>
      <c r="CU11" s="218">
        <f t="shared" si="3"/>
        <v>0</v>
      </c>
      <c r="CV11" s="218">
        <f t="shared" si="3"/>
        <v>0</v>
      </c>
      <c r="CW11" s="218">
        <f t="shared" si="3"/>
        <v>0</v>
      </c>
      <c r="CX11" s="218">
        <f t="shared" si="3"/>
        <v>0</v>
      </c>
      <c r="CY11" s="218">
        <f t="shared" si="3"/>
        <v>0</v>
      </c>
      <c r="CZ11" s="218">
        <f t="shared" si="3"/>
        <v>0</v>
      </c>
      <c r="DA11" s="218">
        <f t="shared" si="3"/>
        <v>0</v>
      </c>
      <c r="DB11" s="218">
        <f t="shared" si="3"/>
        <v>0</v>
      </c>
      <c r="DC11" s="218">
        <f t="shared" si="3"/>
        <v>0</v>
      </c>
    </row>
    <row r="12" spans="2:107" hidden="1"/>
    <row r="13" spans="2:107" hidden="1">
      <c r="B13" s="16" t="s">
        <v>25</v>
      </c>
      <c r="C13" s="21"/>
      <c r="D13" s="21"/>
      <c r="E13" s="21"/>
      <c r="F13" s="709" t="s">
        <v>140</v>
      </c>
      <c r="G13" s="721"/>
      <c r="H13" s="168">
        <v>0</v>
      </c>
      <c r="I13" s="168">
        <v>1</v>
      </c>
      <c r="J13" s="168">
        <v>2</v>
      </c>
      <c r="K13" s="168">
        <v>3</v>
      </c>
      <c r="L13" s="168">
        <v>4</v>
      </c>
      <c r="M13" s="168">
        <v>5</v>
      </c>
      <c r="N13" s="168">
        <v>6</v>
      </c>
      <c r="O13" s="168">
        <v>7</v>
      </c>
      <c r="P13" s="168">
        <v>8</v>
      </c>
      <c r="Q13" s="168">
        <v>9</v>
      </c>
      <c r="R13" s="168">
        <v>10</v>
      </c>
      <c r="S13" s="168">
        <v>11</v>
      </c>
      <c r="T13" s="168">
        <v>12</v>
      </c>
      <c r="U13" s="168">
        <v>13</v>
      </c>
      <c r="V13" s="168">
        <v>14</v>
      </c>
      <c r="W13" s="168">
        <v>15</v>
      </c>
      <c r="X13" s="168">
        <v>16</v>
      </c>
      <c r="Y13" s="168">
        <v>17</v>
      </c>
      <c r="Z13" s="168">
        <v>18</v>
      </c>
      <c r="AA13" s="168">
        <v>19</v>
      </c>
      <c r="AB13" s="168">
        <v>20</v>
      </c>
      <c r="AC13" s="168">
        <v>21</v>
      </c>
      <c r="AD13" s="168">
        <v>22</v>
      </c>
      <c r="AE13" s="168">
        <v>23</v>
      </c>
      <c r="AF13" s="168">
        <v>24</v>
      </c>
      <c r="AG13" s="168">
        <v>25</v>
      </c>
      <c r="AH13" s="168">
        <v>26</v>
      </c>
      <c r="AI13" s="168">
        <v>27</v>
      </c>
      <c r="AJ13" s="168">
        <v>28</v>
      </c>
      <c r="AK13" s="168">
        <v>29</v>
      </c>
      <c r="AL13" s="168">
        <v>30</v>
      </c>
      <c r="AM13" s="168">
        <v>31</v>
      </c>
      <c r="AN13" s="168">
        <v>32</v>
      </c>
      <c r="AO13" s="168">
        <v>33</v>
      </c>
      <c r="AP13" s="168">
        <v>34</v>
      </c>
      <c r="AQ13" s="168">
        <v>35</v>
      </c>
      <c r="AR13" s="168">
        <v>36</v>
      </c>
      <c r="AS13" s="168">
        <v>37</v>
      </c>
      <c r="AT13" s="168">
        <v>38</v>
      </c>
      <c r="AU13" s="168">
        <v>39</v>
      </c>
      <c r="AV13" s="168">
        <v>40</v>
      </c>
      <c r="AW13" s="168">
        <v>41</v>
      </c>
      <c r="AX13" s="168">
        <v>42</v>
      </c>
      <c r="AY13" s="168">
        <v>43</v>
      </c>
      <c r="AZ13" s="168">
        <v>44</v>
      </c>
      <c r="BA13" s="168">
        <v>45</v>
      </c>
      <c r="BB13" s="168">
        <v>46</v>
      </c>
      <c r="BC13" s="168">
        <v>47</v>
      </c>
      <c r="BD13" s="168">
        <v>48</v>
      </c>
      <c r="BE13" s="168">
        <v>49</v>
      </c>
      <c r="BF13" s="168">
        <v>50</v>
      </c>
      <c r="BG13" s="168">
        <v>51</v>
      </c>
      <c r="BH13" s="168">
        <v>52</v>
      </c>
      <c r="BI13" s="168">
        <v>53</v>
      </c>
      <c r="BJ13" s="168">
        <v>54</v>
      </c>
      <c r="BK13" s="168">
        <v>55</v>
      </c>
      <c r="BL13" s="168">
        <v>56</v>
      </c>
      <c r="BM13" s="168">
        <v>57</v>
      </c>
      <c r="BN13" s="168">
        <v>58</v>
      </c>
      <c r="BO13" s="168">
        <v>59</v>
      </c>
      <c r="BP13" s="168">
        <v>60</v>
      </c>
      <c r="BQ13" s="168">
        <v>61</v>
      </c>
      <c r="BR13" s="168">
        <v>62</v>
      </c>
      <c r="BS13" s="168">
        <v>63</v>
      </c>
      <c r="BT13" s="168">
        <v>64</v>
      </c>
      <c r="BU13" s="168">
        <v>65</v>
      </c>
      <c r="BV13" s="168">
        <v>66</v>
      </c>
      <c r="BW13" s="168">
        <v>67</v>
      </c>
      <c r="BX13" s="168">
        <v>68</v>
      </c>
      <c r="BY13" s="168">
        <v>69</v>
      </c>
      <c r="BZ13" s="168">
        <v>70</v>
      </c>
      <c r="CA13" s="168">
        <v>71</v>
      </c>
      <c r="CB13" s="168">
        <v>72</v>
      </c>
      <c r="CC13" s="168">
        <v>73</v>
      </c>
      <c r="CD13" s="168">
        <v>74</v>
      </c>
      <c r="CE13" s="168">
        <v>75</v>
      </c>
      <c r="CF13" s="168">
        <v>76</v>
      </c>
      <c r="CG13" s="168">
        <v>77</v>
      </c>
      <c r="CH13" s="168">
        <v>78</v>
      </c>
      <c r="CI13" s="168">
        <v>79</v>
      </c>
      <c r="CJ13" s="168">
        <v>80</v>
      </c>
      <c r="CK13" s="168">
        <v>81</v>
      </c>
      <c r="CL13" s="168">
        <v>82</v>
      </c>
      <c r="CM13" s="168">
        <v>83</v>
      </c>
      <c r="CN13" s="168">
        <v>84</v>
      </c>
      <c r="CO13" s="168">
        <v>85</v>
      </c>
      <c r="CP13" s="168">
        <v>86</v>
      </c>
      <c r="CQ13" s="168">
        <v>87</v>
      </c>
      <c r="CR13" s="168">
        <v>88</v>
      </c>
      <c r="CS13" s="168">
        <v>89</v>
      </c>
      <c r="CT13" s="168">
        <v>90</v>
      </c>
      <c r="CU13" s="168">
        <v>91</v>
      </c>
      <c r="CV13" s="168">
        <v>92</v>
      </c>
      <c r="CW13" s="168">
        <v>93</v>
      </c>
      <c r="CX13" s="168">
        <v>94</v>
      </c>
      <c r="CY13" s="168">
        <v>95</v>
      </c>
      <c r="CZ13" s="168">
        <v>96</v>
      </c>
      <c r="DA13" s="168">
        <v>97</v>
      </c>
      <c r="DB13" s="168">
        <v>98</v>
      </c>
      <c r="DC13" s="168">
        <v>99</v>
      </c>
    </row>
    <row r="14" spans="2:107" ht="28.5" hidden="1" customHeight="1">
      <c r="B14" s="203" t="s">
        <v>215</v>
      </c>
      <c r="C14" s="788" t="s">
        <v>252</v>
      </c>
      <c r="D14" s="788"/>
      <c r="E14" s="788"/>
      <c r="F14" s="169" t="s">
        <v>144</v>
      </c>
      <c r="G14" s="168" t="s">
        <v>145</v>
      </c>
      <c r="H14" s="168" cm="1">
        <f t="array" aca="1" ref="H14" ca="1">Nuliniai</f>
        <v>2021</v>
      </c>
      <c r="I14" s="168">
        <f t="shared" ref="I14:AN14" ca="1" si="4">$H$7+I13</f>
        <v>2022</v>
      </c>
      <c r="J14" s="168">
        <f t="shared" ca="1" si="4"/>
        <v>2023</v>
      </c>
      <c r="K14" s="168">
        <f t="shared" ca="1" si="4"/>
        <v>2024</v>
      </c>
      <c r="L14" s="168">
        <f t="shared" ca="1" si="4"/>
        <v>2025</v>
      </c>
      <c r="M14" s="168">
        <f t="shared" ca="1" si="4"/>
        <v>2026</v>
      </c>
      <c r="N14" s="168">
        <f t="shared" ca="1" si="4"/>
        <v>2027</v>
      </c>
      <c r="O14" s="168">
        <f t="shared" ca="1" si="4"/>
        <v>2028</v>
      </c>
      <c r="P14" s="168">
        <f t="shared" ca="1" si="4"/>
        <v>2029</v>
      </c>
      <c r="Q14" s="168">
        <f t="shared" ca="1" si="4"/>
        <v>2030</v>
      </c>
      <c r="R14" s="168">
        <f t="shared" ca="1" si="4"/>
        <v>2031</v>
      </c>
      <c r="S14" s="168">
        <f t="shared" ca="1" si="4"/>
        <v>2032</v>
      </c>
      <c r="T14" s="168">
        <f t="shared" ca="1" si="4"/>
        <v>2033</v>
      </c>
      <c r="U14" s="168">
        <f t="shared" ca="1" si="4"/>
        <v>2034</v>
      </c>
      <c r="V14" s="168">
        <f t="shared" ca="1" si="4"/>
        <v>2035</v>
      </c>
      <c r="W14" s="168">
        <f t="shared" ca="1" si="4"/>
        <v>2036</v>
      </c>
      <c r="X14" s="168">
        <f t="shared" ca="1" si="4"/>
        <v>2037</v>
      </c>
      <c r="Y14" s="168">
        <f t="shared" ca="1" si="4"/>
        <v>2038</v>
      </c>
      <c r="Z14" s="168">
        <f t="shared" ca="1" si="4"/>
        <v>2039</v>
      </c>
      <c r="AA14" s="168">
        <f t="shared" ca="1" si="4"/>
        <v>2040</v>
      </c>
      <c r="AB14" s="168">
        <f t="shared" ca="1" si="4"/>
        <v>2041</v>
      </c>
      <c r="AC14" s="168">
        <f t="shared" ca="1" si="4"/>
        <v>2042</v>
      </c>
      <c r="AD14" s="168">
        <f t="shared" ca="1" si="4"/>
        <v>2043</v>
      </c>
      <c r="AE14" s="168">
        <f t="shared" ca="1" si="4"/>
        <v>2044</v>
      </c>
      <c r="AF14" s="168">
        <f t="shared" ca="1" si="4"/>
        <v>2045</v>
      </c>
      <c r="AG14" s="168">
        <f t="shared" ca="1" si="4"/>
        <v>2046</v>
      </c>
      <c r="AH14" s="168">
        <f t="shared" ca="1" si="4"/>
        <v>2047</v>
      </c>
      <c r="AI14" s="168">
        <f t="shared" ca="1" si="4"/>
        <v>2048</v>
      </c>
      <c r="AJ14" s="168">
        <f t="shared" ca="1" si="4"/>
        <v>2049</v>
      </c>
      <c r="AK14" s="168">
        <f t="shared" ca="1" si="4"/>
        <v>2050</v>
      </c>
      <c r="AL14" s="168">
        <f t="shared" ca="1" si="4"/>
        <v>2051</v>
      </c>
      <c r="AM14" s="168">
        <f t="shared" ca="1" si="4"/>
        <v>2052</v>
      </c>
      <c r="AN14" s="168">
        <f t="shared" ca="1" si="4"/>
        <v>2053</v>
      </c>
      <c r="AO14" s="168">
        <f t="shared" ref="AO14:BT14" ca="1" si="5">$H$7+AO13</f>
        <v>2054</v>
      </c>
      <c r="AP14" s="168">
        <f t="shared" ca="1" si="5"/>
        <v>2055</v>
      </c>
      <c r="AQ14" s="168">
        <f t="shared" ca="1" si="5"/>
        <v>2056</v>
      </c>
      <c r="AR14" s="168">
        <f t="shared" ca="1" si="5"/>
        <v>2057</v>
      </c>
      <c r="AS14" s="168">
        <f t="shared" ca="1" si="5"/>
        <v>2058</v>
      </c>
      <c r="AT14" s="168">
        <f t="shared" ca="1" si="5"/>
        <v>2059</v>
      </c>
      <c r="AU14" s="168">
        <f t="shared" ca="1" si="5"/>
        <v>2060</v>
      </c>
      <c r="AV14" s="168">
        <f t="shared" ca="1" si="5"/>
        <v>2061</v>
      </c>
      <c r="AW14" s="168">
        <f t="shared" ca="1" si="5"/>
        <v>2062</v>
      </c>
      <c r="AX14" s="168">
        <f t="shared" ca="1" si="5"/>
        <v>2063</v>
      </c>
      <c r="AY14" s="168">
        <f t="shared" ca="1" si="5"/>
        <v>2064</v>
      </c>
      <c r="AZ14" s="168">
        <f t="shared" ca="1" si="5"/>
        <v>2065</v>
      </c>
      <c r="BA14" s="168">
        <f t="shared" ca="1" si="5"/>
        <v>2066</v>
      </c>
      <c r="BB14" s="168">
        <f t="shared" ca="1" si="5"/>
        <v>2067</v>
      </c>
      <c r="BC14" s="168">
        <f t="shared" ca="1" si="5"/>
        <v>2068</v>
      </c>
      <c r="BD14" s="168">
        <f t="shared" ca="1" si="5"/>
        <v>2069</v>
      </c>
      <c r="BE14" s="168">
        <f t="shared" ca="1" si="5"/>
        <v>2070</v>
      </c>
      <c r="BF14" s="168">
        <f t="shared" ca="1" si="5"/>
        <v>2071</v>
      </c>
      <c r="BG14" s="168">
        <f t="shared" ca="1" si="5"/>
        <v>2072</v>
      </c>
      <c r="BH14" s="168">
        <f t="shared" ca="1" si="5"/>
        <v>2073</v>
      </c>
      <c r="BI14" s="168">
        <f t="shared" ca="1" si="5"/>
        <v>2074</v>
      </c>
      <c r="BJ14" s="168">
        <f t="shared" ca="1" si="5"/>
        <v>2075</v>
      </c>
      <c r="BK14" s="168">
        <f t="shared" ca="1" si="5"/>
        <v>2076</v>
      </c>
      <c r="BL14" s="168">
        <f t="shared" ca="1" si="5"/>
        <v>2077</v>
      </c>
      <c r="BM14" s="168">
        <f t="shared" ca="1" si="5"/>
        <v>2078</v>
      </c>
      <c r="BN14" s="168">
        <f t="shared" ca="1" si="5"/>
        <v>2079</v>
      </c>
      <c r="BO14" s="168">
        <f t="shared" ca="1" si="5"/>
        <v>2080</v>
      </c>
      <c r="BP14" s="168">
        <f t="shared" ca="1" si="5"/>
        <v>2081</v>
      </c>
      <c r="BQ14" s="168">
        <f t="shared" ca="1" si="5"/>
        <v>2082</v>
      </c>
      <c r="BR14" s="168">
        <f t="shared" ca="1" si="5"/>
        <v>2083</v>
      </c>
      <c r="BS14" s="168">
        <f t="shared" ca="1" si="5"/>
        <v>2084</v>
      </c>
      <c r="BT14" s="168">
        <f t="shared" ca="1" si="5"/>
        <v>2085</v>
      </c>
      <c r="BU14" s="168">
        <f t="shared" ref="BU14:CZ14" ca="1" si="6">$H$7+BU13</f>
        <v>2086</v>
      </c>
      <c r="BV14" s="168">
        <f t="shared" ca="1" si="6"/>
        <v>2087</v>
      </c>
      <c r="BW14" s="168">
        <f t="shared" ca="1" si="6"/>
        <v>2088</v>
      </c>
      <c r="BX14" s="168">
        <f t="shared" ca="1" si="6"/>
        <v>2089</v>
      </c>
      <c r="BY14" s="168">
        <f t="shared" ca="1" si="6"/>
        <v>2090</v>
      </c>
      <c r="BZ14" s="168">
        <f t="shared" ca="1" si="6"/>
        <v>2091</v>
      </c>
      <c r="CA14" s="168">
        <f t="shared" ca="1" si="6"/>
        <v>2092</v>
      </c>
      <c r="CB14" s="168">
        <f t="shared" ca="1" si="6"/>
        <v>2093</v>
      </c>
      <c r="CC14" s="168">
        <f t="shared" ca="1" si="6"/>
        <v>2094</v>
      </c>
      <c r="CD14" s="168">
        <f t="shared" ca="1" si="6"/>
        <v>2095</v>
      </c>
      <c r="CE14" s="168">
        <f t="shared" ca="1" si="6"/>
        <v>2096</v>
      </c>
      <c r="CF14" s="168">
        <f t="shared" ca="1" si="6"/>
        <v>2097</v>
      </c>
      <c r="CG14" s="168">
        <f t="shared" ca="1" si="6"/>
        <v>2098</v>
      </c>
      <c r="CH14" s="168">
        <f t="shared" ca="1" si="6"/>
        <v>2099</v>
      </c>
      <c r="CI14" s="168">
        <f t="shared" ca="1" si="6"/>
        <v>2100</v>
      </c>
      <c r="CJ14" s="168">
        <f t="shared" ca="1" si="6"/>
        <v>2101</v>
      </c>
      <c r="CK14" s="168">
        <f t="shared" ca="1" si="6"/>
        <v>2102</v>
      </c>
      <c r="CL14" s="168">
        <f t="shared" ca="1" si="6"/>
        <v>2103</v>
      </c>
      <c r="CM14" s="168">
        <f t="shared" ca="1" si="6"/>
        <v>2104</v>
      </c>
      <c r="CN14" s="168">
        <f t="shared" ca="1" si="6"/>
        <v>2105</v>
      </c>
      <c r="CO14" s="168">
        <f t="shared" ca="1" si="6"/>
        <v>2106</v>
      </c>
      <c r="CP14" s="168">
        <f t="shared" ca="1" si="6"/>
        <v>2107</v>
      </c>
      <c r="CQ14" s="168">
        <f t="shared" ca="1" si="6"/>
        <v>2108</v>
      </c>
      <c r="CR14" s="168">
        <f t="shared" ca="1" si="6"/>
        <v>2109</v>
      </c>
      <c r="CS14" s="168">
        <f t="shared" ca="1" si="6"/>
        <v>2110</v>
      </c>
      <c r="CT14" s="168">
        <f t="shared" ca="1" si="6"/>
        <v>2111</v>
      </c>
      <c r="CU14" s="168">
        <f t="shared" ca="1" si="6"/>
        <v>2112</v>
      </c>
      <c r="CV14" s="168">
        <f t="shared" ca="1" si="6"/>
        <v>2113</v>
      </c>
      <c r="CW14" s="168">
        <f t="shared" ca="1" si="6"/>
        <v>2114</v>
      </c>
      <c r="CX14" s="168">
        <f t="shared" ca="1" si="6"/>
        <v>2115</v>
      </c>
      <c r="CY14" s="168">
        <f t="shared" ca="1" si="6"/>
        <v>2116</v>
      </c>
      <c r="CZ14" s="168">
        <f t="shared" ca="1" si="6"/>
        <v>2117</v>
      </c>
      <c r="DA14" s="168">
        <f t="shared" ref="DA14:DC14" ca="1" si="7">$H$7+DA13</f>
        <v>2118</v>
      </c>
      <c r="DB14" s="168">
        <f t="shared" ca="1" si="7"/>
        <v>2119</v>
      </c>
      <c r="DC14" s="168">
        <f t="shared" ca="1" si="7"/>
        <v>2120</v>
      </c>
    </row>
    <row r="15" spans="2:107" ht="15" hidden="1" customHeight="1">
      <c r="B15" s="160" t="s">
        <v>253</v>
      </c>
      <c r="C15" s="790" t="s">
        <v>254</v>
      </c>
      <c r="D15" s="790"/>
      <c r="E15" s="790"/>
      <c r="F15" s="192">
        <f>H15+NPV(FD,I15:INDEX(I15:DC15,PAL))</f>
        <v>0</v>
      </c>
      <c r="G15" s="192">
        <f>SUMIF($H$6:$DC$6,"&lt;="&amp;PAL,$H15:$DC15)</f>
        <v>0</v>
      </c>
      <c r="H15" s="192">
        <f>'Alternatyva 2'!H$7-'Alternatyva 2'!H$128</f>
        <v>0</v>
      </c>
      <c r="I15" s="192">
        <f>'Alternatyva 2'!I$7-'Alternatyva 2'!I$128</f>
        <v>0</v>
      </c>
      <c r="J15" s="192">
        <f>'Alternatyva 2'!J$7-'Alternatyva 2'!J$128</f>
        <v>0</v>
      </c>
      <c r="K15" s="192">
        <f>'Alternatyva 2'!K$7-'Alternatyva 2'!K$128</f>
        <v>0</v>
      </c>
      <c r="L15" s="192">
        <f>'Alternatyva 2'!L$7-'Alternatyva 2'!L$128</f>
        <v>0</v>
      </c>
      <c r="M15" s="192">
        <f>'Alternatyva 2'!M$7-'Alternatyva 2'!M$128</f>
        <v>0</v>
      </c>
      <c r="N15" s="192">
        <f>'Alternatyva 2'!N$7-'Alternatyva 2'!N$128</f>
        <v>0</v>
      </c>
      <c r="O15" s="192">
        <f>'Alternatyva 2'!O$7-'Alternatyva 2'!O$128</f>
        <v>0</v>
      </c>
      <c r="P15" s="192">
        <f>'Alternatyva 2'!P$7-'Alternatyva 2'!P$128</f>
        <v>0</v>
      </c>
      <c r="Q15" s="192">
        <f>'Alternatyva 2'!Q$7-'Alternatyva 2'!Q$128</f>
        <v>0</v>
      </c>
      <c r="R15" s="192">
        <f>'Alternatyva 2'!R$7-'Alternatyva 2'!R$128</f>
        <v>0</v>
      </c>
      <c r="S15" s="192">
        <f>'Alternatyva 2'!S$7-'Alternatyva 2'!S$128</f>
        <v>0</v>
      </c>
      <c r="T15" s="192">
        <f>'Alternatyva 2'!T$7-'Alternatyva 2'!T$128</f>
        <v>0</v>
      </c>
      <c r="U15" s="192">
        <f>'Alternatyva 2'!U$7-'Alternatyva 2'!U$128</f>
        <v>0</v>
      </c>
      <c r="V15" s="192">
        <f>'Alternatyva 2'!V$7-'Alternatyva 2'!V$128</f>
        <v>0</v>
      </c>
      <c r="W15" s="192">
        <f>'Alternatyva 2'!W$7-'Alternatyva 2'!W$128</f>
        <v>0</v>
      </c>
      <c r="X15" s="192">
        <f>'Alternatyva 2'!X$7-'Alternatyva 2'!X$128</f>
        <v>0</v>
      </c>
      <c r="Y15" s="192">
        <f>'Alternatyva 2'!Y$7-'Alternatyva 2'!Y$128</f>
        <v>0</v>
      </c>
      <c r="Z15" s="192">
        <f>'Alternatyva 2'!Z$7-'Alternatyva 2'!Z$128</f>
        <v>0</v>
      </c>
      <c r="AA15" s="192">
        <f>'Alternatyva 2'!AA$7-'Alternatyva 2'!AA$128</f>
        <v>0</v>
      </c>
      <c r="AB15" s="192">
        <f>'Alternatyva 2'!AB$7-'Alternatyva 2'!AB$128</f>
        <v>0</v>
      </c>
      <c r="AC15" s="192">
        <f>'Alternatyva 2'!AC$7-'Alternatyva 2'!AC$128</f>
        <v>0</v>
      </c>
      <c r="AD15" s="192">
        <f>'Alternatyva 2'!AD$7-'Alternatyva 2'!AD$128</f>
        <v>0</v>
      </c>
      <c r="AE15" s="192">
        <f>'Alternatyva 2'!AE$7-'Alternatyva 2'!AE$128</f>
        <v>0</v>
      </c>
      <c r="AF15" s="192">
        <f>'Alternatyva 2'!AF$7-'Alternatyva 2'!AF$128</f>
        <v>0</v>
      </c>
      <c r="AG15" s="192">
        <f>'Alternatyva 2'!AG$7-'Alternatyva 2'!AG$128</f>
        <v>0</v>
      </c>
      <c r="AH15" s="192">
        <f>'Alternatyva 2'!AH$7-'Alternatyva 2'!AH$128</f>
        <v>0</v>
      </c>
      <c r="AI15" s="192">
        <f>'Alternatyva 2'!AI$7-'Alternatyva 2'!AI$128</f>
        <v>0</v>
      </c>
      <c r="AJ15" s="192">
        <f>'Alternatyva 2'!AJ$7-'Alternatyva 2'!AJ$128</f>
        <v>0</v>
      </c>
      <c r="AK15" s="192">
        <f>'Alternatyva 2'!AK$7-'Alternatyva 2'!AK$128</f>
        <v>0</v>
      </c>
      <c r="AL15" s="192">
        <f>'Alternatyva 2'!AL$7-'Alternatyva 2'!AL$128</f>
        <v>0</v>
      </c>
      <c r="AM15" s="192">
        <f>'Alternatyva 2'!AM$7-'Alternatyva 2'!AM$128</f>
        <v>0</v>
      </c>
      <c r="AN15" s="192">
        <f>'Alternatyva 2'!AN$7-'Alternatyva 2'!AN$128</f>
        <v>0</v>
      </c>
      <c r="AO15" s="192">
        <f>'Alternatyva 2'!AO$7-'Alternatyva 2'!AO$128</f>
        <v>0</v>
      </c>
      <c r="AP15" s="192">
        <f>'Alternatyva 2'!AP$7-'Alternatyva 2'!AP$128</f>
        <v>0</v>
      </c>
      <c r="AQ15" s="192">
        <f>'Alternatyva 2'!AQ$7-'Alternatyva 2'!AQ$128</f>
        <v>0</v>
      </c>
      <c r="AR15" s="192">
        <f>'Alternatyva 2'!AR$7-'Alternatyva 2'!AR$128</f>
        <v>0</v>
      </c>
      <c r="AS15" s="192">
        <f>'Alternatyva 2'!AS$7-'Alternatyva 2'!AS$128</f>
        <v>0</v>
      </c>
      <c r="AT15" s="192">
        <f>'Alternatyva 2'!AT$7-'Alternatyva 2'!AT$128</f>
        <v>0</v>
      </c>
      <c r="AU15" s="192">
        <f>'Alternatyva 2'!AU$7-'Alternatyva 2'!AU$128</f>
        <v>0</v>
      </c>
      <c r="AV15" s="192">
        <f>'Alternatyva 2'!AV$7-'Alternatyva 2'!AV$128</f>
        <v>0</v>
      </c>
      <c r="AW15" s="192">
        <f>'Alternatyva 2'!AW$7-'Alternatyva 2'!AW$128</f>
        <v>0</v>
      </c>
      <c r="AX15" s="192">
        <f>'Alternatyva 2'!AX$7-'Alternatyva 2'!AX$128</f>
        <v>0</v>
      </c>
      <c r="AY15" s="192">
        <f>'Alternatyva 2'!AY$7-'Alternatyva 2'!AY$128</f>
        <v>0</v>
      </c>
      <c r="AZ15" s="192">
        <f>'Alternatyva 2'!AZ$7-'Alternatyva 2'!AZ$128</f>
        <v>0</v>
      </c>
      <c r="BA15" s="192">
        <f>'Alternatyva 2'!BA$7-'Alternatyva 2'!BA$128</f>
        <v>0</v>
      </c>
      <c r="BB15" s="192">
        <f>'Alternatyva 2'!BB$7-'Alternatyva 2'!BB$128</f>
        <v>0</v>
      </c>
      <c r="BC15" s="192">
        <f>'Alternatyva 2'!BC$7-'Alternatyva 2'!BC$128</f>
        <v>0</v>
      </c>
      <c r="BD15" s="192">
        <f>'Alternatyva 2'!BD$7-'Alternatyva 2'!BD$128</f>
        <v>0</v>
      </c>
      <c r="BE15" s="192">
        <f>'Alternatyva 2'!BE$7-'Alternatyva 2'!BE$128</f>
        <v>0</v>
      </c>
      <c r="BF15" s="192">
        <f>'Alternatyva 2'!BF$7-'Alternatyva 2'!BF$128</f>
        <v>0</v>
      </c>
      <c r="BG15" s="192">
        <f>'Alternatyva 2'!BG$7-'Alternatyva 2'!BG$128</f>
        <v>0</v>
      </c>
      <c r="BH15" s="192">
        <f>'Alternatyva 2'!BH$7-'Alternatyva 2'!BH$128</f>
        <v>0</v>
      </c>
      <c r="BI15" s="192">
        <f>'Alternatyva 2'!BI$7-'Alternatyva 2'!BI$128</f>
        <v>0</v>
      </c>
      <c r="BJ15" s="192">
        <f>'Alternatyva 2'!BJ$7-'Alternatyva 2'!BJ$128</f>
        <v>0</v>
      </c>
      <c r="BK15" s="192">
        <f>'Alternatyva 2'!BK$7-'Alternatyva 2'!BK$128</f>
        <v>0</v>
      </c>
      <c r="BL15" s="192">
        <f>'Alternatyva 2'!BL$7-'Alternatyva 2'!BL$128</f>
        <v>0</v>
      </c>
      <c r="BM15" s="192">
        <f>'Alternatyva 2'!BM$7-'Alternatyva 2'!BM$128</f>
        <v>0</v>
      </c>
      <c r="BN15" s="192">
        <f>'Alternatyva 2'!BN$7-'Alternatyva 2'!BN$128</f>
        <v>0</v>
      </c>
      <c r="BO15" s="192">
        <f>'Alternatyva 2'!BO$7-'Alternatyva 2'!BO$128</f>
        <v>0</v>
      </c>
      <c r="BP15" s="192">
        <f>'Alternatyva 2'!BP$7-'Alternatyva 2'!BP$128</f>
        <v>0</v>
      </c>
      <c r="BQ15" s="192">
        <f>'Alternatyva 2'!BQ$7-'Alternatyva 2'!BQ$128</f>
        <v>0</v>
      </c>
      <c r="BR15" s="192">
        <f>'Alternatyva 2'!BR$7-'Alternatyva 2'!BR$128</f>
        <v>0</v>
      </c>
      <c r="BS15" s="192">
        <f>'Alternatyva 2'!BS$7-'Alternatyva 2'!BS$128</f>
        <v>0</v>
      </c>
      <c r="BT15" s="192">
        <f>'Alternatyva 2'!BT$7-'Alternatyva 2'!BT$128</f>
        <v>0</v>
      </c>
      <c r="BU15" s="192">
        <f>'Alternatyva 2'!BU$7-'Alternatyva 2'!BU$128</f>
        <v>0</v>
      </c>
      <c r="BV15" s="192">
        <f>'Alternatyva 2'!BV$7-'Alternatyva 2'!BV$128</f>
        <v>0</v>
      </c>
      <c r="BW15" s="192">
        <f>'Alternatyva 2'!BW$7-'Alternatyva 2'!BW$128</f>
        <v>0</v>
      </c>
      <c r="BX15" s="192">
        <f>'Alternatyva 2'!BX$7-'Alternatyva 2'!BX$128</f>
        <v>0</v>
      </c>
      <c r="BY15" s="192">
        <f>'Alternatyva 2'!BY$7-'Alternatyva 2'!BY$128</f>
        <v>0</v>
      </c>
      <c r="BZ15" s="192">
        <f>'Alternatyva 2'!BZ$7-'Alternatyva 2'!BZ$128</f>
        <v>0</v>
      </c>
      <c r="CA15" s="192">
        <f>'Alternatyva 2'!CA$7-'Alternatyva 2'!CA$128</f>
        <v>0</v>
      </c>
      <c r="CB15" s="192">
        <f>'Alternatyva 2'!CB$7-'Alternatyva 2'!CB$128</f>
        <v>0</v>
      </c>
      <c r="CC15" s="192">
        <f>'Alternatyva 2'!CC$7-'Alternatyva 2'!CC$128</f>
        <v>0</v>
      </c>
      <c r="CD15" s="192">
        <f>'Alternatyva 2'!CD$7-'Alternatyva 2'!CD$128</f>
        <v>0</v>
      </c>
      <c r="CE15" s="192">
        <f>'Alternatyva 2'!CE$7-'Alternatyva 2'!CE$128</f>
        <v>0</v>
      </c>
      <c r="CF15" s="192">
        <f>'Alternatyva 2'!CF$7-'Alternatyva 2'!CF$128</f>
        <v>0</v>
      </c>
      <c r="CG15" s="192">
        <f>'Alternatyva 2'!CG$7-'Alternatyva 2'!CG$128</f>
        <v>0</v>
      </c>
      <c r="CH15" s="192">
        <f>'Alternatyva 2'!CH$7-'Alternatyva 2'!CH$128</f>
        <v>0</v>
      </c>
      <c r="CI15" s="192">
        <f>'Alternatyva 2'!CI$7-'Alternatyva 2'!CI$128</f>
        <v>0</v>
      </c>
      <c r="CJ15" s="192">
        <f>'Alternatyva 2'!CJ$7-'Alternatyva 2'!CJ$128</f>
        <v>0</v>
      </c>
      <c r="CK15" s="192">
        <f>'Alternatyva 2'!CK$7-'Alternatyva 2'!CK$128</f>
        <v>0</v>
      </c>
      <c r="CL15" s="192">
        <f>'Alternatyva 2'!CL$7-'Alternatyva 2'!CL$128</f>
        <v>0</v>
      </c>
      <c r="CM15" s="192">
        <f>'Alternatyva 2'!CM$7-'Alternatyva 2'!CM$128</f>
        <v>0</v>
      </c>
      <c r="CN15" s="192">
        <f>'Alternatyva 2'!CN$7-'Alternatyva 2'!CN$128</f>
        <v>0</v>
      </c>
      <c r="CO15" s="192">
        <f>'Alternatyva 2'!CO$7-'Alternatyva 2'!CO$128</f>
        <v>0</v>
      </c>
      <c r="CP15" s="192">
        <f>'Alternatyva 2'!CP$7-'Alternatyva 2'!CP$128</f>
        <v>0</v>
      </c>
      <c r="CQ15" s="192">
        <f>'Alternatyva 2'!CQ$7-'Alternatyva 2'!CQ$128</f>
        <v>0</v>
      </c>
      <c r="CR15" s="192">
        <f>'Alternatyva 2'!CR$7-'Alternatyva 2'!CR$128</f>
        <v>0</v>
      </c>
      <c r="CS15" s="192">
        <f>'Alternatyva 2'!CS$7-'Alternatyva 2'!CS$128</f>
        <v>0</v>
      </c>
      <c r="CT15" s="192">
        <f>'Alternatyva 2'!CT$7-'Alternatyva 2'!CT$128</f>
        <v>0</v>
      </c>
      <c r="CU15" s="192">
        <f>'Alternatyva 2'!CU$7-'Alternatyva 2'!CU$128</f>
        <v>0</v>
      </c>
      <c r="CV15" s="192">
        <f>'Alternatyva 2'!CV$7-'Alternatyva 2'!CV$128</f>
        <v>0</v>
      </c>
      <c r="CW15" s="192">
        <f>'Alternatyva 2'!CW$7-'Alternatyva 2'!CW$128</f>
        <v>0</v>
      </c>
      <c r="CX15" s="192">
        <f>'Alternatyva 2'!CX$7-'Alternatyva 2'!CX$128</f>
        <v>0</v>
      </c>
      <c r="CY15" s="192">
        <f>'Alternatyva 2'!CY$7-'Alternatyva 2'!CY$128</f>
        <v>0</v>
      </c>
      <c r="CZ15" s="192">
        <f>'Alternatyva 2'!CZ$7-'Alternatyva 2'!CZ$128</f>
        <v>0</v>
      </c>
      <c r="DA15" s="192">
        <f>'Alternatyva 2'!DA$7-'Alternatyva 2'!DA$128</f>
        <v>0</v>
      </c>
      <c r="DB15" s="192">
        <f>'Alternatyva 2'!DB$7-'Alternatyva 2'!DB$128</f>
        <v>0</v>
      </c>
      <c r="DC15" s="192">
        <f>'Alternatyva 2'!DC$7-'Alternatyva 2'!DC$128</f>
        <v>0</v>
      </c>
    </row>
    <row r="16" spans="2:107" ht="26.4" hidden="1" customHeight="1">
      <c r="B16" s="160" t="s">
        <v>255</v>
      </c>
      <c r="C16" s="796" t="s">
        <v>551</v>
      </c>
      <c r="D16" s="797"/>
      <c r="E16" s="798"/>
      <c r="F16" s="192">
        <f>H16+NPV(FD,I16:INDEX(I16:DC16,PAL))</f>
        <v>0</v>
      </c>
      <c r="G16" s="192">
        <f>SUMIF($H$6:$DC$6,"&lt;="&amp;PAL,$H16:$DC16)</f>
        <v>0</v>
      </c>
      <c r="H16" s="192" cm="1">
        <f t="array" ref="H16">SUMPRODUCT('Alternatyva 2'!H$112:H$114,100/('Alternatyva 2'!$DG$112:$DG$114+100))-SUMPRODUCT('Alternatyva 2'!H$124:H$126,100/('Alternatyva 2'!$DG$124:$DG$126+100))+SUMPRODUCT('Alternatyva 2'!H$20:H$100,100/('Alternatyva 2'!$DG$20:$DG$100+100),'Alternatyva 2'!$DI$20:$DI$100)</f>
        <v>0</v>
      </c>
      <c r="I16" s="192" cm="1">
        <f t="array" ref="I16">SUMPRODUCT('Alternatyva 2'!I$112:I$114,100/('Alternatyva 2'!$DG$112:$DG$114+100))-SUMPRODUCT('Alternatyva 2'!I$124:I$126,100/('Alternatyva 2'!$DG$124:$DG$126+100))+SUMPRODUCT('Alternatyva 2'!I$20:I$100,100/('Alternatyva 2'!$DG$20:$DG$100+100),'Alternatyva 2'!$DI$20:$DI$100)</f>
        <v>0</v>
      </c>
      <c r="J16" s="192" cm="1">
        <f t="array" ref="J16">SUMPRODUCT('Alternatyva 2'!J$112:J$114,100/('Alternatyva 2'!$DG$112:$DG$114+100))-SUMPRODUCT('Alternatyva 2'!J$124:J$126,100/('Alternatyva 2'!$DG$124:$DG$126+100))+SUMPRODUCT('Alternatyva 2'!J$20:J$100,100/('Alternatyva 2'!$DG$20:$DG$100+100),'Alternatyva 2'!$DI$20:$DI$100)</f>
        <v>0</v>
      </c>
      <c r="K16" s="192" cm="1">
        <f t="array" ref="K16">SUMPRODUCT('Alternatyva 2'!K$112:K$114,100/('Alternatyva 2'!$DG$112:$DG$114+100))-SUMPRODUCT('Alternatyva 2'!K$124:K$126,100/('Alternatyva 2'!$DG$124:$DG$126+100))+SUMPRODUCT('Alternatyva 2'!K$20:K$100,100/('Alternatyva 2'!$DG$20:$DG$100+100),'Alternatyva 2'!$DI$20:$DI$100)</f>
        <v>0</v>
      </c>
      <c r="L16" s="192" cm="1">
        <f t="array" ref="L16">SUMPRODUCT('Alternatyva 2'!L$112:L$114,100/('Alternatyva 2'!$DG$112:$DG$114+100))-SUMPRODUCT('Alternatyva 2'!L$124:L$126,100/('Alternatyva 2'!$DG$124:$DG$126+100))+SUMPRODUCT('Alternatyva 2'!L$20:L$100,100/('Alternatyva 2'!$DG$20:$DG$100+100),'Alternatyva 2'!$DI$20:$DI$100)</f>
        <v>0</v>
      </c>
      <c r="M16" s="192" cm="1">
        <f t="array" ref="M16">SUMPRODUCT('Alternatyva 2'!M$112:M$114,100/('Alternatyva 2'!$DG$112:$DG$114+100))-SUMPRODUCT('Alternatyva 2'!M$124:M$126,100/('Alternatyva 2'!$DG$124:$DG$126+100))+SUMPRODUCT('Alternatyva 2'!M$20:M$100,100/('Alternatyva 2'!$DG$20:$DG$100+100),'Alternatyva 2'!$DI$20:$DI$100)</f>
        <v>0</v>
      </c>
      <c r="N16" s="192" cm="1">
        <f t="array" ref="N16">SUMPRODUCT('Alternatyva 2'!N$112:N$114,100/('Alternatyva 2'!$DG$112:$DG$114+100))-SUMPRODUCT('Alternatyva 2'!N$124:N$126,100/('Alternatyva 2'!$DG$124:$DG$126+100))+SUMPRODUCT('Alternatyva 2'!N$20:N$100,100/('Alternatyva 2'!$DG$20:$DG$100+100),'Alternatyva 2'!$DI$20:$DI$100)</f>
        <v>0</v>
      </c>
      <c r="O16" s="192" cm="1">
        <f t="array" ref="O16">SUMPRODUCT('Alternatyva 2'!O$112:O$114,100/('Alternatyva 2'!$DG$112:$DG$114+100))-SUMPRODUCT('Alternatyva 2'!O$124:O$126,100/('Alternatyva 2'!$DG$124:$DG$126+100))+SUMPRODUCT('Alternatyva 2'!O$20:O$100,100/('Alternatyva 2'!$DG$20:$DG$100+100),'Alternatyva 2'!$DI$20:$DI$100)</f>
        <v>0</v>
      </c>
      <c r="P16" s="192" cm="1">
        <f t="array" ref="P16">SUMPRODUCT('Alternatyva 2'!P$112:P$114,100/('Alternatyva 2'!$DG$112:$DG$114+100))-SUMPRODUCT('Alternatyva 2'!P$124:P$126,100/('Alternatyva 2'!$DG$124:$DG$126+100))+SUMPRODUCT('Alternatyva 2'!P$20:P$100,100/('Alternatyva 2'!$DG$20:$DG$100+100),'Alternatyva 2'!$DI$20:$DI$100)</f>
        <v>0</v>
      </c>
      <c r="Q16" s="192" cm="1">
        <f t="array" ref="Q16">SUMPRODUCT('Alternatyva 2'!Q$112:Q$114,100/('Alternatyva 2'!$DG$112:$DG$114+100))-SUMPRODUCT('Alternatyva 2'!Q$124:Q$126,100/('Alternatyva 2'!$DG$124:$DG$126+100))+SUMPRODUCT('Alternatyva 2'!Q$20:Q$100,100/('Alternatyva 2'!$DG$20:$DG$100+100),'Alternatyva 2'!$DI$20:$DI$100)</f>
        <v>0</v>
      </c>
      <c r="R16" s="192" cm="1">
        <f t="array" ref="R16">SUMPRODUCT('Alternatyva 2'!R$112:R$114,100/('Alternatyva 2'!$DG$112:$DG$114+100))-SUMPRODUCT('Alternatyva 2'!R$124:R$126,100/('Alternatyva 2'!$DG$124:$DG$126+100))+SUMPRODUCT('Alternatyva 2'!R$20:R$100,100/('Alternatyva 2'!$DG$20:$DG$100+100),'Alternatyva 2'!$DI$20:$DI$100)</f>
        <v>0</v>
      </c>
      <c r="S16" s="192" cm="1">
        <f t="array" ref="S16">SUMPRODUCT('Alternatyva 2'!S$112:S$114,100/('Alternatyva 2'!$DG$112:$DG$114+100))-SUMPRODUCT('Alternatyva 2'!S$124:S$126,100/('Alternatyva 2'!$DG$124:$DG$126+100))+SUMPRODUCT('Alternatyva 2'!S$20:S$100,100/('Alternatyva 2'!$DG$20:$DG$100+100),'Alternatyva 2'!$DI$20:$DI$100)</f>
        <v>0</v>
      </c>
      <c r="T16" s="192" cm="1">
        <f t="array" ref="T16">SUMPRODUCT('Alternatyva 2'!T$112:T$114,100/('Alternatyva 2'!$DG$112:$DG$114+100))-SUMPRODUCT('Alternatyva 2'!T$124:T$126,100/('Alternatyva 2'!$DG$124:$DG$126+100))+SUMPRODUCT('Alternatyva 2'!T$20:T$100,100/('Alternatyva 2'!$DG$20:$DG$100+100),'Alternatyva 2'!$DI$20:$DI$100)</f>
        <v>0</v>
      </c>
      <c r="U16" s="192" cm="1">
        <f t="array" ref="U16">SUMPRODUCT('Alternatyva 2'!U$112:U$114,100/('Alternatyva 2'!$DG$112:$DG$114+100))-SUMPRODUCT('Alternatyva 2'!U$124:U$126,100/('Alternatyva 2'!$DG$124:$DG$126+100))+SUMPRODUCT('Alternatyva 2'!U$20:U$100,100/('Alternatyva 2'!$DG$20:$DG$100+100),'Alternatyva 2'!$DI$20:$DI$100)</f>
        <v>0</v>
      </c>
      <c r="V16" s="192" cm="1">
        <f t="array" ref="V16">SUMPRODUCT('Alternatyva 2'!V$112:V$114,100/('Alternatyva 2'!$DG$112:$DG$114+100))-SUMPRODUCT('Alternatyva 2'!V$124:V$126,100/('Alternatyva 2'!$DG$124:$DG$126+100))+SUMPRODUCT('Alternatyva 2'!V$20:V$100,100/('Alternatyva 2'!$DG$20:$DG$100+100),'Alternatyva 2'!$DI$20:$DI$100)</f>
        <v>0</v>
      </c>
      <c r="W16" s="192" cm="1">
        <f t="array" ref="W16">SUMPRODUCT('Alternatyva 2'!W$112:W$114,100/('Alternatyva 2'!$DG$112:$DG$114+100))-SUMPRODUCT('Alternatyva 2'!W$124:W$126,100/('Alternatyva 2'!$DG$124:$DG$126+100))+SUMPRODUCT('Alternatyva 2'!W$20:W$100,100/('Alternatyva 2'!$DG$20:$DG$100+100),'Alternatyva 2'!$DI$20:$DI$100)</f>
        <v>0</v>
      </c>
      <c r="X16" s="192" cm="1">
        <f t="array" ref="X16">SUMPRODUCT('Alternatyva 2'!X$112:X$114,100/('Alternatyva 2'!$DG$112:$DG$114+100))-SUMPRODUCT('Alternatyva 2'!X$124:X$126,100/('Alternatyva 2'!$DG$124:$DG$126+100))+SUMPRODUCT('Alternatyva 2'!X$20:X$100,100/('Alternatyva 2'!$DG$20:$DG$100+100),'Alternatyva 2'!$DI$20:$DI$100)</f>
        <v>0</v>
      </c>
      <c r="Y16" s="192" cm="1">
        <f t="array" ref="Y16">SUMPRODUCT('Alternatyva 2'!Y$112:Y$114,100/('Alternatyva 2'!$DG$112:$DG$114+100))-SUMPRODUCT('Alternatyva 2'!Y$124:Y$126,100/('Alternatyva 2'!$DG$124:$DG$126+100))+SUMPRODUCT('Alternatyva 2'!Y$20:Y$100,100/('Alternatyva 2'!$DG$20:$DG$100+100),'Alternatyva 2'!$DI$20:$DI$100)</f>
        <v>0</v>
      </c>
      <c r="Z16" s="192" cm="1">
        <f t="array" ref="Z16">SUMPRODUCT('Alternatyva 2'!Z$112:Z$114,100/('Alternatyva 2'!$DG$112:$DG$114+100))-SUMPRODUCT('Alternatyva 2'!Z$124:Z$126,100/('Alternatyva 2'!$DG$124:$DG$126+100))+SUMPRODUCT('Alternatyva 2'!Z$20:Z$100,100/('Alternatyva 2'!$DG$20:$DG$100+100),'Alternatyva 2'!$DI$20:$DI$100)</f>
        <v>0</v>
      </c>
      <c r="AA16" s="192" cm="1">
        <f t="array" ref="AA16">SUMPRODUCT('Alternatyva 2'!AA$112:AA$114,100/('Alternatyva 2'!$DG$112:$DG$114+100))-SUMPRODUCT('Alternatyva 2'!AA$124:AA$126,100/('Alternatyva 2'!$DG$124:$DG$126+100))+SUMPRODUCT('Alternatyva 2'!AA$20:AA$100,100/('Alternatyva 2'!$DG$20:$DG$100+100),'Alternatyva 2'!$DI$20:$DI$100)</f>
        <v>0</v>
      </c>
      <c r="AB16" s="192" cm="1">
        <f t="array" ref="AB16">SUMPRODUCT('Alternatyva 2'!AB$112:AB$114,100/('Alternatyva 2'!$DG$112:$DG$114+100))-SUMPRODUCT('Alternatyva 2'!AB$124:AB$126,100/('Alternatyva 2'!$DG$124:$DG$126+100))+SUMPRODUCT('Alternatyva 2'!AB$20:AB$100,100/('Alternatyva 2'!$DG$20:$DG$100+100),'Alternatyva 2'!$DI$20:$DI$100)</f>
        <v>0</v>
      </c>
      <c r="AC16" s="192" cm="1">
        <f t="array" ref="AC16">SUMPRODUCT('Alternatyva 2'!AC$112:AC$114,100/('Alternatyva 2'!$DG$112:$DG$114+100))-SUMPRODUCT('Alternatyva 2'!AC$124:AC$126,100/('Alternatyva 2'!$DG$124:$DG$126+100))+SUMPRODUCT('Alternatyva 2'!AC$20:AC$100,100/('Alternatyva 2'!$DG$20:$DG$100+100),'Alternatyva 2'!$DI$20:$DI$100)</f>
        <v>0</v>
      </c>
      <c r="AD16" s="192" cm="1">
        <f t="array" ref="AD16">SUMPRODUCT('Alternatyva 2'!AD$112:AD$114,100/('Alternatyva 2'!$DG$112:$DG$114+100))-SUMPRODUCT('Alternatyva 2'!AD$124:AD$126,100/('Alternatyva 2'!$DG$124:$DG$126+100))+SUMPRODUCT('Alternatyva 2'!AD$20:AD$100,100/('Alternatyva 2'!$DG$20:$DG$100+100),'Alternatyva 2'!$DI$20:$DI$100)</f>
        <v>0</v>
      </c>
      <c r="AE16" s="192" cm="1">
        <f t="array" ref="AE16">SUMPRODUCT('Alternatyva 2'!AE$112:AE$114,100/('Alternatyva 2'!$DG$112:$DG$114+100))-SUMPRODUCT('Alternatyva 2'!AE$124:AE$126,100/('Alternatyva 2'!$DG$124:$DG$126+100))+SUMPRODUCT('Alternatyva 2'!AE$20:AE$100,100/('Alternatyva 2'!$DG$20:$DG$100+100),'Alternatyva 2'!$DI$20:$DI$100)</f>
        <v>0</v>
      </c>
      <c r="AF16" s="192" cm="1">
        <f t="array" ref="AF16">SUMPRODUCT('Alternatyva 2'!AF$112:AF$114,100/('Alternatyva 2'!$DG$112:$DG$114+100))-SUMPRODUCT('Alternatyva 2'!AF$124:AF$126,100/('Alternatyva 2'!$DG$124:$DG$126+100))+SUMPRODUCT('Alternatyva 2'!AF$20:AF$100,100/('Alternatyva 2'!$DG$20:$DG$100+100),'Alternatyva 2'!$DI$20:$DI$100)</f>
        <v>0</v>
      </c>
      <c r="AG16" s="192" cm="1">
        <f t="array" ref="AG16">SUMPRODUCT('Alternatyva 2'!AG$112:AG$114,100/('Alternatyva 2'!$DG$112:$DG$114+100))-SUMPRODUCT('Alternatyva 2'!AG$124:AG$126,100/('Alternatyva 2'!$DG$124:$DG$126+100))+SUMPRODUCT('Alternatyva 2'!AG$20:AG$100,100/('Alternatyva 2'!$DG$20:$DG$100+100),'Alternatyva 2'!$DI$20:$DI$100)</f>
        <v>0</v>
      </c>
      <c r="AH16" s="192" cm="1">
        <f t="array" ref="AH16">SUMPRODUCT('Alternatyva 2'!AH$112:AH$114,100/('Alternatyva 2'!$DG$112:$DG$114+100))-SUMPRODUCT('Alternatyva 2'!AH$124:AH$126,100/('Alternatyva 2'!$DG$124:$DG$126+100))+SUMPRODUCT('Alternatyva 2'!AH$20:AH$100,100/('Alternatyva 2'!$DG$20:$DG$100+100),'Alternatyva 2'!$DI$20:$DI$100)</f>
        <v>0</v>
      </c>
      <c r="AI16" s="192" cm="1">
        <f t="array" ref="AI16">SUMPRODUCT('Alternatyva 2'!AI$112:AI$114,100/('Alternatyva 2'!$DG$112:$DG$114+100))-SUMPRODUCT('Alternatyva 2'!AI$124:AI$126,100/('Alternatyva 2'!$DG$124:$DG$126+100))+SUMPRODUCT('Alternatyva 2'!AI$20:AI$100,100/('Alternatyva 2'!$DG$20:$DG$100+100),'Alternatyva 2'!$DI$20:$DI$100)</f>
        <v>0</v>
      </c>
      <c r="AJ16" s="192" cm="1">
        <f t="array" ref="AJ16">SUMPRODUCT('Alternatyva 2'!AJ$112:AJ$114,100/('Alternatyva 2'!$DG$112:$DG$114+100))-SUMPRODUCT('Alternatyva 2'!AJ$124:AJ$126,100/('Alternatyva 2'!$DG$124:$DG$126+100))+SUMPRODUCT('Alternatyva 2'!AJ$20:AJ$100,100/('Alternatyva 2'!$DG$20:$DG$100+100),'Alternatyva 2'!$DI$20:$DI$100)</f>
        <v>0</v>
      </c>
      <c r="AK16" s="192" cm="1">
        <f t="array" ref="AK16">SUMPRODUCT('Alternatyva 2'!AK$112:AK$114,100/('Alternatyva 2'!$DG$112:$DG$114+100))-SUMPRODUCT('Alternatyva 2'!AK$124:AK$126,100/('Alternatyva 2'!$DG$124:$DG$126+100))+SUMPRODUCT('Alternatyva 2'!AK$20:AK$100,100/('Alternatyva 2'!$DG$20:$DG$100+100),'Alternatyva 2'!$DI$20:$DI$100)</f>
        <v>0</v>
      </c>
      <c r="AL16" s="192" cm="1">
        <f t="array" ref="AL16">SUMPRODUCT('Alternatyva 2'!AL$112:AL$114,100/('Alternatyva 2'!$DG$112:$DG$114+100))-SUMPRODUCT('Alternatyva 2'!AL$124:AL$126,100/('Alternatyva 2'!$DG$124:$DG$126+100))+SUMPRODUCT('Alternatyva 2'!AL$20:AL$100,100/('Alternatyva 2'!$DG$20:$DG$100+100),'Alternatyva 2'!$DI$20:$DI$100)</f>
        <v>0</v>
      </c>
      <c r="AM16" s="192" cm="1">
        <f t="array" ref="AM16">SUMPRODUCT('Alternatyva 2'!AM$112:AM$114,100/('Alternatyva 2'!$DG$112:$DG$114+100))-SUMPRODUCT('Alternatyva 2'!AM$124:AM$126,100/('Alternatyva 2'!$DG$124:$DG$126+100))+SUMPRODUCT('Alternatyva 2'!AM$20:AM$100,100/('Alternatyva 2'!$DG$20:$DG$100+100),'Alternatyva 2'!$DI$20:$DI$100)</f>
        <v>0</v>
      </c>
      <c r="AN16" s="192" cm="1">
        <f t="array" ref="AN16">SUMPRODUCT('Alternatyva 2'!AN$112:AN$114,100/('Alternatyva 2'!$DG$112:$DG$114+100))-SUMPRODUCT('Alternatyva 2'!AN$124:AN$126,100/('Alternatyva 2'!$DG$124:$DG$126+100))+SUMPRODUCT('Alternatyva 2'!AN$20:AN$100,100/('Alternatyva 2'!$DG$20:$DG$100+100),'Alternatyva 2'!$DI$20:$DI$100)</f>
        <v>0</v>
      </c>
      <c r="AO16" s="192" cm="1">
        <f t="array" ref="AO16">SUMPRODUCT('Alternatyva 2'!AO$112:AO$114,100/('Alternatyva 2'!$DG$112:$DG$114+100))-SUMPRODUCT('Alternatyva 2'!AO$124:AO$126,100/('Alternatyva 2'!$DG$124:$DG$126+100))+SUMPRODUCT('Alternatyva 2'!AO$20:AO$100,100/('Alternatyva 2'!$DG$20:$DG$100+100),'Alternatyva 2'!$DI$20:$DI$100)</f>
        <v>0</v>
      </c>
      <c r="AP16" s="192" cm="1">
        <f t="array" ref="AP16">SUMPRODUCT('Alternatyva 2'!AP$112:AP$114,100/('Alternatyva 2'!$DG$112:$DG$114+100))-SUMPRODUCT('Alternatyva 2'!AP$124:AP$126,100/('Alternatyva 2'!$DG$124:$DG$126+100))+SUMPRODUCT('Alternatyva 2'!AP$20:AP$100,100/('Alternatyva 2'!$DG$20:$DG$100+100),'Alternatyva 2'!$DI$20:$DI$100)</f>
        <v>0</v>
      </c>
      <c r="AQ16" s="192" cm="1">
        <f t="array" ref="AQ16">SUMPRODUCT('Alternatyva 2'!AQ$112:AQ$114,100/('Alternatyva 2'!$DG$112:$DG$114+100))-SUMPRODUCT('Alternatyva 2'!AQ$124:AQ$126,100/('Alternatyva 2'!$DG$124:$DG$126+100))+SUMPRODUCT('Alternatyva 2'!AQ$20:AQ$100,100/('Alternatyva 2'!$DG$20:$DG$100+100),'Alternatyva 2'!$DI$20:$DI$100)</f>
        <v>0</v>
      </c>
      <c r="AR16" s="192" cm="1">
        <f t="array" ref="AR16">SUMPRODUCT('Alternatyva 2'!AR$112:AR$114,100/('Alternatyva 2'!$DG$112:$DG$114+100))-SUMPRODUCT('Alternatyva 2'!AR$124:AR$126,100/('Alternatyva 2'!$DG$124:$DG$126+100))+SUMPRODUCT('Alternatyva 2'!AR$20:AR$100,100/('Alternatyva 2'!$DG$20:$DG$100+100),'Alternatyva 2'!$DI$20:$DI$100)</f>
        <v>0</v>
      </c>
      <c r="AS16" s="192" cm="1">
        <f t="array" ref="AS16">SUMPRODUCT('Alternatyva 2'!AS$112:AS$114,100/('Alternatyva 2'!$DG$112:$DG$114+100))-SUMPRODUCT('Alternatyva 2'!AS$124:AS$126,100/('Alternatyva 2'!$DG$124:$DG$126+100))+SUMPRODUCT('Alternatyva 2'!AS$20:AS$100,100/('Alternatyva 2'!$DG$20:$DG$100+100),'Alternatyva 2'!$DI$20:$DI$100)</f>
        <v>0</v>
      </c>
      <c r="AT16" s="192" cm="1">
        <f t="array" ref="AT16">SUMPRODUCT('Alternatyva 2'!AT$112:AT$114,100/('Alternatyva 2'!$DG$112:$DG$114+100))-SUMPRODUCT('Alternatyva 2'!AT$124:AT$126,100/('Alternatyva 2'!$DG$124:$DG$126+100))+SUMPRODUCT('Alternatyva 2'!AT$20:AT$100,100/('Alternatyva 2'!$DG$20:$DG$100+100),'Alternatyva 2'!$DI$20:$DI$100)</f>
        <v>0</v>
      </c>
      <c r="AU16" s="192" cm="1">
        <f t="array" ref="AU16">SUMPRODUCT('Alternatyva 2'!AU$112:AU$114,100/('Alternatyva 2'!$DG$112:$DG$114+100))-SUMPRODUCT('Alternatyva 2'!AU$124:AU$126,100/('Alternatyva 2'!$DG$124:$DG$126+100))+SUMPRODUCT('Alternatyva 2'!AU$20:AU$100,100/('Alternatyva 2'!$DG$20:$DG$100+100),'Alternatyva 2'!$DI$20:$DI$100)</f>
        <v>0</v>
      </c>
      <c r="AV16" s="192" cm="1">
        <f t="array" ref="AV16">SUMPRODUCT('Alternatyva 2'!AV$112:AV$114,100/('Alternatyva 2'!$DG$112:$DG$114+100))-SUMPRODUCT('Alternatyva 2'!AV$124:AV$126,100/('Alternatyva 2'!$DG$124:$DG$126+100))+SUMPRODUCT('Alternatyva 2'!AV$20:AV$100,100/('Alternatyva 2'!$DG$20:$DG$100+100),'Alternatyva 2'!$DI$20:$DI$100)</f>
        <v>0</v>
      </c>
      <c r="AW16" s="192" cm="1">
        <f t="array" ref="AW16">SUMPRODUCT('Alternatyva 2'!AW$112:AW$114,100/('Alternatyva 2'!$DG$112:$DG$114+100))-SUMPRODUCT('Alternatyva 2'!AW$124:AW$126,100/('Alternatyva 2'!$DG$124:$DG$126+100))+SUMPRODUCT('Alternatyva 2'!AW$20:AW$100,100/('Alternatyva 2'!$DG$20:$DG$100+100),'Alternatyva 2'!$DI$20:$DI$100)</f>
        <v>0</v>
      </c>
      <c r="AX16" s="192" cm="1">
        <f t="array" ref="AX16">SUMPRODUCT('Alternatyva 2'!AX$112:AX$114,100/('Alternatyva 2'!$DG$112:$DG$114+100))-SUMPRODUCT('Alternatyva 2'!AX$124:AX$126,100/('Alternatyva 2'!$DG$124:$DG$126+100))+SUMPRODUCT('Alternatyva 2'!AX$20:AX$100,100/('Alternatyva 2'!$DG$20:$DG$100+100),'Alternatyva 2'!$DI$20:$DI$100)</f>
        <v>0</v>
      </c>
      <c r="AY16" s="192" cm="1">
        <f t="array" ref="AY16">SUMPRODUCT('Alternatyva 2'!AY$112:AY$114,100/('Alternatyva 2'!$DG$112:$DG$114+100))-SUMPRODUCT('Alternatyva 2'!AY$124:AY$126,100/('Alternatyva 2'!$DG$124:$DG$126+100))+SUMPRODUCT('Alternatyva 2'!AY$20:AY$100,100/('Alternatyva 2'!$DG$20:$DG$100+100),'Alternatyva 2'!$DI$20:$DI$100)</f>
        <v>0</v>
      </c>
      <c r="AZ16" s="192" cm="1">
        <f t="array" ref="AZ16">SUMPRODUCT('Alternatyva 2'!AZ$112:AZ$114,100/('Alternatyva 2'!$DG$112:$DG$114+100))-SUMPRODUCT('Alternatyva 2'!AZ$124:AZ$126,100/('Alternatyva 2'!$DG$124:$DG$126+100))+SUMPRODUCT('Alternatyva 2'!AZ$20:AZ$100,100/('Alternatyva 2'!$DG$20:$DG$100+100),'Alternatyva 2'!$DI$20:$DI$100)</f>
        <v>0</v>
      </c>
      <c r="BA16" s="192" cm="1">
        <f t="array" ref="BA16">SUMPRODUCT('Alternatyva 2'!BA$112:BA$114,100/('Alternatyva 2'!$DG$112:$DG$114+100))-SUMPRODUCT('Alternatyva 2'!BA$124:BA$126,100/('Alternatyva 2'!$DG$124:$DG$126+100))+SUMPRODUCT('Alternatyva 2'!BA$20:BA$100,100/('Alternatyva 2'!$DG$20:$DG$100+100),'Alternatyva 2'!$DI$20:$DI$100)</f>
        <v>0</v>
      </c>
      <c r="BB16" s="192" cm="1">
        <f t="array" ref="BB16">SUMPRODUCT('Alternatyva 2'!BB$112:BB$114,100/('Alternatyva 2'!$DG$112:$DG$114+100))-SUMPRODUCT('Alternatyva 2'!BB$124:BB$126,100/('Alternatyva 2'!$DG$124:$DG$126+100))+SUMPRODUCT('Alternatyva 2'!BB$20:BB$100,100/('Alternatyva 2'!$DG$20:$DG$100+100),'Alternatyva 2'!$DI$20:$DI$100)</f>
        <v>0</v>
      </c>
      <c r="BC16" s="192" cm="1">
        <f t="array" ref="BC16">SUMPRODUCT('Alternatyva 2'!BC$112:BC$114,100/('Alternatyva 2'!$DG$112:$DG$114+100))-SUMPRODUCT('Alternatyva 2'!BC$124:BC$126,100/('Alternatyva 2'!$DG$124:$DG$126+100))+SUMPRODUCT('Alternatyva 2'!BC$20:BC$100,100/('Alternatyva 2'!$DG$20:$DG$100+100),'Alternatyva 2'!$DI$20:$DI$100)</f>
        <v>0</v>
      </c>
      <c r="BD16" s="192" cm="1">
        <f t="array" ref="BD16">SUMPRODUCT('Alternatyva 2'!BD$112:BD$114,100/('Alternatyva 2'!$DG$112:$DG$114+100))-SUMPRODUCT('Alternatyva 2'!BD$124:BD$126,100/('Alternatyva 2'!$DG$124:$DG$126+100))+SUMPRODUCT('Alternatyva 2'!BD$20:BD$100,100/('Alternatyva 2'!$DG$20:$DG$100+100),'Alternatyva 2'!$DI$20:$DI$100)</f>
        <v>0</v>
      </c>
      <c r="BE16" s="192" cm="1">
        <f t="array" ref="BE16">SUMPRODUCT('Alternatyva 2'!BE$112:BE$114,100/('Alternatyva 2'!$DG$112:$DG$114+100))-SUMPRODUCT('Alternatyva 2'!BE$124:BE$126,100/('Alternatyva 2'!$DG$124:$DG$126+100))+SUMPRODUCT('Alternatyva 2'!BE$20:BE$100,100/('Alternatyva 2'!$DG$20:$DG$100+100),'Alternatyva 2'!$DI$20:$DI$100)</f>
        <v>0</v>
      </c>
      <c r="BF16" s="192" cm="1">
        <f t="array" ref="BF16">SUMPRODUCT('Alternatyva 2'!BF$112:BF$114,100/('Alternatyva 2'!$DG$112:$DG$114+100))-SUMPRODUCT('Alternatyva 2'!BF$124:BF$126,100/('Alternatyva 2'!$DG$124:$DG$126+100))+SUMPRODUCT('Alternatyva 2'!BF$20:BF$100,100/('Alternatyva 2'!$DG$20:$DG$100+100),'Alternatyva 2'!$DI$20:$DI$100)</f>
        <v>0</v>
      </c>
      <c r="BG16" s="192" cm="1">
        <f t="array" ref="BG16">SUMPRODUCT('Alternatyva 2'!BG$112:BG$114,100/('Alternatyva 2'!$DG$112:$DG$114+100))-SUMPRODUCT('Alternatyva 2'!BG$124:BG$126,100/('Alternatyva 2'!$DG$124:$DG$126+100))+SUMPRODUCT('Alternatyva 2'!BG$20:BG$100,100/('Alternatyva 2'!$DG$20:$DG$100+100),'Alternatyva 2'!$DI$20:$DI$100)</f>
        <v>0</v>
      </c>
      <c r="BH16" s="192" cm="1">
        <f t="array" ref="BH16">SUMPRODUCT('Alternatyva 2'!BH$112:BH$114,100/('Alternatyva 2'!$DG$112:$DG$114+100))-SUMPRODUCT('Alternatyva 2'!BH$124:BH$126,100/('Alternatyva 2'!$DG$124:$DG$126+100))+SUMPRODUCT('Alternatyva 2'!BH$20:BH$100,100/('Alternatyva 2'!$DG$20:$DG$100+100),'Alternatyva 2'!$DI$20:$DI$100)</f>
        <v>0</v>
      </c>
      <c r="BI16" s="192" cm="1">
        <f t="array" ref="BI16">SUMPRODUCT('Alternatyva 2'!BI$112:BI$114,100/('Alternatyva 2'!$DG$112:$DG$114+100))-SUMPRODUCT('Alternatyva 2'!BI$124:BI$126,100/('Alternatyva 2'!$DG$124:$DG$126+100))+SUMPRODUCT('Alternatyva 2'!BI$20:BI$100,100/('Alternatyva 2'!$DG$20:$DG$100+100),'Alternatyva 2'!$DI$20:$DI$100)</f>
        <v>0</v>
      </c>
      <c r="BJ16" s="192" cm="1">
        <f t="array" ref="BJ16">SUMPRODUCT('Alternatyva 2'!BJ$112:BJ$114,100/('Alternatyva 2'!$DG$112:$DG$114+100))-SUMPRODUCT('Alternatyva 2'!BJ$124:BJ$126,100/('Alternatyva 2'!$DG$124:$DG$126+100))+SUMPRODUCT('Alternatyva 2'!BJ$20:BJ$100,100/('Alternatyva 2'!$DG$20:$DG$100+100),'Alternatyva 2'!$DI$20:$DI$100)</f>
        <v>0</v>
      </c>
      <c r="BK16" s="192" cm="1">
        <f t="array" ref="BK16">SUMPRODUCT('Alternatyva 2'!BK$112:BK$114,100/('Alternatyva 2'!$DG$112:$DG$114+100))-SUMPRODUCT('Alternatyva 2'!BK$124:BK$126,100/('Alternatyva 2'!$DG$124:$DG$126+100))+SUMPRODUCT('Alternatyva 2'!BK$20:BK$100,100/('Alternatyva 2'!$DG$20:$DG$100+100),'Alternatyva 2'!$DI$20:$DI$100)</f>
        <v>0</v>
      </c>
      <c r="BL16" s="192" cm="1">
        <f t="array" ref="BL16">SUMPRODUCT('Alternatyva 2'!BL$112:BL$114,100/('Alternatyva 2'!$DG$112:$DG$114+100))-SUMPRODUCT('Alternatyva 2'!BL$124:BL$126,100/('Alternatyva 2'!$DG$124:$DG$126+100))+SUMPRODUCT('Alternatyva 2'!BL$20:BL$100,100/('Alternatyva 2'!$DG$20:$DG$100+100),'Alternatyva 2'!$DI$20:$DI$100)</f>
        <v>0</v>
      </c>
      <c r="BM16" s="192" cm="1">
        <f t="array" ref="BM16">SUMPRODUCT('Alternatyva 2'!BM$112:BM$114,100/('Alternatyva 2'!$DG$112:$DG$114+100))-SUMPRODUCT('Alternatyva 2'!BM$124:BM$126,100/('Alternatyva 2'!$DG$124:$DG$126+100))+SUMPRODUCT('Alternatyva 2'!BM$20:BM$100,100/('Alternatyva 2'!$DG$20:$DG$100+100),'Alternatyva 2'!$DI$20:$DI$100)</f>
        <v>0</v>
      </c>
      <c r="BN16" s="192" cm="1">
        <f t="array" ref="BN16">SUMPRODUCT('Alternatyva 2'!BN$112:BN$114,100/('Alternatyva 2'!$DG$112:$DG$114+100))-SUMPRODUCT('Alternatyva 2'!BN$124:BN$126,100/('Alternatyva 2'!$DG$124:$DG$126+100))+SUMPRODUCT('Alternatyva 2'!BN$20:BN$100,100/('Alternatyva 2'!$DG$20:$DG$100+100),'Alternatyva 2'!$DI$20:$DI$100)</f>
        <v>0</v>
      </c>
      <c r="BO16" s="192" cm="1">
        <f t="array" ref="BO16">SUMPRODUCT('Alternatyva 2'!BO$112:BO$114,100/('Alternatyva 2'!$DG$112:$DG$114+100))-SUMPRODUCT('Alternatyva 2'!BO$124:BO$126,100/('Alternatyva 2'!$DG$124:$DG$126+100))+SUMPRODUCT('Alternatyva 2'!BO$20:BO$100,100/('Alternatyva 2'!$DG$20:$DG$100+100),'Alternatyva 2'!$DI$20:$DI$100)</f>
        <v>0</v>
      </c>
      <c r="BP16" s="192" cm="1">
        <f t="array" ref="BP16">SUMPRODUCT('Alternatyva 2'!BP$112:BP$114,100/('Alternatyva 2'!$DG$112:$DG$114+100))-SUMPRODUCT('Alternatyva 2'!BP$124:BP$126,100/('Alternatyva 2'!$DG$124:$DG$126+100))+SUMPRODUCT('Alternatyva 2'!BP$20:BP$100,100/('Alternatyva 2'!$DG$20:$DG$100+100),'Alternatyva 2'!$DI$20:$DI$100)</f>
        <v>0</v>
      </c>
      <c r="BQ16" s="192" cm="1">
        <f t="array" ref="BQ16">SUMPRODUCT('Alternatyva 2'!BQ$112:BQ$114,100/('Alternatyva 2'!$DG$112:$DG$114+100))-SUMPRODUCT('Alternatyva 2'!BQ$124:BQ$126,100/('Alternatyva 2'!$DG$124:$DG$126+100))+SUMPRODUCT('Alternatyva 2'!BQ$20:BQ$100,100/('Alternatyva 2'!$DG$20:$DG$100+100),'Alternatyva 2'!$DI$20:$DI$100)</f>
        <v>0</v>
      </c>
      <c r="BR16" s="192" cm="1">
        <f t="array" ref="BR16">SUMPRODUCT('Alternatyva 2'!BR$112:BR$114,100/('Alternatyva 2'!$DG$112:$DG$114+100))-SUMPRODUCT('Alternatyva 2'!BR$124:BR$126,100/('Alternatyva 2'!$DG$124:$DG$126+100))+SUMPRODUCT('Alternatyva 2'!BR$20:BR$100,100/('Alternatyva 2'!$DG$20:$DG$100+100),'Alternatyva 2'!$DI$20:$DI$100)</f>
        <v>0</v>
      </c>
      <c r="BS16" s="192" cm="1">
        <f t="array" ref="BS16">SUMPRODUCT('Alternatyva 2'!BS$112:BS$114,100/('Alternatyva 2'!$DG$112:$DG$114+100))-SUMPRODUCT('Alternatyva 2'!BS$124:BS$126,100/('Alternatyva 2'!$DG$124:$DG$126+100))+SUMPRODUCT('Alternatyva 2'!BS$20:BS$100,100/('Alternatyva 2'!$DG$20:$DG$100+100),'Alternatyva 2'!$DI$20:$DI$100)</f>
        <v>0</v>
      </c>
      <c r="BT16" s="192" cm="1">
        <f t="array" ref="BT16">SUMPRODUCT('Alternatyva 2'!BT$112:BT$114,100/('Alternatyva 2'!$DG$112:$DG$114+100))-SUMPRODUCT('Alternatyva 2'!BT$124:BT$126,100/('Alternatyva 2'!$DG$124:$DG$126+100))+SUMPRODUCT('Alternatyva 2'!BT$20:BT$100,100/('Alternatyva 2'!$DG$20:$DG$100+100),'Alternatyva 2'!$DI$20:$DI$100)</f>
        <v>0</v>
      </c>
      <c r="BU16" s="192" cm="1">
        <f t="array" ref="BU16">SUMPRODUCT('Alternatyva 2'!BU$112:BU$114,100/('Alternatyva 2'!$DG$112:$DG$114+100))-SUMPRODUCT('Alternatyva 2'!BU$124:BU$126,100/('Alternatyva 2'!$DG$124:$DG$126+100))+SUMPRODUCT('Alternatyva 2'!BU$20:BU$100,100/('Alternatyva 2'!$DG$20:$DG$100+100),'Alternatyva 2'!$DI$20:$DI$100)</f>
        <v>0</v>
      </c>
      <c r="BV16" s="192" cm="1">
        <f t="array" ref="BV16">SUMPRODUCT('Alternatyva 2'!BV$112:BV$114,100/('Alternatyva 2'!$DG$112:$DG$114+100))-SUMPRODUCT('Alternatyva 2'!BV$124:BV$126,100/('Alternatyva 2'!$DG$124:$DG$126+100))+SUMPRODUCT('Alternatyva 2'!BV$20:BV$100,100/('Alternatyva 2'!$DG$20:$DG$100+100),'Alternatyva 2'!$DI$20:$DI$100)</f>
        <v>0</v>
      </c>
      <c r="BW16" s="192" cm="1">
        <f t="array" ref="BW16">SUMPRODUCT('Alternatyva 2'!BW$112:BW$114,100/('Alternatyva 2'!$DG$112:$DG$114+100))-SUMPRODUCT('Alternatyva 2'!BW$124:BW$126,100/('Alternatyva 2'!$DG$124:$DG$126+100))+SUMPRODUCT('Alternatyva 2'!BW$20:BW$100,100/('Alternatyva 2'!$DG$20:$DG$100+100),'Alternatyva 2'!$DI$20:$DI$100)</f>
        <v>0</v>
      </c>
      <c r="BX16" s="192" cm="1">
        <f t="array" ref="BX16">SUMPRODUCT('Alternatyva 2'!BX$112:BX$114,100/('Alternatyva 2'!$DG$112:$DG$114+100))-SUMPRODUCT('Alternatyva 2'!BX$124:BX$126,100/('Alternatyva 2'!$DG$124:$DG$126+100))+SUMPRODUCT('Alternatyva 2'!BX$20:BX$100,100/('Alternatyva 2'!$DG$20:$DG$100+100),'Alternatyva 2'!$DI$20:$DI$100)</f>
        <v>0</v>
      </c>
      <c r="BY16" s="192" cm="1">
        <f t="array" ref="BY16">SUMPRODUCT('Alternatyva 2'!BY$112:BY$114,100/('Alternatyva 2'!$DG$112:$DG$114+100))-SUMPRODUCT('Alternatyva 2'!BY$124:BY$126,100/('Alternatyva 2'!$DG$124:$DG$126+100))+SUMPRODUCT('Alternatyva 2'!BY$20:BY$100,100/('Alternatyva 2'!$DG$20:$DG$100+100),'Alternatyva 2'!$DI$20:$DI$100)</f>
        <v>0</v>
      </c>
      <c r="BZ16" s="192" cm="1">
        <f t="array" ref="BZ16">SUMPRODUCT('Alternatyva 2'!BZ$112:BZ$114,100/('Alternatyva 2'!$DG$112:$DG$114+100))-SUMPRODUCT('Alternatyva 2'!BZ$124:BZ$126,100/('Alternatyva 2'!$DG$124:$DG$126+100))+SUMPRODUCT('Alternatyva 2'!BZ$20:BZ$100,100/('Alternatyva 2'!$DG$20:$DG$100+100),'Alternatyva 2'!$DI$20:$DI$100)</f>
        <v>0</v>
      </c>
      <c r="CA16" s="192" cm="1">
        <f t="array" ref="CA16">SUMPRODUCT('Alternatyva 2'!CA$112:CA$114,100/('Alternatyva 2'!$DG$112:$DG$114+100))-SUMPRODUCT('Alternatyva 2'!CA$124:CA$126,100/('Alternatyva 2'!$DG$124:$DG$126+100))+SUMPRODUCT('Alternatyva 2'!CA$20:CA$100,100/('Alternatyva 2'!$DG$20:$DG$100+100),'Alternatyva 2'!$DI$20:$DI$100)</f>
        <v>0</v>
      </c>
      <c r="CB16" s="192" cm="1">
        <f t="array" ref="CB16">SUMPRODUCT('Alternatyva 2'!CB$112:CB$114,100/('Alternatyva 2'!$DG$112:$DG$114+100))-SUMPRODUCT('Alternatyva 2'!CB$124:CB$126,100/('Alternatyva 2'!$DG$124:$DG$126+100))+SUMPRODUCT('Alternatyva 2'!CB$20:CB$100,100/('Alternatyva 2'!$DG$20:$DG$100+100),'Alternatyva 2'!$DI$20:$DI$100)</f>
        <v>0</v>
      </c>
      <c r="CC16" s="192" cm="1">
        <f t="array" ref="CC16">SUMPRODUCT('Alternatyva 2'!CC$112:CC$114,100/('Alternatyva 2'!$DG$112:$DG$114+100))-SUMPRODUCT('Alternatyva 2'!CC$124:CC$126,100/('Alternatyva 2'!$DG$124:$DG$126+100))+SUMPRODUCT('Alternatyva 2'!CC$20:CC$100,100/('Alternatyva 2'!$DG$20:$DG$100+100),'Alternatyva 2'!$DI$20:$DI$100)</f>
        <v>0</v>
      </c>
      <c r="CD16" s="192" cm="1">
        <f t="array" ref="CD16">SUMPRODUCT('Alternatyva 2'!CD$112:CD$114,100/('Alternatyva 2'!$DG$112:$DG$114+100))-SUMPRODUCT('Alternatyva 2'!CD$124:CD$126,100/('Alternatyva 2'!$DG$124:$DG$126+100))+SUMPRODUCT('Alternatyva 2'!CD$20:CD$100,100/('Alternatyva 2'!$DG$20:$DG$100+100),'Alternatyva 2'!$DI$20:$DI$100)</f>
        <v>0</v>
      </c>
      <c r="CE16" s="192" cm="1">
        <f t="array" ref="CE16">SUMPRODUCT('Alternatyva 2'!CE$112:CE$114,100/('Alternatyva 2'!$DG$112:$DG$114+100))-SUMPRODUCT('Alternatyva 2'!CE$124:CE$126,100/('Alternatyva 2'!$DG$124:$DG$126+100))+SUMPRODUCT('Alternatyva 2'!CE$20:CE$100,100/('Alternatyva 2'!$DG$20:$DG$100+100),'Alternatyva 2'!$DI$20:$DI$100)</f>
        <v>0</v>
      </c>
      <c r="CF16" s="192" cm="1">
        <f t="array" ref="CF16">SUMPRODUCT('Alternatyva 2'!CF$112:CF$114,100/('Alternatyva 2'!$DG$112:$DG$114+100))-SUMPRODUCT('Alternatyva 2'!CF$124:CF$126,100/('Alternatyva 2'!$DG$124:$DG$126+100))+SUMPRODUCT('Alternatyva 2'!CF$20:CF$100,100/('Alternatyva 2'!$DG$20:$DG$100+100),'Alternatyva 2'!$DI$20:$DI$100)</f>
        <v>0</v>
      </c>
      <c r="CG16" s="192" cm="1">
        <f t="array" ref="CG16">SUMPRODUCT('Alternatyva 2'!CG$112:CG$114,100/('Alternatyva 2'!$DG$112:$DG$114+100))-SUMPRODUCT('Alternatyva 2'!CG$124:CG$126,100/('Alternatyva 2'!$DG$124:$DG$126+100))+SUMPRODUCT('Alternatyva 2'!CG$20:CG$100,100/('Alternatyva 2'!$DG$20:$DG$100+100),'Alternatyva 2'!$DI$20:$DI$100)</f>
        <v>0</v>
      </c>
      <c r="CH16" s="192" cm="1">
        <f t="array" ref="CH16">SUMPRODUCT('Alternatyva 2'!CH$112:CH$114,100/('Alternatyva 2'!$DG$112:$DG$114+100))-SUMPRODUCT('Alternatyva 2'!CH$124:CH$126,100/('Alternatyva 2'!$DG$124:$DG$126+100))+SUMPRODUCT('Alternatyva 2'!CH$20:CH$100,100/('Alternatyva 2'!$DG$20:$DG$100+100),'Alternatyva 2'!$DI$20:$DI$100)</f>
        <v>0</v>
      </c>
      <c r="CI16" s="192" cm="1">
        <f t="array" ref="CI16">SUMPRODUCT('Alternatyva 2'!CI$112:CI$114,100/('Alternatyva 2'!$DG$112:$DG$114+100))-SUMPRODUCT('Alternatyva 2'!CI$124:CI$126,100/('Alternatyva 2'!$DG$124:$DG$126+100))+SUMPRODUCT('Alternatyva 2'!CI$20:CI$100,100/('Alternatyva 2'!$DG$20:$DG$100+100),'Alternatyva 2'!$DI$20:$DI$100)</f>
        <v>0</v>
      </c>
      <c r="CJ16" s="192" cm="1">
        <f t="array" ref="CJ16">SUMPRODUCT('Alternatyva 2'!CJ$112:CJ$114,100/('Alternatyva 2'!$DG$112:$DG$114+100))-SUMPRODUCT('Alternatyva 2'!CJ$124:CJ$126,100/('Alternatyva 2'!$DG$124:$DG$126+100))+SUMPRODUCT('Alternatyva 2'!CJ$20:CJ$100,100/('Alternatyva 2'!$DG$20:$DG$100+100),'Alternatyva 2'!$DI$20:$DI$100)</f>
        <v>0</v>
      </c>
      <c r="CK16" s="192" cm="1">
        <f t="array" ref="CK16">SUMPRODUCT('Alternatyva 2'!CK$112:CK$114,100/('Alternatyva 2'!$DG$112:$DG$114+100))-SUMPRODUCT('Alternatyva 2'!CK$124:CK$126,100/('Alternatyva 2'!$DG$124:$DG$126+100))+SUMPRODUCT('Alternatyva 2'!CK$20:CK$100,100/('Alternatyva 2'!$DG$20:$DG$100+100),'Alternatyva 2'!$DI$20:$DI$100)</f>
        <v>0</v>
      </c>
      <c r="CL16" s="192" cm="1">
        <f t="array" ref="CL16">SUMPRODUCT('Alternatyva 2'!CL$112:CL$114,100/('Alternatyva 2'!$DG$112:$DG$114+100))-SUMPRODUCT('Alternatyva 2'!CL$124:CL$126,100/('Alternatyva 2'!$DG$124:$DG$126+100))+SUMPRODUCT('Alternatyva 2'!CL$20:CL$100,100/('Alternatyva 2'!$DG$20:$DG$100+100),'Alternatyva 2'!$DI$20:$DI$100)</f>
        <v>0</v>
      </c>
      <c r="CM16" s="192" cm="1">
        <f t="array" ref="CM16">SUMPRODUCT('Alternatyva 2'!CM$112:CM$114,100/('Alternatyva 2'!$DG$112:$DG$114+100))-SUMPRODUCT('Alternatyva 2'!CM$124:CM$126,100/('Alternatyva 2'!$DG$124:$DG$126+100))+SUMPRODUCT('Alternatyva 2'!CM$20:CM$100,100/('Alternatyva 2'!$DG$20:$DG$100+100),'Alternatyva 2'!$DI$20:$DI$100)</f>
        <v>0</v>
      </c>
      <c r="CN16" s="192" cm="1">
        <f t="array" ref="CN16">SUMPRODUCT('Alternatyva 2'!CN$112:CN$114,100/('Alternatyva 2'!$DG$112:$DG$114+100))-SUMPRODUCT('Alternatyva 2'!CN$124:CN$126,100/('Alternatyva 2'!$DG$124:$DG$126+100))+SUMPRODUCT('Alternatyva 2'!CN$20:CN$100,100/('Alternatyva 2'!$DG$20:$DG$100+100),'Alternatyva 2'!$DI$20:$DI$100)</f>
        <v>0</v>
      </c>
      <c r="CO16" s="192" cm="1">
        <f t="array" ref="CO16">SUMPRODUCT('Alternatyva 2'!CO$112:CO$114,100/('Alternatyva 2'!$DG$112:$DG$114+100))-SUMPRODUCT('Alternatyva 2'!CO$124:CO$126,100/('Alternatyva 2'!$DG$124:$DG$126+100))+SUMPRODUCT('Alternatyva 2'!CO$20:CO$100,100/('Alternatyva 2'!$DG$20:$DG$100+100),'Alternatyva 2'!$DI$20:$DI$100)</f>
        <v>0</v>
      </c>
      <c r="CP16" s="192" cm="1">
        <f t="array" ref="CP16">SUMPRODUCT('Alternatyva 2'!CP$112:CP$114,100/('Alternatyva 2'!$DG$112:$DG$114+100))-SUMPRODUCT('Alternatyva 2'!CP$124:CP$126,100/('Alternatyva 2'!$DG$124:$DG$126+100))+SUMPRODUCT('Alternatyva 2'!CP$20:CP$100,100/('Alternatyva 2'!$DG$20:$DG$100+100),'Alternatyva 2'!$DI$20:$DI$100)</f>
        <v>0</v>
      </c>
      <c r="CQ16" s="192" cm="1">
        <f t="array" ref="CQ16">SUMPRODUCT('Alternatyva 2'!CQ$112:CQ$114,100/('Alternatyva 2'!$DG$112:$DG$114+100))-SUMPRODUCT('Alternatyva 2'!CQ$124:CQ$126,100/('Alternatyva 2'!$DG$124:$DG$126+100))+SUMPRODUCT('Alternatyva 2'!CQ$20:CQ$100,100/('Alternatyva 2'!$DG$20:$DG$100+100),'Alternatyva 2'!$DI$20:$DI$100)</f>
        <v>0</v>
      </c>
      <c r="CR16" s="192" cm="1">
        <f t="array" ref="CR16">SUMPRODUCT('Alternatyva 2'!CR$112:CR$114,100/('Alternatyva 2'!$DG$112:$DG$114+100))-SUMPRODUCT('Alternatyva 2'!CR$124:CR$126,100/('Alternatyva 2'!$DG$124:$DG$126+100))+SUMPRODUCT('Alternatyva 2'!CR$20:CR$100,100/('Alternatyva 2'!$DG$20:$DG$100+100),'Alternatyva 2'!$DI$20:$DI$100)</f>
        <v>0</v>
      </c>
      <c r="CS16" s="192" cm="1">
        <f t="array" ref="CS16">SUMPRODUCT('Alternatyva 2'!CS$112:CS$114,100/('Alternatyva 2'!$DG$112:$DG$114+100))-SUMPRODUCT('Alternatyva 2'!CS$124:CS$126,100/('Alternatyva 2'!$DG$124:$DG$126+100))+SUMPRODUCT('Alternatyva 2'!CS$20:CS$100,100/('Alternatyva 2'!$DG$20:$DG$100+100),'Alternatyva 2'!$DI$20:$DI$100)</f>
        <v>0</v>
      </c>
      <c r="CT16" s="192" cm="1">
        <f t="array" ref="CT16">SUMPRODUCT('Alternatyva 2'!CT$112:CT$114,100/('Alternatyva 2'!$DG$112:$DG$114+100))-SUMPRODUCT('Alternatyva 2'!CT$124:CT$126,100/('Alternatyva 2'!$DG$124:$DG$126+100))+SUMPRODUCT('Alternatyva 2'!CT$20:CT$100,100/('Alternatyva 2'!$DG$20:$DG$100+100),'Alternatyva 2'!$DI$20:$DI$100)</f>
        <v>0</v>
      </c>
      <c r="CU16" s="192" cm="1">
        <f t="array" ref="CU16">SUMPRODUCT('Alternatyva 2'!CU$112:CU$114,100/('Alternatyva 2'!$DG$112:$DG$114+100))-SUMPRODUCT('Alternatyva 2'!CU$124:CU$126,100/('Alternatyva 2'!$DG$124:$DG$126+100))+SUMPRODUCT('Alternatyva 2'!CU$20:CU$100,100/('Alternatyva 2'!$DG$20:$DG$100+100),'Alternatyva 2'!$DI$20:$DI$100)</f>
        <v>0</v>
      </c>
      <c r="CV16" s="192" cm="1">
        <f t="array" ref="CV16">SUMPRODUCT('Alternatyva 2'!CV$112:CV$114,100/('Alternatyva 2'!$DG$112:$DG$114+100))-SUMPRODUCT('Alternatyva 2'!CV$124:CV$126,100/('Alternatyva 2'!$DG$124:$DG$126+100))+SUMPRODUCT('Alternatyva 2'!CV$20:CV$100,100/('Alternatyva 2'!$DG$20:$DG$100+100),'Alternatyva 2'!$DI$20:$DI$100)</f>
        <v>0</v>
      </c>
      <c r="CW16" s="192" cm="1">
        <f t="array" ref="CW16">SUMPRODUCT('Alternatyva 2'!CW$112:CW$114,100/('Alternatyva 2'!$DG$112:$DG$114+100))-SUMPRODUCT('Alternatyva 2'!CW$124:CW$126,100/('Alternatyva 2'!$DG$124:$DG$126+100))+SUMPRODUCT('Alternatyva 2'!CW$20:CW$100,100/('Alternatyva 2'!$DG$20:$DG$100+100),'Alternatyva 2'!$DI$20:$DI$100)</f>
        <v>0</v>
      </c>
      <c r="CX16" s="192" cm="1">
        <f t="array" ref="CX16">SUMPRODUCT('Alternatyva 2'!CX$112:CX$114,100/('Alternatyva 2'!$DG$112:$DG$114+100))-SUMPRODUCT('Alternatyva 2'!CX$124:CX$126,100/('Alternatyva 2'!$DG$124:$DG$126+100))+SUMPRODUCT('Alternatyva 2'!CX$20:CX$100,100/('Alternatyva 2'!$DG$20:$DG$100+100),'Alternatyva 2'!$DI$20:$DI$100)</f>
        <v>0</v>
      </c>
      <c r="CY16" s="192" cm="1">
        <f t="array" ref="CY16">SUMPRODUCT('Alternatyva 2'!CY$112:CY$114,100/('Alternatyva 2'!$DG$112:$DG$114+100))-SUMPRODUCT('Alternatyva 2'!CY$124:CY$126,100/('Alternatyva 2'!$DG$124:$DG$126+100))+SUMPRODUCT('Alternatyva 2'!CY$20:CY$100,100/('Alternatyva 2'!$DG$20:$DG$100+100),'Alternatyva 2'!$DI$20:$DI$100)</f>
        <v>0</v>
      </c>
      <c r="CZ16" s="192" cm="1">
        <f t="array" ref="CZ16">SUMPRODUCT('Alternatyva 2'!CZ$112:CZ$114,100/('Alternatyva 2'!$DG$112:$DG$114+100))-SUMPRODUCT('Alternatyva 2'!CZ$124:CZ$126,100/('Alternatyva 2'!$DG$124:$DG$126+100))+SUMPRODUCT('Alternatyva 2'!CZ$20:CZ$100,100/('Alternatyva 2'!$DG$20:$DG$100+100),'Alternatyva 2'!$DI$20:$DI$100)</f>
        <v>0</v>
      </c>
      <c r="DA16" s="192" cm="1">
        <f t="array" ref="DA16">SUMPRODUCT('Alternatyva 2'!DA$112:DA$114,100/('Alternatyva 2'!$DG$112:$DG$114+100))-SUMPRODUCT('Alternatyva 2'!DA$124:DA$126,100/('Alternatyva 2'!$DG$124:$DG$126+100))+SUMPRODUCT('Alternatyva 2'!DA$20:DA$100,100/('Alternatyva 2'!$DG$20:$DG$100+100),'Alternatyva 2'!$DI$20:$DI$100)</f>
        <v>0</v>
      </c>
      <c r="DB16" s="192" cm="1">
        <f t="array" ref="DB16">SUMPRODUCT('Alternatyva 2'!DB$112:DB$114,100/('Alternatyva 2'!$DG$112:$DG$114+100))-SUMPRODUCT('Alternatyva 2'!DB$124:DB$126,100/('Alternatyva 2'!$DG$124:$DG$126+100))+SUMPRODUCT('Alternatyva 2'!DB$20:DB$100,100/('Alternatyva 2'!$DG$20:$DG$100+100),'Alternatyva 2'!$DI$20:$DI$100)</f>
        <v>0</v>
      </c>
      <c r="DC16" s="192" cm="1">
        <f t="array" ref="DC16">SUMPRODUCT('Alternatyva 2'!DC$112:DC$114,100/('Alternatyva 2'!$DG$112:$DG$114+100))-SUMPRODUCT('Alternatyva 2'!DC$124:DC$126,100/('Alternatyva 2'!$DG$124:$DG$126+100))+SUMPRODUCT('Alternatyva 2'!DC$20:DC$100,100/('Alternatyva 2'!$DG$20:$DG$100+100),'Alternatyva 2'!$DI$20:$DI$100)</f>
        <v>0</v>
      </c>
    </row>
    <row r="17" spans="2:107" hidden="1">
      <c r="B17" s="160" t="s">
        <v>257</v>
      </c>
      <c r="C17" s="800" t="s">
        <v>258</v>
      </c>
      <c r="D17" s="800"/>
      <c r="E17" s="800"/>
      <c r="F17" s="192">
        <f>H17+NPV(FD,I17:INDEX(I17:DC17,PAL))</f>
        <v>0</v>
      </c>
      <c r="G17" s="192">
        <f>SUMIF($H$6:$DC$6,"&lt;="&amp;PAL,$H17:$DC17)</f>
        <v>0</v>
      </c>
      <c r="H17" s="192" cm="1">
        <f t="array" ref="H17">SUMPRODUCT('Alternatyva 2'!H$124:H$126,100*'Alternatyva 2'!$D$124:$D$126,1/('Alternatyva 2'!$DG$124:$DG$126+100),'Alternatyva 2'!$DH$124:$DH$126)</f>
        <v>0</v>
      </c>
      <c r="I17" s="192" cm="1">
        <f t="array" ref="I17">SUMPRODUCT('Alternatyva 2'!I$124:I$126,100*'Alternatyva 2'!$D$124:$D$126,1/('Alternatyva 2'!$DG$124:$DG$126+100),'Alternatyva 2'!$DH$124:$DH$126)</f>
        <v>0</v>
      </c>
      <c r="J17" s="192" cm="1">
        <f t="array" ref="J17">SUMPRODUCT('Alternatyva 2'!J$124:J$126,100*'Alternatyva 2'!$D$124:$D$126,1/('Alternatyva 2'!$DG$124:$DG$126+100),'Alternatyva 2'!$DH$124:$DH$126)</f>
        <v>0</v>
      </c>
      <c r="K17" s="192" cm="1">
        <f t="array" ref="K17">SUMPRODUCT('Alternatyva 2'!K$124:K$126,100*'Alternatyva 2'!$D$124:$D$126,1/('Alternatyva 2'!$DG$124:$DG$126+100),'Alternatyva 2'!$DH$124:$DH$126)</f>
        <v>0</v>
      </c>
      <c r="L17" s="192" cm="1">
        <f t="array" ref="L17">SUMPRODUCT('Alternatyva 2'!L$124:L$126,100*'Alternatyva 2'!$D$124:$D$126,1/('Alternatyva 2'!$DG$124:$DG$126+100),'Alternatyva 2'!$DH$124:$DH$126)</f>
        <v>0</v>
      </c>
      <c r="M17" s="192" cm="1">
        <f t="array" ref="M17">SUMPRODUCT('Alternatyva 2'!M$124:M$126,100*'Alternatyva 2'!$D$124:$D$126,1/('Alternatyva 2'!$DG$124:$DG$126+100),'Alternatyva 2'!$DH$124:$DH$126)</f>
        <v>0</v>
      </c>
      <c r="N17" s="192" cm="1">
        <f t="array" ref="N17">SUMPRODUCT('Alternatyva 2'!N$124:N$126,100*'Alternatyva 2'!$D$124:$D$126,1/('Alternatyva 2'!$DG$124:$DG$126+100),'Alternatyva 2'!$DH$124:$DH$126)</f>
        <v>0</v>
      </c>
      <c r="O17" s="192" cm="1">
        <f t="array" ref="O17">SUMPRODUCT('Alternatyva 2'!O$124:O$126,100*'Alternatyva 2'!$D$124:$D$126,1/('Alternatyva 2'!$DG$124:$DG$126+100),'Alternatyva 2'!$DH$124:$DH$126)</f>
        <v>0</v>
      </c>
      <c r="P17" s="192" cm="1">
        <f t="array" ref="P17">SUMPRODUCT('Alternatyva 2'!P$124:P$126,100*'Alternatyva 2'!$D$124:$D$126,1/('Alternatyva 2'!$DG$124:$DG$126+100),'Alternatyva 2'!$DH$124:$DH$126)</f>
        <v>0</v>
      </c>
      <c r="Q17" s="192" cm="1">
        <f t="array" ref="Q17">SUMPRODUCT('Alternatyva 2'!Q$124:Q$126,100*'Alternatyva 2'!$D$124:$D$126,1/('Alternatyva 2'!$DG$124:$DG$126+100),'Alternatyva 2'!$DH$124:$DH$126)</f>
        <v>0</v>
      </c>
      <c r="R17" s="192" cm="1">
        <f t="array" ref="R17">SUMPRODUCT('Alternatyva 2'!R$124:R$126,100*'Alternatyva 2'!$D$124:$D$126,1/('Alternatyva 2'!$DG$124:$DG$126+100),'Alternatyva 2'!$DH$124:$DH$126)</f>
        <v>0</v>
      </c>
      <c r="S17" s="192" cm="1">
        <f t="array" ref="S17">SUMPRODUCT('Alternatyva 2'!S$124:S$126,100*'Alternatyva 2'!$D$124:$D$126,1/('Alternatyva 2'!$DG$124:$DG$126+100),'Alternatyva 2'!$DH$124:$DH$126)</f>
        <v>0</v>
      </c>
      <c r="T17" s="192" cm="1">
        <f t="array" ref="T17">SUMPRODUCT('Alternatyva 2'!T$124:T$126,100*'Alternatyva 2'!$D$124:$D$126,1/('Alternatyva 2'!$DG$124:$DG$126+100),'Alternatyva 2'!$DH$124:$DH$126)</f>
        <v>0</v>
      </c>
      <c r="U17" s="192" cm="1">
        <f t="array" ref="U17">SUMPRODUCT('Alternatyva 2'!U$124:U$126,100*'Alternatyva 2'!$D$124:$D$126,1/('Alternatyva 2'!$DG$124:$DG$126+100),'Alternatyva 2'!$DH$124:$DH$126)</f>
        <v>0</v>
      </c>
      <c r="V17" s="192" cm="1">
        <f t="array" ref="V17">SUMPRODUCT('Alternatyva 2'!V$124:V$126,100*'Alternatyva 2'!$D$124:$D$126,1/('Alternatyva 2'!$DG$124:$DG$126+100),'Alternatyva 2'!$DH$124:$DH$126)</f>
        <v>0</v>
      </c>
      <c r="W17" s="192" cm="1">
        <f t="array" ref="W17">SUMPRODUCT('Alternatyva 2'!W$124:W$126,100*'Alternatyva 2'!$D$124:$D$126,1/('Alternatyva 2'!$DG$124:$DG$126+100),'Alternatyva 2'!$DH$124:$DH$126)</f>
        <v>0</v>
      </c>
      <c r="X17" s="192" cm="1">
        <f t="array" ref="X17">SUMPRODUCT('Alternatyva 2'!X$124:X$126,100*'Alternatyva 2'!$D$124:$D$126,1/('Alternatyva 2'!$DG$124:$DG$126+100),'Alternatyva 2'!$DH$124:$DH$126)</f>
        <v>0</v>
      </c>
      <c r="Y17" s="192" cm="1">
        <f t="array" ref="Y17">SUMPRODUCT('Alternatyva 2'!Y$124:Y$126,100*'Alternatyva 2'!$D$124:$D$126,1/('Alternatyva 2'!$DG$124:$DG$126+100),'Alternatyva 2'!$DH$124:$DH$126)</f>
        <v>0</v>
      </c>
      <c r="Z17" s="192" cm="1">
        <f t="array" ref="Z17">SUMPRODUCT('Alternatyva 2'!Z$124:Z$126,100*'Alternatyva 2'!$D$124:$D$126,1/('Alternatyva 2'!$DG$124:$DG$126+100),'Alternatyva 2'!$DH$124:$DH$126)</f>
        <v>0</v>
      </c>
      <c r="AA17" s="192" cm="1">
        <f t="array" ref="AA17">SUMPRODUCT('Alternatyva 2'!AA$124:AA$126,100*'Alternatyva 2'!$D$124:$D$126,1/('Alternatyva 2'!$DG$124:$DG$126+100),'Alternatyva 2'!$DH$124:$DH$126)</f>
        <v>0</v>
      </c>
      <c r="AB17" s="192" cm="1">
        <f t="array" ref="AB17">SUMPRODUCT('Alternatyva 2'!AB$124:AB$126,100*'Alternatyva 2'!$D$124:$D$126,1/('Alternatyva 2'!$DG$124:$DG$126+100),'Alternatyva 2'!$DH$124:$DH$126)</f>
        <v>0</v>
      </c>
      <c r="AC17" s="192" cm="1">
        <f t="array" ref="AC17">SUMPRODUCT('Alternatyva 2'!AC$124:AC$126,100*'Alternatyva 2'!$D$124:$D$126,1/('Alternatyva 2'!$DG$124:$DG$126+100),'Alternatyva 2'!$DH$124:$DH$126)</f>
        <v>0</v>
      </c>
      <c r="AD17" s="192" cm="1">
        <f t="array" ref="AD17">SUMPRODUCT('Alternatyva 2'!AD$124:AD$126,100*'Alternatyva 2'!$D$124:$D$126,1/('Alternatyva 2'!$DG$124:$DG$126+100),'Alternatyva 2'!$DH$124:$DH$126)</f>
        <v>0</v>
      </c>
      <c r="AE17" s="192" cm="1">
        <f t="array" ref="AE17">SUMPRODUCT('Alternatyva 2'!AE$124:AE$126,100*'Alternatyva 2'!$D$124:$D$126,1/('Alternatyva 2'!$DG$124:$DG$126+100),'Alternatyva 2'!$DH$124:$DH$126)</f>
        <v>0</v>
      </c>
      <c r="AF17" s="192" cm="1">
        <f t="array" ref="AF17">SUMPRODUCT('Alternatyva 2'!AF$124:AF$126,100*'Alternatyva 2'!$D$124:$D$126,1/('Alternatyva 2'!$DG$124:$DG$126+100),'Alternatyva 2'!$DH$124:$DH$126)</f>
        <v>0</v>
      </c>
      <c r="AG17" s="192" cm="1">
        <f t="array" ref="AG17">SUMPRODUCT('Alternatyva 2'!AG$124:AG$126,100*'Alternatyva 2'!$D$124:$D$126,1/('Alternatyva 2'!$DG$124:$DG$126+100),'Alternatyva 2'!$DH$124:$DH$126)</f>
        <v>0</v>
      </c>
      <c r="AH17" s="192" cm="1">
        <f t="array" ref="AH17">SUMPRODUCT('Alternatyva 2'!AH$124:AH$126,100*'Alternatyva 2'!$D$124:$D$126,1/('Alternatyva 2'!$DG$124:$DG$126+100),'Alternatyva 2'!$DH$124:$DH$126)</f>
        <v>0</v>
      </c>
      <c r="AI17" s="192" cm="1">
        <f t="array" ref="AI17">SUMPRODUCT('Alternatyva 2'!AI$124:AI$126,100*'Alternatyva 2'!$D$124:$D$126,1/('Alternatyva 2'!$DG$124:$DG$126+100),'Alternatyva 2'!$DH$124:$DH$126)</f>
        <v>0</v>
      </c>
      <c r="AJ17" s="192" cm="1">
        <f t="array" ref="AJ17">SUMPRODUCT('Alternatyva 2'!AJ$124:AJ$126,100*'Alternatyva 2'!$D$124:$D$126,1/('Alternatyva 2'!$DG$124:$DG$126+100),'Alternatyva 2'!$DH$124:$DH$126)</f>
        <v>0</v>
      </c>
      <c r="AK17" s="192" cm="1">
        <f t="array" ref="AK17">SUMPRODUCT('Alternatyva 2'!AK$124:AK$126,100*'Alternatyva 2'!$D$124:$D$126,1/('Alternatyva 2'!$DG$124:$DG$126+100),'Alternatyva 2'!$DH$124:$DH$126)</f>
        <v>0</v>
      </c>
      <c r="AL17" s="192" cm="1">
        <f t="array" ref="AL17">SUMPRODUCT('Alternatyva 2'!AL$124:AL$126,100*'Alternatyva 2'!$D$124:$D$126,1/('Alternatyva 2'!$DG$124:$DG$126+100),'Alternatyva 2'!$DH$124:$DH$126)</f>
        <v>0</v>
      </c>
      <c r="AM17" s="192" cm="1">
        <f t="array" ref="AM17">SUMPRODUCT('Alternatyva 2'!AM$124:AM$126,100*'Alternatyva 2'!$D$124:$D$126,1/('Alternatyva 2'!$DG$124:$DG$126+100),'Alternatyva 2'!$DH$124:$DH$126)</f>
        <v>0</v>
      </c>
      <c r="AN17" s="192" cm="1">
        <f t="array" ref="AN17">SUMPRODUCT('Alternatyva 2'!AN$124:AN$126,100*'Alternatyva 2'!$D$124:$D$126,1/('Alternatyva 2'!$DG$124:$DG$126+100),'Alternatyva 2'!$DH$124:$DH$126)</f>
        <v>0</v>
      </c>
      <c r="AO17" s="192" cm="1">
        <f t="array" ref="AO17">SUMPRODUCT('Alternatyva 2'!AO$124:AO$126,100*'Alternatyva 2'!$D$124:$D$126,1/('Alternatyva 2'!$DG$124:$DG$126+100),'Alternatyva 2'!$DH$124:$DH$126)</f>
        <v>0</v>
      </c>
      <c r="AP17" s="192" cm="1">
        <f t="array" ref="AP17">SUMPRODUCT('Alternatyva 2'!AP$124:AP$126,100*'Alternatyva 2'!$D$124:$D$126,1/('Alternatyva 2'!$DG$124:$DG$126+100),'Alternatyva 2'!$DH$124:$DH$126)</f>
        <v>0</v>
      </c>
      <c r="AQ17" s="192" cm="1">
        <f t="array" ref="AQ17">SUMPRODUCT('Alternatyva 2'!AQ$124:AQ$126,100*'Alternatyva 2'!$D$124:$D$126,1/('Alternatyva 2'!$DG$124:$DG$126+100),'Alternatyva 2'!$DH$124:$DH$126)</f>
        <v>0</v>
      </c>
      <c r="AR17" s="192" cm="1">
        <f t="array" ref="AR17">SUMPRODUCT('Alternatyva 2'!AR$124:AR$126,100*'Alternatyva 2'!$D$124:$D$126,1/('Alternatyva 2'!$DG$124:$DG$126+100),'Alternatyva 2'!$DH$124:$DH$126)</f>
        <v>0</v>
      </c>
      <c r="AS17" s="192" cm="1">
        <f t="array" ref="AS17">SUMPRODUCT('Alternatyva 2'!AS$124:AS$126,100*'Alternatyva 2'!$D$124:$D$126,1/('Alternatyva 2'!$DG$124:$DG$126+100),'Alternatyva 2'!$DH$124:$DH$126)</f>
        <v>0</v>
      </c>
      <c r="AT17" s="192" cm="1">
        <f t="array" ref="AT17">SUMPRODUCT('Alternatyva 2'!AT$124:AT$126,100*'Alternatyva 2'!$D$124:$D$126,1/('Alternatyva 2'!$DG$124:$DG$126+100),'Alternatyva 2'!$DH$124:$DH$126)</f>
        <v>0</v>
      </c>
      <c r="AU17" s="192" cm="1">
        <f t="array" ref="AU17">SUMPRODUCT('Alternatyva 2'!AU$124:AU$126,100*'Alternatyva 2'!$D$124:$D$126,1/('Alternatyva 2'!$DG$124:$DG$126+100),'Alternatyva 2'!$DH$124:$DH$126)</f>
        <v>0</v>
      </c>
      <c r="AV17" s="192" cm="1">
        <f t="array" ref="AV17">SUMPRODUCT('Alternatyva 2'!AV$124:AV$126,100*'Alternatyva 2'!$D$124:$D$126,1/('Alternatyva 2'!$DG$124:$DG$126+100),'Alternatyva 2'!$DH$124:$DH$126)</f>
        <v>0</v>
      </c>
      <c r="AW17" s="192" cm="1">
        <f t="array" ref="AW17">SUMPRODUCT('Alternatyva 2'!AW$124:AW$126,100*'Alternatyva 2'!$D$124:$D$126,1/('Alternatyva 2'!$DG$124:$DG$126+100),'Alternatyva 2'!$DH$124:$DH$126)</f>
        <v>0</v>
      </c>
      <c r="AX17" s="192" cm="1">
        <f t="array" ref="AX17">SUMPRODUCT('Alternatyva 2'!AX$124:AX$126,100*'Alternatyva 2'!$D$124:$D$126,1/('Alternatyva 2'!$DG$124:$DG$126+100),'Alternatyva 2'!$DH$124:$DH$126)</f>
        <v>0</v>
      </c>
      <c r="AY17" s="192" cm="1">
        <f t="array" ref="AY17">SUMPRODUCT('Alternatyva 2'!AY$124:AY$126,100*'Alternatyva 2'!$D$124:$D$126,1/('Alternatyva 2'!$DG$124:$DG$126+100),'Alternatyva 2'!$DH$124:$DH$126)</f>
        <v>0</v>
      </c>
      <c r="AZ17" s="192" cm="1">
        <f t="array" ref="AZ17">SUMPRODUCT('Alternatyva 2'!AZ$124:AZ$126,100*'Alternatyva 2'!$D$124:$D$126,1/('Alternatyva 2'!$DG$124:$DG$126+100),'Alternatyva 2'!$DH$124:$DH$126)</f>
        <v>0</v>
      </c>
      <c r="BA17" s="192" cm="1">
        <f t="array" ref="BA17">SUMPRODUCT('Alternatyva 2'!BA$124:BA$126,100*'Alternatyva 2'!$D$124:$D$126,1/('Alternatyva 2'!$DG$124:$DG$126+100),'Alternatyva 2'!$DH$124:$DH$126)</f>
        <v>0</v>
      </c>
      <c r="BB17" s="192" cm="1">
        <f t="array" ref="BB17">SUMPRODUCT('Alternatyva 2'!BB$124:BB$126,100*'Alternatyva 2'!$D$124:$D$126,1/('Alternatyva 2'!$DG$124:$DG$126+100),'Alternatyva 2'!$DH$124:$DH$126)</f>
        <v>0</v>
      </c>
      <c r="BC17" s="192" cm="1">
        <f t="array" ref="BC17">SUMPRODUCT('Alternatyva 2'!BC$124:BC$126,100*'Alternatyva 2'!$D$124:$D$126,1/('Alternatyva 2'!$DG$124:$DG$126+100),'Alternatyva 2'!$DH$124:$DH$126)</f>
        <v>0</v>
      </c>
      <c r="BD17" s="192" cm="1">
        <f t="array" ref="BD17">SUMPRODUCT('Alternatyva 2'!BD$124:BD$126,100*'Alternatyva 2'!$D$124:$D$126,1/('Alternatyva 2'!$DG$124:$DG$126+100),'Alternatyva 2'!$DH$124:$DH$126)</f>
        <v>0</v>
      </c>
      <c r="BE17" s="192" cm="1">
        <f t="array" ref="BE17">SUMPRODUCT('Alternatyva 2'!BE$124:BE$126,100*'Alternatyva 2'!$D$124:$D$126,1/('Alternatyva 2'!$DG$124:$DG$126+100),'Alternatyva 2'!$DH$124:$DH$126)</f>
        <v>0</v>
      </c>
      <c r="BF17" s="192" cm="1">
        <f t="array" ref="BF17">SUMPRODUCT('Alternatyva 2'!BF$124:BF$126,100*'Alternatyva 2'!$D$124:$D$126,1/('Alternatyva 2'!$DG$124:$DG$126+100),'Alternatyva 2'!$DH$124:$DH$126)</f>
        <v>0</v>
      </c>
      <c r="BG17" s="192" cm="1">
        <f t="array" ref="BG17">SUMPRODUCT('Alternatyva 2'!BG$124:BG$126,100*'Alternatyva 2'!$D$124:$D$126,1/('Alternatyva 2'!$DG$124:$DG$126+100),'Alternatyva 2'!$DH$124:$DH$126)</f>
        <v>0</v>
      </c>
      <c r="BH17" s="192" cm="1">
        <f t="array" ref="BH17">SUMPRODUCT('Alternatyva 2'!BH$124:BH$126,100*'Alternatyva 2'!$D$124:$D$126,1/('Alternatyva 2'!$DG$124:$DG$126+100),'Alternatyva 2'!$DH$124:$DH$126)</f>
        <v>0</v>
      </c>
      <c r="BI17" s="192" cm="1">
        <f t="array" ref="BI17">SUMPRODUCT('Alternatyva 2'!BI$124:BI$126,100*'Alternatyva 2'!$D$124:$D$126,1/('Alternatyva 2'!$DG$124:$DG$126+100),'Alternatyva 2'!$DH$124:$DH$126)</f>
        <v>0</v>
      </c>
      <c r="BJ17" s="192" cm="1">
        <f t="array" ref="BJ17">SUMPRODUCT('Alternatyva 2'!BJ$124:BJ$126,100*'Alternatyva 2'!$D$124:$D$126,1/('Alternatyva 2'!$DG$124:$DG$126+100),'Alternatyva 2'!$DH$124:$DH$126)</f>
        <v>0</v>
      </c>
      <c r="BK17" s="192" cm="1">
        <f t="array" ref="BK17">SUMPRODUCT('Alternatyva 2'!BK$124:BK$126,100*'Alternatyva 2'!$D$124:$D$126,1/('Alternatyva 2'!$DG$124:$DG$126+100),'Alternatyva 2'!$DH$124:$DH$126)</f>
        <v>0</v>
      </c>
      <c r="BL17" s="192" cm="1">
        <f t="array" ref="BL17">SUMPRODUCT('Alternatyva 2'!BL$124:BL$126,100*'Alternatyva 2'!$D$124:$D$126,1/('Alternatyva 2'!$DG$124:$DG$126+100),'Alternatyva 2'!$DH$124:$DH$126)</f>
        <v>0</v>
      </c>
      <c r="BM17" s="192" cm="1">
        <f t="array" ref="BM17">SUMPRODUCT('Alternatyva 2'!BM$124:BM$126,100*'Alternatyva 2'!$D$124:$D$126,1/('Alternatyva 2'!$DG$124:$DG$126+100),'Alternatyva 2'!$DH$124:$DH$126)</f>
        <v>0</v>
      </c>
      <c r="BN17" s="192" cm="1">
        <f t="array" ref="BN17">SUMPRODUCT('Alternatyva 2'!BN$124:BN$126,100*'Alternatyva 2'!$D$124:$D$126,1/('Alternatyva 2'!$DG$124:$DG$126+100),'Alternatyva 2'!$DH$124:$DH$126)</f>
        <v>0</v>
      </c>
      <c r="BO17" s="192" cm="1">
        <f t="array" ref="BO17">SUMPRODUCT('Alternatyva 2'!BO$124:BO$126,100*'Alternatyva 2'!$D$124:$D$126,1/('Alternatyva 2'!$DG$124:$DG$126+100),'Alternatyva 2'!$DH$124:$DH$126)</f>
        <v>0</v>
      </c>
      <c r="BP17" s="192" cm="1">
        <f t="array" ref="BP17">SUMPRODUCT('Alternatyva 2'!BP$124:BP$126,100*'Alternatyva 2'!$D$124:$D$126,1/('Alternatyva 2'!$DG$124:$DG$126+100),'Alternatyva 2'!$DH$124:$DH$126)</f>
        <v>0</v>
      </c>
      <c r="BQ17" s="192" cm="1">
        <f t="array" ref="BQ17">SUMPRODUCT('Alternatyva 2'!BQ$124:BQ$126,100*'Alternatyva 2'!$D$124:$D$126,1/('Alternatyva 2'!$DG$124:$DG$126+100),'Alternatyva 2'!$DH$124:$DH$126)</f>
        <v>0</v>
      </c>
      <c r="BR17" s="192" cm="1">
        <f t="array" ref="BR17">SUMPRODUCT('Alternatyva 2'!BR$124:BR$126,100*'Alternatyva 2'!$D$124:$D$126,1/('Alternatyva 2'!$DG$124:$DG$126+100),'Alternatyva 2'!$DH$124:$DH$126)</f>
        <v>0</v>
      </c>
      <c r="BS17" s="192" cm="1">
        <f t="array" ref="BS17">SUMPRODUCT('Alternatyva 2'!BS$124:BS$126,100*'Alternatyva 2'!$D$124:$D$126,1/('Alternatyva 2'!$DG$124:$DG$126+100),'Alternatyva 2'!$DH$124:$DH$126)</f>
        <v>0</v>
      </c>
      <c r="BT17" s="192" cm="1">
        <f t="array" ref="BT17">SUMPRODUCT('Alternatyva 2'!BT$124:BT$126,100*'Alternatyva 2'!$D$124:$D$126,1/('Alternatyva 2'!$DG$124:$DG$126+100),'Alternatyva 2'!$DH$124:$DH$126)</f>
        <v>0</v>
      </c>
      <c r="BU17" s="192" cm="1">
        <f t="array" ref="BU17">SUMPRODUCT('Alternatyva 2'!BU$124:BU$126,100*'Alternatyva 2'!$D$124:$D$126,1/('Alternatyva 2'!$DG$124:$DG$126+100),'Alternatyva 2'!$DH$124:$DH$126)</f>
        <v>0</v>
      </c>
      <c r="BV17" s="192" cm="1">
        <f t="array" ref="BV17">SUMPRODUCT('Alternatyva 2'!BV$124:BV$126,100*'Alternatyva 2'!$D$124:$D$126,1/('Alternatyva 2'!$DG$124:$DG$126+100),'Alternatyva 2'!$DH$124:$DH$126)</f>
        <v>0</v>
      </c>
      <c r="BW17" s="192" cm="1">
        <f t="array" ref="BW17">SUMPRODUCT('Alternatyva 2'!BW$124:BW$126,100*'Alternatyva 2'!$D$124:$D$126,1/('Alternatyva 2'!$DG$124:$DG$126+100),'Alternatyva 2'!$DH$124:$DH$126)</f>
        <v>0</v>
      </c>
      <c r="BX17" s="192" cm="1">
        <f t="array" ref="BX17">SUMPRODUCT('Alternatyva 2'!BX$124:BX$126,100*'Alternatyva 2'!$D$124:$D$126,1/('Alternatyva 2'!$DG$124:$DG$126+100),'Alternatyva 2'!$DH$124:$DH$126)</f>
        <v>0</v>
      </c>
      <c r="BY17" s="192" cm="1">
        <f t="array" ref="BY17">SUMPRODUCT('Alternatyva 2'!BY$124:BY$126,100*'Alternatyva 2'!$D$124:$D$126,1/('Alternatyva 2'!$DG$124:$DG$126+100),'Alternatyva 2'!$DH$124:$DH$126)</f>
        <v>0</v>
      </c>
      <c r="BZ17" s="192" cm="1">
        <f t="array" ref="BZ17">SUMPRODUCT('Alternatyva 2'!BZ$124:BZ$126,100*'Alternatyva 2'!$D$124:$D$126,1/('Alternatyva 2'!$DG$124:$DG$126+100),'Alternatyva 2'!$DH$124:$DH$126)</f>
        <v>0</v>
      </c>
      <c r="CA17" s="192" cm="1">
        <f t="array" ref="CA17">SUMPRODUCT('Alternatyva 2'!CA$124:CA$126,100*'Alternatyva 2'!$D$124:$D$126,1/('Alternatyva 2'!$DG$124:$DG$126+100),'Alternatyva 2'!$DH$124:$DH$126)</f>
        <v>0</v>
      </c>
      <c r="CB17" s="192" cm="1">
        <f t="array" ref="CB17">SUMPRODUCT('Alternatyva 2'!CB$124:CB$126,100*'Alternatyva 2'!$D$124:$D$126,1/('Alternatyva 2'!$DG$124:$DG$126+100),'Alternatyva 2'!$DH$124:$DH$126)</f>
        <v>0</v>
      </c>
      <c r="CC17" s="192" cm="1">
        <f t="array" ref="CC17">SUMPRODUCT('Alternatyva 2'!CC$124:CC$126,100*'Alternatyva 2'!$D$124:$D$126,1/('Alternatyva 2'!$DG$124:$DG$126+100),'Alternatyva 2'!$DH$124:$DH$126)</f>
        <v>0</v>
      </c>
      <c r="CD17" s="192" cm="1">
        <f t="array" ref="CD17">SUMPRODUCT('Alternatyva 2'!CD$124:CD$126,100*'Alternatyva 2'!$D$124:$D$126,1/('Alternatyva 2'!$DG$124:$DG$126+100),'Alternatyva 2'!$DH$124:$DH$126)</f>
        <v>0</v>
      </c>
      <c r="CE17" s="192" cm="1">
        <f t="array" ref="CE17">SUMPRODUCT('Alternatyva 2'!CE$124:CE$126,100*'Alternatyva 2'!$D$124:$D$126,1/('Alternatyva 2'!$DG$124:$DG$126+100),'Alternatyva 2'!$DH$124:$DH$126)</f>
        <v>0</v>
      </c>
      <c r="CF17" s="192" cm="1">
        <f t="array" ref="CF17">SUMPRODUCT('Alternatyva 2'!CF$124:CF$126,100*'Alternatyva 2'!$D$124:$D$126,1/('Alternatyva 2'!$DG$124:$DG$126+100),'Alternatyva 2'!$DH$124:$DH$126)</f>
        <v>0</v>
      </c>
      <c r="CG17" s="192" cm="1">
        <f t="array" ref="CG17">SUMPRODUCT('Alternatyva 2'!CG$124:CG$126,100*'Alternatyva 2'!$D$124:$D$126,1/('Alternatyva 2'!$DG$124:$DG$126+100),'Alternatyva 2'!$DH$124:$DH$126)</f>
        <v>0</v>
      </c>
      <c r="CH17" s="192" cm="1">
        <f t="array" ref="CH17">SUMPRODUCT('Alternatyva 2'!CH$124:CH$126,100*'Alternatyva 2'!$D$124:$D$126,1/('Alternatyva 2'!$DG$124:$DG$126+100),'Alternatyva 2'!$DH$124:$DH$126)</f>
        <v>0</v>
      </c>
      <c r="CI17" s="192" cm="1">
        <f t="array" ref="CI17">SUMPRODUCT('Alternatyva 2'!CI$124:CI$126,100*'Alternatyva 2'!$D$124:$D$126,1/('Alternatyva 2'!$DG$124:$DG$126+100),'Alternatyva 2'!$DH$124:$DH$126)</f>
        <v>0</v>
      </c>
      <c r="CJ17" s="192" cm="1">
        <f t="array" ref="CJ17">SUMPRODUCT('Alternatyva 2'!CJ$124:CJ$126,100*'Alternatyva 2'!$D$124:$D$126,1/('Alternatyva 2'!$DG$124:$DG$126+100),'Alternatyva 2'!$DH$124:$DH$126)</f>
        <v>0</v>
      </c>
      <c r="CK17" s="192" cm="1">
        <f t="array" ref="CK17">SUMPRODUCT('Alternatyva 2'!CK$124:CK$126,100*'Alternatyva 2'!$D$124:$D$126,1/('Alternatyva 2'!$DG$124:$DG$126+100),'Alternatyva 2'!$DH$124:$DH$126)</f>
        <v>0</v>
      </c>
      <c r="CL17" s="192" cm="1">
        <f t="array" ref="CL17">SUMPRODUCT('Alternatyva 2'!CL$124:CL$126,100*'Alternatyva 2'!$D$124:$D$126,1/('Alternatyva 2'!$DG$124:$DG$126+100),'Alternatyva 2'!$DH$124:$DH$126)</f>
        <v>0</v>
      </c>
      <c r="CM17" s="192" cm="1">
        <f t="array" ref="CM17">SUMPRODUCT('Alternatyva 2'!CM$124:CM$126,100*'Alternatyva 2'!$D$124:$D$126,1/('Alternatyva 2'!$DG$124:$DG$126+100),'Alternatyva 2'!$DH$124:$DH$126)</f>
        <v>0</v>
      </c>
      <c r="CN17" s="192" cm="1">
        <f t="array" ref="CN17">SUMPRODUCT('Alternatyva 2'!CN$124:CN$126,100*'Alternatyva 2'!$D$124:$D$126,1/('Alternatyva 2'!$DG$124:$DG$126+100),'Alternatyva 2'!$DH$124:$DH$126)</f>
        <v>0</v>
      </c>
      <c r="CO17" s="192" cm="1">
        <f t="array" ref="CO17">SUMPRODUCT('Alternatyva 2'!CO$124:CO$126,100*'Alternatyva 2'!$D$124:$D$126,1/('Alternatyva 2'!$DG$124:$DG$126+100),'Alternatyva 2'!$DH$124:$DH$126)</f>
        <v>0</v>
      </c>
      <c r="CP17" s="192" cm="1">
        <f t="array" ref="CP17">SUMPRODUCT('Alternatyva 2'!CP$124:CP$126,100*'Alternatyva 2'!$D$124:$D$126,1/('Alternatyva 2'!$DG$124:$DG$126+100),'Alternatyva 2'!$DH$124:$DH$126)</f>
        <v>0</v>
      </c>
      <c r="CQ17" s="192" cm="1">
        <f t="array" ref="CQ17">SUMPRODUCT('Alternatyva 2'!CQ$124:CQ$126,100*'Alternatyva 2'!$D$124:$D$126,1/('Alternatyva 2'!$DG$124:$DG$126+100),'Alternatyva 2'!$DH$124:$DH$126)</f>
        <v>0</v>
      </c>
      <c r="CR17" s="192" cm="1">
        <f t="array" ref="CR17">SUMPRODUCT('Alternatyva 2'!CR$124:CR$126,100*'Alternatyva 2'!$D$124:$D$126,1/('Alternatyva 2'!$DG$124:$DG$126+100),'Alternatyva 2'!$DH$124:$DH$126)</f>
        <v>0</v>
      </c>
      <c r="CS17" s="192" cm="1">
        <f t="array" ref="CS17">SUMPRODUCT('Alternatyva 2'!CS$124:CS$126,100*'Alternatyva 2'!$D$124:$D$126,1/('Alternatyva 2'!$DG$124:$DG$126+100),'Alternatyva 2'!$DH$124:$DH$126)</f>
        <v>0</v>
      </c>
      <c r="CT17" s="192" cm="1">
        <f t="array" ref="CT17">SUMPRODUCT('Alternatyva 2'!CT$124:CT$126,100*'Alternatyva 2'!$D$124:$D$126,1/('Alternatyva 2'!$DG$124:$DG$126+100),'Alternatyva 2'!$DH$124:$DH$126)</f>
        <v>0</v>
      </c>
      <c r="CU17" s="192" cm="1">
        <f t="array" ref="CU17">SUMPRODUCT('Alternatyva 2'!CU$124:CU$126,100*'Alternatyva 2'!$D$124:$D$126,1/('Alternatyva 2'!$DG$124:$DG$126+100),'Alternatyva 2'!$DH$124:$DH$126)</f>
        <v>0</v>
      </c>
      <c r="CV17" s="192" cm="1">
        <f t="array" ref="CV17">SUMPRODUCT('Alternatyva 2'!CV$124:CV$126,100*'Alternatyva 2'!$D$124:$D$126,1/('Alternatyva 2'!$DG$124:$DG$126+100),'Alternatyva 2'!$DH$124:$DH$126)</f>
        <v>0</v>
      </c>
      <c r="CW17" s="192" cm="1">
        <f t="array" ref="CW17">SUMPRODUCT('Alternatyva 2'!CW$124:CW$126,100*'Alternatyva 2'!$D$124:$D$126,1/('Alternatyva 2'!$DG$124:$DG$126+100),'Alternatyva 2'!$DH$124:$DH$126)</f>
        <v>0</v>
      </c>
      <c r="CX17" s="192" cm="1">
        <f t="array" ref="CX17">SUMPRODUCT('Alternatyva 2'!CX$124:CX$126,100*'Alternatyva 2'!$D$124:$D$126,1/('Alternatyva 2'!$DG$124:$DG$126+100),'Alternatyva 2'!$DH$124:$DH$126)</f>
        <v>0</v>
      </c>
      <c r="CY17" s="192" cm="1">
        <f t="array" ref="CY17">SUMPRODUCT('Alternatyva 2'!CY$124:CY$126,100*'Alternatyva 2'!$D$124:$D$126,1/('Alternatyva 2'!$DG$124:$DG$126+100),'Alternatyva 2'!$DH$124:$DH$126)</f>
        <v>0</v>
      </c>
      <c r="CZ17" s="192" cm="1">
        <f t="array" ref="CZ17">SUMPRODUCT('Alternatyva 2'!CZ$124:CZ$126,100*'Alternatyva 2'!$D$124:$D$126,1/('Alternatyva 2'!$DG$124:$DG$126+100),'Alternatyva 2'!$DH$124:$DH$126)</f>
        <v>0</v>
      </c>
      <c r="DA17" s="192" cm="1">
        <f t="array" ref="DA17">SUMPRODUCT('Alternatyva 2'!DA$124:DA$126,100*'Alternatyva 2'!$D$124:$D$126,1/('Alternatyva 2'!$DG$124:$DG$126+100),'Alternatyva 2'!$DH$124:$DH$126)</f>
        <v>0</v>
      </c>
      <c r="DB17" s="192" cm="1">
        <f t="array" ref="DB17">SUMPRODUCT('Alternatyva 2'!DB$124:DB$126,100*'Alternatyva 2'!$D$124:$D$126,1/('Alternatyva 2'!$DG$124:$DG$126+100),'Alternatyva 2'!$DH$124:$DH$126)</f>
        <v>0</v>
      </c>
      <c r="DC17" s="192" cm="1">
        <f t="array" ref="DC17">SUMPRODUCT('Alternatyva 2'!DC$124:DC$126,100*'Alternatyva 2'!$D$124:$D$126,1/('Alternatyva 2'!$DG$124:$DG$126+100),'Alternatyva 2'!$DH$124:$DH$126)</f>
        <v>0</v>
      </c>
    </row>
    <row r="18" spans="2:107" hidden="1">
      <c r="C18" s="799" t="s">
        <v>251</v>
      </c>
      <c r="D18" s="799"/>
      <c r="E18" s="799"/>
      <c r="F18" s="192">
        <f>H18+NPV(FD,I18:INDEX(I18:DC18,PAL))</f>
        <v>0</v>
      </c>
      <c r="G18" s="192">
        <f>SUMIF($H$6:$DC$6,"&lt;="&amp;PAL,$H18:$DC18)</f>
        <v>0</v>
      </c>
      <c r="H18" s="192">
        <f>-H15+H16+H17</f>
        <v>0</v>
      </c>
      <c r="I18" s="192">
        <f t="shared" ref="I18:BT18" si="8">-I15+I16+I17</f>
        <v>0</v>
      </c>
      <c r="J18" s="192">
        <f t="shared" si="8"/>
        <v>0</v>
      </c>
      <c r="K18" s="192">
        <f t="shared" si="8"/>
        <v>0</v>
      </c>
      <c r="L18" s="192">
        <f t="shared" si="8"/>
        <v>0</v>
      </c>
      <c r="M18" s="192">
        <f t="shared" si="8"/>
        <v>0</v>
      </c>
      <c r="N18" s="192">
        <f t="shared" si="8"/>
        <v>0</v>
      </c>
      <c r="O18" s="192">
        <f t="shared" si="8"/>
        <v>0</v>
      </c>
      <c r="P18" s="192">
        <f t="shared" si="8"/>
        <v>0</v>
      </c>
      <c r="Q18" s="192">
        <f t="shared" si="8"/>
        <v>0</v>
      </c>
      <c r="R18" s="192">
        <f t="shared" si="8"/>
        <v>0</v>
      </c>
      <c r="S18" s="192">
        <f t="shared" si="8"/>
        <v>0</v>
      </c>
      <c r="T18" s="192">
        <f t="shared" si="8"/>
        <v>0</v>
      </c>
      <c r="U18" s="192">
        <f t="shared" si="8"/>
        <v>0</v>
      </c>
      <c r="V18" s="192">
        <f t="shared" si="8"/>
        <v>0</v>
      </c>
      <c r="W18" s="192">
        <f t="shared" si="8"/>
        <v>0</v>
      </c>
      <c r="X18" s="192">
        <f t="shared" si="8"/>
        <v>0</v>
      </c>
      <c r="Y18" s="192">
        <f t="shared" si="8"/>
        <v>0</v>
      </c>
      <c r="Z18" s="192">
        <f t="shared" si="8"/>
        <v>0</v>
      </c>
      <c r="AA18" s="192">
        <f t="shared" si="8"/>
        <v>0</v>
      </c>
      <c r="AB18" s="192">
        <f t="shared" si="8"/>
        <v>0</v>
      </c>
      <c r="AC18" s="192">
        <f t="shared" si="8"/>
        <v>0</v>
      </c>
      <c r="AD18" s="192">
        <f t="shared" si="8"/>
        <v>0</v>
      </c>
      <c r="AE18" s="192">
        <f t="shared" si="8"/>
        <v>0</v>
      </c>
      <c r="AF18" s="192">
        <f t="shared" si="8"/>
        <v>0</v>
      </c>
      <c r="AG18" s="192">
        <f t="shared" si="8"/>
        <v>0</v>
      </c>
      <c r="AH18" s="192">
        <f t="shared" si="8"/>
        <v>0</v>
      </c>
      <c r="AI18" s="192">
        <f t="shared" si="8"/>
        <v>0</v>
      </c>
      <c r="AJ18" s="192">
        <f t="shared" si="8"/>
        <v>0</v>
      </c>
      <c r="AK18" s="192">
        <f t="shared" si="8"/>
        <v>0</v>
      </c>
      <c r="AL18" s="192">
        <f t="shared" si="8"/>
        <v>0</v>
      </c>
      <c r="AM18" s="192">
        <f t="shared" si="8"/>
        <v>0</v>
      </c>
      <c r="AN18" s="192">
        <f t="shared" si="8"/>
        <v>0</v>
      </c>
      <c r="AO18" s="192">
        <f t="shared" si="8"/>
        <v>0</v>
      </c>
      <c r="AP18" s="192">
        <f t="shared" si="8"/>
        <v>0</v>
      </c>
      <c r="AQ18" s="192">
        <f t="shared" si="8"/>
        <v>0</v>
      </c>
      <c r="AR18" s="192">
        <f t="shared" si="8"/>
        <v>0</v>
      </c>
      <c r="AS18" s="192">
        <f t="shared" si="8"/>
        <v>0</v>
      </c>
      <c r="AT18" s="192">
        <f t="shared" si="8"/>
        <v>0</v>
      </c>
      <c r="AU18" s="192">
        <f t="shared" si="8"/>
        <v>0</v>
      </c>
      <c r="AV18" s="192">
        <f t="shared" si="8"/>
        <v>0</v>
      </c>
      <c r="AW18" s="192">
        <f t="shared" si="8"/>
        <v>0</v>
      </c>
      <c r="AX18" s="192">
        <f t="shared" si="8"/>
        <v>0</v>
      </c>
      <c r="AY18" s="192">
        <f t="shared" si="8"/>
        <v>0</v>
      </c>
      <c r="AZ18" s="192">
        <f t="shared" si="8"/>
        <v>0</v>
      </c>
      <c r="BA18" s="192">
        <f t="shared" si="8"/>
        <v>0</v>
      </c>
      <c r="BB18" s="192">
        <f t="shared" si="8"/>
        <v>0</v>
      </c>
      <c r="BC18" s="192">
        <f t="shared" si="8"/>
        <v>0</v>
      </c>
      <c r="BD18" s="192">
        <f t="shared" si="8"/>
        <v>0</v>
      </c>
      <c r="BE18" s="192">
        <f t="shared" si="8"/>
        <v>0</v>
      </c>
      <c r="BF18" s="192">
        <f t="shared" si="8"/>
        <v>0</v>
      </c>
      <c r="BG18" s="192">
        <f t="shared" si="8"/>
        <v>0</v>
      </c>
      <c r="BH18" s="192">
        <f t="shared" si="8"/>
        <v>0</v>
      </c>
      <c r="BI18" s="192">
        <f t="shared" si="8"/>
        <v>0</v>
      </c>
      <c r="BJ18" s="192">
        <f t="shared" si="8"/>
        <v>0</v>
      </c>
      <c r="BK18" s="192">
        <f t="shared" si="8"/>
        <v>0</v>
      </c>
      <c r="BL18" s="192">
        <f t="shared" si="8"/>
        <v>0</v>
      </c>
      <c r="BM18" s="192">
        <f t="shared" si="8"/>
        <v>0</v>
      </c>
      <c r="BN18" s="192">
        <f t="shared" si="8"/>
        <v>0</v>
      </c>
      <c r="BO18" s="192">
        <f t="shared" si="8"/>
        <v>0</v>
      </c>
      <c r="BP18" s="192">
        <f t="shared" si="8"/>
        <v>0</v>
      </c>
      <c r="BQ18" s="192">
        <f t="shared" si="8"/>
        <v>0</v>
      </c>
      <c r="BR18" s="192">
        <f t="shared" si="8"/>
        <v>0</v>
      </c>
      <c r="BS18" s="192">
        <f t="shared" si="8"/>
        <v>0</v>
      </c>
      <c r="BT18" s="192">
        <f t="shared" si="8"/>
        <v>0</v>
      </c>
      <c r="BU18" s="192">
        <f t="shared" ref="BU18:DC18" si="9">-BU15+BU16+BU17</f>
        <v>0</v>
      </c>
      <c r="BV18" s="192">
        <f t="shared" si="9"/>
        <v>0</v>
      </c>
      <c r="BW18" s="192">
        <f t="shared" si="9"/>
        <v>0</v>
      </c>
      <c r="BX18" s="192">
        <f t="shared" si="9"/>
        <v>0</v>
      </c>
      <c r="BY18" s="192">
        <f t="shared" si="9"/>
        <v>0</v>
      </c>
      <c r="BZ18" s="192">
        <f t="shared" si="9"/>
        <v>0</v>
      </c>
      <c r="CA18" s="192">
        <f t="shared" si="9"/>
        <v>0</v>
      </c>
      <c r="CB18" s="192">
        <f t="shared" si="9"/>
        <v>0</v>
      </c>
      <c r="CC18" s="192">
        <f t="shared" si="9"/>
        <v>0</v>
      </c>
      <c r="CD18" s="192">
        <f t="shared" si="9"/>
        <v>0</v>
      </c>
      <c r="CE18" s="192">
        <f t="shared" si="9"/>
        <v>0</v>
      </c>
      <c r="CF18" s="192">
        <f t="shared" si="9"/>
        <v>0</v>
      </c>
      <c r="CG18" s="192">
        <f t="shared" si="9"/>
        <v>0</v>
      </c>
      <c r="CH18" s="192">
        <f t="shared" si="9"/>
        <v>0</v>
      </c>
      <c r="CI18" s="192">
        <f t="shared" si="9"/>
        <v>0</v>
      </c>
      <c r="CJ18" s="192">
        <f t="shared" si="9"/>
        <v>0</v>
      </c>
      <c r="CK18" s="192">
        <f t="shared" si="9"/>
        <v>0</v>
      </c>
      <c r="CL18" s="192">
        <f t="shared" si="9"/>
        <v>0</v>
      </c>
      <c r="CM18" s="192">
        <f t="shared" si="9"/>
        <v>0</v>
      </c>
      <c r="CN18" s="192">
        <f t="shared" si="9"/>
        <v>0</v>
      </c>
      <c r="CO18" s="192">
        <f t="shared" si="9"/>
        <v>0</v>
      </c>
      <c r="CP18" s="192">
        <f t="shared" si="9"/>
        <v>0</v>
      </c>
      <c r="CQ18" s="192">
        <f t="shared" si="9"/>
        <v>0</v>
      </c>
      <c r="CR18" s="192">
        <f t="shared" si="9"/>
        <v>0</v>
      </c>
      <c r="CS18" s="192">
        <f t="shared" si="9"/>
        <v>0</v>
      </c>
      <c r="CT18" s="192">
        <f t="shared" si="9"/>
        <v>0</v>
      </c>
      <c r="CU18" s="192">
        <f t="shared" si="9"/>
        <v>0</v>
      </c>
      <c r="CV18" s="192">
        <f t="shared" si="9"/>
        <v>0</v>
      </c>
      <c r="CW18" s="192">
        <f t="shared" si="9"/>
        <v>0</v>
      </c>
      <c r="CX18" s="192">
        <f t="shared" si="9"/>
        <v>0</v>
      </c>
      <c r="CY18" s="192">
        <f t="shared" si="9"/>
        <v>0</v>
      </c>
      <c r="CZ18" s="192">
        <f t="shared" si="9"/>
        <v>0</v>
      </c>
      <c r="DA18" s="192">
        <f t="shared" si="9"/>
        <v>0</v>
      </c>
      <c r="DB18" s="192">
        <f t="shared" si="9"/>
        <v>0</v>
      </c>
      <c r="DC18" s="192">
        <f t="shared" si="9"/>
        <v>0</v>
      </c>
    </row>
    <row r="19" spans="2:107" hidden="1"/>
    <row r="20" spans="2:107" hidden="1">
      <c r="B20" s="16" t="s">
        <v>29</v>
      </c>
      <c r="C20" s="21"/>
      <c r="D20" s="21"/>
      <c r="E20" s="21"/>
      <c r="F20" s="709" t="s">
        <v>140</v>
      </c>
      <c r="G20" s="721"/>
      <c r="H20" s="168">
        <v>0</v>
      </c>
      <c r="I20" s="168">
        <v>1</v>
      </c>
      <c r="J20" s="168">
        <v>2</v>
      </c>
      <c r="K20" s="168">
        <v>3</v>
      </c>
      <c r="L20" s="168">
        <v>4</v>
      </c>
      <c r="M20" s="168">
        <v>5</v>
      </c>
      <c r="N20" s="168">
        <v>6</v>
      </c>
      <c r="O20" s="168">
        <v>7</v>
      </c>
      <c r="P20" s="168">
        <v>8</v>
      </c>
      <c r="Q20" s="168">
        <v>9</v>
      </c>
      <c r="R20" s="168">
        <v>10</v>
      </c>
      <c r="S20" s="168">
        <v>11</v>
      </c>
      <c r="T20" s="168">
        <v>12</v>
      </c>
      <c r="U20" s="168">
        <v>13</v>
      </c>
      <c r="V20" s="168">
        <v>14</v>
      </c>
      <c r="W20" s="168">
        <v>15</v>
      </c>
      <c r="X20" s="168">
        <v>16</v>
      </c>
      <c r="Y20" s="168">
        <v>17</v>
      </c>
      <c r="Z20" s="168">
        <v>18</v>
      </c>
      <c r="AA20" s="168">
        <v>19</v>
      </c>
      <c r="AB20" s="168">
        <v>20</v>
      </c>
      <c r="AC20" s="168">
        <v>21</v>
      </c>
      <c r="AD20" s="168">
        <v>22</v>
      </c>
      <c r="AE20" s="168">
        <v>23</v>
      </c>
      <c r="AF20" s="168">
        <v>24</v>
      </c>
      <c r="AG20" s="168">
        <v>25</v>
      </c>
      <c r="AH20" s="168">
        <v>26</v>
      </c>
      <c r="AI20" s="168">
        <v>27</v>
      </c>
      <c r="AJ20" s="168">
        <v>28</v>
      </c>
      <c r="AK20" s="168">
        <v>29</v>
      </c>
      <c r="AL20" s="168">
        <v>30</v>
      </c>
      <c r="AM20" s="168">
        <v>31</v>
      </c>
      <c r="AN20" s="168">
        <v>32</v>
      </c>
      <c r="AO20" s="168">
        <v>33</v>
      </c>
      <c r="AP20" s="168">
        <v>34</v>
      </c>
      <c r="AQ20" s="168">
        <v>35</v>
      </c>
      <c r="AR20" s="168">
        <v>36</v>
      </c>
      <c r="AS20" s="168">
        <v>37</v>
      </c>
      <c r="AT20" s="168">
        <v>38</v>
      </c>
      <c r="AU20" s="168">
        <v>39</v>
      </c>
      <c r="AV20" s="168">
        <v>40</v>
      </c>
      <c r="AW20" s="168">
        <v>41</v>
      </c>
      <c r="AX20" s="168">
        <v>42</v>
      </c>
      <c r="AY20" s="168">
        <v>43</v>
      </c>
      <c r="AZ20" s="168">
        <v>44</v>
      </c>
      <c r="BA20" s="168">
        <v>45</v>
      </c>
      <c r="BB20" s="168">
        <v>46</v>
      </c>
      <c r="BC20" s="168">
        <v>47</v>
      </c>
      <c r="BD20" s="168">
        <v>48</v>
      </c>
      <c r="BE20" s="168">
        <v>49</v>
      </c>
      <c r="BF20" s="168">
        <v>50</v>
      </c>
      <c r="BG20" s="168">
        <v>51</v>
      </c>
      <c r="BH20" s="168">
        <v>52</v>
      </c>
      <c r="BI20" s="168">
        <v>53</v>
      </c>
      <c r="BJ20" s="168">
        <v>54</v>
      </c>
      <c r="BK20" s="168">
        <v>55</v>
      </c>
      <c r="BL20" s="168">
        <v>56</v>
      </c>
      <c r="BM20" s="168">
        <v>57</v>
      </c>
      <c r="BN20" s="168">
        <v>58</v>
      </c>
      <c r="BO20" s="168">
        <v>59</v>
      </c>
      <c r="BP20" s="168">
        <v>60</v>
      </c>
      <c r="BQ20" s="168">
        <v>61</v>
      </c>
      <c r="BR20" s="168">
        <v>62</v>
      </c>
      <c r="BS20" s="168">
        <v>63</v>
      </c>
      <c r="BT20" s="168">
        <v>64</v>
      </c>
      <c r="BU20" s="168">
        <v>65</v>
      </c>
      <c r="BV20" s="168">
        <v>66</v>
      </c>
      <c r="BW20" s="168">
        <v>67</v>
      </c>
      <c r="BX20" s="168">
        <v>68</v>
      </c>
      <c r="BY20" s="168">
        <v>69</v>
      </c>
      <c r="BZ20" s="168">
        <v>70</v>
      </c>
      <c r="CA20" s="168">
        <v>71</v>
      </c>
      <c r="CB20" s="168">
        <v>72</v>
      </c>
      <c r="CC20" s="168">
        <v>73</v>
      </c>
      <c r="CD20" s="168">
        <v>74</v>
      </c>
      <c r="CE20" s="168">
        <v>75</v>
      </c>
      <c r="CF20" s="168">
        <v>76</v>
      </c>
      <c r="CG20" s="168">
        <v>77</v>
      </c>
      <c r="CH20" s="168">
        <v>78</v>
      </c>
      <c r="CI20" s="168">
        <v>79</v>
      </c>
      <c r="CJ20" s="168">
        <v>80</v>
      </c>
      <c r="CK20" s="168">
        <v>81</v>
      </c>
      <c r="CL20" s="168">
        <v>82</v>
      </c>
      <c r="CM20" s="168">
        <v>83</v>
      </c>
      <c r="CN20" s="168">
        <v>84</v>
      </c>
      <c r="CO20" s="168">
        <v>85</v>
      </c>
      <c r="CP20" s="168">
        <v>86</v>
      </c>
      <c r="CQ20" s="168">
        <v>87</v>
      </c>
      <c r="CR20" s="168">
        <v>88</v>
      </c>
      <c r="CS20" s="168">
        <v>89</v>
      </c>
      <c r="CT20" s="168">
        <v>90</v>
      </c>
      <c r="CU20" s="168">
        <v>91</v>
      </c>
      <c r="CV20" s="168">
        <v>92</v>
      </c>
      <c r="CW20" s="168">
        <v>93</v>
      </c>
      <c r="CX20" s="168">
        <v>94</v>
      </c>
      <c r="CY20" s="168">
        <v>95</v>
      </c>
      <c r="CZ20" s="168">
        <v>96</v>
      </c>
      <c r="DA20" s="168">
        <v>97</v>
      </c>
      <c r="DB20" s="168">
        <v>98</v>
      </c>
      <c r="DC20" s="168">
        <v>99</v>
      </c>
    </row>
    <row r="21" spans="2:107" ht="28.5" hidden="1" customHeight="1">
      <c r="B21" s="203" t="s">
        <v>215</v>
      </c>
      <c r="C21" s="788" t="s">
        <v>252</v>
      </c>
      <c r="D21" s="788"/>
      <c r="E21" s="788"/>
      <c r="F21" s="169" t="s">
        <v>144</v>
      </c>
      <c r="G21" s="168" t="s">
        <v>145</v>
      </c>
      <c r="H21" s="168" cm="1">
        <f t="array" aca="1" ref="H21" ca="1">Nuliniai</f>
        <v>2021</v>
      </c>
      <c r="I21" s="168">
        <f t="shared" ref="I21:AN21" ca="1" si="10">$H$7+I20</f>
        <v>2022</v>
      </c>
      <c r="J21" s="168">
        <f t="shared" ca="1" si="10"/>
        <v>2023</v>
      </c>
      <c r="K21" s="168">
        <f t="shared" ca="1" si="10"/>
        <v>2024</v>
      </c>
      <c r="L21" s="168">
        <f t="shared" ca="1" si="10"/>
        <v>2025</v>
      </c>
      <c r="M21" s="168">
        <f t="shared" ca="1" si="10"/>
        <v>2026</v>
      </c>
      <c r="N21" s="168">
        <f t="shared" ca="1" si="10"/>
        <v>2027</v>
      </c>
      <c r="O21" s="168">
        <f t="shared" ca="1" si="10"/>
        <v>2028</v>
      </c>
      <c r="P21" s="168">
        <f t="shared" ca="1" si="10"/>
        <v>2029</v>
      </c>
      <c r="Q21" s="168">
        <f t="shared" ca="1" si="10"/>
        <v>2030</v>
      </c>
      <c r="R21" s="168">
        <f t="shared" ca="1" si="10"/>
        <v>2031</v>
      </c>
      <c r="S21" s="168">
        <f t="shared" ca="1" si="10"/>
        <v>2032</v>
      </c>
      <c r="T21" s="168">
        <f t="shared" ca="1" si="10"/>
        <v>2033</v>
      </c>
      <c r="U21" s="168">
        <f t="shared" ca="1" si="10"/>
        <v>2034</v>
      </c>
      <c r="V21" s="168">
        <f t="shared" ca="1" si="10"/>
        <v>2035</v>
      </c>
      <c r="W21" s="168">
        <f t="shared" ca="1" si="10"/>
        <v>2036</v>
      </c>
      <c r="X21" s="168">
        <f t="shared" ca="1" si="10"/>
        <v>2037</v>
      </c>
      <c r="Y21" s="168">
        <f t="shared" ca="1" si="10"/>
        <v>2038</v>
      </c>
      <c r="Z21" s="168">
        <f t="shared" ca="1" si="10"/>
        <v>2039</v>
      </c>
      <c r="AA21" s="168">
        <f t="shared" ca="1" si="10"/>
        <v>2040</v>
      </c>
      <c r="AB21" s="168">
        <f t="shared" ca="1" si="10"/>
        <v>2041</v>
      </c>
      <c r="AC21" s="168">
        <f t="shared" ca="1" si="10"/>
        <v>2042</v>
      </c>
      <c r="AD21" s="168">
        <f t="shared" ca="1" si="10"/>
        <v>2043</v>
      </c>
      <c r="AE21" s="168">
        <f t="shared" ca="1" si="10"/>
        <v>2044</v>
      </c>
      <c r="AF21" s="168">
        <f t="shared" ca="1" si="10"/>
        <v>2045</v>
      </c>
      <c r="AG21" s="168">
        <f t="shared" ca="1" si="10"/>
        <v>2046</v>
      </c>
      <c r="AH21" s="168">
        <f t="shared" ca="1" si="10"/>
        <v>2047</v>
      </c>
      <c r="AI21" s="168">
        <f t="shared" ca="1" si="10"/>
        <v>2048</v>
      </c>
      <c r="AJ21" s="168">
        <f t="shared" ca="1" si="10"/>
        <v>2049</v>
      </c>
      <c r="AK21" s="168">
        <f t="shared" ca="1" si="10"/>
        <v>2050</v>
      </c>
      <c r="AL21" s="168">
        <f t="shared" ca="1" si="10"/>
        <v>2051</v>
      </c>
      <c r="AM21" s="168">
        <f t="shared" ca="1" si="10"/>
        <v>2052</v>
      </c>
      <c r="AN21" s="168">
        <f t="shared" ca="1" si="10"/>
        <v>2053</v>
      </c>
      <c r="AO21" s="168">
        <f t="shared" ref="AO21:BT21" ca="1" si="11">$H$7+AO20</f>
        <v>2054</v>
      </c>
      <c r="AP21" s="168">
        <f t="shared" ca="1" si="11"/>
        <v>2055</v>
      </c>
      <c r="AQ21" s="168">
        <f t="shared" ca="1" si="11"/>
        <v>2056</v>
      </c>
      <c r="AR21" s="168">
        <f t="shared" ca="1" si="11"/>
        <v>2057</v>
      </c>
      <c r="AS21" s="168">
        <f t="shared" ca="1" si="11"/>
        <v>2058</v>
      </c>
      <c r="AT21" s="168">
        <f t="shared" ca="1" si="11"/>
        <v>2059</v>
      </c>
      <c r="AU21" s="168">
        <f t="shared" ca="1" si="11"/>
        <v>2060</v>
      </c>
      <c r="AV21" s="168">
        <f t="shared" ca="1" si="11"/>
        <v>2061</v>
      </c>
      <c r="AW21" s="168">
        <f t="shared" ca="1" si="11"/>
        <v>2062</v>
      </c>
      <c r="AX21" s="168">
        <f t="shared" ca="1" si="11"/>
        <v>2063</v>
      </c>
      <c r="AY21" s="168">
        <f t="shared" ca="1" si="11"/>
        <v>2064</v>
      </c>
      <c r="AZ21" s="168">
        <f t="shared" ca="1" si="11"/>
        <v>2065</v>
      </c>
      <c r="BA21" s="168">
        <f t="shared" ca="1" si="11"/>
        <v>2066</v>
      </c>
      <c r="BB21" s="168">
        <f t="shared" ca="1" si="11"/>
        <v>2067</v>
      </c>
      <c r="BC21" s="168">
        <f t="shared" ca="1" si="11"/>
        <v>2068</v>
      </c>
      <c r="BD21" s="168">
        <f t="shared" ca="1" si="11"/>
        <v>2069</v>
      </c>
      <c r="BE21" s="168">
        <f t="shared" ca="1" si="11"/>
        <v>2070</v>
      </c>
      <c r="BF21" s="168">
        <f t="shared" ca="1" si="11"/>
        <v>2071</v>
      </c>
      <c r="BG21" s="168">
        <f t="shared" ca="1" si="11"/>
        <v>2072</v>
      </c>
      <c r="BH21" s="168">
        <f t="shared" ca="1" si="11"/>
        <v>2073</v>
      </c>
      <c r="BI21" s="168">
        <f t="shared" ca="1" si="11"/>
        <v>2074</v>
      </c>
      <c r="BJ21" s="168">
        <f t="shared" ca="1" si="11"/>
        <v>2075</v>
      </c>
      <c r="BK21" s="168">
        <f t="shared" ca="1" si="11"/>
        <v>2076</v>
      </c>
      <c r="BL21" s="168">
        <f t="shared" ca="1" si="11"/>
        <v>2077</v>
      </c>
      <c r="BM21" s="168">
        <f t="shared" ca="1" si="11"/>
        <v>2078</v>
      </c>
      <c r="BN21" s="168">
        <f t="shared" ca="1" si="11"/>
        <v>2079</v>
      </c>
      <c r="BO21" s="168">
        <f t="shared" ca="1" si="11"/>
        <v>2080</v>
      </c>
      <c r="BP21" s="168">
        <f t="shared" ca="1" si="11"/>
        <v>2081</v>
      </c>
      <c r="BQ21" s="168">
        <f t="shared" ca="1" si="11"/>
        <v>2082</v>
      </c>
      <c r="BR21" s="168">
        <f t="shared" ca="1" si="11"/>
        <v>2083</v>
      </c>
      <c r="BS21" s="168">
        <f t="shared" ca="1" si="11"/>
        <v>2084</v>
      </c>
      <c r="BT21" s="168">
        <f t="shared" ca="1" si="11"/>
        <v>2085</v>
      </c>
      <c r="BU21" s="168">
        <f t="shared" ref="BU21:CZ21" ca="1" si="12">$H$7+BU20</f>
        <v>2086</v>
      </c>
      <c r="BV21" s="168">
        <f t="shared" ca="1" si="12"/>
        <v>2087</v>
      </c>
      <c r="BW21" s="168">
        <f t="shared" ca="1" si="12"/>
        <v>2088</v>
      </c>
      <c r="BX21" s="168">
        <f t="shared" ca="1" si="12"/>
        <v>2089</v>
      </c>
      <c r="BY21" s="168">
        <f t="shared" ca="1" si="12"/>
        <v>2090</v>
      </c>
      <c r="BZ21" s="168">
        <f t="shared" ca="1" si="12"/>
        <v>2091</v>
      </c>
      <c r="CA21" s="168">
        <f t="shared" ca="1" si="12"/>
        <v>2092</v>
      </c>
      <c r="CB21" s="168">
        <f t="shared" ca="1" si="12"/>
        <v>2093</v>
      </c>
      <c r="CC21" s="168">
        <f t="shared" ca="1" si="12"/>
        <v>2094</v>
      </c>
      <c r="CD21" s="168">
        <f t="shared" ca="1" si="12"/>
        <v>2095</v>
      </c>
      <c r="CE21" s="168">
        <f t="shared" ca="1" si="12"/>
        <v>2096</v>
      </c>
      <c r="CF21" s="168">
        <f t="shared" ca="1" si="12"/>
        <v>2097</v>
      </c>
      <c r="CG21" s="168">
        <f t="shared" ca="1" si="12"/>
        <v>2098</v>
      </c>
      <c r="CH21" s="168">
        <f t="shared" ca="1" si="12"/>
        <v>2099</v>
      </c>
      <c r="CI21" s="168">
        <f t="shared" ca="1" si="12"/>
        <v>2100</v>
      </c>
      <c r="CJ21" s="168">
        <f t="shared" ca="1" si="12"/>
        <v>2101</v>
      </c>
      <c r="CK21" s="168">
        <f t="shared" ca="1" si="12"/>
        <v>2102</v>
      </c>
      <c r="CL21" s="168">
        <f t="shared" ca="1" si="12"/>
        <v>2103</v>
      </c>
      <c r="CM21" s="168">
        <f t="shared" ca="1" si="12"/>
        <v>2104</v>
      </c>
      <c r="CN21" s="168">
        <f t="shared" ca="1" si="12"/>
        <v>2105</v>
      </c>
      <c r="CO21" s="168">
        <f t="shared" ca="1" si="12"/>
        <v>2106</v>
      </c>
      <c r="CP21" s="168">
        <f t="shared" ca="1" si="12"/>
        <v>2107</v>
      </c>
      <c r="CQ21" s="168">
        <f t="shared" ca="1" si="12"/>
        <v>2108</v>
      </c>
      <c r="CR21" s="168">
        <f t="shared" ca="1" si="12"/>
        <v>2109</v>
      </c>
      <c r="CS21" s="168">
        <f t="shared" ca="1" si="12"/>
        <v>2110</v>
      </c>
      <c r="CT21" s="168">
        <f t="shared" ca="1" si="12"/>
        <v>2111</v>
      </c>
      <c r="CU21" s="168">
        <f t="shared" ca="1" si="12"/>
        <v>2112</v>
      </c>
      <c r="CV21" s="168">
        <f t="shared" ca="1" si="12"/>
        <v>2113</v>
      </c>
      <c r="CW21" s="168">
        <f t="shared" ca="1" si="12"/>
        <v>2114</v>
      </c>
      <c r="CX21" s="168">
        <f t="shared" ca="1" si="12"/>
        <v>2115</v>
      </c>
      <c r="CY21" s="168">
        <f t="shared" ca="1" si="12"/>
        <v>2116</v>
      </c>
      <c r="CZ21" s="168">
        <f t="shared" ca="1" si="12"/>
        <v>2117</v>
      </c>
      <c r="DA21" s="168">
        <f t="shared" ref="DA21:DC21" ca="1" si="13">$H$7+DA20</f>
        <v>2118</v>
      </c>
      <c r="DB21" s="168">
        <f t="shared" ca="1" si="13"/>
        <v>2119</v>
      </c>
      <c r="DC21" s="168">
        <f t="shared" ca="1" si="13"/>
        <v>2120</v>
      </c>
    </row>
    <row r="22" spans="2:107" ht="15" hidden="1" customHeight="1">
      <c r="B22" s="160" t="s">
        <v>253</v>
      </c>
      <c r="C22" s="790" t="s">
        <v>254</v>
      </c>
      <c r="D22" s="790"/>
      <c r="E22" s="790"/>
      <c r="F22" s="192">
        <f>H22+NPV(FD,I22:INDEX(I22:DC22,PAL))</f>
        <v>0</v>
      </c>
      <c r="G22" s="192">
        <f>SUMIF($H$6:$DC$6,"&lt;="&amp;PAL,$H22:$DC22)</f>
        <v>0</v>
      </c>
      <c r="H22" s="193">
        <f>'Alternatyva 3'!H$7-'Alternatyva 3'!H$128</f>
        <v>0</v>
      </c>
      <c r="I22" s="193">
        <f>'Alternatyva 3'!I$7-'Alternatyva 3'!I$128</f>
        <v>0</v>
      </c>
      <c r="J22" s="193">
        <f>'Alternatyva 3'!J$7-'Alternatyva 3'!J$128</f>
        <v>0</v>
      </c>
      <c r="K22" s="193">
        <f>'Alternatyva 3'!K$7-'Alternatyva 3'!K$128</f>
        <v>0</v>
      </c>
      <c r="L22" s="193">
        <f>'Alternatyva 3'!L$7-'Alternatyva 3'!L$128</f>
        <v>0</v>
      </c>
      <c r="M22" s="193">
        <f>'Alternatyva 3'!M$7-'Alternatyva 3'!M$128</f>
        <v>0</v>
      </c>
      <c r="N22" s="193">
        <f>'Alternatyva 3'!N$7-'Alternatyva 3'!N$128</f>
        <v>0</v>
      </c>
      <c r="O22" s="193">
        <f>'Alternatyva 3'!O$7-'Alternatyva 3'!O$128</f>
        <v>0</v>
      </c>
      <c r="P22" s="193">
        <f>'Alternatyva 3'!P$7-'Alternatyva 3'!P$128</f>
        <v>0</v>
      </c>
      <c r="Q22" s="193">
        <f>'Alternatyva 3'!Q$7-'Alternatyva 3'!Q$128</f>
        <v>0</v>
      </c>
      <c r="R22" s="193">
        <f>'Alternatyva 3'!R$7-'Alternatyva 3'!R$128</f>
        <v>0</v>
      </c>
      <c r="S22" s="193">
        <f>'Alternatyva 3'!S$7-'Alternatyva 3'!S$128</f>
        <v>0</v>
      </c>
      <c r="T22" s="193">
        <f>'Alternatyva 3'!T$7-'Alternatyva 3'!T$128</f>
        <v>0</v>
      </c>
      <c r="U22" s="193">
        <f>'Alternatyva 3'!U$7-'Alternatyva 3'!U$128</f>
        <v>0</v>
      </c>
      <c r="V22" s="193">
        <f>'Alternatyva 3'!V$7-'Alternatyva 3'!V$128</f>
        <v>0</v>
      </c>
      <c r="W22" s="193">
        <f>'Alternatyva 3'!W$7-'Alternatyva 3'!W$128</f>
        <v>0</v>
      </c>
      <c r="X22" s="193">
        <f>'Alternatyva 3'!X$7-'Alternatyva 3'!X$128</f>
        <v>0</v>
      </c>
      <c r="Y22" s="193">
        <f>'Alternatyva 3'!Y$7-'Alternatyva 3'!Y$128</f>
        <v>0</v>
      </c>
      <c r="Z22" s="193">
        <f>'Alternatyva 3'!Z$7-'Alternatyva 3'!Z$128</f>
        <v>0</v>
      </c>
      <c r="AA22" s="193">
        <f>'Alternatyva 3'!AA$7-'Alternatyva 3'!AA$128</f>
        <v>0</v>
      </c>
      <c r="AB22" s="193">
        <f>'Alternatyva 3'!AB$7-'Alternatyva 3'!AB$128</f>
        <v>0</v>
      </c>
      <c r="AC22" s="193">
        <f>'Alternatyva 3'!AC$7-'Alternatyva 3'!AC$128</f>
        <v>0</v>
      </c>
      <c r="AD22" s="193">
        <f>'Alternatyva 3'!AD$7-'Alternatyva 3'!AD$128</f>
        <v>0</v>
      </c>
      <c r="AE22" s="193">
        <f>'Alternatyva 3'!AE$7-'Alternatyva 3'!AE$128</f>
        <v>0</v>
      </c>
      <c r="AF22" s="193">
        <f>'Alternatyva 3'!AF$7-'Alternatyva 3'!AF$128</f>
        <v>0</v>
      </c>
      <c r="AG22" s="193">
        <f>'Alternatyva 3'!AG$7-'Alternatyva 3'!AG$128</f>
        <v>0</v>
      </c>
      <c r="AH22" s="193">
        <f>'Alternatyva 3'!AH$7-'Alternatyva 3'!AH$128</f>
        <v>0</v>
      </c>
      <c r="AI22" s="193">
        <f>'Alternatyva 3'!AI$7-'Alternatyva 3'!AI$128</f>
        <v>0</v>
      </c>
      <c r="AJ22" s="193">
        <f>'Alternatyva 3'!AJ$7-'Alternatyva 3'!AJ$128</f>
        <v>0</v>
      </c>
      <c r="AK22" s="193">
        <f>'Alternatyva 3'!AK$7-'Alternatyva 3'!AK$128</f>
        <v>0</v>
      </c>
      <c r="AL22" s="193">
        <f>'Alternatyva 3'!AL$7-'Alternatyva 3'!AL$128</f>
        <v>0</v>
      </c>
      <c r="AM22" s="193">
        <f>'Alternatyva 3'!AM$7-'Alternatyva 3'!AM$128</f>
        <v>0</v>
      </c>
      <c r="AN22" s="193">
        <f>'Alternatyva 3'!AN$7-'Alternatyva 3'!AN$128</f>
        <v>0</v>
      </c>
      <c r="AO22" s="193">
        <f>'Alternatyva 3'!AO$7-'Alternatyva 3'!AO$128</f>
        <v>0</v>
      </c>
      <c r="AP22" s="193">
        <f>'Alternatyva 3'!AP$7-'Alternatyva 3'!AP$128</f>
        <v>0</v>
      </c>
      <c r="AQ22" s="193">
        <f>'Alternatyva 3'!AQ$7-'Alternatyva 3'!AQ$128</f>
        <v>0</v>
      </c>
      <c r="AR22" s="193">
        <f>'Alternatyva 3'!AR$7-'Alternatyva 3'!AR$128</f>
        <v>0</v>
      </c>
      <c r="AS22" s="193">
        <f>'Alternatyva 3'!AS$7-'Alternatyva 3'!AS$128</f>
        <v>0</v>
      </c>
      <c r="AT22" s="193">
        <f>'Alternatyva 3'!AT$7-'Alternatyva 3'!AT$128</f>
        <v>0</v>
      </c>
      <c r="AU22" s="193">
        <f>'Alternatyva 3'!AU$7-'Alternatyva 3'!AU$128</f>
        <v>0</v>
      </c>
      <c r="AV22" s="193">
        <f>'Alternatyva 3'!AV$7-'Alternatyva 3'!AV$128</f>
        <v>0</v>
      </c>
      <c r="AW22" s="193">
        <f>'Alternatyva 3'!AW$7-'Alternatyva 3'!AW$128</f>
        <v>0</v>
      </c>
      <c r="AX22" s="193">
        <f>'Alternatyva 3'!AX$7-'Alternatyva 3'!AX$128</f>
        <v>0</v>
      </c>
      <c r="AY22" s="193">
        <f>'Alternatyva 3'!AY$7-'Alternatyva 3'!AY$128</f>
        <v>0</v>
      </c>
      <c r="AZ22" s="193">
        <f>'Alternatyva 3'!AZ$7-'Alternatyva 3'!AZ$128</f>
        <v>0</v>
      </c>
      <c r="BA22" s="193">
        <f>'Alternatyva 3'!BA$7-'Alternatyva 3'!BA$128</f>
        <v>0</v>
      </c>
      <c r="BB22" s="193">
        <f>'Alternatyva 3'!BB$7-'Alternatyva 3'!BB$128</f>
        <v>0</v>
      </c>
      <c r="BC22" s="193">
        <f>'Alternatyva 3'!BC$7-'Alternatyva 3'!BC$128</f>
        <v>0</v>
      </c>
      <c r="BD22" s="193">
        <f>'Alternatyva 3'!BD$7-'Alternatyva 3'!BD$128</f>
        <v>0</v>
      </c>
      <c r="BE22" s="193">
        <f>'Alternatyva 3'!BE$7-'Alternatyva 3'!BE$128</f>
        <v>0</v>
      </c>
      <c r="BF22" s="193">
        <f>'Alternatyva 3'!BF$7-'Alternatyva 3'!BF$128</f>
        <v>0</v>
      </c>
      <c r="BG22" s="193">
        <f>'Alternatyva 3'!BG$7-'Alternatyva 3'!BG$128</f>
        <v>0</v>
      </c>
      <c r="BH22" s="193">
        <f>'Alternatyva 3'!BH$7-'Alternatyva 3'!BH$128</f>
        <v>0</v>
      </c>
      <c r="BI22" s="193">
        <f>'Alternatyva 3'!BI$7-'Alternatyva 3'!BI$128</f>
        <v>0</v>
      </c>
      <c r="BJ22" s="193">
        <f>'Alternatyva 3'!BJ$7-'Alternatyva 3'!BJ$128</f>
        <v>0</v>
      </c>
      <c r="BK22" s="193">
        <f>'Alternatyva 3'!BK$7-'Alternatyva 3'!BK$128</f>
        <v>0</v>
      </c>
      <c r="BL22" s="193">
        <f>'Alternatyva 3'!BL$7-'Alternatyva 3'!BL$128</f>
        <v>0</v>
      </c>
      <c r="BM22" s="193">
        <f>'Alternatyva 3'!BM$7-'Alternatyva 3'!BM$128</f>
        <v>0</v>
      </c>
      <c r="BN22" s="193">
        <f>'Alternatyva 3'!BN$7-'Alternatyva 3'!BN$128</f>
        <v>0</v>
      </c>
      <c r="BO22" s="193">
        <f>'Alternatyva 3'!BO$7-'Alternatyva 3'!BO$128</f>
        <v>0</v>
      </c>
      <c r="BP22" s="193">
        <f>'Alternatyva 3'!BP$7-'Alternatyva 3'!BP$128</f>
        <v>0</v>
      </c>
      <c r="BQ22" s="193">
        <f>'Alternatyva 3'!BQ$7-'Alternatyva 3'!BQ$128</f>
        <v>0</v>
      </c>
      <c r="BR22" s="193">
        <f>'Alternatyva 3'!BR$7-'Alternatyva 3'!BR$128</f>
        <v>0</v>
      </c>
      <c r="BS22" s="193">
        <f>'Alternatyva 3'!BS$7-'Alternatyva 3'!BS$128</f>
        <v>0</v>
      </c>
      <c r="BT22" s="193">
        <f>'Alternatyva 3'!BT$7-'Alternatyva 3'!BT$128</f>
        <v>0</v>
      </c>
      <c r="BU22" s="193">
        <f>'Alternatyva 3'!BU$7-'Alternatyva 3'!BU$128</f>
        <v>0</v>
      </c>
      <c r="BV22" s="193">
        <f>'Alternatyva 3'!BV$7-'Alternatyva 3'!BV$128</f>
        <v>0</v>
      </c>
      <c r="BW22" s="193">
        <f>'Alternatyva 3'!BW$7-'Alternatyva 3'!BW$128</f>
        <v>0</v>
      </c>
      <c r="BX22" s="193">
        <f>'Alternatyva 3'!BX$7-'Alternatyva 3'!BX$128</f>
        <v>0</v>
      </c>
      <c r="BY22" s="193">
        <f>'Alternatyva 3'!BY$7-'Alternatyva 3'!BY$128</f>
        <v>0</v>
      </c>
      <c r="BZ22" s="193">
        <f>'Alternatyva 3'!BZ$7-'Alternatyva 3'!BZ$128</f>
        <v>0</v>
      </c>
      <c r="CA22" s="193">
        <f>'Alternatyva 3'!CA$7-'Alternatyva 3'!CA$128</f>
        <v>0</v>
      </c>
      <c r="CB22" s="193">
        <f>'Alternatyva 3'!CB$7-'Alternatyva 3'!CB$128</f>
        <v>0</v>
      </c>
      <c r="CC22" s="193">
        <f>'Alternatyva 3'!CC$7-'Alternatyva 3'!CC$128</f>
        <v>0</v>
      </c>
      <c r="CD22" s="193">
        <f>'Alternatyva 3'!CD$7-'Alternatyva 3'!CD$128</f>
        <v>0</v>
      </c>
      <c r="CE22" s="193">
        <f>'Alternatyva 3'!CE$7-'Alternatyva 3'!CE$128</f>
        <v>0</v>
      </c>
      <c r="CF22" s="193">
        <f>'Alternatyva 3'!CF$7-'Alternatyva 3'!CF$128</f>
        <v>0</v>
      </c>
      <c r="CG22" s="193">
        <f>'Alternatyva 3'!CG$7-'Alternatyva 3'!CG$128</f>
        <v>0</v>
      </c>
      <c r="CH22" s="193">
        <f>'Alternatyva 3'!CH$7-'Alternatyva 3'!CH$128</f>
        <v>0</v>
      </c>
      <c r="CI22" s="193">
        <f>'Alternatyva 3'!CI$7-'Alternatyva 3'!CI$128</f>
        <v>0</v>
      </c>
      <c r="CJ22" s="193">
        <f>'Alternatyva 3'!CJ$7-'Alternatyva 3'!CJ$128</f>
        <v>0</v>
      </c>
      <c r="CK22" s="193">
        <f>'Alternatyva 3'!CK$7-'Alternatyva 3'!CK$128</f>
        <v>0</v>
      </c>
      <c r="CL22" s="193">
        <f>'Alternatyva 3'!CL$7-'Alternatyva 3'!CL$128</f>
        <v>0</v>
      </c>
      <c r="CM22" s="193">
        <f>'Alternatyva 3'!CM$7-'Alternatyva 3'!CM$128</f>
        <v>0</v>
      </c>
      <c r="CN22" s="193">
        <f>'Alternatyva 3'!CN$7-'Alternatyva 3'!CN$128</f>
        <v>0</v>
      </c>
      <c r="CO22" s="193">
        <f>'Alternatyva 3'!CO$7-'Alternatyva 3'!CO$128</f>
        <v>0</v>
      </c>
      <c r="CP22" s="193">
        <f>'Alternatyva 3'!CP$7-'Alternatyva 3'!CP$128</f>
        <v>0</v>
      </c>
      <c r="CQ22" s="193">
        <f>'Alternatyva 3'!CQ$7-'Alternatyva 3'!CQ$128</f>
        <v>0</v>
      </c>
      <c r="CR22" s="193">
        <f>'Alternatyva 3'!CR$7-'Alternatyva 3'!CR$128</f>
        <v>0</v>
      </c>
      <c r="CS22" s="193">
        <f>'Alternatyva 3'!CS$7-'Alternatyva 3'!CS$128</f>
        <v>0</v>
      </c>
      <c r="CT22" s="193">
        <f>'Alternatyva 3'!CT$7-'Alternatyva 3'!CT$128</f>
        <v>0</v>
      </c>
      <c r="CU22" s="193">
        <f>'Alternatyva 3'!CU$7-'Alternatyva 3'!CU$128</f>
        <v>0</v>
      </c>
      <c r="CV22" s="193">
        <f>'Alternatyva 3'!CV$7-'Alternatyva 3'!CV$128</f>
        <v>0</v>
      </c>
      <c r="CW22" s="193">
        <f>'Alternatyva 3'!CW$7-'Alternatyva 3'!CW$128</f>
        <v>0</v>
      </c>
      <c r="CX22" s="193">
        <f>'Alternatyva 3'!CX$7-'Alternatyva 3'!CX$128</f>
        <v>0</v>
      </c>
      <c r="CY22" s="193">
        <f>'Alternatyva 3'!CY$7-'Alternatyva 3'!CY$128</f>
        <v>0</v>
      </c>
      <c r="CZ22" s="193">
        <f>'Alternatyva 3'!CZ$7-'Alternatyva 3'!CZ$128</f>
        <v>0</v>
      </c>
      <c r="DA22" s="193">
        <f>'Alternatyva 3'!DA$7-'Alternatyva 3'!DA$128</f>
        <v>0</v>
      </c>
      <c r="DB22" s="193">
        <f>'Alternatyva 3'!DB$7-'Alternatyva 3'!DB$128</f>
        <v>0</v>
      </c>
      <c r="DC22" s="193">
        <f>'Alternatyva 3'!DC$7-'Alternatyva 3'!DC$128</f>
        <v>0</v>
      </c>
    </row>
    <row r="23" spans="2:107" ht="29.4" hidden="1" customHeight="1">
      <c r="B23" s="160" t="s">
        <v>255</v>
      </c>
      <c r="C23" s="796" t="s">
        <v>551</v>
      </c>
      <c r="D23" s="797"/>
      <c r="E23" s="798"/>
      <c r="F23" s="192">
        <f>H23+NPV(FD,I23:INDEX(I23:DC23,PAL))</f>
        <v>0</v>
      </c>
      <c r="G23" s="192">
        <f>SUMIF($H$6:$DC$6,"&lt;="&amp;PAL,$H23:$DC23)</f>
        <v>0</v>
      </c>
      <c r="H23" s="333" cm="1">
        <f t="array" ref="H23">SUMPRODUCT('Alternatyva 3'!H$112:H$114,100/('Alternatyva 3'!$DG$112:$DG$114+100))-SUMPRODUCT('Alternatyva 3'!H$124:H$126,100/('Alternatyva 3'!$DG$124:$DG$126+100))+SUMPRODUCT('Alternatyva 3'!H$20:H$100,100/('Alternatyva 3'!$DG$20:$DG$100+100),'Alternatyva 3'!$DI$20:$DI$100)</f>
        <v>0</v>
      </c>
      <c r="I23" s="333" cm="1">
        <f t="array" ref="I23">SUMPRODUCT('Alternatyva 3'!I$112:I$114,100/('Alternatyva 3'!$DG$112:$DG$114+100))-SUMPRODUCT('Alternatyva 3'!I$124:I$126,100/('Alternatyva 3'!$DG$124:$DG$126+100))+SUMPRODUCT('Alternatyva 3'!I$20:I$100,100/('Alternatyva 3'!$DG$20:$DG$100+100),'Alternatyva 3'!$DI$20:$DI$100)</f>
        <v>0</v>
      </c>
      <c r="J23" s="333" cm="1">
        <f t="array" ref="J23">SUMPRODUCT('Alternatyva 3'!J$112:J$114,100/('Alternatyva 3'!$DG$112:$DG$114+100))-SUMPRODUCT('Alternatyva 3'!J$124:J$126,100/('Alternatyva 3'!$DG$124:$DG$126+100))+SUMPRODUCT('Alternatyva 3'!J$20:J$100,100/('Alternatyva 3'!$DG$20:$DG$100+100),'Alternatyva 3'!$DI$20:$DI$100)</f>
        <v>0</v>
      </c>
      <c r="K23" s="333" cm="1">
        <f t="array" ref="K23">SUMPRODUCT('Alternatyva 3'!K$112:K$114,100/('Alternatyva 3'!$DG$112:$DG$114+100))-SUMPRODUCT('Alternatyva 3'!K$124:K$126,100/('Alternatyva 3'!$DG$124:$DG$126+100))+SUMPRODUCT('Alternatyva 3'!K$20:K$100,100/('Alternatyva 3'!$DG$20:$DG$100+100),'Alternatyva 3'!$DI$20:$DI$100)</f>
        <v>0</v>
      </c>
      <c r="L23" s="333" cm="1">
        <f t="array" ref="L23">SUMPRODUCT('Alternatyva 3'!L$112:L$114,100/('Alternatyva 3'!$DG$112:$DG$114+100))-SUMPRODUCT('Alternatyva 3'!L$124:L$126,100/('Alternatyva 3'!$DG$124:$DG$126+100))+SUMPRODUCT('Alternatyva 3'!L$20:L$100,100/('Alternatyva 3'!$DG$20:$DG$100+100),'Alternatyva 3'!$DI$20:$DI$100)</f>
        <v>0</v>
      </c>
      <c r="M23" s="333" cm="1">
        <f t="array" ref="M23">SUMPRODUCT('Alternatyva 3'!M$112:M$114,100/('Alternatyva 3'!$DG$112:$DG$114+100))-SUMPRODUCT('Alternatyva 3'!M$124:M$126,100/('Alternatyva 3'!$DG$124:$DG$126+100))+SUMPRODUCT('Alternatyva 3'!M$20:M$100,100/('Alternatyva 3'!$DG$20:$DG$100+100),'Alternatyva 3'!$DI$20:$DI$100)</f>
        <v>0</v>
      </c>
      <c r="N23" s="333" cm="1">
        <f t="array" ref="N23">SUMPRODUCT('Alternatyva 3'!N$112:N$114,100/('Alternatyva 3'!$DG$112:$DG$114+100))-SUMPRODUCT('Alternatyva 3'!N$124:N$126,100/('Alternatyva 3'!$DG$124:$DG$126+100))+SUMPRODUCT('Alternatyva 3'!N$20:N$100,100/('Alternatyva 3'!$DG$20:$DG$100+100),'Alternatyva 3'!$DI$20:$DI$100)</f>
        <v>0</v>
      </c>
      <c r="O23" s="333" cm="1">
        <f t="array" ref="O23">SUMPRODUCT('Alternatyva 3'!O$112:O$114,100/('Alternatyva 3'!$DG$112:$DG$114+100))-SUMPRODUCT('Alternatyva 3'!O$124:O$126,100/('Alternatyva 3'!$DG$124:$DG$126+100))+SUMPRODUCT('Alternatyva 3'!O$20:O$100,100/('Alternatyva 3'!$DG$20:$DG$100+100),'Alternatyva 3'!$DI$20:$DI$100)</f>
        <v>0</v>
      </c>
      <c r="P23" s="333" cm="1">
        <f t="array" ref="P23">SUMPRODUCT('Alternatyva 3'!P$112:P$114,100/('Alternatyva 3'!$DG$112:$DG$114+100))-SUMPRODUCT('Alternatyva 3'!P$124:P$126,100/('Alternatyva 3'!$DG$124:$DG$126+100))+SUMPRODUCT('Alternatyva 3'!P$20:P$100,100/('Alternatyva 3'!$DG$20:$DG$100+100),'Alternatyva 3'!$DI$20:$DI$100)</f>
        <v>0</v>
      </c>
      <c r="Q23" s="17" cm="1">
        <f t="array" ref="Q23">SUMPRODUCT('Alternatyva 3'!Q$112:Q$114,100/('Alternatyva 3'!$DG$112:$DG$114+100))-SUMPRODUCT('Alternatyva 3'!Q$124:Q$126,100/('Alternatyva 3'!$DG$124:$DG$126+100))+SUMPRODUCT('Alternatyva 3'!Q$20:Q$100,100/('Alternatyva 3'!$DG$20:$DG$100+100),'Alternatyva 3'!$DI$20:$DI$100)</f>
        <v>0</v>
      </c>
      <c r="R23" s="17" cm="1">
        <f t="array" ref="R23">SUMPRODUCT('Alternatyva 3'!R$112:R$114,100/('Alternatyva 3'!$DG$112:$DG$114+100))-SUMPRODUCT('Alternatyva 3'!R$124:R$126,100/('Alternatyva 3'!$DG$124:$DG$126+100))+SUMPRODUCT('Alternatyva 3'!R$20:R$100,100/('Alternatyva 3'!$DG$20:$DG$100+100),'Alternatyva 3'!$DI$20:$DI$100)</f>
        <v>0</v>
      </c>
      <c r="S23" s="17" cm="1">
        <f t="array" ref="S23">SUMPRODUCT('Alternatyva 3'!S$112:S$114,100/('Alternatyva 3'!$DG$112:$DG$114+100))-SUMPRODUCT('Alternatyva 3'!S$124:S$126,100/('Alternatyva 3'!$DG$124:$DG$126+100))+SUMPRODUCT('Alternatyva 3'!S$20:S$100,100/('Alternatyva 3'!$DG$20:$DG$100+100),'Alternatyva 3'!$DI$20:$DI$100)</f>
        <v>0</v>
      </c>
      <c r="T23" s="17" cm="1">
        <f t="array" ref="T23">SUMPRODUCT('Alternatyva 3'!T$112:T$114,100/('Alternatyva 3'!$DG$112:$DG$114+100))-SUMPRODUCT('Alternatyva 3'!T$124:T$126,100/('Alternatyva 3'!$DG$124:$DG$126+100))+SUMPRODUCT('Alternatyva 3'!T$20:T$100,100/('Alternatyva 3'!$DG$20:$DG$100+100),'Alternatyva 3'!$DI$20:$DI$100)</f>
        <v>0</v>
      </c>
      <c r="U23" s="17" cm="1">
        <f t="array" ref="U23">SUMPRODUCT('Alternatyva 3'!U$112:U$114,100/('Alternatyva 3'!$DG$112:$DG$114+100))-SUMPRODUCT('Alternatyva 3'!U$124:U$126,100/('Alternatyva 3'!$DG$124:$DG$126+100))+SUMPRODUCT('Alternatyva 3'!U$20:U$100,100/('Alternatyva 3'!$DG$20:$DG$100+100),'Alternatyva 3'!$DI$20:$DI$100)</f>
        <v>0</v>
      </c>
      <c r="V23" s="17" cm="1">
        <f t="array" ref="V23">SUMPRODUCT('Alternatyva 3'!V$112:V$114,100/('Alternatyva 3'!$DG$112:$DG$114+100))-SUMPRODUCT('Alternatyva 3'!V$124:V$126,100/('Alternatyva 3'!$DG$124:$DG$126+100))+SUMPRODUCT('Alternatyva 3'!V$20:V$100,100/('Alternatyva 3'!$DG$20:$DG$100+100),'Alternatyva 3'!$DI$20:$DI$100)</f>
        <v>0</v>
      </c>
      <c r="W23" s="17" cm="1">
        <f t="array" ref="W23">SUMPRODUCT('Alternatyva 3'!W$112:W$114,100/('Alternatyva 3'!$DG$112:$DG$114+100))-SUMPRODUCT('Alternatyva 3'!W$124:W$126,100/('Alternatyva 3'!$DG$124:$DG$126+100))+SUMPRODUCT('Alternatyva 3'!W$20:W$100,100/('Alternatyva 3'!$DG$20:$DG$100+100),'Alternatyva 3'!$DI$20:$DI$100)</f>
        <v>0</v>
      </c>
      <c r="X23" s="17" cm="1">
        <f t="array" ref="X23">SUMPRODUCT('Alternatyva 3'!X$112:X$114,100/('Alternatyva 3'!$DG$112:$DG$114+100))-SUMPRODUCT('Alternatyva 3'!X$124:X$126,100/('Alternatyva 3'!$DG$124:$DG$126+100))+SUMPRODUCT('Alternatyva 3'!X$20:X$100,100/('Alternatyva 3'!$DG$20:$DG$100+100),'Alternatyva 3'!$DI$20:$DI$100)</f>
        <v>0</v>
      </c>
      <c r="Y23" s="17" cm="1">
        <f t="array" ref="Y23">SUMPRODUCT('Alternatyva 3'!Y$112:Y$114,100/('Alternatyva 3'!$DG$112:$DG$114+100))-SUMPRODUCT('Alternatyva 3'!Y$124:Y$126,100/('Alternatyva 3'!$DG$124:$DG$126+100))+SUMPRODUCT('Alternatyva 3'!Y$20:Y$100,100/('Alternatyva 3'!$DG$20:$DG$100+100),'Alternatyva 3'!$DI$20:$DI$100)</f>
        <v>0</v>
      </c>
      <c r="Z23" s="17" cm="1">
        <f t="array" ref="Z23">SUMPRODUCT('Alternatyva 3'!Z$112:Z$114,100/('Alternatyva 3'!$DG$112:$DG$114+100))-SUMPRODUCT('Alternatyva 3'!Z$124:Z$126,100/('Alternatyva 3'!$DG$124:$DG$126+100))+SUMPRODUCT('Alternatyva 3'!Z$20:Z$100,100/('Alternatyva 3'!$DG$20:$DG$100+100),'Alternatyva 3'!$DI$20:$DI$100)</f>
        <v>0</v>
      </c>
      <c r="AA23" s="17" cm="1">
        <f t="array" ref="AA23">SUMPRODUCT('Alternatyva 3'!AA$112:AA$114,100/('Alternatyva 3'!$DG$112:$DG$114+100))-SUMPRODUCT('Alternatyva 3'!AA$124:AA$126,100/('Alternatyva 3'!$DG$124:$DG$126+100))+SUMPRODUCT('Alternatyva 3'!AA$20:AA$100,100/('Alternatyva 3'!$DG$20:$DG$100+100),'Alternatyva 3'!$DI$20:$DI$100)</f>
        <v>0</v>
      </c>
      <c r="AB23" s="17" cm="1">
        <f t="array" ref="AB23">SUMPRODUCT('Alternatyva 3'!AB$112:AB$114,100/('Alternatyva 3'!$DG$112:$DG$114+100))-SUMPRODUCT('Alternatyva 3'!AB$124:AB$126,100/('Alternatyva 3'!$DG$124:$DG$126+100))+SUMPRODUCT('Alternatyva 3'!AB$20:AB$100,100/('Alternatyva 3'!$DG$20:$DG$100+100),'Alternatyva 3'!$DI$20:$DI$100)</f>
        <v>0</v>
      </c>
      <c r="AC23" s="17" cm="1">
        <f t="array" ref="AC23">SUMPRODUCT('Alternatyva 3'!AC$112:AC$114,100/('Alternatyva 3'!$DG$112:$DG$114+100))-SUMPRODUCT('Alternatyva 3'!AC$124:AC$126,100/('Alternatyva 3'!$DG$124:$DG$126+100))+SUMPRODUCT('Alternatyva 3'!AC$20:AC$100,100/('Alternatyva 3'!$DG$20:$DG$100+100),'Alternatyva 3'!$DI$20:$DI$100)</f>
        <v>0</v>
      </c>
      <c r="AD23" s="17" cm="1">
        <f t="array" ref="AD23">SUMPRODUCT('Alternatyva 3'!AD$112:AD$114,100/('Alternatyva 3'!$DG$112:$DG$114+100))-SUMPRODUCT('Alternatyva 3'!AD$124:AD$126,100/('Alternatyva 3'!$DG$124:$DG$126+100))+SUMPRODUCT('Alternatyva 3'!AD$20:AD$100,100/('Alternatyva 3'!$DG$20:$DG$100+100),'Alternatyva 3'!$DI$20:$DI$100)</f>
        <v>0</v>
      </c>
      <c r="AE23" s="17" cm="1">
        <f t="array" ref="AE23">SUMPRODUCT('Alternatyva 3'!AE$112:AE$114,100/('Alternatyva 3'!$DG$112:$DG$114+100))-SUMPRODUCT('Alternatyva 3'!AE$124:AE$126,100/('Alternatyva 3'!$DG$124:$DG$126+100))+SUMPRODUCT('Alternatyva 3'!AE$20:AE$100,100/('Alternatyva 3'!$DG$20:$DG$100+100),'Alternatyva 3'!$DI$20:$DI$100)</f>
        <v>0</v>
      </c>
      <c r="AF23" s="17" cm="1">
        <f t="array" ref="AF23">SUMPRODUCT('Alternatyva 3'!AF$112:AF$114,100/('Alternatyva 3'!$DG$112:$DG$114+100))-SUMPRODUCT('Alternatyva 3'!AF$124:AF$126,100/('Alternatyva 3'!$DG$124:$DG$126+100))+SUMPRODUCT('Alternatyva 3'!AF$20:AF$100,100/('Alternatyva 3'!$DG$20:$DG$100+100),'Alternatyva 3'!$DI$20:$DI$100)</f>
        <v>0</v>
      </c>
      <c r="AG23" s="17" cm="1">
        <f t="array" ref="AG23">SUMPRODUCT('Alternatyva 3'!AG$112:AG$114,100/('Alternatyva 3'!$DG$112:$DG$114+100))-SUMPRODUCT('Alternatyva 3'!AG$124:AG$126,100/('Alternatyva 3'!$DG$124:$DG$126+100))+SUMPRODUCT('Alternatyva 3'!AG$20:AG$100,100/('Alternatyva 3'!$DG$20:$DG$100+100),'Alternatyva 3'!$DI$20:$DI$100)</f>
        <v>0</v>
      </c>
      <c r="AH23" s="17" cm="1">
        <f t="array" ref="AH23">SUMPRODUCT('Alternatyva 3'!AH$112:AH$114,100/('Alternatyva 3'!$DG$112:$DG$114+100))-SUMPRODUCT('Alternatyva 3'!AH$124:AH$126,100/('Alternatyva 3'!$DG$124:$DG$126+100))+SUMPRODUCT('Alternatyva 3'!AH$20:AH$100,100/('Alternatyva 3'!$DG$20:$DG$100+100),'Alternatyva 3'!$DI$20:$DI$100)</f>
        <v>0</v>
      </c>
      <c r="AI23" s="17" cm="1">
        <f t="array" ref="AI23">SUMPRODUCT('Alternatyva 3'!AI$112:AI$114,100/('Alternatyva 3'!$DG$112:$DG$114+100))-SUMPRODUCT('Alternatyva 3'!AI$124:AI$126,100/('Alternatyva 3'!$DG$124:$DG$126+100))+SUMPRODUCT('Alternatyva 3'!AI$20:AI$100,100/('Alternatyva 3'!$DG$20:$DG$100+100),'Alternatyva 3'!$DI$20:$DI$100)</f>
        <v>0</v>
      </c>
      <c r="AJ23" s="17" cm="1">
        <f t="array" ref="AJ23">SUMPRODUCT('Alternatyva 3'!AJ$112:AJ$114,100/('Alternatyva 3'!$DG$112:$DG$114+100))-SUMPRODUCT('Alternatyva 3'!AJ$124:AJ$126,100/('Alternatyva 3'!$DG$124:$DG$126+100))+SUMPRODUCT('Alternatyva 3'!AJ$20:AJ$100,100/('Alternatyva 3'!$DG$20:$DG$100+100),'Alternatyva 3'!$DI$20:$DI$100)</f>
        <v>0</v>
      </c>
      <c r="AK23" s="17" cm="1">
        <f t="array" ref="AK23">SUMPRODUCT('Alternatyva 3'!AK$112:AK$114,100/('Alternatyva 3'!$DG$112:$DG$114+100))-SUMPRODUCT('Alternatyva 3'!AK$124:AK$126,100/('Alternatyva 3'!$DG$124:$DG$126+100))+SUMPRODUCT('Alternatyva 3'!AK$20:AK$100,100/('Alternatyva 3'!$DG$20:$DG$100+100),'Alternatyva 3'!$DI$20:$DI$100)</f>
        <v>0</v>
      </c>
      <c r="AL23" s="17" cm="1">
        <f t="array" ref="AL23">SUMPRODUCT('Alternatyva 3'!AL$112:AL$114,100/('Alternatyva 3'!$DG$112:$DG$114+100))-SUMPRODUCT('Alternatyva 3'!AL$124:AL$126,100/('Alternatyva 3'!$DG$124:$DG$126+100))+SUMPRODUCT('Alternatyva 3'!AL$20:AL$100,100/('Alternatyva 3'!$DG$20:$DG$100+100),'Alternatyva 3'!$DI$20:$DI$100)</f>
        <v>0</v>
      </c>
      <c r="AM23" s="17" cm="1">
        <f t="array" ref="AM23">SUMPRODUCT('Alternatyva 3'!AM$112:AM$114,100/('Alternatyva 3'!$DG$112:$DG$114+100))-SUMPRODUCT('Alternatyva 3'!AM$124:AM$126,100/('Alternatyva 3'!$DG$124:$DG$126+100))+SUMPRODUCT('Alternatyva 3'!AM$20:AM$100,100/('Alternatyva 3'!$DG$20:$DG$100+100),'Alternatyva 3'!$DI$20:$DI$100)</f>
        <v>0</v>
      </c>
      <c r="AN23" s="17" cm="1">
        <f t="array" ref="AN23">SUMPRODUCT('Alternatyva 3'!AN$112:AN$114,100/('Alternatyva 3'!$DG$112:$DG$114+100))-SUMPRODUCT('Alternatyva 3'!AN$124:AN$126,100/('Alternatyva 3'!$DG$124:$DG$126+100))+SUMPRODUCT('Alternatyva 3'!AN$20:AN$100,100/('Alternatyva 3'!$DG$20:$DG$100+100),'Alternatyva 3'!$DI$20:$DI$100)</f>
        <v>0</v>
      </c>
      <c r="AO23" s="17" cm="1">
        <f t="array" ref="AO23">SUMPRODUCT('Alternatyva 3'!AO$112:AO$114,100/('Alternatyva 3'!$DG$112:$DG$114+100))-SUMPRODUCT('Alternatyva 3'!AO$124:AO$126,100/('Alternatyva 3'!$DG$124:$DG$126+100))+SUMPRODUCT('Alternatyva 3'!AO$20:AO$100,100/('Alternatyva 3'!$DG$20:$DG$100+100),'Alternatyva 3'!$DI$20:$DI$100)</f>
        <v>0</v>
      </c>
      <c r="AP23" s="17" cm="1">
        <f t="array" ref="AP23">SUMPRODUCT('Alternatyva 3'!AP$112:AP$114,100/('Alternatyva 3'!$DG$112:$DG$114+100))-SUMPRODUCT('Alternatyva 3'!AP$124:AP$126,100/('Alternatyva 3'!$DG$124:$DG$126+100))+SUMPRODUCT('Alternatyva 3'!AP$20:AP$100,100/('Alternatyva 3'!$DG$20:$DG$100+100),'Alternatyva 3'!$DI$20:$DI$100)</f>
        <v>0</v>
      </c>
      <c r="AQ23" s="17" cm="1">
        <f t="array" ref="AQ23">SUMPRODUCT('Alternatyva 3'!AQ$112:AQ$114,100/('Alternatyva 3'!$DG$112:$DG$114+100))-SUMPRODUCT('Alternatyva 3'!AQ$124:AQ$126,100/('Alternatyva 3'!$DG$124:$DG$126+100))+SUMPRODUCT('Alternatyva 3'!AQ$20:AQ$100,100/('Alternatyva 3'!$DG$20:$DG$100+100),'Alternatyva 3'!$DI$20:$DI$100)</f>
        <v>0</v>
      </c>
      <c r="AR23" s="17" cm="1">
        <f t="array" ref="AR23">SUMPRODUCT('Alternatyva 3'!AR$112:AR$114,100/('Alternatyva 3'!$DG$112:$DG$114+100))-SUMPRODUCT('Alternatyva 3'!AR$124:AR$126,100/('Alternatyva 3'!$DG$124:$DG$126+100))+SUMPRODUCT('Alternatyva 3'!AR$20:AR$100,100/('Alternatyva 3'!$DG$20:$DG$100+100),'Alternatyva 3'!$DI$20:$DI$100)</f>
        <v>0</v>
      </c>
      <c r="AS23" s="17" cm="1">
        <f t="array" ref="AS23">SUMPRODUCT('Alternatyva 3'!AS$112:AS$114,100/('Alternatyva 3'!$DG$112:$DG$114+100))-SUMPRODUCT('Alternatyva 3'!AS$124:AS$126,100/('Alternatyva 3'!$DG$124:$DG$126+100))+SUMPRODUCT('Alternatyva 3'!AS$20:AS$100,100/('Alternatyva 3'!$DG$20:$DG$100+100),'Alternatyva 3'!$DI$20:$DI$100)</f>
        <v>0</v>
      </c>
      <c r="AT23" s="17" cm="1">
        <f t="array" ref="AT23">SUMPRODUCT('Alternatyva 3'!AT$112:AT$114,100/('Alternatyva 3'!$DG$112:$DG$114+100))-SUMPRODUCT('Alternatyva 3'!AT$124:AT$126,100/('Alternatyva 3'!$DG$124:$DG$126+100))+SUMPRODUCT('Alternatyva 3'!AT$20:AT$100,100/('Alternatyva 3'!$DG$20:$DG$100+100),'Alternatyva 3'!$DI$20:$DI$100)</f>
        <v>0</v>
      </c>
      <c r="AU23" s="17" cm="1">
        <f t="array" ref="AU23">SUMPRODUCT('Alternatyva 3'!AU$112:AU$114,100/('Alternatyva 3'!$DG$112:$DG$114+100))-SUMPRODUCT('Alternatyva 3'!AU$124:AU$126,100/('Alternatyva 3'!$DG$124:$DG$126+100))+SUMPRODUCT('Alternatyva 3'!AU$20:AU$100,100/('Alternatyva 3'!$DG$20:$DG$100+100),'Alternatyva 3'!$DI$20:$DI$100)</f>
        <v>0</v>
      </c>
      <c r="AV23" s="17" cm="1">
        <f t="array" ref="AV23">SUMPRODUCT('Alternatyva 3'!AV$112:AV$114,100/('Alternatyva 3'!$DG$112:$DG$114+100))-SUMPRODUCT('Alternatyva 3'!AV$124:AV$126,100/('Alternatyva 3'!$DG$124:$DG$126+100))+SUMPRODUCT('Alternatyva 3'!AV$20:AV$100,100/('Alternatyva 3'!$DG$20:$DG$100+100),'Alternatyva 3'!$DI$20:$DI$100)</f>
        <v>0</v>
      </c>
      <c r="AW23" s="17" cm="1">
        <f t="array" ref="AW23">SUMPRODUCT('Alternatyva 3'!AW$112:AW$114,100/('Alternatyva 3'!$DG$112:$DG$114+100))-SUMPRODUCT('Alternatyva 3'!AW$124:AW$126,100/('Alternatyva 3'!$DG$124:$DG$126+100))+SUMPRODUCT('Alternatyva 3'!AW$20:AW$100,100/('Alternatyva 3'!$DG$20:$DG$100+100),'Alternatyva 3'!$DI$20:$DI$100)</f>
        <v>0</v>
      </c>
      <c r="AX23" s="17" cm="1">
        <f t="array" ref="AX23">SUMPRODUCT('Alternatyva 3'!AX$112:AX$114,100/('Alternatyva 3'!$DG$112:$DG$114+100))-SUMPRODUCT('Alternatyva 3'!AX$124:AX$126,100/('Alternatyva 3'!$DG$124:$DG$126+100))+SUMPRODUCT('Alternatyva 3'!AX$20:AX$100,100/('Alternatyva 3'!$DG$20:$DG$100+100),'Alternatyva 3'!$DI$20:$DI$100)</f>
        <v>0</v>
      </c>
      <c r="AY23" s="17" cm="1">
        <f t="array" ref="AY23">SUMPRODUCT('Alternatyva 3'!AY$112:AY$114,100/('Alternatyva 3'!$DG$112:$DG$114+100))-SUMPRODUCT('Alternatyva 3'!AY$124:AY$126,100/('Alternatyva 3'!$DG$124:$DG$126+100))+SUMPRODUCT('Alternatyva 3'!AY$20:AY$100,100/('Alternatyva 3'!$DG$20:$DG$100+100),'Alternatyva 3'!$DI$20:$DI$100)</f>
        <v>0</v>
      </c>
      <c r="AZ23" s="17" cm="1">
        <f t="array" ref="AZ23">SUMPRODUCT('Alternatyva 3'!AZ$112:AZ$114,100/('Alternatyva 3'!$DG$112:$DG$114+100))-SUMPRODUCT('Alternatyva 3'!AZ$124:AZ$126,100/('Alternatyva 3'!$DG$124:$DG$126+100))+SUMPRODUCT('Alternatyva 3'!AZ$20:AZ$100,100/('Alternatyva 3'!$DG$20:$DG$100+100),'Alternatyva 3'!$DI$20:$DI$100)</f>
        <v>0</v>
      </c>
      <c r="BA23" s="17" cm="1">
        <f t="array" ref="BA23">SUMPRODUCT('Alternatyva 3'!BA$112:BA$114,100/('Alternatyva 3'!$DG$112:$DG$114+100))-SUMPRODUCT('Alternatyva 3'!BA$124:BA$126,100/('Alternatyva 3'!$DG$124:$DG$126+100))+SUMPRODUCT('Alternatyva 3'!BA$20:BA$100,100/('Alternatyva 3'!$DG$20:$DG$100+100),'Alternatyva 3'!$DI$20:$DI$100)</f>
        <v>0</v>
      </c>
      <c r="BB23" s="17" cm="1">
        <f t="array" ref="BB23">SUMPRODUCT('Alternatyva 3'!BB$112:BB$114,100/('Alternatyva 3'!$DG$112:$DG$114+100))-SUMPRODUCT('Alternatyva 3'!BB$124:BB$126,100/('Alternatyva 3'!$DG$124:$DG$126+100))+SUMPRODUCT('Alternatyva 3'!BB$20:BB$100,100/('Alternatyva 3'!$DG$20:$DG$100+100),'Alternatyva 3'!$DI$20:$DI$100)</f>
        <v>0</v>
      </c>
      <c r="BC23" s="17" cm="1">
        <f t="array" ref="BC23">SUMPRODUCT('Alternatyva 3'!BC$112:BC$114,100/('Alternatyva 3'!$DG$112:$DG$114+100))-SUMPRODUCT('Alternatyva 3'!BC$124:BC$126,100/('Alternatyva 3'!$DG$124:$DG$126+100))+SUMPRODUCT('Alternatyva 3'!BC$20:BC$100,100/('Alternatyva 3'!$DG$20:$DG$100+100),'Alternatyva 3'!$DI$20:$DI$100)</f>
        <v>0</v>
      </c>
      <c r="BD23" s="17" cm="1">
        <f t="array" ref="BD23">SUMPRODUCT('Alternatyva 3'!BD$112:BD$114,100/('Alternatyva 3'!$DG$112:$DG$114+100))-SUMPRODUCT('Alternatyva 3'!BD$124:BD$126,100/('Alternatyva 3'!$DG$124:$DG$126+100))+SUMPRODUCT('Alternatyva 3'!BD$20:BD$100,100/('Alternatyva 3'!$DG$20:$DG$100+100),'Alternatyva 3'!$DI$20:$DI$100)</f>
        <v>0</v>
      </c>
      <c r="BE23" s="17" cm="1">
        <f t="array" ref="BE23">SUMPRODUCT('Alternatyva 3'!BE$112:BE$114,100/('Alternatyva 3'!$DG$112:$DG$114+100))-SUMPRODUCT('Alternatyva 3'!BE$124:BE$126,100/('Alternatyva 3'!$DG$124:$DG$126+100))+SUMPRODUCT('Alternatyva 3'!BE$20:BE$100,100/('Alternatyva 3'!$DG$20:$DG$100+100),'Alternatyva 3'!$DI$20:$DI$100)</f>
        <v>0</v>
      </c>
      <c r="BF23" s="17" cm="1">
        <f t="array" ref="BF23">SUMPRODUCT('Alternatyva 3'!BF$112:BF$114,100/('Alternatyva 3'!$DG$112:$DG$114+100))-SUMPRODUCT('Alternatyva 3'!BF$124:BF$126,100/('Alternatyva 3'!$DG$124:$DG$126+100))+SUMPRODUCT('Alternatyva 3'!BF$20:BF$100,100/('Alternatyva 3'!$DG$20:$DG$100+100),'Alternatyva 3'!$DI$20:$DI$100)</f>
        <v>0</v>
      </c>
      <c r="BG23" s="17" cm="1">
        <f t="array" ref="BG23">SUMPRODUCT('Alternatyva 3'!BG$112:BG$114,100/('Alternatyva 3'!$DG$112:$DG$114+100))-SUMPRODUCT('Alternatyva 3'!BG$124:BG$126,100/('Alternatyva 3'!$DG$124:$DG$126+100))+SUMPRODUCT('Alternatyva 3'!BG$20:BG$100,100/('Alternatyva 3'!$DG$20:$DG$100+100),'Alternatyva 3'!$DI$20:$DI$100)</f>
        <v>0</v>
      </c>
      <c r="BH23" s="17" cm="1">
        <f t="array" ref="BH23">SUMPRODUCT('Alternatyva 3'!BH$112:BH$114,100/('Alternatyva 3'!$DG$112:$DG$114+100))-SUMPRODUCT('Alternatyva 3'!BH$124:BH$126,100/('Alternatyva 3'!$DG$124:$DG$126+100))+SUMPRODUCT('Alternatyva 3'!BH$20:BH$100,100/('Alternatyva 3'!$DG$20:$DG$100+100),'Alternatyva 3'!$DI$20:$DI$100)</f>
        <v>0</v>
      </c>
      <c r="BI23" s="17" cm="1">
        <f t="array" ref="BI23">SUMPRODUCT('Alternatyva 3'!BI$112:BI$114,100/('Alternatyva 3'!$DG$112:$DG$114+100))-SUMPRODUCT('Alternatyva 3'!BI$124:BI$126,100/('Alternatyva 3'!$DG$124:$DG$126+100))+SUMPRODUCT('Alternatyva 3'!BI$20:BI$100,100/('Alternatyva 3'!$DG$20:$DG$100+100),'Alternatyva 3'!$DI$20:$DI$100)</f>
        <v>0</v>
      </c>
      <c r="BJ23" s="17" cm="1">
        <f t="array" ref="BJ23">SUMPRODUCT('Alternatyva 3'!BJ$112:BJ$114,100/('Alternatyva 3'!$DG$112:$DG$114+100))-SUMPRODUCT('Alternatyva 3'!BJ$124:BJ$126,100/('Alternatyva 3'!$DG$124:$DG$126+100))+SUMPRODUCT('Alternatyva 3'!BJ$20:BJ$100,100/('Alternatyva 3'!$DG$20:$DG$100+100),'Alternatyva 3'!$DI$20:$DI$100)</f>
        <v>0</v>
      </c>
      <c r="BK23" s="17" cm="1">
        <f t="array" ref="BK23">SUMPRODUCT('Alternatyva 3'!BK$112:BK$114,100/('Alternatyva 3'!$DG$112:$DG$114+100))-SUMPRODUCT('Alternatyva 3'!BK$124:BK$126,100/('Alternatyva 3'!$DG$124:$DG$126+100))+SUMPRODUCT('Alternatyva 3'!BK$20:BK$100,100/('Alternatyva 3'!$DG$20:$DG$100+100),'Alternatyva 3'!$DI$20:$DI$100)</f>
        <v>0</v>
      </c>
      <c r="BL23" s="17" cm="1">
        <f t="array" ref="BL23">SUMPRODUCT('Alternatyva 3'!BL$112:BL$114,100/('Alternatyva 3'!$DG$112:$DG$114+100))-SUMPRODUCT('Alternatyva 3'!BL$124:BL$126,100/('Alternatyva 3'!$DG$124:$DG$126+100))+SUMPRODUCT('Alternatyva 3'!BL$20:BL$100,100/('Alternatyva 3'!$DG$20:$DG$100+100),'Alternatyva 3'!$DI$20:$DI$100)</f>
        <v>0</v>
      </c>
      <c r="BM23" s="17" cm="1">
        <f t="array" ref="BM23">SUMPRODUCT('Alternatyva 3'!BM$112:BM$114,100/('Alternatyva 3'!$DG$112:$DG$114+100))-SUMPRODUCT('Alternatyva 3'!BM$124:BM$126,100/('Alternatyva 3'!$DG$124:$DG$126+100))+SUMPRODUCT('Alternatyva 3'!BM$20:BM$100,100/('Alternatyva 3'!$DG$20:$DG$100+100),'Alternatyva 3'!$DI$20:$DI$100)</f>
        <v>0</v>
      </c>
      <c r="BN23" s="17" cm="1">
        <f t="array" ref="BN23">SUMPRODUCT('Alternatyva 3'!BN$112:BN$114,100/('Alternatyva 3'!$DG$112:$DG$114+100))-SUMPRODUCT('Alternatyva 3'!BN$124:BN$126,100/('Alternatyva 3'!$DG$124:$DG$126+100))+SUMPRODUCT('Alternatyva 3'!BN$20:BN$100,100/('Alternatyva 3'!$DG$20:$DG$100+100),'Alternatyva 3'!$DI$20:$DI$100)</f>
        <v>0</v>
      </c>
      <c r="BO23" s="17" cm="1">
        <f t="array" ref="BO23">SUMPRODUCT('Alternatyva 3'!BO$112:BO$114,100/('Alternatyva 3'!$DG$112:$DG$114+100))-SUMPRODUCT('Alternatyva 3'!BO$124:BO$126,100/('Alternatyva 3'!$DG$124:$DG$126+100))+SUMPRODUCT('Alternatyva 3'!BO$20:BO$100,100/('Alternatyva 3'!$DG$20:$DG$100+100),'Alternatyva 3'!$DI$20:$DI$100)</f>
        <v>0</v>
      </c>
      <c r="BP23" s="17" cm="1">
        <f t="array" ref="BP23">SUMPRODUCT('Alternatyva 3'!BP$112:BP$114,100/('Alternatyva 3'!$DG$112:$DG$114+100))-SUMPRODUCT('Alternatyva 3'!BP$124:BP$126,100/('Alternatyva 3'!$DG$124:$DG$126+100))+SUMPRODUCT('Alternatyva 3'!BP$20:BP$100,100/('Alternatyva 3'!$DG$20:$DG$100+100),'Alternatyva 3'!$DI$20:$DI$100)</f>
        <v>0</v>
      </c>
      <c r="BQ23" s="17" cm="1">
        <f t="array" ref="BQ23">SUMPRODUCT('Alternatyva 3'!BQ$112:BQ$114,100/('Alternatyva 3'!$DG$112:$DG$114+100))-SUMPRODUCT('Alternatyva 3'!BQ$124:BQ$126,100/('Alternatyva 3'!$DG$124:$DG$126+100))+SUMPRODUCT('Alternatyva 3'!BQ$20:BQ$100,100/('Alternatyva 3'!$DG$20:$DG$100+100),'Alternatyva 3'!$DI$20:$DI$100)</f>
        <v>0</v>
      </c>
      <c r="BR23" s="17" cm="1">
        <f t="array" ref="BR23">SUMPRODUCT('Alternatyva 3'!BR$112:BR$114,100/('Alternatyva 3'!$DG$112:$DG$114+100))-SUMPRODUCT('Alternatyva 3'!BR$124:BR$126,100/('Alternatyva 3'!$DG$124:$DG$126+100))+SUMPRODUCT('Alternatyva 3'!BR$20:BR$100,100/('Alternatyva 3'!$DG$20:$DG$100+100),'Alternatyva 3'!$DI$20:$DI$100)</f>
        <v>0</v>
      </c>
      <c r="BS23" s="17" cm="1">
        <f t="array" ref="BS23">SUMPRODUCT('Alternatyva 3'!BS$112:BS$114,100/('Alternatyva 3'!$DG$112:$DG$114+100))-SUMPRODUCT('Alternatyva 3'!BS$124:BS$126,100/('Alternatyva 3'!$DG$124:$DG$126+100))+SUMPRODUCT('Alternatyva 3'!BS$20:BS$100,100/('Alternatyva 3'!$DG$20:$DG$100+100),'Alternatyva 3'!$DI$20:$DI$100)</f>
        <v>0</v>
      </c>
      <c r="BT23" s="17" cm="1">
        <f t="array" ref="BT23">SUMPRODUCT('Alternatyva 3'!BT$112:BT$114,100/('Alternatyva 3'!$DG$112:$DG$114+100))-SUMPRODUCT('Alternatyva 3'!BT$124:BT$126,100/('Alternatyva 3'!$DG$124:$DG$126+100))+SUMPRODUCT('Alternatyva 3'!BT$20:BT$100,100/('Alternatyva 3'!$DG$20:$DG$100+100),'Alternatyva 3'!$DI$20:$DI$100)</f>
        <v>0</v>
      </c>
      <c r="BU23" s="17" cm="1">
        <f t="array" ref="BU23">SUMPRODUCT('Alternatyva 3'!BU$112:BU$114,100/('Alternatyva 3'!$DG$112:$DG$114+100))-SUMPRODUCT('Alternatyva 3'!BU$124:BU$126,100/('Alternatyva 3'!$DG$124:$DG$126+100))+SUMPRODUCT('Alternatyva 3'!BU$20:BU$100,100/('Alternatyva 3'!$DG$20:$DG$100+100),'Alternatyva 3'!$DI$20:$DI$100)</f>
        <v>0</v>
      </c>
      <c r="BV23" s="17" cm="1">
        <f t="array" ref="BV23">SUMPRODUCT('Alternatyva 3'!BV$112:BV$114,100/('Alternatyva 3'!$DG$112:$DG$114+100))-SUMPRODUCT('Alternatyva 3'!BV$124:BV$126,100/('Alternatyva 3'!$DG$124:$DG$126+100))+SUMPRODUCT('Alternatyva 3'!BV$20:BV$100,100/('Alternatyva 3'!$DG$20:$DG$100+100),'Alternatyva 3'!$DI$20:$DI$100)</f>
        <v>0</v>
      </c>
      <c r="BW23" s="17" cm="1">
        <f t="array" ref="BW23">SUMPRODUCT('Alternatyva 3'!BW$112:BW$114,100/('Alternatyva 3'!$DG$112:$DG$114+100))-SUMPRODUCT('Alternatyva 3'!BW$124:BW$126,100/('Alternatyva 3'!$DG$124:$DG$126+100))+SUMPRODUCT('Alternatyva 3'!BW$20:BW$100,100/('Alternatyva 3'!$DG$20:$DG$100+100),'Alternatyva 3'!$DI$20:$DI$100)</f>
        <v>0</v>
      </c>
      <c r="BX23" s="17" cm="1">
        <f t="array" ref="BX23">SUMPRODUCT('Alternatyva 3'!BX$112:BX$114,100/('Alternatyva 3'!$DG$112:$DG$114+100))-SUMPRODUCT('Alternatyva 3'!BX$124:BX$126,100/('Alternatyva 3'!$DG$124:$DG$126+100))+SUMPRODUCT('Alternatyva 3'!BX$20:BX$100,100/('Alternatyva 3'!$DG$20:$DG$100+100),'Alternatyva 3'!$DI$20:$DI$100)</f>
        <v>0</v>
      </c>
      <c r="BY23" s="17" cm="1">
        <f t="array" ref="BY23">SUMPRODUCT('Alternatyva 3'!BY$112:BY$114,100/('Alternatyva 3'!$DG$112:$DG$114+100))-SUMPRODUCT('Alternatyva 3'!BY$124:BY$126,100/('Alternatyva 3'!$DG$124:$DG$126+100))+SUMPRODUCT('Alternatyva 3'!BY$20:BY$100,100/('Alternatyva 3'!$DG$20:$DG$100+100),'Alternatyva 3'!$DI$20:$DI$100)</f>
        <v>0</v>
      </c>
      <c r="BZ23" s="17" cm="1">
        <f t="array" ref="BZ23">SUMPRODUCT('Alternatyva 3'!BZ$112:BZ$114,100/('Alternatyva 3'!$DG$112:$DG$114+100))-SUMPRODUCT('Alternatyva 3'!BZ$124:BZ$126,100/('Alternatyva 3'!$DG$124:$DG$126+100))+SUMPRODUCT('Alternatyva 3'!BZ$20:BZ$100,100/('Alternatyva 3'!$DG$20:$DG$100+100),'Alternatyva 3'!$DI$20:$DI$100)</f>
        <v>0</v>
      </c>
      <c r="CA23" s="17" cm="1">
        <f t="array" ref="CA23">SUMPRODUCT('Alternatyva 3'!CA$112:CA$114,100/('Alternatyva 3'!$DG$112:$DG$114+100))-SUMPRODUCT('Alternatyva 3'!CA$124:CA$126,100/('Alternatyva 3'!$DG$124:$DG$126+100))+SUMPRODUCT('Alternatyva 3'!CA$20:CA$100,100/('Alternatyva 3'!$DG$20:$DG$100+100),'Alternatyva 3'!$DI$20:$DI$100)</f>
        <v>0</v>
      </c>
      <c r="CB23" s="17" cm="1">
        <f t="array" ref="CB23">SUMPRODUCT('Alternatyva 3'!CB$112:CB$114,100/('Alternatyva 3'!$DG$112:$DG$114+100))-SUMPRODUCT('Alternatyva 3'!CB$124:CB$126,100/('Alternatyva 3'!$DG$124:$DG$126+100))+SUMPRODUCT('Alternatyva 3'!CB$20:CB$100,100/('Alternatyva 3'!$DG$20:$DG$100+100),'Alternatyva 3'!$DI$20:$DI$100)</f>
        <v>0</v>
      </c>
      <c r="CC23" s="17" cm="1">
        <f t="array" ref="CC23">SUMPRODUCT('Alternatyva 3'!CC$112:CC$114,100/('Alternatyva 3'!$DG$112:$DG$114+100))-SUMPRODUCT('Alternatyva 3'!CC$124:CC$126,100/('Alternatyva 3'!$DG$124:$DG$126+100))+SUMPRODUCT('Alternatyva 3'!CC$20:CC$100,100/('Alternatyva 3'!$DG$20:$DG$100+100),'Alternatyva 3'!$DI$20:$DI$100)</f>
        <v>0</v>
      </c>
      <c r="CD23" s="17" cm="1">
        <f t="array" ref="CD23">SUMPRODUCT('Alternatyva 3'!CD$112:CD$114,100/('Alternatyva 3'!$DG$112:$DG$114+100))-SUMPRODUCT('Alternatyva 3'!CD$124:CD$126,100/('Alternatyva 3'!$DG$124:$DG$126+100))+SUMPRODUCT('Alternatyva 3'!CD$20:CD$100,100/('Alternatyva 3'!$DG$20:$DG$100+100),'Alternatyva 3'!$DI$20:$DI$100)</f>
        <v>0</v>
      </c>
      <c r="CE23" s="17" cm="1">
        <f t="array" ref="CE23">SUMPRODUCT('Alternatyva 3'!CE$112:CE$114,100/('Alternatyva 3'!$DG$112:$DG$114+100))-SUMPRODUCT('Alternatyva 3'!CE$124:CE$126,100/('Alternatyva 3'!$DG$124:$DG$126+100))+SUMPRODUCT('Alternatyva 3'!CE$20:CE$100,100/('Alternatyva 3'!$DG$20:$DG$100+100),'Alternatyva 3'!$DI$20:$DI$100)</f>
        <v>0</v>
      </c>
      <c r="CF23" s="17" cm="1">
        <f t="array" ref="CF23">SUMPRODUCT('Alternatyva 3'!CF$112:CF$114,100/('Alternatyva 3'!$DG$112:$DG$114+100))-SUMPRODUCT('Alternatyva 3'!CF$124:CF$126,100/('Alternatyva 3'!$DG$124:$DG$126+100))+SUMPRODUCT('Alternatyva 3'!CF$20:CF$100,100/('Alternatyva 3'!$DG$20:$DG$100+100),'Alternatyva 3'!$DI$20:$DI$100)</f>
        <v>0</v>
      </c>
      <c r="CG23" s="17" cm="1">
        <f t="array" ref="CG23">SUMPRODUCT('Alternatyva 3'!CG$112:CG$114,100/('Alternatyva 3'!$DG$112:$DG$114+100))-SUMPRODUCT('Alternatyva 3'!CG$124:CG$126,100/('Alternatyva 3'!$DG$124:$DG$126+100))+SUMPRODUCT('Alternatyva 3'!CG$20:CG$100,100/('Alternatyva 3'!$DG$20:$DG$100+100),'Alternatyva 3'!$DI$20:$DI$100)</f>
        <v>0</v>
      </c>
      <c r="CH23" s="17" cm="1">
        <f t="array" ref="CH23">SUMPRODUCT('Alternatyva 3'!CH$112:CH$114,100/('Alternatyva 3'!$DG$112:$DG$114+100))-SUMPRODUCT('Alternatyva 3'!CH$124:CH$126,100/('Alternatyva 3'!$DG$124:$DG$126+100))+SUMPRODUCT('Alternatyva 3'!CH$20:CH$100,100/('Alternatyva 3'!$DG$20:$DG$100+100),'Alternatyva 3'!$DI$20:$DI$100)</f>
        <v>0</v>
      </c>
      <c r="CI23" s="17" cm="1">
        <f t="array" ref="CI23">SUMPRODUCT('Alternatyva 3'!CI$112:CI$114,100/('Alternatyva 3'!$DG$112:$DG$114+100))-SUMPRODUCT('Alternatyva 3'!CI$124:CI$126,100/('Alternatyva 3'!$DG$124:$DG$126+100))+SUMPRODUCT('Alternatyva 3'!CI$20:CI$100,100/('Alternatyva 3'!$DG$20:$DG$100+100),'Alternatyva 3'!$DI$20:$DI$100)</f>
        <v>0</v>
      </c>
      <c r="CJ23" s="17" cm="1">
        <f t="array" ref="CJ23">SUMPRODUCT('Alternatyva 3'!CJ$112:CJ$114,100/('Alternatyva 3'!$DG$112:$DG$114+100))-SUMPRODUCT('Alternatyva 3'!CJ$124:CJ$126,100/('Alternatyva 3'!$DG$124:$DG$126+100))+SUMPRODUCT('Alternatyva 3'!CJ$20:CJ$100,100/('Alternatyva 3'!$DG$20:$DG$100+100),'Alternatyva 3'!$DI$20:$DI$100)</f>
        <v>0</v>
      </c>
      <c r="CK23" s="17" cm="1">
        <f t="array" ref="CK23">SUMPRODUCT('Alternatyva 3'!CK$112:CK$114,100/('Alternatyva 3'!$DG$112:$DG$114+100))-SUMPRODUCT('Alternatyva 3'!CK$124:CK$126,100/('Alternatyva 3'!$DG$124:$DG$126+100))+SUMPRODUCT('Alternatyva 3'!CK$20:CK$100,100/('Alternatyva 3'!$DG$20:$DG$100+100),'Alternatyva 3'!$DI$20:$DI$100)</f>
        <v>0</v>
      </c>
      <c r="CL23" s="17" cm="1">
        <f t="array" ref="CL23">SUMPRODUCT('Alternatyva 3'!CL$112:CL$114,100/('Alternatyva 3'!$DG$112:$DG$114+100))-SUMPRODUCT('Alternatyva 3'!CL$124:CL$126,100/('Alternatyva 3'!$DG$124:$DG$126+100))+SUMPRODUCT('Alternatyva 3'!CL$20:CL$100,100/('Alternatyva 3'!$DG$20:$DG$100+100),'Alternatyva 3'!$DI$20:$DI$100)</f>
        <v>0</v>
      </c>
      <c r="CM23" s="17" cm="1">
        <f t="array" ref="CM23">SUMPRODUCT('Alternatyva 3'!CM$112:CM$114,100/('Alternatyva 3'!$DG$112:$DG$114+100))-SUMPRODUCT('Alternatyva 3'!CM$124:CM$126,100/('Alternatyva 3'!$DG$124:$DG$126+100))+SUMPRODUCT('Alternatyva 3'!CM$20:CM$100,100/('Alternatyva 3'!$DG$20:$DG$100+100),'Alternatyva 3'!$DI$20:$DI$100)</f>
        <v>0</v>
      </c>
      <c r="CN23" s="17" cm="1">
        <f t="array" ref="CN23">SUMPRODUCT('Alternatyva 3'!CN$112:CN$114,100/('Alternatyva 3'!$DG$112:$DG$114+100))-SUMPRODUCT('Alternatyva 3'!CN$124:CN$126,100/('Alternatyva 3'!$DG$124:$DG$126+100))+SUMPRODUCT('Alternatyva 3'!CN$20:CN$100,100/('Alternatyva 3'!$DG$20:$DG$100+100),'Alternatyva 3'!$DI$20:$DI$100)</f>
        <v>0</v>
      </c>
      <c r="CO23" s="17" cm="1">
        <f t="array" ref="CO23">SUMPRODUCT('Alternatyva 3'!CO$112:CO$114,100/('Alternatyva 3'!$DG$112:$DG$114+100))-SUMPRODUCT('Alternatyva 3'!CO$124:CO$126,100/('Alternatyva 3'!$DG$124:$DG$126+100))+SUMPRODUCT('Alternatyva 3'!CO$20:CO$100,100/('Alternatyva 3'!$DG$20:$DG$100+100),'Alternatyva 3'!$DI$20:$DI$100)</f>
        <v>0</v>
      </c>
      <c r="CP23" s="17" cm="1">
        <f t="array" ref="CP23">SUMPRODUCT('Alternatyva 3'!CP$112:CP$114,100/('Alternatyva 3'!$DG$112:$DG$114+100))-SUMPRODUCT('Alternatyva 3'!CP$124:CP$126,100/('Alternatyva 3'!$DG$124:$DG$126+100))+SUMPRODUCT('Alternatyva 3'!CP$20:CP$100,100/('Alternatyva 3'!$DG$20:$DG$100+100),'Alternatyva 3'!$DI$20:$DI$100)</f>
        <v>0</v>
      </c>
      <c r="CQ23" s="17" cm="1">
        <f t="array" ref="CQ23">SUMPRODUCT('Alternatyva 3'!CQ$112:CQ$114,100/('Alternatyva 3'!$DG$112:$DG$114+100))-SUMPRODUCT('Alternatyva 3'!CQ$124:CQ$126,100/('Alternatyva 3'!$DG$124:$DG$126+100))+SUMPRODUCT('Alternatyva 3'!CQ$20:CQ$100,100/('Alternatyva 3'!$DG$20:$DG$100+100),'Alternatyva 3'!$DI$20:$DI$100)</f>
        <v>0</v>
      </c>
      <c r="CR23" s="17" cm="1">
        <f t="array" ref="CR23">SUMPRODUCT('Alternatyva 3'!CR$112:CR$114,100/('Alternatyva 3'!$DG$112:$DG$114+100))-SUMPRODUCT('Alternatyva 3'!CR$124:CR$126,100/('Alternatyva 3'!$DG$124:$DG$126+100))+SUMPRODUCT('Alternatyva 3'!CR$20:CR$100,100/('Alternatyva 3'!$DG$20:$DG$100+100),'Alternatyva 3'!$DI$20:$DI$100)</f>
        <v>0</v>
      </c>
      <c r="CS23" s="17" cm="1">
        <f t="array" ref="CS23">SUMPRODUCT('Alternatyva 3'!CS$112:CS$114,100/('Alternatyva 3'!$DG$112:$DG$114+100))-SUMPRODUCT('Alternatyva 3'!CS$124:CS$126,100/('Alternatyva 3'!$DG$124:$DG$126+100))+SUMPRODUCT('Alternatyva 3'!CS$20:CS$100,100/('Alternatyva 3'!$DG$20:$DG$100+100),'Alternatyva 3'!$DI$20:$DI$100)</f>
        <v>0</v>
      </c>
      <c r="CT23" s="17" cm="1">
        <f t="array" ref="CT23">SUMPRODUCT('Alternatyva 3'!CT$112:CT$114,100/('Alternatyva 3'!$DG$112:$DG$114+100))-SUMPRODUCT('Alternatyva 3'!CT$124:CT$126,100/('Alternatyva 3'!$DG$124:$DG$126+100))+SUMPRODUCT('Alternatyva 3'!CT$20:CT$100,100/('Alternatyva 3'!$DG$20:$DG$100+100),'Alternatyva 3'!$DI$20:$DI$100)</f>
        <v>0</v>
      </c>
      <c r="CU23" s="17" cm="1">
        <f t="array" ref="CU23">SUMPRODUCT('Alternatyva 3'!CU$112:CU$114,100/('Alternatyva 3'!$DG$112:$DG$114+100))-SUMPRODUCT('Alternatyva 3'!CU$124:CU$126,100/('Alternatyva 3'!$DG$124:$DG$126+100))+SUMPRODUCT('Alternatyva 3'!CU$20:CU$100,100/('Alternatyva 3'!$DG$20:$DG$100+100),'Alternatyva 3'!$DI$20:$DI$100)</f>
        <v>0</v>
      </c>
      <c r="CV23" s="17" cm="1">
        <f t="array" ref="CV23">SUMPRODUCT('Alternatyva 3'!CV$112:CV$114,100/('Alternatyva 3'!$DG$112:$DG$114+100))-SUMPRODUCT('Alternatyva 3'!CV$124:CV$126,100/('Alternatyva 3'!$DG$124:$DG$126+100))+SUMPRODUCT('Alternatyva 3'!CV$20:CV$100,100/('Alternatyva 3'!$DG$20:$DG$100+100),'Alternatyva 3'!$DI$20:$DI$100)</f>
        <v>0</v>
      </c>
      <c r="CW23" s="17" cm="1">
        <f t="array" ref="CW23">SUMPRODUCT('Alternatyva 3'!CW$112:CW$114,100/('Alternatyva 3'!$DG$112:$DG$114+100))-SUMPRODUCT('Alternatyva 3'!CW$124:CW$126,100/('Alternatyva 3'!$DG$124:$DG$126+100))+SUMPRODUCT('Alternatyva 3'!CW$20:CW$100,100/('Alternatyva 3'!$DG$20:$DG$100+100),'Alternatyva 3'!$DI$20:$DI$100)</f>
        <v>0</v>
      </c>
      <c r="CX23" s="17" cm="1">
        <f t="array" ref="CX23">SUMPRODUCT('Alternatyva 3'!CX$112:CX$114,100/('Alternatyva 3'!$DG$112:$DG$114+100))-SUMPRODUCT('Alternatyva 3'!CX$124:CX$126,100/('Alternatyva 3'!$DG$124:$DG$126+100))+SUMPRODUCT('Alternatyva 3'!CX$20:CX$100,100/('Alternatyva 3'!$DG$20:$DG$100+100),'Alternatyva 3'!$DI$20:$DI$100)</f>
        <v>0</v>
      </c>
      <c r="CY23" s="17" cm="1">
        <f t="array" ref="CY23">SUMPRODUCT('Alternatyva 3'!CY$112:CY$114,100/('Alternatyva 3'!$DG$112:$DG$114+100))-SUMPRODUCT('Alternatyva 3'!CY$124:CY$126,100/('Alternatyva 3'!$DG$124:$DG$126+100))+SUMPRODUCT('Alternatyva 3'!CY$20:CY$100,100/('Alternatyva 3'!$DG$20:$DG$100+100),'Alternatyva 3'!$DI$20:$DI$100)</f>
        <v>0</v>
      </c>
      <c r="CZ23" s="17" cm="1">
        <f t="array" ref="CZ23">SUMPRODUCT('Alternatyva 3'!CZ$112:CZ$114,100/('Alternatyva 3'!$DG$112:$DG$114+100))-SUMPRODUCT('Alternatyva 3'!CZ$124:CZ$126,100/('Alternatyva 3'!$DG$124:$DG$126+100))+SUMPRODUCT('Alternatyva 3'!CZ$20:CZ$100,100/('Alternatyva 3'!$DG$20:$DG$100+100),'Alternatyva 3'!$DI$20:$DI$100)</f>
        <v>0</v>
      </c>
      <c r="DA23" s="17" cm="1">
        <f t="array" ref="DA23">SUMPRODUCT('Alternatyva 3'!DA$112:DA$114,100/('Alternatyva 3'!$DG$112:$DG$114+100))-SUMPRODUCT('Alternatyva 3'!DA$124:DA$126,100/('Alternatyva 3'!$DG$124:$DG$126+100))+SUMPRODUCT('Alternatyva 3'!DA$20:DA$100,100/('Alternatyva 3'!$DG$20:$DG$100+100),'Alternatyva 3'!$DI$20:$DI$100)</f>
        <v>0</v>
      </c>
      <c r="DB23" s="17" cm="1">
        <f t="array" ref="DB23">SUMPRODUCT('Alternatyva 3'!DB$112:DB$114,100/('Alternatyva 3'!$DG$112:$DG$114+100))-SUMPRODUCT('Alternatyva 3'!DB$124:DB$126,100/('Alternatyva 3'!$DG$124:$DG$126+100))+SUMPRODUCT('Alternatyva 3'!DB$20:DB$100,100/('Alternatyva 3'!$DG$20:$DG$100+100),'Alternatyva 3'!$DI$20:$DI$100)</f>
        <v>0</v>
      </c>
      <c r="DC23" s="17" cm="1">
        <f t="array" ref="DC23">SUMPRODUCT('Alternatyva 3'!DC$112:DC$114,100/('Alternatyva 3'!$DG$112:$DG$114+100))-SUMPRODUCT('Alternatyva 3'!DC$124:DC$126,100/('Alternatyva 3'!$DG$124:$DG$126+100))+SUMPRODUCT('Alternatyva 3'!DC$20:DC$100,100/('Alternatyva 3'!$DG$20:$DG$100+100),'Alternatyva 3'!$DI$20:$DI$100)</f>
        <v>0</v>
      </c>
    </row>
    <row r="24" spans="2:107" hidden="1">
      <c r="B24" s="160" t="s">
        <v>257</v>
      </c>
      <c r="C24" s="800" t="s">
        <v>258</v>
      </c>
      <c r="D24" s="800"/>
      <c r="E24" s="800"/>
      <c r="F24" s="192">
        <f>H24+NPV(FD,I24:INDEX(I24:DC24,PAL))</f>
        <v>0</v>
      </c>
      <c r="G24" s="192">
        <f>SUMIF($H$6:$DC$6,"&lt;="&amp;PAL,$H24:$DC24)</f>
        <v>0</v>
      </c>
      <c r="H24" s="218" cm="1">
        <f t="array" ref="H24">SUMPRODUCT('Alternatyva 3'!H$124:H$126,100*'Alternatyva 3'!$D$124:$D$126,1/('Alternatyva 3'!$DG$124:$DG$126+100),'Alternatyva 3'!$DH$124:$DH$126)</f>
        <v>0</v>
      </c>
      <c r="I24" s="218" cm="1">
        <f t="array" ref="I24">SUMPRODUCT('Alternatyva 3'!I$124:I$126,100*'Alternatyva 3'!$D$124:$D$126,1/('Alternatyva 3'!$DG$124:$DG$126+100),'Alternatyva 3'!$DH$124:$DH$126)</f>
        <v>0</v>
      </c>
      <c r="J24" s="218" cm="1">
        <f t="array" ref="J24">SUMPRODUCT('Alternatyva 3'!J$124:J$126,100*'Alternatyva 3'!$D$124:$D$126,1/('Alternatyva 3'!$DG$124:$DG$126+100),'Alternatyva 3'!$DH$124:$DH$126)</f>
        <v>0</v>
      </c>
      <c r="K24" s="218" cm="1">
        <f t="array" ref="K24">SUMPRODUCT('Alternatyva 3'!K$124:K$126,100*'Alternatyva 3'!$D$124:$D$126,1/('Alternatyva 3'!$DG$124:$DG$126+100),'Alternatyva 3'!$DH$124:$DH$126)</f>
        <v>0</v>
      </c>
      <c r="L24" s="218" cm="1">
        <f t="array" ref="L24">SUMPRODUCT('Alternatyva 3'!L$124:L$126,100*'Alternatyva 3'!$D$124:$D$126,1/('Alternatyva 3'!$DG$124:$DG$126+100),'Alternatyva 3'!$DH$124:$DH$126)</f>
        <v>0</v>
      </c>
      <c r="M24" s="218" cm="1">
        <f t="array" ref="M24">SUMPRODUCT('Alternatyva 3'!M$124:M$126,100*'Alternatyva 3'!$D$124:$D$126,1/('Alternatyva 3'!$DG$124:$DG$126+100),'Alternatyva 3'!$DH$124:$DH$126)</f>
        <v>0</v>
      </c>
      <c r="N24" s="218" cm="1">
        <f t="array" ref="N24">SUMPRODUCT('Alternatyva 3'!N$124:N$126,100*'Alternatyva 3'!$D$124:$D$126,1/('Alternatyva 3'!$DG$124:$DG$126+100),'Alternatyva 3'!$DH$124:$DH$126)</f>
        <v>0</v>
      </c>
      <c r="O24" s="218" cm="1">
        <f t="array" ref="O24">SUMPRODUCT('Alternatyva 3'!O$124:O$126,100*'Alternatyva 3'!$D$124:$D$126,1/('Alternatyva 3'!$DG$124:$DG$126+100),'Alternatyva 3'!$DH$124:$DH$126)</f>
        <v>0</v>
      </c>
      <c r="P24" s="218" cm="1">
        <f t="array" ref="P24">SUMPRODUCT('Alternatyva 3'!P$124:P$126,100*'Alternatyva 3'!$D$124:$D$126,1/('Alternatyva 3'!$DG$124:$DG$126+100),'Alternatyva 3'!$DH$124:$DH$126)</f>
        <v>0</v>
      </c>
      <c r="Q24" s="218" cm="1">
        <f t="array" ref="Q24">SUMPRODUCT('Alternatyva 3'!Q$124:Q$126,100*'Alternatyva 3'!$D$124:$D$126,1/('Alternatyva 3'!$DG$124:$DG$126+100),'Alternatyva 3'!$DH$124:$DH$126)</f>
        <v>0</v>
      </c>
      <c r="R24" s="218" cm="1">
        <f t="array" ref="R24">SUMPRODUCT('Alternatyva 3'!R$124:R$126,100*'Alternatyva 3'!$D$124:$D$126,1/('Alternatyva 3'!$DG$124:$DG$126+100),'Alternatyva 3'!$DH$124:$DH$126)</f>
        <v>0</v>
      </c>
      <c r="S24" s="218" cm="1">
        <f t="array" ref="S24">SUMPRODUCT('Alternatyva 3'!S$124:S$126,100*'Alternatyva 3'!$D$124:$D$126,1/('Alternatyva 3'!$DG$124:$DG$126+100),'Alternatyva 3'!$DH$124:$DH$126)</f>
        <v>0</v>
      </c>
      <c r="T24" s="218" cm="1">
        <f t="array" ref="T24">SUMPRODUCT('Alternatyva 3'!T$124:T$126,100*'Alternatyva 3'!$D$124:$D$126,1/('Alternatyva 3'!$DG$124:$DG$126+100),'Alternatyva 3'!$DH$124:$DH$126)</f>
        <v>0</v>
      </c>
      <c r="U24" s="218" cm="1">
        <f t="array" ref="U24">SUMPRODUCT('Alternatyva 3'!U$124:U$126,100*'Alternatyva 3'!$D$124:$D$126,1/('Alternatyva 3'!$DG$124:$DG$126+100),'Alternatyva 3'!$DH$124:$DH$126)</f>
        <v>0</v>
      </c>
      <c r="V24" s="218" cm="1">
        <f t="array" ref="V24">SUMPRODUCT('Alternatyva 3'!V$124:V$126,100*'Alternatyva 3'!$D$124:$D$126,1/('Alternatyva 3'!$DG$124:$DG$126+100),'Alternatyva 3'!$DH$124:$DH$126)</f>
        <v>0</v>
      </c>
      <c r="W24" s="218" cm="1">
        <f t="array" ref="W24">SUMPRODUCT('Alternatyva 3'!W$124:W$126,100*'Alternatyva 3'!$D$124:$D$126,1/('Alternatyva 3'!$DG$124:$DG$126+100),'Alternatyva 3'!$DH$124:$DH$126)</f>
        <v>0</v>
      </c>
      <c r="X24" s="218" cm="1">
        <f t="array" ref="X24">SUMPRODUCT('Alternatyva 3'!X$124:X$126,100*'Alternatyva 3'!$D$124:$D$126,1/('Alternatyva 3'!$DG$124:$DG$126+100),'Alternatyva 3'!$DH$124:$DH$126)</f>
        <v>0</v>
      </c>
      <c r="Y24" s="218" cm="1">
        <f t="array" ref="Y24">SUMPRODUCT('Alternatyva 3'!Y$124:Y$126,100*'Alternatyva 3'!$D$124:$D$126,1/('Alternatyva 3'!$DG$124:$DG$126+100),'Alternatyva 3'!$DH$124:$DH$126)</f>
        <v>0</v>
      </c>
      <c r="Z24" s="218" cm="1">
        <f t="array" ref="Z24">SUMPRODUCT('Alternatyva 3'!Z$124:Z$126,100*'Alternatyva 3'!$D$124:$D$126,1/('Alternatyva 3'!$DG$124:$DG$126+100),'Alternatyva 3'!$DH$124:$DH$126)</f>
        <v>0</v>
      </c>
      <c r="AA24" s="218" cm="1">
        <f t="array" ref="AA24">SUMPRODUCT('Alternatyva 3'!AA$124:AA$126,100*'Alternatyva 3'!$D$124:$D$126,1/('Alternatyva 3'!$DG$124:$DG$126+100),'Alternatyva 3'!$DH$124:$DH$126)</f>
        <v>0</v>
      </c>
      <c r="AB24" s="218" cm="1">
        <f t="array" ref="AB24">SUMPRODUCT('Alternatyva 3'!AB$124:AB$126,100*'Alternatyva 3'!$D$124:$D$126,1/('Alternatyva 3'!$DG$124:$DG$126+100),'Alternatyva 3'!$DH$124:$DH$126)</f>
        <v>0</v>
      </c>
      <c r="AC24" s="218" cm="1">
        <f t="array" ref="AC24">SUMPRODUCT('Alternatyva 3'!AC$124:AC$126,100*'Alternatyva 3'!$D$124:$D$126,1/('Alternatyva 3'!$DG$124:$DG$126+100),'Alternatyva 3'!$DH$124:$DH$126)</f>
        <v>0</v>
      </c>
      <c r="AD24" s="218" cm="1">
        <f t="array" ref="AD24">SUMPRODUCT('Alternatyva 3'!AD$124:AD$126,100*'Alternatyva 3'!$D$124:$D$126,1/('Alternatyva 3'!$DG$124:$DG$126+100),'Alternatyva 3'!$DH$124:$DH$126)</f>
        <v>0</v>
      </c>
      <c r="AE24" s="218" cm="1">
        <f t="array" ref="AE24">SUMPRODUCT('Alternatyva 3'!AE$124:AE$126,100*'Alternatyva 3'!$D$124:$D$126,1/('Alternatyva 3'!$DG$124:$DG$126+100),'Alternatyva 3'!$DH$124:$DH$126)</f>
        <v>0</v>
      </c>
      <c r="AF24" s="218" cm="1">
        <f t="array" ref="AF24">SUMPRODUCT('Alternatyva 3'!AF$124:AF$126,100*'Alternatyva 3'!$D$124:$D$126,1/('Alternatyva 3'!$DG$124:$DG$126+100),'Alternatyva 3'!$DH$124:$DH$126)</f>
        <v>0</v>
      </c>
      <c r="AG24" s="218" cm="1">
        <f t="array" ref="AG24">SUMPRODUCT('Alternatyva 3'!AG$124:AG$126,100*'Alternatyva 3'!$D$124:$D$126,1/('Alternatyva 3'!$DG$124:$DG$126+100),'Alternatyva 3'!$DH$124:$DH$126)</f>
        <v>0</v>
      </c>
      <c r="AH24" s="218" cm="1">
        <f t="array" ref="AH24">SUMPRODUCT('Alternatyva 3'!AH$124:AH$126,100*'Alternatyva 3'!$D$124:$D$126,1/('Alternatyva 3'!$DG$124:$DG$126+100),'Alternatyva 3'!$DH$124:$DH$126)</f>
        <v>0</v>
      </c>
      <c r="AI24" s="218" cm="1">
        <f t="array" ref="AI24">SUMPRODUCT('Alternatyva 3'!AI$124:AI$126,100*'Alternatyva 3'!$D$124:$D$126,1/('Alternatyva 3'!$DG$124:$DG$126+100),'Alternatyva 3'!$DH$124:$DH$126)</f>
        <v>0</v>
      </c>
      <c r="AJ24" s="218" cm="1">
        <f t="array" ref="AJ24">SUMPRODUCT('Alternatyva 3'!AJ$124:AJ$126,100*'Alternatyva 3'!$D$124:$D$126,1/('Alternatyva 3'!$DG$124:$DG$126+100),'Alternatyva 3'!$DH$124:$DH$126)</f>
        <v>0</v>
      </c>
      <c r="AK24" s="218" cm="1">
        <f t="array" ref="AK24">SUMPRODUCT('Alternatyva 3'!AK$124:AK$126,100*'Alternatyva 3'!$D$124:$D$126,1/('Alternatyva 3'!$DG$124:$DG$126+100),'Alternatyva 3'!$DH$124:$DH$126)</f>
        <v>0</v>
      </c>
      <c r="AL24" s="218" cm="1">
        <f t="array" ref="AL24">SUMPRODUCT('Alternatyva 3'!AL$124:AL$126,100*'Alternatyva 3'!$D$124:$D$126,1/('Alternatyva 3'!$DG$124:$DG$126+100),'Alternatyva 3'!$DH$124:$DH$126)</f>
        <v>0</v>
      </c>
      <c r="AM24" s="218" cm="1">
        <f t="array" ref="AM24">SUMPRODUCT('Alternatyva 3'!AM$124:AM$126,100*'Alternatyva 3'!$D$124:$D$126,1/('Alternatyva 3'!$DG$124:$DG$126+100),'Alternatyva 3'!$DH$124:$DH$126)</f>
        <v>0</v>
      </c>
      <c r="AN24" s="218" cm="1">
        <f t="array" ref="AN24">SUMPRODUCT('Alternatyva 3'!AN$124:AN$126,100*'Alternatyva 3'!$D$124:$D$126,1/('Alternatyva 3'!$DG$124:$DG$126+100),'Alternatyva 3'!$DH$124:$DH$126)</f>
        <v>0</v>
      </c>
      <c r="AO24" s="218" cm="1">
        <f t="array" ref="AO24">SUMPRODUCT('Alternatyva 3'!AO$124:AO$126,100*'Alternatyva 3'!$D$124:$D$126,1/('Alternatyva 3'!$DG$124:$DG$126+100),'Alternatyva 3'!$DH$124:$DH$126)</f>
        <v>0</v>
      </c>
      <c r="AP24" s="218" cm="1">
        <f t="array" ref="AP24">SUMPRODUCT('Alternatyva 3'!AP$124:AP$126,100*'Alternatyva 3'!$D$124:$D$126,1/('Alternatyva 3'!$DG$124:$DG$126+100),'Alternatyva 3'!$DH$124:$DH$126)</f>
        <v>0</v>
      </c>
      <c r="AQ24" s="218" cm="1">
        <f t="array" ref="AQ24">SUMPRODUCT('Alternatyva 3'!AQ$124:AQ$126,100*'Alternatyva 3'!$D$124:$D$126,1/('Alternatyva 3'!$DG$124:$DG$126+100),'Alternatyva 3'!$DH$124:$DH$126)</f>
        <v>0</v>
      </c>
      <c r="AR24" s="218" cm="1">
        <f t="array" ref="AR24">SUMPRODUCT('Alternatyva 3'!AR$124:AR$126,100*'Alternatyva 3'!$D$124:$D$126,1/('Alternatyva 3'!$DG$124:$DG$126+100),'Alternatyva 3'!$DH$124:$DH$126)</f>
        <v>0</v>
      </c>
      <c r="AS24" s="218" cm="1">
        <f t="array" ref="AS24">SUMPRODUCT('Alternatyva 3'!AS$124:AS$126,100*'Alternatyva 3'!$D$124:$D$126,1/('Alternatyva 3'!$DG$124:$DG$126+100),'Alternatyva 3'!$DH$124:$DH$126)</f>
        <v>0</v>
      </c>
      <c r="AT24" s="218" cm="1">
        <f t="array" ref="AT24">SUMPRODUCT('Alternatyva 3'!AT$124:AT$126,100*'Alternatyva 3'!$D$124:$D$126,1/('Alternatyva 3'!$DG$124:$DG$126+100),'Alternatyva 3'!$DH$124:$DH$126)</f>
        <v>0</v>
      </c>
      <c r="AU24" s="218" cm="1">
        <f t="array" ref="AU24">SUMPRODUCT('Alternatyva 3'!AU$124:AU$126,100*'Alternatyva 3'!$D$124:$D$126,1/('Alternatyva 3'!$DG$124:$DG$126+100),'Alternatyva 3'!$DH$124:$DH$126)</f>
        <v>0</v>
      </c>
      <c r="AV24" s="218" cm="1">
        <f t="array" ref="AV24">SUMPRODUCT('Alternatyva 3'!AV$124:AV$126,100*'Alternatyva 3'!$D$124:$D$126,1/('Alternatyva 3'!$DG$124:$DG$126+100),'Alternatyva 3'!$DH$124:$DH$126)</f>
        <v>0</v>
      </c>
      <c r="AW24" s="218" cm="1">
        <f t="array" ref="AW24">SUMPRODUCT('Alternatyva 3'!AW$124:AW$126,100*'Alternatyva 3'!$D$124:$D$126,1/('Alternatyva 3'!$DG$124:$DG$126+100),'Alternatyva 3'!$DH$124:$DH$126)</f>
        <v>0</v>
      </c>
      <c r="AX24" s="218" cm="1">
        <f t="array" ref="AX24">SUMPRODUCT('Alternatyva 3'!AX$124:AX$126,100*'Alternatyva 3'!$D$124:$D$126,1/('Alternatyva 3'!$DG$124:$DG$126+100),'Alternatyva 3'!$DH$124:$DH$126)</f>
        <v>0</v>
      </c>
      <c r="AY24" s="218" cm="1">
        <f t="array" ref="AY24">SUMPRODUCT('Alternatyva 3'!AY$124:AY$126,100*'Alternatyva 3'!$D$124:$D$126,1/('Alternatyva 3'!$DG$124:$DG$126+100),'Alternatyva 3'!$DH$124:$DH$126)</f>
        <v>0</v>
      </c>
      <c r="AZ24" s="218" cm="1">
        <f t="array" ref="AZ24">SUMPRODUCT('Alternatyva 3'!AZ$124:AZ$126,100*'Alternatyva 3'!$D$124:$D$126,1/('Alternatyva 3'!$DG$124:$DG$126+100),'Alternatyva 3'!$DH$124:$DH$126)</f>
        <v>0</v>
      </c>
      <c r="BA24" s="218" cm="1">
        <f t="array" ref="BA24">SUMPRODUCT('Alternatyva 3'!BA$124:BA$126,100*'Alternatyva 3'!$D$124:$D$126,1/('Alternatyva 3'!$DG$124:$DG$126+100),'Alternatyva 3'!$DH$124:$DH$126)</f>
        <v>0</v>
      </c>
      <c r="BB24" s="218" cm="1">
        <f t="array" ref="BB24">SUMPRODUCT('Alternatyva 3'!BB$124:BB$126,100*'Alternatyva 3'!$D$124:$D$126,1/('Alternatyva 3'!$DG$124:$DG$126+100),'Alternatyva 3'!$DH$124:$DH$126)</f>
        <v>0</v>
      </c>
      <c r="BC24" s="218" cm="1">
        <f t="array" ref="BC24">SUMPRODUCT('Alternatyva 3'!BC$124:BC$126,100*'Alternatyva 3'!$D$124:$D$126,1/('Alternatyva 3'!$DG$124:$DG$126+100),'Alternatyva 3'!$DH$124:$DH$126)</f>
        <v>0</v>
      </c>
      <c r="BD24" s="218" cm="1">
        <f t="array" ref="BD24">SUMPRODUCT('Alternatyva 3'!BD$124:BD$126,100*'Alternatyva 3'!$D$124:$D$126,1/('Alternatyva 3'!$DG$124:$DG$126+100),'Alternatyva 3'!$DH$124:$DH$126)</f>
        <v>0</v>
      </c>
      <c r="BE24" s="218" cm="1">
        <f t="array" ref="BE24">SUMPRODUCT('Alternatyva 3'!BE$124:BE$126,100*'Alternatyva 3'!$D$124:$D$126,1/('Alternatyva 3'!$DG$124:$DG$126+100),'Alternatyva 3'!$DH$124:$DH$126)</f>
        <v>0</v>
      </c>
      <c r="BF24" s="218" cm="1">
        <f t="array" ref="BF24">SUMPRODUCT('Alternatyva 3'!BF$124:BF$126,100*'Alternatyva 3'!$D$124:$D$126,1/('Alternatyva 3'!$DG$124:$DG$126+100),'Alternatyva 3'!$DH$124:$DH$126)</f>
        <v>0</v>
      </c>
      <c r="BG24" s="218" cm="1">
        <f t="array" ref="BG24">SUMPRODUCT('Alternatyva 3'!BG$124:BG$126,100*'Alternatyva 3'!$D$124:$D$126,1/('Alternatyva 3'!$DG$124:$DG$126+100),'Alternatyva 3'!$DH$124:$DH$126)</f>
        <v>0</v>
      </c>
      <c r="BH24" s="218" cm="1">
        <f t="array" ref="BH24">SUMPRODUCT('Alternatyva 3'!BH$124:BH$126,100*'Alternatyva 3'!$D$124:$D$126,1/('Alternatyva 3'!$DG$124:$DG$126+100),'Alternatyva 3'!$DH$124:$DH$126)</f>
        <v>0</v>
      </c>
      <c r="BI24" s="218" cm="1">
        <f t="array" ref="BI24">SUMPRODUCT('Alternatyva 3'!BI$124:BI$126,100*'Alternatyva 3'!$D$124:$D$126,1/('Alternatyva 3'!$DG$124:$DG$126+100),'Alternatyva 3'!$DH$124:$DH$126)</f>
        <v>0</v>
      </c>
      <c r="BJ24" s="218" cm="1">
        <f t="array" ref="BJ24">SUMPRODUCT('Alternatyva 3'!BJ$124:BJ$126,100*'Alternatyva 3'!$D$124:$D$126,1/('Alternatyva 3'!$DG$124:$DG$126+100),'Alternatyva 3'!$DH$124:$DH$126)</f>
        <v>0</v>
      </c>
      <c r="BK24" s="218" cm="1">
        <f t="array" ref="BK24">SUMPRODUCT('Alternatyva 3'!BK$124:BK$126,100*'Alternatyva 3'!$D$124:$D$126,1/('Alternatyva 3'!$DG$124:$DG$126+100),'Alternatyva 3'!$DH$124:$DH$126)</f>
        <v>0</v>
      </c>
      <c r="BL24" s="218" cm="1">
        <f t="array" ref="BL24">SUMPRODUCT('Alternatyva 3'!BL$124:BL$126,100*'Alternatyva 3'!$D$124:$D$126,1/('Alternatyva 3'!$DG$124:$DG$126+100),'Alternatyva 3'!$DH$124:$DH$126)</f>
        <v>0</v>
      </c>
      <c r="BM24" s="218" cm="1">
        <f t="array" ref="BM24">SUMPRODUCT('Alternatyva 3'!BM$124:BM$126,100*'Alternatyva 3'!$D$124:$D$126,1/('Alternatyva 3'!$DG$124:$DG$126+100),'Alternatyva 3'!$DH$124:$DH$126)</f>
        <v>0</v>
      </c>
      <c r="BN24" s="218" cm="1">
        <f t="array" ref="BN24">SUMPRODUCT('Alternatyva 3'!BN$124:BN$126,100*'Alternatyva 3'!$D$124:$D$126,1/('Alternatyva 3'!$DG$124:$DG$126+100),'Alternatyva 3'!$DH$124:$DH$126)</f>
        <v>0</v>
      </c>
      <c r="BO24" s="218" cm="1">
        <f t="array" ref="BO24">SUMPRODUCT('Alternatyva 3'!BO$124:BO$126,100*'Alternatyva 3'!$D$124:$D$126,1/('Alternatyva 3'!$DG$124:$DG$126+100),'Alternatyva 3'!$DH$124:$DH$126)</f>
        <v>0</v>
      </c>
      <c r="BP24" s="218" cm="1">
        <f t="array" ref="BP24">SUMPRODUCT('Alternatyva 3'!BP$124:BP$126,100*'Alternatyva 3'!$D$124:$D$126,1/('Alternatyva 3'!$DG$124:$DG$126+100),'Alternatyva 3'!$DH$124:$DH$126)</f>
        <v>0</v>
      </c>
      <c r="BQ24" s="218" cm="1">
        <f t="array" ref="BQ24">SUMPRODUCT('Alternatyva 3'!BQ$124:BQ$126,100*'Alternatyva 3'!$D$124:$D$126,1/('Alternatyva 3'!$DG$124:$DG$126+100),'Alternatyva 3'!$DH$124:$DH$126)</f>
        <v>0</v>
      </c>
      <c r="BR24" s="218" cm="1">
        <f t="array" ref="BR24">SUMPRODUCT('Alternatyva 3'!BR$124:BR$126,100*'Alternatyva 3'!$D$124:$D$126,1/('Alternatyva 3'!$DG$124:$DG$126+100),'Alternatyva 3'!$DH$124:$DH$126)</f>
        <v>0</v>
      </c>
      <c r="BS24" s="218" cm="1">
        <f t="array" ref="BS24">SUMPRODUCT('Alternatyva 3'!BS$124:BS$126,100*'Alternatyva 3'!$D$124:$D$126,1/('Alternatyva 3'!$DG$124:$DG$126+100),'Alternatyva 3'!$DH$124:$DH$126)</f>
        <v>0</v>
      </c>
      <c r="BT24" s="218" cm="1">
        <f t="array" ref="BT24">SUMPRODUCT('Alternatyva 3'!BT$124:BT$126,100*'Alternatyva 3'!$D$124:$D$126,1/('Alternatyva 3'!$DG$124:$DG$126+100),'Alternatyva 3'!$DH$124:$DH$126)</f>
        <v>0</v>
      </c>
      <c r="BU24" s="218" cm="1">
        <f t="array" ref="BU24">SUMPRODUCT('Alternatyva 3'!BU$124:BU$126,100*'Alternatyva 3'!$D$124:$D$126,1/('Alternatyva 3'!$DG$124:$DG$126+100),'Alternatyva 3'!$DH$124:$DH$126)</f>
        <v>0</v>
      </c>
      <c r="BV24" s="218" cm="1">
        <f t="array" ref="BV24">SUMPRODUCT('Alternatyva 3'!BV$124:BV$126,100*'Alternatyva 3'!$D$124:$D$126,1/('Alternatyva 3'!$DG$124:$DG$126+100),'Alternatyva 3'!$DH$124:$DH$126)</f>
        <v>0</v>
      </c>
      <c r="BW24" s="218" cm="1">
        <f t="array" ref="BW24">SUMPRODUCT('Alternatyva 3'!BW$124:BW$126,100*'Alternatyva 3'!$D$124:$D$126,1/('Alternatyva 3'!$DG$124:$DG$126+100),'Alternatyva 3'!$DH$124:$DH$126)</f>
        <v>0</v>
      </c>
      <c r="BX24" s="218" cm="1">
        <f t="array" ref="BX24">SUMPRODUCT('Alternatyva 3'!BX$124:BX$126,100*'Alternatyva 3'!$D$124:$D$126,1/('Alternatyva 3'!$DG$124:$DG$126+100),'Alternatyva 3'!$DH$124:$DH$126)</f>
        <v>0</v>
      </c>
      <c r="BY24" s="218" cm="1">
        <f t="array" ref="BY24">SUMPRODUCT('Alternatyva 3'!BY$124:BY$126,100*'Alternatyva 3'!$D$124:$D$126,1/('Alternatyva 3'!$DG$124:$DG$126+100),'Alternatyva 3'!$DH$124:$DH$126)</f>
        <v>0</v>
      </c>
      <c r="BZ24" s="218" cm="1">
        <f t="array" ref="BZ24">SUMPRODUCT('Alternatyva 3'!BZ$124:BZ$126,100*'Alternatyva 3'!$D$124:$D$126,1/('Alternatyva 3'!$DG$124:$DG$126+100),'Alternatyva 3'!$DH$124:$DH$126)</f>
        <v>0</v>
      </c>
      <c r="CA24" s="218" cm="1">
        <f t="array" ref="CA24">SUMPRODUCT('Alternatyva 3'!CA$124:CA$126,100*'Alternatyva 3'!$D$124:$D$126,1/('Alternatyva 3'!$DG$124:$DG$126+100),'Alternatyva 3'!$DH$124:$DH$126)</f>
        <v>0</v>
      </c>
      <c r="CB24" s="218" cm="1">
        <f t="array" ref="CB24">SUMPRODUCT('Alternatyva 3'!CB$124:CB$126,100*'Alternatyva 3'!$D$124:$D$126,1/('Alternatyva 3'!$DG$124:$DG$126+100),'Alternatyva 3'!$DH$124:$DH$126)</f>
        <v>0</v>
      </c>
      <c r="CC24" s="218" cm="1">
        <f t="array" ref="CC24">SUMPRODUCT('Alternatyva 3'!CC$124:CC$126,100*'Alternatyva 3'!$D$124:$D$126,1/('Alternatyva 3'!$DG$124:$DG$126+100),'Alternatyva 3'!$DH$124:$DH$126)</f>
        <v>0</v>
      </c>
      <c r="CD24" s="218" cm="1">
        <f t="array" ref="CD24">SUMPRODUCT('Alternatyva 3'!CD$124:CD$126,100*'Alternatyva 3'!$D$124:$D$126,1/('Alternatyva 3'!$DG$124:$DG$126+100),'Alternatyva 3'!$DH$124:$DH$126)</f>
        <v>0</v>
      </c>
      <c r="CE24" s="218" cm="1">
        <f t="array" ref="CE24">SUMPRODUCT('Alternatyva 3'!CE$124:CE$126,100*'Alternatyva 3'!$D$124:$D$126,1/('Alternatyva 3'!$DG$124:$DG$126+100),'Alternatyva 3'!$DH$124:$DH$126)</f>
        <v>0</v>
      </c>
      <c r="CF24" s="218" cm="1">
        <f t="array" ref="CF24">SUMPRODUCT('Alternatyva 3'!CF$124:CF$126,100*'Alternatyva 3'!$D$124:$D$126,1/('Alternatyva 3'!$DG$124:$DG$126+100),'Alternatyva 3'!$DH$124:$DH$126)</f>
        <v>0</v>
      </c>
      <c r="CG24" s="218" cm="1">
        <f t="array" ref="CG24">SUMPRODUCT('Alternatyva 3'!CG$124:CG$126,100*'Alternatyva 3'!$D$124:$D$126,1/('Alternatyva 3'!$DG$124:$DG$126+100),'Alternatyva 3'!$DH$124:$DH$126)</f>
        <v>0</v>
      </c>
      <c r="CH24" s="218" cm="1">
        <f t="array" ref="CH24">SUMPRODUCT('Alternatyva 3'!CH$124:CH$126,100*'Alternatyva 3'!$D$124:$D$126,1/('Alternatyva 3'!$DG$124:$DG$126+100),'Alternatyva 3'!$DH$124:$DH$126)</f>
        <v>0</v>
      </c>
      <c r="CI24" s="218" cm="1">
        <f t="array" ref="CI24">SUMPRODUCT('Alternatyva 3'!CI$124:CI$126,100*'Alternatyva 3'!$D$124:$D$126,1/('Alternatyva 3'!$DG$124:$DG$126+100),'Alternatyva 3'!$DH$124:$DH$126)</f>
        <v>0</v>
      </c>
      <c r="CJ24" s="218" cm="1">
        <f t="array" ref="CJ24">SUMPRODUCT('Alternatyva 3'!CJ$124:CJ$126,100*'Alternatyva 3'!$D$124:$D$126,1/('Alternatyva 3'!$DG$124:$DG$126+100),'Alternatyva 3'!$DH$124:$DH$126)</f>
        <v>0</v>
      </c>
      <c r="CK24" s="218" cm="1">
        <f t="array" ref="CK24">SUMPRODUCT('Alternatyva 3'!CK$124:CK$126,100*'Alternatyva 3'!$D$124:$D$126,1/('Alternatyva 3'!$DG$124:$DG$126+100),'Alternatyva 3'!$DH$124:$DH$126)</f>
        <v>0</v>
      </c>
      <c r="CL24" s="218" cm="1">
        <f t="array" ref="CL24">SUMPRODUCT('Alternatyva 3'!CL$124:CL$126,100*'Alternatyva 3'!$D$124:$D$126,1/('Alternatyva 3'!$DG$124:$DG$126+100),'Alternatyva 3'!$DH$124:$DH$126)</f>
        <v>0</v>
      </c>
      <c r="CM24" s="218" cm="1">
        <f t="array" ref="CM24">SUMPRODUCT('Alternatyva 3'!CM$124:CM$126,100*'Alternatyva 3'!$D$124:$D$126,1/('Alternatyva 3'!$DG$124:$DG$126+100),'Alternatyva 3'!$DH$124:$DH$126)</f>
        <v>0</v>
      </c>
      <c r="CN24" s="218" cm="1">
        <f t="array" ref="CN24">SUMPRODUCT('Alternatyva 3'!CN$124:CN$126,100*'Alternatyva 3'!$D$124:$D$126,1/('Alternatyva 3'!$DG$124:$DG$126+100),'Alternatyva 3'!$DH$124:$DH$126)</f>
        <v>0</v>
      </c>
      <c r="CO24" s="218" cm="1">
        <f t="array" ref="CO24">SUMPRODUCT('Alternatyva 3'!CO$124:CO$126,100*'Alternatyva 3'!$D$124:$D$126,1/('Alternatyva 3'!$DG$124:$DG$126+100),'Alternatyva 3'!$DH$124:$DH$126)</f>
        <v>0</v>
      </c>
      <c r="CP24" s="218" cm="1">
        <f t="array" ref="CP24">SUMPRODUCT('Alternatyva 3'!CP$124:CP$126,100*'Alternatyva 3'!$D$124:$D$126,1/('Alternatyva 3'!$DG$124:$DG$126+100),'Alternatyva 3'!$DH$124:$DH$126)</f>
        <v>0</v>
      </c>
      <c r="CQ24" s="218" cm="1">
        <f t="array" ref="CQ24">SUMPRODUCT('Alternatyva 3'!CQ$124:CQ$126,100*'Alternatyva 3'!$D$124:$D$126,1/('Alternatyva 3'!$DG$124:$DG$126+100),'Alternatyva 3'!$DH$124:$DH$126)</f>
        <v>0</v>
      </c>
      <c r="CR24" s="218" cm="1">
        <f t="array" ref="CR24">SUMPRODUCT('Alternatyva 3'!CR$124:CR$126,100*'Alternatyva 3'!$D$124:$D$126,1/('Alternatyva 3'!$DG$124:$DG$126+100),'Alternatyva 3'!$DH$124:$DH$126)</f>
        <v>0</v>
      </c>
      <c r="CS24" s="218" cm="1">
        <f t="array" ref="CS24">SUMPRODUCT('Alternatyva 3'!CS$124:CS$126,100*'Alternatyva 3'!$D$124:$D$126,1/('Alternatyva 3'!$DG$124:$DG$126+100),'Alternatyva 3'!$DH$124:$DH$126)</f>
        <v>0</v>
      </c>
      <c r="CT24" s="218" cm="1">
        <f t="array" ref="CT24">SUMPRODUCT('Alternatyva 3'!CT$124:CT$126,100*'Alternatyva 3'!$D$124:$D$126,1/('Alternatyva 3'!$DG$124:$DG$126+100),'Alternatyva 3'!$DH$124:$DH$126)</f>
        <v>0</v>
      </c>
      <c r="CU24" s="218" cm="1">
        <f t="array" ref="CU24">SUMPRODUCT('Alternatyva 3'!CU$124:CU$126,100*'Alternatyva 3'!$D$124:$D$126,1/('Alternatyva 3'!$DG$124:$DG$126+100),'Alternatyva 3'!$DH$124:$DH$126)</f>
        <v>0</v>
      </c>
      <c r="CV24" s="218" cm="1">
        <f t="array" ref="CV24">SUMPRODUCT('Alternatyva 3'!CV$124:CV$126,100*'Alternatyva 3'!$D$124:$D$126,1/('Alternatyva 3'!$DG$124:$DG$126+100),'Alternatyva 3'!$DH$124:$DH$126)</f>
        <v>0</v>
      </c>
      <c r="CW24" s="218" cm="1">
        <f t="array" ref="CW24">SUMPRODUCT('Alternatyva 3'!CW$124:CW$126,100*'Alternatyva 3'!$D$124:$D$126,1/('Alternatyva 3'!$DG$124:$DG$126+100),'Alternatyva 3'!$DH$124:$DH$126)</f>
        <v>0</v>
      </c>
      <c r="CX24" s="218" cm="1">
        <f t="array" ref="CX24">SUMPRODUCT('Alternatyva 3'!CX$124:CX$126,100*'Alternatyva 3'!$D$124:$D$126,1/('Alternatyva 3'!$DG$124:$DG$126+100),'Alternatyva 3'!$DH$124:$DH$126)</f>
        <v>0</v>
      </c>
      <c r="CY24" s="218" cm="1">
        <f t="array" ref="CY24">SUMPRODUCT('Alternatyva 3'!CY$124:CY$126,100*'Alternatyva 3'!$D$124:$D$126,1/('Alternatyva 3'!$DG$124:$DG$126+100),'Alternatyva 3'!$DH$124:$DH$126)</f>
        <v>0</v>
      </c>
      <c r="CZ24" s="218" cm="1">
        <f t="array" ref="CZ24">SUMPRODUCT('Alternatyva 3'!CZ$124:CZ$126,100*'Alternatyva 3'!$D$124:$D$126,1/('Alternatyva 3'!$DG$124:$DG$126+100),'Alternatyva 3'!$DH$124:$DH$126)</f>
        <v>0</v>
      </c>
      <c r="DA24" s="218" cm="1">
        <f t="array" ref="DA24">SUMPRODUCT('Alternatyva 3'!DA$124:DA$126,100*'Alternatyva 3'!$D$124:$D$126,1/('Alternatyva 3'!$DG$124:$DG$126+100),'Alternatyva 3'!$DH$124:$DH$126)</f>
        <v>0</v>
      </c>
      <c r="DB24" s="218" cm="1">
        <f t="array" ref="DB24">SUMPRODUCT('Alternatyva 3'!DB$124:DB$126,100*'Alternatyva 3'!$D$124:$D$126,1/('Alternatyva 3'!$DG$124:$DG$126+100),'Alternatyva 3'!$DH$124:$DH$126)</f>
        <v>0</v>
      </c>
      <c r="DC24" s="218" cm="1">
        <f t="array" ref="DC24">SUMPRODUCT('Alternatyva 3'!DC$124:DC$126,100*'Alternatyva 3'!$D$124:$D$126,1/('Alternatyva 3'!$DG$124:$DG$126+100),'Alternatyva 3'!$DH$124:$DH$126)</f>
        <v>0</v>
      </c>
    </row>
    <row r="25" spans="2:107" hidden="1">
      <c r="C25" s="799" t="s">
        <v>251</v>
      </c>
      <c r="D25" s="799"/>
      <c r="E25" s="799"/>
      <c r="F25" s="192">
        <f>H25+NPV(FD,I25:INDEX(I25:DC25,PAL))</f>
        <v>0</v>
      </c>
      <c r="G25" s="192">
        <f>SUMIF($H$6:$DC$6,"&lt;="&amp;PAL,$H25:$DC25)</f>
        <v>0</v>
      </c>
      <c r="H25" s="218">
        <f>-H22+H23+H24</f>
        <v>0</v>
      </c>
      <c r="I25" s="218">
        <f t="shared" ref="I25:BT25" si="14">-I22+I23+I24</f>
        <v>0</v>
      </c>
      <c r="J25" s="218">
        <f t="shared" si="14"/>
        <v>0</v>
      </c>
      <c r="K25" s="218">
        <f t="shared" si="14"/>
        <v>0</v>
      </c>
      <c r="L25" s="218">
        <f t="shared" si="14"/>
        <v>0</v>
      </c>
      <c r="M25" s="218">
        <f t="shared" si="14"/>
        <v>0</v>
      </c>
      <c r="N25" s="218">
        <f t="shared" si="14"/>
        <v>0</v>
      </c>
      <c r="O25" s="218">
        <f t="shared" si="14"/>
        <v>0</v>
      </c>
      <c r="P25" s="218">
        <f t="shared" si="14"/>
        <v>0</v>
      </c>
      <c r="Q25" s="218">
        <f t="shared" si="14"/>
        <v>0</v>
      </c>
      <c r="R25" s="218">
        <f t="shared" si="14"/>
        <v>0</v>
      </c>
      <c r="S25" s="218">
        <f t="shared" si="14"/>
        <v>0</v>
      </c>
      <c r="T25" s="218">
        <f t="shared" si="14"/>
        <v>0</v>
      </c>
      <c r="U25" s="218">
        <f t="shared" si="14"/>
        <v>0</v>
      </c>
      <c r="V25" s="218">
        <f t="shared" si="14"/>
        <v>0</v>
      </c>
      <c r="W25" s="218">
        <f t="shared" si="14"/>
        <v>0</v>
      </c>
      <c r="X25" s="218">
        <f t="shared" si="14"/>
        <v>0</v>
      </c>
      <c r="Y25" s="218">
        <f t="shared" si="14"/>
        <v>0</v>
      </c>
      <c r="Z25" s="218">
        <f t="shared" si="14"/>
        <v>0</v>
      </c>
      <c r="AA25" s="218">
        <f t="shared" si="14"/>
        <v>0</v>
      </c>
      <c r="AB25" s="218">
        <f t="shared" si="14"/>
        <v>0</v>
      </c>
      <c r="AC25" s="218">
        <f t="shared" si="14"/>
        <v>0</v>
      </c>
      <c r="AD25" s="218">
        <f t="shared" si="14"/>
        <v>0</v>
      </c>
      <c r="AE25" s="218">
        <f t="shared" si="14"/>
        <v>0</v>
      </c>
      <c r="AF25" s="218">
        <f t="shared" si="14"/>
        <v>0</v>
      </c>
      <c r="AG25" s="218">
        <f t="shared" si="14"/>
        <v>0</v>
      </c>
      <c r="AH25" s="218">
        <f t="shared" si="14"/>
        <v>0</v>
      </c>
      <c r="AI25" s="218">
        <f t="shared" si="14"/>
        <v>0</v>
      </c>
      <c r="AJ25" s="218">
        <f t="shared" si="14"/>
        <v>0</v>
      </c>
      <c r="AK25" s="218">
        <f t="shared" si="14"/>
        <v>0</v>
      </c>
      <c r="AL25" s="218">
        <f t="shared" si="14"/>
        <v>0</v>
      </c>
      <c r="AM25" s="218">
        <f t="shared" si="14"/>
        <v>0</v>
      </c>
      <c r="AN25" s="218">
        <f t="shared" si="14"/>
        <v>0</v>
      </c>
      <c r="AO25" s="218">
        <f t="shared" si="14"/>
        <v>0</v>
      </c>
      <c r="AP25" s="218">
        <f t="shared" si="14"/>
        <v>0</v>
      </c>
      <c r="AQ25" s="218">
        <f t="shared" si="14"/>
        <v>0</v>
      </c>
      <c r="AR25" s="218">
        <f t="shared" si="14"/>
        <v>0</v>
      </c>
      <c r="AS25" s="218">
        <f t="shared" si="14"/>
        <v>0</v>
      </c>
      <c r="AT25" s="218">
        <f t="shared" si="14"/>
        <v>0</v>
      </c>
      <c r="AU25" s="218">
        <f t="shared" si="14"/>
        <v>0</v>
      </c>
      <c r="AV25" s="218">
        <f t="shared" si="14"/>
        <v>0</v>
      </c>
      <c r="AW25" s="218">
        <f t="shared" si="14"/>
        <v>0</v>
      </c>
      <c r="AX25" s="218">
        <f t="shared" si="14"/>
        <v>0</v>
      </c>
      <c r="AY25" s="218">
        <f t="shared" si="14"/>
        <v>0</v>
      </c>
      <c r="AZ25" s="218">
        <f t="shared" si="14"/>
        <v>0</v>
      </c>
      <c r="BA25" s="218">
        <f t="shared" si="14"/>
        <v>0</v>
      </c>
      <c r="BB25" s="218">
        <f t="shared" si="14"/>
        <v>0</v>
      </c>
      <c r="BC25" s="218">
        <f t="shared" si="14"/>
        <v>0</v>
      </c>
      <c r="BD25" s="218">
        <f t="shared" si="14"/>
        <v>0</v>
      </c>
      <c r="BE25" s="218">
        <f t="shared" si="14"/>
        <v>0</v>
      </c>
      <c r="BF25" s="218">
        <f t="shared" si="14"/>
        <v>0</v>
      </c>
      <c r="BG25" s="218">
        <f t="shared" si="14"/>
        <v>0</v>
      </c>
      <c r="BH25" s="218">
        <f t="shared" si="14"/>
        <v>0</v>
      </c>
      <c r="BI25" s="218">
        <f t="shared" si="14"/>
        <v>0</v>
      </c>
      <c r="BJ25" s="218">
        <f t="shared" si="14"/>
        <v>0</v>
      </c>
      <c r="BK25" s="218">
        <f t="shared" si="14"/>
        <v>0</v>
      </c>
      <c r="BL25" s="218">
        <f t="shared" si="14"/>
        <v>0</v>
      </c>
      <c r="BM25" s="218">
        <f t="shared" si="14"/>
        <v>0</v>
      </c>
      <c r="BN25" s="218">
        <f t="shared" si="14"/>
        <v>0</v>
      </c>
      <c r="BO25" s="218">
        <f t="shared" si="14"/>
        <v>0</v>
      </c>
      <c r="BP25" s="218">
        <f t="shared" si="14"/>
        <v>0</v>
      </c>
      <c r="BQ25" s="218">
        <f t="shared" si="14"/>
        <v>0</v>
      </c>
      <c r="BR25" s="218">
        <f t="shared" si="14"/>
        <v>0</v>
      </c>
      <c r="BS25" s="218">
        <f t="shared" si="14"/>
        <v>0</v>
      </c>
      <c r="BT25" s="218">
        <f t="shared" si="14"/>
        <v>0</v>
      </c>
      <c r="BU25" s="218">
        <f t="shared" ref="BU25:DC25" si="15">-BU22+BU23+BU24</f>
        <v>0</v>
      </c>
      <c r="BV25" s="218">
        <f t="shared" si="15"/>
        <v>0</v>
      </c>
      <c r="BW25" s="218">
        <f t="shared" si="15"/>
        <v>0</v>
      </c>
      <c r="BX25" s="218">
        <f t="shared" si="15"/>
        <v>0</v>
      </c>
      <c r="BY25" s="218">
        <f t="shared" si="15"/>
        <v>0</v>
      </c>
      <c r="BZ25" s="218">
        <f t="shared" si="15"/>
        <v>0</v>
      </c>
      <c r="CA25" s="218">
        <f t="shared" si="15"/>
        <v>0</v>
      </c>
      <c r="CB25" s="218">
        <f t="shared" si="15"/>
        <v>0</v>
      </c>
      <c r="CC25" s="218">
        <f t="shared" si="15"/>
        <v>0</v>
      </c>
      <c r="CD25" s="218">
        <f t="shared" si="15"/>
        <v>0</v>
      </c>
      <c r="CE25" s="218">
        <f t="shared" si="15"/>
        <v>0</v>
      </c>
      <c r="CF25" s="218">
        <f t="shared" si="15"/>
        <v>0</v>
      </c>
      <c r="CG25" s="218">
        <f t="shared" si="15"/>
        <v>0</v>
      </c>
      <c r="CH25" s="218">
        <f t="shared" si="15"/>
        <v>0</v>
      </c>
      <c r="CI25" s="218">
        <f t="shared" si="15"/>
        <v>0</v>
      </c>
      <c r="CJ25" s="218">
        <f t="shared" si="15"/>
        <v>0</v>
      </c>
      <c r="CK25" s="218">
        <f t="shared" si="15"/>
        <v>0</v>
      </c>
      <c r="CL25" s="218">
        <f t="shared" si="15"/>
        <v>0</v>
      </c>
      <c r="CM25" s="218">
        <f t="shared" si="15"/>
        <v>0</v>
      </c>
      <c r="CN25" s="218">
        <f t="shared" si="15"/>
        <v>0</v>
      </c>
      <c r="CO25" s="218">
        <f t="shared" si="15"/>
        <v>0</v>
      </c>
      <c r="CP25" s="218">
        <f t="shared" si="15"/>
        <v>0</v>
      </c>
      <c r="CQ25" s="218">
        <f t="shared" si="15"/>
        <v>0</v>
      </c>
      <c r="CR25" s="218">
        <f t="shared" si="15"/>
        <v>0</v>
      </c>
      <c r="CS25" s="218">
        <f t="shared" si="15"/>
        <v>0</v>
      </c>
      <c r="CT25" s="218">
        <f t="shared" si="15"/>
        <v>0</v>
      </c>
      <c r="CU25" s="218">
        <f t="shared" si="15"/>
        <v>0</v>
      </c>
      <c r="CV25" s="218">
        <f t="shared" si="15"/>
        <v>0</v>
      </c>
      <c r="CW25" s="218">
        <f t="shared" si="15"/>
        <v>0</v>
      </c>
      <c r="CX25" s="218">
        <f t="shared" si="15"/>
        <v>0</v>
      </c>
      <c r="CY25" s="218">
        <f t="shared" si="15"/>
        <v>0</v>
      </c>
      <c r="CZ25" s="218">
        <f t="shared" si="15"/>
        <v>0</v>
      </c>
      <c r="DA25" s="218">
        <f t="shared" si="15"/>
        <v>0</v>
      </c>
      <c r="DB25" s="218">
        <f t="shared" si="15"/>
        <v>0</v>
      </c>
      <c r="DC25" s="218">
        <f t="shared" si="15"/>
        <v>0</v>
      </c>
    </row>
    <row r="26" spans="2:107" hidden="1"/>
    <row r="27" spans="2:107" hidden="1">
      <c r="B27" s="16" t="s">
        <v>33</v>
      </c>
      <c r="C27" s="21"/>
      <c r="D27" s="21"/>
      <c r="E27" s="21"/>
      <c r="F27" s="709" t="s">
        <v>140</v>
      </c>
      <c r="G27" s="721"/>
      <c r="H27" s="168">
        <v>0</v>
      </c>
      <c r="I27" s="168">
        <v>1</v>
      </c>
      <c r="J27" s="168">
        <v>2</v>
      </c>
      <c r="K27" s="168">
        <v>3</v>
      </c>
      <c r="L27" s="168">
        <v>4</v>
      </c>
      <c r="M27" s="168">
        <v>5</v>
      </c>
      <c r="N27" s="168">
        <v>6</v>
      </c>
      <c r="O27" s="168">
        <v>7</v>
      </c>
      <c r="P27" s="168">
        <v>8</v>
      </c>
      <c r="Q27" s="168">
        <v>9</v>
      </c>
      <c r="R27" s="168">
        <v>10</v>
      </c>
      <c r="S27" s="168">
        <v>11</v>
      </c>
      <c r="T27" s="168">
        <v>12</v>
      </c>
      <c r="U27" s="168">
        <v>13</v>
      </c>
      <c r="V27" s="168">
        <v>14</v>
      </c>
      <c r="W27" s="168">
        <v>15</v>
      </c>
      <c r="X27" s="168">
        <v>16</v>
      </c>
      <c r="Y27" s="168">
        <v>17</v>
      </c>
      <c r="Z27" s="168">
        <v>18</v>
      </c>
      <c r="AA27" s="168">
        <v>19</v>
      </c>
      <c r="AB27" s="168">
        <v>20</v>
      </c>
      <c r="AC27" s="168">
        <v>21</v>
      </c>
      <c r="AD27" s="168">
        <v>22</v>
      </c>
      <c r="AE27" s="168">
        <v>23</v>
      </c>
      <c r="AF27" s="168">
        <v>24</v>
      </c>
      <c r="AG27" s="168">
        <v>25</v>
      </c>
      <c r="AH27" s="168">
        <v>26</v>
      </c>
      <c r="AI27" s="168">
        <v>27</v>
      </c>
      <c r="AJ27" s="168">
        <v>28</v>
      </c>
      <c r="AK27" s="168">
        <v>29</v>
      </c>
      <c r="AL27" s="168">
        <v>30</v>
      </c>
      <c r="AM27" s="168">
        <v>31</v>
      </c>
      <c r="AN27" s="168">
        <v>32</v>
      </c>
      <c r="AO27" s="168">
        <v>33</v>
      </c>
      <c r="AP27" s="168">
        <v>34</v>
      </c>
      <c r="AQ27" s="168">
        <v>35</v>
      </c>
      <c r="AR27" s="168">
        <v>36</v>
      </c>
      <c r="AS27" s="168">
        <v>37</v>
      </c>
      <c r="AT27" s="168">
        <v>38</v>
      </c>
      <c r="AU27" s="168">
        <v>39</v>
      </c>
      <c r="AV27" s="168">
        <v>40</v>
      </c>
      <c r="AW27" s="168">
        <v>41</v>
      </c>
      <c r="AX27" s="168">
        <v>42</v>
      </c>
      <c r="AY27" s="168">
        <v>43</v>
      </c>
      <c r="AZ27" s="168">
        <v>44</v>
      </c>
      <c r="BA27" s="168">
        <v>45</v>
      </c>
      <c r="BB27" s="168">
        <v>46</v>
      </c>
      <c r="BC27" s="168">
        <v>47</v>
      </c>
      <c r="BD27" s="168">
        <v>48</v>
      </c>
      <c r="BE27" s="168">
        <v>49</v>
      </c>
      <c r="BF27" s="168">
        <v>50</v>
      </c>
      <c r="BG27" s="168">
        <v>51</v>
      </c>
      <c r="BH27" s="168">
        <v>52</v>
      </c>
      <c r="BI27" s="168">
        <v>53</v>
      </c>
      <c r="BJ27" s="168">
        <v>54</v>
      </c>
      <c r="BK27" s="168">
        <v>55</v>
      </c>
      <c r="BL27" s="168">
        <v>56</v>
      </c>
      <c r="BM27" s="168">
        <v>57</v>
      </c>
      <c r="BN27" s="168">
        <v>58</v>
      </c>
      <c r="BO27" s="168">
        <v>59</v>
      </c>
      <c r="BP27" s="168">
        <v>60</v>
      </c>
      <c r="BQ27" s="168">
        <v>61</v>
      </c>
      <c r="BR27" s="168">
        <v>62</v>
      </c>
      <c r="BS27" s="168">
        <v>63</v>
      </c>
      <c r="BT27" s="168">
        <v>64</v>
      </c>
      <c r="BU27" s="168">
        <v>65</v>
      </c>
      <c r="BV27" s="168">
        <v>66</v>
      </c>
      <c r="BW27" s="168">
        <v>67</v>
      </c>
      <c r="BX27" s="168">
        <v>68</v>
      </c>
      <c r="BY27" s="168">
        <v>69</v>
      </c>
      <c r="BZ27" s="168">
        <v>70</v>
      </c>
      <c r="CA27" s="168">
        <v>71</v>
      </c>
      <c r="CB27" s="168">
        <v>72</v>
      </c>
      <c r="CC27" s="168">
        <v>73</v>
      </c>
      <c r="CD27" s="168">
        <v>74</v>
      </c>
      <c r="CE27" s="168">
        <v>75</v>
      </c>
      <c r="CF27" s="168">
        <v>76</v>
      </c>
      <c r="CG27" s="168">
        <v>77</v>
      </c>
      <c r="CH27" s="168">
        <v>78</v>
      </c>
      <c r="CI27" s="168">
        <v>79</v>
      </c>
      <c r="CJ27" s="168">
        <v>80</v>
      </c>
      <c r="CK27" s="168">
        <v>81</v>
      </c>
      <c r="CL27" s="168">
        <v>82</v>
      </c>
      <c r="CM27" s="168">
        <v>83</v>
      </c>
      <c r="CN27" s="168">
        <v>84</v>
      </c>
      <c r="CO27" s="168">
        <v>85</v>
      </c>
      <c r="CP27" s="168">
        <v>86</v>
      </c>
      <c r="CQ27" s="168">
        <v>87</v>
      </c>
      <c r="CR27" s="168">
        <v>88</v>
      </c>
      <c r="CS27" s="168">
        <v>89</v>
      </c>
      <c r="CT27" s="168">
        <v>90</v>
      </c>
      <c r="CU27" s="168">
        <v>91</v>
      </c>
      <c r="CV27" s="168">
        <v>92</v>
      </c>
      <c r="CW27" s="168">
        <v>93</v>
      </c>
      <c r="CX27" s="168">
        <v>94</v>
      </c>
      <c r="CY27" s="168">
        <v>95</v>
      </c>
      <c r="CZ27" s="168">
        <v>96</v>
      </c>
      <c r="DA27" s="168">
        <v>97</v>
      </c>
      <c r="DB27" s="168">
        <v>98</v>
      </c>
      <c r="DC27" s="168">
        <v>99</v>
      </c>
    </row>
    <row r="28" spans="2:107" ht="28.8" hidden="1">
      <c r="B28" s="203" t="s">
        <v>215</v>
      </c>
      <c r="C28" s="788" t="s">
        <v>252</v>
      </c>
      <c r="D28" s="788"/>
      <c r="E28" s="788"/>
      <c r="F28" s="169" t="s">
        <v>144</v>
      </c>
      <c r="G28" s="168" t="s">
        <v>145</v>
      </c>
      <c r="H28" s="168" cm="1">
        <f t="array" aca="1" ref="H28" ca="1">Nuliniai</f>
        <v>2021</v>
      </c>
      <c r="I28" s="168">
        <f t="shared" ref="I28:AN28" ca="1" si="16">$H$7+I27</f>
        <v>2022</v>
      </c>
      <c r="J28" s="168">
        <f t="shared" ca="1" si="16"/>
        <v>2023</v>
      </c>
      <c r="K28" s="168">
        <f t="shared" ca="1" si="16"/>
        <v>2024</v>
      </c>
      <c r="L28" s="168">
        <f t="shared" ca="1" si="16"/>
        <v>2025</v>
      </c>
      <c r="M28" s="168">
        <f t="shared" ca="1" si="16"/>
        <v>2026</v>
      </c>
      <c r="N28" s="168">
        <f t="shared" ca="1" si="16"/>
        <v>2027</v>
      </c>
      <c r="O28" s="168">
        <f t="shared" ca="1" si="16"/>
        <v>2028</v>
      </c>
      <c r="P28" s="168">
        <f t="shared" ca="1" si="16"/>
        <v>2029</v>
      </c>
      <c r="Q28" s="168">
        <f t="shared" ca="1" si="16"/>
        <v>2030</v>
      </c>
      <c r="R28" s="168">
        <f t="shared" ca="1" si="16"/>
        <v>2031</v>
      </c>
      <c r="S28" s="168">
        <f t="shared" ca="1" si="16"/>
        <v>2032</v>
      </c>
      <c r="T28" s="168">
        <f t="shared" ca="1" si="16"/>
        <v>2033</v>
      </c>
      <c r="U28" s="168">
        <f t="shared" ca="1" si="16"/>
        <v>2034</v>
      </c>
      <c r="V28" s="168">
        <f t="shared" ca="1" si="16"/>
        <v>2035</v>
      </c>
      <c r="W28" s="168">
        <f t="shared" ca="1" si="16"/>
        <v>2036</v>
      </c>
      <c r="X28" s="168">
        <f t="shared" ca="1" si="16"/>
        <v>2037</v>
      </c>
      <c r="Y28" s="168">
        <f t="shared" ca="1" si="16"/>
        <v>2038</v>
      </c>
      <c r="Z28" s="168">
        <f t="shared" ca="1" si="16"/>
        <v>2039</v>
      </c>
      <c r="AA28" s="168">
        <f t="shared" ca="1" si="16"/>
        <v>2040</v>
      </c>
      <c r="AB28" s="168">
        <f t="shared" ca="1" si="16"/>
        <v>2041</v>
      </c>
      <c r="AC28" s="168">
        <f t="shared" ca="1" si="16"/>
        <v>2042</v>
      </c>
      <c r="AD28" s="168">
        <f t="shared" ca="1" si="16"/>
        <v>2043</v>
      </c>
      <c r="AE28" s="168">
        <f t="shared" ca="1" si="16"/>
        <v>2044</v>
      </c>
      <c r="AF28" s="168">
        <f t="shared" ca="1" si="16"/>
        <v>2045</v>
      </c>
      <c r="AG28" s="168">
        <f t="shared" ca="1" si="16"/>
        <v>2046</v>
      </c>
      <c r="AH28" s="168">
        <f t="shared" ca="1" si="16"/>
        <v>2047</v>
      </c>
      <c r="AI28" s="168">
        <f t="shared" ca="1" si="16"/>
        <v>2048</v>
      </c>
      <c r="AJ28" s="168">
        <f t="shared" ca="1" si="16"/>
        <v>2049</v>
      </c>
      <c r="AK28" s="168">
        <f t="shared" ca="1" si="16"/>
        <v>2050</v>
      </c>
      <c r="AL28" s="168">
        <f t="shared" ca="1" si="16"/>
        <v>2051</v>
      </c>
      <c r="AM28" s="168">
        <f t="shared" ca="1" si="16"/>
        <v>2052</v>
      </c>
      <c r="AN28" s="168">
        <f t="shared" ca="1" si="16"/>
        <v>2053</v>
      </c>
      <c r="AO28" s="168">
        <f t="shared" ref="AO28:BT28" ca="1" si="17">$H$7+AO27</f>
        <v>2054</v>
      </c>
      <c r="AP28" s="168">
        <f t="shared" ca="1" si="17"/>
        <v>2055</v>
      </c>
      <c r="AQ28" s="168">
        <f t="shared" ca="1" si="17"/>
        <v>2056</v>
      </c>
      <c r="AR28" s="168">
        <f t="shared" ca="1" si="17"/>
        <v>2057</v>
      </c>
      <c r="AS28" s="168">
        <f t="shared" ca="1" si="17"/>
        <v>2058</v>
      </c>
      <c r="AT28" s="168">
        <f t="shared" ca="1" si="17"/>
        <v>2059</v>
      </c>
      <c r="AU28" s="168">
        <f t="shared" ca="1" si="17"/>
        <v>2060</v>
      </c>
      <c r="AV28" s="168">
        <f t="shared" ca="1" si="17"/>
        <v>2061</v>
      </c>
      <c r="AW28" s="168">
        <f t="shared" ca="1" si="17"/>
        <v>2062</v>
      </c>
      <c r="AX28" s="168">
        <f t="shared" ca="1" si="17"/>
        <v>2063</v>
      </c>
      <c r="AY28" s="168">
        <f t="shared" ca="1" si="17"/>
        <v>2064</v>
      </c>
      <c r="AZ28" s="168">
        <f t="shared" ca="1" si="17"/>
        <v>2065</v>
      </c>
      <c r="BA28" s="168">
        <f t="shared" ca="1" si="17"/>
        <v>2066</v>
      </c>
      <c r="BB28" s="168">
        <f t="shared" ca="1" si="17"/>
        <v>2067</v>
      </c>
      <c r="BC28" s="168">
        <f t="shared" ca="1" si="17"/>
        <v>2068</v>
      </c>
      <c r="BD28" s="168">
        <f t="shared" ca="1" si="17"/>
        <v>2069</v>
      </c>
      <c r="BE28" s="168">
        <f t="shared" ca="1" si="17"/>
        <v>2070</v>
      </c>
      <c r="BF28" s="168">
        <f t="shared" ca="1" si="17"/>
        <v>2071</v>
      </c>
      <c r="BG28" s="168">
        <f t="shared" ca="1" si="17"/>
        <v>2072</v>
      </c>
      <c r="BH28" s="168">
        <f t="shared" ca="1" si="17"/>
        <v>2073</v>
      </c>
      <c r="BI28" s="168">
        <f t="shared" ca="1" si="17"/>
        <v>2074</v>
      </c>
      <c r="BJ28" s="168">
        <f t="shared" ca="1" si="17"/>
        <v>2075</v>
      </c>
      <c r="BK28" s="168">
        <f t="shared" ca="1" si="17"/>
        <v>2076</v>
      </c>
      <c r="BL28" s="168">
        <f t="shared" ca="1" si="17"/>
        <v>2077</v>
      </c>
      <c r="BM28" s="168">
        <f t="shared" ca="1" si="17"/>
        <v>2078</v>
      </c>
      <c r="BN28" s="168">
        <f t="shared" ca="1" si="17"/>
        <v>2079</v>
      </c>
      <c r="BO28" s="168">
        <f t="shared" ca="1" si="17"/>
        <v>2080</v>
      </c>
      <c r="BP28" s="168">
        <f t="shared" ca="1" si="17"/>
        <v>2081</v>
      </c>
      <c r="BQ28" s="168">
        <f t="shared" ca="1" si="17"/>
        <v>2082</v>
      </c>
      <c r="BR28" s="168">
        <f t="shared" ca="1" si="17"/>
        <v>2083</v>
      </c>
      <c r="BS28" s="168">
        <f t="shared" ca="1" si="17"/>
        <v>2084</v>
      </c>
      <c r="BT28" s="168">
        <f t="shared" ca="1" si="17"/>
        <v>2085</v>
      </c>
      <c r="BU28" s="168">
        <f t="shared" ref="BU28:CZ28" ca="1" si="18">$H$7+BU27</f>
        <v>2086</v>
      </c>
      <c r="BV28" s="168">
        <f t="shared" ca="1" si="18"/>
        <v>2087</v>
      </c>
      <c r="BW28" s="168">
        <f t="shared" ca="1" si="18"/>
        <v>2088</v>
      </c>
      <c r="BX28" s="168">
        <f t="shared" ca="1" si="18"/>
        <v>2089</v>
      </c>
      <c r="BY28" s="168">
        <f t="shared" ca="1" si="18"/>
        <v>2090</v>
      </c>
      <c r="BZ28" s="168">
        <f t="shared" ca="1" si="18"/>
        <v>2091</v>
      </c>
      <c r="CA28" s="168">
        <f t="shared" ca="1" si="18"/>
        <v>2092</v>
      </c>
      <c r="CB28" s="168">
        <f t="shared" ca="1" si="18"/>
        <v>2093</v>
      </c>
      <c r="CC28" s="168">
        <f t="shared" ca="1" si="18"/>
        <v>2094</v>
      </c>
      <c r="CD28" s="168">
        <f t="shared" ca="1" si="18"/>
        <v>2095</v>
      </c>
      <c r="CE28" s="168">
        <f t="shared" ca="1" si="18"/>
        <v>2096</v>
      </c>
      <c r="CF28" s="168">
        <f t="shared" ca="1" si="18"/>
        <v>2097</v>
      </c>
      <c r="CG28" s="168">
        <f t="shared" ca="1" si="18"/>
        <v>2098</v>
      </c>
      <c r="CH28" s="168">
        <f t="shared" ca="1" si="18"/>
        <v>2099</v>
      </c>
      <c r="CI28" s="168">
        <f t="shared" ca="1" si="18"/>
        <v>2100</v>
      </c>
      <c r="CJ28" s="168">
        <f t="shared" ca="1" si="18"/>
        <v>2101</v>
      </c>
      <c r="CK28" s="168">
        <f t="shared" ca="1" si="18"/>
        <v>2102</v>
      </c>
      <c r="CL28" s="168">
        <f t="shared" ca="1" si="18"/>
        <v>2103</v>
      </c>
      <c r="CM28" s="168">
        <f t="shared" ca="1" si="18"/>
        <v>2104</v>
      </c>
      <c r="CN28" s="168">
        <f t="shared" ca="1" si="18"/>
        <v>2105</v>
      </c>
      <c r="CO28" s="168">
        <f t="shared" ca="1" si="18"/>
        <v>2106</v>
      </c>
      <c r="CP28" s="168">
        <f t="shared" ca="1" si="18"/>
        <v>2107</v>
      </c>
      <c r="CQ28" s="168">
        <f t="shared" ca="1" si="18"/>
        <v>2108</v>
      </c>
      <c r="CR28" s="168">
        <f t="shared" ca="1" si="18"/>
        <v>2109</v>
      </c>
      <c r="CS28" s="168">
        <f t="shared" ca="1" si="18"/>
        <v>2110</v>
      </c>
      <c r="CT28" s="168">
        <f t="shared" ca="1" si="18"/>
        <v>2111</v>
      </c>
      <c r="CU28" s="168">
        <f t="shared" ca="1" si="18"/>
        <v>2112</v>
      </c>
      <c r="CV28" s="168">
        <f t="shared" ca="1" si="18"/>
        <v>2113</v>
      </c>
      <c r="CW28" s="168">
        <f t="shared" ca="1" si="18"/>
        <v>2114</v>
      </c>
      <c r="CX28" s="168">
        <f t="shared" ca="1" si="18"/>
        <v>2115</v>
      </c>
      <c r="CY28" s="168">
        <f t="shared" ca="1" si="18"/>
        <v>2116</v>
      </c>
      <c r="CZ28" s="168">
        <f t="shared" ca="1" si="18"/>
        <v>2117</v>
      </c>
      <c r="DA28" s="168">
        <f t="shared" ref="DA28:DC28" ca="1" si="19">$H$7+DA27</f>
        <v>2118</v>
      </c>
      <c r="DB28" s="168">
        <f t="shared" ca="1" si="19"/>
        <v>2119</v>
      </c>
      <c r="DC28" s="168">
        <f t="shared" ca="1" si="19"/>
        <v>2120</v>
      </c>
    </row>
    <row r="29" spans="2:107" ht="15" hidden="1" customHeight="1">
      <c r="B29" s="160" t="s">
        <v>253</v>
      </c>
      <c r="C29" s="790" t="s">
        <v>254</v>
      </c>
      <c r="D29" s="790"/>
      <c r="E29" s="790"/>
      <c r="F29" s="192">
        <f>H29+NPV(FD,I29:INDEX(I29:DC29,PAL))</f>
        <v>0</v>
      </c>
      <c r="G29" s="192">
        <f>SUMIF($H$6:$DC$6,"&lt;="&amp;PAL,$H29:$DC29)</f>
        <v>0</v>
      </c>
      <c r="H29" s="193">
        <f>'Alternatyva 4'!H$7-'Alternatyva 4'!H$128</f>
        <v>0</v>
      </c>
      <c r="I29" s="193">
        <f>'Alternatyva 4'!I$7-'Alternatyva 4'!I$128</f>
        <v>0</v>
      </c>
      <c r="J29" s="193">
        <f>'Alternatyva 4'!J$7-'Alternatyva 4'!J$128</f>
        <v>0</v>
      </c>
      <c r="K29" s="193">
        <f>'Alternatyva 4'!K$7-'Alternatyva 4'!K$128</f>
        <v>0</v>
      </c>
      <c r="L29" s="193">
        <f>'Alternatyva 4'!L$7-'Alternatyva 4'!L$128</f>
        <v>0</v>
      </c>
      <c r="M29" s="193">
        <f>'Alternatyva 4'!M$7-'Alternatyva 4'!M$128</f>
        <v>0</v>
      </c>
      <c r="N29" s="193">
        <f>'Alternatyva 4'!N$7-'Alternatyva 4'!N$128</f>
        <v>0</v>
      </c>
      <c r="O29" s="193">
        <f>'Alternatyva 4'!O$7-'Alternatyva 4'!O$128</f>
        <v>0</v>
      </c>
      <c r="P29" s="193">
        <f>'Alternatyva 4'!P$7-'Alternatyva 4'!P$128</f>
        <v>0</v>
      </c>
      <c r="Q29" s="193">
        <f>'Alternatyva 4'!Q$7-'Alternatyva 4'!Q$128</f>
        <v>0</v>
      </c>
      <c r="R29" s="193">
        <f>'Alternatyva 4'!R$7-'Alternatyva 4'!R$128</f>
        <v>0</v>
      </c>
      <c r="S29" s="193">
        <f>'Alternatyva 4'!S$7-'Alternatyva 4'!S$128</f>
        <v>0</v>
      </c>
      <c r="T29" s="193">
        <f>'Alternatyva 4'!T$7-'Alternatyva 4'!T$128</f>
        <v>0</v>
      </c>
      <c r="U29" s="193">
        <f>'Alternatyva 4'!U$7-'Alternatyva 4'!U$128</f>
        <v>0</v>
      </c>
      <c r="V29" s="193">
        <f>'Alternatyva 4'!V$7-'Alternatyva 4'!V$128</f>
        <v>0</v>
      </c>
      <c r="W29" s="193">
        <f>'Alternatyva 4'!W$7-'Alternatyva 4'!W$128</f>
        <v>0</v>
      </c>
      <c r="X29" s="193">
        <f>'Alternatyva 4'!X$7-'Alternatyva 4'!X$128</f>
        <v>0</v>
      </c>
      <c r="Y29" s="193">
        <f>'Alternatyva 4'!Y$7-'Alternatyva 4'!Y$128</f>
        <v>0</v>
      </c>
      <c r="Z29" s="193">
        <f>'Alternatyva 4'!Z$7-'Alternatyva 4'!Z$128</f>
        <v>0</v>
      </c>
      <c r="AA29" s="193">
        <f>'Alternatyva 4'!AA$7-'Alternatyva 4'!AA$128</f>
        <v>0</v>
      </c>
      <c r="AB29" s="193">
        <f>'Alternatyva 4'!AB$7-'Alternatyva 4'!AB$128</f>
        <v>0</v>
      </c>
      <c r="AC29" s="193">
        <f>'Alternatyva 4'!AC$7-'Alternatyva 4'!AC$128</f>
        <v>0</v>
      </c>
      <c r="AD29" s="193">
        <f>'Alternatyva 4'!AD$7-'Alternatyva 4'!AD$128</f>
        <v>0</v>
      </c>
      <c r="AE29" s="193">
        <f>'Alternatyva 4'!AE$7-'Alternatyva 4'!AE$128</f>
        <v>0</v>
      </c>
      <c r="AF29" s="193">
        <f>'Alternatyva 4'!AF$7-'Alternatyva 4'!AF$128</f>
        <v>0</v>
      </c>
      <c r="AG29" s="193">
        <f>'Alternatyva 4'!AG$7-'Alternatyva 4'!AG$128</f>
        <v>0</v>
      </c>
      <c r="AH29" s="193">
        <f>'Alternatyva 4'!AH$7-'Alternatyva 4'!AH$128</f>
        <v>0</v>
      </c>
      <c r="AI29" s="193">
        <f>'Alternatyva 4'!AI$7-'Alternatyva 4'!AI$128</f>
        <v>0</v>
      </c>
      <c r="AJ29" s="193">
        <f>'Alternatyva 4'!AJ$7-'Alternatyva 4'!AJ$128</f>
        <v>0</v>
      </c>
      <c r="AK29" s="193">
        <f>'Alternatyva 4'!AK$7-'Alternatyva 4'!AK$128</f>
        <v>0</v>
      </c>
      <c r="AL29" s="193">
        <f>'Alternatyva 4'!AL$7-'Alternatyva 4'!AL$128</f>
        <v>0</v>
      </c>
      <c r="AM29" s="193">
        <f>'Alternatyva 4'!AM$7-'Alternatyva 4'!AM$128</f>
        <v>0</v>
      </c>
      <c r="AN29" s="193">
        <f>'Alternatyva 4'!AN$7-'Alternatyva 4'!AN$128</f>
        <v>0</v>
      </c>
      <c r="AO29" s="193">
        <f>'Alternatyva 4'!AO$7-'Alternatyva 4'!AO$128</f>
        <v>0</v>
      </c>
      <c r="AP29" s="193">
        <f>'Alternatyva 4'!AP$7-'Alternatyva 4'!AP$128</f>
        <v>0</v>
      </c>
      <c r="AQ29" s="193">
        <f>'Alternatyva 4'!AQ$7-'Alternatyva 4'!AQ$128</f>
        <v>0</v>
      </c>
      <c r="AR29" s="193">
        <f>'Alternatyva 4'!AR$7-'Alternatyva 4'!AR$128</f>
        <v>0</v>
      </c>
      <c r="AS29" s="193">
        <f>'Alternatyva 4'!AS$7-'Alternatyva 4'!AS$128</f>
        <v>0</v>
      </c>
      <c r="AT29" s="193">
        <f>'Alternatyva 4'!AT$7-'Alternatyva 4'!AT$128</f>
        <v>0</v>
      </c>
      <c r="AU29" s="193">
        <f>'Alternatyva 4'!AU$7-'Alternatyva 4'!AU$128</f>
        <v>0</v>
      </c>
      <c r="AV29" s="193">
        <f>'Alternatyva 4'!AV$7-'Alternatyva 4'!AV$128</f>
        <v>0</v>
      </c>
      <c r="AW29" s="193">
        <f>'Alternatyva 4'!AW$7-'Alternatyva 4'!AW$128</f>
        <v>0</v>
      </c>
      <c r="AX29" s="193">
        <f>'Alternatyva 4'!AX$7-'Alternatyva 4'!AX$128</f>
        <v>0</v>
      </c>
      <c r="AY29" s="193">
        <f>'Alternatyva 4'!AY$7-'Alternatyva 4'!AY$128</f>
        <v>0</v>
      </c>
      <c r="AZ29" s="193">
        <f>'Alternatyva 4'!AZ$7-'Alternatyva 4'!AZ$128</f>
        <v>0</v>
      </c>
      <c r="BA29" s="193">
        <f>'Alternatyva 4'!BA$7-'Alternatyva 4'!BA$128</f>
        <v>0</v>
      </c>
      <c r="BB29" s="193">
        <f>'Alternatyva 4'!BB$7-'Alternatyva 4'!BB$128</f>
        <v>0</v>
      </c>
      <c r="BC29" s="193">
        <f>'Alternatyva 4'!BC$7-'Alternatyva 4'!BC$128</f>
        <v>0</v>
      </c>
      <c r="BD29" s="193">
        <f>'Alternatyva 4'!BD$7-'Alternatyva 4'!BD$128</f>
        <v>0</v>
      </c>
      <c r="BE29" s="193">
        <f>'Alternatyva 4'!BE$7-'Alternatyva 4'!BE$128</f>
        <v>0</v>
      </c>
      <c r="BF29" s="193">
        <f>'Alternatyva 4'!BF$7-'Alternatyva 4'!BF$128</f>
        <v>0</v>
      </c>
      <c r="BG29" s="193">
        <f>'Alternatyva 4'!BG$7-'Alternatyva 4'!BG$128</f>
        <v>0</v>
      </c>
      <c r="BH29" s="193">
        <f>'Alternatyva 4'!BH$7-'Alternatyva 4'!BH$128</f>
        <v>0</v>
      </c>
      <c r="BI29" s="193">
        <f>'Alternatyva 4'!BI$7-'Alternatyva 4'!BI$128</f>
        <v>0</v>
      </c>
      <c r="BJ29" s="193">
        <f>'Alternatyva 4'!BJ$7-'Alternatyva 4'!BJ$128</f>
        <v>0</v>
      </c>
      <c r="BK29" s="193">
        <f>'Alternatyva 4'!BK$7-'Alternatyva 4'!BK$128</f>
        <v>0</v>
      </c>
      <c r="BL29" s="193">
        <f>'Alternatyva 4'!BL$7-'Alternatyva 4'!BL$128</f>
        <v>0</v>
      </c>
      <c r="BM29" s="193">
        <f>'Alternatyva 4'!BM$7-'Alternatyva 4'!BM$128</f>
        <v>0</v>
      </c>
      <c r="BN29" s="193">
        <f>'Alternatyva 4'!BN$7-'Alternatyva 4'!BN$128</f>
        <v>0</v>
      </c>
      <c r="BO29" s="193">
        <f>'Alternatyva 4'!BO$7-'Alternatyva 4'!BO$128</f>
        <v>0</v>
      </c>
      <c r="BP29" s="193">
        <f>'Alternatyva 4'!BP$7-'Alternatyva 4'!BP$128</f>
        <v>0</v>
      </c>
      <c r="BQ29" s="193">
        <f>'Alternatyva 4'!BQ$7-'Alternatyva 4'!BQ$128</f>
        <v>0</v>
      </c>
      <c r="BR29" s="193">
        <f>'Alternatyva 4'!BR$7-'Alternatyva 4'!BR$128</f>
        <v>0</v>
      </c>
      <c r="BS29" s="193">
        <f>'Alternatyva 4'!BS$7-'Alternatyva 4'!BS$128</f>
        <v>0</v>
      </c>
      <c r="BT29" s="193">
        <f>'Alternatyva 4'!BT$7-'Alternatyva 4'!BT$128</f>
        <v>0</v>
      </c>
      <c r="BU29" s="193">
        <f>'Alternatyva 4'!BU$7-'Alternatyva 4'!BU$128</f>
        <v>0</v>
      </c>
      <c r="BV29" s="193">
        <f>'Alternatyva 4'!BV$7-'Alternatyva 4'!BV$128</f>
        <v>0</v>
      </c>
      <c r="BW29" s="193">
        <f>'Alternatyva 4'!BW$7-'Alternatyva 4'!BW$128</f>
        <v>0</v>
      </c>
      <c r="BX29" s="193">
        <f>'Alternatyva 4'!BX$7-'Alternatyva 4'!BX$128</f>
        <v>0</v>
      </c>
      <c r="BY29" s="193">
        <f>'Alternatyva 4'!BY$7-'Alternatyva 4'!BY$128</f>
        <v>0</v>
      </c>
      <c r="BZ29" s="193">
        <f>'Alternatyva 4'!BZ$7-'Alternatyva 4'!BZ$128</f>
        <v>0</v>
      </c>
      <c r="CA29" s="193">
        <f>'Alternatyva 4'!CA$7-'Alternatyva 4'!CA$128</f>
        <v>0</v>
      </c>
      <c r="CB29" s="193">
        <f>'Alternatyva 4'!CB$7-'Alternatyva 4'!CB$128</f>
        <v>0</v>
      </c>
      <c r="CC29" s="193">
        <f>'Alternatyva 4'!CC$7-'Alternatyva 4'!CC$128</f>
        <v>0</v>
      </c>
      <c r="CD29" s="193">
        <f>'Alternatyva 4'!CD$7-'Alternatyva 4'!CD$128</f>
        <v>0</v>
      </c>
      <c r="CE29" s="193">
        <f>'Alternatyva 4'!CE$7-'Alternatyva 4'!CE$128</f>
        <v>0</v>
      </c>
      <c r="CF29" s="193">
        <f>'Alternatyva 4'!CF$7-'Alternatyva 4'!CF$128</f>
        <v>0</v>
      </c>
      <c r="CG29" s="193">
        <f>'Alternatyva 4'!CG$7-'Alternatyva 4'!CG$128</f>
        <v>0</v>
      </c>
      <c r="CH29" s="193">
        <f>'Alternatyva 4'!CH$7-'Alternatyva 4'!CH$128</f>
        <v>0</v>
      </c>
      <c r="CI29" s="193">
        <f>'Alternatyva 4'!CI$7-'Alternatyva 4'!CI$128</f>
        <v>0</v>
      </c>
      <c r="CJ29" s="193">
        <f>'Alternatyva 4'!CJ$7-'Alternatyva 4'!CJ$128</f>
        <v>0</v>
      </c>
      <c r="CK29" s="193">
        <f>'Alternatyva 4'!CK$7-'Alternatyva 4'!CK$128</f>
        <v>0</v>
      </c>
      <c r="CL29" s="193">
        <f>'Alternatyva 4'!CL$7-'Alternatyva 4'!CL$128</f>
        <v>0</v>
      </c>
      <c r="CM29" s="193">
        <f>'Alternatyva 4'!CM$7-'Alternatyva 4'!CM$128</f>
        <v>0</v>
      </c>
      <c r="CN29" s="193">
        <f>'Alternatyva 4'!CN$7-'Alternatyva 4'!CN$128</f>
        <v>0</v>
      </c>
      <c r="CO29" s="193">
        <f>'Alternatyva 4'!CO$7-'Alternatyva 4'!CO$128</f>
        <v>0</v>
      </c>
      <c r="CP29" s="193">
        <f>'Alternatyva 4'!CP$7-'Alternatyva 4'!CP$128</f>
        <v>0</v>
      </c>
      <c r="CQ29" s="193">
        <f>'Alternatyva 4'!CQ$7-'Alternatyva 4'!CQ$128</f>
        <v>0</v>
      </c>
      <c r="CR29" s="193">
        <f>'Alternatyva 4'!CR$7-'Alternatyva 4'!CR$128</f>
        <v>0</v>
      </c>
      <c r="CS29" s="193">
        <f>'Alternatyva 4'!CS$7-'Alternatyva 4'!CS$128</f>
        <v>0</v>
      </c>
      <c r="CT29" s="193">
        <f>'Alternatyva 4'!CT$7-'Alternatyva 4'!CT$128</f>
        <v>0</v>
      </c>
      <c r="CU29" s="193">
        <f>'Alternatyva 4'!CU$7-'Alternatyva 4'!CU$128</f>
        <v>0</v>
      </c>
      <c r="CV29" s="193">
        <f>'Alternatyva 4'!CV$7-'Alternatyva 4'!CV$128</f>
        <v>0</v>
      </c>
      <c r="CW29" s="193">
        <f>'Alternatyva 4'!CW$7-'Alternatyva 4'!CW$128</f>
        <v>0</v>
      </c>
      <c r="CX29" s="193">
        <f>'Alternatyva 4'!CX$7-'Alternatyva 4'!CX$128</f>
        <v>0</v>
      </c>
      <c r="CY29" s="193">
        <f>'Alternatyva 4'!CY$7-'Alternatyva 4'!CY$128</f>
        <v>0</v>
      </c>
      <c r="CZ29" s="193">
        <f>'Alternatyva 4'!CZ$7-'Alternatyva 4'!CZ$128</f>
        <v>0</v>
      </c>
      <c r="DA29" s="193">
        <f>'Alternatyva 4'!DA$7-'Alternatyva 4'!DA$128</f>
        <v>0</v>
      </c>
      <c r="DB29" s="193">
        <f>'Alternatyva 4'!DB$7-'Alternatyva 4'!DB$128</f>
        <v>0</v>
      </c>
      <c r="DC29" s="193">
        <f>'Alternatyva 4'!DC$7-'Alternatyva 4'!DC$128</f>
        <v>0</v>
      </c>
    </row>
    <row r="30" spans="2:107" ht="28.95" hidden="1" customHeight="1">
      <c r="B30" s="160" t="s">
        <v>255</v>
      </c>
      <c r="C30" s="796" t="s">
        <v>551</v>
      </c>
      <c r="D30" s="797"/>
      <c r="E30" s="798"/>
      <c r="F30" s="192">
        <f>H30+NPV(FD,I30:INDEX(I30:DC30,PAL))</f>
        <v>0</v>
      </c>
      <c r="G30" s="192">
        <f>SUMIF($H$6:$DC$6,"&lt;="&amp;PAL,$H30:$DC30)</f>
        <v>0</v>
      </c>
      <c r="H30" s="333" cm="1">
        <f t="array" ref="H30">SUMPRODUCT('Alternatyva 4'!H$112:H$114,100/('Alternatyva 4'!$DG$112:$DG$114+100))-SUMPRODUCT('Alternatyva 4'!H$124:H$126,100/('Alternatyva 4'!$DG$124:$DG$126+100))+SUMPRODUCT('Alternatyva 4'!H$20:H$100,100/('Alternatyva 4'!$DG$20:$DG$100+100),'Alternatyva 4'!$DI$20:$DI$100)</f>
        <v>0</v>
      </c>
      <c r="I30" s="333" cm="1">
        <f t="array" ref="I30">SUMPRODUCT('Alternatyva 4'!I$112:I$114,100/('Alternatyva 4'!$DG$112:$DG$114+100))-SUMPRODUCT('Alternatyva 4'!I$124:I$126,100/('Alternatyva 4'!$DG$124:$DG$126+100))+SUMPRODUCT('Alternatyva 4'!I$20:I$100,100/('Alternatyva 4'!$DG$20:$DG$100+100),'Alternatyva 4'!$DI$20:$DI$100)</f>
        <v>0</v>
      </c>
      <c r="J30" s="333" cm="1">
        <f t="array" ref="J30">SUMPRODUCT('Alternatyva 4'!J$112:J$114,100/('Alternatyva 4'!$DG$112:$DG$114+100))-SUMPRODUCT('Alternatyva 4'!J$124:J$126,100/('Alternatyva 4'!$DG$124:$DG$126+100))+SUMPRODUCT('Alternatyva 4'!J$20:J$100,100/('Alternatyva 4'!$DG$20:$DG$100+100),'Alternatyva 4'!$DI$20:$DI$100)</f>
        <v>0</v>
      </c>
      <c r="K30" s="333" cm="1">
        <f t="array" ref="K30">SUMPRODUCT('Alternatyva 4'!K$112:K$114,100/('Alternatyva 4'!$DG$112:$DG$114+100))-SUMPRODUCT('Alternatyva 4'!K$124:K$126,100/('Alternatyva 4'!$DG$124:$DG$126+100))+SUMPRODUCT('Alternatyva 4'!K$20:K$100,100/('Alternatyva 4'!$DG$20:$DG$100+100),'Alternatyva 4'!$DI$20:$DI$100)</f>
        <v>0</v>
      </c>
      <c r="L30" s="333" cm="1">
        <f t="array" ref="L30">SUMPRODUCT('Alternatyva 4'!L$112:L$114,100/('Alternatyva 4'!$DG$112:$DG$114+100))-SUMPRODUCT('Alternatyva 4'!L$124:L$126,100/('Alternatyva 4'!$DG$124:$DG$126+100))+SUMPRODUCT('Alternatyva 4'!L$20:L$100,100/('Alternatyva 4'!$DG$20:$DG$100+100),'Alternatyva 4'!$DI$20:$DI$100)</f>
        <v>0</v>
      </c>
      <c r="M30" s="333" cm="1">
        <f t="array" ref="M30">SUMPRODUCT('Alternatyva 4'!M$112:M$114,100/('Alternatyva 4'!$DG$112:$DG$114+100))-SUMPRODUCT('Alternatyva 4'!M$124:M$126,100/('Alternatyva 4'!$DG$124:$DG$126+100))+SUMPRODUCT('Alternatyva 4'!M$20:M$100,100/('Alternatyva 4'!$DG$20:$DG$100+100),'Alternatyva 4'!$DI$20:$DI$100)</f>
        <v>0</v>
      </c>
      <c r="N30" s="333" cm="1">
        <f t="array" ref="N30">SUMPRODUCT('Alternatyva 4'!N$112:N$114,100/('Alternatyva 4'!$DG$112:$DG$114+100))-SUMPRODUCT('Alternatyva 4'!N$124:N$126,100/('Alternatyva 4'!$DG$124:$DG$126+100))+SUMPRODUCT('Alternatyva 4'!N$20:N$100,100/('Alternatyva 4'!$DG$20:$DG$100+100),'Alternatyva 4'!$DI$20:$DI$100)</f>
        <v>0</v>
      </c>
      <c r="O30" s="333" cm="1">
        <f t="array" ref="O30">SUMPRODUCT('Alternatyva 4'!O$112:O$114,100/('Alternatyva 4'!$DG$112:$DG$114+100))-SUMPRODUCT('Alternatyva 4'!O$124:O$126,100/('Alternatyva 4'!$DG$124:$DG$126+100))+SUMPRODUCT('Alternatyva 4'!O$20:O$100,100/('Alternatyva 4'!$DG$20:$DG$100+100),'Alternatyva 4'!$DI$20:$DI$100)</f>
        <v>0</v>
      </c>
      <c r="P30" s="333" cm="1">
        <f t="array" ref="P30">SUMPRODUCT('Alternatyva 4'!P$112:P$114,100/('Alternatyva 4'!$DG$112:$DG$114+100))-SUMPRODUCT('Alternatyva 4'!P$124:P$126,100/('Alternatyva 4'!$DG$124:$DG$126+100))+SUMPRODUCT('Alternatyva 4'!P$20:P$100,100/('Alternatyva 4'!$DG$20:$DG$100+100),'Alternatyva 4'!$DI$20:$DI$100)</f>
        <v>0</v>
      </c>
      <c r="Q30" s="333" cm="1">
        <f t="array" ref="Q30">SUMPRODUCT('Alternatyva 4'!Q$112:Q$114,100/('Alternatyva 4'!$DG$112:$DG$114+100))-SUMPRODUCT('Alternatyva 4'!Q$124:Q$126,100/('Alternatyva 4'!$DG$124:$DG$126+100))+SUMPRODUCT('Alternatyva 4'!Q$20:Q$100,100/('Alternatyva 4'!$DG$20:$DG$100+100),'Alternatyva 4'!$DI$20:$DI$100)</f>
        <v>0</v>
      </c>
      <c r="R30" s="333" cm="1">
        <f t="array" ref="R30">SUMPRODUCT('Alternatyva 4'!R$112:R$114,100/('Alternatyva 4'!$DG$112:$DG$114+100))-SUMPRODUCT('Alternatyva 4'!R$124:R$126,100/('Alternatyva 4'!$DG$124:$DG$126+100))+SUMPRODUCT('Alternatyva 4'!R$20:R$100,100/('Alternatyva 4'!$DG$20:$DG$100+100),'Alternatyva 4'!$DI$20:$DI$100)</f>
        <v>0</v>
      </c>
      <c r="S30" s="333" cm="1">
        <f t="array" ref="S30">SUMPRODUCT('Alternatyva 4'!S$112:S$114,100/('Alternatyva 4'!$DG$112:$DG$114+100))-SUMPRODUCT('Alternatyva 4'!S$124:S$126,100/('Alternatyva 4'!$DG$124:$DG$126+100))+SUMPRODUCT('Alternatyva 4'!S$20:S$100,100/('Alternatyva 4'!$DG$20:$DG$100+100),'Alternatyva 4'!$DI$20:$DI$100)</f>
        <v>0</v>
      </c>
      <c r="T30" s="333" cm="1">
        <f t="array" ref="T30">SUMPRODUCT('Alternatyva 4'!T$112:T$114,100/('Alternatyva 4'!$DG$112:$DG$114+100))-SUMPRODUCT('Alternatyva 4'!T$124:T$126,100/('Alternatyva 4'!$DG$124:$DG$126+100))+SUMPRODUCT('Alternatyva 4'!T$20:T$100,100/('Alternatyva 4'!$DG$20:$DG$100+100),'Alternatyva 4'!$DI$20:$DI$100)</f>
        <v>0</v>
      </c>
      <c r="U30" s="333" cm="1">
        <f t="array" ref="U30">SUMPRODUCT('Alternatyva 4'!U$112:U$114,100/('Alternatyva 4'!$DG$112:$DG$114+100))-SUMPRODUCT('Alternatyva 4'!U$124:U$126,100/('Alternatyva 4'!$DG$124:$DG$126+100))+SUMPRODUCT('Alternatyva 4'!U$20:U$100,100/('Alternatyva 4'!$DG$20:$DG$100+100),'Alternatyva 4'!$DI$20:$DI$100)</f>
        <v>0</v>
      </c>
      <c r="V30" s="333" cm="1">
        <f t="array" ref="V30">SUMPRODUCT('Alternatyva 4'!V$112:V$114,100/('Alternatyva 4'!$DG$112:$DG$114+100))-SUMPRODUCT('Alternatyva 4'!V$124:V$126,100/('Alternatyva 4'!$DG$124:$DG$126+100))+SUMPRODUCT('Alternatyva 4'!V$20:V$100,100/('Alternatyva 4'!$DG$20:$DG$100+100),'Alternatyva 4'!$DI$20:$DI$100)</f>
        <v>0</v>
      </c>
      <c r="W30" s="333" cm="1">
        <f t="array" ref="W30">SUMPRODUCT('Alternatyva 4'!W$112:W$114,100/('Alternatyva 4'!$DG$112:$DG$114+100))-SUMPRODUCT('Alternatyva 4'!W$124:W$126,100/('Alternatyva 4'!$DG$124:$DG$126+100))+SUMPRODUCT('Alternatyva 4'!W$20:W$100,100/('Alternatyva 4'!$DG$20:$DG$100+100),'Alternatyva 4'!$DI$20:$DI$100)</f>
        <v>0</v>
      </c>
      <c r="X30" s="333" cm="1">
        <f t="array" ref="X30">SUMPRODUCT('Alternatyva 4'!X$112:X$114,100/('Alternatyva 4'!$DG$112:$DG$114+100))-SUMPRODUCT('Alternatyva 4'!X$124:X$126,100/('Alternatyva 4'!$DG$124:$DG$126+100))+SUMPRODUCT('Alternatyva 4'!X$20:X$100,100/('Alternatyva 4'!$DG$20:$DG$100+100),'Alternatyva 4'!$DI$20:$DI$100)</f>
        <v>0</v>
      </c>
      <c r="Y30" s="333" cm="1">
        <f t="array" ref="Y30">SUMPRODUCT('Alternatyva 4'!Y$112:Y$114,100/('Alternatyva 4'!$DG$112:$DG$114+100))-SUMPRODUCT('Alternatyva 4'!Y$124:Y$126,100/('Alternatyva 4'!$DG$124:$DG$126+100))+SUMPRODUCT('Alternatyva 4'!Y$20:Y$100,100/('Alternatyva 4'!$DG$20:$DG$100+100),'Alternatyva 4'!$DI$20:$DI$100)</f>
        <v>0</v>
      </c>
      <c r="Z30" s="333" cm="1">
        <f t="array" ref="Z30">SUMPRODUCT('Alternatyva 4'!Z$112:Z$114,100/('Alternatyva 4'!$DG$112:$DG$114+100))-SUMPRODUCT('Alternatyva 4'!Z$124:Z$126,100/('Alternatyva 4'!$DG$124:$DG$126+100))+SUMPRODUCT('Alternatyva 4'!Z$20:Z$100,100/('Alternatyva 4'!$DG$20:$DG$100+100),'Alternatyva 4'!$DI$20:$DI$100)</f>
        <v>0</v>
      </c>
      <c r="AA30" s="333" cm="1">
        <f t="array" ref="AA30">SUMPRODUCT('Alternatyva 4'!AA$112:AA$114,100/('Alternatyva 4'!$DG$112:$DG$114+100))-SUMPRODUCT('Alternatyva 4'!AA$124:AA$126,100/('Alternatyva 4'!$DG$124:$DG$126+100))+SUMPRODUCT('Alternatyva 4'!AA$20:AA$100,100/('Alternatyva 4'!$DG$20:$DG$100+100),'Alternatyva 4'!$DI$20:$DI$100)</f>
        <v>0</v>
      </c>
      <c r="AB30" s="333" cm="1">
        <f t="array" ref="AB30">SUMPRODUCT('Alternatyva 4'!AB$112:AB$114,100/('Alternatyva 4'!$DG$112:$DG$114+100))-SUMPRODUCT('Alternatyva 4'!AB$124:AB$126,100/('Alternatyva 4'!$DG$124:$DG$126+100))+SUMPRODUCT('Alternatyva 4'!AB$20:AB$100,100/('Alternatyva 4'!$DG$20:$DG$100+100),'Alternatyva 4'!$DI$20:$DI$100)</f>
        <v>0</v>
      </c>
      <c r="AC30" s="333" cm="1">
        <f t="array" ref="AC30">SUMPRODUCT('Alternatyva 4'!AC$112:AC$114,100/('Alternatyva 4'!$DG$112:$DG$114+100))-SUMPRODUCT('Alternatyva 4'!AC$124:AC$126,100/('Alternatyva 4'!$DG$124:$DG$126+100))+SUMPRODUCT('Alternatyva 4'!AC$20:AC$100,100/('Alternatyva 4'!$DG$20:$DG$100+100),'Alternatyva 4'!$DI$20:$DI$100)</f>
        <v>0</v>
      </c>
      <c r="AD30" s="333" cm="1">
        <f t="array" ref="AD30">SUMPRODUCT('Alternatyva 4'!AD$112:AD$114,100/('Alternatyva 4'!$DG$112:$DG$114+100))-SUMPRODUCT('Alternatyva 4'!AD$124:AD$126,100/('Alternatyva 4'!$DG$124:$DG$126+100))+SUMPRODUCT('Alternatyva 4'!AD$20:AD$100,100/('Alternatyva 4'!$DG$20:$DG$100+100),'Alternatyva 4'!$DI$20:$DI$100)</f>
        <v>0</v>
      </c>
      <c r="AE30" s="333" cm="1">
        <f t="array" ref="AE30">SUMPRODUCT('Alternatyva 4'!AE$112:AE$114,100/('Alternatyva 4'!$DG$112:$DG$114+100))-SUMPRODUCT('Alternatyva 4'!AE$124:AE$126,100/('Alternatyva 4'!$DG$124:$DG$126+100))+SUMPRODUCT('Alternatyva 4'!AE$20:AE$100,100/('Alternatyva 4'!$DG$20:$DG$100+100),'Alternatyva 4'!$DI$20:$DI$100)</f>
        <v>0</v>
      </c>
      <c r="AF30" s="333" cm="1">
        <f t="array" ref="AF30">SUMPRODUCT('Alternatyva 4'!AF$112:AF$114,100/('Alternatyva 4'!$DG$112:$DG$114+100))-SUMPRODUCT('Alternatyva 4'!AF$124:AF$126,100/('Alternatyva 4'!$DG$124:$DG$126+100))+SUMPRODUCT('Alternatyva 4'!AF$20:AF$100,100/('Alternatyva 4'!$DG$20:$DG$100+100),'Alternatyva 4'!$DI$20:$DI$100)</f>
        <v>0</v>
      </c>
      <c r="AG30" s="333" cm="1">
        <f t="array" ref="AG30">SUMPRODUCT('Alternatyva 4'!AG$112:AG$114,100/('Alternatyva 4'!$DG$112:$DG$114+100))-SUMPRODUCT('Alternatyva 4'!AG$124:AG$126,100/('Alternatyva 4'!$DG$124:$DG$126+100))+SUMPRODUCT('Alternatyva 4'!AG$20:AG$100,100/('Alternatyva 4'!$DG$20:$DG$100+100),'Alternatyva 4'!$DI$20:$DI$100)</f>
        <v>0</v>
      </c>
      <c r="AH30" s="333" cm="1">
        <f t="array" ref="AH30">SUMPRODUCT('Alternatyva 4'!AH$112:AH$114,100/('Alternatyva 4'!$DG$112:$DG$114+100))-SUMPRODUCT('Alternatyva 4'!AH$124:AH$126,100/('Alternatyva 4'!$DG$124:$DG$126+100))+SUMPRODUCT('Alternatyva 4'!AH$20:AH$100,100/('Alternatyva 4'!$DG$20:$DG$100+100),'Alternatyva 4'!$DI$20:$DI$100)</f>
        <v>0</v>
      </c>
      <c r="AI30" s="333" cm="1">
        <f t="array" ref="AI30">SUMPRODUCT('Alternatyva 4'!AI$112:AI$114,100/('Alternatyva 4'!$DG$112:$DG$114+100))-SUMPRODUCT('Alternatyva 4'!AI$124:AI$126,100/('Alternatyva 4'!$DG$124:$DG$126+100))+SUMPRODUCT('Alternatyva 4'!AI$20:AI$100,100/('Alternatyva 4'!$DG$20:$DG$100+100),'Alternatyva 4'!$DI$20:$DI$100)</f>
        <v>0</v>
      </c>
      <c r="AJ30" s="333" cm="1">
        <f t="array" ref="AJ30">SUMPRODUCT('Alternatyva 4'!AJ$112:AJ$114,100/('Alternatyva 4'!$DG$112:$DG$114+100))-SUMPRODUCT('Alternatyva 4'!AJ$124:AJ$126,100/('Alternatyva 4'!$DG$124:$DG$126+100))+SUMPRODUCT('Alternatyva 4'!AJ$20:AJ$100,100/('Alternatyva 4'!$DG$20:$DG$100+100),'Alternatyva 4'!$DI$20:$DI$100)</f>
        <v>0</v>
      </c>
      <c r="AK30" s="333" cm="1">
        <f t="array" ref="AK30">SUMPRODUCT('Alternatyva 4'!AK$112:AK$114,100/('Alternatyva 4'!$DG$112:$DG$114+100))-SUMPRODUCT('Alternatyva 4'!AK$124:AK$126,100/('Alternatyva 4'!$DG$124:$DG$126+100))+SUMPRODUCT('Alternatyva 4'!AK$20:AK$100,100/('Alternatyva 4'!$DG$20:$DG$100+100),'Alternatyva 4'!$DI$20:$DI$100)</f>
        <v>0</v>
      </c>
      <c r="AL30" s="333" cm="1">
        <f t="array" ref="AL30">SUMPRODUCT('Alternatyva 4'!AL$112:AL$114,100/('Alternatyva 4'!$DG$112:$DG$114+100))-SUMPRODUCT('Alternatyva 4'!AL$124:AL$126,100/('Alternatyva 4'!$DG$124:$DG$126+100))+SUMPRODUCT('Alternatyva 4'!AL$20:AL$100,100/('Alternatyva 4'!$DG$20:$DG$100+100),'Alternatyva 4'!$DI$20:$DI$100)</f>
        <v>0</v>
      </c>
      <c r="AM30" s="333" cm="1">
        <f t="array" ref="AM30">SUMPRODUCT('Alternatyva 4'!AM$112:AM$114,100/('Alternatyva 4'!$DG$112:$DG$114+100))-SUMPRODUCT('Alternatyva 4'!AM$124:AM$126,100/('Alternatyva 4'!$DG$124:$DG$126+100))+SUMPRODUCT('Alternatyva 4'!AM$20:AM$100,100/('Alternatyva 4'!$DG$20:$DG$100+100),'Alternatyva 4'!$DI$20:$DI$100)</f>
        <v>0</v>
      </c>
      <c r="AN30" s="333" cm="1">
        <f t="array" ref="AN30">SUMPRODUCT('Alternatyva 4'!AN$112:AN$114,100/('Alternatyva 4'!$DG$112:$DG$114+100))-SUMPRODUCT('Alternatyva 4'!AN$124:AN$126,100/('Alternatyva 4'!$DG$124:$DG$126+100))+SUMPRODUCT('Alternatyva 4'!AN$20:AN$100,100/('Alternatyva 4'!$DG$20:$DG$100+100),'Alternatyva 4'!$DI$20:$DI$100)</f>
        <v>0</v>
      </c>
      <c r="AO30" s="333" cm="1">
        <f t="array" ref="AO30">SUMPRODUCT('Alternatyva 4'!AO$112:AO$114,100/('Alternatyva 4'!$DG$112:$DG$114+100))-SUMPRODUCT('Alternatyva 4'!AO$124:AO$126,100/('Alternatyva 4'!$DG$124:$DG$126+100))+SUMPRODUCT('Alternatyva 4'!AO$20:AO$100,100/('Alternatyva 4'!$DG$20:$DG$100+100),'Alternatyva 4'!$DI$20:$DI$100)</f>
        <v>0</v>
      </c>
      <c r="AP30" s="333" cm="1">
        <f t="array" ref="AP30">SUMPRODUCT('Alternatyva 4'!AP$112:AP$114,100/('Alternatyva 4'!$DG$112:$DG$114+100))-SUMPRODUCT('Alternatyva 4'!AP$124:AP$126,100/('Alternatyva 4'!$DG$124:$DG$126+100))+SUMPRODUCT('Alternatyva 4'!AP$20:AP$100,100/('Alternatyva 4'!$DG$20:$DG$100+100),'Alternatyva 4'!$DI$20:$DI$100)</f>
        <v>0</v>
      </c>
      <c r="AQ30" s="333" cm="1">
        <f t="array" ref="AQ30">SUMPRODUCT('Alternatyva 4'!AQ$112:AQ$114,100/('Alternatyva 4'!$DG$112:$DG$114+100))-SUMPRODUCT('Alternatyva 4'!AQ$124:AQ$126,100/('Alternatyva 4'!$DG$124:$DG$126+100))+SUMPRODUCT('Alternatyva 4'!AQ$20:AQ$100,100/('Alternatyva 4'!$DG$20:$DG$100+100),'Alternatyva 4'!$DI$20:$DI$100)</f>
        <v>0</v>
      </c>
      <c r="AR30" s="333" cm="1">
        <f t="array" ref="AR30">SUMPRODUCT('Alternatyva 4'!AR$112:AR$114,100/('Alternatyva 4'!$DG$112:$DG$114+100))-SUMPRODUCT('Alternatyva 4'!AR$124:AR$126,100/('Alternatyva 4'!$DG$124:$DG$126+100))+SUMPRODUCT('Alternatyva 4'!AR$20:AR$100,100/('Alternatyva 4'!$DG$20:$DG$100+100),'Alternatyva 4'!$DI$20:$DI$100)</f>
        <v>0</v>
      </c>
      <c r="AS30" s="333" cm="1">
        <f t="array" ref="AS30">SUMPRODUCT('Alternatyva 4'!AS$112:AS$114,100/('Alternatyva 4'!$DG$112:$DG$114+100))-SUMPRODUCT('Alternatyva 4'!AS$124:AS$126,100/('Alternatyva 4'!$DG$124:$DG$126+100))+SUMPRODUCT('Alternatyva 4'!AS$20:AS$100,100/('Alternatyva 4'!$DG$20:$DG$100+100),'Alternatyva 4'!$DI$20:$DI$100)</f>
        <v>0</v>
      </c>
      <c r="AT30" s="333" cm="1">
        <f t="array" ref="AT30">SUMPRODUCT('Alternatyva 4'!AT$112:AT$114,100/('Alternatyva 4'!$DG$112:$DG$114+100))-SUMPRODUCT('Alternatyva 4'!AT$124:AT$126,100/('Alternatyva 4'!$DG$124:$DG$126+100))+SUMPRODUCT('Alternatyva 4'!AT$20:AT$100,100/('Alternatyva 4'!$DG$20:$DG$100+100),'Alternatyva 4'!$DI$20:$DI$100)</f>
        <v>0</v>
      </c>
      <c r="AU30" s="333" cm="1">
        <f t="array" ref="AU30">SUMPRODUCT('Alternatyva 4'!AU$112:AU$114,100/('Alternatyva 4'!$DG$112:$DG$114+100))-SUMPRODUCT('Alternatyva 4'!AU$124:AU$126,100/('Alternatyva 4'!$DG$124:$DG$126+100))+SUMPRODUCT('Alternatyva 4'!AU$20:AU$100,100/('Alternatyva 4'!$DG$20:$DG$100+100),'Alternatyva 4'!$DI$20:$DI$100)</f>
        <v>0</v>
      </c>
      <c r="AV30" s="333" cm="1">
        <f t="array" ref="AV30">SUMPRODUCT('Alternatyva 4'!AV$112:AV$114,100/('Alternatyva 4'!$DG$112:$DG$114+100))-SUMPRODUCT('Alternatyva 4'!AV$124:AV$126,100/('Alternatyva 4'!$DG$124:$DG$126+100))+SUMPRODUCT('Alternatyva 4'!AV$20:AV$100,100/('Alternatyva 4'!$DG$20:$DG$100+100),'Alternatyva 4'!$DI$20:$DI$100)</f>
        <v>0</v>
      </c>
      <c r="AW30" s="333" cm="1">
        <f t="array" ref="AW30">SUMPRODUCT('Alternatyva 4'!AW$112:AW$114,100/('Alternatyva 4'!$DG$112:$DG$114+100))-SUMPRODUCT('Alternatyva 4'!AW$124:AW$126,100/('Alternatyva 4'!$DG$124:$DG$126+100))+SUMPRODUCT('Alternatyva 4'!AW$20:AW$100,100/('Alternatyva 4'!$DG$20:$DG$100+100),'Alternatyva 4'!$DI$20:$DI$100)</f>
        <v>0</v>
      </c>
      <c r="AX30" s="333" cm="1">
        <f t="array" ref="AX30">SUMPRODUCT('Alternatyva 4'!AX$112:AX$114,100/('Alternatyva 4'!$DG$112:$DG$114+100))-SUMPRODUCT('Alternatyva 4'!AX$124:AX$126,100/('Alternatyva 4'!$DG$124:$DG$126+100))+SUMPRODUCT('Alternatyva 4'!AX$20:AX$100,100/('Alternatyva 4'!$DG$20:$DG$100+100),'Alternatyva 4'!$DI$20:$DI$100)</f>
        <v>0</v>
      </c>
      <c r="AY30" s="333" cm="1">
        <f t="array" ref="AY30">SUMPRODUCT('Alternatyva 4'!AY$112:AY$114,100/('Alternatyva 4'!$DG$112:$DG$114+100))-SUMPRODUCT('Alternatyva 4'!AY$124:AY$126,100/('Alternatyva 4'!$DG$124:$DG$126+100))+SUMPRODUCT('Alternatyva 4'!AY$20:AY$100,100/('Alternatyva 4'!$DG$20:$DG$100+100),'Alternatyva 4'!$DI$20:$DI$100)</f>
        <v>0</v>
      </c>
      <c r="AZ30" s="333" cm="1">
        <f t="array" ref="AZ30">SUMPRODUCT('Alternatyva 4'!AZ$112:AZ$114,100/('Alternatyva 4'!$DG$112:$DG$114+100))-SUMPRODUCT('Alternatyva 4'!AZ$124:AZ$126,100/('Alternatyva 4'!$DG$124:$DG$126+100))+SUMPRODUCT('Alternatyva 4'!AZ$20:AZ$100,100/('Alternatyva 4'!$DG$20:$DG$100+100),'Alternatyva 4'!$DI$20:$DI$100)</f>
        <v>0</v>
      </c>
      <c r="BA30" s="333" cm="1">
        <f t="array" ref="BA30">SUMPRODUCT('Alternatyva 4'!BA$112:BA$114,100/('Alternatyva 4'!$DG$112:$DG$114+100))-SUMPRODUCT('Alternatyva 4'!BA$124:BA$126,100/('Alternatyva 4'!$DG$124:$DG$126+100))+SUMPRODUCT('Alternatyva 4'!BA$20:BA$100,100/('Alternatyva 4'!$DG$20:$DG$100+100),'Alternatyva 4'!$DI$20:$DI$100)</f>
        <v>0</v>
      </c>
      <c r="BB30" s="333" cm="1">
        <f t="array" ref="BB30">SUMPRODUCT('Alternatyva 4'!BB$112:BB$114,100/('Alternatyva 4'!$DG$112:$DG$114+100))-SUMPRODUCT('Alternatyva 4'!BB$124:BB$126,100/('Alternatyva 4'!$DG$124:$DG$126+100))+SUMPRODUCT('Alternatyva 4'!BB$20:BB$100,100/('Alternatyva 4'!$DG$20:$DG$100+100),'Alternatyva 4'!$DI$20:$DI$100)</f>
        <v>0</v>
      </c>
      <c r="BC30" s="333" cm="1">
        <f t="array" ref="BC30">SUMPRODUCT('Alternatyva 4'!BC$112:BC$114,100/('Alternatyva 4'!$DG$112:$DG$114+100))-SUMPRODUCT('Alternatyva 4'!BC$124:BC$126,100/('Alternatyva 4'!$DG$124:$DG$126+100))+SUMPRODUCT('Alternatyva 4'!BC$20:BC$100,100/('Alternatyva 4'!$DG$20:$DG$100+100),'Alternatyva 4'!$DI$20:$DI$100)</f>
        <v>0</v>
      </c>
      <c r="BD30" s="333" cm="1">
        <f t="array" ref="BD30">SUMPRODUCT('Alternatyva 4'!BD$112:BD$114,100/('Alternatyva 4'!$DG$112:$DG$114+100))-SUMPRODUCT('Alternatyva 4'!BD$124:BD$126,100/('Alternatyva 4'!$DG$124:$DG$126+100))+SUMPRODUCT('Alternatyva 4'!BD$20:BD$100,100/('Alternatyva 4'!$DG$20:$DG$100+100),'Alternatyva 4'!$DI$20:$DI$100)</f>
        <v>0</v>
      </c>
      <c r="BE30" s="333" cm="1">
        <f t="array" ref="BE30">SUMPRODUCT('Alternatyva 4'!BE$112:BE$114,100/('Alternatyva 4'!$DG$112:$DG$114+100))-SUMPRODUCT('Alternatyva 4'!BE$124:BE$126,100/('Alternatyva 4'!$DG$124:$DG$126+100))+SUMPRODUCT('Alternatyva 4'!BE$20:BE$100,100/('Alternatyva 4'!$DG$20:$DG$100+100),'Alternatyva 4'!$DI$20:$DI$100)</f>
        <v>0</v>
      </c>
      <c r="BF30" s="333" cm="1">
        <f t="array" ref="BF30">SUMPRODUCT('Alternatyva 4'!BF$112:BF$114,100/('Alternatyva 4'!$DG$112:$DG$114+100))-SUMPRODUCT('Alternatyva 4'!BF$124:BF$126,100/('Alternatyva 4'!$DG$124:$DG$126+100))+SUMPRODUCT('Alternatyva 4'!BF$20:BF$100,100/('Alternatyva 4'!$DG$20:$DG$100+100),'Alternatyva 4'!$DI$20:$DI$100)</f>
        <v>0</v>
      </c>
      <c r="BG30" s="333" cm="1">
        <f t="array" ref="BG30">SUMPRODUCT('Alternatyva 4'!BG$112:BG$114,100/('Alternatyva 4'!$DG$112:$DG$114+100))-SUMPRODUCT('Alternatyva 4'!BG$124:BG$126,100/('Alternatyva 4'!$DG$124:$DG$126+100))+SUMPRODUCT('Alternatyva 4'!BG$20:BG$100,100/('Alternatyva 4'!$DG$20:$DG$100+100),'Alternatyva 4'!$DI$20:$DI$100)</f>
        <v>0</v>
      </c>
      <c r="BH30" s="333" cm="1">
        <f t="array" ref="BH30">SUMPRODUCT('Alternatyva 4'!BH$112:BH$114,100/('Alternatyva 4'!$DG$112:$DG$114+100))-SUMPRODUCT('Alternatyva 4'!BH$124:BH$126,100/('Alternatyva 4'!$DG$124:$DG$126+100))+SUMPRODUCT('Alternatyva 4'!BH$20:BH$100,100/('Alternatyva 4'!$DG$20:$DG$100+100),'Alternatyva 4'!$DI$20:$DI$100)</f>
        <v>0</v>
      </c>
      <c r="BI30" s="333" cm="1">
        <f t="array" ref="BI30">SUMPRODUCT('Alternatyva 4'!BI$112:BI$114,100/('Alternatyva 4'!$DG$112:$DG$114+100))-SUMPRODUCT('Alternatyva 4'!BI$124:BI$126,100/('Alternatyva 4'!$DG$124:$DG$126+100))+SUMPRODUCT('Alternatyva 4'!BI$20:BI$100,100/('Alternatyva 4'!$DG$20:$DG$100+100),'Alternatyva 4'!$DI$20:$DI$100)</f>
        <v>0</v>
      </c>
      <c r="BJ30" s="333" cm="1">
        <f t="array" ref="BJ30">SUMPRODUCT('Alternatyva 4'!BJ$112:BJ$114,100/('Alternatyva 4'!$DG$112:$DG$114+100))-SUMPRODUCT('Alternatyva 4'!BJ$124:BJ$126,100/('Alternatyva 4'!$DG$124:$DG$126+100))+SUMPRODUCT('Alternatyva 4'!BJ$20:BJ$100,100/('Alternatyva 4'!$DG$20:$DG$100+100),'Alternatyva 4'!$DI$20:$DI$100)</f>
        <v>0</v>
      </c>
      <c r="BK30" s="333" cm="1">
        <f t="array" ref="BK30">SUMPRODUCT('Alternatyva 4'!BK$112:BK$114,100/('Alternatyva 4'!$DG$112:$DG$114+100))-SUMPRODUCT('Alternatyva 4'!BK$124:BK$126,100/('Alternatyva 4'!$DG$124:$DG$126+100))+SUMPRODUCT('Alternatyva 4'!BK$20:BK$100,100/('Alternatyva 4'!$DG$20:$DG$100+100),'Alternatyva 4'!$DI$20:$DI$100)</f>
        <v>0</v>
      </c>
      <c r="BL30" s="333" cm="1">
        <f t="array" ref="BL30">SUMPRODUCT('Alternatyva 4'!BL$112:BL$114,100/('Alternatyva 4'!$DG$112:$DG$114+100))-SUMPRODUCT('Alternatyva 4'!BL$124:BL$126,100/('Alternatyva 4'!$DG$124:$DG$126+100))+SUMPRODUCT('Alternatyva 4'!BL$20:BL$100,100/('Alternatyva 4'!$DG$20:$DG$100+100),'Alternatyva 4'!$DI$20:$DI$100)</f>
        <v>0</v>
      </c>
      <c r="BM30" s="333" cm="1">
        <f t="array" ref="BM30">SUMPRODUCT('Alternatyva 4'!BM$112:BM$114,100/('Alternatyva 4'!$DG$112:$DG$114+100))-SUMPRODUCT('Alternatyva 4'!BM$124:BM$126,100/('Alternatyva 4'!$DG$124:$DG$126+100))+SUMPRODUCT('Alternatyva 4'!BM$20:BM$100,100/('Alternatyva 4'!$DG$20:$DG$100+100),'Alternatyva 4'!$DI$20:$DI$100)</f>
        <v>0</v>
      </c>
      <c r="BN30" s="333" cm="1">
        <f t="array" ref="BN30">SUMPRODUCT('Alternatyva 4'!BN$112:BN$114,100/('Alternatyva 4'!$DG$112:$DG$114+100))-SUMPRODUCT('Alternatyva 4'!BN$124:BN$126,100/('Alternatyva 4'!$DG$124:$DG$126+100))+SUMPRODUCT('Alternatyva 4'!BN$20:BN$100,100/('Alternatyva 4'!$DG$20:$DG$100+100),'Alternatyva 4'!$DI$20:$DI$100)</f>
        <v>0</v>
      </c>
      <c r="BO30" s="333" cm="1">
        <f t="array" ref="BO30">SUMPRODUCT('Alternatyva 4'!BO$112:BO$114,100/('Alternatyva 4'!$DG$112:$DG$114+100))-SUMPRODUCT('Alternatyva 4'!BO$124:BO$126,100/('Alternatyva 4'!$DG$124:$DG$126+100))+SUMPRODUCT('Alternatyva 4'!BO$20:BO$100,100/('Alternatyva 4'!$DG$20:$DG$100+100),'Alternatyva 4'!$DI$20:$DI$100)</f>
        <v>0</v>
      </c>
      <c r="BP30" s="333" cm="1">
        <f t="array" ref="BP30">SUMPRODUCT('Alternatyva 4'!BP$112:BP$114,100/('Alternatyva 4'!$DG$112:$DG$114+100))-SUMPRODUCT('Alternatyva 4'!BP$124:BP$126,100/('Alternatyva 4'!$DG$124:$DG$126+100))+SUMPRODUCT('Alternatyva 4'!BP$20:BP$100,100/('Alternatyva 4'!$DG$20:$DG$100+100),'Alternatyva 4'!$DI$20:$DI$100)</f>
        <v>0</v>
      </c>
      <c r="BQ30" s="333" cm="1">
        <f t="array" ref="BQ30">SUMPRODUCT('Alternatyva 4'!BQ$112:BQ$114,100/('Alternatyva 4'!$DG$112:$DG$114+100))-SUMPRODUCT('Alternatyva 4'!BQ$124:BQ$126,100/('Alternatyva 4'!$DG$124:$DG$126+100))+SUMPRODUCT('Alternatyva 4'!BQ$20:BQ$100,100/('Alternatyva 4'!$DG$20:$DG$100+100),'Alternatyva 4'!$DI$20:$DI$100)</f>
        <v>0</v>
      </c>
      <c r="BR30" s="333" cm="1">
        <f t="array" ref="BR30">SUMPRODUCT('Alternatyva 4'!BR$112:BR$114,100/('Alternatyva 4'!$DG$112:$DG$114+100))-SUMPRODUCT('Alternatyva 4'!BR$124:BR$126,100/('Alternatyva 4'!$DG$124:$DG$126+100))+SUMPRODUCT('Alternatyva 4'!BR$20:BR$100,100/('Alternatyva 4'!$DG$20:$DG$100+100),'Alternatyva 4'!$DI$20:$DI$100)</f>
        <v>0</v>
      </c>
      <c r="BS30" s="333" cm="1">
        <f t="array" ref="BS30">SUMPRODUCT('Alternatyva 4'!BS$112:BS$114,100/('Alternatyva 4'!$DG$112:$DG$114+100))-SUMPRODUCT('Alternatyva 4'!BS$124:BS$126,100/('Alternatyva 4'!$DG$124:$DG$126+100))+SUMPRODUCT('Alternatyva 4'!BS$20:BS$100,100/('Alternatyva 4'!$DG$20:$DG$100+100),'Alternatyva 4'!$DI$20:$DI$100)</f>
        <v>0</v>
      </c>
      <c r="BT30" s="333" cm="1">
        <f t="array" ref="BT30">SUMPRODUCT('Alternatyva 4'!BT$112:BT$114,100/('Alternatyva 4'!$DG$112:$DG$114+100))-SUMPRODUCT('Alternatyva 4'!BT$124:BT$126,100/('Alternatyva 4'!$DG$124:$DG$126+100))+SUMPRODUCT('Alternatyva 4'!BT$20:BT$100,100/('Alternatyva 4'!$DG$20:$DG$100+100),'Alternatyva 4'!$DI$20:$DI$100)</f>
        <v>0</v>
      </c>
      <c r="BU30" s="333" cm="1">
        <f t="array" ref="BU30">SUMPRODUCT('Alternatyva 4'!BU$112:BU$114,100/('Alternatyva 4'!$DG$112:$DG$114+100))-SUMPRODUCT('Alternatyva 4'!BU$124:BU$126,100/('Alternatyva 4'!$DG$124:$DG$126+100))+SUMPRODUCT('Alternatyva 4'!BU$20:BU$100,100/('Alternatyva 4'!$DG$20:$DG$100+100),'Alternatyva 4'!$DI$20:$DI$100)</f>
        <v>0</v>
      </c>
      <c r="BV30" s="333" cm="1">
        <f t="array" ref="BV30">SUMPRODUCT('Alternatyva 4'!BV$112:BV$114,100/('Alternatyva 4'!$DG$112:$DG$114+100))-SUMPRODUCT('Alternatyva 4'!BV$124:BV$126,100/('Alternatyva 4'!$DG$124:$DG$126+100))+SUMPRODUCT('Alternatyva 4'!BV$20:BV$100,100/('Alternatyva 4'!$DG$20:$DG$100+100),'Alternatyva 4'!$DI$20:$DI$100)</f>
        <v>0</v>
      </c>
      <c r="BW30" s="333" cm="1">
        <f t="array" ref="BW30">SUMPRODUCT('Alternatyva 4'!BW$112:BW$114,100/('Alternatyva 4'!$DG$112:$DG$114+100))-SUMPRODUCT('Alternatyva 4'!BW$124:BW$126,100/('Alternatyva 4'!$DG$124:$DG$126+100))+SUMPRODUCT('Alternatyva 4'!BW$20:BW$100,100/('Alternatyva 4'!$DG$20:$DG$100+100),'Alternatyva 4'!$DI$20:$DI$100)</f>
        <v>0</v>
      </c>
      <c r="BX30" s="333" cm="1">
        <f t="array" ref="BX30">SUMPRODUCT('Alternatyva 4'!BX$112:BX$114,100/('Alternatyva 4'!$DG$112:$DG$114+100))-SUMPRODUCT('Alternatyva 4'!BX$124:BX$126,100/('Alternatyva 4'!$DG$124:$DG$126+100))+SUMPRODUCT('Alternatyva 4'!BX$20:BX$100,100/('Alternatyva 4'!$DG$20:$DG$100+100),'Alternatyva 4'!$DI$20:$DI$100)</f>
        <v>0</v>
      </c>
      <c r="BY30" s="333" cm="1">
        <f t="array" ref="BY30">SUMPRODUCT('Alternatyva 4'!BY$112:BY$114,100/('Alternatyva 4'!$DG$112:$DG$114+100))-SUMPRODUCT('Alternatyva 4'!BY$124:BY$126,100/('Alternatyva 4'!$DG$124:$DG$126+100))+SUMPRODUCT('Alternatyva 4'!BY$20:BY$100,100/('Alternatyva 4'!$DG$20:$DG$100+100),'Alternatyva 4'!$DI$20:$DI$100)</f>
        <v>0</v>
      </c>
      <c r="BZ30" s="333" cm="1">
        <f t="array" ref="BZ30">SUMPRODUCT('Alternatyva 4'!BZ$112:BZ$114,100/('Alternatyva 4'!$DG$112:$DG$114+100))-SUMPRODUCT('Alternatyva 4'!BZ$124:BZ$126,100/('Alternatyva 4'!$DG$124:$DG$126+100))+SUMPRODUCT('Alternatyva 4'!BZ$20:BZ$100,100/('Alternatyva 4'!$DG$20:$DG$100+100),'Alternatyva 4'!$DI$20:$DI$100)</f>
        <v>0</v>
      </c>
      <c r="CA30" s="333" cm="1">
        <f t="array" ref="CA30">SUMPRODUCT('Alternatyva 4'!CA$112:CA$114,100/('Alternatyva 4'!$DG$112:$DG$114+100))-SUMPRODUCT('Alternatyva 4'!CA$124:CA$126,100/('Alternatyva 4'!$DG$124:$DG$126+100))+SUMPRODUCT('Alternatyva 4'!CA$20:CA$100,100/('Alternatyva 4'!$DG$20:$DG$100+100),'Alternatyva 4'!$DI$20:$DI$100)</f>
        <v>0</v>
      </c>
      <c r="CB30" s="333" cm="1">
        <f t="array" ref="CB30">SUMPRODUCT('Alternatyva 4'!CB$112:CB$114,100/('Alternatyva 4'!$DG$112:$DG$114+100))-SUMPRODUCT('Alternatyva 4'!CB$124:CB$126,100/('Alternatyva 4'!$DG$124:$DG$126+100))+SUMPRODUCT('Alternatyva 4'!CB$20:CB$100,100/('Alternatyva 4'!$DG$20:$DG$100+100),'Alternatyva 4'!$DI$20:$DI$100)</f>
        <v>0</v>
      </c>
      <c r="CC30" s="333" cm="1">
        <f t="array" ref="CC30">SUMPRODUCT('Alternatyva 4'!CC$112:CC$114,100/('Alternatyva 4'!$DG$112:$DG$114+100))-SUMPRODUCT('Alternatyva 4'!CC$124:CC$126,100/('Alternatyva 4'!$DG$124:$DG$126+100))+SUMPRODUCT('Alternatyva 4'!CC$20:CC$100,100/('Alternatyva 4'!$DG$20:$DG$100+100),'Alternatyva 4'!$DI$20:$DI$100)</f>
        <v>0</v>
      </c>
      <c r="CD30" s="333" cm="1">
        <f t="array" ref="CD30">SUMPRODUCT('Alternatyva 4'!CD$112:CD$114,100/('Alternatyva 4'!$DG$112:$DG$114+100))-SUMPRODUCT('Alternatyva 4'!CD$124:CD$126,100/('Alternatyva 4'!$DG$124:$DG$126+100))+SUMPRODUCT('Alternatyva 4'!CD$20:CD$100,100/('Alternatyva 4'!$DG$20:$DG$100+100),'Alternatyva 4'!$DI$20:$DI$100)</f>
        <v>0</v>
      </c>
      <c r="CE30" s="333" cm="1">
        <f t="array" ref="CE30">SUMPRODUCT('Alternatyva 4'!CE$112:CE$114,100/('Alternatyva 4'!$DG$112:$DG$114+100))-SUMPRODUCT('Alternatyva 4'!CE$124:CE$126,100/('Alternatyva 4'!$DG$124:$DG$126+100))+SUMPRODUCT('Alternatyva 4'!CE$20:CE$100,100/('Alternatyva 4'!$DG$20:$DG$100+100),'Alternatyva 4'!$DI$20:$DI$100)</f>
        <v>0</v>
      </c>
      <c r="CF30" s="333" cm="1">
        <f t="array" ref="CF30">SUMPRODUCT('Alternatyva 4'!CF$112:CF$114,100/('Alternatyva 4'!$DG$112:$DG$114+100))-SUMPRODUCT('Alternatyva 4'!CF$124:CF$126,100/('Alternatyva 4'!$DG$124:$DG$126+100))+SUMPRODUCT('Alternatyva 4'!CF$20:CF$100,100/('Alternatyva 4'!$DG$20:$DG$100+100),'Alternatyva 4'!$DI$20:$DI$100)</f>
        <v>0</v>
      </c>
      <c r="CG30" s="333" cm="1">
        <f t="array" ref="CG30">SUMPRODUCT('Alternatyva 4'!CG$112:CG$114,100/('Alternatyva 4'!$DG$112:$DG$114+100))-SUMPRODUCT('Alternatyva 4'!CG$124:CG$126,100/('Alternatyva 4'!$DG$124:$DG$126+100))+SUMPRODUCT('Alternatyva 4'!CG$20:CG$100,100/('Alternatyva 4'!$DG$20:$DG$100+100),'Alternatyva 4'!$DI$20:$DI$100)</f>
        <v>0</v>
      </c>
      <c r="CH30" s="333" cm="1">
        <f t="array" ref="CH30">SUMPRODUCT('Alternatyva 4'!CH$112:CH$114,100/('Alternatyva 4'!$DG$112:$DG$114+100))-SUMPRODUCT('Alternatyva 4'!CH$124:CH$126,100/('Alternatyva 4'!$DG$124:$DG$126+100))+SUMPRODUCT('Alternatyva 4'!CH$20:CH$100,100/('Alternatyva 4'!$DG$20:$DG$100+100),'Alternatyva 4'!$DI$20:$DI$100)</f>
        <v>0</v>
      </c>
      <c r="CI30" s="333" cm="1">
        <f t="array" ref="CI30">SUMPRODUCT('Alternatyva 4'!CI$112:CI$114,100/('Alternatyva 4'!$DG$112:$DG$114+100))-SUMPRODUCT('Alternatyva 4'!CI$124:CI$126,100/('Alternatyva 4'!$DG$124:$DG$126+100))+SUMPRODUCT('Alternatyva 4'!CI$20:CI$100,100/('Alternatyva 4'!$DG$20:$DG$100+100),'Alternatyva 4'!$DI$20:$DI$100)</f>
        <v>0</v>
      </c>
      <c r="CJ30" s="333" cm="1">
        <f t="array" ref="CJ30">SUMPRODUCT('Alternatyva 4'!CJ$112:CJ$114,100/('Alternatyva 4'!$DG$112:$DG$114+100))-SUMPRODUCT('Alternatyva 4'!CJ$124:CJ$126,100/('Alternatyva 4'!$DG$124:$DG$126+100))+SUMPRODUCT('Alternatyva 4'!CJ$20:CJ$100,100/('Alternatyva 4'!$DG$20:$DG$100+100),'Alternatyva 4'!$DI$20:$DI$100)</f>
        <v>0</v>
      </c>
      <c r="CK30" s="333" cm="1">
        <f t="array" ref="CK30">SUMPRODUCT('Alternatyva 4'!CK$112:CK$114,100/('Alternatyva 4'!$DG$112:$DG$114+100))-SUMPRODUCT('Alternatyva 4'!CK$124:CK$126,100/('Alternatyva 4'!$DG$124:$DG$126+100))+SUMPRODUCT('Alternatyva 4'!CK$20:CK$100,100/('Alternatyva 4'!$DG$20:$DG$100+100),'Alternatyva 4'!$DI$20:$DI$100)</f>
        <v>0</v>
      </c>
      <c r="CL30" s="333" cm="1">
        <f t="array" ref="CL30">SUMPRODUCT('Alternatyva 4'!CL$112:CL$114,100/('Alternatyva 4'!$DG$112:$DG$114+100))-SUMPRODUCT('Alternatyva 4'!CL$124:CL$126,100/('Alternatyva 4'!$DG$124:$DG$126+100))+SUMPRODUCT('Alternatyva 4'!CL$20:CL$100,100/('Alternatyva 4'!$DG$20:$DG$100+100),'Alternatyva 4'!$DI$20:$DI$100)</f>
        <v>0</v>
      </c>
      <c r="CM30" s="333" cm="1">
        <f t="array" ref="CM30">SUMPRODUCT('Alternatyva 4'!CM$112:CM$114,100/('Alternatyva 4'!$DG$112:$DG$114+100))-SUMPRODUCT('Alternatyva 4'!CM$124:CM$126,100/('Alternatyva 4'!$DG$124:$DG$126+100))+SUMPRODUCT('Alternatyva 4'!CM$20:CM$100,100/('Alternatyva 4'!$DG$20:$DG$100+100),'Alternatyva 4'!$DI$20:$DI$100)</f>
        <v>0</v>
      </c>
      <c r="CN30" s="333" cm="1">
        <f t="array" ref="CN30">SUMPRODUCT('Alternatyva 4'!CN$112:CN$114,100/('Alternatyva 4'!$DG$112:$DG$114+100))-SUMPRODUCT('Alternatyva 4'!CN$124:CN$126,100/('Alternatyva 4'!$DG$124:$DG$126+100))+SUMPRODUCT('Alternatyva 4'!CN$20:CN$100,100/('Alternatyva 4'!$DG$20:$DG$100+100),'Alternatyva 4'!$DI$20:$DI$100)</f>
        <v>0</v>
      </c>
      <c r="CO30" s="333" cm="1">
        <f t="array" ref="CO30">SUMPRODUCT('Alternatyva 4'!CO$112:CO$114,100/('Alternatyva 4'!$DG$112:$DG$114+100))-SUMPRODUCT('Alternatyva 4'!CO$124:CO$126,100/('Alternatyva 4'!$DG$124:$DG$126+100))+SUMPRODUCT('Alternatyva 4'!CO$20:CO$100,100/('Alternatyva 4'!$DG$20:$DG$100+100),'Alternatyva 4'!$DI$20:$DI$100)</f>
        <v>0</v>
      </c>
      <c r="CP30" s="333" cm="1">
        <f t="array" ref="CP30">SUMPRODUCT('Alternatyva 4'!CP$112:CP$114,100/('Alternatyva 4'!$DG$112:$DG$114+100))-SUMPRODUCT('Alternatyva 4'!CP$124:CP$126,100/('Alternatyva 4'!$DG$124:$DG$126+100))+SUMPRODUCT('Alternatyva 4'!CP$20:CP$100,100/('Alternatyva 4'!$DG$20:$DG$100+100),'Alternatyva 4'!$DI$20:$DI$100)</f>
        <v>0</v>
      </c>
      <c r="CQ30" s="333" cm="1">
        <f t="array" ref="CQ30">SUMPRODUCT('Alternatyva 4'!CQ$112:CQ$114,100/('Alternatyva 4'!$DG$112:$DG$114+100))-SUMPRODUCT('Alternatyva 4'!CQ$124:CQ$126,100/('Alternatyva 4'!$DG$124:$DG$126+100))+SUMPRODUCT('Alternatyva 4'!CQ$20:CQ$100,100/('Alternatyva 4'!$DG$20:$DG$100+100),'Alternatyva 4'!$DI$20:$DI$100)</f>
        <v>0</v>
      </c>
      <c r="CR30" s="333" cm="1">
        <f t="array" ref="CR30">SUMPRODUCT('Alternatyva 4'!CR$112:CR$114,100/('Alternatyva 4'!$DG$112:$DG$114+100))-SUMPRODUCT('Alternatyva 4'!CR$124:CR$126,100/('Alternatyva 4'!$DG$124:$DG$126+100))+SUMPRODUCT('Alternatyva 4'!CR$20:CR$100,100/('Alternatyva 4'!$DG$20:$DG$100+100),'Alternatyva 4'!$DI$20:$DI$100)</f>
        <v>0</v>
      </c>
      <c r="CS30" s="333" cm="1">
        <f t="array" ref="CS30">SUMPRODUCT('Alternatyva 4'!CS$112:CS$114,100/('Alternatyva 4'!$DG$112:$DG$114+100))-SUMPRODUCT('Alternatyva 4'!CS$124:CS$126,100/('Alternatyva 4'!$DG$124:$DG$126+100))+SUMPRODUCT('Alternatyva 4'!CS$20:CS$100,100/('Alternatyva 4'!$DG$20:$DG$100+100),'Alternatyva 4'!$DI$20:$DI$100)</f>
        <v>0</v>
      </c>
      <c r="CT30" s="333" cm="1">
        <f t="array" ref="CT30">SUMPRODUCT('Alternatyva 4'!CT$112:CT$114,100/('Alternatyva 4'!$DG$112:$DG$114+100))-SUMPRODUCT('Alternatyva 4'!CT$124:CT$126,100/('Alternatyva 4'!$DG$124:$DG$126+100))+SUMPRODUCT('Alternatyva 4'!CT$20:CT$100,100/('Alternatyva 4'!$DG$20:$DG$100+100),'Alternatyva 4'!$DI$20:$DI$100)</f>
        <v>0</v>
      </c>
      <c r="CU30" s="333" cm="1">
        <f t="array" ref="CU30">SUMPRODUCT('Alternatyva 4'!CU$112:CU$114,100/('Alternatyva 4'!$DG$112:$DG$114+100))-SUMPRODUCT('Alternatyva 4'!CU$124:CU$126,100/('Alternatyva 4'!$DG$124:$DG$126+100))+SUMPRODUCT('Alternatyva 4'!CU$20:CU$100,100/('Alternatyva 4'!$DG$20:$DG$100+100),'Alternatyva 4'!$DI$20:$DI$100)</f>
        <v>0</v>
      </c>
      <c r="CV30" s="333" cm="1">
        <f t="array" ref="CV30">SUMPRODUCT('Alternatyva 4'!CV$112:CV$114,100/('Alternatyva 4'!$DG$112:$DG$114+100))-SUMPRODUCT('Alternatyva 4'!CV$124:CV$126,100/('Alternatyva 4'!$DG$124:$DG$126+100))+SUMPRODUCT('Alternatyva 4'!CV$20:CV$100,100/('Alternatyva 4'!$DG$20:$DG$100+100),'Alternatyva 4'!$DI$20:$DI$100)</f>
        <v>0</v>
      </c>
      <c r="CW30" s="333" cm="1">
        <f t="array" ref="CW30">SUMPRODUCT('Alternatyva 4'!CW$112:CW$114,100/('Alternatyva 4'!$DG$112:$DG$114+100))-SUMPRODUCT('Alternatyva 4'!CW$124:CW$126,100/('Alternatyva 4'!$DG$124:$DG$126+100))+SUMPRODUCT('Alternatyva 4'!CW$20:CW$100,100/('Alternatyva 4'!$DG$20:$DG$100+100),'Alternatyva 4'!$DI$20:$DI$100)</f>
        <v>0</v>
      </c>
      <c r="CX30" s="333" cm="1">
        <f t="array" ref="CX30">SUMPRODUCT('Alternatyva 4'!CX$112:CX$114,100/('Alternatyva 4'!$DG$112:$DG$114+100))-SUMPRODUCT('Alternatyva 4'!CX$124:CX$126,100/('Alternatyva 4'!$DG$124:$DG$126+100))+SUMPRODUCT('Alternatyva 4'!CX$20:CX$100,100/('Alternatyva 4'!$DG$20:$DG$100+100),'Alternatyva 4'!$DI$20:$DI$100)</f>
        <v>0</v>
      </c>
      <c r="CY30" s="333" cm="1">
        <f t="array" ref="CY30">SUMPRODUCT('Alternatyva 4'!CY$112:CY$114,100/('Alternatyva 4'!$DG$112:$DG$114+100))-SUMPRODUCT('Alternatyva 4'!CY$124:CY$126,100/('Alternatyva 4'!$DG$124:$DG$126+100))+SUMPRODUCT('Alternatyva 4'!CY$20:CY$100,100/('Alternatyva 4'!$DG$20:$DG$100+100),'Alternatyva 4'!$DI$20:$DI$100)</f>
        <v>0</v>
      </c>
      <c r="CZ30" s="333" cm="1">
        <f t="array" ref="CZ30">SUMPRODUCT('Alternatyva 4'!CZ$112:CZ$114,100/('Alternatyva 4'!$DG$112:$DG$114+100))-SUMPRODUCT('Alternatyva 4'!CZ$124:CZ$126,100/('Alternatyva 4'!$DG$124:$DG$126+100))+SUMPRODUCT('Alternatyva 4'!CZ$20:CZ$100,100/('Alternatyva 4'!$DG$20:$DG$100+100),'Alternatyva 4'!$DI$20:$DI$100)</f>
        <v>0</v>
      </c>
      <c r="DA30" s="333" cm="1">
        <f t="array" ref="DA30">SUMPRODUCT('Alternatyva 4'!DA$112:DA$114,100/('Alternatyva 4'!$DG$112:$DG$114+100))-SUMPRODUCT('Alternatyva 4'!DA$124:DA$126,100/('Alternatyva 4'!$DG$124:$DG$126+100))+SUMPRODUCT('Alternatyva 4'!DA$20:DA$100,100/('Alternatyva 4'!$DG$20:$DG$100+100),'Alternatyva 4'!$DI$20:$DI$100)</f>
        <v>0</v>
      </c>
      <c r="DB30" s="333" cm="1">
        <f t="array" ref="DB30">SUMPRODUCT('Alternatyva 4'!DB$112:DB$114,100/('Alternatyva 4'!$DG$112:$DG$114+100))-SUMPRODUCT('Alternatyva 4'!DB$124:DB$126,100/('Alternatyva 4'!$DG$124:$DG$126+100))+SUMPRODUCT('Alternatyva 4'!DB$20:DB$100,100/('Alternatyva 4'!$DG$20:$DG$100+100),'Alternatyva 4'!$DI$20:$DI$100)</f>
        <v>0</v>
      </c>
      <c r="DC30" s="333" cm="1">
        <f t="array" ref="DC30">SUMPRODUCT('Alternatyva 4'!DC$112:DC$114,100/('Alternatyva 4'!$DG$112:$DG$114+100))-SUMPRODUCT('Alternatyva 4'!DC$124:DC$126,100/('Alternatyva 4'!$DG$124:$DG$126+100))+SUMPRODUCT('Alternatyva 4'!DC$20:DC$100,100/('Alternatyva 4'!$DG$20:$DG$100+100),'Alternatyva 4'!$DI$20:$DI$100)</f>
        <v>0</v>
      </c>
    </row>
    <row r="31" spans="2:107" hidden="1">
      <c r="B31" s="160" t="s">
        <v>257</v>
      </c>
      <c r="C31" s="800" t="s">
        <v>258</v>
      </c>
      <c r="D31" s="800"/>
      <c r="E31" s="800"/>
      <c r="F31" s="192">
        <f>H31+NPV(FD,I31:INDEX(I31:DC31,PAL))</f>
        <v>0</v>
      </c>
      <c r="G31" s="192">
        <f>SUMIF($H$6:$DC$6,"&lt;="&amp;PAL,$H31:$DC31)</f>
        <v>0</v>
      </c>
      <c r="H31" s="218" cm="1">
        <f t="array" ref="H31">SUMPRODUCT('Alternatyva 4'!H$124:H$126,100*'Alternatyva 4'!$D$124:$D$126,1/('Alternatyva 4'!$DG$124:$DG$126+100),'Alternatyva 4'!$DH$124:$DH$126)</f>
        <v>0</v>
      </c>
      <c r="I31" s="218" cm="1">
        <f t="array" ref="I31">SUMPRODUCT('Alternatyva 4'!I$124:I$126,100*'Alternatyva 4'!$D$124:$D$126,1/('Alternatyva 4'!$DG$124:$DG$126+100),'Alternatyva 4'!$DH$124:$DH$126)</f>
        <v>0</v>
      </c>
      <c r="J31" s="218" cm="1">
        <f t="array" ref="J31">SUMPRODUCT('Alternatyva 4'!J$124:J$126,100*'Alternatyva 4'!$D$124:$D$126,1/('Alternatyva 4'!$DG$124:$DG$126+100),'Alternatyva 4'!$DH$124:$DH$126)</f>
        <v>0</v>
      </c>
      <c r="K31" s="218" cm="1">
        <f t="array" ref="K31">SUMPRODUCT('Alternatyva 4'!K$124:K$126,100*'Alternatyva 4'!$D$124:$D$126,1/('Alternatyva 4'!$DG$124:$DG$126+100),'Alternatyva 4'!$DH$124:$DH$126)</f>
        <v>0</v>
      </c>
      <c r="L31" s="218" cm="1">
        <f t="array" ref="L31">SUMPRODUCT('Alternatyva 4'!L$124:L$126,100*'Alternatyva 4'!$D$124:$D$126,1/('Alternatyva 4'!$DG$124:$DG$126+100),'Alternatyva 4'!$DH$124:$DH$126)</f>
        <v>0</v>
      </c>
      <c r="M31" s="218" cm="1">
        <f t="array" ref="M31">SUMPRODUCT('Alternatyva 4'!M$124:M$126,100*'Alternatyva 4'!$D$124:$D$126,1/('Alternatyva 4'!$DG$124:$DG$126+100),'Alternatyva 4'!$DH$124:$DH$126)</f>
        <v>0</v>
      </c>
      <c r="N31" s="218" cm="1">
        <f t="array" ref="N31">SUMPRODUCT('Alternatyva 4'!N$124:N$126,100*'Alternatyva 4'!$D$124:$D$126,1/('Alternatyva 4'!$DG$124:$DG$126+100),'Alternatyva 4'!$DH$124:$DH$126)</f>
        <v>0</v>
      </c>
      <c r="O31" s="218" cm="1">
        <f t="array" ref="O31">SUMPRODUCT('Alternatyva 4'!O$124:O$126,100*'Alternatyva 4'!$D$124:$D$126,1/('Alternatyva 4'!$DG$124:$DG$126+100),'Alternatyva 4'!$DH$124:$DH$126)</f>
        <v>0</v>
      </c>
      <c r="P31" s="218" cm="1">
        <f t="array" ref="P31">SUMPRODUCT('Alternatyva 4'!P$124:P$126,100*'Alternatyva 4'!$D$124:$D$126,1/('Alternatyva 4'!$DG$124:$DG$126+100),'Alternatyva 4'!$DH$124:$DH$126)</f>
        <v>0</v>
      </c>
      <c r="Q31" s="218" cm="1">
        <f t="array" ref="Q31">SUMPRODUCT('Alternatyva 4'!Q$124:Q$126,100*'Alternatyva 4'!$D$124:$D$126,1/('Alternatyva 4'!$DG$124:$DG$126+100),'Alternatyva 4'!$DH$124:$DH$126)</f>
        <v>0</v>
      </c>
      <c r="R31" s="218" cm="1">
        <f t="array" ref="R31">SUMPRODUCT('Alternatyva 4'!R$124:R$126,100*'Alternatyva 4'!$D$124:$D$126,1/('Alternatyva 4'!$DG$124:$DG$126+100),'Alternatyva 4'!$DH$124:$DH$126)</f>
        <v>0</v>
      </c>
      <c r="S31" s="218" cm="1">
        <f t="array" ref="S31">SUMPRODUCT('Alternatyva 4'!S$124:S$126,100*'Alternatyva 4'!$D$124:$D$126,1/('Alternatyva 4'!$DG$124:$DG$126+100),'Alternatyva 4'!$DH$124:$DH$126)</f>
        <v>0</v>
      </c>
      <c r="T31" s="218" cm="1">
        <f t="array" ref="T31">SUMPRODUCT('Alternatyva 4'!T$124:T$126,100*'Alternatyva 4'!$D$124:$D$126,1/('Alternatyva 4'!$DG$124:$DG$126+100),'Alternatyva 4'!$DH$124:$DH$126)</f>
        <v>0</v>
      </c>
      <c r="U31" s="218" cm="1">
        <f t="array" ref="U31">SUMPRODUCT('Alternatyva 4'!U$124:U$126,100*'Alternatyva 4'!$D$124:$D$126,1/('Alternatyva 4'!$DG$124:$DG$126+100),'Alternatyva 4'!$DH$124:$DH$126)</f>
        <v>0</v>
      </c>
      <c r="V31" s="218" cm="1">
        <f t="array" ref="V31">SUMPRODUCT('Alternatyva 4'!V$124:V$126,100*'Alternatyva 4'!$D$124:$D$126,1/('Alternatyva 4'!$DG$124:$DG$126+100),'Alternatyva 4'!$DH$124:$DH$126)</f>
        <v>0</v>
      </c>
      <c r="W31" s="218" cm="1">
        <f t="array" ref="W31">SUMPRODUCT('Alternatyva 4'!W$124:W$126,100*'Alternatyva 4'!$D$124:$D$126,1/('Alternatyva 4'!$DG$124:$DG$126+100),'Alternatyva 4'!$DH$124:$DH$126)</f>
        <v>0</v>
      </c>
      <c r="X31" s="218" cm="1">
        <f t="array" ref="X31">SUMPRODUCT('Alternatyva 4'!X$124:X$126,100*'Alternatyva 4'!$D$124:$D$126,1/('Alternatyva 4'!$DG$124:$DG$126+100),'Alternatyva 4'!$DH$124:$DH$126)</f>
        <v>0</v>
      </c>
      <c r="Y31" s="218" cm="1">
        <f t="array" ref="Y31">SUMPRODUCT('Alternatyva 4'!Y$124:Y$126,100*'Alternatyva 4'!$D$124:$D$126,1/('Alternatyva 4'!$DG$124:$DG$126+100),'Alternatyva 4'!$DH$124:$DH$126)</f>
        <v>0</v>
      </c>
      <c r="Z31" s="218" cm="1">
        <f t="array" ref="Z31">SUMPRODUCT('Alternatyva 4'!Z$124:Z$126,100*'Alternatyva 4'!$D$124:$D$126,1/('Alternatyva 4'!$DG$124:$DG$126+100),'Alternatyva 4'!$DH$124:$DH$126)</f>
        <v>0</v>
      </c>
      <c r="AA31" s="218" cm="1">
        <f t="array" ref="AA31">SUMPRODUCT('Alternatyva 4'!AA$124:AA$126,100*'Alternatyva 4'!$D$124:$D$126,1/('Alternatyva 4'!$DG$124:$DG$126+100),'Alternatyva 4'!$DH$124:$DH$126)</f>
        <v>0</v>
      </c>
      <c r="AB31" s="218" cm="1">
        <f t="array" ref="AB31">SUMPRODUCT('Alternatyva 4'!AB$124:AB$126,100*'Alternatyva 4'!$D$124:$D$126,1/('Alternatyva 4'!$DG$124:$DG$126+100),'Alternatyva 4'!$DH$124:$DH$126)</f>
        <v>0</v>
      </c>
      <c r="AC31" s="218" cm="1">
        <f t="array" ref="AC31">SUMPRODUCT('Alternatyva 4'!AC$124:AC$126,100*'Alternatyva 4'!$D$124:$D$126,1/('Alternatyva 4'!$DG$124:$DG$126+100),'Alternatyva 4'!$DH$124:$DH$126)</f>
        <v>0</v>
      </c>
      <c r="AD31" s="218" cm="1">
        <f t="array" ref="AD31">SUMPRODUCT('Alternatyva 4'!AD$124:AD$126,100*'Alternatyva 4'!$D$124:$D$126,1/('Alternatyva 4'!$DG$124:$DG$126+100),'Alternatyva 4'!$DH$124:$DH$126)</f>
        <v>0</v>
      </c>
      <c r="AE31" s="218" cm="1">
        <f t="array" ref="AE31">SUMPRODUCT('Alternatyva 4'!AE$124:AE$126,100*'Alternatyva 4'!$D$124:$D$126,1/('Alternatyva 4'!$DG$124:$DG$126+100),'Alternatyva 4'!$DH$124:$DH$126)</f>
        <v>0</v>
      </c>
      <c r="AF31" s="218" cm="1">
        <f t="array" ref="AF31">SUMPRODUCT('Alternatyva 4'!AF$124:AF$126,100*'Alternatyva 4'!$D$124:$D$126,1/('Alternatyva 4'!$DG$124:$DG$126+100),'Alternatyva 4'!$DH$124:$DH$126)</f>
        <v>0</v>
      </c>
      <c r="AG31" s="218" cm="1">
        <f t="array" ref="AG31">SUMPRODUCT('Alternatyva 4'!AG$124:AG$126,100*'Alternatyva 4'!$D$124:$D$126,1/('Alternatyva 4'!$DG$124:$DG$126+100),'Alternatyva 4'!$DH$124:$DH$126)</f>
        <v>0</v>
      </c>
      <c r="AH31" s="218" cm="1">
        <f t="array" ref="AH31">SUMPRODUCT('Alternatyva 4'!AH$124:AH$126,100*'Alternatyva 4'!$D$124:$D$126,1/('Alternatyva 4'!$DG$124:$DG$126+100),'Alternatyva 4'!$DH$124:$DH$126)</f>
        <v>0</v>
      </c>
      <c r="AI31" s="218" cm="1">
        <f t="array" ref="AI31">SUMPRODUCT('Alternatyva 4'!AI$124:AI$126,100*'Alternatyva 4'!$D$124:$D$126,1/('Alternatyva 4'!$DG$124:$DG$126+100),'Alternatyva 4'!$DH$124:$DH$126)</f>
        <v>0</v>
      </c>
      <c r="AJ31" s="218" cm="1">
        <f t="array" ref="AJ31">SUMPRODUCT('Alternatyva 4'!AJ$124:AJ$126,100*'Alternatyva 4'!$D$124:$D$126,1/('Alternatyva 4'!$DG$124:$DG$126+100),'Alternatyva 4'!$DH$124:$DH$126)</f>
        <v>0</v>
      </c>
      <c r="AK31" s="218" cm="1">
        <f t="array" ref="AK31">SUMPRODUCT('Alternatyva 4'!AK$124:AK$126,100*'Alternatyva 4'!$D$124:$D$126,1/('Alternatyva 4'!$DG$124:$DG$126+100),'Alternatyva 4'!$DH$124:$DH$126)</f>
        <v>0</v>
      </c>
      <c r="AL31" s="218" cm="1">
        <f t="array" ref="AL31">SUMPRODUCT('Alternatyva 4'!AL$124:AL$126,100*'Alternatyva 4'!$D$124:$D$126,1/('Alternatyva 4'!$DG$124:$DG$126+100),'Alternatyva 4'!$DH$124:$DH$126)</f>
        <v>0</v>
      </c>
      <c r="AM31" s="218" cm="1">
        <f t="array" ref="AM31">SUMPRODUCT('Alternatyva 4'!AM$124:AM$126,100*'Alternatyva 4'!$D$124:$D$126,1/('Alternatyva 4'!$DG$124:$DG$126+100),'Alternatyva 4'!$DH$124:$DH$126)</f>
        <v>0</v>
      </c>
      <c r="AN31" s="218" cm="1">
        <f t="array" ref="AN31">SUMPRODUCT('Alternatyva 4'!AN$124:AN$126,100*'Alternatyva 4'!$D$124:$D$126,1/('Alternatyva 4'!$DG$124:$DG$126+100),'Alternatyva 4'!$DH$124:$DH$126)</f>
        <v>0</v>
      </c>
      <c r="AO31" s="218" cm="1">
        <f t="array" ref="AO31">SUMPRODUCT('Alternatyva 4'!AO$124:AO$126,100*'Alternatyva 4'!$D$124:$D$126,1/('Alternatyva 4'!$DG$124:$DG$126+100),'Alternatyva 4'!$DH$124:$DH$126)</f>
        <v>0</v>
      </c>
      <c r="AP31" s="218" cm="1">
        <f t="array" ref="AP31">SUMPRODUCT('Alternatyva 4'!AP$124:AP$126,100*'Alternatyva 4'!$D$124:$D$126,1/('Alternatyva 4'!$DG$124:$DG$126+100),'Alternatyva 4'!$DH$124:$DH$126)</f>
        <v>0</v>
      </c>
      <c r="AQ31" s="218" cm="1">
        <f t="array" ref="AQ31">SUMPRODUCT('Alternatyva 4'!AQ$124:AQ$126,100*'Alternatyva 4'!$D$124:$D$126,1/('Alternatyva 4'!$DG$124:$DG$126+100),'Alternatyva 4'!$DH$124:$DH$126)</f>
        <v>0</v>
      </c>
      <c r="AR31" s="218" cm="1">
        <f t="array" ref="AR31">SUMPRODUCT('Alternatyva 4'!AR$124:AR$126,100*'Alternatyva 4'!$D$124:$D$126,1/('Alternatyva 4'!$DG$124:$DG$126+100),'Alternatyva 4'!$DH$124:$DH$126)</f>
        <v>0</v>
      </c>
      <c r="AS31" s="218" cm="1">
        <f t="array" ref="AS31">SUMPRODUCT('Alternatyva 4'!AS$124:AS$126,100*'Alternatyva 4'!$D$124:$D$126,1/('Alternatyva 4'!$DG$124:$DG$126+100),'Alternatyva 4'!$DH$124:$DH$126)</f>
        <v>0</v>
      </c>
      <c r="AT31" s="218" cm="1">
        <f t="array" ref="AT31">SUMPRODUCT('Alternatyva 4'!AT$124:AT$126,100*'Alternatyva 4'!$D$124:$D$126,1/('Alternatyva 4'!$DG$124:$DG$126+100),'Alternatyva 4'!$DH$124:$DH$126)</f>
        <v>0</v>
      </c>
      <c r="AU31" s="218" cm="1">
        <f t="array" ref="AU31">SUMPRODUCT('Alternatyva 4'!AU$124:AU$126,100*'Alternatyva 4'!$D$124:$D$126,1/('Alternatyva 4'!$DG$124:$DG$126+100),'Alternatyva 4'!$DH$124:$DH$126)</f>
        <v>0</v>
      </c>
      <c r="AV31" s="218" cm="1">
        <f t="array" ref="AV31">SUMPRODUCT('Alternatyva 4'!AV$124:AV$126,100*'Alternatyva 4'!$D$124:$D$126,1/('Alternatyva 4'!$DG$124:$DG$126+100),'Alternatyva 4'!$DH$124:$DH$126)</f>
        <v>0</v>
      </c>
      <c r="AW31" s="218" cm="1">
        <f t="array" ref="AW31">SUMPRODUCT('Alternatyva 4'!AW$124:AW$126,100*'Alternatyva 4'!$D$124:$D$126,1/('Alternatyva 4'!$DG$124:$DG$126+100),'Alternatyva 4'!$DH$124:$DH$126)</f>
        <v>0</v>
      </c>
      <c r="AX31" s="218" cm="1">
        <f t="array" ref="AX31">SUMPRODUCT('Alternatyva 4'!AX$124:AX$126,100*'Alternatyva 4'!$D$124:$D$126,1/('Alternatyva 4'!$DG$124:$DG$126+100),'Alternatyva 4'!$DH$124:$DH$126)</f>
        <v>0</v>
      </c>
      <c r="AY31" s="218" cm="1">
        <f t="array" ref="AY31">SUMPRODUCT('Alternatyva 4'!AY$124:AY$126,100*'Alternatyva 4'!$D$124:$D$126,1/('Alternatyva 4'!$DG$124:$DG$126+100),'Alternatyva 4'!$DH$124:$DH$126)</f>
        <v>0</v>
      </c>
      <c r="AZ31" s="218" cm="1">
        <f t="array" ref="AZ31">SUMPRODUCT('Alternatyva 4'!AZ$124:AZ$126,100*'Alternatyva 4'!$D$124:$D$126,1/('Alternatyva 4'!$DG$124:$DG$126+100),'Alternatyva 4'!$DH$124:$DH$126)</f>
        <v>0</v>
      </c>
      <c r="BA31" s="218" cm="1">
        <f t="array" ref="BA31">SUMPRODUCT('Alternatyva 4'!BA$124:BA$126,100*'Alternatyva 4'!$D$124:$D$126,1/('Alternatyva 4'!$DG$124:$DG$126+100),'Alternatyva 4'!$DH$124:$DH$126)</f>
        <v>0</v>
      </c>
      <c r="BB31" s="218" cm="1">
        <f t="array" ref="BB31">SUMPRODUCT('Alternatyva 4'!BB$124:BB$126,100*'Alternatyva 4'!$D$124:$D$126,1/('Alternatyva 4'!$DG$124:$DG$126+100),'Alternatyva 4'!$DH$124:$DH$126)</f>
        <v>0</v>
      </c>
      <c r="BC31" s="218" cm="1">
        <f t="array" ref="BC31">SUMPRODUCT('Alternatyva 4'!BC$124:BC$126,100*'Alternatyva 4'!$D$124:$D$126,1/('Alternatyva 4'!$DG$124:$DG$126+100),'Alternatyva 4'!$DH$124:$DH$126)</f>
        <v>0</v>
      </c>
      <c r="BD31" s="218" cm="1">
        <f t="array" ref="BD31">SUMPRODUCT('Alternatyva 4'!BD$124:BD$126,100*'Alternatyva 4'!$D$124:$D$126,1/('Alternatyva 4'!$DG$124:$DG$126+100),'Alternatyva 4'!$DH$124:$DH$126)</f>
        <v>0</v>
      </c>
      <c r="BE31" s="218" cm="1">
        <f t="array" ref="BE31">SUMPRODUCT('Alternatyva 4'!BE$124:BE$126,100*'Alternatyva 4'!$D$124:$D$126,1/('Alternatyva 4'!$DG$124:$DG$126+100),'Alternatyva 4'!$DH$124:$DH$126)</f>
        <v>0</v>
      </c>
      <c r="BF31" s="218" cm="1">
        <f t="array" ref="BF31">SUMPRODUCT('Alternatyva 4'!BF$124:BF$126,100*'Alternatyva 4'!$D$124:$D$126,1/('Alternatyva 4'!$DG$124:$DG$126+100),'Alternatyva 4'!$DH$124:$DH$126)</f>
        <v>0</v>
      </c>
      <c r="BG31" s="218" cm="1">
        <f t="array" ref="BG31">SUMPRODUCT('Alternatyva 4'!BG$124:BG$126,100*'Alternatyva 4'!$D$124:$D$126,1/('Alternatyva 4'!$DG$124:$DG$126+100),'Alternatyva 4'!$DH$124:$DH$126)</f>
        <v>0</v>
      </c>
      <c r="BH31" s="218" cm="1">
        <f t="array" ref="BH31">SUMPRODUCT('Alternatyva 4'!BH$124:BH$126,100*'Alternatyva 4'!$D$124:$D$126,1/('Alternatyva 4'!$DG$124:$DG$126+100),'Alternatyva 4'!$DH$124:$DH$126)</f>
        <v>0</v>
      </c>
      <c r="BI31" s="218" cm="1">
        <f t="array" ref="BI31">SUMPRODUCT('Alternatyva 4'!BI$124:BI$126,100*'Alternatyva 4'!$D$124:$D$126,1/('Alternatyva 4'!$DG$124:$DG$126+100),'Alternatyva 4'!$DH$124:$DH$126)</f>
        <v>0</v>
      </c>
      <c r="BJ31" s="218" cm="1">
        <f t="array" ref="BJ31">SUMPRODUCT('Alternatyva 4'!BJ$124:BJ$126,100*'Alternatyva 4'!$D$124:$D$126,1/('Alternatyva 4'!$DG$124:$DG$126+100),'Alternatyva 4'!$DH$124:$DH$126)</f>
        <v>0</v>
      </c>
      <c r="BK31" s="218" cm="1">
        <f t="array" ref="BK31">SUMPRODUCT('Alternatyva 4'!BK$124:BK$126,100*'Alternatyva 4'!$D$124:$D$126,1/('Alternatyva 4'!$DG$124:$DG$126+100),'Alternatyva 4'!$DH$124:$DH$126)</f>
        <v>0</v>
      </c>
      <c r="BL31" s="218" cm="1">
        <f t="array" ref="BL31">SUMPRODUCT('Alternatyva 4'!BL$124:BL$126,100*'Alternatyva 4'!$D$124:$D$126,1/('Alternatyva 4'!$DG$124:$DG$126+100),'Alternatyva 4'!$DH$124:$DH$126)</f>
        <v>0</v>
      </c>
      <c r="BM31" s="218" cm="1">
        <f t="array" ref="BM31">SUMPRODUCT('Alternatyva 4'!BM$124:BM$126,100*'Alternatyva 4'!$D$124:$D$126,1/('Alternatyva 4'!$DG$124:$DG$126+100),'Alternatyva 4'!$DH$124:$DH$126)</f>
        <v>0</v>
      </c>
      <c r="BN31" s="218" cm="1">
        <f t="array" ref="BN31">SUMPRODUCT('Alternatyva 4'!BN$124:BN$126,100*'Alternatyva 4'!$D$124:$D$126,1/('Alternatyva 4'!$DG$124:$DG$126+100),'Alternatyva 4'!$DH$124:$DH$126)</f>
        <v>0</v>
      </c>
      <c r="BO31" s="218" cm="1">
        <f t="array" ref="BO31">SUMPRODUCT('Alternatyva 4'!BO$124:BO$126,100*'Alternatyva 4'!$D$124:$D$126,1/('Alternatyva 4'!$DG$124:$DG$126+100),'Alternatyva 4'!$DH$124:$DH$126)</f>
        <v>0</v>
      </c>
      <c r="BP31" s="218" cm="1">
        <f t="array" ref="BP31">SUMPRODUCT('Alternatyva 4'!BP$124:BP$126,100*'Alternatyva 4'!$D$124:$D$126,1/('Alternatyva 4'!$DG$124:$DG$126+100),'Alternatyva 4'!$DH$124:$DH$126)</f>
        <v>0</v>
      </c>
      <c r="BQ31" s="218" cm="1">
        <f t="array" ref="BQ31">SUMPRODUCT('Alternatyva 4'!BQ$124:BQ$126,100*'Alternatyva 4'!$D$124:$D$126,1/('Alternatyva 4'!$DG$124:$DG$126+100),'Alternatyva 4'!$DH$124:$DH$126)</f>
        <v>0</v>
      </c>
      <c r="BR31" s="218" cm="1">
        <f t="array" ref="BR31">SUMPRODUCT('Alternatyva 4'!BR$124:BR$126,100*'Alternatyva 4'!$D$124:$D$126,1/('Alternatyva 4'!$DG$124:$DG$126+100),'Alternatyva 4'!$DH$124:$DH$126)</f>
        <v>0</v>
      </c>
      <c r="BS31" s="218" cm="1">
        <f t="array" ref="BS31">SUMPRODUCT('Alternatyva 4'!BS$124:BS$126,100*'Alternatyva 4'!$D$124:$D$126,1/('Alternatyva 4'!$DG$124:$DG$126+100),'Alternatyva 4'!$DH$124:$DH$126)</f>
        <v>0</v>
      </c>
      <c r="BT31" s="218" cm="1">
        <f t="array" ref="BT31">SUMPRODUCT('Alternatyva 4'!BT$124:BT$126,100*'Alternatyva 4'!$D$124:$D$126,1/('Alternatyva 4'!$DG$124:$DG$126+100),'Alternatyva 4'!$DH$124:$DH$126)</f>
        <v>0</v>
      </c>
      <c r="BU31" s="218" cm="1">
        <f t="array" ref="BU31">SUMPRODUCT('Alternatyva 4'!BU$124:BU$126,100*'Alternatyva 4'!$D$124:$D$126,1/('Alternatyva 4'!$DG$124:$DG$126+100),'Alternatyva 4'!$DH$124:$DH$126)</f>
        <v>0</v>
      </c>
      <c r="BV31" s="218" cm="1">
        <f t="array" ref="BV31">SUMPRODUCT('Alternatyva 4'!BV$124:BV$126,100*'Alternatyva 4'!$D$124:$D$126,1/('Alternatyva 4'!$DG$124:$DG$126+100),'Alternatyva 4'!$DH$124:$DH$126)</f>
        <v>0</v>
      </c>
      <c r="BW31" s="218" cm="1">
        <f t="array" ref="BW31">SUMPRODUCT('Alternatyva 4'!BW$124:BW$126,100*'Alternatyva 4'!$D$124:$D$126,1/('Alternatyva 4'!$DG$124:$DG$126+100),'Alternatyva 4'!$DH$124:$DH$126)</f>
        <v>0</v>
      </c>
      <c r="BX31" s="218" cm="1">
        <f t="array" ref="BX31">SUMPRODUCT('Alternatyva 4'!BX$124:BX$126,100*'Alternatyva 4'!$D$124:$D$126,1/('Alternatyva 4'!$DG$124:$DG$126+100),'Alternatyva 4'!$DH$124:$DH$126)</f>
        <v>0</v>
      </c>
      <c r="BY31" s="218" cm="1">
        <f t="array" ref="BY31">SUMPRODUCT('Alternatyva 4'!BY$124:BY$126,100*'Alternatyva 4'!$D$124:$D$126,1/('Alternatyva 4'!$DG$124:$DG$126+100),'Alternatyva 4'!$DH$124:$DH$126)</f>
        <v>0</v>
      </c>
      <c r="BZ31" s="218" cm="1">
        <f t="array" ref="BZ31">SUMPRODUCT('Alternatyva 4'!BZ$124:BZ$126,100*'Alternatyva 4'!$D$124:$D$126,1/('Alternatyva 4'!$DG$124:$DG$126+100),'Alternatyva 4'!$DH$124:$DH$126)</f>
        <v>0</v>
      </c>
      <c r="CA31" s="218" cm="1">
        <f t="array" ref="CA31">SUMPRODUCT('Alternatyva 4'!CA$124:CA$126,100*'Alternatyva 4'!$D$124:$D$126,1/('Alternatyva 4'!$DG$124:$DG$126+100),'Alternatyva 4'!$DH$124:$DH$126)</f>
        <v>0</v>
      </c>
      <c r="CB31" s="218" cm="1">
        <f t="array" ref="CB31">SUMPRODUCT('Alternatyva 4'!CB$124:CB$126,100*'Alternatyva 4'!$D$124:$D$126,1/('Alternatyva 4'!$DG$124:$DG$126+100),'Alternatyva 4'!$DH$124:$DH$126)</f>
        <v>0</v>
      </c>
      <c r="CC31" s="218" cm="1">
        <f t="array" ref="CC31">SUMPRODUCT('Alternatyva 4'!CC$124:CC$126,100*'Alternatyva 4'!$D$124:$D$126,1/('Alternatyva 4'!$DG$124:$DG$126+100),'Alternatyva 4'!$DH$124:$DH$126)</f>
        <v>0</v>
      </c>
      <c r="CD31" s="218" cm="1">
        <f t="array" ref="CD31">SUMPRODUCT('Alternatyva 4'!CD$124:CD$126,100*'Alternatyva 4'!$D$124:$D$126,1/('Alternatyva 4'!$DG$124:$DG$126+100),'Alternatyva 4'!$DH$124:$DH$126)</f>
        <v>0</v>
      </c>
      <c r="CE31" s="218" cm="1">
        <f t="array" ref="CE31">SUMPRODUCT('Alternatyva 4'!CE$124:CE$126,100*'Alternatyva 4'!$D$124:$D$126,1/('Alternatyva 4'!$DG$124:$DG$126+100),'Alternatyva 4'!$DH$124:$DH$126)</f>
        <v>0</v>
      </c>
      <c r="CF31" s="218" cm="1">
        <f t="array" ref="CF31">SUMPRODUCT('Alternatyva 4'!CF$124:CF$126,100*'Alternatyva 4'!$D$124:$D$126,1/('Alternatyva 4'!$DG$124:$DG$126+100),'Alternatyva 4'!$DH$124:$DH$126)</f>
        <v>0</v>
      </c>
      <c r="CG31" s="218" cm="1">
        <f t="array" ref="CG31">SUMPRODUCT('Alternatyva 4'!CG$124:CG$126,100*'Alternatyva 4'!$D$124:$D$126,1/('Alternatyva 4'!$DG$124:$DG$126+100),'Alternatyva 4'!$DH$124:$DH$126)</f>
        <v>0</v>
      </c>
      <c r="CH31" s="218" cm="1">
        <f t="array" ref="CH31">SUMPRODUCT('Alternatyva 4'!CH$124:CH$126,100*'Alternatyva 4'!$D$124:$D$126,1/('Alternatyva 4'!$DG$124:$DG$126+100),'Alternatyva 4'!$DH$124:$DH$126)</f>
        <v>0</v>
      </c>
      <c r="CI31" s="218" cm="1">
        <f t="array" ref="CI31">SUMPRODUCT('Alternatyva 4'!CI$124:CI$126,100*'Alternatyva 4'!$D$124:$D$126,1/('Alternatyva 4'!$DG$124:$DG$126+100),'Alternatyva 4'!$DH$124:$DH$126)</f>
        <v>0</v>
      </c>
      <c r="CJ31" s="218" cm="1">
        <f t="array" ref="CJ31">SUMPRODUCT('Alternatyva 4'!CJ$124:CJ$126,100*'Alternatyva 4'!$D$124:$D$126,1/('Alternatyva 4'!$DG$124:$DG$126+100),'Alternatyva 4'!$DH$124:$DH$126)</f>
        <v>0</v>
      </c>
      <c r="CK31" s="218" cm="1">
        <f t="array" ref="CK31">SUMPRODUCT('Alternatyva 4'!CK$124:CK$126,100*'Alternatyva 4'!$D$124:$D$126,1/('Alternatyva 4'!$DG$124:$DG$126+100),'Alternatyva 4'!$DH$124:$DH$126)</f>
        <v>0</v>
      </c>
      <c r="CL31" s="218" cm="1">
        <f t="array" ref="CL31">SUMPRODUCT('Alternatyva 4'!CL$124:CL$126,100*'Alternatyva 4'!$D$124:$D$126,1/('Alternatyva 4'!$DG$124:$DG$126+100),'Alternatyva 4'!$DH$124:$DH$126)</f>
        <v>0</v>
      </c>
      <c r="CM31" s="218" cm="1">
        <f t="array" ref="CM31">SUMPRODUCT('Alternatyva 4'!CM$124:CM$126,100*'Alternatyva 4'!$D$124:$D$126,1/('Alternatyva 4'!$DG$124:$DG$126+100),'Alternatyva 4'!$DH$124:$DH$126)</f>
        <v>0</v>
      </c>
      <c r="CN31" s="218" cm="1">
        <f t="array" ref="CN31">SUMPRODUCT('Alternatyva 4'!CN$124:CN$126,100*'Alternatyva 4'!$D$124:$D$126,1/('Alternatyva 4'!$DG$124:$DG$126+100),'Alternatyva 4'!$DH$124:$DH$126)</f>
        <v>0</v>
      </c>
      <c r="CO31" s="218" cm="1">
        <f t="array" ref="CO31">SUMPRODUCT('Alternatyva 4'!CO$124:CO$126,100*'Alternatyva 4'!$D$124:$D$126,1/('Alternatyva 4'!$DG$124:$DG$126+100),'Alternatyva 4'!$DH$124:$DH$126)</f>
        <v>0</v>
      </c>
      <c r="CP31" s="218" cm="1">
        <f t="array" ref="CP31">SUMPRODUCT('Alternatyva 4'!CP$124:CP$126,100*'Alternatyva 4'!$D$124:$D$126,1/('Alternatyva 4'!$DG$124:$DG$126+100),'Alternatyva 4'!$DH$124:$DH$126)</f>
        <v>0</v>
      </c>
      <c r="CQ31" s="218" cm="1">
        <f t="array" ref="CQ31">SUMPRODUCT('Alternatyva 4'!CQ$124:CQ$126,100*'Alternatyva 4'!$D$124:$D$126,1/('Alternatyva 4'!$DG$124:$DG$126+100),'Alternatyva 4'!$DH$124:$DH$126)</f>
        <v>0</v>
      </c>
      <c r="CR31" s="218" cm="1">
        <f t="array" ref="CR31">SUMPRODUCT('Alternatyva 4'!CR$124:CR$126,100*'Alternatyva 4'!$D$124:$D$126,1/('Alternatyva 4'!$DG$124:$DG$126+100),'Alternatyva 4'!$DH$124:$DH$126)</f>
        <v>0</v>
      </c>
      <c r="CS31" s="218" cm="1">
        <f t="array" ref="CS31">SUMPRODUCT('Alternatyva 4'!CS$124:CS$126,100*'Alternatyva 4'!$D$124:$D$126,1/('Alternatyva 4'!$DG$124:$DG$126+100),'Alternatyva 4'!$DH$124:$DH$126)</f>
        <v>0</v>
      </c>
      <c r="CT31" s="218" cm="1">
        <f t="array" ref="CT31">SUMPRODUCT('Alternatyva 4'!CT$124:CT$126,100*'Alternatyva 4'!$D$124:$D$126,1/('Alternatyva 4'!$DG$124:$DG$126+100),'Alternatyva 4'!$DH$124:$DH$126)</f>
        <v>0</v>
      </c>
      <c r="CU31" s="218" cm="1">
        <f t="array" ref="CU31">SUMPRODUCT('Alternatyva 4'!CU$124:CU$126,100*'Alternatyva 4'!$D$124:$D$126,1/('Alternatyva 4'!$DG$124:$DG$126+100),'Alternatyva 4'!$DH$124:$DH$126)</f>
        <v>0</v>
      </c>
      <c r="CV31" s="218" cm="1">
        <f t="array" ref="CV31">SUMPRODUCT('Alternatyva 4'!CV$124:CV$126,100*'Alternatyva 4'!$D$124:$D$126,1/('Alternatyva 4'!$DG$124:$DG$126+100),'Alternatyva 4'!$DH$124:$DH$126)</f>
        <v>0</v>
      </c>
      <c r="CW31" s="218" cm="1">
        <f t="array" ref="CW31">SUMPRODUCT('Alternatyva 4'!CW$124:CW$126,100*'Alternatyva 4'!$D$124:$D$126,1/('Alternatyva 4'!$DG$124:$DG$126+100),'Alternatyva 4'!$DH$124:$DH$126)</f>
        <v>0</v>
      </c>
      <c r="CX31" s="218" cm="1">
        <f t="array" ref="CX31">SUMPRODUCT('Alternatyva 4'!CX$124:CX$126,100*'Alternatyva 4'!$D$124:$D$126,1/('Alternatyva 4'!$DG$124:$DG$126+100),'Alternatyva 4'!$DH$124:$DH$126)</f>
        <v>0</v>
      </c>
      <c r="CY31" s="218" cm="1">
        <f t="array" ref="CY31">SUMPRODUCT('Alternatyva 4'!CY$124:CY$126,100*'Alternatyva 4'!$D$124:$D$126,1/('Alternatyva 4'!$DG$124:$DG$126+100),'Alternatyva 4'!$DH$124:$DH$126)</f>
        <v>0</v>
      </c>
      <c r="CZ31" s="218" cm="1">
        <f t="array" ref="CZ31">SUMPRODUCT('Alternatyva 4'!CZ$124:CZ$126,100*'Alternatyva 4'!$D$124:$D$126,1/('Alternatyva 4'!$DG$124:$DG$126+100),'Alternatyva 4'!$DH$124:$DH$126)</f>
        <v>0</v>
      </c>
      <c r="DA31" s="218" cm="1">
        <f t="array" ref="DA31">SUMPRODUCT('Alternatyva 4'!DA$124:DA$126,100*'Alternatyva 4'!$D$124:$D$126,1/('Alternatyva 4'!$DG$124:$DG$126+100),'Alternatyva 4'!$DH$124:$DH$126)</f>
        <v>0</v>
      </c>
      <c r="DB31" s="218" cm="1">
        <f t="array" ref="DB31">SUMPRODUCT('Alternatyva 4'!DB$124:DB$126,100*'Alternatyva 4'!$D$124:$D$126,1/('Alternatyva 4'!$DG$124:$DG$126+100),'Alternatyva 4'!$DH$124:$DH$126)</f>
        <v>0</v>
      </c>
      <c r="DC31" s="218" cm="1">
        <f t="array" ref="DC31">SUMPRODUCT('Alternatyva 4'!DC$124:DC$126,100*'Alternatyva 4'!$D$124:$D$126,1/('Alternatyva 4'!$DG$124:$DG$126+100),'Alternatyva 4'!$DH$124:$DH$126)</f>
        <v>0</v>
      </c>
    </row>
    <row r="32" spans="2:107" hidden="1">
      <c r="C32" s="799" t="s">
        <v>251</v>
      </c>
      <c r="D32" s="799"/>
      <c r="E32" s="799"/>
      <c r="F32" s="192">
        <f>H32+NPV(FD,I32:INDEX(I32:DC32,PAL))</f>
        <v>0</v>
      </c>
      <c r="G32" s="192">
        <f>SUMIF($H$6:$DC$6,"&lt;="&amp;PAL,$H32:$DC32)</f>
        <v>0</v>
      </c>
      <c r="H32" s="218">
        <f>-H29+H30+H31</f>
        <v>0</v>
      </c>
      <c r="I32" s="218">
        <f t="shared" ref="I32:BT32" si="20">-I29+I30+I31</f>
        <v>0</v>
      </c>
      <c r="J32" s="218">
        <f t="shared" si="20"/>
        <v>0</v>
      </c>
      <c r="K32" s="218">
        <f t="shared" si="20"/>
        <v>0</v>
      </c>
      <c r="L32" s="218">
        <f t="shared" si="20"/>
        <v>0</v>
      </c>
      <c r="M32" s="218">
        <f t="shared" si="20"/>
        <v>0</v>
      </c>
      <c r="N32" s="218">
        <f t="shared" si="20"/>
        <v>0</v>
      </c>
      <c r="O32" s="218">
        <f t="shared" si="20"/>
        <v>0</v>
      </c>
      <c r="P32" s="218">
        <f t="shared" si="20"/>
        <v>0</v>
      </c>
      <c r="Q32" s="218">
        <f t="shared" si="20"/>
        <v>0</v>
      </c>
      <c r="R32" s="218">
        <f t="shared" si="20"/>
        <v>0</v>
      </c>
      <c r="S32" s="218">
        <f t="shared" si="20"/>
        <v>0</v>
      </c>
      <c r="T32" s="218">
        <f t="shared" si="20"/>
        <v>0</v>
      </c>
      <c r="U32" s="218">
        <f t="shared" si="20"/>
        <v>0</v>
      </c>
      <c r="V32" s="218">
        <f t="shared" si="20"/>
        <v>0</v>
      </c>
      <c r="W32" s="218">
        <f t="shared" si="20"/>
        <v>0</v>
      </c>
      <c r="X32" s="218">
        <f t="shared" si="20"/>
        <v>0</v>
      </c>
      <c r="Y32" s="218">
        <f t="shared" si="20"/>
        <v>0</v>
      </c>
      <c r="Z32" s="218">
        <f t="shared" si="20"/>
        <v>0</v>
      </c>
      <c r="AA32" s="218">
        <f t="shared" si="20"/>
        <v>0</v>
      </c>
      <c r="AB32" s="218">
        <f t="shared" si="20"/>
        <v>0</v>
      </c>
      <c r="AC32" s="218">
        <f t="shared" si="20"/>
        <v>0</v>
      </c>
      <c r="AD32" s="218">
        <f t="shared" si="20"/>
        <v>0</v>
      </c>
      <c r="AE32" s="218">
        <f t="shared" si="20"/>
        <v>0</v>
      </c>
      <c r="AF32" s="218">
        <f t="shared" si="20"/>
        <v>0</v>
      </c>
      <c r="AG32" s="218">
        <f t="shared" si="20"/>
        <v>0</v>
      </c>
      <c r="AH32" s="218">
        <f t="shared" si="20"/>
        <v>0</v>
      </c>
      <c r="AI32" s="218">
        <f t="shared" si="20"/>
        <v>0</v>
      </c>
      <c r="AJ32" s="218">
        <f t="shared" si="20"/>
        <v>0</v>
      </c>
      <c r="AK32" s="218">
        <f t="shared" si="20"/>
        <v>0</v>
      </c>
      <c r="AL32" s="218">
        <f t="shared" si="20"/>
        <v>0</v>
      </c>
      <c r="AM32" s="218">
        <f t="shared" si="20"/>
        <v>0</v>
      </c>
      <c r="AN32" s="218">
        <f t="shared" si="20"/>
        <v>0</v>
      </c>
      <c r="AO32" s="218">
        <f t="shared" si="20"/>
        <v>0</v>
      </c>
      <c r="AP32" s="218">
        <f t="shared" si="20"/>
        <v>0</v>
      </c>
      <c r="AQ32" s="218">
        <f t="shared" si="20"/>
        <v>0</v>
      </c>
      <c r="AR32" s="218">
        <f t="shared" si="20"/>
        <v>0</v>
      </c>
      <c r="AS32" s="218">
        <f t="shared" si="20"/>
        <v>0</v>
      </c>
      <c r="AT32" s="218">
        <f t="shared" si="20"/>
        <v>0</v>
      </c>
      <c r="AU32" s="218">
        <f t="shared" si="20"/>
        <v>0</v>
      </c>
      <c r="AV32" s="218">
        <f t="shared" si="20"/>
        <v>0</v>
      </c>
      <c r="AW32" s="218">
        <f t="shared" si="20"/>
        <v>0</v>
      </c>
      <c r="AX32" s="218">
        <f t="shared" si="20"/>
        <v>0</v>
      </c>
      <c r="AY32" s="218">
        <f t="shared" si="20"/>
        <v>0</v>
      </c>
      <c r="AZ32" s="218">
        <f t="shared" si="20"/>
        <v>0</v>
      </c>
      <c r="BA32" s="218">
        <f t="shared" si="20"/>
        <v>0</v>
      </c>
      <c r="BB32" s="218">
        <f t="shared" si="20"/>
        <v>0</v>
      </c>
      <c r="BC32" s="218">
        <f t="shared" si="20"/>
        <v>0</v>
      </c>
      <c r="BD32" s="218">
        <f t="shared" si="20"/>
        <v>0</v>
      </c>
      <c r="BE32" s="218">
        <f t="shared" si="20"/>
        <v>0</v>
      </c>
      <c r="BF32" s="218">
        <f t="shared" si="20"/>
        <v>0</v>
      </c>
      <c r="BG32" s="218">
        <f t="shared" si="20"/>
        <v>0</v>
      </c>
      <c r="BH32" s="218">
        <f t="shared" si="20"/>
        <v>0</v>
      </c>
      <c r="BI32" s="218">
        <f t="shared" si="20"/>
        <v>0</v>
      </c>
      <c r="BJ32" s="218">
        <f t="shared" si="20"/>
        <v>0</v>
      </c>
      <c r="BK32" s="218">
        <f t="shared" si="20"/>
        <v>0</v>
      </c>
      <c r="BL32" s="218">
        <f t="shared" si="20"/>
        <v>0</v>
      </c>
      <c r="BM32" s="218">
        <f t="shared" si="20"/>
        <v>0</v>
      </c>
      <c r="BN32" s="218">
        <f t="shared" si="20"/>
        <v>0</v>
      </c>
      <c r="BO32" s="218">
        <f t="shared" si="20"/>
        <v>0</v>
      </c>
      <c r="BP32" s="218">
        <f t="shared" si="20"/>
        <v>0</v>
      </c>
      <c r="BQ32" s="218">
        <f t="shared" si="20"/>
        <v>0</v>
      </c>
      <c r="BR32" s="218">
        <f t="shared" si="20"/>
        <v>0</v>
      </c>
      <c r="BS32" s="218">
        <f t="shared" si="20"/>
        <v>0</v>
      </c>
      <c r="BT32" s="218">
        <f t="shared" si="20"/>
        <v>0</v>
      </c>
      <c r="BU32" s="218">
        <f t="shared" ref="BU32:DC32" si="21">-BU29+BU30+BU31</f>
        <v>0</v>
      </c>
      <c r="BV32" s="218">
        <f t="shared" si="21"/>
        <v>0</v>
      </c>
      <c r="BW32" s="218">
        <f t="shared" si="21"/>
        <v>0</v>
      </c>
      <c r="BX32" s="218">
        <f t="shared" si="21"/>
        <v>0</v>
      </c>
      <c r="BY32" s="218">
        <f t="shared" si="21"/>
        <v>0</v>
      </c>
      <c r="BZ32" s="218">
        <f t="shared" si="21"/>
        <v>0</v>
      </c>
      <c r="CA32" s="218">
        <f t="shared" si="21"/>
        <v>0</v>
      </c>
      <c r="CB32" s="218">
        <f t="shared" si="21"/>
        <v>0</v>
      </c>
      <c r="CC32" s="218">
        <f t="shared" si="21"/>
        <v>0</v>
      </c>
      <c r="CD32" s="218">
        <f t="shared" si="21"/>
        <v>0</v>
      </c>
      <c r="CE32" s="218">
        <f t="shared" si="21"/>
        <v>0</v>
      </c>
      <c r="CF32" s="218">
        <f t="shared" si="21"/>
        <v>0</v>
      </c>
      <c r="CG32" s="218">
        <f t="shared" si="21"/>
        <v>0</v>
      </c>
      <c r="CH32" s="218">
        <f t="shared" si="21"/>
        <v>0</v>
      </c>
      <c r="CI32" s="218">
        <f t="shared" si="21"/>
        <v>0</v>
      </c>
      <c r="CJ32" s="218">
        <f t="shared" si="21"/>
        <v>0</v>
      </c>
      <c r="CK32" s="218">
        <f t="shared" si="21"/>
        <v>0</v>
      </c>
      <c r="CL32" s="218">
        <f t="shared" si="21"/>
        <v>0</v>
      </c>
      <c r="CM32" s="218">
        <f t="shared" si="21"/>
        <v>0</v>
      </c>
      <c r="CN32" s="218">
        <f t="shared" si="21"/>
        <v>0</v>
      </c>
      <c r="CO32" s="218">
        <f t="shared" si="21"/>
        <v>0</v>
      </c>
      <c r="CP32" s="218">
        <f t="shared" si="21"/>
        <v>0</v>
      </c>
      <c r="CQ32" s="218">
        <f t="shared" si="21"/>
        <v>0</v>
      </c>
      <c r="CR32" s="218">
        <f t="shared" si="21"/>
        <v>0</v>
      </c>
      <c r="CS32" s="218">
        <f t="shared" si="21"/>
        <v>0</v>
      </c>
      <c r="CT32" s="218">
        <f t="shared" si="21"/>
        <v>0</v>
      </c>
      <c r="CU32" s="218">
        <f t="shared" si="21"/>
        <v>0</v>
      </c>
      <c r="CV32" s="218">
        <f t="shared" si="21"/>
        <v>0</v>
      </c>
      <c r="CW32" s="218">
        <f t="shared" si="21"/>
        <v>0</v>
      </c>
      <c r="CX32" s="218">
        <f t="shared" si="21"/>
        <v>0</v>
      </c>
      <c r="CY32" s="218">
        <f t="shared" si="21"/>
        <v>0</v>
      </c>
      <c r="CZ32" s="218">
        <f t="shared" si="21"/>
        <v>0</v>
      </c>
      <c r="DA32" s="218">
        <f t="shared" si="21"/>
        <v>0</v>
      </c>
      <c r="DB32" s="218">
        <f t="shared" si="21"/>
        <v>0</v>
      </c>
      <c r="DC32" s="218">
        <f t="shared" si="21"/>
        <v>0</v>
      </c>
    </row>
    <row r="33" spans="2:107" hidden="1"/>
    <row r="34" spans="2:107" hidden="1">
      <c r="B34" s="16" t="s">
        <v>39</v>
      </c>
      <c r="C34" s="21"/>
      <c r="D34" s="21"/>
      <c r="E34" s="21"/>
      <c r="F34" s="709" t="s">
        <v>140</v>
      </c>
      <c r="G34" s="721"/>
      <c r="H34" s="168">
        <v>0</v>
      </c>
      <c r="I34" s="168">
        <v>1</v>
      </c>
      <c r="J34" s="168">
        <v>2</v>
      </c>
      <c r="K34" s="168">
        <v>3</v>
      </c>
      <c r="L34" s="168">
        <v>4</v>
      </c>
      <c r="M34" s="168">
        <v>5</v>
      </c>
      <c r="N34" s="168">
        <v>6</v>
      </c>
      <c r="O34" s="168">
        <v>7</v>
      </c>
      <c r="P34" s="168">
        <v>8</v>
      </c>
      <c r="Q34" s="168">
        <v>9</v>
      </c>
      <c r="R34" s="168">
        <v>10</v>
      </c>
      <c r="S34" s="168">
        <v>11</v>
      </c>
      <c r="T34" s="168">
        <v>12</v>
      </c>
      <c r="U34" s="168">
        <v>13</v>
      </c>
      <c r="V34" s="168">
        <v>14</v>
      </c>
      <c r="W34" s="168">
        <v>15</v>
      </c>
      <c r="X34" s="168">
        <v>16</v>
      </c>
      <c r="Y34" s="168">
        <v>17</v>
      </c>
      <c r="Z34" s="168">
        <v>18</v>
      </c>
      <c r="AA34" s="168">
        <v>19</v>
      </c>
      <c r="AB34" s="168">
        <v>20</v>
      </c>
      <c r="AC34" s="168">
        <v>21</v>
      </c>
      <c r="AD34" s="168">
        <v>22</v>
      </c>
      <c r="AE34" s="168">
        <v>23</v>
      </c>
      <c r="AF34" s="168">
        <v>24</v>
      </c>
      <c r="AG34" s="168">
        <v>25</v>
      </c>
      <c r="AH34" s="168">
        <v>26</v>
      </c>
      <c r="AI34" s="168">
        <v>27</v>
      </c>
      <c r="AJ34" s="168">
        <v>28</v>
      </c>
      <c r="AK34" s="168">
        <v>29</v>
      </c>
      <c r="AL34" s="168">
        <v>30</v>
      </c>
      <c r="AM34" s="168">
        <v>31</v>
      </c>
      <c r="AN34" s="168">
        <v>32</v>
      </c>
      <c r="AO34" s="168">
        <v>33</v>
      </c>
      <c r="AP34" s="168">
        <v>34</v>
      </c>
      <c r="AQ34" s="168">
        <v>35</v>
      </c>
      <c r="AR34" s="168">
        <v>36</v>
      </c>
      <c r="AS34" s="168">
        <v>37</v>
      </c>
      <c r="AT34" s="168">
        <v>38</v>
      </c>
      <c r="AU34" s="168">
        <v>39</v>
      </c>
      <c r="AV34" s="168">
        <v>40</v>
      </c>
      <c r="AW34" s="168">
        <v>41</v>
      </c>
      <c r="AX34" s="168">
        <v>42</v>
      </c>
      <c r="AY34" s="168">
        <v>43</v>
      </c>
      <c r="AZ34" s="168">
        <v>44</v>
      </c>
      <c r="BA34" s="168">
        <v>45</v>
      </c>
      <c r="BB34" s="168">
        <v>46</v>
      </c>
      <c r="BC34" s="168">
        <v>47</v>
      </c>
      <c r="BD34" s="168">
        <v>48</v>
      </c>
      <c r="BE34" s="168">
        <v>49</v>
      </c>
      <c r="BF34" s="168">
        <v>50</v>
      </c>
      <c r="BG34" s="168">
        <v>51</v>
      </c>
      <c r="BH34" s="168">
        <v>52</v>
      </c>
      <c r="BI34" s="168">
        <v>53</v>
      </c>
      <c r="BJ34" s="168">
        <v>54</v>
      </c>
      <c r="BK34" s="168">
        <v>55</v>
      </c>
      <c r="BL34" s="168">
        <v>56</v>
      </c>
      <c r="BM34" s="168">
        <v>57</v>
      </c>
      <c r="BN34" s="168">
        <v>58</v>
      </c>
      <c r="BO34" s="168">
        <v>59</v>
      </c>
      <c r="BP34" s="168">
        <v>60</v>
      </c>
      <c r="BQ34" s="168">
        <v>61</v>
      </c>
      <c r="BR34" s="168">
        <v>62</v>
      </c>
      <c r="BS34" s="168">
        <v>63</v>
      </c>
      <c r="BT34" s="168">
        <v>64</v>
      </c>
      <c r="BU34" s="168">
        <v>65</v>
      </c>
      <c r="BV34" s="168">
        <v>66</v>
      </c>
      <c r="BW34" s="168">
        <v>67</v>
      </c>
      <c r="BX34" s="168">
        <v>68</v>
      </c>
      <c r="BY34" s="168">
        <v>69</v>
      </c>
      <c r="BZ34" s="168">
        <v>70</v>
      </c>
      <c r="CA34" s="168">
        <v>71</v>
      </c>
      <c r="CB34" s="168">
        <v>72</v>
      </c>
      <c r="CC34" s="168">
        <v>73</v>
      </c>
      <c r="CD34" s="168">
        <v>74</v>
      </c>
      <c r="CE34" s="168">
        <v>75</v>
      </c>
      <c r="CF34" s="168">
        <v>76</v>
      </c>
      <c r="CG34" s="168">
        <v>77</v>
      </c>
      <c r="CH34" s="168">
        <v>78</v>
      </c>
      <c r="CI34" s="168">
        <v>79</v>
      </c>
      <c r="CJ34" s="168">
        <v>80</v>
      </c>
      <c r="CK34" s="168">
        <v>81</v>
      </c>
      <c r="CL34" s="168">
        <v>82</v>
      </c>
      <c r="CM34" s="168">
        <v>83</v>
      </c>
      <c r="CN34" s="168">
        <v>84</v>
      </c>
      <c r="CO34" s="168">
        <v>85</v>
      </c>
      <c r="CP34" s="168">
        <v>86</v>
      </c>
      <c r="CQ34" s="168">
        <v>87</v>
      </c>
      <c r="CR34" s="168">
        <v>88</v>
      </c>
      <c r="CS34" s="168">
        <v>89</v>
      </c>
      <c r="CT34" s="168">
        <v>90</v>
      </c>
      <c r="CU34" s="168">
        <v>91</v>
      </c>
      <c r="CV34" s="168">
        <v>92</v>
      </c>
      <c r="CW34" s="168">
        <v>93</v>
      </c>
      <c r="CX34" s="168">
        <v>94</v>
      </c>
      <c r="CY34" s="168">
        <v>95</v>
      </c>
      <c r="CZ34" s="168">
        <v>96</v>
      </c>
      <c r="DA34" s="168">
        <v>97</v>
      </c>
      <c r="DB34" s="168">
        <v>98</v>
      </c>
      <c r="DC34" s="168">
        <v>99</v>
      </c>
    </row>
    <row r="35" spans="2:107" ht="28.8" hidden="1">
      <c r="B35" s="203" t="s">
        <v>215</v>
      </c>
      <c r="C35" s="788" t="s">
        <v>252</v>
      </c>
      <c r="D35" s="788"/>
      <c r="E35" s="788"/>
      <c r="F35" s="169" t="s">
        <v>144</v>
      </c>
      <c r="G35" s="168" t="s">
        <v>145</v>
      </c>
      <c r="H35" s="168" cm="1">
        <f t="array" aca="1" ref="H35" ca="1">Nuliniai</f>
        <v>2021</v>
      </c>
      <c r="I35" s="168">
        <f t="shared" ref="I35:AN35" ca="1" si="22">$H$7+I34</f>
        <v>2022</v>
      </c>
      <c r="J35" s="168">
        <f t="shared" ca="1" si="22"/>
        <v>2023</v>
      </c>
      <c r="K35" s="168">
        <f t="shared" ca="1" si="22"/>
        <v>2024</v>
      </c>
      <c r="L35" s="168">
        <f t="shared" ca="1" si="22"/>
        <v>2025</v>
      </c>
      <c r="M35" s="168">
        <f t="shared" ca="1" si="22"/>
        <v>2026</v>
      </c>
      <c r="N35" s="168">
        <f t="shared" ca="1" si="22"/>
        <v>2027</v>
      </c>
      <c r="O35" s="168">
        <f t="shared" ca="1" si="22"/>
        <v>2028</v>
      </c>
      <c r="P35" s="168">
        <f t="shared" ca="1" si="22"/>
        <v>2029</v>
      </c>
      <c r="Q35" s="168">
        <f t="shared" ca="1" si="22"/>
        <v>2030</v>
      </c>
      <c r="R35" s="168">
        <f t="shared" ca="1" si="22"/>
        <v>2031</v>
      </c>
      <c r="S35" s="168">
        <f t="shared" ca="1" si="22"/>
        <v>2032</v>
      </c>
      <c r="T35" s="168">
        <f t="shared" ca="1" si="22"/>
        <v>2033</v>
      </c>
      <c r="U35" s="168">
        <f t="shared" ca="1" si="22"/>
        <v>2034</v>
      </c>
      <c r="V35" s="168">
        <f t="shared" ca="1" si="22"/>
        <v>2035</v>
      </c>
      <c r="W35" s="168">
        <f t="shared" ca="1" si="22"/>
        <v>2036</v>
      </c>
      <c r="X35" s="168">
        <f t="shared" ca="1" si="22"/>
        <v>2037</v>
      </c>
      <c r="Y35" s="168">
        <f t="shared" ca="1" si="22"/>
        <v>2038</v>
      </c>
      <c r="Z35" s="168">
        <f t="shared" ca="1" si="22"/>
        <v>2039</v>
      </c>
      <c r="AA35" s="168">
        <f t="shared" ca="1" si="22"/>
        <v>2040</v>
      </c>
      <c r="AB35" s="168">
        <f t="shared" ca="1" si="22"/>
        <v>2041</v>
      </c>
      <c r="AC35" s="168">
        <f t="shared" ca="1" si="22"/>
        <v>2042</v>
      </c>
      <c r="AD35" s="168">
        <f t="shared" ca="1" si="22"/>
        <v>2043</v>
      </c>
      <c r="AE35" s="168">
        <f t="shared" ca="1" si="22"/>
        <v>2044</v>
      </c>
      <c r="AF35" s="168">
        <f t="shared" ca="1" si="22"/>
        <v>2045</v>
      </c>
      <c r="AG35" s="168">
        <f t="shared" ca="1" si="22"/>
        <v>2046</v>
      </c>
      <c r="AH35" s="168">
        <f t="shared" ca="1" si="22"/>
        <v>2047</v>
      </c>
      <c r="AI35" s="168">
        <f t="shared" ca="1" si="22"/>
        <v>2048</v>
      </c>
      <c r="AJ35" s="168">
        <f t="shared" ca="1" si="22"/>
        <v>2049</v>
      </c>
      <c r="AK35" s="168">
        <f t="shared" ca="1" si="22"/>
        <v>2050</v>
      </c>
      <c r="AL35" s="168">
        <f t="shared" ca="1" si="22"/>
        <v>2051</v>
      </c>
      <c r="AM35" s="168">
        <f t="shared" ca="1" si="22"/>
        <v>2052</v>
      </c>
      <c r="AN35" s="168">
        <f t="shared" ca="1" si="22"/>
        <v>2053</v>
      </c>
      <c r="AO35" s="168">
        <f t="shared" ref="AO35:BT35" ca="1" si="23">$H$7+AO34</f>
        <v>2054</v>
      </c>
      <c r="AP35" s="168">
        <f t="shared" ca="1" si="23"/>
        <v>2055</v>
      </c>
      <c r="AQ35" s="168">
        <f t="shared" ca="1" si="23"/>
        <v>2056</v>
      </c>
      <c r="AR35" s="168">
        <f t="shared" ca="1" si="23"/>
        <v>2057</v>
      </c>
      <c r="AS35" s="168">
        <f t="shared" ca="1" si="23"/>
        <v>2058</v>
      </c>
      <c r="AT35" s="168">
        <f t="shared" ca="1" si="23"/>
        <v>2059</v>
      </c>
      <c r="AU35" s="168">
        <f t="shared" ca="1" si="23"/>
        <v>2060</v>
      </c>
      <c r="AV35" s="168">
        <f t="shared" ca="1" si="23"/>
        <v>2061</v>
      </c>
      <c r="AW35" s="168">
        <f t="shared" ca="1" si="23"/>
        <v>2062</v>
      </c>
      <c r="AX35" s="168">
        <f t="shared" ca="1" si="23"/>
        <v>2063</v>
      </c>
      <c r="AY35" s="168">
        <f t="shared" ca="1" si="23"/>
        <v>2064</v>
      </c>
      <c r="AZ35" s="168">
        <f t="shared" ca="1" si="23"/>
        <v>2065</v>
      </c>
      <c r="BA35" s="168">
        <f t="shared" ca="1" si="23"/>
        <v>2066</v>
      </c>
      <c r="BB35" s="168">
        <f t="shared" ca="1" si="23"/>
        <v>2067</v>
      </c>
      <c r="BC35" s="168">
        <f t="shared" ca="1" si="23"/>
        <v>2068</v>
      </c>
      <c r="BD35" s="168">
        <f t="shared" ca="1" si="23"/>
        <v>2069</v>
      </c>
      <c r="BE35" s="168">
        <f t="shared" ca="1" si="23"/>
        <v>2070</v>
      </c>
      <c r="BF35" s="168">
        <f t="shared" ca="1" si="23"/>
        <v>2071</v>
      </c>
      <c r="BG35" s="168">
        <f t="shared" ca="1" si="23"/>
        <v>2072</v>
      </c>
      <c r="BH35" s="168">
        <f t="shared" ca="1" si="23"/>
        <v>2073</v>
      </c>
      <c r="BI35" s="168">
        <f t="shared" ca="1" si="23"/>
        <v>2074</v>
      </c>
      <c r="BJ35" s="168">
        <f t="shared" ca="1" si="23"/>
        <v>2075</v>
      </c>
      <c r="BK35" s="168">
        <f t="shared" ca="1" si="23"/>
        <v>2076</v>
      </c>
      <c r="BL35" s="168">
        <f t="shared" ca="1" si="23"/>
        <v>2077</v>
      </c>
      <c r="BM35" s="168">
        <f t="shared" ca="1" si="23"/>
        <v>2078</v>
      </c>
      <c r="BN35" s="168">
        <f t="shared" ca="1" si="23"/>
        <v>2079</v>
      </c>
      <c r="BO35" s="168">
        <f t="shared" ca="1" si="23"/>
        <v>2080</v>
      </c>
      <c r="BP35" s="168">
        <f t="shared" ca="1" si="23"/>
        <v>2081</v>
      </c>
      <c r="BQ35" s="168">
        <f t="shared" ca="1" si="23"/>
        <v>2082</v>
      </c>
      <c r="BR35" s="168">
        <f t="shared" ca="1" si="23"/>
        <v>2083</v>
      </c>
      <c r="BS35" s="168">
        <f t="shared" ca="1" si="23"/>
        <v>2084</v>
      </c>
      <c r="BT35" s="168">
        <f t="shared" ca="1" si="23"/>
        <v>2085</v>
      </c>
      <c r="BU35" s="168">
        <f t="shared" ref="BU35:CZ35" ca="1" si="24">$H$7+BU34</f>
        <v>2086</v>
      </c>
      <c r="BV35" s="168">
        <f t="shared" ca="1" si="24"/>
        <v>2087</v>
      </c>
      <c r="BW35" s="168">
        <f t="shared" ca="1" si="24"/>
        <v>2088</v>
      </c>
      <c r="BX35" s="168">
        <f t="shared" ca="1" si="24"/>
        <v>2089</v>
      </c>
      <c r="BY35" s="168">
        <f t="shared" ca="1" si="24"/>
        <v>2090</v>
      </c>
      <c r="BZ35" s="168">
        <f t="shared" ca="1" si="24"/>
        <v>2091</v>
      </c>
      <c r="CA35" s="168">
        <f t="shared" ca="1" si="24"/>
        <v>2092</v>
      </c>
      <c r="CB35" s="168">
        <f t="shared" ca="1" si="24"/>
        <v>2093</v>
      </c>
      <c r="CC35" s="168">
        <f t="shared" ca="1" si="24"/>
        <v>2094</v>
      </c>
      <c r="CD35" s="168">
        <f t="shared" ca="1" si="24"/>
        <v>2095</v>
      </c>
      <c r="CE35" s="168">
        <f t="shared" ca="1" si="24"/>
        <v>2096</v>
      </c>
      <c r="CF35" s="168">
        <f t="shared" ca="1" si="24"/>
        <v>2097</v>
      </c>
      <c r="CG35" s="168">
        <f t="shared" ca="1" si="24"/>
        <v>2098</v>
      </c>
      <c r="CH35" s="168">
        <f t="shared" ca="1" si="24"/>
        <v>2099</v>
      </c>
      <c r="CI35" s="168">
        <f t="shared" ca="1" si="24"/>
        <v>2100</v>
      </c>
      <c r="CJ35" s="168">
        <f t="shared" ca="1" si="24"/>
        <v>2101</v>
      </c>
      <c r="CK35" s="168">
        <f t="shared" ca="1" si="24"/>
        <v>2102</v>
      </c>
      <c r="CL35" s="168">
        <f t="shared" ca="1" si="24"/>
        <v>2103</v>
      </c>
      <c r="CM35" s="168">
        <f t="shared" ca="1" si="24"/>
        <v>2104</v>
      </c>
      <c r="CN35" s="168">
        <f t="shared" ca="1" si="24"/>
        <v>2105</v>
      </c>
      <c r="CO35" s="168">
        <f t="shared" ca="1" si="24"/>
        <v>2106</v>
      </c>
      <c r="CP35" s="168">
        <f t="shared" ca="1" si="24"/>
        <v>2107</v>
      </c>
      <c r="CQ35" s="168">
        <f t="shared" ca="1" si="24"/>
        <v>2108</v>
      </c>
      <c r="CR35" s="168">
        <f t="shared" ca="1" si="24"/>
        <v>2109</v>
      </c>
      <c r="CS35" s="168">
        <f t="shared" ca="1" si="24"/>
        <v>2110</v>
      </c>
      <c r="CT35" s="168">
        <f t="shared" ca="1" si="24"/>
        <v>2111</v>
      </c>
      <c r="CU35" s="168">
        <f t="shared" ca="1" si="24"/>
        <v>2112</v>
      </c>
      <c r="CV35" s="168">
        <f t="shared" ca="1" si="24"/>
        <v>2113</v>
      </c>
      <c r="CW35" s="168">
        <f t="shared" ca="1" si="24"/>
        <v>2114</v>
      </c>
      <c r="CX35" s="168">
        <f t="shared" ca="1" si="24"/>
        <v>2115</v>
      </c>
      <c r="CY35" s="168">
        <f t="shared" ca="1" si="24"/>
        <v>2116</v>
      </c>
      <c r="CZ35" s="168">
        <f t="shared" ca="1" si="24"/>
        <v>2117</v>
      </c>
      <c r="DA35" s="168">
        <f t="shared" ref="DA35:DC35" ca="1" si="25">$H$7+DA34</f>
        <v>2118</v>
      </c>
      <c r="DB35" s="168">
        <f t="shared" ca="1" si="25"/>
        <v>2119</v>
      </c>
      <c r="DC35" s="168">
        <f t="shared" ca="1" si="25"/>
        <v>2120</v>
      </c>
    </row>
    <row r="36" spans="2:107" ht="15" hidden="1" customHeight="1">
      <c r="B36" s="160" t="s">
        <v>253</v>
      </c>
      <c r="C36" s="790" t="s">
        <v>254</v>
      </c>
      <c r="D36" s="790"/>
      <c r="E36" s="790"/>
      <c r="F36" s="192">
        <f>H36+NPV(FD,I36:INDEX(I36:DC36,PAL))</f>
        <v>0</v>
      </c>
      <c r="G36" s="192">
        <f>SUMIF($H$6:$DC$6,"&lt;="&amp;PAL,$H36:$DC36)</f>
        <v>0</v>
      </c>
      <c r="H36" s="193">
        <f>'Alternatyva 5'!H$7-'Alternatyva 5'!H$128</f>
        <v>0</v>
      </c>
      <c r="I36" s="193">
        <f>'Alternatyva 5'!I$7-'Alternatyva 5'!I$128</f>
        <v>0</v>
      </c>
      <c r="J36" s="193">
        <f>'Alternatyva 5'!J$7-'Alternatyva 5'!J$128</f>
        <v>0</v>
      </c>
      <c r="K36" s="193">
        <f>'Alternatyva 5'!K$7-'Alternatyva 5'!K$128</f>
        <v>0</v>
      </c>
      <c r="L36" s="193">
        <f>'Alternatyva 5'!L$7-'Alternatyva 5'!L$128</f>
        <v>0</v>
      </c>
      <c r="M36" s="193">
        <f>'Alternatyva 5'!M$7-'Alternatyva 5'!M$128</f>
        <v>0</v>
      </c>
      <c r="N36" s="193">
        <f>'Alternatyva 5'!N$7-'Alternatyva 5'!N$128</f>
        <v>0</v>
      </c>
      <c r="O36" s="193">
        <f>'Alternatyva 5'!O$7-'Alternatyva 5'!O$128</f>
        <v>0</v>
      </c>
      <c r="P36" s="193">
        <f>'Alternatyva 5'!P$7-'Alternatyva 5'!P$128</f>
        <v>0</v>
      </c>
      <c r="Q36" s="193">
        <f>'Alternatyva 5'!Q$7-'Alternatyva 5'!Q$128</f>
        <v>0</v>
      </c>
      <c r="R36" s="193">
        <f>'Alternatyva 5'!R$7-'Alternatyva 5'!R$128</f>
        <v>0</v>
      </c>
      <c r="S36" s="193">
        <f>'Alternatyva 5'!S$7-'Alternatyva 5'!S$128</f>
        <v>0</v>
      </c>
      <c r="T36" s="193">
        <f>'Alternatyva 5'!T$7-'Alternatyva 5'!T$128</f>
        <v>0</v>
      </c>
      <c r="U36" s="193">
        <f>'Alternatyva 5'!U$7-'Alternatyva 5'!U$128</f>
        <v>0</v>
      </c>
      <c r="V36" s="193">
        <f>'Alternatyva 5'!V$7-'Alternatyva 5'!V$128</f>
        <v>0</v>
      </c>
      <c r="W36" s="193">
        <f>'Alternatyva 5'!W$7-'Alternatyva 5'!W$128</f>
        <v>0</v>
      </c>
      <c r="X36" s="193">
        <f>'Alternatyva 5'!X$7-'Alternatyva 5'!X$128</f>
        <v>0</v>
      </c>
      <c r="Y36" s="193">
        <f>'Alternatyva 5'!Y$7-'Alternatyva 5'!Y$128</f>
        <v>0</v>
      </c>
      <c r="Z36" s="193">
        <f>'Alternatyva 5'!Z$7-'Alternatyva 5'!Z$128</f>
        <v>0</v>
      </c>
      <c r="AA36" s="193">
        <f>'Alternatyva 5'!AA$7-'Alternatyva 5'!AA$128</f>
        <v>0</v>
      </c>
      <c r="AB36" s="193">
        <f>'Alternatyva 5'!AB$7-'Alternatyva 5'!AB$128</f>
        <v>0</v>
      </c>
      <c r="AC36" s="193">
        <f>'Alternatyva 5'!AC$7-'Alternatyva 5'!AC$128</f>
        <v>0</v>
      </c>
      <c r="AD36" s="193">
        <f>'Alternatyva 5'!AD$7-'Alternatyva 5'!AD$128</f>
        <v>0</v>
      </c>
      <c r="AE36" s="193">
        <f>'Alternatyva 5'!AE$7-'Alternatyva 5'!AE$128</f>
        <v>0</v>
      </c>
      <c r="AF36" s="193">
        <f>'Alternatyva 5'!AF$7-'Alternatyva 5'!AF$128</f>
        <v>0</v>
      </c>
      <c r="AG36" s="193">
        <f>'Alternatyva 5'!AG$7-'Alternatyva 5'!AG$128</f>
        <v>0</v>
      </c>
      <c r="AH36" s="193">
        <f>'Alternatyva 5'!AH$7-'Alternatyva 5'!AH$128</f>
        <v>0</v>
      </c>
      <c r="AI36" s="193">
        <f>'Alternatyva 5'!AI$7-'Alternatyva 5'!AI$128</f>
        <v>0</v>
      </c>
      <c r="AJ36" s="193">
        <f>'Alternatyva 5'!AJ$7-'Alternatyva 5'!AJ$128</f>
        <v>0</v>
      </c>
      <c r="AK36" s="193">
        <f>'Alternatyva 5'!AK$7-'Alternatyva 5'!AK$128</f>
        <v>0</v>
      </c>
      <c r="AL36" s="193">
        <f>'Alternatyva 5'!AL$7-'Alternatyva 5'!AL$128</f>
        <v>0</v>
      </c>
      <c r="AM36" s="193">
        <f>'Alternatyva 5'!AM$7-'Alternatyva 5'!AM$128</f>
        <v>0</v>
      </c>
      <c r="AN36" s="193">
        <f>'Alternatyva 5'!AN$7-'Alternatyva 5'!AN$128</f>
        <v>0</v>
      </c>
      <c r="AO36" s="193">
        <f>'Alternatyva 5'!AO$7-'Alternatyva 5'!AO$128</f>
        <v>0</v>
      </c>
      <c r="AP36" s="193">
        <f>'Alternatyva 5'!AP$7-'Alternatyva 5'!AP$128</f>
        <v>0</v>
      </c>
      <c r="AQ36" s="193">
        <f>'Alternatyva 5'!AQ$7-'Alternatyva 5'!AQ$128</f>
        <v>0</v>
      </c>
      <c r="AR36" s="193">
        <f>'Alternatyva 5'!AR$7-'Alternatyva 5'!AR$128</f>
        <v>0</v>
      </c>
      <c r="AS36" s="193">
        <f>'Alternatyva 5'!AS$7-'Alternatyva 5'!AS$128</f>
        <v>0</v>
      </c>
      <c r="AT36" s="193">
        <f>'Alternatyva 5'!AT$7-'Alternatyva 5'!AT$128</f>
        <v>0</v>
      </c>
      <c r="AU36" s="193">
        <f>'Alternatyva 5'!AU$7-'Alternatyva 5'!AU$128</f>
        <v>0</v>
      </c>
      <c r="AV36" s="193">
        <f>'Alternatyva 5'!AV$7-'Alternatyva 5'!AV$128</f>
        <v>0</v>
      </c>
      <c r="AW36" s="193">
        <f>'Alternatyva 5'!AW$7-'Alternatyva 5'!AW$128</f>
        <v>0</v>
      </c>
      <c r="AX36" s="193">
        <f>'Alternatyva 5'!AX$7-'Alternatyva 5'!AX$128</f>
        <v>0</v>
      </c>
      <c r="AY36" s="193">
        <f>'Alternatyva 5'!AY$7-'Alternatyva 5'!AY$128</f>
        <v>0</v>
      </c>
      <c r="AZ36" s="193">
        <f>'Alternatyva 5'!AZ$7-'Alternatyva 5'!AZ$128</f>
        <v>0</v>
      </c>
      <c r="BA36" s="193">
        <f>'Alternatyva 5'!BA$7-'Alternatyva 5'!BA$128</f>
        <v>0</v>
      </c>
      <c r="BB36" s="193">
        <f>'Alternatyva 5'!BB$7-'Alternatyva 5'!BB$128</f>
        <v>0</v>
      </c>
      <c r="BC36" s="193">
        <f>'Alternatyva 5'!BC$7-'Alternatyva 5'!BC$128</f>
        <v>0</v>
      </c>
      <c r="BD36" s="193">
        <f>'Alternatyva 5'!BD$7-'Alternatyva 5'!BD$128</f>
        <v>0</v>
      </c>
      <c r="BE36" s="193">
        <f>'Alternatyva 5'!BE$7-'Alternatyva 5'!BE$128</f>
        <v>0</v>
      </c>
      <c r="BF36" s="193">
        <f>'Alternatyva 5'!BF$7-'Alternatyva 5'!BF$128</f>
        <v>0</v>
      </c>
      <c r="BG36" s="193">
        <f>'Alternatyva 5'!BG$7-'Alternatyva 5'!BG$128</f>
        <v>0</v>
      </c>
      <c r="BH36" s="193">
        <f>'Alternatyva 5'!BH$7-'Alternatyva 5'!BH$128</f>
        <v>0</v>
      </c>
      <c r="BI36" s="193">
        <f>'Alternatyva 5'!BI$7-'Alternatyva 5'!BI$128</f>
        <v>0</v>
      </c>
      <c r="BJ36" s="193">
        <f>'Alternatyva 5'!BJ$7-'Alternatyva 5'!BJ$128</f>
        <v>0</v>
      </c>
      <c r="BK36" s="193">
        <f>'Alternatyva 5'!BK$7-'Alternatyva 5'!BK$128</f>
        <v>0</v>
      </c>
      <c r="BL36" s="193">
        <f>'Alternatyva 5'!BL$7-'Alternatyva 5'!BL$128</f>
        <v>0</v>
      </c>
      <c r="BM36" s="193">
        <f>'Alternatyva 5'!BM$7-'Alternatyva 5'!BM$128</f>
        <v>0</v>
      </c>
      <c r="BN36" s="193">
        <f>'Alternatyva 5'!BN$7-'Alternatyva 5'!BN$128</f>
        <v>0</v>
      </c>
      <c r="BO36" s="193">
        <f>'Alternatyva 5'!BO$7-'Alternatyva 5'!BO$128</f>
        <v>0</v>
      </c>
      <c r="BP36" s="193">
        <f>'Alternatyva 5'!BP$7-'Alternatyva 5'!BP$128</f>
        <v>0</v>
      </c>
      <c r="BQ36" s="193">
        <f>'Alternatyva 5'!BQ$7-'Alternatyva 5'!BQ$128</f>
        <v>0</v>
      </c>
      <c r="BR36" s="193">
        <f>'Alternatyva 5'!BR$7-'Alternatyva 5'!BR$128</f>
        <v>0</v>
      </c>
      <c r="BS36" s="193">
        <f>'Alternatyva 5'!BS$7-'Alternatyva 5'!BS$128</f>
        <v>0</v>
      </c>
      <c r="BT36" s="193">
        <f>'Alternatyva 5'!BT$7-'Alternatyva 5'!BT$128</f>
        <v>0</v>
      </c>
      <c r="BU36" s="193">
        <f>'Alternatyva 5'!BU$7-'Alternatyva 5'!BU$128</f>
        <v>0</v>
      </c>
      <c r="BV36" s="193">
        <f>'Alternatyva 5'!BV$7-'Alternatyva 5'!BV$128</f>
        <v>0</v>
      </c>
      <c r="BW36" s="193">
        <f>'Alternatyva 5'!BW$7-'Alternatyva 5'!BW$128</f>
        <v>0</v>
      </c>
      <c r="BX36" s="193">
        <f>'Alternatyva 5'!BX$7-'Alternatyva 5'!BX$128</f>
        <v>0</v>
      </c>
      <c r="BY36" s="193">
        <f>'Alternatyva 5'!BY$7-'Alternatyva 5'!BY$128</f>
        <v>0</v>
      </c>
      <c r="BZ36" s="193">
        <f>'Alternatyva 5'!BZ$7-'Alternatyva 5'!BZ$128</f>
        <v>0</v>
      </c>
      <c r="CA36" s="193">
        <f>'Alternatyva 5'!CA$7-'Alternatyva 5'!CA$128</f>
        <v>0</v>
      </c>
      <c r="CB36" s="193">
        <f>'Alternatyva 5'!CB$7-'Alternatyva 5'!CB$128</f>
        <v>0</v>
      </c>
      <c r="CC36" s="193">
        <f>'Alternatyva 5'!CC$7-'Alternatyva 5'!CC$128</f>
        <v>0</v>
      </c>
      <c r="CD36" s="193">
        <f>'Alternatyva 5'!CD$7-'Alternatyva 5'!CD$128</f>
        <v>0</v>
      </c>
      <c r="CE36" s="193">
        <f>'Alternatyva 5'!CE$7-'Alternatyva 5'!CE$128</f>
        <v>0</v>
      </c>
      <c r="CF36" s="193">
        <f>'Alternatyva 5'!CF$7-'Alternatyva 5'!CF$128</f>
        <v>0</v>
      </c>
      <c r="CG36" s="193">
        <f>'Alternatyva 5'!CG$7-'Alternatyva 5'!CG$128</f>
        <v>0</v>
      </c>
      <c r="CH36" s="193">
        <f>'Alternatyva 5'!CH$7-'Alternatyva 5'!CH$128</f>
        <v>0</v>
      </c>
      <c r="CI36" s="193">
        <f>'Alternatyva 5'!CI$7-'Alternatyva 5'!CI$128</f>
        <v>0</v>
      </c>
      <c r="CJ36" s="193">
        <f>'Alternatyva 5'!CJ$7-'Alternatyva 5'!CJ$128</f>
        <v>0</v>
      </c>
      <c r="CK36" s="193">
        <f>'Alternatyva 5'!CK$7-'Alternatyva 5'!CK$128</f>
        <v>0</v>
      </c>
      <c r="CL36" s="193">
        <f>'Alternatyva 5'!CL$7-'Alternatyva 5'!CL$128</f>
        <v>0</v>
      </c>
      <c r="CM36" s="193">
        <f>'Alternatyva 5'!CM$7-'Alternatyva 5'!CM$128</f>
        <v>0</v>
      </c>
      <c r="CN36" s="193">
        <f>'Alternatyva 5'!CN$7-'Alternatyva 5'!CN$128</f>
        <v>0</v>
      </c>
      <c r="CO36" s="193">
        <f>'Alternatyva 5'!CO$7-'Alternatyva 5'!CO$128</f>
        <v>0</v>
      </c>
      <c r="CP36" s="193">
        <f>'Alternatyva 5'!CP$7-'Alternatyva 5'!CP$128</f>
        <v>0</v>
      </c>
      <c r="CQ36" s="193">
        <f>'Alternatyva 5'!CQ$7-'Alternatyva 5'!CQ$128</f>
        <v>0</v>
      </c>
      <c r="CR36" s="193">
        <f>'Alternatyva 5'!CR$7-'Alternatyva 5'!CR$128</f>
        <v>0</v>
      </c>
      <c r="CS36" s="193">
        <f>'Alternatyva 5'!CS$7-'Alternatyva 5'!CS$128</f>
        <v>0</v>
      </c>
      <c r="CT36" s="193">
        <f>'Alternatyva 5'!CT$7-'Alternatyva 5'!CT$128</f>
        <v>0</v>
      </c>
      <c r="CU36" s="193">
        <f>'Alternatyva 5'!CU$7-'Alternatyva 5'!CU$128</f>
        <v>0</v>
      </c>
      <c r="CV36" s="193">
        <f>'Alternatyva 5'!CV$7-'Alternatyva 5'!CV$128</f>
        <v>0</v>
      </c>
      <c r="CW36" s="193">
        <f>'Alternatyva 5'!CW$7-'Alternatyva 5'!CW$128</f>
        <v>0</v>
      </c>
      <c r="CX36" s="193">
        <f>'Alternatyva 5'!CX$7-'Alternatyva 5'!CX$128</f>
        <v>0</v>
      </c>
      <c r="CY36" s="193">
        <f>'Alternatyva 5'!CY$7-'Alternatyva 5'!CY$128</f>
        <v>0</v>
      </c>
      <c r="CZ36" s="193">
        <f>'Alternatyva 5'!CZ$7-'Alternatyva 5'!CZ$128</f>
        <v>0</v>
      </c>
      <c r="DA36" s="193">
        <f>'Alternatyva 5'!DA$7-'Alternatyva 5'!DA$128</f>
        <v>0</v>
      </c>
      <c r="DB36" s="193">
        <f>'Alternatyva 5'!DB$7-'Alternatyva 5'!DB$128</f>
        <v>0</v>
      </c>
      <c r="DC36" s="193">
        <f>'Alternatyva 5'!DC$7-'Alternatyva 5'!DC$128</f>
        <v>0</v>
      </c>
    </row>
    <row r="37" spans="2:107" ht="27" hidden="1" customHeight="1">
      <c r="B37" s="160" t="s">
        <v>255</v>
      </c>
      <c r="C37" s="796" t="s">
        <v>551</v>
      </c>
      <c r="D37" s="797"/>
      <c r="E37" s="798"/>
      <c r="F37" s="192">
        <f ca="1">H37+NPV(FD,I37:INDEX(I37:DC37,PAL))</f>
        <v>0</v>
      </c>
      <c r="G37" s="192">
        <f ca="1">SUMIF($H$6:$DC$6,"&lt;="&amp;PAL,$H37:$DC37)</f>
        <v>0</v>
      </c>
      <c r="H37" s="193" cm="1">
        <f t="array" aca="1" ref="H37" ca="1">SUMPRODUCT('Alternatyva 1'!H$112:H$114,100/('Alternatyva 1'!$DG$112:$DG$114+100))-SUMPRODUCT('Alternatyva 1'!H$124:H$126,100/('Alternatyva 1'!$DG$124:$DG$126+100))+SUMPRODUCT('Alternatyva 1'!H$20:H$100,100/('Alternatyva 1'!$DG$20:$DG$100+100),'Alternatyva 1'!$DI$20:$DI$100)</f>
        <v>0</v>
      </c>
      <c r="I37" s="193" cm="1">
        <f t="array" aca="1" ref="I37" ca="1">SUMPRODUCT('Alternatyva 1'!I$112:I$114,100/('Alternatyva 1'!$DG$112:$DG$114+100))-SUMPRODUCT('Alternatyva 1'!I$124:I$126,100/('Alternatyva 1'!$DG$124:$DG$126+100))+SUMPRODUCT('Alternatyva 1'!I$20:I$100,100/('Alternatyva 1'!$DG$20:$DG$100+100),'Alternatyva 1'!$DI$20:$DI$100)</f>
        <v>0</v>
      </c>
      <c r="J37" s="193" cm="1">
        <f t="array" aca="1" ref="J37" ca="1">SUMPRODUCT('Alternatyva 1'!J$112:J$114,100/('Alternatyva 1'!$DG$112:$DG$114+100))-SUMPRODUCT('Alternatyva 1'!J$124:J$126,100/('Alternatyva 1'!$DG$124:$DG$126+100))+SUMPRODUCT('Alternatyva 1'!J$20:J$100,100/('Alternatyva 1'!$DG$20:$DG$100+100),'Alternatyva 1'!$DI$20:$DI$100)</f>
        <v>0</v>
      </c>
      <c r="K37" s="193" cm="1">
        <f t="array" aca="1" ref="K37" ca="1">SUMPRODUCT('Alternatyva 1'!K$112:K$114,100/('Alternatyva 1'!$DG$112:$DG$114+100))-SUMPRODUCT('Alternatyva 1'!K$124:K$126,100/('Alternatyva 1'!$DG$124:$DG$126+100))+SUMPRODUCT('Alternatyva 1'!K$20:K$100,100/('Alternatyva 1'!$DG$20:$DG$100+100),'Alternatyva 1'!$DI$20:$DI$100)</f>
        <v>0</v>
      </c>
      <c r="L37" s="193" cm="1">
        <f t="array" aca="1" ref="L37" ca="1">SUMPRODUCT('Alternatyva 1'!L$112:L$114,100/('Alternatyva 1'!$DG$112:$DG$114+100))-SUMPRODUCT('Alternatyva 1'!L$124:L$126,100/('Alternatyva 1'!$DG$124:$DG$126+100))+SUMPRODUCT('Alternatyva 1'!L$20:L$100,100/('Alternatyva 1'!$DG$20:$DG$100+100),'Alternatyva 1'!$DI$20:$DI$100)</f>
        <v>0</v>
      </c>
      <c r="M37" s="193" cm="1">
        <f t="array" aca="1" ref="M37" ca="1">SUMPRODUCT('Alternatyva 1'!M$112:M$114,100/('Alternatyva 1'!$DG$112:$DG$114+100))-SUMPRODUCT('Alternatyva 1'!M$124:M$126,100/('Alternatyva 1'!$DG$124:$DG$126+100))+SUMPRODUCT('Alternatyva 1'!M$20:M$100,100/('Alternatyva 1'!$DG$20:$DG$100+100),'Alternatyva 1'!$DI$20:$DI$100)</f>
        <v>0</v>
      </c>
      <c r="N37" s="193" cm="1">
        <f t="array" aca="1" ref="N37" ca="1">SUMPRODUCT('Alternatyva 1'!N$112:N$114,100/('Alternatyva 1'!$DG$112:$DG$114+100))-SUMPRODUCT('Alternatyva 1'!N$124:N$126,100/('Alternatyva 1'!$DG$124:$DG$126+100))+SUMPRODUCT('Alternatyva 1'!N$20:N$100,100/('Alternatyva 1'!$DG$20:$DG$100+100),'Alternatyva 1'!$DI$20:$DI$100)</f>
        <v>0</v>
      </c>
      <c r="O37" s="193" cm="1">
        <f t="array" aca="1" ref="O37" ca="1">SUMPRODUCT('Alternatyva 1'!O$112:O$114,100/('Alternatyva 1'!$DG$112:$DG$114+100))-SUMPRODUCT('Alternatyva 1'!O$124:O$126,100/('Alternatyva 1'!$DG$124:$DG$126+100))+SUMPRODUCT('Alternatyva 1'!O$20:O$100,100/('Alternatyva 1'!$DG$20:$DG$100+100),'Alternatyva 1'!$DI$20:$DI$100)</f>
        <v>0</v>
      </c>
      <c r="P37" s="193" cm="1">
        <f t="array" aca="1" ref="P37" ca="1">SUMPRODUCT('Alternatyva 1'!P$112:P$114,100/('Alternatyva 1'!$DG$112:$DG$114+100))-SUMPRODUCT('Alternatyva 1'!P$124:P$126,100/('Alternatyva 1'!$DG$124:$DG$126+100))+SUMPRODUCT('Alternatyva 1'!P$20:P$100,100/('Alternatyva 1'!$DG$20:$DG$100+100),'Alternatyva 1'!$DI$20:$DI$100)</f>
        <v>0</v>
      </c>
      <c r="Q37" s="193" cm="1">
        <f t="array" aca="1" ref="Q37" ca="1">SUMPRODUCT('Alternatyva 1'!Q$112:Q$114,100/('Alternatyva 1'!$DG$112:$DG$114+100))-SUMPRODUCT('Alternatyva 1'!Q$124:Q$126,100/('Alternatyva 1'!$DG$124:$DG$126+100))+SUMPRODUCT('Alternatyva 1'!Q$20:Q$100,100/('Alternatyva 1'!$DG$20:$DG$100+100),'Alternatyva 1'!$DI$20:$DI$100)</f>
        <v>0</v>
      </c>
      <c r="R37" s="193" cm="1">
        <f t="array" aca="1" ref="R37" ca="1">SUMPRODUCT('Alternatyva 1'!R$112:R$114,100/('Alternatyva 1'!$DG$112:$DG$114+100))-SUMPRODUCT('Alternatyva 1'!R$124:R$126,100/('Alternatyva 1'!$DG$124:$DG$126+100))+SUMPRODUCT('Alternatyva 1'!R$20:R$100,100/('Alternatyva 1'!$DG$20:$DG$100+100),'Alternatyva 1'!$DI$20:$DI$100)</f>
        <v>0</v>
      </c>
      <c r="S37" s="193" cm="1">
        <f t="array" aca="1" ref="S37" ca="1">SUMPRODUCT('Alternatyva 1'!S$112:S$114,100/('Alternatyva 1'!$DG$112:$DG$114+100))-SUMPRODUCT('Alternatyva 1'!S$124:S$126,100/('Alternatyva 1'!$DG$124:$DG$126+100))+SUMPRODUCT('Alternatyva 1'!S$20:S$100,100/('Alternatyva 1'!$DG$20:$DG$100+100),'Alternatyva 1'!$DI$20:$DI$100)</f>
        <v>0</v>
      </c>
      <c r="T37" s="193" cm="1">
        <f t="array" aca="1" ref="T37" ca="1">SUMPRODUCT('Alternatyva 1'!T$112:T$114,100/('Alternatyva 1'!$DG$112:$DG$114+100))-SUMPRODUCT('Alternatyva 1'!T$124:T$126,100/('Alternatyva 1'!$DG$124:$DG$126+100))+SUMPRODUCT('Alternatyva 1'!T$20:T$100,100/('Alternatyva 1'!$DG$20:$DG$100+100),'Alternatyva 1'!$DI$20:$DI$100)</f>
        <v>0</v>
      </c>
      <c r="U37" s="193" cm="1">
        <f t="array" ref="U37">SUMPRODUCT('Alternatyva 1'!U$112:U$114,100/('Alternatyva 1'!$DG$112:$DG$114+100))-SUMPRODUCT('Alternatyva 1'!U$124:U$126,100/('Alternatyva 1'!$DG$124:$DG$126+100))+SUMPRODUCT('Alternatyva 1'!U$20:U$100,100/('Alternatyva 1'!$DG$20:$DG$100+100),'Alternatyva 1'!$DI$20:$DI$100)</f>
        <v>0</v>
      </c>
      <c r="V37" s="193" cm="1">
        <f t="array" ref="V37">SUMPRODUCT('Alternatyva 1'!V$112:V$114,100/('Alternatyva 1'!$DG$112:$DG$114+100))-SUMPRODUCT('Alternatyva 1'!V$124:V$126,100/('Alternatyva 1'!$DG$124:$DG$126+100))+SUMPRODUCT('Alternatyva 1'!V$20:V$100,100/('Alternatyva 1'!$DG$20:$DG$100+100),'Alternatyva 1'!$DI$20:$DI$100)</f>
        <v>0</v>
      </c>
      <c r="W37" s="193" cm="1">
        <f t="array" ref="W37">SUMPRODUCT('Alternatyva 1'!W$112:W$114,100/('Alternatyva 1'!$DG$112:$DG$114+100))-SUMPRODUCT('Alternatyva 1'!W$124:W$126,100/('Alternatyva 1'!$DG$124:$DG$126+100))+SUMPRODUCT('Alternatyva 1'!W$20:W$100,100/('Alternatyva 1'!$DG$20:$DG$100+100),'Alternatyva 1'!$DI$20:$DI$100)</f>
        <v>0</v>
      </c>
      <c r="X37" s="193" cm="1">
        <f t="array" ref="X37">SUMPRODUCT('Alternatyva 1'!X$112:X$114,100/('Alternatyva 1'!$DG$112:$DG$114+100))-SUMPRODUCT('Alternatyva 1'!X$124:X$126,100/('Alternatyva 1'!$DG$124:$DG$126+100))+SUMPRODUCT('Alternatyva 1'!X$20:X$100,100/('Alternatyva 1'!$DG$20:$DG$100+100),'Alternatyva 1'!$DI$20:$DI$100)</f>
        <v>0</v>
      </c>
      <c r="Y37" s="193" cm="1">
        <f t="array" ref="Y37">SUMPRODUCT('Alternatyva 1'!Y$112:Y$114,100/('Alternatyva 1'!$DG$112:$DG$114+100))-SUMPRODUCT('Alternatyva 1'!Y$124:Y$126,100/('Alternatyva 1'!$DG$124:$DG$126+100))+SUMPRODUCT('Alternatyva 1'!Y$20:Y$100,100/('Alternatyva 1'!$DG$20:$DG$100+100),'Alternatyva 1'!$DI$20:$DI$100)</f>
        <v>0</v>
      </c>
      <c r="Z37" s="193" cm="1">
        <f t="array" ref="Z37">SUMPRODUCT('Alternatyva 1'!Z$112:Z$114,100/('Alternatyva 1'!$DG$112:$DG$114+100))-SUMPRODUCT('Alternatyva 1'!Z$124:Z$126,100/('Alternatyva 1'!$DG$124:$DG$126+100))+SUMPRODUCT('Alternatyva 1'!Z$20:Z$100,100/('Alternatyva 1'!$DG$20:$DG$100+100),'Alternatyva 1'!$DI$20:$DI$100)</f>
        <v>0</v>
      </c>
      <c r="AA37" s="193" cm="1">
        <f t="array" ref="AA37">SUMPRODUCT('Alternatyva 1'!AA$112:AA$114,100/('Alternatyva 1'!$DG$112:$DG$114+100))-SUMPRODUCT('Alternatyva 1'!AA$124:AA$126,100/('Alternatyva 1'!$DG$124:$DG$126+100))+SUMPRODUCT('Alternatyva 1'!AA$20:AA$100,100/('Alternatyva 1'!$DG$20:$DG$100+100),'Alternatyva 1'!$DI$20:$DI$100)</f>
        <v>0</v>
      </c>
      <c r="AB37" s="193" cm="1">
        <f t="array" ref="AB37">SUMPRODUCT('Alternatyva 1'!AB$112:AB$114,100/('Alternatyva 1'!$DG$112:$DG$114+100))-SUMPRODUCT('Alternatyva 1'!AB$124:AB$126,100/('Alternatyva 1'!$DG$124:$DG$126+100))+SUMPRODUCT('Alternatyva 1'!AB$20:AB$100,100/('Alternatyva 1'!$DG$20:$DG$100+100),'Alternatyva 1'!$DI$20:$DI$100)</f>
        <v>0</v>
      </c>
      <c r="AC37" s="193" cm="1">
        <f t="array" ref="AC37">SUMPRODUCT('Alternatyva 1'!AC$112:AC$114,100/('Alternatyva 1'!$DG$112:$DG$114+100))-SUMPRODUCT('Alternatyva 1'!AC$124:AC$126,100/('Alternatyva 1'!$DG$124:$DG$126+100))+SUMPRODUCT('Alternatyva 1'!AC$20:AC$100,100/('Alternatyva 1'!$DG$20:$DG$100+100),'Alternatyva 1'!$DI$20:$DI$100)</f>
        <v>0</v>
      </c>
      <c r="AD37" s="193" cm="1">
        <f t="array" ref="AD37">SUMPRODUCT('Alternatyva 1'!AD$112:AD$114,100/('Alternatyva 1'!$DG$112:$DG$114+100))-SUMPRODUCT('Alternatyva 1'!AD$124:AD$126,100/('Alternatyva 1'!$DG$124:$DG$126+100))+SUMPRODUCT('Alternatyva 1'!AD$20:AD$100,100/('Alternatyva 1'!$DG$20:$DG$100+100),'Alternatyva 1'!$DI$20:$DI$100)</f>
        <v>0</v>
      </c>
      <c r="AE37" s="193" cm="1">
        <f t="array" ref="AE37">SUMPRODUCT('Alternatyva 1'!AE$112:AE$114,100/('Alternatyva 1'!$DG$112:$DG$114+100))-SUMPRODUCT('Alternatyva 1'!AE$124:AE$126,100/('Alternatyva 1'!$DG$124:$DG$126+100))+SUMPRODUCT('Alternatyva 1'!AE$20:AE$100,100/('Alternatyva 1'!$DG$20:$DG$100+100),'Alternatyva 1'!$DI$20:$DI$100)</f>
        <v>0</v>
      </c>
      <c r="AF37" s="193" cm="1">
        <f t="array" ref="AF37">SUMPRODUCT('Alternatyva 1'!AF$112:AF$114,100/('Alternatyva 1'!$DG$112:$DG$114+100))-SUMPRODUCT('Alternatyva 1'!AF$124:AF$126,100/('Alternatyva 1'!$DG$124:$DG$126+100))+SUMPRODUCT('Alternatyva 1'!AF$20:AF$100,100/('Alternatyva 1'!$DG$20:$DG$100+100),'Alternatyva 1'!$DI$20:$DI$100)</f>
        <v>0</v>
      </c>
      <c r="AG37" s="193" cm="1">
        <f t="array" ref="AG37">SUMPRODUCT('Alternatyva 1'!AG$112:AG$114,100/('Alternatyva 1'!$DG$112:$DG$114+100))-SUMPRODUCT('Alternatyva 1'!AG$124:AG$126,100/('Alternatyva 1'!$DG$124:$DG$126+100))+SUMPRODUCT('Alternatyva 1'!AG$20:AG$100,100/('Alternatyva 1'!$DG$20:$DG$100+100),'Alternatyva 1'!$DI$20:$DI$100)</f>
        <v>0</v>
      </c>
      <c r="AH37" s="193" cm="1">
        <f t="array" ref="AH37">SUMPRODUCT('Alternatyva 1'!AH$112:AH$114,100/('Alternatyva 1'!$DG$112:$DG$114+100))-SUMPRODUCT('Alternatyva 1'!AH$124:AH$126,100/('Alternatyva 1'!$DG$124:$DG$126+100))+SUMPRODUCT('Alternatyva 1'!AH$20:AH$100,100/('Alternatyva 1'!$DG$20:$DG$100+100),'Alternatyva 1'!$DI$20:$DI$100)</f>
        <v>0</v>
      </c>
      <c r="AI37" s="193" cm="1">
        <f t="array" ref="AI37">SUMPRODUCT('Alternatyva 1'!AI$112:AI$114,100/('Alternatyva 1'!$DG$112:$DG$114+100))-SUMPRODUCT('Alternatyva 1'!AI$124:AI$126,100/('Alternatyva 1'!$DG$124:$DG$126+100))+SUMPRODUCT('Alternatyva 1'!AI$20:AI$100,100/('Alternatyva 1'!$DG$20:$DG$100+100),'Alternatyva 1'!$DI$20:$DI$100)</f>
        <v>0</v>
      </c>
      <c r="AJ37" s="193" cm="1">
        <f t="array" ref="AJ37">SUMPRODUCT('Alternatyva 1'!AJ$112:AJ$114,100/('Alternatyva 1'!$DG$112:$DG$114+100))-SUMPRODUCT('Alternatyva 1'!AJ$124:AJ$126,100/('Alternatyva 1'!$DG$124:$DG$126+100))+SUMPRODUCT('Alternatyva 1'!AJ$20:AJ$100,100/('Alternatyva 1'!$DG$20:$DG$100+100),'Alternatyva 1'!$DI$20:$DI$100)</f>
        <v>0</v>
      </c>
      <c r="AK37" s="193" cm="1">
        <f t="array" ref="AK37">SUMPRODUCT('Alternatyva 1'!AK$112:AK$114,100/('Alternatyva 1'!$DG$112:$DG$114+100))-SUMPRODUCT('Alternatyva 1'!AK$124:AK$126,100/('Alternatyva 1'!$DG$124:$DG$126+100))+SUMPRODUCT('Alternatyva 1'!AK$20:AK$100,100/('Alternatyva 1'!$DG$20:$DG$100+100),'Alternatyva 1'!$DI$20:$DI$100)</f>
        <v>0</v>
      </c>
      <c r="AL37" s="193" cm="1">
        <f t="array" ref="AL37">SUMPRODUCT('Alternatyva 1'!AL$112:AL$114,100/('Alternatyva 1'!$DG$112:$DG$114+100))-SUMPRODUCT('Alternatyva 1'!AL$124:AL$126,100/('Alternatyva 1'!$DG$124:$DG$126+100))+SUMPRODUCT('Alternatyva 1'!AL$20:AL$100,100/('Alternatyva 1'!$DG$20:$DG$100+100),'Alternatyva 1'!$DI$20:$DI$100)</f>
        <v>0</v>
      </c>
      <c r="AM37" s="193" cm="1">
        <f t="array" ref="AM37">SUMPRODUCT('Alternatyva 1'!AM$112:AM$114,100/('Alternatyva 1'!$DG$112:$DG$114+100))-SUMPRODUCT('Alternatyva 1'!AM$124:AM$126,100/('Alternatyva 1'!$DG$124:$DG$126+100))+SUMPRODUCT('Alternatyva 1'!AM$20:AM$100,100/('Alternatyva 1'!$DG$20:$DG$100+100),'Alternatyva 1'!$DI$20:$DI$100)</f>
        <v>0</v>
      </c>
      <c r="AN37" s="193" cm="1">
        <f t="array" ref="AN37">SUMPRODUCT('Alternatyva 1'!AN$112:AN$114,100/('Alternatyva 1'!$DG$112:$DG$114+100))-SUMPRODUCT('Alternatyva 1'!AN$124:AN$126,100/('Alternatyva 1'!$DG$124:$DG$126+100))+SUMPRODUCT('Alternatyva 1'!AN$20:AN$100,100/('Alternatyva 1'!$DG$20:$DG$100+100),'Alternatyva 1'!$DI$20:$DI$100)</f>
        <v>0</v>
      </c>
      <c r="AO37" s="193" cm="1">
        <f t="array" ref="AO37">SUMPRODUCT('Alternatyva 1'!AO$112:AO$114,100/('Alternatyva 1'!$DG$112:$DG$114+100))-SUMPRODUCT('Alternatyva 1'!AO$124:AO$126,100/('Alternatyva 1'!$DG$124:$DG$126+100))+SUMPRODUCT('Alternatyva 1'!AO$20:AO$100,100/('Alternatyva 1'!$DG$20:$DG$100+100),'Alternatyva 1'!$DI$20:$DI$100)</f>
        <v>0</v>
      </c>
      <c r="AP37" s="193" cm="1">
        <f t="array" ref="AP37">SUMPRODUCT('Alternatyva 1'!AP$112:AP$114,100/('Alternatyva 1'!$DG$112:$DG$114+100))-SUMPRODUCT('Alternatyva 1'!AP$124:AP$126,100/('Alternatyva 1'!$DG$124:$DG$126+100))+SUMPRODUCT('Alternatyva 1'!AP$20:AP$100,100/('Alternatyva 1'!$DG$20:$DG$100+100),'Alternatyva 1'!$DI$20:$DI$100)</f>
        <v>0</v>
      </c>
      <c r="AQ37" s="193" cm="1">
        <f t="array" ref="AQ37">SUMPRODUCT('Alternatyva 1'!AQ$112:AQ$114,100/('Alternatyva 1'!$DG$112:$DG$114+100))-SUMPRODUCT('Alternatyva 1'!AQ$124:AQ$126,100/('Alternatyva 1'!$DG$124:$DG$126+100))+SUMPRODUCT('Alternatyva 1'!AQ$20:AQ$100,100/('Alternatyva 1'!$DG$20:$DG$100+100),'Alternatyva 1'!$DI$20:$DI$100)</f>
        <v>0</v>
      </c>
      <c r="AR37" s="193" cm="1">
        <f t="array" ref="AR37">SUMPRODUCT('Alternatyva 1'!AR$112:AR$114,100/('Alternatyva 1'!$DG$112:$DG$114+100))-SUMPRODUCT('Alternatyva 1'!AR$124:AR$126,100/('Alternatyva 1'!$DG$124:$DG$126+100))+SUMPRODUCT('Alternatyva 1'!AR$20:AR$100,100/('Alternatyva 1'!$DG$20:$DG$100+100),'Alternatyva 1'!$DI$20:$DI$100)</f>
        <v>0</v>
      </c>
      <c r="AS37" s="193" cm="1">
        <f t="array" ref="AS37">SUMPRODUCT('Alternatyva 1'!AS$112:AS$114,100/('Alternatyva 1'!$DG$112:$DG$114+100))-SUMPRODUCT('Alternatyva 1'!AS$124:AS$126,100/('Alternatyva 1'!$DG$124:$DG$126+100))+SUMPRODUCT('Alternatyva 1'!AS$20:AS$100,100/('Alternatyva 1'!$DG$20:$DG$100+100),'Alternatyva 1'!$DI$20:$DI$100)</f>
        <v>0</v>
      </c>
      <c r="AT37" s="193" cm="1">
        <f t="array" ref="AT37">SUMPRODUCT('Alternatyva 1'!AT$112:AT$114,100/('Alternatyva 1'!$DG$112:$DG$114+100))-SUMPRODUCT('Alternatyva 1'!AT$124:AT$126,100/('Alternatyva 1'!$DG$124:$DG$126+100))+SUMPRODUCT('Alternatyva 1'!AT$20:AT$100,100/('Alternatyva 1'!$DG$20:$DG$100+100),'Alternatyva 1'!$DI$20:$DI$100)</f>
        <v>0</v>
      </c>
      <c r="AU37" s="193" cm="1">
        <f t="array" ref="AU37">SUMPRODUCT('Alternatyva 1'!AU$112:AU$114,100/('Alternatyva 1'!$DG$112:$DG$114+100))-SUMPRODUCT('Alternatyva 1'!AU$124:AU$126,100/('Alternatyva 1'!$DG$124:$DG$126+100))+SUMPRODUCT('Alternatyva 1'!AU$20:AU$100,100/('Alternatyva 1'!$DG$20:$DG$100+100),'Alternatyva 1'!$DI$20:$DI$100)</f>
        <v>0</v>
      </c>
      <c r="AV37" s="193" cm="1">
        <f t="array" ref="AV37">SUMPRODUCT('Alternatyva 1'!AV$112:AV$114,100/('Alternatyva 1'!$DG$112:$DG$114+100))-SUMPRODUCT('Alternatyva 1'!AV$124:AV$126,100/('Alternatyva 1'!$DG$124:$DG$126+100))+SUMPRODUCT('Alternatyva 1'!AV$20:AV$100,100/('Alternatyva 1'!$DG$20:$DG$100+100),'Alternatyva 1'!$DI$20:$DI$100)</f>
        <v>0</v>
      </c>
      <c r="AW37" s="193" cm="1">
        <f t="array" ref="AW37">SUMPRODUCT('Alternatyva 1'!AW$112:AW$114,100/('Alternatyva 1'!$DG$112:$DG$114+100))-SUMPRODUCT('Alternatyva 1'!AW$124:AW$126,100/('Alternatyva 1'!$DG$124:$DG$126+100))+SUMPRODUCT('Alternatyva 1'!AW$20:AW$100,100/('Alternatyva 1'!$DG$20:$DG$100+100),'Alternatyva 1'!$DI$20:$DI$100)</f>
        <v>0</v>
      </c>
      <c r="AX37" s="193" cm="1">
        <f t="array" ref="AX37">SUMPRODUCT('Alternatyva 1'!AX$112:AX$114,100/('Alternatyva 1'!$DG$112:$DG$114+100))-SUMPRODUCT('Alternatyva 1'!AX$124:AX$126,100/('Alternatyva 1'!$DG$124:$DG$126+100))+SUMPRODUCT('Alternatyva 1'!AX$20:AX$100,100/('Alternatyva 1'!$DG$20:$DG$100+100),'Alternatyva 1'!$DI$20:$DI$100)</f>
        <v>0</v>
      </c>
      <c r="AY37" s="193" cm="1">
        <f t="array" ref="AY37">SUMPRODUCT('Alternatyva 1'!AY$112:AY$114,100/('Alternatyva 1'!$DG$112:$DG$114+100))-SUMPRODUCT('Alternatyva 1'!AY$124:AY$126,100/('Alternatyva 1'!$DG$124:$DG$126+100))+SUMPRODUCT('Alternatyva 1'!AY$20:AY$100,100/('Alternatyva 1'!$DG$20:$DG$100+100),'Alternatyva 1'!$DI$20:$DI$100)</f>
        <v>0</v>
      </c>
      <c r="AZ37" s="193" cm="1">
        <f t="array" ref="AZ37">SUMPRODUCT('Alternatyva 1'!AZ$112:AZ$114,100/('Alternatyva 1'!$DG$112:$DG$114+100))-SUMPRODUCT('Alternatyva 1'!AZ$124:AZ$126,100/('Alternatyva 1'!$DG$124:$DG$126+100))+SUMPRODUCT('Alternatyva 1'!AZ$20:AZ$100,100/('Alternatyva 1'!$DG$20:$DG$100+100),'Alternatyva 1'!$DI$20:$DI$100)</f>
        <v>0</v>
      </c>
      <c r="BA37" s="193" cm="1">
        <f t="array" ref="BA37">SUMPRODUCT('Alternatyva 1'!BA$112:BA$114,100/('Alternatyva 1'!$DG$112:$DG$114+100))-SUMPRODUCT('Alternatyva 1'!BA$124:BA$126,100/('Alternatyva 1'!$DG$124:$DG$126+100))+SUMPRODUCT('Alternatyva 1'!BA$20:BA$100,100/('Alternatyva 1'!$DG$20:$DG$100+100),'Alternatyva 1'!$DI$20:$DI$100)</f>
        <v>0</v>
      </c>
      <c r="BB37" s="193" cm="1">
        <f t="array" ref="BB37">SUMPRODUCT('Alternatyva 1'!BB$112:BB$114,100/('Alternatyva 1'!$DG$112:$DG$114+100))-SUMPRODUCT('Alternatyva 1'!BB$124:BB$126,100/('Alternatyva 1'!$DG$124:$DG$126+100))+SUMPRODUCT('Alternatyva 1'!BB$20:BB$100,100/('Alternatyva 1'!$DG$20:$DG$100+100),'Alternatyva 1'!$DI$20:$DI$100)</f>
        <v>0</v>
      </c>
      <c r="BC37" s="193" cm="1">
        <f t="array" ref="BC37">SUMPRODUCT('Alternatyva 1'!BC$112:BC$114,100/('Alternatyva 1'!$DG$112:$DG$114+100))-SUMPRODUCT('Alternatyva 1'!BC$124:BC$126,100/('Alternatyva 1'!$DG$124:$DG$126+100))+SUMPRODUCT('Alternatyva 1'!BC$20:BC$100,100/('Alternatyva 1'!$DG$20:$DG$100+100),'Alternatyva 1'!$DI$20:$DI$100)</f>
        <v>0</v>
      </c>
      <c r="BD37" s="193" cm="1">
        <f t="array" ref="BD37">SUMPRODUCT('Alternatyva 1'!BD$112:BD$114,100/('Alternatyva 1'!$DG$112:$DG$114+100))-SUMPRODUCT('Alternatyva 1'!BD$124:BD$126,100/('Alternatyva 1'!$DG$124:$DG$126+100))+SUMPRODUCT('Alternatyva 1'!BD$20:BD$100,100/('Alternatyva 1'!$DG$20:$DG$100+100),'Alternatyva 1'!$DI$20:$DI$100)</f>
        <v>0</v>
      </c>
      <c r="BE37" s="193" cm="1">
        <f t="array" ref="BE37">SUMPRODUCT('Alternatyva 1'!BE$112:BE$114,100/('Alternatyva 1'!$DG$112:$DG$114+100))-SUMPRODUCT('Alternatyva 1'!BE$124:BE$126,100/('Alternatyva 1'!$DG$124:$DG$126+100))+SUMPRODUCT('Alternatyva 1'!BE$20:BE$100,100/('Alternatyva 1'!$DG$20:$DG$100+100),'Alternatyva 1'!$DI$20:$DI$100)</f>
        <v>0</v>
      </c>
      <c r="BF37" s="193" cm="1">
        <f t="array" ref="BF37">SUMPRODUCT('Alternatyva 1'!BF$112:BF$114,100/('Alternatyva 1'!$DG$112:$DG$114+100))-SUMPRODUCT('Alternatyva 1'!BF$124:BF$126,100/('Alternatyva 1'!$DG$124:$DG$126+100))+SUMPRODUCT('Alternatyva 1'!BF$20:BF$100,100/('Alternatyva 1'!$DG$20:$DG$100+100),'Alternatyva 1'!$DI$20:$DI$100)</f>
        <v>0</v>
      </c>
      <c r="BG37" s="193" cm="1">
        <f t="array" ref="BG37">SUMPRODUCT('Alternatyva 1'!BG$112:BG$114,100/('Alternatyva 1'!$DG$112:$DG$114+100))-SUMPRODUCT('Alternatyva 1'!BG$124:BG$126,100/('Alternatyva 1'!$DG$124:$DG$126+100))+SUMPRODUCT('Alternatyva 1'!BG$20:BG$100,100/('Alternatyva 1'!$DG$20:$DG$100+100),'Alternatyva 1'!$DI$20:$DI$100)</f>
        <v>0</v>
      </c>
      <c r="BH37" s="193" cm="1">
        <f t="array" ref="BH37">SUMPRODUCT('Alternatyva 1'!BH$112:BH$114,100/('Alternatyva 1'!$DG$112:$DG$114+100))-SUMPRODUCT('Alternatyva 1'!BH$124:BH$126,100/('Alternatyva 1'!$DG$124:$DG$126+100))+SUMPRODUCT('Alternatyva 1'!BH$20:BH$100,100/('Alternatyva 1'!$DG$20:$DG$100+100),'Alternatyva 1'!$DI$20:$DI$100)</f>
        <v>0</v>
      </c>
      <c r="BI37" s="193" cm="1">
        <f t="array" ref="BI37">SUMPRODUCT('Alternatyva 1'!BI$112:BI$114,100/('Alternatyva 1'!$DG$112:$DG$114+100))-SUMPRODUCT('Alternatyva 1'!BI$124:BI$126,100/('Alternatyva 1'!$DG$124:$DG$126+100))+SUMPRODUCT('Alternatyva 1'!BI$20:BI$100,100/('Alternatyva 1'!$DG$20:$DG$100+100),'Alternatyva 1'!$DI$20:$DI$100)</f>
        <v>0</v>
      </c>
      <c r="BJ37" s="193" cm="1">
        <f t="array" ref="BJ37">SUMPRODUCT('Alternatyva 1'!BJ$112:BJ$114,100/('Alternatyva 1'!$DG$112:$DG$114+100))-SUMPRODUCT('Alternatyva 1'!BJ$124:BJ$126,100/('Alternatyva 1'!$DG$124:$DG$126+100))+SUMPRODUCT('Alternatyva 1'!BJ$20:BJ$100,100/('Alternatyva 1'!$DG$20:$DG$100+100),'Alternatyva 1'!$DI$20:$DI$100)</f>
        <v>0</v>
      </c>
      <c r="BK37" s="193" cm="1">
        <f t="array" ref="BK37">SUMPRODUCT('Alternatyva 1'!BK$112:BK$114,100/('Alternatyva 1'!$DG$112:$DG$114+100))-SUMPRODUCT('Alternatyva 1'!BK$124:BK$126,100/('Alternatyva 1'!$DG$124:$DG$126+100))+SUMPRODUCT('Alternatyva 1'!BK$20:BK$100,100/('Alternatyva 1'!$DG$20:$DG$100+100),'Alternatyva 1'!$DI$20:$DI$100)</f>
        <v>0</v>
      </c>
      <c r="BL37" s="193" cm="1">
        <f t="array" ref="BL37">SUMPRODUCT('Alternatyva 1'!BL$112:BL$114,100/('Alternatyva 1'!$DG$112:$DG$114+100))-SUMPRODUCT('Alternatyva 1'!BL$124:BL$126,100/('Alternatyva 1'!$DG$124:$DG$126+100))+SUMPRODUCT('Alternatyva 1'!BL$20:BL$100,100/('Alternatyva 1'!$DG$20:$DG$100+100),'Alternatyva 1'!$DI$20:$DI$100)</f>
        <v>0</v>
      </c>
      <c r="BM37" s="193" cm="1">
        <f t="array" ref="BM37">SUMPRODUCT('Alternatyva 1'!BM$112:BM$114,100/('Alternatyva 1'!$DG$112:$DG$114+100))-SUMPRODUCT('Alternatyva 1'!BM$124:BM$126,100/('Alternatyva 1'!$DG$124:$DG$126+100))+SUMPRODUCT('Alternatyva 1'!BM$20:BM$100,100/('Alternatyva 1'!$DG$20:$DG$100+100),'Alternatyva 1'!$DI$20:$DI$100)</f>
        <v>0</v>
      </c>
      <c r="BN37" s="193" cm="1">
        <f t="array" ref="BN37">SUMPRODUCT('Alternatyva 1'!BN$112:BN$114,100/('Alternatyva 1'!$DG$112:$DG$114+100))-SUMPRODUCT('Alternatyva 1'!BN$124:BN$126,100/('Alternatyva 1'!$DG$124:$DG$126+100))+SUMPRODUCT('Alternatyva 1'!BN$20:BN$100,100/('Alternatyva 1'!$DG$20:$DG$100+100),'Alternatyva 1'!$DI$20:$DI$100)</f>
        <v>0</v>
      </c>
      <c r="BO37" s="193" cm="1">
        <f t="array" ref="BO37">SUMPRODUCT('Alternatyva 1'!BO$112:BO$114,100/('Alternatyva 1'!$DG$112:$DG$114+100))-SUMPRODUCT('Alternatyva 1'!BO$124:BO$126,100/('Alternatyva 1'!$DG$124:$DG$126+100))+SUMPRODUCT('Alternatyva 1'!BO$20:BO$100,100/('Alternatyva 1'!$DG$20:$DG$100+100),'Alternatyva 1'!$DI$20:$DI$100)</f>
        <v>0</v>
      </c>
      <c r="BP37" s="193" cm="1">
        <f t="array" ref="BP37">SUMPRODUCT('Alternatyva 1'!BP$112:BP$114,100/('Alternatyva 1'!$DG$112:$DG$114+100))-SUMPRODUCT('Alternatyva 1'!BP$124:BP$126,100/('Alternatyva 1'!$DG$124:$DG$126+100))+SUMPRODUCT('Alternatyva 1'!BP$20:BP$100,100/('Alternatyva 1'!$DG$20:$DG$100+100),'Alternatyva 1'!$DI$20:$DI$100)</f>
        <v>0</v>
      </c>
      <c r="BQ37" s="193" cm="1">
        <f t="array" ref="BQ37">SUMPRODUCT('Alternatyva 1'!BQ$112:BQ$114,100/('Alternatyva 1'!$DG$112:$DG$114+100))-SUMPRODUCT('Alternatyva 1'!BQ$124:BQ$126,100/('Alternatyva 1'!$DG$124:$DG$126+100))+SUMPRODUCT('Alternatyva 1'!BQ$20:BQ$100,100/('Alternatyva 1'!$DG$20:$DG$100+100),'Alternatyva 1'!$DI$20:$DI$100)</f>
        <v>0</v>
      </c>
      <c r="BR37" s="193" cm="1">
        <f t="array" ref="BR37">SUMPRODUCT('Alternatyva 1'!BR$112:BR$114,100/('Alternatyva 1'!$DG$112:$DG$114+100))-SUMPRODUCT('Alternatyva 1'!BR$124:BR$126,100/('Alternatyva 1'!$DG$124:$DG$126+100))+SUMPRODUCT('Alternatyva 1'!BR$20:BR$100,100/('Alternatyva 1'!$DG$20:$DG$100+100),'Alternatyva 1'!$DI$20:$DI$100)</f>
        <v>0</v>
      </c>
      <c r="BS37" s="193" cm="1">
        <f t="array" ref="BS37">SUMPRODUCT('Alternatyva 1'!BS$112:BS$114,100/('Alternatyva 1'!$DG$112:$DG$114+100))-SUMPRODUCT('Alternatyva 1'!BS$124:BS$126,100/('Alternatyva 1'!$DG$124:$DG$126+100))+SUMPRODUCT('Alternatyva 1'!BS$20:BS$100,100/('Alternatyva 1'!$DG$20:$DG$100+100),'Alternatyva 1'!$DI$20:$DI$100)</f>
        <v>0</v>
      </c>
      <c r="BT37" s="193" cm="1">
        <f t="array" ref="BT37">SUMPRODUCT('Alternatyva 1'!BT$112:BT$114,100/('Alternatyva 1'!$DG$112:$DG$114+100))-SUMPRODUCT('Alternatyva 1'!BT$124:BT$126,100/('Alternatyva 1'!$DG$124:$DG$126+100))+SUMPRODUCT('Alternatyva 1'!BT$20:BT$100,100/('Alternatyva 1'!$DG$20:$DG$100+100),'Alternatyva 1'!$DI$20:$DI$100)</f>
        <v>0</v>
      </c>
      <c r="BU37" s="193" cm="1">
        <f t="array" ref="BU37">SUMPRODUCT('Alternatyva 1'!BU$112:BU$114,100/('Alternatyva 1'!$DG$112:$DG$114+100))-SUMPRODUCT('Alternatyva 1'!BU$124:BU$126,100/('Alternatyva 1'!$DG$124:$DG$126+100))+SUMPRODUCT('Alternatyva 1'!BU$20:BU$100,100/('Alternatyva 1'!$DG$20:$DG$100+100),'Alternatyva 1'!$DI$20:$DI$100)</f>
        <v>0</v>
      </c>
      <c r="BV37" s="193" cm="1">
        <f t="array" ref="BV37">SUMPRODUCT('Alternatyva 1'!BV$112:BV$114,100/('Alternatyva 1'!$DG$112:$DG$114+100))-SUMPRODUCT('Alternatyva 1'!BV$124:BV$126,100/('Alternatyva 1'!$DG$124:$DG$126+100))+SUMPRODUCT('Alternatyva 1'!BV$20:BV$100,100/('Alternatyva 1'!$DG$20:$DG$100+100),'Alternatyva 1'!$DI$20:$DI$100)</f>
        <v>0</v>
      </c>
      <c r="BW37" s="193" cm="1">
        <f t="array" ref="BW37">SUMPRODUCT('Alternatyva 1'!BW$112:BW$114,100/('Alternatyva 1'!$DG$112:$DG$114+100))-SUMPRODUCT('Alternatyva 1'!BW$124:BW$126,100/('Alternatyva 1'!$DG$124:$DG$126+100))+SUMPRODUCT('Alternatyva 1'!BW$20:BW$100,100/('Alternatyva 1'!$DG$20:$DG$100+100),'Alternatyva 1'!$DI$20:$DI$100)</f>
        <v>0</v>
      </c>
      <c r="BX37" s="193" cm="1">
        <f t="array" ref="BX37">SUMPRODUCT('Alternatyva 1'!BX$112:BX$114,100/('Alternatyva 1'!$DG$112:$DG$114+100))-SUMPRODUCT('Alternatyva 1'!BX$124:BX$126,100/('Alternatyva 1'!$DG$124:$DG$126+100))+SUMPRODUCT('Alternatyva 1'!BX$20:BX$100,100/('Alternatyva 1'!$DG$20:$DG$100+100),'Alternatyva 1'!$DI$20:$DI$100)</f>
        <v>0</v>
      </c>
      <c r="BY37" s="193" cm="1">
        <f t="array" ref="BY37">SUMPRODUCT('Alternatyva 1'!BY$112:BY$114,100/('Alternatyva 1'!$DG$112:$DG$114+100))-SUMPRODUCT('Alternatyva 1'!BY$124:BY$126,100/('Alternatyva 1'!$DG$124:$DG$126+100))+SUMPRODUCT('Alternatyva 1'!BY$20:BY$100,100/('Alternatyva 1'!$DG$20:$DG$100+100),'Alternatyva 1'!$DI$20:$DI$100)</f>
        <v>0</v>
      </c>
      <c r="BZ37" s="193" cm="1">
        <f t="array" ref="BZ37">SUMPRODUCT('Alternatyva 1'!BZ$112:BZ$114,100/('Alternatyva 1'!$DG$112:$DG$114+100))-SUMPRODUCT('Alternatyva 1'!BZ$124:BZ$126,100/('Alternatyva 1'!$DG$124:$DG$126+100))+SUMPRODUCT('Alternatyva 1'!BZ$20:BZ$100,100/('Alternatyva 1'!$DG$20:$DG$100+100),'Alternatyva 1'!$DI$20:$DI$100)</f>
        <v>0</v>
      </c>
      <c r="CA37" s="193" cm="1">
        <f t="array" ref="CA37">SUMPRODUCT('Alternatyva 1'!CA$112:CA$114,100/('Alternatyva 1'!$DG$112:$DG$114+100))-SUMPRODUCT('Alternatyva 1'!CA$124:CA$126,100/('Alternatyva 1'!$DG$124:$DG$126+100))+SUMPRODUCT('Alternatyva 1'!CA$20:CA$100,100/('Alternatyva 1'!$DG$20:$DG$100+100),'Alternatyva 1'!$DI$20:$DI$100)</f>
        <v>0</v>
      </c>
      <c r="CB37" s="193" cm="1">
        <f t="array" ref="CB37">SUMPRODUCT('Alternatyva 1'!CB$112:CB$114,100/('Alternatyva 1'!$DG$112:$DG$114+100))-SUMPRODUCT('Alternatyva 1'!CB$124:CB$126,100/('Alternatyva 1'!$DG$124:$DG$126+100))+SUMPRODUCT('Alternatyva 1'!CB$20:CB$100,100/('Alternatyva 1'!$DG$20:$DG$100+100),'Alternatyva 1'!$DI$20:$DI$100)</f>
        <v>0</v>
      </c>
      <c r="CC37" s="193" cm="1">
        <f t="array" ref="CC37">SUMPRODUCT('Alternatyva 1'!CC$112:CC$114,100/('Alternatyva 1'!$DG$112:$DG$114+100))-SUMPRODUCT('Alternatyva 1'!CC$124:CC$126,100/('Alternatyva 1'!$DG$124:$DG$126+100))+SUMPRODUCT('Alternatyva 1'!CC$20:CC$100,100/('Alternatyva 1'!$DG$20:$DG$100+100),'Alternatyva 1'!$DI$20:$DI$100)</f>
        <v>0</v>
      </c>
      <c r="CD37" s="193" cm="1">
        <f t="array" ref="CD37">SUMPRODUCT('Alternatyva 1'!CD$112:CD$114,100/('Alternatyva 1'!$DG$112:$DG$114+100))-SUMPRODUCT('Alternatyva 1'!CD$124:CD$126,100/('Alternatyva 1'!$DG$124:$DG$126+100))+SUMPRODUCT('Alternatyva 1'!CD$20:CD$100,100/('Alternatyva 1'!$DG$20:$DG$100+100),'Alternatyva 1'!$DI$20:$DI$100)</f>
        <v>0</v>
      </c>
      <c r="CE37" s="193" cm="1">
        <f t="array" ref="CE37">SUMPRODUCT('Alternatyva 1'!CE$112:CE$114,100/('Alternatyva 1'!$DG$112:$DG$114+100))-SUMPRODUCT('Alternatyva 1'!CE$124:CE$126,100/('Alternatyva 1'!$DG$124:$DG$126+100))+SUMPRODUCT('Alternatyva 1'!CE$20:CE$100,100/('Alternatyva 1'!$DG$20:$DG$100+100),'Alternatyva 1'!$DI$20:$DI$100)</f>
        <v>0</v>
      </c>
      <c r="CF37" s="193" cm="1">
        <f t="array" ref="CF37">SUMPRODUCT('Alternatyva 1'!CF$112:CF$114,100/('Alternatyva 1'!$DG$112:$DG$114+100))-SUMPRODUCT('Alternatyva 1'!CF$124:CF$126,100/('Alternatyva 1'!$DG$124:$DG$126+100))+SUMPRODUCT('Alternatyva 1'!CF$20:CF$100,100/('Alternatyva 1'!$DG$20:$DG$100+100),'Alternatyva 1'!$DI$20:$DI$100)</f>
        <v>0</v>
      </c>
      <c r="CG37" s="193" cm="1">
        <f t="array" ref="CG37">SUMPRODUCT('Alternatyva 1'!CG$112:CG$114,100/('Alternatyva 1'!$DG$112:$DG$114+100))-SUMPRODUCT('Alternatyva 1'!CG$124:CG$126,100/('Alternatyva 1'!$DG$124:$DG$126+100))+SUMPRODUCT('Alternatyva 1'!CG$20:CG$100,100/('Alternatyva 1'!$DG$20:$DG$100+100),'Alternatyva 1'!$DI$20:$DI$100)</f>
        <v>0</v>
      </c>
      <c r="CH37" s="193" cm="1">
        <f t="array" ref="CH37">SUMPRODUCT('Alternatyva 1'!CH$112:CH$114,100/('Alternatyva 1'!$DG$112:$DG$114+100))-SUMPRODUCT('Alternatyva 1'!CH$124:CH$126,100/('Alternatyva 1'!$DG$124:$DG$126+100))+SUMPRODUCT('Alternatyva 1'!CH$20:CH$100,100/('Alternatyva 1'!$DG$20:$DG$100+100),'Alternatyva 1'!$DI$20:$DI$100)</f>
        <v>0</v>
      </c>
      <c r="CI37" s="193" cm="1">
        <f t="array" ref="CI37">SUMPRODUCT('Alternatyva 1'!CI$112:CI$114,100/('Alternatyva 1'!$DG$112:$DG$114+100))-SUMPRODUCT('Alternatyva 1'!CI$124:CI$126,100/('Alternatyva 1'!$DG$124:$DG$126+100))+SUMPRODUCT('Alternatyva 1'!CI$20:CI$100,100/('Alternatyva 1'!$DG$20:$DG$100+100),'Alternatyva 1'!$DI$20:$DI$100)</f>
        <v>0</v>
      </c>
      <c r="CJ37" s="193" cm="1">
        <f t="array" ref="CJ37">SUMPRODUCT('Alternatyva 1'!CJ$112:CJ$114,100/('Alternatyva 1'!$DG$112:$DG$114+100))-SUMPRODUCT('Alternatyva 1'!CJ$124:CJ$126,100/('Alternatyva 1'!$DG$124:$DG$126+100))+SUMPRODUCT('Alternatyva 1'!CJ$20:CJ$100,100/('Alternatyva 1'!$DG$20:$DG$100+100),'Alternatyva 1'!$DI$20:$DI$100)</f>
        <v>0</v>
      </c>
      <c r="CK37" s="193" cm="1">
        <f t="array" ref="CK37">SUMPRODUCT('Alternatyva 1'!CK$112:CK$114,100/('Alternatyva 1'!$DG$112:$DG$114+100))-SUMPRODUCT('Alternatyva 1'!CK$124:CK$126,100/('Alternatyva 1'!$DG$124:$DG$126+100))+SUMPRODUCT('Alternatyva 1'!CK$20:CK$100,100/('Alternatyva 1'!$DG$20:$DG$100+100),'Alternatyva 1'!$DI$20:$DI$100)</f>
        <v>0</v>
      </c>
      <c r="CL37" s="193" cm="1">
        <f t="array" ref="CL37">SUMPRODUCT('Alternatyva 1'!CL$112:CL$114,100/('Alternatyva 1'!$DG$112:$DG$114+100))-SUMPRODUCT('Alternatyva 1'!CL$124:CL$126,100/('Alternatyva 1'!$DG$124:$DG$126+100))+SUMPRODUCT('Alternatyva 1'!CL$20:CL$100,100/('Alternatyva 1'!$DG$20:$DG$100+100),'Alternatyva 1'!$DI$20:$DI$100)</f>
        <v>0</v>
      </c>
      <c r="CM37" s="193" cm="1">
        <f t="array" ref="CM37">SUMPRODUCT('Alternatyva 1'!CM$112:CM$114,100/('Alternatyva 1'!$DG$112:$DG$114+100))-SUMPRODUCT('Alternatyva 1'!CM$124:CM$126,100/('Alternatyva 1'!$DG$124:$DG$126+100))+SUMPRODUCT('Alternatyva 1'!CM$20:CM$100,100/('Alternatyva 1'!$DG$20:$DG$100+100),'Alternatyva 1'!$DI$20:$DI$100)</f>
        <v>0</v>
      </c>
      <c r="CN37" s="193" cm="1">
        <f t="array" ref="CN37">SUMPRODUCT('Alternatyva 1'!CN$112:CN$114,100/('Alternatyva 1'!$DG$112:$DG$114+100))-SUMPRODUCT('Alternatyva 1'!CN$124:CN$126,100/('Alternatyva 1'!$DG$124:$DG$126+100))+SUMPRODUCT('Alternatyva 1'!CN$20:CN$100,100/('Alternatyva 1'!$DG$20:$DG$100+100),'Alternatyva 1'!$DI$20:$DI$100)</f>
        <v>0</v>
      </c>
      <c r="CO37" s="193" cm="1">
        <f t="array" ref="CO37">SUMPRODUCT('Alternatyva 1'!CO$112:CO$114,100/('Alternatyva 1'!$DG$112:$DG$114+100))-SUMPRODUCT('Alternatyva 1'!CO$124:CO$126,100/('Alternatyva 1'!$DG$124:$DG$126+100))+SUMPRODUCT('Alternatyva 1'!CO$20:CO$100,100/('Alternatyva 1'!$DG$20:$DG$100+100),'Alternatyva 1'!$DI$20:$DI$100)</f>
        <v>0</v>
      </c>
      <c r="CP37" s="193" cm="1">
        <f t="array" ref="CP37">SUMPRODUCT('Alternatyva 1'!CP$112:CP$114,100/('Alternatyva 1'!$DG$112:$DG$114+100))-SUMPRODUCT('Alternatyva 1'!CP$124:CP$126,100/('Alternatyva 1'!$DG$124:$DG$126+100))+SUMPRODUCT('Alternatyva 1'!CP$20:CP$100,100/('Alternatyva 1'!$DG$20:$DG$100+100),'Alternatyva 1'!$DI$20:$DI$100)</f>
        <v>0</v>
      </c>
      <c r="CQ37" s="193" cm="1">
        <f t="array" ref="CQ37">SUMPRODUCT('Alternatyva 1'!CQ$112:CQ$114,100/('Alternatyva 1'!$DG$112:$DG$114+100))-SUMPRODUCT('Alternatyva 1'!CQ$124:CQ$126,100/('Alternatyva 1'!$DG$124:$DG$126+100))+SUMPRODUCT('Alternatyva 1'!CQ$20:CQ$100,100/('Alternatyva 1'!$DG$20:$DG$100+100),'Alternatyva 1'!$DI$20:$DI$100)</f>
        <v>0</v>
      </c>
      <c r="CR37" s="193" cm="1">
        <f t="array" ref="CR37">SUMPRODUCT('Alternatyva 1'!CR$112:CR$114,100/('Alternatyva 1'!$DG$112:$DG$114+100))-SUMPRODUCT('Alternatyva 1'!CR$124:CR$126,100/('Alternatyva 1'!$DG$124:$DG$126+100))+SUMPRODUCT('Alternatyva 1'!CR$20:CR$100,100/('Alternatyva 1'!$DG$20:$DG$100+100),'Alternatyva 1'!$DI$20:$DI$100)</f>
        <v>0</v>
      </c>
      <c r="CS37" s="193" cm="1">
        <f t="array" ref="CS37">SUMPRODUCT('Alternatyva 1'!CS$112:CS$114,100/('Alternatyva 1'!$DG$112:$DG$114+100))-SUMPRODUCT('Alternatyva 1'!CS$124:CS$126,100/('Alternatyva 1'!$DG$124:$DG$126+100))+SUMPRODUCT('Alternatyva 1'!CS$20:CS$100,100/('Alternatyva 1'!$DG$20:$DG$100+100),'Alternatyva 1'!$DI$20:$DI$100)</f>
        <v>0</v>
      </c>
      <c r="CT37" s="193" cm="1">
        <f t="array" ref="CT37">SUMPRODUCT('Alternatyva 1'!CT$112:CT$114,100/('Alternatyva 1'!$DG$112:$DG$114+100))-SUMPRODUCT('Alternatyva 1'!CT$124:CT$126,100/('Alternatyva 1'!$DG$124:$DG$126+100))+SUMPRODUCT('Alternatyva 1'!CT$20:CT$100,100/('Alternatyva 1'!$DG$20:$DG$100+100),'Alternatyva 1'!$DI$20:$DI$100)</f>
        <v>0</v>
      </c>
      <c r="CU37" s="193" cm="1">
        <f t="array" ref="CU37">SUMPRODUCT('Alternatyva 1'!CU$112:CU$114,100/('Alternatyva 1'!$DG$112:$DG$114+100))-SUMPRODUCT('Alternatyva 1'!CU$124:CU$126,100/('Alternatyva 1'!$DG$124:$DG$126+100))+SUMPRODUCT('Alternatyva 1'!CU$20:CU$100,100/('Alternatyva 1'!$DG$20:$DG$100+100),'Alternatyva 1'!$DI$20:$DI$100)</f>
        <v>0</v>
      </c>
      <c r="CV37" s="193" cm="1">
        <f t="array" ref="CV37">SUMPRODUCT('Alternatyva 1'!CV$112:CV$114,100/('Alternatyva 1'!$DG$112:$DG$114+100))-SUMPRODUCT('Alternatyva 1'!CV$124:CV$126,100/('Alternatyva 1'!$DG$124:$DG$126+100))+SUMPRODUCT('Alternatyva 1'!CV$20:CV$100,100/('Alternatyva 1'!$DG$20:$DG$100+100),'Alternatyva 1'!$DI$20:$DI$100)</f>
        <v>0</v>
      </c>
      <c r="CW37" s="193" cm="1">
        <f t="array" ref="CW37">SUMPRODUCT('Alternatyva 1'!CW$112:CW$114,100/('Alternatyva 1'!$DG$112:$DG$114+100))-SUMPRODUCT('Alternatyva 1'!CW$124:CW$126,100/('Alternatyva 1'!$DG$124:$DG$126+100))+SUMPRODUCT('Alternatyva 1'!CW$20:CW$100,100/('Alternatyva 1'!$DG$20:$DG$100+100),'Alternatyva 1'!$DI$20:$DI$100)</f>
        <v>0</v>
      </c>
      <c r="CX37" s="193" cm="1">
        <f t="array" ref="CX37">SUMPRODUCT('Alternatyva 1'!CX$112:CX$114,100/('Alternatyva 1'!$DG$112:$DG$114+100))-SUMPRODUCT('Alternatyva 1'!CX$124:CX$126,100/('Alternatyva 1'!$DG$124:$DG$126+100))+SUMPRODUCT('Alternatyva 1'!CX$20:CX$100,100/('Alternatyva 1'!$DG$20:$DG$100+100),'Alternatyva 1'!$DI$20:$DI$100)</f>
        <v>0</v>
      </c>
      <c r="CY37" s="193" cm="1">
        <f t="array" ref="CY37">SUMPRODUCT('Alternatyva 1'!CY$112:CY$114,100/('Alternatyva 1'!$DG$112:$DG$114+100))-SUMPRODUCT('Alternatyva 1'!CY$124:CY$126,100/('Alternatyva 1'!$DG$124:$DG$126+100))+SUMPRODUCT('Alternatyva 1'!CY$20:CY$100,100/('Alternatyva 1'!$DG$20:$DG$100+100),'Alternatyva 1'!$DI$20:$DI$100)</f>
        <v>0</v>
      </c>
      <c r="CZ37" s="193" cm="1">
        <f t="array" ref="CZ37">SUMPRODUCT('Alternatyva 1'!CZ$112:CZ$114,100/('Alternatyva 1'!$DG$112:$DG$114+100))-SUMPRODUCT('Alternatyva 1'!CZ$124:CZ$126,100/('Alternatyva 1'!$DG$124:$DG$126+100))+SUMPRODUCT('Alternatyva 1'!CZ$20:CZ$100,100/('Alternatyva 1'!$DG$20:$DG$100+100),'Alternatyva 1'!$DI$20:$DI$100)</f>
        <v>0</v>
      </c>
      <c r="DA37" s="193" cm="1">
        <f t="array" ref="DA37">SUMPRODUCT('Alternatyva 1'!DA$112:DA$114,100/('Alternatyva 1'!$DG$112:$DG$114+100))-SUMPRODUCT('Alternatyva 1'!DA$124:DA$126,100/('Alternatyva 1'!$DG$124:$DG$126+100))+SUMPRODUCT('Alternatyva 1'!DA$20:DA$100,100/('Alternatyva 1'!$DG$20:$DG$100+100),'Alternatyva 1'!$DI$20:$DI$100)</f>
        <v>0</v>
      </c>
      <c r="DB37" s="193" cm="1">
        <f t="array" ref="DB37">SUMPRODUCT('Alternatyva 1'!DB$112:DB$114,100/('Alternatyva 1'!$DG$112:$DG$114+100))-SUMPRODUCT('Alternatyva 1'!DB$124:DB$126,100/('Alternatyva 1'!$DG$124:$DG$126+100))+SUMPRODUCT('Alternatyva 1'!DB$20:DB$100,100/('Alternatyva 1'!$DG$20:$DG$100+100),'Alternatyva 1'!$DI$20:$DI$100)</f>
        <v>0</v>
      </c>
      <c r="DC37" s="193" cm="1">
        <f t="array" ref="DC37">SUMPRODUCT('Alternatyva 1'!DC$112:DC$114,100/('Alternatyva 1'!$DG$112:$DG$114+100))-SUMPRODUCT('Alternatyva 1'!DC$124:DC$126,100/('Alternatyva 1'!$DG$124:$DG$126+100))+SUMPRODUCT('Alternatyva 1'!DC$20:DC$100,100/('Alternatyva 1'!$DG$20:$DG$100+100),'Alternatyva 1'!$DI$20:$DI$100)</f>
        <v>0</v>
      </c>
    </row>
    <row r="38" spans="2:107" hidden="1">
      <c r="B38" s="160" t="s">
        <v>257</v>
      </c>
      <c r="C38" s="800" t="s">
        <v>258</v>
      </c>
      <c r="D38" s="800"/>
      <c r="E38" s="800"/>
      <c r="F38" s="192">
        <f>H38+NPV(FD,I38:INDEX(I38:DC38,PAL))</f>
        <v>0</v>
      </c>
      <c r="G38" s="192">
        <f>SUMIF($H$6:$DC$6,"&lt;="&amp;PAL,$H38:$DC38)</f>
        <v>0</v>
      </c>
      <c r="H38" s="218" cm="1">
        <f t="array" ref="H38">SUMPRODUCT('Alternatyva 5'!H$124:H$126,100*'Alternatyva 5'!$D$124:$D$126,1/('Alternatyva 5'!$DG$124:$DG$126+100),'Alternatyva 5'!$DH$124:$DH$126)</f>
        <v>0</v>
      </c>
      <c r="I38" s="218" cm="1">
        <f t="array" ref="I38">SUMPRODUCT('Alternatyva 5'!I$124:I$126,100*'Alternatyva 5'!$D$124:$D$126,1/('Alternatyva 5'!$DG$124:$DG$126+100),'Alternatyva 5'!$DH$124:$DH$126)</f>
        <v>0</v>
      </c>
      <c r="J38" s="218" cm="1">
        <f t="array" ref="J38">SUMPRODUCT('Alternatyva 5'!J$124:J$126,100*'Alternatyva 5'!$D$124:$D$126,1/('Alternatyva 5'!$DG$124:$DG$126+100),'Alternatyva 5'!$DH$124:$DH$126)</f>
        <v>0</v>
      </c>
      <c r="K38" s="218" cm="1">
        <f t="array" ref="K38">SUMPRODUCT('Alternatyva 5'!K$124:K$126,100*'Alternatyva 5'!$D$124:$D$126,1/('Alternatyva 5'!$DG$124:$DG$126+100),'Alternatyva 5'!$DH$124:$DH$126)</f>
        <v>0</v>
      </c>
      <c r="L38" s="218" cm="1">
        <f t="array" ref="L38">SUMPRODUCT('Alternatyva 5'!L$124:L$126,100*'Alternatyva 5'!$D$124:$D$126,1/('Alternatyva 5'!$DG$124:$DG$126+100),'Alternatyva 5'!$DH$124:$DH$126)</f>
        <v>0</v>
      </c>
      <c r="M38" s="218" cm="1">
        <f t="array" ref="M38">SUMPRODUCT('Alternatyva 5'!M$124:M$126,100*'Alternatyva 5'!$D$124:$D$126,1/('Alternatyva 5'!$DG$124:$DG$126+100),'Alternatyva 5'!$DH$124:$DH$126)</f>
        <v>0</v>
      </c>
      <c r="N38" s="218" cm="1">
        <f t="array" ref="N38">SUMPRODUCT('Alternatyva 5'!N$124:N$126,100*'Alternatyva 5'!$D$124:$D$126,1/('Alternatyva 5'!$DG$124:$DG$126+100),'Alternatyva 5'!$DH$124:$DH$126)</f>
        <v>0</v>
      </c>
      <c r="O38" s="218" cm="1">
        <f t="array" ref="O38">SUMPRODUCT('Alternatyva 5'!O$124:O$126,100*'Alternatyva 5'!$D$124:$D$126,1/('Alternatyva 5'!$DG$124:$DG$126+100),'Alternatyva 5'!$DH$124:$DH$126)</f>
        <v>0</v>
      </c>
      <c r="P38" s="218" cm="1">
        <f t="array" ref="P38">SUMPRODUCT('Alternatyva 5'!P$124:P$126,100*'Alternatyva 5'!$D$124:$D$126,1/('Alternatyva 5'!$DG$124:$DG$126+100),'Alternatyva 5'!$DH$124:$DH$126)</f>
        <v>0</v>
      </c>
      <c r="Q38" s="218" cm="1">
        <f t="array" ref="Q38">SUMPRODUCT('Alternatyva 5'!Q$124:Q$126,100*'Alternatyva 5'!$D$124:$D$126,1/('Alternatyva 5'!$DG$124:$DG$126+100),'Alternatyva 5'!$DH$124:$DH$126)</f>
        <v>0</v>
      </c>
      <c r="R38" s="218" cm="1">
        <f t="array" ref="R38">SUMPRODUCT('Alternatyva 5'!R$124:R$126,100*'Alternatyva 5'!$D$124:$D$126,1/('Alternatyva 5'!$DG$124:$DG$126+100),'Alternatyva 5'!$DH$124:$DH$126)</f>
        <v>0</v>
      </c>
      <c r="S38" s="218" cm="1">
        <f t="array" ref="S38">SUMPRODUCT('Alternatyva 5'!S$124:S$126,100*'Alternatyva 5'!$D$124:$D$126,1/('Alternatyva 5'!$DG$124:$DG$126+100),'Alternatyva 5'!$DH$124:$DH$126)</f>
        <v>0</v>
      </c>
      <c r="T38" s="218" cm="1">
        <f t="array" ref="T38">SUMPRODUCT('Alternatyva 5'!T$124:T$126,100*'Alternatyva 5'!$D$124:$D$126,1/('Alternatyva 5'!$DG$124:$DG$126+100),'Alternatyva 5'!$DH$124:$DH$126)</f>
        <v>0</v>
      </c>
      <c r="U38" s="218" cm="1">
        <f t="array" ref="U38">SUMPRODUCT('Alternatyva 5'!U$124:U$126,100*'Alternatyva 5'!$D$124:$D$126,1/('Alternatyva 5'!$DG$124:$DG$126+100),'Alternatyva 5'!$DH$124:$DH$126)</f>
        <v>0</v>
      </c>
      <c r="V38" s="218" cm="1">
        <f t="array" ref="V38">SUMPRODUCT('Alternatyva 5'!V$124:V$126,100*'Alternatyva 5'!$D$124:$D$126,1/('Alternatyva 5'!$DG$124:$DG$126+100),'Alternatyva 5'!$DH$124:$DH$126)</f>
        <v>0</v>
      </c>
      <c r="W38" s="218" cm="1">
        <f t="array" ref="W38">SUMPRODUCT('Alternatyva 5'!W$124:W$126,100*'Alternatyva 5'!$D$124:$D$126,1/('Alternatyva 5'!$DG$124:$DG$126+100),'Alternatyva 5'!$DH$124:$DH$126)</f>
        <v>0</v>
      </c>
      <c r="X38" s="218" cm="1">
        <f t="array" ref="X38">SUMPRODUCT('Alternatyva 5'!X$124:X$126,100*'Alternatyva 5'!$D$124:$D$126,1/('Alternatyva 5'!$DG$124:$DG$126+100),'Alternatyva 5'!$DH$124:$DH$126)</f>
        <v>0</v>
      </c>
      <c r="Y38" s="218" cm="1">
        <f t="array" ref="Y38">SUMPRODUCT('Alternatyva 5'!Y$124:Y$126,100*'Alternatyva 5'!$D$124:$D$126,1/('Alternatyva 5'!$DG$124:$DG$126+100),'Alternatyva 5'!$DH$124:$DH$126)</f>
        <v>0</v>
      </c>
      <c r="Z38" s="218" cm="1">
        <f t="array" ref="Z38">SUMPRODUCT('Alternatyva 5'!Z$124:Z$126,100*'Alternatyva 5'!$D$124:$D$126,1/('Alternatyva 5'!$DG$124:$DG$126+100),'Alternatyva 5'!$DH$124:$DH$126)</f>
        <v>0</v>
      </c>
      <c r="AA38" s="218" cm="1">
        <f t="array" ref="AA38">SUMPRODUCT('Alternatyva 5'!AA$124:AA$126,100*'Alternatyva 5'!$D$124:$D$126,1/('Alternatyva 5'!$DG$124:$DG$126+100),'Alternatyva 5'!$DH$124:$DH$126)</f>
        <v>0</v>
      </c>
      <c r="AB38" s="218" cm="1">
        <f t="array" ref="AB38">SUMPRODUCT('Alternatyva 5'!AB$124:AB$126,100*'Alternatyva 5'!$D$124:$D$126,1/('Alternatyva 5'!$DG$124:$DG$126+100),'Alternatyva 5'!$DH$124:$DH$126)</f>
        <v>0</v>
      </c>
      <c r="AC38" s="218" cm="1">
        <f t="array" ref="AC38">SUMPRODUCT('Alternatyva 5'!AC$124:AC$126,100*'Alternatyva 5'!$D$124:$D$126,1/('Alternatyva 5'!$DG$124:$DG$126+100),'Alternatyva 5'!$DH$124:$DH$126)</f>
        <v>0</v>
      </c>
      <c r="AD38" s="218" cm="1">
        <f t="array" ref="AD38">SUMPRODUCT('Alternatyva 5'!AD$124:AD$126,100*'Alternatyva 5'!$D$124:$D$126,1/('Alternatyva 5'!$DG$124:$DG$126+100),'Alternatyva 5'!$DH$124:$DH$126)</f>
        <v>0</v>
      </c>
      <c r="AE38" s="218" cm="1">
        <f t="array" ref="AE38">SUMPRODUCT('Alternatyva 5'!AE$124:AE$126,100*'Alternatyva 5'!$D$124:$D$126,1/('Alternatyva 5'!$DG$124:$DG$126+100),'Alternatyva 5'!$DH$124:$DH$126)</f>
        <v>0</v>
      </c>
      <c r="AF38" s="218" cm="1">
        <f t="array" ref="AF38">SUMPRODUCT('Alternatyva 5'!AF$124:AF$126,100*'Alternatyva 5'!$D$124:$D$126,1/('Alternatyva 5'!$DG$124:$DG$126+100),'Alternatyva 5'!$DH$124:$DH$126)</f>
        <v>0</v>
      </c>
      <c r="AG38" s="218" cm="1">
        <f t="array" ref="AG38">SUMPRODUCT('Alternatyva 5'!AG$124:AG$126,100*'Alternatyva 5'!$D$124:$D$126,1/('Alternatyva 5'!$DG$124:$DG$126+100),'Alternatyva 5'!$DH$124:$DH$126)</f>
        <v>0</v>
      </c>
      <c r="AH38" s="218" cm="1">
        <f t="array" ref="AH38">SUMPRODUCT('Alternatyva 5'!AH$124:AH$126,100*'Alternatyva 5'!$D$124:$D$126,1/('Alternatyva 5'!$DG$124:$DG$126+100),'Alternatyva 5'!$DH$124:$DH$126)</f>
        <v>0</v>
      </c>
      <c r="AI38" s="218" cm="1">
        <f t="array" ref="AI38">SUMPRODUCT('Alternatyva 5'!AI$124:AI$126,100*'Alternatyva 5'!$D$124:$D$126,1/('Alternatyva 5'!$DG$124:$DG$126+100),'Alternatyva 5'!$DH$124:$DH$126)</f>
        <v>0</v>
      </c>
      <c r="AJ38" s="218" cm="1">
        <f t="array" ref="AJ38">SUMPRODUCT('Alternatyva 5'!AJ$124:AJ$126,100*'Alternatyva 5'!$D$124:$D$126,1/('Alternatyva 5'!$DG$124:$DG$126+100),'Alternatyva 5'!$DH$124:$DH$126)</f>
        <v>0</v>
      </c>
      <c r="AK38" s="218" cm="1">
        <f t="array" ref="AK38">SUMPRODUCT('Alternatyva 5'!AK$124:AK$126,100*'Alternatyva 5'!$D$124:$D$126,1/('Alternatyva 5'!$DG$124:$DG$126+100),'Alternatyva 5'!$DH$124:$DH$126)</f>
        <v>0</v>
      </c>
      <c r="AL38" s="218" cm="1">
        <f t="array" ref="AL38">SUMPRODUCT('Alternatyva 5'!AL$124:AL$126,100*'Alternatyva 5'!$D$124:$D$126,1/('Alternatyva 5'!$DG$124:$DG$126+100),'Alternatyva 5'!$DH$124:$DH$126)</f>
        <v>0</v>
      </c>
      <c r="AM38" s="218" cm="1">
        <f t="array" ref="AM38">SUMPRODUCT('Alternatyva 5'!AM$124:AM$126,100*'Alternatyva 5'!$D$124:$D$126,1/('Alternatyva 5'!$DG$124:$DG$126+100),'Alternatyva 5'!$DH$124:$DH$126)</f>
        <v>0</v>
      </c>
      <c r="AN38" s="218" cm="1">
        <f t="array" ref="AN38">SUMPRODUCT('Alternatyva 5'!AN$124:AN$126,100*'Alternatyva 5'!$D$124:$D$126,1/('Alternatyva 5'!$DG$124:$DG$126+100),'Alternatyva 5'!$DH$124:$DH$126)</f>
        <v>0</v>
      </c>
      <c r="AO38" s="218" cm="1">
        <f t="array" ref="AO38">SUMPRODUCT('Alternatyva 5'!AO$124:AO$126,100*'Alternatyva 5'!$D$124:$D$126,1/('Alternatyva 5'!$DG$124:$DG$126+100),'Alternatyva 5'!$DH$124:$DH$126)</f>
        <v>0</v>
      </c>
      <c r="AP38" s="218" cm="1">
        <f t="array" ref="AP38">SUMPRODUCT('Alternatyva 5'!AP$124:AP$126,100*'Alternatyva 5'!$D$124:$D$126,1/('Alternatyva 5'!$DG$124:$DG$126+100),'Alternatyva 5'!$DH$124:$DH$126)</f>
        <v>0</v>
      </c>
      <c r="AQ38" s="218" cm="1">
        <f t="array" ref="AQ38">SUMPRODUCT('Alternatyva 5'!AQ$124:AQ$126,100*'Alternatyva 5'!$D$124:$D$126,1/('Alternatyva 5'!$DG$124:$DG$126+100),'Alternatyva 5'!$DH$124:$DH$126)</f>
        <v>0</v>
      </c>
      <c r="AR38" s="218" cm="1">
        <f t="array" ref="AR38">SUMPRODUCT('Alternatyva 5'!AR$124:AR$126,100*'Alternatyva 5'!$D$124:$D$126,1/('Alternatyva 5'!$DG$124:$DG$126+100),'Alternatyva 5'!$DH$124:$DH$126)</f>
        <v>0</v>
      </c>
      <c r="AS38" s="218" cm="1">
        <f t="array" ref="AS38">SUMPRODUCT('Alternatyva 5'!AS$124:AS$126,100*'Alternatyva 5'!$D$124:$D$126,1/('Alternatyva 5'!$DG$124:$DG$126+100),'Alternatyva 5'!$DH$124:$DH$126)</f>
        <v>0</v>
      </c>
      <c r="AT38" s="218" cm="1">
        <f t="array" ref="AT38">SUMPRODUCT('Alternatyva 5'!AT$124:AT$126,100*'Alternatyva 5'!$D$124:$D$126,1/('Alternatyva 5'!$DG$124:$DG$126+100),'Alternatyva 5'!$DH$124:$DH$126)</f>
        <v>0</v>
      </c>
      <c r="AU38" s="218" cm="1">
        <f t="array" ref="AU38">SUMPRODUCT('Alternatyva 5'!AU$124:AU$126,100*'Alternatyva 5'!$D$124:$D$126,1/('Alternatyva 5'!$DG$124:$DG$126+100),'Alternatyva 5'!$DH$124:$DH$126)</f>
        <v>0</v>
      </c>
      <c r="AV38" s="218" cm="1">
        <f t="array" ref="AV38">SUMPRODUCT('Alternatyva 5'!AV$124:AV$126,100*'Alternatyva 5'!$D$124:$D$126,1/('Alternatyva 5'!$DG$124:$DG$126+100),'Alternatyva 5'!$DH$124:$DH$126)</f>
        <v>0</v>
      </c>
      <c r="AW38" s="218" cm="1">
        <f t="array" ref="AW38">SUMPRODUCT('Alternatyva 5'!AW$124:AW$126,100*'Alternatyva 5'!$D$124:$D$126,1/('Alternatyva 5'!$DG$124:$DG$126+100),'Alternatyva 5'!$DH$124:$DH$126)</f>
        <v>0</v>
      </c>
      <c r="AX38" s="218" cm="1">
        <f t="array" ref="AX38">SUMPRODUCT('Alternatyva 5'!AX$124:AX$126,100*'Alternatyva 5'!$D$124:$D$126,1/('Alternatyva 5'!$DG$124:$DG$126+100),'Alternatyva 5'!$DH$124:$DH$126)</f>
        <v>0</v>
      </c>
      <c r="AY38" s="218" cm="1">
        <f t="array" ref="AY38">SUMPRODUCT('Alternatyva 5'!AY$124:AY$126,100*'Alternatyva 5'!$D$124:$D$126,1/('Alternatyva 5'!$DG$124:$DG$126+100),'Alternatyva 5'!$DH$124:$DH$126)</f>
        <v>0</v>
      </c>
      <c r="AZ38" s="218" cm="1">
        <f t="array" ref="AZ38">SUMPRODUCT('Alternatyva 5'!AZ$124:AZ$126,100*'Alternatyva 5'!$D$124:$D$126,1/('Alternatyva 5'!$DG$124:$DG$126+100),'Alternatyva 5'!$DH$124:$DH$126)</f>
        <v>0</v>
      </c>
      <c r="BA38" s="218" cm="1">
        <f t="array" ref="BA38">SUMPRODUCT('Alternatyva 5'!BA$124:BA$126,100*'Alternatyva 5'!$D$124:$D$126,1/('Alternatyva 5'!$DG$124:$DG$126+100),'Alternatyva 5'!$DH$124:$DH$126)</f>
        <v>0</v>
      </c>
      <c r="BB38" s="218" cm="1">
        <f t="array" ref="BB38">SUMPRODUCT('Alternatyva 5'!BB$124:BB$126,100*'Alternatyva 5'!$D$124:$D$126,1/('Alternatyva 5'!$DG$124:$DG$126+100),'Alternatyva 5'!$DH$124:$DH$126)</f>
        <v>0</v>
      </c>
      <c r="BC38" s="218" cm="1">
        <f t="array" ref="BC38">SUMPRODUCT('Alternatyva 5'!BC$124:BC$126,100*'Alternatyva 5'!$D$124:$D$126,1/('Alternatyva 5'!$DG$124:$DG$126+100),'Alternatyva 5'!$DH$124:$DH$126)</f>
        <v>0</v>
      </c>
      <c r="BD38" s="218" cm="1">
        <f t="array" ref="BD38">SUMPRODUCT('Alternatyva 5'!BD$124:BD$126,100*'Alternatyva 5'!$D$124:$D$126,1/('Alternatyva 5'!$DG$124:$DG$126+100),'Alternatyva 5'!$DH$124:$DH$126)</f>
        <v>0</v>
      </c>
      <c r="BE38" s="218" cm="1">
        <f t="array" ref="BE38">SUMPRODUCT('Alternatyva 5'!BE$124:BE$126,100*'Alternatyva 5'!$D$124:$D$126,1/('Alternatyva 5'!$DG$124:$DG$126+100),'Alternatyva 5'!$DH$124:$DH$126)</f>
        <v>0</v>
      </c>
      <c r="BF38" s="218" cm="1">
        <f t="array" ref="BF38">SUMPRODUCT('Alternatyva 5'!BF$124:BF$126,100*'Alternatyva 5'!$D$124:$D$126,1/('Alternatyva 5'!$DG$124:$DG$126+100),'Alternatyva 5'!$DH$124:$DH$126)</f>
        <v>0</v>
      </c>
      <c r="BG38" s="218" cm="1">
        <f t="array" ref="BG38">SUMPRODUCT('Alternatyva 5'!BG$124:BG$126,100*'Alternatyva 5'!$D$124:$D$126,1/('Alternatyva 5'!$DG$124:$DG$126+100),'Alternatyva 5'!$DH$124:$DH$126)</f>
        <v>0</v>
      </c>
      <c r="BH38" s="218" cm="1">
        <f t="array" ref="BH38">SUMPRODUCT('Alternatyva 5'!BH$124:BH$126,100*'Alternatyva 5'!$D$124:$D$126,1/('Alternatyva 5'!$DG$124:$DG$126+100),'Alternatyva 5'!$DH$124:$DH$126)</f>
        <v>0</v>
      </c>
      <c r="BI38" s="218" cm="1">
        <f t="array" ref="BI38">SUMPRODUCT('Alternatyva 5'!BI$124:BI$126,100*'Alternatyva 5'!$D$124:$D$126,1/('Alternatyva 5'!$DG$124:$DG$126+100),'Alternatyva 5'!$DH$124:$DH$126)</f>
        <v>0</v>
      </c>
      <c r="BJ38" s="218" cm="1">
        <f t="array" ref="BJ38">SUMPRODUCT('Alternatyva 5'!BJ$124:BJ$126,100*'Alternatyva 5'!$D$124:$D$126,1/('Alternatyva 5'!$DG$124:$DG$126+100),'Alternatyva 5'!$DH$124:$DH$126)</f>
        <v>0</v>
      </c>
      <c r="BK38" s="218" cm="1">
        <f t="array" ref="BK38">SUMPRODUCT('Alternatyva 5'!BK$124:BK$126,100*'Alternatyva 5'!$D$124:$D$126,1/('Alternatyva 5'!$DG$124:$DG$126+100),'Alternatyva 5'!$DH$124:$DH$126)</f>
        <v>0</v>
      </c>
      <c r="BL38" s="218" cm="1">
        <f t="array" ref="BL38">SUMPRODUCT('Alternatyva 5'!BL$124:BL$126,100*'Alternatyva 5'!$D$124:$D$126,1/('Alternatyva 5'!$DG$124:$DG$126+100),'Alternatyva 5'!$DH$124:$DH$126)</f>
        <v>0</v>
      </c>
      <c r="BM38" s="218" cm="1">
        <f t="array" ref="BM38">SUMPRODUCT('Alternatyva 5'!BM$124:BM$126,100*'Alternatyva 5'!$D$124:$D$126,1/('Alternatyva 5'!$DG$124:$DG$126+100),'Alternatyva 5'!$DH$124:$DH$126)</f>
        <v>0</v>
      </c>
      <c r="BN38" s="218" cm="1">
        <f t="array" ref="BN38">SUMPRODUCT('Alternatyva 5'!BN$124:BN$126,100*'Alternatyva 5'!$D$124:$D$126,1/('Alternatyva 5'!$DG$124:$DG$126+100),'Alternatyva 5'!$DH$124:$DH$126)</f>
        <v>0</v>
      </c>
      <c r="BO38" s="218" cm="1">
        <f t="array" ref="BO38">SUMPRODUCT('Alternatyva 5'!BO$124:BO$126,100*'Alternatyva 5'!$D$124:$D$126,1/('Alternatyva 5'!$DG$124:$DG$126+100),'Alternatyva 5'!$DH$124:$DH$126)</f>
        <v>0</v>
      </c>
      <c r="BP38" s="218" cm="1">
        <f t="array" ref="BP38">SUMPRODUCT('Alternatyva 5'!BP$124:BP$126,100*'Alternatyva 5'!$D$124:$D$126,1/('Alternatyva 5'!$DG$124:$DG$126+100),'Alternatyva 5'!$DH$124:$DH$126)</f>
        <v>0</v>
      </c>
      <c r="BQ38" s="218" cm="1">
        <f t="array" ref="BQ38">SUMPRODUCT('Alternatyva 5'!BQ$124:BQ$126,100*'Alternatyva 5'!$D$124:$D$126,1/('Alternatyva 5'!$DG$124:$DG$126+100),'Alternatyva 5'!$DH$124:$DH$126)</f>
        <v>0</v>
      </c>
      <c r="BR38" s="218" cm="1">
        <f t="array" ref="BR38">SUMPRODUCT('Alternatyva 5'!BR$124:BR$126,100*'Alternatyva 5'!$D$124:$D$126,1/('Alternatyva 5'!$DG$124:$DG$126+100),'Alternatyva 5'!$DH$124:$DH$126)</f>
        <v>0</v>
      </c>
      <c r="BS38" s="218" cm="1">
        <f t="array" ref="BS38">SUMPRODUCT('Alternatyva 5'!BS$124:BS$126,100*'Alternatyva 5'!$D$124:$D$126,1/('Alternatyva 5'!$DG$124:$DG$126+100),'Alternatyva 5'!$DH$124:$DH$126)</f>
        <v>0</v>
      </c>
      <c r="BT38" s="218" cm="1">
        <f t="array" ref="BT38">SUMPRODUCT('Alternatyva 5'!BT$124:BT$126,100*'Alternatyva 5'!$D$124:$D$126,1/('Alternatyva 5'!$DG$124:$DG$126+100),'Alternatyva 5'!$DH$124:$DH$126)</f>
        <v>0</v>
      </c>
      <c r="BU38" s="218" cm="1">
        <f t="array" ref="BU38">SUMPRODUCT('Alternatyva 5'!BU$124:BU$126,100*'Alternatyva 5'!$D$124:$D$126,1/('Alternatyva 5'!$DG$124:$DG$126+100),'Alternatyva 5'!$DH$124:$DH$126)</f>
        <v>0</v>
      </c>
      <c r="BV38" s="218" cm="1">
        <f t="array" ref="BV38">SUMPRODUCT('Alternatyva 5'!BV$124:BV$126,100*'Alternatyva 5'!$D$124:$D$126,1/('Alternatyva 5'!$DG$124:$DG$126+100),'Alternatyva 5'!$DH$124:$DH$126)</f>
        <v>0</v>
      </c>
      <c r="BW38" s="218" cm="1">
        <f t="array" ref="BW38">SUMPRODUCT('Alternatyva 5'!BW$124:BW$126,100*'Alternatyva 5'!$D$124:$D$126,1/('Alternatyva 5'!$DG$124:$DG$126+100),'Alternatyva 5'!$DH$124:$DH$126)</f>
        <v>0</v>
      </c>
      <c r="BX38" s="218" cm="1">
        <f t="array" ref="BX38">SUMPRODUCT('Alternatyva 5'!BX$124:BX$126,100*'Alternatyva 5'!$D$124:$D$126,1/('Alternatyva 5'!$DG$124:$DG$126+100),'Alternatyva 5'!$DH$124:$DH$126)</f>
        <v>0</v>
      </c>
      <c r="BY38" s="218" cm="1">
        <f t="array" ref="BY38">SUMPRODUCT('Alternatyva 5'!BY$124:BY$126,100*'Alternatyva 5'!$D$124:$D$126,1/('Alternatyva 5'!$DG$124:$DG$126+100),'Alternatyva 5'!$DH$124:$DH$126)</f>
        <v>0</v>
      </c>
      <c r="BZ38" s="218" cm="1">
        <f t="array" ref="BZ38">SUMPRODUCT('Alternatyva 5'!BZ$124:BZ$126,100*'Alternatyva 5'!$D$124:$D$126,1/('Alternatyva 5'!$DG$124:$DG$126+100),'Alternatyva 5'!$DH$124:$DH$126)</f>
        <v>0</v>
      </c>
      <c r="CA38" s="218" cm="1">
        <f t="array" ref="CA38">SUMPRODUCT('Alternatyva 5'!CA$124:CA$126,100*'Alternatyva 5'!$D$124:$D$126,1/('Alternatyva 5'!$DG$124:$DG$126+100),'Alternatyva 5'!$DH$124:$DH$126)</f>
        <v>0</v>
      </c>
      <c r="CB38" s="218" cm="1">
        <f t="array" ref="CB38">SUMPRODUCT('Alternatyva 5'!CB$124:CB$126,100*'Alternatyva 5'!$D$124:$D$126,1/('Alternatyva 5'!$DG$124:$DG$126+100),'Alternatyva 5'!$DH$124:$DH$126)</f>
        <v>0</v>
      </c>
      <c r="CC38" s="218" cm="1">
        <f t="array" ref="CC38">SUMPRODUCT('Alternatyva 5'!CC$124:CC$126,100*'Alternatyva 5'!$D$124:$D$126,1/('Alternatyva 5'!$DG$124:$DG$126+100),'Alternatyva 5'!$DH$124:$DH$126)</f>
        <v>0</v>
      </c>
      <c r="CD38" s="218" cm="1">
        <f t="array" ref="CD38">SUMPRODUCT('Alternatyva 5'!CD$124:CD$126,100*'Alternatyva 5'!$D$124:$D$126,1/('Alternatyva 5'!$DG$124:$DG$126+100),'Alternatyva 5'!$DH$124:$DH$126)</f>
        <v>0</v>
      </c>
      <c r="CE38" s="218" cm="1">
        <f t="array" ref="CE38">SUMPRODUCT('Alternatyva 5'!CE$124:CE$126,100*'Alternatyva 5'!$D$124:$D$126,1/('Alternatyva 5'!$DG$124:$DG$126+100),'Alternatyva 5'!$DH$124:$DH$126)</f>
        <v>0</v>
      </c>
      <c r="CF38" s="218" cm="1">
        <f t="array" ref="CF38">SUMPRODUCT('Alternatyva 5'!CF$124:CF$126,100*'Alternatyva 5'!$D$124:$D$126,1/('Alternatyva 5'!$DG$124:$DG$126+100),'Alternatyva 5'!$DH$124:$DH$126)</f>
        <v>0</v>
      </c>
      <c r="CG38" s="218" cm="1">
        <f t="array" ref="CG38">SUMPRODUCT('Alternatyva 5'!CG$124:CG$126,100*'Alternatyva 5'!$D$124:$D$126,1/('Alternatyva 5'!$DG$124:$DG$126+100),'Alternatyva 5'!$DH$124:$DH$126)</f>
        <v>0</v>
      </c>
      <c r="CH38" s="218" cm="1">
        <f t="array" ref="CH38">SUMPRODUCT('Alternatyva 5'!CH$124:CH$126,100*'Alternatyva 5'!$D$124:$D$126,1/('Alternatyva 5'!$DG$124:$DG$126+100),'Alternatyva 5'!$DH$124:$DH$126)</f>
        <v>0</v>
      </c>
      <c r="CI38" s="218" cm="1">
        <f t="array" ref="CI38">SUMPRODUCT('Alternatyva 5'!CI$124:CI$126,100*'Alternatyva 5'!$D$124:$D$126,1/('Alternatyva 5'!$DG$124:$DG$126+100),'Alternatyva 5'!$DH$124:$DH$126)</f>
        <v>0</v>
      </c>
      <c r="CJ38" s="218" cm="1">
        <f t="array" ref="CJ38">SUMPRODUCT('Alternatyva 5'!CJ$124:CJ$126,100*'Alternatyva 5'!$D$124:$D$126,1/('Alternatyva 5'!$DG$124:$DG$126+100),'Alternatyva 5'!$DH$124:$DH$126)</f>
        <v>0</v>
      </c>
      <c r="CK38" s="218" cm="1">
        <f t="array" ref="CK38">SUMPRODUCT('Alternatyva 5'!CK$124:CK$126,100*'Alternatyva 5'!$D$124:$D$126,1/('Alternatyva 5'!$DG$124:$DG$126+100),'Alternatyva 5'!$DH$124:$DH$126)</f>
        <v>0</v>
      </c>
      <c r="CL38" s="218" cm="1">
        <f t="array" ref="CL38">SUMPRODUCT('Alternatyva 5'!CL$124:CL$126,100*'Alternatyva 5'!$D$124:$D$126,1/('Alternatyva 5'!$DG$124:$DG$126+100),'Alternatyva 5'!$DH$124:$DH$126)</f>
        <v>0</v>
      </c>
      <c r="CM38" s="218" cm="1">
        <f t="array" ref="CM38">SUMPRODUCT('Alternatyva 5'!CM$124:CM$126,100*'Alternatyva 5'!$D$124:$D$126,1/('Alternatyva 5'!$DG$124:$DG$126+100),'Alternatyva 5'!$DH$124:$DH$126)</f>
        <v>0</v>
      </c>
      <c r="CN38" s="218" cm="1">
        <f t="array" ref="CN38">SUMPRODUCT('Alternatyva 5'!CN$124:CN$126,100*'Alternatyva 5'!$D$124:$D$126,1/('Alternatyva 5'!$DG$124:$DG$126+100),'Alternatyva 5'!$DH$124:$DH$126)</f>
        <v>0</v>
      </c>
      <c r="CO38" s="218" cm="1">
        <f t="array" ref="CO38">SUMPRODUCT('Alternatyva 5'!CO$124:CO$126,100*'Alternatyva 5'!$D$124:$D$126,1/('Alternatyva 5'!$DG$124:$DG$126+100),'Alternatyva 5'!$DH$124:$DH$126)</f>
        <v>0</v>
      </c>
      <c r="CP38" s="218" cm="1">
        <f t="array" ref="CP38">SUMPRODUCT('Alternatyva 5'!CP$124:CP$126,100*'Alternatyva 5'!$D$124:$D$126,1/('Alternatyva 5'!$DG$124:$DG$126+100),'Alternatyva 5'!$DH$124:$DH$126)</f>
        <v>0</v>
      </c>
      <c r="CQ38" s="218" cm="1">
        <f t="array" ref="CQ38">SUMPRODUCT('Alternatyva 5'!CQ$124:CQ$126,100*'Alternatyva 5'!$D$124:$D$126,1/('Alternatyva 5'!$DG$124:$DG$126+100),'Alternatyva 5'!$DH$124:$DH$126)</f>
        <v>0</v>
      </c>
      <c r="CR38" s="218" cm="1">
        <f t="array" ref="CR38">SUMPRODUCT('Alternatyva 5'!CR$124:CR$126,100*'Alternatyva 5'!$D$124:$D$126,1/('Alternatyva 5'!$DG$124:$DG$126+100),'Alternatyva 5'!$DH$124:$DH$126)</f>
        <v>0</v>
      </c>
      <c r="CS38" s="218" cm="1">
        <f t="array" ref="CS38">SUMPRODUCT('Alternatyva 5'!CS$124:CS$126,100*'Alternatyva 5'!$D$124:$D$126,1/('Alternatyva 5'!$DG$124:$DG$126+100),'Alternatyva 5'!$DH$124:$DH$126)</f>
        <v>0</v>
      </c>
      <c r="CT38" s="218" cm="1">
        <f t="array" ref="CT38">SUMPRODUCT('Alternatyva 5'!CT$124:CT$126,100*'Alternatyva 5'!$D$124:$D$126,1/('Alternatyva 5'!$DG$124:$DG$126+100),'Alternatyva 5'!$DH$124:$DH$126)</f>
        <v>0</v>
      </c>
      <c r="CU38" s="218" cm="1">
        <f t="array" ref="CU38">SUMPRODUCT('Alternatyva 5'!CU$124:CU$126,100*'Alternatyva 5'!$D$124:$D$126,1/('Alternatyva 5'!$DG$124:$DG$126+100),'Alternatyva 5'!$DH$124:$DH$126)</f>
        <v>0</v>
      </c>
      <c r="CV38" s="218" cm="1">
        <f t="array" ref="CV38">SUMPRODUCT('Alternatyva 5'!CV$124:CV$126,100*'Alternatyva 5'!$D$124:$D$126,1/('Alternatyva 5'!$DG$124:$DG$126+100),'Alternatyva 5'!$DH$124:$DH$126)</f>
        <v>0</v>
      </c>
      <c r="CW38" s="218" cm="1">
        <f t="array" ref="CW38">SUMPRODUCT('Alternatyva 5'!CW$124:CW$126,100*'Alternatyva 5'!$D$124:$D$126,1/('Alternatyva 5'!$DG$124:$DG$126+100),'Alternatyva 5'!$DH$124:$DH$126)</f>
        <v>0</v>
      </c>
      <c r="CX38" s="218" cm="1">
        <f t="array" ref="CX38">SUMPRODUCT('Alternatyva 5'!CX$124:CX$126,100*'Alternatyva 5'!$D$124:$D$126,1/('Alternatyva 5'!$DG$124:$DG$126+100),'Alternatyva 5'!$DH$124:$DH$126)</f>
        <v>0</v>
      </c>
      <c r="CY38" s="218" cm="1">
        <f t="array" ref="CY38">SUMPRODUCT('Alternatyva 5'!CY$124:CY$126,100*'Alternatyva 5'!$D$124:$D$126,1/('Alternatyva 5'!$DG$124:$DG$126+100),'Alternatyva 5'!$DH$124:$DH$126)</f>
        <v>0</v>
      </c>
      <c r="CZ38" s="218" cm="1">
        <f t="array" ref="CZ38">SUMPRODUCT('Alternatyva 5'!CZ$124:CZ$126,100*'Alternatyva 5'!$D$124:$D$126,1/('Alternatyva 5'!$DG$124:$DG$126+100),'Alternatyva 5'!$DH$124:$DH$126)</f>
        <v>0</v>
      </c>
      <c r="DA38" s="218" cm="1">
        <f t="array" ref="DA38">SUMPRODUCT('Alternatyva 5'!DA$124:DA$126,100*'Alternatyva 5'!$D$124:$D$126,1/('Alternatyva 5'!$DG$124:$DG$126+100),'Alternatyva 5'!$DH$124:$DH$126)</f>
        <v>0</v>
      </c>
      <c r="DB38" s="218" cm="1">
        <f t="array" ref="DB38">SUMPRODUCT('Alternatyva 5'!DB$124:DB$126,100*'Alternatyva 5'!$D$124:$D$126,1/('Alternatyva 5'!$DG$124:$DG$126+100),'Alternatyva 5'!$DH$124:$DH$126)</f>
        <v>0</v>
      </c>
      <c r="DC38" s="218" cm="1">
        <f t="array" ref="DC38">SUMPRODUCT('Alternatyva 5'!DC$124:DC$126,100*'Alternatyva 5'!$D$124:$D$126,1/('Alternatyva 5'!$DG$124:$DG$126+100),'Alternatyva 5'!$DH$124:$DH$126)</f>
        <v>0</v>
      </c>
    </row>
    <row r="39" spans="2:107" hidden="1">
      <c r="C39" s="799" t="s">
        <v>251</v>
      </c>
      <c r="D39" s="799"/>
      <c r="E39" s="799"/>
      <c r="F39" s="192">
        <f ca="1">H39+NPV(FD,I39:INDEX(I39:DC39,PAL))</f>
        <v>0</v>
      </c>
      <c r="G39" s="192">
        <f ca="1">SUMIF($H$6:$DC$6,"&lt;="&amp;PAL,$H39:$DC39)</f>
        <v>0</v>
      </c>
      <c r="H39" s="218">
        <f ca="1">-H36+H37+H38</f>
        <v>0</v>
      </c>
      <c r="I39" s="218">
        <f t="shared" ref="I39:BT39" ca="1" si="26">-I36+I37+I38</f>
        <v>0</v>
      </c>
      <c r="J39" s="218">
        <f t="shared" ca="1" si="26"/>
        <v>0</v>
      </c>
      <c r="K39" s="218">
        <f t="shared" ca="1" si="26"/>
        <v>0</v>
      </c>
      <c r="L39" s="218">
        <f t="shared" ca="1" si="26"/>
        <v>0</v>
      </c>
      <c r="M39" s="218">
        <f t="shared" ca="1" si="26"/>
        <v>0</v>
      </c>
      <c r="N39" s="218">
        <f t="shared" ca="1" si="26"/>
        <v>0</v>
      </c>
      <c r="O39" s="218">
        <f t="shared" ca="1" si="26"/>
        <v>0</v>
      </c>
      <c r="P39" s="218">
        <f t="shared" ca="1" si="26"/>
        <v>0</v>
      </c>
      <c r="Q39" s="218">
        <f t="shared" ca="1" si="26"/>
        <v>0</v>
      </c>
      <c r="R39" s="218">
        <f t="shared" ca="1" si="26"/>
        <v>0</v>
      </c>
      <c r="S39" s="218">
        <f t="shared" ca="1" si="26"/>
        <v>0</v>
      </c>
      <c r="T39" s="218">
        <f t="shared" ca="1" si="26"/>
        <v>0</v>
      </c>
      <c r="U39" s="218">
        <f t="shared" si="26"/>
        <v>0</v>
      </c>
      <c r="V39" s="218">
        <f t="shared" si="26"/>
        <v>0</v>
      </c>
      <c r="W39" s="218">
        <f t="shared" si="26"/>
        <v>0</v>
      </c>
      <c r="X39" s="218">
        <f t="shared" si="26"/>
        <v>0</v>
      </c>
      <c r="Y39" s="218">
        <f t="shared" si="26"/>
        <v>0</v>
      </c>
      <c r="Z39" s="218">
        <f t="shared" si="26"/>
        <v>0</v>
      </c>
      <c r="AA39" s="218">
        <f t="shared" si="26"/>
        <v>0</v>
      </c>
      <c r="AB39" s="218">
        <f t="shared" si="26"/>
        <v>0</v>
      </c>
      <c r="AC39" s="218">
        <f t="shared" si="26"/>
        <v>0</v>
      </c>
      <c r="AD39" s="218">
        <f t="shared" si="26"/>
        <v>0</v>
      </c>
      <c r="AE39" s="218">
        <f t="shared" si="26"/>
        <v>0</v>
      </c>
      <c r="AF39" s="218">
        <f t="shared" si="26"/>
        <v>0</v>
      </c>
      <c r="AG39" s="218">
        <f t="shared" si="26"/>
        <v>0</v>
      </c>
      <c r="AH39" s="218">
        <f t="shared" si="26"/>
        <v>0</v>
      </c>
      <c r="AI39" s="218">
        <f t="shared" si="26"/>
        <v>0</v>
      </c>
      <c r="AJ39" s="218">
        <f t="shared" si="26"/>
        <v>0</v>
      </c>
      <c r="AK39" s="218">
        <f t="shared" si="26"/>
        <v>0</v>
      </c>
      <c r="AL39" s="218">
        <f t="shared" si="26"/>
        <v>0</v>
      </c>
      <c r="AM39" s="218">
        <f t="shared" si="26"/>
        <v>0</v>
      </c>
      <c r="AN39" s="218">
        <f t="shared" si="26"/>
        <v>0</v>
      </c>
      <c r="AO39" s="218">
        <f t="shared" si="26"/>
        <v>0</v>
      </c>
      <c r="AP39" s="218">
        <f t="shared" si="26"/>
        <v>0</v>
      </c>
      <c r="AQ39" s="218">
        <f t="shared" si="26"/>
        <v>0</v>
      </c>
      <c r="AR39" s="218">
        <f t="shared" si="26"/>
        <v>0</v>
      </c>
      <c r="AS39" s="218">
        <f t="shared" si="26"/>
        <v>0</v>
      </c>
      <c r="AT39" s="218">
        <f t="shared" si="26"/>
        <v>0</v>
      </c>
      <c r="AU39" s="218">
        <f t="shared" si="26"/>
        <v>0</v>
      </c>
      <c r="AV39" s="218">
        <f t="shared" si="26"/>
        <v>0</v>
      </c>
      <c r="AW39" s="218">
        <f t="shared" si="26"/>
        <v>0</v>
      </c>
      <c r="AX39" s="218">
        <f t="shared" si="26"/>
        <v>0</v>
      </c>
      <c r="AY39" s="218">
        <f t="shared" si="26"/>
        <v>0</v>
      </c>
      <c r="AZ39" s="218">
        <f t="shared" si="26"/>
        <v>0</v>
      </c>
      <c r="BA39" s="218">
        <f t="shared" si="26"/>
        <v>0</v>
      </c>
      <c r="BB39" s="218">
        <f t="shared" si="26"/>
        <v>0</v>
      </c>
      <c r="BC39" s="218">
        <f t="shared" si="26"/>
        <v>0</v>
      </c>
      <c r="BD39" s="218">
        <f t="shared" si="26"/>
        <v>0</v>
      </c>
      <c r="BE39" s="218">
        <f t="shared" si="26"/>
        <v>0</v>
      </c>
      <c r="BF39" s="218">
        <f t="shared" si="26"/>
        <v>0</v>
      </c>
      <c r="BG39" s="218">
        <f t="shared" si="26"/>
        <v>0</v>
      </c>
      <c r="BH39" s="218">
        <f t="shared" si="26"/>
        <v>0</v>
      </c>
      <c r="BI39" s="218">
        <f t="shared" si="26"/>
        <v>0</v>
      </c>
      <c r="BJ39" s="218">
        <f t="shared" si="26"/>
        <v>0</v>
      </c>
      <c r="BK39" s="218">
        <f t="shared" si="26"/>
        <v>0</v>
      </c>
      <c r="BL39" s="218">
        <f t="shared" si="26"/>
        <v>0</v>
      </c>
      <c r="BM39" s="218">
        <f t="shared" si="26"/>
        <v>0</v>
      </c>
      <c r="BN39" s="218">
        <f t="shared" si="26"/>
        <v>0</v>
      </c>
      <c r="BO39" s="218">
        <f t="shared" si="26"/>
        <v>0</v>
      </c>
      <c r="BP39" s="218">
        <f t="shared" si="26"/>
        <v>0</v>
      </c>
      <c r="BQ39" s="218">
        <f t="shared" si="26"/>
        <v>0</v>
      </c>
      <c r="BR39" s="218">
        <f t="shared" si="26"/>
        <v>0</v>
      </c>
      <c r="BS39" s="218">
        <f t="shared" si="26"/>
        <v>0</v>
      </c>
      <c r="BT39" s="218">
        <f t="shared" si="26"/>
        <v>0</v>
      </c>
      <c r="BU39" s="218">
        <f t="shared" ref="BU39:DB39" si="27">-BU36+BU37+BU38</f>
        <v>0</v>
      </c>
      <c r="BV39" s="218">
        <f t="shared" si="27"/>
        <v>0</v>
      </c>
      <c r="BW39" s="218">
        <f t="shared" si="27"/>
        <v>0</v>
      </c>
      <c r="BX39" s="218">
        <f t="shared" si="27"/>
        <v>0</v>
      </c>
      <c r="BY39" s="218">
        <f t="shared" si="27"/>
        <v>0</v>
      </c>
      <c r="BZ39" s="218">
        <f t="shared" si="27"/>
        <v>0</v>
      </c>
      <c r="CA39" s="218">
        <f t="shared" si="27"/>
        <v>0</v>
      </c>
      <c r="CB39" s="218">
        <f t="shared" si="27"/>
        <v>0</v>
      </c>
      <c r="CC39" s="218">
        <f t="shared" si="27"/>
        <v>0</v>
      </c>
      <c r="CD39" s="218">
        <f t="shared" si="27"/>
        <v>0</v>
      </c>
      <c r="CE39" s="218">
        <f t="shared" si="27"/>
        <v>0</v>
      </c>
      <c r="CF39" s="218">
        <f t="shared" si="27"/>
        <v>0</v>
      </c>
      <c r="CG39" s="218">
        <f t="shared" si="27"/>
        <v>0</v>
      </c>
      <c r="CH39" s="218">
        <f t="shared" si="27"/>
        <v>0</v>
      </c>
      <c r="CI39" s="218">
        <f t="shared" si="27"/>
        <v>0</v>
      </c>
      <c r="CJ39" s="218">
        <f t="shared" si="27"/>
        <v>0</v>
      </c>
      <c r="CK39" s="218">
        <f t="shared" si="27"/>
        <v>0</v>
      </c>
      <c r="CL39" s="218">
        <f t="shared" si="27"/>
        <v>0</v>
      </c>
      <c r="CM39" s="218">
        <f t="shared" si="27"/>
        <v>0</v>
      </c>
      <c r="CN39" s="218">
        <f t="shared" si="27"/>
        <v>0</v>
      </c>
      <c r="CO39" s="218">
        <f t="shared" si="27"/>
        <v>0</v>
      </c>
      <c r="CP39" s="218">
        <f t="shared" si="27"/>
        <v>0</v>
      </c>
      <c r="CQ39" s="218">
        <f t="shared" si="27"/>
        <v>0</v>
      </c>
      <c r="CR39" s="218">
        <f t="shared" si="27"/>
        <v>0</v>
      </c>
      <c r="CS39" s="218">
        <f t="shared" si="27"/>
        <v>0</v>
      </c>
      <c r="CT39" s="218">
        <f t="shared" si="27"/>
        <v>0</v>
      </c>
      <c r="CU39" s="218">
        <f t="shared" si="27"/>
        <v>0</v>
      </c>
      <c r="CV39" s="218">
        <f t="shared" si="27"/>
        <v>0</v>
      </c>
      <c r="CW39" s="218">
        <f t="shared" si="27"/>
        <v>0</v>
      </c>
      <c r="CX39" s="218">
        <f t="shared" si="27"/>
        <v>0</v>
      </c>
      <c r="CY39" s="218">
        <f t="shared" si="27"/>
        <v>0</v>
      </c>
      <c r="CZ39" s="218">
        <f t="shared" si="27"/>
        <v>0</v>
      </c>
      <c r="DA39" s="218">
        <f t="shared" si="27"/>
        <v>0</v>
      </c>
      <c r="DB39" s="218">
        <f t="shared" si="27"/>
        <v>0</v>
      </c>
      <c r="DC39" s="218">
        <f>-DC36+DC37+DC38</f>
        <v>0</v>
      </c>
    </row>
    <row r="40" spans="2:107" hidden="1"/>
  </sheetData>
  <sheetProtection algorithmName="SHA-512" hashValue="KY9Y+h+NhCSyuD3rtMe6Lz1pWJ6MIc37I8zr194p1hdNIljbKIvBDNer0ytjVHyfKjI3SSiciGYz/E1Z2Yb32Q==" saltValue="YBlMzpQhAs51vTKm8ulzvA=="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headerFooter>
    <oddHeader>&amp;R&amp;"Aptos"&amp;10&amp;K000000 VIDINIO NAUDOJIMO INFORMACIJA&amp;1#_x000D_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opLeftCell="A6" workbookViewId="0">
      <selection activeCell="E9" sqref="E9"/>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11" width="8.88671875" hidden="1"/>
  </cols>
  <sheetData>
    <row r="1" spans="2:14" ht="9" customHeight="1" thickBot="1"/>
    <row r="2" spans="2:14" ht="66" customHeight="1" thickBot="1">
      <c r="B2" s="740" t="s">
        <v>119</v>
      </c>
      <c r="C2" s="741"/>
      <c r="D2" s="741"/>
      <c r="E2" s="741"/>
      <c r="F2" s="741"/>
      <c r="G2" s="741"/>
      <c r="H2" s="741"/>
      <c r="I2" s="741"/>
      <c r="J2" s="742"/>
      <c r="K2" s="49"/>
      <c r="L2" s="50" t="s">
        <v>120</v>
      </c>
      <c r="M2" s="50"/>
    </row>
    <row r="3" spans="2:14" ht="14.25" customHeight="1">
      <c r="B3" s="52"/>
      <c r="D3" s="51"/>
      <c r="E3" s="51"/>
      <c r="F3" s="51"/>
      <c r="G3" s="51"/>
      <c r="H3" s="51"/>
      <c r="I3" s="51"/>
      <c r="J3" s="53"/>
      <c r="K3" s="51"/>
      <c r="L3" s="51"/>
      <c r="M3" s="51"/>
    </row>
    <row r="4" spans="2:14" ht="19.5" customHeight="1">
      <c r="B4" s="52"/>
      <c r="C4" s="732" t="s">
        <v>121</v>
      </c>
      <c r="D4" s="733"/>
      <c r="E4" s="747" t="s">
        <v>766</v>
      </c>
      <c r="F4" s="747"/>
      <c r="G4" s="54"/>
      <c r="J4" s="55"/>
      <c r="N4" s="8"/>
    </row>
    <row r="5" spans="2:14" ht="14.25" customHeight="1">
      <c r="B5" s="52"/>
      <c r="C5" s="41"/>
      <c r="D5" s="41"/>
      <c r="E5" s="1"/>
      <c r="F5" s="1"/>
      <c r="G5" s="1"/>
      <c r="H5" s="1"/>
      <c r="I5" s="1"/>
      <c r="J5" s="56"/>
      <c r="K5" s="1"/>
      <c r="L5" s="1"/>
      <c r="M5" s="1"/>
      <c r="N5" s="8"/>
    </row>
    <row r="6" spans="2:14" ht="19.5" customHeight="1">
      <c r="B6" s="52"/>
      <c r="C6" s="732" t="s">
        <v>123</v>
      </c>
      <c r="D6" s="733"/>
      <c r="E6" s="748" t="s">
        <v>767</v>
      </c>
      <c r="F6" s="749"/>
      <c r="G6" s="749"/>
      <c r="H6" s="749"/>
      <c r="I6" s="750"/>
      <c r="J6" s="50"/>
      <c r="K6" s="49"/>
      <c r="L6" s="50"/>
      <c r="M6" s="50"/>
      <c r="N6" s="8"/>
    </row>
    <row r="7" spans="2:14" ht="14.25" customHeight="1">
      <c r="B7" s="52"/>
      <c r="C7" s="41"/>
      <c r="D7" s="41"/>
      <c r="J7" s="55"/>
    </row>
    <row r="8" spans="2:14" ht="19.5" customHeight="1">
      <c r="B8" s="52"/>
      <c r="C8" s="743" t="s">
        <v>124</v>
      </c>
      <c r="D8" s="744"/>
      <c r="E8" s="156">
        <v>46121</v>
      </c>
      <c r="J8" s="55"/>
    </row>
    <row r="9" spans="2:14" ht="14.25" customHeight="1">
      <c r="B9" s="52"/>
      <c r="C9" s="41"/>
      <c r="D9" s="41"/>
      <c r="J9" s="55"/>
    </row>
    <row r="10" spans="2:14" ht="19.5" customHeight="1">
      <c r="B10" s="52"/>
      <c r="C10" s="745" t="s">
        <v>125</v>
      </c>
      <c r="D10" s="746"/>
      <c r="E10" s="156">
        <v>44562</v>
      </c>
      <c r="F10" s="8"/>
      <c r="J10" s="55"/>
    </row>
    <row r="11" spans="2:14" ht="14.25" customHeight="1">
      <c r="B11" s="52"/>
      <c r="C11" s="41"/>
      <c r="D11" s="41"/>
      <c r="E11" s="41"/>
      <c r="J11" s="55"/>
    </row>
    <row r="12" spans="2:14" ht="19.5" customHeight="1">
      <c r="B12" s="52"/>
      <c r="C12" s="745" t="s">
        <v>126</v>
      </c>
      <c r="D12" s="746"/>
      <c r="E12" s="157">
        <v>28</v>
      </c>
      <c r="G12" s="8"/>
      <c r="J12" s="55"/>
    </row>
    <row r="13" spans="2:14" ht="14.25" customHeight="1">
      <c r="B13" s="52"/>
      <c r="C13" s="41"/>
      <c r="D13" s="41"/>
      <c r="F13" s="8"/>
      <c r="J13" s="55"/>
    </row>
    <row r="14" spans="2:14" ht="19.5" customHeight="1">
      <c r="B14" s="52"/>
      <c r="C14" s="732" t="s">
        <v>127</v>
      </c>
      <c r="D14" s="738"/>
      <c r="F14" s="8"/>
      <c r="J14" s="55"/>
    </row>
    <row r="15" spans="2:14" ht="14.25" customHeight="1">
      <c r="B15" s="52"/>
      <c r="C15" s="41"/>
      <c r="D15" s="41"/>
      <c r="F15" s="8"/>
      <c r="J15" s="55"/>
    </row>
    <row r="16" spans="2:14" ht="14.25" customHeight="1">
      <c r="B16" s="52"/>
      <c r="C16" s="738" t="s">
        <v>128</v>
      </c>
      <c r="D16" s="738"/>
      <c r="F16" s="8"/>
      <c r="J16" s="55"/>
    </row>
    <row r="17" spans="2:10" ht="14.25" customHeight="1">
      <c r="B17" s="52"/>
      <c r="C17" s="41"/>
      <c r="D17" s="41"/>
      <c r="F17" s="8"/>
      <c r="J17" s="55"/>
    </row>
    <row r="18" spans="2:10" ht="19.5" customHeight="1">
      <c r="B18" s="52"/>
      <c r="C18" s="745" t="s">
        <v>129</v>
      </c>
      <c r="D18" s="751"/>
      <c r="E18" s="57"/>
      <c r="F18" s="8"/>
      <c r="J18" s="55"/>
    </row>
    <row r="19" spans="2:10" ht="14.25" customHeight="1">
      <c r="B19" s="52"/>
      <c r="C19" s="41"/>
      <c r="D19" s="41"/>
      <c r="F19" s="8"/>
      <c r="J19" s="55"/>
    </row>
    <row r="20" spans="2:10" ht="19.5" customHeight="1">
      <c r="B20" s="52"/>
      <c r="C20" s="745" t="s">
        <v>130</v>
      </c>
      <c r="D20" s="751"/>
      <c r="E20" s="3"/>
      <c r="H20" t="s">
        <v>131</v>
      </c>
      <c r="J20" s="55"/>
    </row>
    <row r="21" spans="2:10" ht="14.25" customHeight="1">
      <c r="B21" s="52"/>
      <c r="C21" s="41"/>
      <c r="D21" s="47"/>
      <c r="E21" s="3"/>
      <c r="F21" s="58"/>
      <c r="J21" s="55"/>
    </row>
    <row r="22" spans="2:10" ht="82.5" customHeight="1">
      <c r="B22" s="52"/>
      <c r="C22" s="752" t="s">
        <v>132</v>
      </c>
      <c r="D22" s="752"/>
      <c r="E22" s="3"/>
      <c r="F22" s="8"/>
      <c r="J22" s="55"/>
    </row>
    <row r="23" spans="2:10" ht="14.25" customHeight="1">
      <c r="B23" s="52"/>
      <c r="C23" s="41"/>
      <c r="D23" s="47"/>
      <c r="E23" s="59"/>
      <c r="F23" s="8"/>
      <c r="J23" s="55"/>
    </row>
    <row r="24" spans="2:10" ht="19.5" customHeight="1">
      <c r="B24" s="52"/>
      <c r="C24" s="732" t="s">
        <v>133</v>
      </c>
      <c r="D24" s="733"/>
      <c r="E24" s="753" t="s">
        <v>769</v>
      </c>
      <c r="F24" s="753"/>
      <c r="J24" s="55"/>
    </row>
    <row r="25" spans="2:10" ht="14.25" customHeight="1">
      <c r="B25" s="52"/>
      <c r="C25" s="41"/>
      <c r="D25" s="41"/>
      <c r="J25" s="55"/>
    </row>
    <row r="26" spans="2:10" ht="19.5" customHeight="1">
      <c r="B26" s="52"/>
      <c r="C26" s="732" t="s">
        <v>134</v>
      </c>
      <c r="D26" s="733"/>
      <c r="E26" s="736" t="s">
        <v>285</v>
      </c>
      <c r="F26" s="737"/>
      <c r="J26" s="55"/>
    </row>
    <row r="27" spans="2:10" ht="14.25" customHeight="1">
      <c r="B27" s="52"/>
      <c r="E27" s="8"/>
      <c r="F27" s="8"/>
      <c r="G27" s="5"/>
      <c r="J27" s="55"/>
    </row>
    <row r="28" spans="2:10" ht="42" customHeight="1">
      <c r="B28" s="52"/>
      <c r="C28" s="534" t="s">
        <v>135</v>
      </c>
      <c r="D28" s="734" t="s">
        <v>136</v>
      </c>
      <c r="E28" s="735"/>
      <c r="F28" s="735"/>
      <c r="G28" s="739" t="s">
        <v>137</v>
      </c>
      <c r="H28" s="739"/>
      <c r="J28" s="55"/>
    </row>
    <row r="29" spans="2:10" ht="30.6" customHeight="1">
      <c r="B29" s="52"/>
      <c r="C29" s="158"/>
      <c r="D29" s="550" t="s">
        <v>770</v>
      </c>
      <c r="E29" s="553"/>
      <c r="F29" s="552"/>
      <c r="G29" s="551">
        <v>10</v>
      </c>
      <c r="H29" s="159"/>
      <c r="I29" s="67" t="b">
        <v>1</v>
      </c>
      <c r="J29" s="55"/>
    </row>
    <row r="30" spans="2:10" ht="14.25" customHeight="1">
      <c r="B30" s="52"/>
      <c r="C30" s="160"/>
      <c r="D30" s="51"/>
      <c r="E30" s="46"/>
      <c r="F30" s="45"/>
      <c r="G30" s="161"/>
      <c r="H30" s="159"/>
      <c r="I30" s="44"/>
      <c r="J30" s="55"/>
    </row>
    <row r="31" spans="2:10" ht="30.6" customHeight="1">
      <c r="B31" s="52"/>
      <c r="C31" s="158"/>
      <c r="D31" s="533" t="s">
        <v>122</v>
      </c>
      <c r="E31" s="334"/>
      <c r="F31" s="335"/>
      <c r="G31" s="532">
        <v>10</v>
      </c>
      <c r="H31" s="159"/>
      <c r="I31" s="67" t="b">
        <v>0</v>
      </c>
      <c r="J31" s="55"/>
    </row>
    <row r="32" spans="2:10" ht="14.25" customHeight="1">
      <c r="B32" s="52"/>
      <c r="C32" s="162"/>
      <c r="D32" s="51"/>
      <c r="E32" s="46"/>
      <c r="F32" s="47"/>
      <c r="G32" s="161"/>
      <c r="H32" s="159"/>
      <c r="I32" s="44"/>
      <c r="J32" s="55"/>
    </row>
    <row r="33" spans="2:11" ht="30.6" customHeight="1">
      <c r="B33" s="52"/>
      <c r="C33" s="158"/>
      <c r="D33" s="533" t="s">
        <v>122</v>
      </c>
      <c r="E33" s="334"/>
      <c r="F33" s="335"/>
      <c r="G33" s="532">
        <v>10</v>
      </c>
      <c r="H33" s="159"/>
      <c r="I33" s="67" t="b">
        <v>0</v>
      </c>
      <c r="J33" s="55"/>
    </row>
    <row r="34" spans="2:11" ht="14.25" customHeight="1">
      <c r="B34" s="52"/>
      <c r="C34" s="162"/>
      <c r="D34" s="51"/>
      <c r="E34" s="46"/>
      <c r="F34" s="47"/>
      <c r="G34" s="161"/>
      <c r="H34" s="159"/>
      <c r="I34" s="44"/>
      <c r="J34" s="55"/>
    </row>
    <row r="35" spans="2:11" ht="30.6" customHeight="1">
      <c r="B35" s="52"/>
      <c r="C35" s="158"/>
      <c r="D35" s="533" t="s">
        <v>122</v>
      </c>
      <c r="E35" s="334"/>
      <c r="F35" s="335"/>
      <c r="G35" s="532">
        <v>10</v>
      </c>
      <c r="H35" s="159"/>
      <c r="I35" s="67" t="b">
        <v>0</v>
      </c>
      <c r="J35" s="55"/>
    </row>
    <row r="36" spans="2:11" ht="14.25" customHeight="1">
      <c r="B36" s="52"/>
      <c r="C36" s="162"/>
      <c r="D36" s="51"/>
      <c r="E36" s="48"/>
      <c r="F36" s="47"/>
      <c r="G36" s="161"/>
      <c r="H36" s="159"/>
      <c r="I36" s="44"/>
      <c r="J36" s="55"/>
    </row>
    <row r="37" spans="2:11" ht="30.6" customHeight="1">
      <c r="B37" s="52"/>
      <c r="C37" s="158"/>
      <c r="D37" s="533" t="s">
        <v>122</v>
      </c>
      <c r="E37" s="334"/>
      <c r="F37" s="335"/>
      <c r="G37" s="532">
        <v>10</v>
      </c>
      <c r="H37" s="159"/>
      <c r="I37" s="67" t="b">
        <v>0</v>
      </c>
      <c r="J37" s="55"/>
    </row>
    <row r="38" spans="2:11" ht="14.25" customHeight="1">
      <c r="B38" s="52"/>
      <c r="D38" s="1"/>
      <c r="E38" s="60"/>
      <c r="F38" s="8"/>
      <c r="J38" s="55"/>
    </row>
    <row r="39" spans="2:11" ht="15.75" customHeight="1">
      <c r="B39" s="52"/>
      <c r="C39" s="738" t="s">
        <v>480</v>
      </c>
      <c r="D39" s="738"/>
      <c r="F39" s="8"/>
      <c r="J39" s="55"/>
    </row>
    <row r="40" spans="2:11" ht="14.25" customHeight="1">
      <c r="B40" s="52"/>
      <c r="F40" s="8"/>
      <c r="J40" s="55"/>
    </row>
    <row r="41" spans="2:11" ht="14.4" customHeight="1">
      <c r="B41" s="52"/>
      <c r="C41" s="728" t="s">
        <v>477</v>
      </c>
      <c r="D41" s="730"/>
      <c r="E41" s="163">
        <v>0.04</v>
      </c>
      <c r="F41" s="8"/>
      <c r="J41" s="55"/>
    </row>
    <row r="42" spans="2:11" ht="14.25" customHeight="1">
      <c r="B42" s="52"/>
      <c r="D42" s="1"/>
      <c r="F42" s="8"/>
      <c r="J42" s="55"/>
    </row>
    <row r="43" spans="2:11" ht="14.4" customHeight="1">
      <c r="B43" s="52"/>
      <c r="C43" s="728" t="s">
        <v>478</v>
      </c>
      <c r="D43" s="730"/>
      <c r="E43" s="163">
        <v>0.05</v>
      </c>
      <c r="F43" s="8"/>
      <c r="J43" s="55"/>
    </row>
    <row r="44" spans="2:11" ht="14.25" customHeight="1">
      <c r="B44" s="52"/>
      <c r="E44" s="59"/>
      <c r="J44" s="55"/>
    </row>
    <row r="45" spans="2:11">
      <c r="B45" s="52"/>
      <c r="C45" s="728" t="s">
        <v>479</v>
      </c>
      <c r="D45" s="730"/>
      <c r="E45" s="163">
        <v>0.03</v>
      </c>
      <c r="J45" s="55"/>
    </row>
    <row r="46" spans="2:11">
      <c r="B46" s="52"/>
      <c r="J46" s="55"/>
    </row>
    <row r="47" spans="2:11">
      <c r="B47" s="52"/>
      <c r="C47" s="731" t="s">
        <v>550</v>
      </c>
      <c r="D47" s="731"/>
      <c r="J47" s="55"/>
    </row>
    <row r="48" spans="2:11" ht="15" thickBot="1">
      <c r="B48" s="52"/>
      <c r="K48" s="52"/>
    </row>
    <row r="49" spans="2:11">
      <c r="B49" s="61"/>
      <c r="C49" s="62"/>
      <c r="D49" s="62"/>
      <c r="E49" s="62"/>
      <c r="F49" s="62"/>
      <c r="G49" s="62"/>
      <c r="H49" s="62"/>
      <c r="I49" s="62"/>
      <c r="J49" s="63"/>
    </row>
    <row r="50" spans="2:11">
      <c r="B50" s="52"/>
      <c r="J50" s="55"/>
    </row>
    <row r="51" spans="2:11">
      <c r="B51" s="52"/>
      <c r="J51" s="55"/>
      <c r="K51" s="52"/>
    </row>
    <row r="52" spans="2:11" ht="15" thickBot="1">
      <c r="B52" s="64"/>
      <c r="C52" s="65"/>
      <c r="D52" s="65"/>
      <c r="E52" s="35" t="str">
        <f>"Copyright " &amp; "©"</f>
        <v>Copyright ©</v>
      </c>
      <c r="F52" s="34" t="str">
        <f ca="1">YEAR(TODAY()) &amp; " Všį Centrinė projektų valdymo agentūra." &amp; " Visos teisės saugomos. "</f>
        <v xml:space="preserve">2026 Všį Centrinė projektų valdymo agentūra. Visos teisės saugomos. </v>
      </c>
      <c r="G52" s="34"/>
      <c r="H52" s="34"/>
      <c r="I52" s="34"/>
      <c r="J52" s="66"/>
      <c r="K52" s="52"/>
    </row>
    <row r="53" spans="2:11">
      <c r="D53" s="62"/>
      <c r="E53" s="62"/>
      <c r="G53" s="62"/>
      <c r="H53" s="62"/>
      <c r="I53" s="62"/>
    </row>
    <row r="54" spans="2:11"/>
    <row r="106" spans="111:111" hidden="1">
      <c r="DG106" s="36">
        <v>0.05</v>
      </c>
    </row>
  </sheetData>
  <sheetProtection algorithmName="SHA-512" hashValue="N79q5ltdwM59E3NVg1rVRLLdqB0Ihb5cCcWpTfA/vdX7IpnVnbux0XO8vM4AWjWLLKbSDvdRjt+n7RvfbFii5g==" saltValue="/jc6gW7pM5yj8hFWHtgFwA=="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4">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5:D45"/>
    <mergeCell ref="C47:D47"/>
    <mergeCell ref="C41:D41"/>
    <mergeCell ref="C26:D26"/>
    <mergeCell ref="D28:F28"/>
    <mergeCell ref="C43:D43"/>
    <mergeCell ref="E26:F26"/>
    <mergeCell ref="C39:D39"/>
  </mergeCells>
  <phoneticPr fontId="46" type="noConversion"/>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5 E43" xr:uid="{00000000-0002-0000-0200-000001000000}">
      <formula1>0</formula1>
      <formula2>1</formula2>
    </dataValidation>
    <dataValidation type="decimal" allowBlank="1" showInputMessage="1" showErrorMessage="1" errorTitle="Procentai" error="Procentus įveskite iš intervalo 0-100" sqref="E41" xr:uid="{00000000-0002-0000-0200-000002000000}">
      <formula1>0</formula1>
      <formula2>1</formula2>
    </dataValidation>
  </dataValidations>
  <pageMargins left="0.7" right="0.7" top="0.75" bottom="0.75" header="0.3" footer="0.3"/>
  <pageSetup paperSize="9" scale="41" fitToWidth="2" orientation="landscape"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175260</xdr:rowOff>
                  </from>
                  <to>
                    <xdr:col>5</xdr:col>
                    <xdr:colOff>1021080</xdr:colOff>
                    <xdr:row>20</xdr:row>
                    <xdr:rowOff>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22860</xdr:rowOff>
                  </from>
                  <to>
                    <xdr:col>5</xdr:col>
                    <xdr:colOff>1013460</xdr:colOff>
                    <xdr:row>22</xdr:row>
                    <xdr:rowOff>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1036320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22860</xdr:rowOff>
                  </from>
                  <to>
                    <xdr:col>5</xdr:col>
                    <xdr:colOff>137160</xdr:colOff>
                    <xdr:row>18</xdr:row>
                    <xdr:rowOff>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18</xdr:row>
                    <xdr:rowOff>0</xdr:rowOff>
                  </to>
                </anchor>
              </controlPr>
            </control>
          </mc:Choice>
        </mc:AlternateContent>
        <mc:AlternateContent xmlns:mc="http://schemas.openxmlformats.org/markup-compatibility/2006">
          <mc:Choice Requires="x14">
            <control shapeId="1037" r:id="rId10" name="Spinner 13">
              <controlPr defaultSize="0" autoPict="0" macro="[0]!Spinner13_Change">
                <anchor moveWithCells="1" sizeWithCells="1">
                  <from>
                    <xdr:col>7</xdr:col>
                    <xdr:colOff>7620</xdr:colOff>
                    <xdr:row>28</xdr:row>
                    <xdr:rowOff>7620</xdr:rowOff>
                  </from>
                  <to>
                    <xdr:col>8</xdr:col>
                    <xdr:colOff>7620</xdr:colOff>
                    <xdr:row>29</xdr:row>
                    <xdr:rowOff>0</xdr:rowOff>
                  </to>
                </anchor>
              </controlPr>
            </control>
          </mc:Choice>
        </mc:AlternateContent>
        <mc:AlternateContent xmlns:mc="http://schemas.openxmlformats.org/markup-compatibility/2006">
          <mc:Choice Requires="x14">
            <control shapeId="1038" r:id="rId11" name="Spinner 14">
              <controlPr defaultSize="0" autoPict="0" macro="[0]!Spinner14_Change">
                <anchor moveWithCells="1" sizeWithCells="1">
                  <from>
                    <xdr:col>7</xdr:col>
                    <xdr:colOff>7620</xdr:colOff>
                    <xdr:row>30</xdr:row>
                    <xdr:rowOff>7620</xdr:rowOff>
                  </from>
                  <to>
                    <xdr:col>8</xdr:col>
                    <xdr:colOff>7620</xdr:colOff>
                    <xdr:row>31</xdr:row>
                    <xdr:rowOff>0</xdr:rowOff>
                  </to>
                </anchor>
              </controlPr>
            </control>
          </mc:Choice>
        </mc:AlternateContent>
        <mc:AlternateContent xmlns:mc="http://schemas.openxmlformats.org/markup-compatibility/2006">
          <mc:Choice Requires="x14">
            <control shapeId="1039" r:id="rId12" name="Spinner 15">
              <controlPr defaultSize="0" autoPict="0" macro="[0]!Spinner15_Change">
                <anchor moveWithCells="1" sizeWithCells="1">
                  <from>
                    <xdr:col>7</xdr:col>
                    <xdr:colOff>7620</xdr:colOff>
                    <xdr:row>32</xdr:row>
                    <xdr:rowOff>7620</xdr:rowOff>
                  </from>
                  <to>
                    <xdr:col>8</xdr:col>
                    <xdr:colOff>7620</xdr:colOff>
                    <xdr:row>33</xdr:row>
                    <xdr:rowOff>0</xdr:rowOff>
                  </to>
                </anchor>
              </controlPr>
            </control>
          </mc:Choice>
        </mc:AlternateContent>
        <mc:AlternateContent xmlns:mc="http://schemas.openxmlformats.org/markup-compatibility/2006">
          <mc:Choice Requires="x14">
            <control shapeId="1040" r:id="rId13" name="Spinner 16">
              <controlPr defaultSize="0" autoPict="0" macro="[0]!Spinner16_Change">
                <anchor moveWithCells="1" sizeWithCells="1">
                  <from>
                    <xdr:col>7</xdr:col>
                    <xdr:colOff>7620</xdr:colOff>
                    <xdr:row>34</xdr:row>
                    <xdr:rowOff>7620</xdr:rowOff>
                  </from>
                  <to>
                    <xdr:col>8</xdr:col>
                    <xdr:colOff>0</xdr:colOff>
                    <xdr:row>35</xdr:row>
                    <xdr:rowOff>7620</xdr:rowOff>
                  </to>
                </anchor>
              </controlPr>
            </control>
          </mc:Choice>
        </mc:AlternateContent>
        <mc:AlternateContent xmlns:mc="http://schemas.openxmlformats.org/markup-compatibility/2006">
          <mc:Choice Requires="x14">
            <control shapeId="1041" r:id="rId14" name="Spinner 17">
              <controlPr defaultSize="0" autoPict="0" macro="[0]!Spinner17_Change">
                <anchor moveWithCells="1" sizeWithCells="1">
                  <from>
                    <xdr:col>7</xdr:col>
                    <xdr:colOff>7620</xdr:colOff>
                    <xdr:row>36</xdr:row>
                    <xdr:rowOff>7620</xdr:rowOff>
                  </from>
                  <to>
                    <xdr:col>8</xdr:col>
                    <xdr:colOff>22860</xdr:colOff>
                    <xdr:row>36</xdr:row>
                    <xdr:rowOff>441960</xdr:rowOff>
                  </to>
                </anchor>
              </controlPr>
            </control>
          </mc:Choice>
        </mc:AlternateContent>
        <mc:AlternateContent xmlns:mc="http://schemas.openxmlformats.org/markup-compatibility/2006">
          <mc:Choice Requires="x14">
            <control shapeId="1044" r:id="rId15" name="Button 09">
              <controlPr defaultSize="0" print="0" autoFill="0" autoPict="0" macro="[0]!Button20_Click">
                <anchor moveWithCells="1" sizeWithCells="1">
                  <from>
                    <xdr:col>1</xdr:col>
                    <xdr:colOff>175260</xdr:colOff>
                    <xdr:row>58</xdr:row>
                    <xdr:rowOff>99060</xdr:rowOff>
                  </from>
                  <to>
                    <xdr:col>2</xdr:col>
                    <xdr:colOff>982980</xdr:colOff>
                    <xdr:row>60</xdr:row>
                    <xdr:rowOff>137160</xdr:rowOff>
                  </to>
                </anchor>
              </controlPr>
            </control>
          </mc:Choice>
        </mc:AlternateContent>
        <mc:AlternateContent xmlns:mc="http://schemas.openxmlformats.org/markup-compatibility/2006">
          <mc:Choice Requires="x14">
            <control shapeId="1045" r:id="rId16" name="Check Box 21">
              <controlPr defaultSize="0" autoFill="0" autoLine="0" autoPict="0" macro="[0]!CheckBox21_Click" altText="Alternatyva 1">
                <anchor moveWithCells="1">
                  <from>
                    <xdr:col>2</xdr:col>
                    <xdr:colOff>350520</xdr:colOff>
                    <xdr:row>28</xdr:row>
                    <xdr:rowOff>30480</xdr:rowOff>
                  </from>
                  <to>
                    <xdr:col>2</xdr:col>
                    <xdr:colOff>1203960</xdr:colOff>
                    <xdr:row>28</xdr:row>
                    <xdr:rowOff>274320</xdr:rowOff>
                  </to>
                </anchor>
              </controlPr>
            </control>
          </mc:Choice>
        </mc:AlternateContent>
        <mc:AlternateContent xmlns:mc="http://schemas.openxmlformats.org/markup-compatibility/2006">
          <mc:Choice Requires="x14">
            <control shapeId="1050" r:id="rId17" name="Check Box 22">
              <controlPr defaultSize="0" autoFill="0" autoLine="0" autoPict="0" macro="[0]!CheckBox22_Click" altText="Alternatyva 1">
                <anchor moveWithCells="1">
                  <from>
                    <xdr:col>2</xdr:col>
                    <xdr:colOff>342900</xdr:colOff>
                    <xdr:row>30</xdr:row>
                    <xdr:rowOff>30480</xdr:rowOff>
                  </from>
                  <to>
                    <xdr:col>2</xdr:col>
                    <xdr:colOff>1203960</xdr:colOff>
                    <xdr:row>30</xdr:row>
                    <xdr:rowOff>274320</xdr:rowOff>
                  </to>
                </anchor>
              </controlPr>
            </control>
          </mc:Choice>
        </mc:AlternateContent>
        <mc:AlternateContent xmlns:mc="http://schemas.openxmlformats.org/markup-compatibility/2006">
          <mc:Choice Requires="x14">
            <control shapeId="1051" r:id="rId18" name="Check Box 23">
              <controlPr defaultSize="0" autoFill="0" autoLine="0" autoPict="0" macro="[0]!CheckBox23_Click" altText="Alternatyva 1">
                <anchor moveWithCells="1">
                  <from>
                    <xdr:col>2</xdr:col>
                    <xdr:colOff>350520</xdr:colOff>
                    <xdr:row>32</xdr:row>
                    <xdr:rowOff>30480</xdr:rowOff>
                  </from>
                  <to>
                    <xdr:col>2</xdr:col>
                    <xdr:colOff>1203960</xdr:colOff>
                    <xdr:row>32</xdr:row>
                    <xdr:rowOff>274320</xdr:rowOff>
                  </to>
                </anchor>
              </controlPr>
            </control>
          </mc:Choice>
        </mc:AlternateContent>
        <mc:AlternateContent xmlns:mc="http://schemas.openxmlformats.org/markup-compatibility/2006">
          <mc:Choice Requires="x14">
            <control shapeId="1052" r:id="rId19"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251460</xdr:rowOff>
                  </to>
                </anchor>
              </controlPr>
            </control>
          </mc:Choice>
        </mc:AlternateContent>
        <mc:AlternateContent xmlns:mc="http://schemas.openxmlformats.org/markup-compatibility/2006">
          <mc:Choice Requires="x14">
            <control shapeId="1053" r:id="rId20" name="Check Box 25">
              <controlPr defaultSize="0" autoFill="0" autoLine="0" autoPict="0" macro="[0]!CheckBox25_Click" altText="Alternatyva 1">
                <anchor moveWithCells="1">
                  <from>
                    <xdr:col>2</xdr:col>
                    <xdr:colOff>335280</xdr:colOff>
                    <xdr:row>36</xdr:row>
                    <xdr:rowOff>30480</xdr:rowOff>
                  </from>
                  <to>
                    <xdr:col>2</xdr:col>
                    <xdr:colOff>1203960</xdr:colOff>
                    <xdr:row>36</xdr:row>
                    <xdr:rowOff>274320</xdr:rowOff>
                  </to>
                </anchor>
              </controlPr>
            </control>
          </mc:Choice>
        </mc:AlternateContent>
        <mc:AlternateContent xmlns:mc="http://schemas.openxmlformats.org/markup-compatibility/2006">
          <mc:Choice Requires="x14">
            <control shapeId="1054" r:id="rId21"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68" r:id="rId22" name="Check Box 44">
              <controlPr defaultSize="0" autoFill="0" autoLine="0" autoPict="0" macro="[0]!VPSP2">
                <anchor moveWithCells="1">
                  <from>
                    <xdr:col>3</xdr:col>
                    <xdr:colOff>2438400</xdr:colOff>
                    <xdr:row>38</xdr:row>
                    <xdr:rowOff>7620</xdr:rowOff>
                  </from>
                  <to>
                    <xdr:col>5</xdr:col>
                    <xdr:colOff>365760</xdr:colOff>
                    <xdr:row>39</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25"/>
  <sheetViews>
    <sheetView topLeftCell="A11" workbookViewId="0">
      <selection activeCell="C91" sqref="C91"/>
    </sheetView>
  </sheetViews>
  <sheetFormatPr defaultColWidth="9.109375" defaultRowHeight="14.4"/>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36" width="16.6640625" customWidth="1"/>
    <col min="37" max="107" width="16.6640625" hidden="1" customWidth="1"/>
    <col min="108" max="108" width="9.109375" hidden="1" customWidth="1"/>
    <col min="109" max="110" width="9.109375" customWidth="1"/>
  </cols>
  <sheetData>
    <row r="1" spans="2:17" ht="9" customHeight="1"/>
    <row r="2" spans="2:17" ht="15" thickBot="1">
      <c r="B2" s="6" t="s">
        <v>259</v>
      </c>
      <c r="C2" s="6"/>
      <c r="E2" s="16" t="s">
        <v>260</v>
      </c>
      <c r="F2" s="16"/>
      <c r="G2" s="16"/>
    </row>
    <row r="3" spans="2:17" ht="15" thickBot="1">
      <c r="B3" t="s">
        <v>768</v>
      </c>
      <c r="F3" s="90" t="s">
        <v>14</v>
      </c>
      <c r="G3" s="802" t="s">
        <v>136</v>
      </c>
      <c r="H3" s="802"/>
      <c r="I3" s="802"/>
      <c r="J3" s="802"/>
      <c r="K3" s="803"/>
      <c r="L3" s="6"/>
      <c r="M3" s="6"/>
    </row>
    <row r="4" spans="2:17">
      <c r="B4" t="s">
        <v>19</v>
      </c>
      <c r="E4" s="822" t="s">
        <v>261</v>
      </c>
      <c r="F4" s="824" t="str">
        <f ca="1">IFERROR(Q10,"")</f>
        <v>Alternatyva 1</v>
      </c>
      <c r="G4" s="806" t="str">
        <f ca="1">IFERROR(IF(COUNTBLANK($G$11:$G$15)&lt;5,"Patikslinkite alternatyvų siekiamą rezultatą arba investicijas, kad skirtumas tarp alternatyvų būtų &lt; 1%",INDIRECT("'" &amp; $F4 &amp;"'!B3")),"")</f>
        <v>2021-2027 m. IP ir EGADP suderintų rodiklių reikšmių pasiekimas</v>
      </c>
      <c r="H4" s="806"/>
      <c r="I4" s="806"/>
      <c r="J4" s="806"/>
      <c r="K4" s="807"/>
    </row>
    <row r="5" spans="2:17">
      <c r="E5" s="823"/>
      <c r="F5" s="825"/>
      <c r="G5" s="808"/>
      <c r="H5" s="808"/>
      <c r="I5" s="808"/>
      <c r="J5" s="808"/>
      <c r="K5" s="809"/>
    </row>
    <row r="6" spans="2:17" ht="15" customHeight="1">
      <c r="E6" s="823" t="s">
        <v>262</v>
      </c>
      <c r="F6" s="827" t="s">
        <v>20</v>
      </c>
      <c r="G6" s="810" t="str">
        <f ca="1">IF(Opt_alt="","",INDIRECT("'" &amp; Opt_alt &amp;"'!B3"))</f>
        <v>2021-2027 m. IP ir EGADP suderintų rodiklių reikšmių pasiekimas</v>
      </c>
      <c r="H6" s="810"/>
      <c r="I6" s="810"/>
      <c r="J6" s="810"/>
      <c r="K6" s="811"/>
    </row>
    <row r="7" spans="2:17" ht="15" thickBot="1">
      <c r="E7" s="826"/>
      <c r="F7" s="828"/>
      <c r="G7" s="812"/>
      <c r="H7" s="812"/>
      <c r="I7" s="812"/>
      <c r="J7" s="812"/>
      <c r="K7" s="813"/>
    </row>
    <row r="8" spans="2:17">
      <c r="E8" s="6"/>
      <c r="F8" s="40"/>
      <c r="G8" s="40"/>
      <c r="H8" s="41"/>
      <c r="I8" s="41"/>
      <c r="J8" s="41"/>
      <c r="K8" s="41"/>
      <c r="L8" s="41"/>
      <c r="M8" s="41"/>
    </row>
    <row r="9" spans="2:17">
      <c r="B9" s="16" t="s">
        <v>263</v>
      </c>
      <c r="C9" s="16"/>
      <c r="D9" s="16"/>
      <c r="E9" t="str">
        <f>IF(B5="",IF(B4=Data1!G2,"","eur/" &amp; Result_mat),"")</f>
        <v/>
      </c>
      <c r="F9" s="8"/>
      <c r="G9" s="8"/>
      <c r="H9" s="8"/>
      <c r="I9" s="8"/>
      <c r="J9" s="8"/>
      <c r="L9" s="44" t="s">
        <v>264</v>
      </c>
      <c r="M9" s="44" t="s">
        <v>265</v>
      </c>
      <c r="N9" s="44" t="s">
        <v>266</v>
      </c>
      <c r="O9" s="44" t="s">
        <v>267</v>
      </c>
      <c r="P9" s="44" t="s">
        <v>268</v>
      </c>
      <c r="Q9" s="44"/>
    </row>
    <row r="10" spans="2:17" ht="62.25" customHeight="1">
      <c r="B10" s="219" t="s">
        <v>14</v>
      </c>
      <c r="C10" s="829" t="s">
        <v>136</v>
      </c>
      <c r="D10" s="830"/>
      <c r="E10" s="169" t="str">
        <f>IF(B5="",IF(B4=Data1!G2,SNA!C16,SVA!F17),DA!C32)</f>
        <v>Ekonominės naudos ir išlaidų santykis (ENIS)</v>
      </c>
      <c r="F10" s="169" t="s">
        <v>269</v>
      </c>
      <c r="G10" s="804" t="s">
        <v>270</v>
      </c>
      <c r="H10" s="814"/>
      <c r="I10" s="814"/>
      <c r="J10" s="814"/>
      <c r="K10" s="805"/>
      <c r="L10" s="123">
        <f ca="1">IF(B4="Sąnaudų ir naudos analizė",COUNTIF(L11:L15,"&lt;0,1"),COUNTIF(L11:L15,"&lt;0,05"))</f>
        <v>1</v>
      </c>
      <c r="M10" s="123" t="str">
        <f ca="1">INDEX(B11:B15,MATCH(MAX(M11:M15),M11:M15,0),0)</f>
        <v>Alternatyva 1</v>
      </c>
      <c r="N10" s="123">
        <f ca="1">COUNTIF(N11:N15,"&lt;&gt;0")</f>
        <v>5</v>
      </c>
      <c r="O10" s="124"/>
      <c r="P10" s="124">
        <f ca="1">COUNTIF(P11:P15,"&gt;0,1")</f>
        <v>0</v>
      </c>
      <c r="Q10" s="124" t="str">
        <f ca="1">INDEX(B11:B15,MATCH(MAX(Q11:Q15),Q11:Q15,0),0)</f>
        <v>Alternatyva 1</v>
      </c>
    </row>
    <row r="11" spans="2:17" ht="32.25" customHeight="1">
      <c r="B11" s="160" t="s">
        <v>20</v>
      </c>
      <c r="C11" s="820" t="str">
        <f>IF(Pradžia!$I$29=TRUE,IF(A1_pav="","",A1_pav),"")</f>
        <v>2021-2027 m. IP ir EGADP suderintų rodiklių reikšmių pasiekimas</v>
      </c>
      <c r="D11" s="821"/>
      <c r="E11" s="221">
        <f ca="1">IF(Pradžia!$I$29=TRUE,IF($B$5="",IF($B$4=Data1!$G$2,ENIS1,INDEX(SVA_rodiklis,1)),DA1_rodiklis),"")</f>
        <v>9.6420669268523369</v>
      </c>
      <c r="F11" s="193" t="str">
        <f ca="1">IF(AND(Pradžia!$I$29=TRUE,$P$10&gt;0),M19,"")</f>
        <v/>
      </c>
      <c r="G11" s="817"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818"/>
      <c r="I11" s="818"/>
      <c r="J11" s="818"/>
      <c r="K11" s="819"/>
      <c r="L11" s="85">
        <f ca="1">IFERROR(IF(OR($B$4=Data1!$G$2,$B$5="Daugiakriterinė analizė"),(MAX(Rezultatai!$E$11:$E$15)-E11)/MAX(Rezultatai!$E$11:$E$15),(E11-MIN(Rezultatai!$E$11:$E$15))/MIN(Rezultatai!$E$11:$E$15)),"")</f>
        <v>0</v>
      </c>
      <c r="M11" s="86">
        <f ca="1">IFERROR(IF(MATCH(0,$L11:$L11,0)=1,M19,"N"),"N")</f>
        <v>-1136972930.2930579</v>
      </c>
      <c r="N11" s="44">
        <f ca="1">IF(IF($B$4="Sąnaudų ir naudos analizė",ABS(L11)&lt;0.1,ABS(L11)&lt;0.05),1,0)</f>
        <v>1</v>
      </c>
      <c r="O11" s="44">
        <f ca="1">IFERROR(IF(AND(N11=1,M19&gt;INDEX($M$19:$M$23,MATCH($M$10,$B$11:$B$15,0),1)),M19-INDEX($M$19:$M$23,MATCH($M$10,$B$11:$B$15,0),1),0),0)</f>
        <v>0</v>
      </c>
      <c r="P11" s="44">
        <f ca="1">IFERROR(O11/INDEX($M$19:$M$23,MATCH($M$10,$B$11:$B$15,0),1),0)</f>
        <v>0</v>
      </c>
      <c r="Q11" s="44">
        <f ca="1">IFERROR(IF(OR(ABS(P11)&gt;0.1,M11&lt;&gt;"N"),M19,"Nera"),"Nera")</f>
        <v>-1136972930.2930579</v>
      </c>
    </row>
    <row r="12" spans="2:17" ht="32.25" hidden="1" customHeight="1">
      <c r="B12" s="160" t="s">
        <v>25</v>
      </c>
      <c r="C12" s="820" t="str">
        <f>IF(Pradžia!$I$31=TRUE,IF(A2_pav="","",A2_pav),"")</f>
        <v/>
      </c>
      <c r="D12" s="821"/>
      <c r="E12" s="221" t="str">
        <f>IF(Pradžia!$I$31=TRUE,IF($B$5="",IF($B$4=Data1!$G$2,ENIS2,INDEX(SVA_rodiklis,2)),DA2_rodiklis),"")</f>
        <v/>
      </c>
      <c r="F12" s="193" t="str">
        <f ca="1">IF(AND(Pradžia!$I$31=TRUE,$P$10&gt;0),M20,"")</f>
        <v/>
      </c>
      <c r="G12" s="817"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818"/>
      <c r="I12" s="818"/>
      <c r="J12" s="818"/>
      <c r="K12" s="819"/>
      <c r="L12" s="85" t="str">
        <f ca="1">IFERROR(IF(OR($B$4=Data1!$G$2,$B$5="Daugiakriterinė analizė"),(MAX(Rezultatai!$E$11:$E$15)-E12)/MAX(Rezultatai!$E$11:$E$15),(E12-MIN(Rezultatai!$E$11:$E$15))/MIN(Rezultatai!$E$11:$E$15)),"")</f>
        <v/>
      </c>
      <c r="M12" s="86" t="str">
        <f ca="1">IFERROR(IF(MATCH(0,$L12:$L12,0)=1,M20,"N"),"N")</f>
        <v>N</v>
      </c>
      <c r="N12" s="44" t="e">
        <f ca="1">IF(IF($B$4="Sąnaudų ir naudos analizė",ABS(L12)&lt;0.1,ABS(L12)&lt;0.05),1,0)</f>
        <v>#VALUE!</v>
      </c>
      <c r="O12" s="87">
        <f ca="1">IFERROR(IF(AND(N12=1,M20&gt;INDEX($M$19:$M$23,MATCH($M$10,$B$11:$B$15,0),1)),M20-INDEX($M$19:$M$23,MATCH($M$10,$B$11:$B$15,0),1),0),0)</f>
        <v>0</v>
      </c>
      <c r="P12" s="44">
        <f ca="1">IFERROR(O12/INDEX($M$19:$M$23,MATCH($M$10,$B$11:$B$15,0),1),0)</f>
        <v>0</v>
      </c>
      <c r="Q12" s="44" t="str">
        <f ca="1">IFERROR(IF(OR(ABS(P12)&gt;0.1,M12&lt;&gt;"N"),M20,"Nera"),"Nera")</f>
        <v>Nera</v>
      </c>
    </row>
    <row r="13" spans="2:17" ht="32.25" hidden="1" customHeight="1">
      <c r="B13" s="160" t="s">
        <v>29</v>
      </c>
      <c r="C13" s="820" t="str">
        <f>IF(Pradžia!$I$33=TRUE,IF(A3_pav="","",A3_pav),"")</f>
        <v/>
      </c>
      <c r="D13" s="821"/>
      <c r="E13" s="221" t="str">
        <f>IF(Pradžia!$I$33=TRUE,IF($B$5="",IF($B$4=Data1!$G$2,ENIS3,INDEX(SVA_rodiklis,3)),DA3_rodiklis),"")</f>
        <v/>
      </c>
      <c r="F13" s="193" t="str">
        <f ca="1">IF(AND(Pradžia!$I$33=TRUE,$P$10&gt;0),M21,"")</f>
        <v/>
      </c>
      <c r="G13" s="817"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818"/>
      <c r="I13" s="818"/>
      <c r="J13" s="818"/>
      <c r="K13" s="819"/>
      <c r="L13" s="85" t="str">
        <f ca="1">IFERROR(IF(OR($B$4=Data1!$G$2,$B$5="Daugiakriterinė analizė"),(MAX(Rezultatai!$E$11:$E$15)-E13)/MAX(Rezultatai!$E$11:$E$15),(E13-MIN(Rezultatai!$E$11:$E$15))/MIN(Rezultatai!$E$11:$E$15)),"")</f>
        <v/>
      </c>
      <c r="M13" s="86" t="str">
        <f ca="1">IFERROR(IF(MATCH(0,$L13:$L13,0)=1,M21,"N"),"N")</f>
        <v>N</v>
      </c>
      <c r="N13" s="44" t="e">
        <f ca="1">IF(IF($B$4="Sąnaudų ir naudos analizė",ABS(L13)&lt;0.1,ABS(L13)&lt;0.05),1,0)</f>
        <v>#VALUE!</v>
      </c>
      <c r="O13" s="87">
        <f ca="1">IFERROR(IF(AND(N13=1,M21&gt;INDEX($M$19:$M$23,MATCH($M$10,$B$11:$B$15,0),1)),M21-INDEX($M$19:$M$23,MATCH($M$10,$B$11:$B$15,0),1),0),0)</f>
        <v>0</v>
      </c>
      <c r="P13" s="44">
        <f ca="1">IFERROR(O13/INDEX($M$19:$M$23,MATCH($M$10,$B$11:$B$15,0),1),0)</f>
        <v>0</v>
      </c>
      <c r="Q13" s="87" t="str">
        <f ca="1">IFERROR(IF(OR(ABS(P13)&gt;0.1,M13&lt;&gt;"N"),M21,"Nera"),"Nera")</f>
        <v>Nera</v>
      </c>
    </row>
    <row r="14" spans="2:17" ht="32.25" hidden="1" customHeight="1">
      <c r="B14" s="160" t="s">
        <v>33</v>
      </c>
      <c r="C14" s="820" t="str">
        <f>IF(Pradžia!$I$35=TRUE,IF(A4_pav="","",A4_pav),"")</f>
        <v/>
      </c>
      <c r="D14" s="821"/>
      <c r="E14" s="221" t="str">
        <f>IF(Pradžia!$I$35=TRUE,IF($B$5="",IF($B$4=Data1!$G$2,ENIS4,INDEX(SVA_rodiklis,4)),DA4_rodiklis),"")</f>
        <v/>
      </c>
      <c r="F14" s="193" t="str">
        <f ca="1">IF(AND(Pradžia!$I$35=TRUE,$P$10&gt;0),M22,"")</f>
        <v/>
      </c>
      <c r="G14" s="817"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818"/>
      <c r="I14" s="818"/>
      <c r="J14" s="818"/>
      <c r="K14" s="819"/>
      <c r="L14" s="85" t="str">
        <f ca="1">IFERROR(IF(OR($B$4=Data1!$G$2,$B$5="Daugiakriterinė analizė"),(MAX(Rezultatai!$E$11:$E$15)-E14)/MAX(Rezultatai!$E$11:$E$15),(E14-MIN(Rezultatai!$E$11:$E$15))/MIN(Rezultatai!$E$11:$E$15)),"")</f>
        <v/>
      </c>
      <c r="M14" s="86" t="str">
        <f ca="1">IFERROR(IF(MATCH(0,$L14:$L14,0)=1,M22,"N"),"N")</f>
        <v>N</v>
      </c>
      <c r="N14" s="44" t="e">
        <f ca="1">IF(IF($B$4="Sąnaudų ir naudos analizė",ABS(L14)&lt;0.1,ABS(L14)&lt;0.05),1,0)</f>
        <v>#VALUE!</v>
      </c>
      <c r="O14" s="87">
        <f ca="1">IFERROR(IF(AND(N14=1,M22&gt;INDEX($M$19:$M$23,MATCH($M$10,$B$11:$B$15,0),1)),M22-INDEX($M$19:$M$23,MATCH($M$10,$B$11:$B$15,0),1),0),0)</f>
        <v>0</v>
      </c>
      <c r="P14" s="44">
        <f ca="1">IFERROR(O14/INDEX($M$19:$M$23,MATCH($M$10,$B$11:$B$15,0),1),0)</f>
        <v>0</v>
      </c>
      <c r="Q14" s="44" t="str">
        <f ca="1">IFERROR(IF(OR(ABS(P14)&gt;0.1,M14&lt;&gt;"N"),M22,"Nera"),"Nera")</f>
        <v>Nera</v>
      </c>
    </row>
    <row r="15" spans="2:17" ht="32.25" hidden="1" customHeight="1">
      <c r="B15" s="160" t="s">
        <v>39</v>
      </c>
      <c r="C15" s="820" t="str">
        <f>IF(Pradžia!$I$37=TRUE,IF(A5_pav="","",A5_pav),"")</f>
        <v/>
      </c>
      <c r="D15" s="821"/>
      <c r="E15" s="221" t="str">
        <f>IF(Pradžia!$I$37=TRUE,IF($B$5="",IF($B$4=Data1!$G$2,ENIS5,INDEX(SVA_rodiklis,5)),DA5_rodiklis),"")</f>
        <v/>
      </c>
      <c r="F15" s="193" t="str">
        <f ca="1">IF(AND(Pradžia!$I$37=TRUE,$P$10&gt;0),M23,"")</f>
        <v/>
      </c>
      <c r="G15" s="817"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818"/>
      <c r="I15" s="818"/>
      <c r="J15" s="818"/>
      <c r="K15" s="819"/>
      <c r="L15" s="85" t="str">
        <f ca="1">IFERROR(IF(OR($B$4=Data1!$G$2,$B$5="Daugiakriterinė analizė"),(MAX(Rezultatai!$E$11:$E$15)-E15)/MAX(Rezultatai!$E$11:$E$15),(E15-MIN(Rezultatai!$E$11:$E$15))/MIN(Rezultatai!$E$11:$E$15)),"")</f>
        <v/>
      </c>
      <c r="M15" s="86" t="str">
        <f ca="1">IFERROR(IF(MATCH(0,$L15:$L15,0)=1,M23,"N"),"N")</f>
        <v>N</v>
      </c>
      <c r="N15" s="44" t="e">
        <f ca="1">IF(IF($B$4="Sąnaudų ir naudos analizė",ABS(L15)&lt;0.1,ABS(L15)&lt;0.05),1,0)</f>
        <v>#VALUE!</v>
      </c>
      <c r="O15" s="87">
        <f ca="1">IFERROR(IF(AND(N15=1,M23&gt;INDEX($M$19:$M$23,MATCH($M$10,$B$11:$B$15,0),1)),M23-INDEX($M$19:$M$23,MATCH($M$10,$B$11:$B$15,0),1),0),0)</f>
        <v>0</v>
      </c>
      <c r="P15" s="44">
        <f ca="1">IFERROR(O15/INDEX($M$19:$M$23,MATCH($M$10,$B$11:$B$15,0),1),0)</f>
        <v>0</v>
      </c>
      <c r="Q15" s="44" t="str">
        <f ca="1">IFERROR(IF(OR(ABS(P15)&gt;0.1,M15&lt;&gt;"N"),M23,"Nera"),"Nera")</f>
        <v>Nera</v>
      </c>
    </row>
    <row r="16" spans="2:17">
      <c r="B16" s="6"/>
      <c r="C16" s="6"/>
      <c r="D16" s="6"/>
      <c r="K16" s="8"/>
    </row>
    <row r="17" spans="2:15" ht="29.25" customHeight="1">
      <c r="B17" s="16" t="s">
        <v>271</v>
      </c>
      <c r="C17" s="16"/>
      <c r="D17" s="16"/>
      <c r="E17" s="709" t="s">
        <v>272</v>
      </c>
      <c r="F17" s="721"/>
      <c r="G17" s="804" t="s">
        <v>160</v>
      </c>
      <c r="H17" s="805"/>
      <c r="I17" s="804" t="s">
        <v>273</v>
      </c>
      <c r="J17" s="805"/>
      <c r="K17" s="804" t="s">
        <v>274</v>
      </c>
      <c r="L17" s="805"/>
      <c r="M17" s="804" t="s">
        <v>275</v>
      </c>
      <c r="N17" s="805"/>
      <c r="O17" s="815" t="str">
        <f>IF(B4=Data1!G2,"Ekonominė grynoji dabartinė vertė (EGDV)",CONCATENATE('Alternatyva 1'!C132," (reali vertė)"))</f>
        <v>Ekonominė grynoji dabartinė vertė (EGDV)</v>
      </c>
    </row>
    <row r="18" spans="2:15" ht="93.75" customHeight="1">
      <c r="B18" s="219" t="s">
        <v>14</v>
      </c>
      <c r="C18" s="829" t="s">
        <v>136</v>
      </c>
      <c r="D18" s="830"/>
      <c r="E18" s="169" t="s">
        <v>144</v>
      </c>
      <c r="F18" s="168" t="s">
        <v>145</v>
      </c>
      <c r="G18" s="169" t="s">
        <v>144</v>
      </c>
      <c r="H18" s="168" t="s">
        <v>145</v>
      </c>
      <c r="I18" s="169" t="s">
        <v>144</v>
      </c>
      <c r="J18" s="168" t="s">
        <v>145</v>
      </c>
      <c r="K18" s="169" t="s">
        <v>144</v>
      </c>
      <c r="L18" s="168" t="s">
        <v>145</v>
      </c>
      <c r="M18" s="169" t="s">
        <v>144</v>
      </c>
      <c r="N18" s="168" t="s">
        <v>145</v>
      </c>
      <c r="O18" s="816"/>
    </row>
    <row r="19" spans="2:15" ht="29.25" customHeight="1">
      <c r="B19" s="160" t="s">
        <v>20</v>
      </c>
      <c r="C19" s="820" t="str">
        <f>IF(Pradžia!$I$29=TRUE,IF(A1_pav="","",A1_pav),"")</f>
        <v>2021-2027 m. IP ir EGADP suderintų rodiklių reikšmių pasiekimas</v>
      </c>
      <c r="D19" s="821"/>
      <c r="E19" s="193">
        <f ca="1">IF(Pradžia!$I$29=TRUE,IF(INDIRECT("'" &amp; $B19 &amp;"'!F9")="","",INDIRECT("'" &amp; $B19 &amp;"'!F9")),"")</f>
        <v>2344074423.5326204</v>
      </c>
      <c r="F19" s="193">
        <f ca="1">IF(Pradžia!$I$29=TRUE,IF(INDIRECT("'" &amp; $B19 &amp;"'!G9")="","",INDIRECT("'" &amp; $B19 &amp;"'!G9")),"")</f>
        <v>2889945508.9852252</v>
      </c>
      <c r="G19" s="193">
        <f ca="1">IF(Pradžia!$I$29=TRUE,IF(INDIRECT("'" &amp; $B19 &amp;"'!F8")="","",INDIRECT("'" &amp; $B19 &amp;"'!F8")),"")</f>
        <v>0</v>
      </c>
      <c r="H19" s="193">
        <f ca="1">IF(Pradžia!$I$29=TRUE,IF(INDIRECT("'" &amp; $B19 &amp;"'!G8")="","",INDIRECT("'" &amp; $B19 &amp;"'!G8")),"")</f>
        <v>0</v>
      </c>
      <c r="I19" s="193">
        <f ca="1">IF(Pradžia!$I$29=TRUE,IF(INDIRECT("'" &amp; $B19 &amp;"'!F103")="","",INDIRECT("'" &amp; $B19 &amp;"'!F103")-INDIRECT("'" &amp; $B19 &amp;"'!F115")),"")</f>
        <v>-798790256.44213736</v>
      </c>
      <c r="J19" s="193">
        <f ca="1">IF(Pradžia!$I$29=TRUE,IF(INDIRECT("'" &amp; $B19 &amp;"'!G103")="","",INDIRECT("'" &amp; $B19 &amp;"'!G103")-INDIRECT("'" &amp; $B19 &amp;"'!G115")),"")</f>
        <v>-1795243264</v>
      </c>
      <c r="K19" s="193">
        <f ca="1">IF(Pradžia!$I$29=TRUE,IF(INDIRECT("'" &amp; $B19 &amp;"'!F7")="","",INDIRECT("'" &amp; $B19 &amp;"'!F7")),"")</f>
        <v>1545284167.0904832</v>
      </c>
      <c r="L19" s="193">
        <f ca="1">IF(Pradžia!$I$29=TRUE,IF(INDIRECT("'" &amp; $B19 &amp;"'!G7")="","",INDIRECT("'" &amp; $B19 &amp;"'!G7")),"")</f>
        <v>1094702244.9852252</v>
      </c>
      <c r="M19" s="193">
        <f ca="1">IF(Pradžia!$I$29=TRUE,'Poveikis VF'!F11,"")</f>
        <v>-1136972930.2930579</v>
      </c>
      <c r="N19" s="193">
        <f ca="1">IF(Pradžia!$I$29=TRUE,'Poveikis VF'!G11,"")</f>
        <v>-589946896.68200457</v>
      </c>
      <c r="O19" s="193">
        <f ca="1">IF(Pradžia!$I$29=TRUE,IF($B$4=Data1!$G$2,SNA!F15,SVA!G10),"")</f>
        <v>15974070959.473965</v>
      </c>
    </row>
    <row r="20" spans="2:15" ht="29.25" hidden="1" customHeight="1">
      <c r="B20" s="160" t="s">
        <v>25</v>
      </c>
      <c r="C20" s="820" t="str">
        <f>IF(Pradžia!$I$31=TRUE,IF(A2_pav="","",A2_pav),"")</f>
        <v/>
      </c>
      <c r="D20" s="821"/>
      <c r="E20" s="193" t="str">
        <f ca="1">IF(Pradžia!$I$31=TRUE,IF(INDIRECT("'" &amp; $B20 &amp;"'!F9")="","",INDIRECT("'" &amp; $B20 &amp;"'!F9")),"")</f>
        <v/>
      </c>
      <c r="F20" s="193" t="str">
        <f ca="1">IF(Pradžia!$I$31=TRUE,IF(INDIRECT("'" &amp; $B20 &amp;"'!G9")="","",INDIRECT("'" &amp; $B20 &amp;"'!G9")),"")</f>
        <v/>
      </c>
      <c r="G20" s="193" t="str">
        <f ca="1">IF(Pradžia!$I$31=TRUE,IF(INDIRECT("'" &amp; $B20 &amp;"'!F8")="","",INDIRECT("'" &amp; $B20 &amp;"'!F8")),"")</f>
        <v/>
      </c>
      <c r="H20" s="193" t="str">
        <f ca="1">IF(Pradžia!$I$31=TRUE,IF(INDIRECT("'" &amp; $B20 &amp;"'!G8")="","",INDIRECT("'" &amp; $B20 &amp;"'!G8")),"")</f>
        <v/>
      </c>
      <c r="I20" s="193" t="str">
        <f ca="1">IF(Pradžia!$I$31=TRUE,IF(INDIRECT("'" &amp; $B20 &amp;"'!F103")="","",INDIRECT("'" &amp; $B20 &amp;"'!F103")-INDIRECT("'" &amp; $B20 &amp;"'!F115")),"")</f>
        <v/>
      </c>
      <c r="J20" s="193" t="str">
        <f ca="1">IF(Pradžia!$I$31=TRUE,IF(INDIRECT("'" &amp; $B20 &amp;"'!G103")="","",INDIRECT("'" &amp; $B20 &amp;"'!G103")-INDIRECT("'" &amp; $B20 &amp;"'!G115")),"")</f>
        <v/>
      </c>
      <c r="K20" s="193" t="str">
        <f ca="1">IF(Pradžia!$I$31=TRUE,IF(INDIRECT("'" &amp; $B20 &amp;"'!F7")="","",INDIRECT("'" &amp; $B20 &amp;"'!F7")),"")</f>
        <v/>
      </c>
      <c r="L20" s="193" t="str">
        <f ca="1">IF(Pradžia!$I$31=TRUE,IF(INDIRECT("'" &amp; $B20 &amp;"'!G7")="","",INDIRECT("'" &amp; $B20 &amp;"'!G7")),"")</f>
        <v/>
      </c>
      <c r="M20" s="193" t="str">
        <f>IF(Pradžia!$I$31=TRUE,'Poveikis VF'!F18,"")</f>
        <v/>
      </c>
      <c r="N20" s="193" t="str">
        <f>IF(Pradžia!$I$31=TRUE,'Poveikis VF'!G18,"")</f>
        <v/>
      </c>
      <c r="O20" s="193" t="str">
        <f>IF(Pradžia!$I$31=TRUE,IF($B$4=Data1!$G$2,SNA!F33,SVA!G11),"")</f>
        <v/>
      </c>
    </row>
    <row r="21" spans="2:15" ht="29.25" hidden="1" customHeight="1">
      <c r="B21" s="160" t="s">
        <v>29</v>
      </c>
      <c r="C21" s="820" t="str">
        <f>IF(Pradžia!$I$33=TRUE,IF(A3_pav="","",A3_pav),"")</f>
        <v/>
      </c>
      <c r="D21" s="821"/>
      <c r="E21" s="193" t="str">
        <f ca="1">IF(Pradžia!$I$33=TRUE,IF(INDIRECT("'" &amp; $B21 &amp;"'!F9")="","",INDIRECT("'" &amp; $B21 &amp;"'!F9")),"")</f>
        <v/>
      </c>
      <c r="F21" s="193" t="str">
        <f ca="1">IF(Pradžia!$I$33=TRUE,IF(INDIRECT("'" &amp; $B21 &amp;"'!G9")="","",INDIRECT("'" &amp; $B21 &amp;"'!G9")),"")</f>
        <v/>
      </c>
      <c r="G21" s="193" t="str">
        <f ca="1">IF(Pradžia!$I$33=TRUE,IF(INDIRECT("'" &amp; $B21 &amp;"'!F8")="","",INDIRECT("'" &amp; $B21 &amp;"'!F8")),"")</f>
        <v/>
      </c>
      <c r="H21" s="193" t="str">
        <f ca="1">IF(Pradžia!$I$33=TRUE,IF(INDIRECT("'" &amp; $B21 &amp;"'!G8")="","",INDIRECT("'" &amp; $B21 &amp;"'!G8")),"")</f>
        <v/>
      </c>
      <c r="I21" s="193" t="str">
        <f ca="1">IF(Pradžia!$I$33=TRUE,IF(INDIRECT("'" &amp; $B21 &amp;"'!F103")="","",INDIRECT("'" &amp; $B21 &amp;"'!F103")-INDIRECT("'" &amp; $B21 &amp;"'!F115")),"")</f>
        <v/>
      </c>
      <c r="J21" s="193" t="str">
        <f ca="1">IF(Pradžia!$I$33=TRUE,IF(INDIRECT("'" &amp; $B21 &amp;"'!G103")="","",INDIRECT("'" &amp; $B21 &amp;"'!G103")-INDIRECT("'" &amp; $B21 &amp;"'!G115")),"")</f>
        <v/>
      </c>
      <c r="K21" s="193" t="str">
        <f ca="1">IF(Pradžia!$I$33=TRUE,IF(INDIRECT("'" &amp; $B21 &amp;"'!F7")="","",INDIRECT("'" &amp; $B21 &amp;"'!F7")),"")</f>
        <v/>
      </c>
      <c r="L21" s="193" t="str">
        <f ca="1">IF(Pradžia!$I$33=TRUE,IF(INDIRECT("'" &amp; $B21 &amp;"'!G7")="","",INDIRECT("'" &amp; $B21 &amp;"'!G7")),"")</f>
        <v/>
      </c>
      <c r="M21" s="193" t="str">
        <f>IF(Pradžia!$I$33=TRUE,'Poveikis VF'!F25,"")</f>
        <v/>
      </c>
      <c r="N21" s="193" t="str">
        <f>IF(Pradžia!$I$33=TRUE,'Poveikis VF'!G25,"")</f>
        <v/>
      </c>
      <c r="O21" s="193" t="str">
        <f>IF(Pradžia!$I$33=TRUE,IF($B$4=Data1!$G$2,SNA!F51,SVA!G12),"")</f>
        <v/>
      </c>
    </row>
    <row r="22" spans="2:15" ht="29.25" hidden="1" customHeight="1">
      <c r="B22" s="160" t="s">
        <v>33</v>
      </c>
      <c r="C22" s="820" t="str">
        <f>IF(Pradžia!$I$35=TRUE,IF(A4_pav="","",A4_pav),"")</f>
        <v/>
      </c>
      <c r="D22" s="821"/>
      <c r="E22" s="193" t="str">
        <f ca="1">IF(Pradžia!$I$35=TRUE,IF(INDIRECT("'" &amp; $B22 &amp;"'!F9")="","",INDIRECT("'" &amp; $B22 &amp;"'!F9")),"")</f>
        <v/>
      </c>
      <c r="F22" s="193" t="str">
        <f ca="1">IF(Pradžia!$I$35=TRUE,IF(INDIRECT("'" &amp; $B22 &amp;"'!G9")="","",INDIRECT("'" &amp; $B22 &amp;"'!G9")),"")</f>
        <v/>
      </c>
      <c r="G22" s="193" t="str">
        <f ca="1">IF(Pradžia!$I$35=TRUE,IF(INDIRECT("'" &amp; $B22 &amp;"'!F8")="","",INDIRECT("'" &amp; $B22 &amp;"'!F8")),"")</f>
        <v/>
      </c>
      <c r="H22" s="193" t="str">
        <f ca="1">IF(Pradžia!$I$35=TRUE,IF(INDIRECT("'" &amp; $B22 &amp;"'!G8")="","",INDIRECT("'" &amp; $B22 &amp;"'!G8")),"")</f>
        <v/>
      </c>
      <c r="I22" s="193" t="str">
        <f ca="1">IF(Pradžia!$I$35=TRUE,IF(INDIRECT("'" &amp; $B22 &amp;"'!F103")="","",INDIRECT("'" &amp; $B22 &amp;"'!F103")-INDIRECT("'" &amp; $B22 &amp;"'!F115")),"")</f>
        <v/>
      </c>
      <c r="J22" s="193" t="str">
        <f ca="1">IF(Pradžia!$I$35=TRUE,IF(INDIRECT("'" &amp; $B22 &amp;"'!G103")="","",INDIRECT("'" &amp; $B22 &amp;"'!G103")-INDIRECT("'" &amp; $B22 &amp;"'!G115")),"")</f>
        <v/>
      </c>
      <c r="K22" s="193" t="str">
        <f ca="1">IF(Pradžia!$I$35=TRUE,IF(INDIRECT("'" &amp; $B22 &amp;"'!F7")="","",INDIRECT("'" &amp; $B22 &amp;"'!F7")),"")</f>
        <v/>
      </c>
      <c r="L22" s="193" t="str">
        <f ca="1">IF(Pradžia!$I$35=TRUE,IF(INDIRECT("'" &amp; $B22 &amp;"'!G7")="","",INDIRECT("'" &amp; $B22 &amp;"'!G7")),"")</f>
        <v/>
      </c>
      <c r="M22" s="193" t="str">
        <f>IF(Pradžia!$I$35=TRUE,'Poveikis VF'!F32,"")</f>
        <v/>
      </c>
      <c r="N22" s="193" t="str">
        <f>IF(Pradžia!$I$35=TRUE,'Poveikis VF'!G32,"")</f>
        <v/>
      </c>
      <c r="O22" s="193" t="str">
        <f>IF(Pradžia!$I$35=TRUE,IF($B$4=Data1!$G$2,SNA!F69,SVA!G13),"")</f>
        <v/>
      </c>
    </row>
    <row r="23" spans="2:15" ht="29.25" hidden="1" customHeight="1">
      <c r="B23" s="160" t="s">
        <v>39</v>
      </c>
      <c r="C23" s="820" t="str">
        <f>IF(Pradžia!$I$37=TRUE,IF(A5_pav="","",A5_pav),"")</f>
        <v/>
      </c>
      <c r="D23" s="821"/>
      <c r="E23" s="193" t="str">
        <f ca="1">IF(Pradžia!$I$37=TRUE,IF(INDIRECT("'" &amp; $B23 &amp;"'!F9")="","",INDIRECT("'" &amp; $B23 &amp;"'!F9")),"")</f>
        <v/>
      </c>
      <c r="F23" s="193" t="str">
        <f ca="1">IF(Pradžia!$I$37=TRUE,IF(INDIRECT("'" &amp; $B23 &amp;"'!G9")="","",INDIRECT("'" &amp; $B23 &amp;"'!G9")),"")</f>
        <v/>
      </c>
      <c r="G23" s="193" t="str">
        <f ca="1">IF(Pradžia!$I$37=TRUE,IF(INDIRECT("'" &amp; $B23 &amp;"'!F8")="","",INDIRECT("'" &amp; $B23 &amp;"'!F8")),"")</f>
        <v/>
      </c>
      <c r="H23" s="193" t="str">
        <f ca="1">IF(Pradžia!$I$37=TRUE,IF(INDIRECT("'" &amp; $B23 &amp;"'!G8")="","",INDIRECT("'" &amp; $B23 &amp;"'!G8")),"")</f>
        <v/>
      </c>
      <c r="I23" s="193" t="str">
        <f ca="1">IF(Pradžia!$I$37=TRUE,IF(INDIRECT("'" &amp; $B23 &amp;"'!F103")="","",INDIRECT("'" &amp; $B23 &amp;"'!F103")-INDIRECT("'" &amp; $B23 &amp;"'!F115")),"")</f>
        <v/>
      </c>
      <c r="J23" s="193" t="str">
        <f ca="1">IF(Pradžia!$I$37=TRUE,IF(INDIRECT("'" &amp; $B23 &amp;"'!G103")="","",INDIRECT("'" &amp; $B23 &amp;"'!G103")-INDIRECT("'" &amp; $B23 &amp;"'!G115")),"")</f>
        <v/>
      </c>
      <c r="K23" s="193" t="str">
        <f ca="1">IF(Pradžia!$I$37=TRUE,IF(INDIRECT("'" &amp; $B23 &amp;"'!F7")="","",INDIRECT("'" &amp; $B23 &amp;"'!F7")),"")</f>
        <v/>
      </c>
      <c r="L23" s="193" t="str">
        <f ca="1">IF(Pradžia!$I$37=TRUE,IF(INDIRECT("'" &amp; $B23 &amp;"'!G7")="","",INDIRECT("'" &amp; $B23 &amp;"'!G7")),"")</f>
        <v/>
      </c>
      <c r="M23" s="193" t="str">
        <f>IF(Pradžia!$I$37=TRUE,'Poveikis VF'!F39,"")</f>
        <v/>
      </c>
      <c r="N23" s="193" t="str">
        <f>IF(Pradžia!$I$37=TRUE,'Poveikis VF'!G39,"")</f>
        <v/>
      </c>
      <c r="O23" s="193" t="str">
        <f>IF(Pradžia!$I$37=TRUE,IF($B$4=Data1!$G$2,SNA!F87,SVA!G14),"")</f>
        <v/>
      </c>
    </row>
    <row r="24" spans="2:15">
      <c r="B24" s="6"/>
      <c r="C24" s="6"/>
      <c r="D24" s="6"/>
    </row>
    <row r="25" spans="2:15">
      <c r="B25" s="16" t="s">
        <v>231</v>
      </c>
      <c r="C25" s="16"/>
      <c r="D25" s="16"/>
      <c r="E25" s="8"/>
      <c r="F25" s="8"/>
      <c r="G25" s="8"/>
      <c r="H25" s="8"/>
      <c r="I25" s="8"/>
      <c r="J25" s="8"/>
    </row>
    <row r="26" spans="2:15" ht="62.25" customHeight="1">
      <c r="B26" s="219" t="s">
        <v>14</v>
      </c>
      <c r="C26" s="829" t="s">
        <v>136</v>
      </c>
      <c r="D26" s="830"/>
      <c r="E26" s="169" t="s">
        <v>276</v>
      </c>
      <c r="F26" s="169" t="s">
        <v>277</v>
      </c>
      <c r="G26" s="169" t="s">
        <v>235</v>
      </c>
      <c r="I26" s="43"/>
      <c r="J26" s="43"/>
      <c r="K26" s="42"/>
      <c r="L26" s="42"/>
      <c r="M26" s="42"/>
      <c r="N26" s="42"/>
    </row>
    <row r="27" spans="2:15" ht="32.25" customHeight="1">
      <c r="B27" s="160" t="s">
        <v>20</v>
      </c>
      <c r="C27" s="820" t="str">
        <f>IF(Pradžia!$I$29=TRUE,IF(A1_pav="","",A1_pav),"")</f>
        <v>2021-2027 m. IP ir EGADP suderintų rodiklių reikšmių pasiekimas</v>
      </c>
      <c r="D27" s="821"/>
      <c r="E27" s="222">
        <f ca="1">IF(Pradžia!$I$29=TRUE,SNA!$F20,"")</f>
        <v>-1545284167.0904832</v>
      </c>
      <c r="F27" s="223">
        <f ca="1">IF(Pradžia!$I$29=TRUE,SNA!$F21,"")</f>
        <v>-2.9666211976785872E-2</v>
      </c>
      <c r="G27" s="224">
        <f ca="1">IF(Pradžia!$I$29=TRUE,SNA!$F22,"")</f>
        <v>0.34317307496438415</v>
      </c>
    </row>
    <row r="28" spans="2:15" ht="32.25" hidden="1" customHeight="1">
      <c r="B28" s="160" t="s">
        <v>25</v>
      </c>
      <c r="C28" s="820" t="str">
        <f>IF(Pradžia!$I$31=TRUE,IF(A2_pav="","",A2_pav),"")</f>
        <v/>
      </c>
      <c r="D28" s="821"/>
      <c r="E28" s="222" t="str">
        <f>IF(Pradžia!$I$31=TRUE,SNA!$F38,"")</f>
        <v/>
      </c>
      <c r="F28" s="223" t="str">
        <f>IF(Pradžia!$I$31=TRUE,SNA!$F39,"")</f>
        <v/>
      </c>
      <c r="G28" s="224" t="str">
        <f>IF(Pradžia!$I$31=TRUE,SNA!$F40,"")</f>
        <v/>
      </c>
    </row>
    <row r="29" spans="2:15" ht="32.25" hidden="1" customHeight="1">
      <c r="B29" s="160" t="s">
        <v>29</v>
      </c>
      <c r="C29" s="820" t="str">
        <f>IF(Pradžia!$I$33=TRUE,IF(A3_pav="","",A3_pav),"")</f>
        <v/>
      </c>
      <c r="D29" s="821"/>
      <c r="E29" s="222" t="str">
        <f>IF(Pradžia!$I$33=TRUE,SNA!$F56,"")</f>
        <v/>
      </c>
      <c r="F29" s="223" t="str">
        <f>IF(Pradžia!$I$33=TRUE,SNA!$F57,"")</f>
        <v/>
      </c>
      <c r="G29" s="224" t="str">
        <f>IF(Pradžia!$I$33=TRUE,SNA!$F58,"")</f>
        <v/>
      </c>
    </row>
    <row r="30" spans="2:15" ht="32.25" hidden="1" customHeight="1">
      <c r="B30" s="160" t="s">
        <v>33</v>
      </c>
      <c r="C30" s="820" t="str">
        <f>IF(Pradžia!$I$35=TRUE,IF(A4_pav="","",A4_pav),"")</f>
        <v/>
      </c>
      <c r="D30" s="821"/>
      <c r="E30" s="222" t="str">
        <f>IF(Pradžia!$I$35=TRUE,SNA!$F74,"")</f>
        <v/>
      </c>
      <c r="F30" s="223" t="str">
        <f>IF(Pradžia!$I$35=TRUE,SNA!$F75,"")</f>
        <v/>
      </c>
      <c r="G30" s="224" t="str">
        <f>IF(Pradžia!$I$35=TRUE,SNA!$F76,"")</f>
        <v/>
      </c>
    </row>
    <row r="31" spans="2:15" ht="32.25" hidden="1" customHeight="1">
      <c r="B31" s="160" t="s">
        <v>39</v>
      </c>
      <c r="C31" s="820" t="str">
        <f>IF(Pradžia!$I$37=TRUE,IF(A5_pav="","",A5_pav),"")</f>
        <v/>
      </c>
      <c r="D31" s="821"/>
      <c r="E31" s="222" t="str">
        <f>IF(Pradžia!$I$37=TRUE,SNA!$F92,"")</f>
        <v/>
      </c>
      <c r="F31" s="223" t="str">
        <f>IF(Pradžia!$I$37=TRUE,SNA!$F93,"")</f>
        <v/>
      </c>
      <c r="G31" s="224" t="str">
        <f>IF(Pradžia!$I$37=TRUE,SNA!$F94,"")</f>
        <v/>
      </c>
    </row>
    <row r="32" spans="2:15">
      <c r="B32" s="6"/>
      <c r="C32" s="6"/>
      <c r="D32" s="6"/>
    </row>
    <row r="33" spans="1:107">
      <c r="B33" s="16" t="s">
        <v>278</v>
      </c>
      <c r="C33" s="16"/>
      <c r="D33" s="16"/>
      <c r="E33" s="16"/>
      <c r="F33" s="16"/>
      <c r="G33" s="146" t="s">
        <v>140</v>
      </c>
      <c r="H33" s="144">
        <f ca="1">H40</f>
        <v>2021</v>
      </c>
      <c r="I33" s="144">
        <f t="shared" ref="I33:BT33" ca="1" si="0">I40</f>
        <v>2022</v>
      </c>
      <c r="J33" s="144">
        <f t="shared" ca="1" si="0"/>
        <v>2023</v>
      </c>
      <c r="K33" s="144">
        <f t="shared" ca="1" si="0"/>
        <v>2024</v>
      </c>
      <c r="L33" s="144">
        <f t="shared" ca="1" si="0"/>
        <v>2025</v>
      </c>
      <c r="M33" s="144">
        <f t="shared" ca="1" si="0"/>
        <v>2026</v>
      </c>
      <c r="N33" s="144">
        <f t="shared" ca="1" si="0"/>
        <v>2027</v>
      </c>
      <c r="O33" s="144">
        <f t="shared" ca="1" si="0"/>
        <v>2028</v>
      </c>
      <c r="P33" s="144">
        <f t="shared" ca="1" si="0"/>
        <v>2029</v>
      </c>
      <c r="Q33" s="144">
        <f t="shared" ca="1" si="0"/>
        <v>2030</v>
      </c>
      <c r="R33" s="144">
        <f t="shared" ca="1" si="0"/>
        <v>2031</v>
      </c>
      <c r="S33" s="144">
        <f t="shared" ca="1" si="0"/>
        <v>2032</v>
      </c>
      <c r="T33" s="144">
        <f t="shared" ca="1" si="0"/>
        <v>2033</v>
      </c>
      <c r="U33" s="144">
        <f t="shared" ca="1" si="0"/>
        <v>2034</v>
      </c>
      <c r="V33" s="144">
        <f t="shared" ca="1" si="0"/>
        <v>2035</v>
      </c>
      <c r="W33" s="144">
        <f t="shared" ca="1" si="0"/>
        <v>2036</v>
      </c>
      <c r="X33" s="144">
        <f t="shared" ca="1" si="0"/>
        <v>2037</v>
      </c>
      <c r="Y33" s="144">
        <f t="shared" ca="1" si="0"/>
        <v>2038</v>
      </c>
      <c r="Z33" s="144">
        <f t="shared" ca="1" si="0"/>
        <v>2039</v>
      </c>
      <c r="AA33" s="144">
        <f t="shared" ca="1" si="0"/>
        <v>2040</v>
      </c>
      <c r="AB33" s="144">
        <f t="shared" ca="1" si="0"/>
        <v>2041</v>
      </c>
      <c r="AC33" s="144">
        <f t="shared" ca="1" si="0"/>
        <v>2042</v>
      </c>
      <c r="AD33" s="144">
        <f t="shared" ca="1" si="0"/>
        <v>2043</v>
      </c>
      <c r="AE33" s="144">
        <f t="shared" ca="1" si="0"/>
        <v>2044</v>
      </c>
      <c r="AF33" s="144">
        <f t="shared" ca="1" si="0"/>
        <v>2045</v>
      </c>
      <c r="AG33" s="144">
        <f t="shared" ca="1" si="0"/>
        <v>2046</v>
      </c>
      <c r="AH33" s="144">
        <f t="shared" ca="1" si="0"/>
        <v>2047</v>
      </c>
      <c r="AI33" s="144">
        <f t="shared" ca="1" si="0"/>
        <v>2048</v>
      </c>
      <c r="AJ33" s="144">
        <f t="shared" ca="1" si="0"/>
        <v>2049</v>
      </c>
      <c r="AK33" s="144">
        <f t="shared" ca="1" si="0"/>
        <v>2050</v>
      </c>
      <c r="AL33" s="144">
        <f t="shared" ca="1" si="0"/>
        <v>2051</v>
      </c>
      <c r="AM33" s="144">
        <f t="shared" ca="1" si="0"/>
        <v>2052</v>
      </c>
      <c r="AN33" s="144">
        <f t="shared" ca="1" si="0"/>
        <v>2053</v>
      </c>
      <c r="AO33" s="144">
        <f t="shared" ca="1" si="0"/>
        <v>2054</v>
      </c>
      <c r="AP33" s="144">
        <f t="shared" ca="1" si="0"/>
        <v>2055</v>
      </c>
      <c r="AQ33" s="144">
        <f t="shared" ca="1" si="0"/>
        <v>2056</v>
      </c>
      <c r="AR33" s="144">
        <f t="shared" ca="1" si="0"/>
        <v>2057</v>
      </c>
      <c r="AS33" s="144">
        <f t="shared" ca="1" si="0"/>
        <v>2058</v>
      </c>
      <c r="AT33" s="144">
        <f t="shared" ca="1" si="0"/>
        <v>2059</v>
      </c>
      <c r="AU33" s="144">
        <f t="shared" ca="1" si="0"/>
        <v>2060</v>
      </c>
      <c r="AV33" s="144">
        <f t="shared" ca="1" si="0"/>
        <v>2061</v>
      </c>
      <c r="AW33" s="144">
        <f t="shared" ca="1" si="0"/>
        <v>2062</v>
      </c>
      <c r="AX33" s="144">
        <f t="shared" ca="1" si="0"/>
        <v>2063</v>
      </c>
      <c r="AY33" s="144">
        <f t="shared" ca="1" si="0"/>
        <v>2064</v>
      </c>
      <c r="AZ33" s="144">
        <f t="shared" ca="1" si="0"/>
        <v>2065</v>
      </c>
      <c r="BA33" s="144">
        <f t="shared" ca="1" si="0"/>
        <v>2066</v>
      </c>
      <c r="BB33" s="144">
        <f t="shared" ca="1" si="0"/>
        <v>2067</v>
      </c>
      <c r="BC33" s="144">
        <f t="shared" ca="1" si="0"/>
        <v>2068</v>
      </c>
      <c r="BD33" s="144">
        <f t="shared" ca="1" si="0"/>
        <v>2069</v>
      </c>
      <c r="BE33" s="144">
        <f t="shared" ca="1" si="0"/>
        <v>2070</v>
      </c>
      <c r="BF33" s="144">
        <f t="shared" ca="1" si="0"/>
        <v>2071</v>
      </c>
      <c r="BG33" s="144">
        <f t="shared" ca="1" si="0"/>
        <v>2072</v>
      </c>
      <c r="BH33" s="144">
        <f t="shared" ca="1" si="0"/>
        <v>2073</v>
      </c>
      <c r="BI33" s="144">
        <f t="shared" ca="1" si="0"/>
        <v>2074</v>
      </c>
      <c r="BJ33" s="144">
        <f t="shared" ca="1" si="0"/>
        <v>2075</v>
      </c>
      <c r="BK33" s="144">
        <f t="shared" ca="1" si="0"/>
        <v>2076</v>
      </c>
      <c r="BL33" s="144">
        <f t="shared" ca="1" si="0"/>
        <v>2077</v>
      </c>
      <c r="BM33" s="144">
        <f t="shared" ca="1" si="0"/>
        <v>2078</v>
      </c>
      <c r="BN33" s="144">
        <f t="shared" ca="1" si="0"/>
        <v>2079</v>
      </c>
      <c r="BO33" s="144">
        <f t="shared" ca="1" si="0"/>
        <v>2080</v>
      </c>
      <c r="BP33" s="144">
        <f t="shared" ca="1" si="0"/>
        <v>2081</v>
      </c>
      <c r="BQ33" s="144">
        <f t="shared" ca="1" si="0"/>
        <v>2082</v>
      </c>
      <c r="BR33" s="144">
        <f t="shared" ca="1" si="0"/>
        <v>2083</v>
      </c>
      <c r="BS33" s="144">
        <f t="shared" ca="1" si="0"/>
        <v>2084</v>
      </c>
      <c r="BT33" s="144">
        <f t="shared" ca="1" si="0"/>
        <v>2085</v>
      </c>
      <c r="BU33" s="144">
        <f t="shared" ref="BU33:DC33" ca="1" si="1">BU40</f>
        <v>2086</v>
      </c>
      <c r="BV33" s="144">
        <f t="shared" ca="1" si="1"/>
        <v>2087</v>
      </c>
      <c r="BW33" s="144">
        <f t="shared" ca="1" si="1"/>
        <v>2088</v>
      </c>
      <c r="BX33" s="144">
        <f t="shared" ca="1" si="1"/>
        <v>2089</v>
      </c>
      <c r="BY33" s="144">
        <f t="shared" ca="1" si="1"/>
        <v>2090</v>
      </c>
      <c r="BZ33" s="144">
        <f t="shared" ca="1" si="1"/>
        <v>2091</v>
      </c>
      <c r="CA33" s="144">
        <f t="shared" ca="1" si="1"/>
        <v>2092</v>
      </c>
      <c r="CB33" s="144">
        <f t="shared" ca="1" si="1"/>
        <v>2093</v>
      </c>
      <c r="CC33" s="144">
        <f t="shared" ca="1" si="1"/>
        <v>2094</v>
      </c>
      <c r="CD33" s="144">
        <f t="shared" ca="1" si="1"/>
        <v>2095</v>
      </c>
      <c r="CE33" s="144">
        <f t="shared" ca="1" si="1"/>
        <v>2096</v>
      </c>
      <c r="CF33" s="144">
        <f t="shared" ca="1" si="1"/>
        <v>2097</v>
      </c>
      <c r="CG33" s="144">
        <f t="shared" ca="1" si="1"/>
        <v>2098</v>
      </c>
      <c r="CH33" s="144">
        <f t="shared" ca="1" si="1"/>
        <v>2099</v>
      </c>
      <c r="CI33" s="144">
        <f t="shared" ca="1" si="1"/>
        <v>2100</v>
      </c>
      <c r="CJ33" s="144">
        <f t="shared" ca="1" si="1"/>
        <v>2101</v>
      </c>
      <c r="CK33" s="144">
        <f t="shared" ca="1" si="1"/>
        <v>2102</v>
      </c>
      <c r="CL33" s="144">
        <f t="shared" ca="1" si="1"/>
        <v>2103</v>
      </c>
      <c r="CM33" s="144">
        <f t="shared" ca="1" si="1"/>
        <v>2104</v>
      </c>
      <c r="CN33" s="144">
        <f t="shared" ca="1" si="1"/>
        <v>2105</v>
      </c>
      <c r="CO33" s="144">
        <f t="shared" ca="1" si="1"/>
        <v>2106</v>
      </c>
      <c r="CP33" s="144">
        <f t="shared" ca="1" si="1"/>
        <v>2107</v>
      </c>
      <c r="CQ33" s="144">
        <f t="shared" ca="1" si="1"/>
        <v>2108</v>
      </c>
      <c r="CR33" s="144">
        <f t="shared" ca="1" si="1"/>
        <v>2109</v>
      </c>
      <c r="CS33" s="144">
        <f t="shared" ca="1" si="1"/>
        <v>2110</v>
      </c>
      <c r="CT33" s="144">
        <f t="shared" ca="1" si="1"/>
        <v>2111</v>
      </c>
      <c r="CU33" s="144">
        <f t="shared" ca="1" si="1"/>
        <v>2112</v>
      </c>
      <c r="CV33" s="144">
        <f t="shared" ca="1" si="1"/>
        <v>2113</v>
      </c>
      <c r="CW33" s="144">
        <f t="shared" ca="1" si="1"/>
        <v>2114</v>
      </c>
      <c r="CX33" s="144">
        <f t="shared" ca="1" si="1"/>
        <v>2115</v>
      </c>
      <c r="CY33" s="144">
        <f t="shared" ca="1" si="1"/>
        <v>2116</v>
      </c>
      <c r="CZ33" s="144">
        <f t="shared" ca="1" si="1"/>
        <v>2117</v>
      </c>
      <c r="DA33" s="144">
        <f t="shared" ca="1" si="1"/>
        <v>2118</v>
      </c>
      <c r="DB33" s="144">
        <f t="shared" ca="1" si="1"/>
        <v>2119</v>
      </c>
      <c r="DC33" s="144">
        <f t="shared" ca="1" si="1"/>
        <v>2120</v>
      </c>
    </row>
    <row r="34" spans="1:107" ht="30" customHeight="1">
      <c r="A34" s="44">
        <v>120</v>
      </c>
      <c r="B34" s="160" t="s">
        <v>203</v>
      </c>
      <c r="C34" s="834" t="str">
        <f>CONCATENATE("SIEKIAMAS REZULTATAS: ",IF(Result=0,"",Result),", matavimo vnt. ",IF(Result_mat=0,"",Result_mat) )</f>
        <v>SIEKIAMAS REZULTATAS: Elektros energijos, pagamintos iš AEI dalis, palyginti su bendruoju elektros energijos suvartojimu, sudaro 50% 2050 m. , matavimo vnt. %</v>
      </c>
      <c r="D34" s="834"/>
      <c r="E34" s="834"/>
      <c r="F34" s="834"/>
      <c r="G34" s="225">
        <f ca="1">SUMIF($H$39:$DC$39,"&lt;="&amp;PAL,$H34:$DC34)</f>
        <v>12</v>
      </c>
      <c r="H34" s="226">
        <f ca="1">IFERROR(OFFSET(INDIRECT("'"&amp;Opt_alt&amp;"'!H12"),$A34,H$39),"")</f>
        <v>0</v>
      </c>
      <c r="I34" s="226">
        <f t="shared" ref="I34:AM34" ca="1" si="2">IFERROR(OFFSET(INDIRECT("'"&amp;Opt_alt&amp;"'!H12"),$A34,I$39),"")</f>
        <v>0</v>
      </c>
      <c r="J34" s="226">
        <f t="shared" ca="1" si="2"/>
        <v>0</v>
      </c>
      <c r="K34" s="226">
        <f t="shared" ca="1" si="2"/>
        <v>0</v>
      </c>
      <c r="L34" s="226">
        <f t="shared" ca="1" si="2"/>
        <v>0</v>
      </c>
      <c r="M34" s="226">
        <f t="shared" ca="1" si="2"/>
        <v>0.5</v>
      </c>
      <c r="N34" s="226">
        <f t="shared" ca="1" si="2"/>
        <v>0.5</v>
      </c>
      <c r="O34" s="226">
        <f t="shared" ca="1" si="2"/>
        <v>0.5</v>
      </c>
      <c r="P34" s="226">
        <f t="shared" ca="1" si="2"/>
        <v>0.5</v>
      </c>
      <c r="Q34" s="226">
        <f t="shared" ca="1" si="2"/>
        <v>0.5</v>
      </c>
      <c r="R34" s="226">
        <f t="shared" ca="1" si="2"/>
        <v>0.5</v>
      </c>
      <c r="S34" s="226">
        <f t="shared" ca="1" si="2"/>
        <v>0.5</v>
      </c>
      <c r="T34" s="226">
        <f t="shared" ca="1" si="2"/>
        <v>0.5</v>
      </c>
      <c r="U34" s="226">
        <f t="shared" ca="1" si="2"/>
        <v>0.5</v>
      </c>
      <c r="V34" s="226">
        <f t="shared" ca="1" si="2"/>
        <v>0.5</v>
      </c>
      <c r="W34" s="226">
        <f t="shared" ca="1" si="2"/>
        <v>0.5</v>
      </c>
      <c r="X34" s="226">
        <f t="shared" ca="1" si="2"/>
        <v>0.5</v>
      </c>
      <c r="Y34" s="226">
        <f t="shared" ca="1" si="2"/>
        <v>0.5</v>
      </c>
      <c r="Z34" s="226">
        <f t="shared" ca="1" si="2"/>
        <v>0.5</v>
      </c>
      <c r="AA34" s="226">
        <f t="shared" ca="1" si="2"/>
        <v>0.5</v>
      </c>
      <c r="AB34" s="226">
        <f t="shared" ca="1" si="2"/>
        <v>0.5</v>
      </c>
      <c r="AC34" s="226">
        <f t="shared" ca="1" si="2"/>
        <v>0.5</v>
      </c>
      <c r="AD34" s="226">
        <f t="shared" ca="1" si="2"/>
        <v>0.5</v>
      </c>
      <c r="AE34" s="226">
        <f t="shared" ca="1" si="2"/>
        <v>0.5</v>
      </c>
      <c r="AF34" s="226">
        <f t="shared" ca="1" si="2"/>
        <v>0.5</v>
      </c>
      <c r="AG34" s="226">
        <f t="shared" ca="1" si="2"/>
        <v>0.5</v>
      </c>
      <c r="AH34" s="226">
        <f t="shared" ca="1" si="2"/>
        <v>0.5</v>
      </c>
      <c r="AI34" s="226">
        <f t="shared" ca="1" si="2"/>
        <v>0.5</v>
      </c>
      <c r="AJ34" s="226">
        <f t="shared" ca="1" si="2"/>
        <v>0.5</v>
      </c>
      <c r="AK34" s="226">
        <f t="shared" ca="1" si="2"/>
        <v>0</v>
      </c>
      <c r="AL34" s="226">
        <f t="shared" ca="1" si="2"/>
        <v>0</v>
      </c>
      <c r="AM34" s="226">
        <f t="shared" ca="1" si="2"/>
        <v>0</v>
      </c>
      <c r="AN34" s="226">
        <f t="shared" ref="AN34:BS34" ca="1" si="3">IFERROR(OFFSET(INDIRECT("'"&amp;Opt_alt&amp;"'!H12"),$A34,AN$39),"")</f>
        <v>0</v>
      </c>
      <c r="AO34" s="226">
        <f t="shared" ca="1" si="3"/>
        <v>0</v>
      </c>
      <c r="AP34" s="226">
        <f t="shared" ca="1" si="3"/>
        <v>0</v>
      </c>
      <c r="AQ34" s="226">
        <f t="shared" ca="1" si="3"/>
        <v>0</v>
      </c>
      <c r="AR34" s="226">
        <f t="shared" ca="1" si="3"/>
        <v>0</v>
      </c>
      <c r="AS34" s="226">
        <f t="shared" ca="1" si="3"/>
        <v>0</v>
      </c>
      <c r="AT34" s="226">
        <f t="shared" ca="1" si="3"/>
        <v>0</v>
      </c>
      <c r="AU34" s="226">
        <f t="shared" ca="1" si="3"/>
        <v>0</v>
      </c>
      <c r="AV34" s="226">
        <f t="shared" ca="1" si="3"/>
        <v>0</v>
      </c>
      <c r="AW34" s="226">
        <f t="shared" ca="1" si="3"/>
        <v>0</v>
      </c>
      <c r="AX34" s="226">
        <f t="shared" ca="1" si="3"/>
        <v>0</v>
      </c>
      <c r="AY34" s="226">
        <f t="shared" ca="1" si="3"/>
        <v>0</v>
      </c>
      <c r="AZ34" s="226">
        <f t="shared" ca="1" si="3"/>
        <v>0</v>
      </c>
      <c r="BA34" s="226">
        <f t="shared" ca="1" si="3"/>
        <v>0</v>
      </c>
      <c r="BB34" s="226">
        <f t="shared" ca="1" si="3"/>
        <v>0</v>
      </c>
      <c r="BC34" s="226">
        <f t="shared" ca="1" si="3"/>
        <v>0</v>
      </c>
      <c r="BD34" s="226">
        <f t="shared" ca="1" si="3"/>
        <v>0</v>
      </c>
      <c r="BE34" s="226">
        <f t="shared" ca="1" si="3"/>
        <v>0</v>
      </c>
      <c r="BF34" s="226">
        <f t="shared" ca="1" si="3"/>
        <v>0</v>
      </c>
      <c r="BG34" s="226">
        <f t="shared" ca="1" si="3"/>
        <v>0</v>
      </c>
      <c r="BH34" s="226">
        <f t="shared" ca="1" si="3"/>
        <v>0</v>
      </c>
      <c r="BI34" s="226">
        <f t="shared" ca="1" si="3"/>
        <v>0</v>
      </c>
      <c r="BJ34" s="226">
        <f t="shared" ca="1" si="3"/>
        <v>0</v>
      </c>
      <c r="BK34" s="226">
        <f t="shared" ca="1" si="3"/>
        <v>0</v>
      </c>
      <c r="BL34" s="226">
        <f t="shared" ca="1" si="3"/>
        <v>0</v>
      </c>
      <c r="BM34" s="226">
        <f t="shared" ca="1" si="3"/>
        <v>0</v>
      </c>
      <c r="BN34" s="226">
        <f t="shared" ca="1" si="3"/>
        <v>0</v>
      </c>
      <c r="BO34" s="226">
        <f t="shared" ca="1" si="3"/>
        <v>0</v>
      </c>
      <c r="BP34" s="226">
        <f t="shared" ca="1" si="3"/>
        <v>0</v>
      </c>
      <c r="BQ34" s="226">
        <f t="shared" ca="1" si="3"/>
        <v>0</v>
      </c>
      <c r="BR34" s="226">
        <f t="shared" ca="1" si="3"/>
        <v>0</v>
      </c>
      <c r="BS34" s="226">
        <f t="shared" ca="1" si="3"/>
        <v>0</v>
      </c>
      <c r="BT34" s="226">
        <f t="shared" ref="BT34:DC34" ca="1" si="4">IFERROR(OFFSET(INDIRECT("'"&amp;Opt_alt&amp;"'!H12"),$A34,BT$39),"")</f>
        <v>0</v>
      </c>
      <c r="BU34" s="226">
        <f t="shared" ca="1" si="4"/>
        <v>0</v>
      </c>
      <c r="BV34" s="226">
        <f t="shared" ca="1" si="4"/>
        <v>0</v>
      </c>
      <c r="BW34" s="226">
        <f t="shared" ca="1" si="4"/>
        <v>0</v>
      </c>
      <c r="BX34" s="226">
        <f t="shared" ca="1" si="4"/>
        <v>0</v>
      </c>
      <c r="BY34" s="226">
        <f t="shared" ca="1" si="4"/>
        <v>0</v>
      </c>
      <c r="BZ34" s="226">
        <f t="shared" ca="1" si="4"/>
        <v>0</v>
      </c>
      <c r="CA34" s="226">
        <f t="shared" ca="1" si="4"/>
        <v>0</v>
      </c>
      <c r="CB34" s="226">
        <f t="shared" ca="1" si="4"/>
        <v>0</v>
      </c>
      <c r="CC34" s="226">
        <f t="shared" ca="1" si="4"/>
        <v>0</v>
      </c>
      <c r="CD34" s="226">
        <f t="shared" ca="1" si="4"/>
        <v>0</v>
      </c>
      <c r="CE34" s="226">
        <f t="shared" ca="1" si="4"/>
        <v>0</v>
      </c>
      <c r="CF34" s="226">
        <f t="shared" ca="1" si="4"/>
        <v>0</v>
      </c>
      <c r="CG34" s="226">
        <f t="shared" ca="1" si="4"/>
        <v>0</v>
      </c>
      <c r="CH34" s="226">
        <f t="shared" ca="1" si="4"/>
        <v>0</v>
      </c>
      <c r="CI34" s="226">
        <f t="shared" ca="1" si="4"/>
        <v>0</v>
      </c>
      <c r="CJ34" s="226">
        <f t="shared" ca="1" si="4"/>
        <v>0</v>
      </c>
      <c r="CK34" s="226">
        <f t="shared" ca="1" si="4"/>
        <v>0</v>
      </c>
      <c r="CL34" s="226">
        <f t="shared" ca="1" si="4"/>
        <v>0</v>
      </c>
      <c r="CM34" s="226">
        <f t="shared" ca="1" si="4"/>
        <v>0</v>
      </c>
      <c r="CN34" s="226">
        <f t="shared" ca="1" si="4"/>
        <v>0</v>
      </c>
      <c r="CO34" s="226">
        <f t="shared" ca="1" si="4"/>
        <v>0</v>
      </c>
      <c r="CP34" s="226">
        <f t="shared" ca="1" si="4"/>
        <v>0</v>
      </c>
      <c r="CQ34" s="226">
        <f t="shared" ca="1" si="4"/>
        <v>0</v>
      </c>
      <c r="CR34" s="226">
        <f t="shared" ca="1" si="4"/>
        <v>0</v>
      </c>
      <c r="CS34" s="226">
        <f t="shared" ca="1" si="4"/>
        <v>0</v>
      </c>
      <c r="CT34" s="226">
        <f t="shared" ca="1" si="4"/>
        <v>0</v>
      </c>
      <c r="CU34" s="226">
        <f t="shared" ca="1" si="4"/>
        <v>0</v>
      </c>
      <c r="CV34" s="226">
        <f t="shared" ca="1" si="4"/>
        <v>0</v>
      </c>
      <c r="CW34" s="226">
        <f t="shared" ca="1" si="4"/>
        <v>0</v>
      </c>
      <c r="CX34" s="226">
        <f t="shared" ca="1" si="4"/>
        <v>0</v>
      </c>
      <c r="CY34" s="226">
        <f t="shared" ca="1" si="4"/>
        <v>0</v>
      </c>
      <c r="CZ34" s="226">
        <f t="shared" ca="1" si="4"/>
        <v>0</v>
      </c>
      <c r="DA34" s="226">
        <f t="shared" ca="1" si="4"/>
        <v>0</v>
      </c>
      <c r="DB34" s="226">
        <f t="shared" ca="1" si="4"/>
        <v>0</v>
      </c>
      <c r="DC34" s="226">
        <f t="shared" ca="1" si="4"/>
        <v>0</v>
      </c>
    </row>
    <row r="35" spans="1:107">
      <c r="B35" s="6"/>
      <c r="C35" s="6"/>
      <c r="D35" s="6"/>
    </row>
    <row r="36" spans="1:107">
      <c r="B36" s="6"/>
      <c r="C36" s="6"/>
      <c r="D36" s="6"/>
    </row>
    <row r="37" spans="1:107">
      <c r="B37" s="6"/>
      <c r="C37" s="6"/>
      <c r="D37" s="6"/>
    </row>
    <row r="38" spans="1:107">
      <c r="B38" s="6" t="s">
        <v>279</v>
      </c>
      <c r="C38" s="6"/>
    </row>
    <row r="39" spans="1:107">
      <c r="B39" s="6" t="s">
        <v>139</v>
      </c>
      <c r="C39" s="6"/>
      <c r="H39" s="168">
        <v>0</v>
      </c>
      <c r="I39" s="168">
        <v>1</v>
      </c>
      <c r="J39" s="168">
        <v>2</v>
      </c>
      <c r="K39" s="168">
        <v>3</v>
      </c>
      <c r="L39" s="168">
        <v>4</v>
      </c>
      <c r="M39" s="168">
        <v>5</v>
      </c>
      <c r="N39" s="168">
        <v>6</v>
      </c>
      <c r="O39" s="168">
        <v>7</v>
      </c>
      <c r="P39" s="168">
        <v>8</v>
      </c>
      <c r="Q39" s="168">
        <v>9</v>
      </c>
      <c r="R39" s="168">
        <v>10</v>
      </c>
      <c r="S39" s="168">
        <v>11</v>
      </c>
      <c r="T39" s="168">
        <v>12</v>
      </c>
      <c r="U39" s="168">
        <v>13</v>
      </c>
      <c r="V39" s="168">
        <v>14</v>
      </c>
      <c r="W39" s="168">
        <v>15</v>
      </c>
      <c r="X39" s="168">
        <v>16</v>
      </c>
      <c r="Y39" s="168">
        <v>17</v>
      </c>
      <c r="Z39" s="168">
        <v>18</v>
      </c>
      <c r="AA39" s="168">
        <v>19</v>
      </c>
      <c r="AB39" s="168">
        <v>20</v>
      </c>
      <c r="AC39" s="168">
        <v>21</v>
      </c>
      <c r="AD39" s="168">
        <v>22</v>
      </c>
      <c r="AE39" s="168">
        <v>23</v>
      </c>
      <c r="AF39" s="168">
        <v>24</v>
      </c>
      <c r="AG39" s="168">
        <v>25</v>
      </c>
      <c r="AH39" s="168">
        <v>26</v>
      </c>
      <c r="AI39" s="168">
        <v>27</v>
      </c>
      <c r="AJ39" s="168">
        <v>28</v>
      </c>
      <c r="AK39" s="168">
        <v>29</v>
      </c>
      <c r="AL39" s="168">
        <v>30</v>
      </c>
      <c r="AM39" s="168">
        <v>31</v>
      </c>
      <c r="AN39" s="168">
        <v>32</v>
      </c>
      <c r="AO39" s="168">
        <v>33</v>
      </c>
      <c r="AP39" s="168">
        <v>34</v>
      </c>
      <c r="AQ39" s="168">
        <v>35</v>
      </c>
      <c r="AR39" s="168">
        <v>36</v>
      </c>
      <c r="AS39" s="168">
        <v>37</v>
      </c>
      <c r="AT39" s="168">
        <v>38</v>
      </c>
      <c r="AU39" s="168">
        <v>39</v>
      </c>
      <c r="AV39" s="168">
        <v>40</v>
      </c>
      <c r="AW39" s="168">
        <v>41</v>
      </c>
      <c r="AX39" s="168">
        <v>42</v>
      </c>
      <c r="AY39" s="168">
        <v>43</v>
      </c>
      <c r="AZ39" s="168">
        <v>44</v>
      </c>
      <c r="BA39" s="168">
        <v>45</v>
      </c>
      <c r="BB39" s="168">
        <v>46</v>
      </c>
      <c r="BC39" s="168">
        <v>47</v>
      </c>
      <c r="BD39" s="168">
        <v>48</v>
      </c>
      <c r="BE39" s="168">
        <v>49</v>
      </c>
      <c r="BF39" s="168">
        <v>50</v>
      </c>
      <c r="BG39" s="168">
        <v>51</v>
      </c>
      <c r="BH39" s="168">
        <v>52</v>
      </c>
      <c r="BI39" s="168">
        <v>53</v>
      </c>
      <c r="BJ39" s="168">
        <v>54</v>
      </c>
      <c r="BK39" s="168">
        <v>55</v>
      </c>
      <c r="BL39" s="168">
        <v>56</v>
      </c>
      <c r="BM39" s="168">
        <v>57</v>
      </c>
      <c r="BN39" s="168">
        <v>58</v>
      </c>
      <c r="BO39" s="168">
        <v>59</v>
      </c>
      <c r="BP39" s="168">
        <v>60</v>
      </c>
      <c r="BQ39" s="168">
        <v>61</v>
      </c>
      <c r="BR39" s="168">
        <v>62</v>
      </c>
      <c r="BS39" s="168">
        <v>63</v>
      </c>
      <c r="BT39" s="168">
        <v>64</v>
      </c>
      <c r="BU39" s="168">
        <v>65</v>
      </c>
      <c r="BV39" s="168">
        <v>66</v>
      </c>
      <c r="BW39" s="168">
        <v>67</v>
      </c>
      <c r="BX39" s="168">
        <v>68</v>
      </c>
      <c r="BY39" s="168">
        <v>69</v>
      </c>
      <c r="BZ39" s="168">
        <v>70</v>
      </c>
      <c r="CA39" s="168">
        <v>71</v>
      </c>
      <c r="CB39" s="168">
        <v>72</v>
      </c>
      <c r="CC39" s="168">
        <v>73</v>
      </c>
      <c r="CD39" s="168">
        <v>74</v>
      </c>
      <c r="CE39" s="168">
        <v>75</v>
      </c>
      <c r="CF39" s="168">
        <v>76</v>
      </c>
      <c r="CG39" s="168">
        <v>77</v>
      </c>
      <c r="CH39" s="168">
        <v>78</v>
      </c>
      <c r="CI39" s="168">
        <v>79</v>
      </c>
      <c r="CJ39" s="168">
        <v>80</v>
      </c>
      <c r="CK39" s="168">
        <v>81</v>
      </c>
      <c r="CL39" s="168">
        <v>82</v>
      </c>
      <c r="CM39" s="168">
        <v>83</v>
      </c>
      <c r="CN39" s="168">
        <v>84</v>
      </c>
      <c r="CO39" s="168">
        <v>85</v>
      </c>
      <c r="CP39" s="168">
        <v>86</v>
      </c>
      <c r="CQ39" s="168">
        <v>87</v>
      </c>
      <c r="CR39" s="168">
        <v>88</v>
      </c>
      <c r="CS39" s="168">
        <v>89</v>
      </c>
      <c r="CT39" s="168">
        <v>90</v>
      </c>
      <c r="CU39" s="168">
        <v>91</v>
      </c>
      <c r="CV39" s="168">
        <v>92</v>
      </c>
      <c r="CW39" s="168">
        <v>93</v>
      </c>
      <c r="CX39" s="168">
        <v>94</v>
      </c>
      <c r="CY39" s="168">
        <v>95</v>
      </c>
      <c r="CZ39" s="168">
        <v>96</v>
      </c>
      <c r="DA39" s="168">
        <v>97</v>
      </c>
      <c r="DB39" s="168">
        <v>98</v>
      </c>
      <c r="DC39" s="168">
        <v>99</v>
      </c>
    </row>
    <row r="40" spans="1:107" ht="30" customHeight="1">
      <c r="B40" s="188" t="s">
        <v>141</v>
      </c>
      <c r="C40" s="227" t="s">
        <v>280</v>
      </c>
      <c r="D40" s="228" t="s">
        <v>142</v>
      </c>
      <c r="E40" s="229" t="s">
        <v>281</v>
      </c>
      <c r="F40" s="230" t="s">
        <v>282</v>
      </c>
      <c r="G40" s="189" t="s">
        <v>140</v>
      </c>
      <c r="H40" s="168">
        <f ca="1">I40-1</f>
        <v>2021</v>
      </c>
      <c r="I40" s="168">
        <f ca="1">'Alternatyva 1'!I6</f>
        <v>2022</v>
      </c>
      <c r="J40" s="168">
        <f ca="1">'Alternatyva 1'!J6</f>
        <v>2023</v>
      </c>
      <c r="K40" s="168">
        <f ca="1">'Alternatyva 1'!K6</f>
        <v>2024</v>
      </c>
      <c r="L40" s="168">
        <f ca="1">'Alternatyva 1'!L6</f>
        <v>2025</v>
      </c>
      <c r="M40" s="168">
        <f ca="1">'Alternatyva 1'!M6</f>
        <v>2026</v>
      </c>
      <c r="N40" s="168">
        <f ca="1">'Alternatyva 1'!N6</f>
        <v>2027</v>
      </c>
      <c r="O40" s="168">
        <f ca="1">'Alternatyva 1'!O6</f>
        <v>2028</v>
      </c>
      <c r="P40" s="168">
        <f ca="1">'Alternatyva 1'!P6</f>
        <v>2029</v>
      </c>
      <c r="Q40" s="168">
        <f ca="1">'Alternatyva 1'!Q6</f>
        <v>2030</v>
      </c>
      <c r="R40" s="168">
        <f ca="1">'Alternatyva 1'!R6</f>
        <v>2031</v>
      </c>
      <c r="S40" s="168">
        <f ca="1">'Alternatyva 1'!S6</f>
        <v>2032</v>
      </c>
      <c r="T40" s="168">
        <f ca="1">'Alternatyva 1'!T6</f>
        <v>2033</v>
      </c>
      <c r="U40" s="168">
        <f ca="1">'Alternatyva 1'!U6</f>
        <v>2034</v>
      </c>
      <c r="V40" s="168">
        <f ca="1">'Alternatyva 1'!V6</f>
        <v>2035</v>
      </c>
      <c r="W40" s="168">
        <f ca="1">'Alternatyva 1'!W6</f>
        <v>2036</v>
      </c>
      <c r="X40" s="168">
        <f ca="1">'Alternatyva 1'!X6</f>
        <v>2037</v>
      </c>
      <c r="Y40" s="168">
        <f ca="1">'Alternatyva 1'!Y6</f>
        <v>2038</v>
      </c>
      <c r="Z40" s="168">
        <f ca="1">'Alternatyva 1'!Z6</f>
        <v>2039</v>
      </c>
      <c r="AA40" s="168">
        <f ca="1">'Alternatyva 1'!AA6</f>
        <v>2040</v>
      </c>
      <c r="AB40" s="168">
        <f ca="1">'Alternatyva 1'!AB6</f>
        <v>2041</v>
      </c>
      <c r="AC40" s="168">
        <f ca="1">'Alternatyva 1'!AC6</f>
        <v>2042</v>
      </c>
      <c r="AD40" s="168">
        <f ca="1">'Alternatyva 1'!AD6</f>
        <v>2043</v>
      </c>
      <c r="AE40" s="168">
        <f ca="1">'Alternatyva 1'!AE6</f>
        <v>2044</v>
      </c>
      <c r="AF40" s="168">
        <f ca="1">'Alternatyva 1'!AF6</f>
        <v>2045</v>
      </c>
      <c r="AG40" s="168">
        <f ca="1">'Alternatyva 1'!AG6</f>
        <v>2046</v>
      </c>
      <c r="AH40" s="168">
        <f ca="1">'Alternatyva 1'!AH6</f>
        <v>2047</v>
      </c>
      <c r="AI40" s="168">
        <f ca="1">'Alternatyva 1'!AI6</f>
        <v>2048</v>
      </c>
      <c r="AJ40" s="168">
        <f ca="1">'Alternatyva 1'!AJ6</f>
        <v>2049</v>
      </c>
      <c r="AK40" s="168">
        <f ca="1">'Alternatyva 1'!AK6</f>
        <v>2050</v>
      </c>
      <c r="AL40" s="168">
        <f ca="1">'Alternatyva 1'!AL6</f>
        <v>2051</v>
      </c>
      <c r="AM40" s="168">
        <f ca="1">'Alternatyva 1'!AM6</f>
        <v>2052</v>
      </c>
      <c r="AN40" s="168">
        <f ca="1">'Alternatyva 1'!AN6</f>
        <v>2053</v>
      </c>
      <c r="AO40" s="168">
        <f ca="1">'Alternatyva 1'!AO6</f>
        <v>2054</v>
      </c>
      <c r="AP40" s="168">
        <f ca="1">'Alternatyva 1'!AP6</f>
        <v>2055</v>
      </c>
      <c r="AQ40" s="168">
        <f ca="1">'Alternatyva 1'!AQ6</f>
        <v>2056</v>
      </c>
      <c r="AR40" s="168">
        <f ca="1">'Alternatyva 1'!AR6</f>
        <v>2057</v>
      </c>
      <c r="AS40" s="168">
        <f ca="1">'Alternatyva 1'!AS6</f>
        <v>2058</v>
      </c>
      <c r="AT40" s="168">
        <f ca="1">'Alternatyva 1'!AT6</f>
        <v>2059</v>
      </c>
      <c r="AU40" s="168">
        <f ca="1">'Alternatyva 1'!AU6</f>
        <v>2060</v>
      </c>
      <c r="AV40" s="168">
        <f ca="1">'Alternatyva 1'!AV6</f>
        <v>2061</v>
      </c>
      <c r="AW40" s="168">
        <f ca="1">'Alternatyva 1'!AW6</f>
        <v>2062</v>
      </c>
      <c r="AX40" s="168">
        <f ca="1">'Alternatyva 1'!AX6</f>
        <v>2063</v>
      </c>
      <c r="AY40" s="168">
        <f ca="1">'Alternatyva 1'!AY6</f>
        <v>2064</v>
      </c>
      <c r="AZ40" s="168">
        <f ca="1">'Alternatyva 1'!AZ6</f>
        <v>2065</v>
      </c>
      <c r="BA40" s="168">
        <f ca="1">'Alternatyva 1'!BA6</f>
        <v>2066</v>
      </c>
      <c r="BB40" s="168">
        <f ca="1">'Alternatyva 1'!BB6</f>
        <v>2067</v>
      </c>
      <c r="BC40" s="168">
        <f ca="1">'Alternatyva 1'!BC6</f>
        <v>2068</v>
      </c>
      <c r="BD40" s="168">
        <f ca="1">'Alternatyva 1'!BD6</f>
        <v>2069</v>
      </c>
      <c r="BE40" s="168">
        <f ca="1">'Alternatyva 1'!BE6</f>
        <v>2070</v>
      </c>
      <c r="BF40" s="168">
        <f ca="1">'Alternatyva 1'!BF6</f>
        <v>2071</v>
      </c>
      <c r="BG40" s="168">
        <f ca="1">'Alternatyva 1'!BG6</f>
        <v>2072</v>
      </c>
      <c r="BH40" s="168">
        <f ca="1">'Alternatyva 1'!BH6</f>
        <v>2073</v>
      </c>
      <c r="BI40" s="168">
        <f ca="1">'Alternatyva 1'!BI6</f>
        <v>2074</v>
      </c>
      <c r="BJ40" s="168">
        <f ca="1">'Alternatyva 1'!BJ6</f>
        <v>2075</v>
      </c>
      <c r="BK40" s="168">
        <f ca="1">'Alternatyva 1'!BK6</f>
        <v>2076</v>
      </c>
      <c r="BL40" s="168">
        <f ca="1">'Alternatyva 1'!BL6</f>
        <v>2077</v>
      </c>
      <c r="BM40" s="168">
        <f ca="1">'Alternatyva 1'!BM6</f>
        <v>2078</v>
      </c>
      <c r="BN40" s="168">
        <f ca="1">'Alternatyva 1'!BN6</f>
        <v>2079</v>
      </c>
      <c r="BO40" s="168">
        <f ca="1">'Alternatyva 1'!BO6</f>
        <v>2080</v>
      </c>
      <c r="BP40" s="168">
        <f ca="1">'Alternatyva 1'!BP6</f>
        <v>2081</v>
      </c>
      <c r="BQ40" s="168">
        <f ca="1">'Alternatyva 1'!BQ6</f>
        <v>2082</v>
      </c>
      <c r="BR40" s="168">
        <f ca="1">'Alternatyva 1'!BR6</f>
        <v>2083</v>
      </c>
      <c r="BS40" s="168">
        <f ca="1">'Alternatyva 1'!BS6</f>
        <v>2084</v>
      </c>
      <c r="BT40" s="168">
        <f ca="1">'Alternatyva 1'!BT6</f>
        <v>2085</v>
      </c>
      <c r="BU40" s="168">
        <f ca="1">'Alternatyva 1'!BU6</f>
        <v>2086</v>
      </c>
      <c r="BV40" s="168">
        <f ca="1">'Alternatyva 1'!BV6</f>
        <v>2087</v>
      </c>
      <c r="BW40" s="168">
        <f ca="1">'Alternatyva 1'!BW6</f>
        <v>2088</v>
      </c>
      <c r="BX40" s="168">
        <f ca="1">'Alternatyva 1'!BX6</f>
        <v>2089</v>
      </c>
      <c r="BY40" s="168">
        <f ca="1">'Alternatyva 1'!BY6</f>
        <v>2090</v>
      </c>
      <c r="BZ40" s="168">
        <f ca="1">'Alternatyva 1'!BZ6</f>
        <v>2091</v>
      </c>
      <c r="CA40" s="168">
        <f ca="1">'Alternatyva 1'!CA6</f>
        <v>2092</v>
      </c>
      <c r="CB40" s="168">
        <f ca="1">'Alternatyva 1'!CB6</f>
        <v>2093</v>
      </c>
      <c r="CC40" s="168">
        <f ca="1">'Alternatyva 1'!CC6</f>
        <v>2094</v>
      </c>
      <c r="CD40" s="168">
        <f ca="1">'Alternatyva 1'!CD6</f>
        <v>2095</v>
      </c>
      <c r="CE40" s="168">
        <f ca="1">'Alternatyva 1'!CE6</f>
        <v>2096</v>
      </c>
      <c r="CF40" s="168">
        <f ca="1">'Alternatyva 1'!CF6</f>
        <v>2097</v>
      </c>
      <c r="CG40" s="168">
        <f ca="1">'Alternatyva 1'!CG6</f>
        <v>2098</v>
      </c>
      <c r="CH40" s="168">
        <f ca="1">'Alternatyva 1'!CH6</f>
        <v>2099</v>
      </c>
      <c r="CI40" s="168">
        <f ca="1">'Alternatyva 1'!CI6</f>
        <v>2100</v>
      </c>
      <c r="CJ40" s="168">
        <f ca="1">'Alternatyva 1'!CJ6</f>
        <v>2101</v>
      </c>
      <c r="CK40" s="168">
        <f ca="1">'Alternatyva 1'!CK6</f>
        <v>2102</v>
      </c>
      <c r="CL40" s="168">
        <f ca="1">'Alternatyva 1'!CL6</f>
        <v>2103</v>
      </c>
      <c r="CM40" s="168">
        <f ca="1">'Alternatyva 1'!CM6</f>
        <v>2104</v>
      </c>
      <c r="CN40" s="168">
        <f ca="1">'Alternatyva 1'!CN6</f>
        <v>2105</v>
      </c>
      <c r="CO40" s="168">
        <f ca="1">'Alternatyva 1'!CO6</f>
        <v>2106</v>
      </c>
      <c r="CP40" s="168">
        <f ca="1">'Alternatyva 1'!CP6</f>
        <v>2107</v>
      </c>
      <c r="CQ40" s="168">
        <f ca="1">'Alternatyva 1'!CQ6</f>
        <v>2108</v>
      </c>
      <c r="CR40" s="168">
        <f ca="1">'Alternatyva 1'!CR6</f>
        <v>2109</v>
      </c>
      <c r="CS40" s="168">
        <f ca="1">'Alternatyva 1'!CS6</f>
        <v>2110</v>
      </c>
      <c r="CT40" s="168">
        <f ca="1">'Alternatyva 1'!CT6</f>
        <v>2111</v>
      </c>
      <c r="CU40" s="168">
        <f ca="1">'Alternatyva 1'!CU6</f>
        <v>2112</v>
      </c>
      <c r="CV40" s="168">
        <f ca="1">'Alternatyva 1'!CV6</f>
        <v>2113</v>
      </c>
      <c r="CW40" s="168">
        <f ca="1">'Alternatyva 1'!CW6</f>
        <v>2114</v>
      </c>
      <c r="CX40" s="168">
        <f ca="1">'Alternatyva 1'!CX6</f>
        <v>2115</v>
      </c>
      <c r="CY40" s="168">
        <f ca="1">'Alternatyva 1'!CY6</f>
        <v>2116</v>
      </c>
      <c r="CZ40" s="168">
        <f ca="1">'Alternatyva 1'!CZ6</f>
        <v>2117</v>
      </c>
      <c r="DA40" s="168">
        <f ca="1">'Alternatyva 1'!DA6</f>
        <v>2118</v>
      </c>
      <c r="DB40" s="168">
        <f ca="1">'Alternatyva 1'!DB6</f>
        <v>2119</v>
      </c>
      <c r="DC40" s="168">
        <f ca="1">'Alternatyva 1'!DC6</f>
        <v>2120</v>
      </c>
    </row>
    <row r="41" spans="1:107">
      <c r="A41" s="44"/>
      <c r="B41" s="172" t="str">
        <f ca="1">IFERROR(OFFSET(INDIRECT("'"&amp;Opt_alt&amp;"'!B9"),0,0),"")</f>
        <v>C.</v>
      </c>
      <c r="C41" s="72" t="str">
        <f ca="1">IFERROR(OFFSET(INDIRECT("'"&amp;Opt_alt&amp;"'!C9"),0,0),"")</f>
        <v>PRIEMONĖS INVESTICIJOS</v>
      </c>
      <c r="D41" s="127"/>
      <c r="E41" s="127"/>
      <c r="F41" s="128"/>
      <c r="G41" s="225">
        <f ca="1">SUMIF($H$39:$DC$39,"&lt;="&amp;PAL,$H41:$DC41)</f>
        <v>3398055680.5901389</v>
      </c>
      <c r="H41" s="141">
        <f ca="1">H42+H73+H104</f>
        <v>0</v>
      </c>
      <c r="I41" s="141">
        <f t="shared" ref="I41:BT41" ca="1" si="5">I42+I73+I104</f>
        <v>1778233.2</v>
      </c>
      <c r="J41" s="141">
        <f t="shared" ca="1" si="5"/>
        <v>130281187.63304999</v>
      </c>
      <c r="K41" s="141">
        <f t="shared" ca="1" si="5"/>
        <v>386007132.46045274</v>
      </c>
      <c r="L41" s="141">
        <f t="shared" ca="1" si="5"/>
        <v>565136225.73458612</v>
      </c>
      <c r="M41" s="141">
        <f t="shared" ca="1" si="5"/>
        <v>933347426.75490618</v>
      </c>
      <c r="N41" s="141">
        <f t="shared" ca="1" si="5"/>
        <v>370138301.13954204</v>
      </c>
      <c r="O41" s="141">
        <f t="shared" ca="1" si="5"/>
        <v>432632042.14101571</v>
      </c>
      <c r="P41" s="141">
        <f t="shared" ca="1" si="5"/>
        <v>250640594.36914626</v>
      </c>
      <c r="Q41" s="141">
        <f t="shared" ca="1" si="5"/>
        <v>149029888.28379247</v>
      </c>
      <c r="R41" s="141">
        <f t="shared" ca="1" si="5"/>
        <v>111726488.19677356</v>
      </c>
      <c r="S41" s="141">
        <f t="shared" ca="1" si="5"/>
        <v>35138776.80834005</v>
      </c>
      <c r="T41" s="141">
        <f t="shared" ca="1" si="5"/>
        <v>32199383.868534099</v>
      </c>
      <c r="U41" s="141">
        <f t="shared" ca="1" si="5"/>
        <v>0</v>
      </c>
      <c r="V41" s="141">
        <f t="shared" ca="1" si="5"/>
        <v>0</v>
      </c>
      <c r="W41" s="141">
        <f t="shared" ca="1" si="5"/>
        <v>0</v>
      </c>
      <c r="X41" s="141">
        <f t="shared" ca="1" si="5"/>
        <v>0</v>
      </c>
      <c r="Y41" s="141">
        <f t="shared" ca="1" si="5"/>
        <v>0</v>
      </c>
      <c r="Z41" s="141">
        <f t="shared" ca="1" si="5"/>
        <v>0</v>
      </c>
      <c r="AA41" s="141">
        <f t="shared" ca="1" si="5"/>
        <v>0</v>
      </c>
      <c r="AB41" s="141">
        <f t="shared" ca="1" si="5"/>
        <v>0</v>
      </c>
      <c r="AC41" s="141">
        <f t="shared" ca="1" si="5"/>
        <v>0</v>
      </c>
      <c r="AD41" s="141">
        <f t="shared" ca="1" si="5"/>
        <v>0</v>
      </c>
      <c r="AE41" s="141">
        <f t="shared" ca="1" si="5"/>
        <v>0</v>
      </c>
      <c r="AF41" s="141">
        <f t="shared" ca="1" si="5"/>
        <v>0</v>
      </c>
      <c r="AG41" s="141">
        <f t="shared" ca="1" si="5"/>
        <v>0</v>
      </c>
      <c r="AH41" s="141">
        <f t="shared" ca="1" si="5"/>
        <v>0</v>
      </c>
      <c r="AI41" s="141">
        <f t="shared" ca="1" si="5"/>
        <v>0</v>
      </c>
      <c r="AJ41" s="141">
        <f t="shared" ca="1" si="5"/>
        <v>0</v>
      </c>
      <c r="AK41" s="141">
        <f t="shared" ca="1" si="5"/>
        <v>0</v>
      </c>
      <c r="AL41" s="141">
        <f t="shared" ca="1" si="5"/>
        <v>0</v>
      </c>
      <c r="AM41" s="141">
        <f t="shared" ca="1" si="5"/>
        <v>0</v>
      </c>
      <c r="AN41" s="141">
        <f t="shared" ca="1" si="5"/>
        <v>0</v>
      </c>
      <c r="AO41" s="141">
        <f t="shared" ca="1" si="5"/>
        <v>0</v>
      </c>
      <c r="AP41" s="141">
        <f t="shared" ca="1" si="5"/>
        <v>0</v>
      </c>
      <c r="AQ41" s="141">
        <f t="shared" ca="1" si="5"/>
        <v>0</v>
      </c>
      <c r="AR41" s="141">
        <f t="shared" ca="1" si="5"/>
        <v>0</v>
      </c>
      <c r="AS41" s="141">
        <f t="shared" ca="1" si="5"/>
        <v>0</v>
      </c>
      <c r="AT41" s="141">
        <f t="shared" ca="1" si="5"/>
        <v>0</v>
      </c>
      <c r="AU41" s="141">
        <f t="shared" ca="1" si="5"/>
        <v>0</v>
      </c>
      <c r="AV41" s="141">
        <f t="shared" ca="1" si="5"/>
        <v>0</v>
      </c>
      <c r="AW41" s="141">
        <f t="shared" ca="1" si="5"/>
        <v>0</v>
      </c>
      <c r="AX41" s="141">
        <f t="shared" ca="1" si="5"/>
        <v>0</v>
      </c>
      <c r="AY41" s="141">
        <f t="shared" ca="1" si="5"/>
        <v>0</v>
      </c>
      <c r="AZ41" s="141">
        <f t="shared" ca="1" si="5"/>
        <v>0</v>
      </c>
      <c r="BA41" s="141">
        <f t="shared" ca="1" si="5"/>
        <v>0</v>
      </c>
      <c r="BB41" s="141">
        <f t="shared" ca="1" si="5"/>
        <v>0</v>
      </c>
      <c r="BC41" s="141">
        <f t="shared" ca="1" si="5"/>
        <v>0</v>
      </c>
      <c r="BD41" s="141">
        <f t="shared" ca="1" si="5"/>
        <v>0</v>
      </c>
      <c r="BE41" s="141">
        <f t="shared" ca="1" si="5"/>
        <v>0</v>
      </c>
      <c r="BF41" s="141">
        <f t="shared" ca="1" si="5"/>
        <v>0</v>
      </c>
      <c r="BG41" s="141">
        <f t="shared" ca="1" si="5"/>
        <v>0</v>
      </c>
      <c r="BH41" s="141">
        <f t="shared" ca="1" si="5"/>
        <v>0</v>
      </c>
      <c r="BI41" s="141">
        <f t="shared" ca="1" si="5"/>
        <v>0</v>
      </c>
      <c r="BJ41" s="141">
        <f t="shared" ca="1" si="5"/>
        <v>0</v>
      </c>
      <c r="BK41" s="141">
        <f t="shared" ca="1" si="5"/>
        <v>0</v>
      </c>
      <c r="BL41" s="141">
        <f t="shared" ca="1" si="5"/>
        <v>0</v>
      </c>
      <c r="BM41" s="141">
        <f t="shared" ca="1" si="5"/>
        <v>0</v>
      </c>
      <c r="BN41" s="141">
        <f t="shared" ca="1" si="5"/>
        <v>0</v>
      </c>
      <c r="BO41" s="141">
        <f t="shared" ca="1" si="5"/>
        <v>0</v>
      </c>
      <c r="BP41" s="141">
        <f t="shared" ca="1" si="5"/>
        <v>0</v>
      </c>
      <c r="BQ41" s="141">
        <f t="shared" ca="1" si="5"/>
        <v>0</v>
      </c>
      <c r="BR41" s="141">
        <f t="shared" ca="1" si="5"/>
        <v>0</v>
      </c>
      <c r="BS41" s="141">
        <f t="shared" ca="1" si="5"/>
        <v>0</v>
      </c>
      <c r="BT41" s="141">
        <f t="shared" ca="1" si="5"/>
        <v>0</v>
      </c>
      <c r="BU41" s="141">
        <f t="shared" ref="BU41:DC41" ca="1" si="6">BU42+BU73+BU104</f>
        <v>0</v>
      </c>
      <c r="BV41" s="141">
        <f t="shared" ca="1" si="6"/>
        <v>0</v>
      </c>
      <c r="BW41" s="141">
        <f t="shared" ca="1" si="6"/>
        <v>0</v>
      </c>
      <c r="BX41" s="141">
        <f t="shared" ca="1" si="6"/>
        <v>0</v>
      </c>
      <c r="BY41" s="141">
        <f t="shared" ca="1" si="6"/>
        <v>0</v>
      </c>
      <c r="BZ41" s="141">
        <f t="shared" ca="1" si="6"/>
        <v>0</v>
      </c>
      <c r="CA41" s="141">
        <f t="shared" ca="1" si="6"/>
        <v>0</v>
      </c>
      <c r="CB41" s="141">
        <f t="shared" ca="1" si="6"/>
        <v>0</v>
      </c>
      <c r="CC41" s="141">
        <f t="shared" ca="1" si="6"/>
        <v>0</v>
      </c>
      <c r="CD41" s="141">
        <f t="shared" ca="1" si="6"/>
        <v>0</v>
      </c>
      <c r="CE41" s="141">
        <f t="shared" ca="1" si="6"/>
        <v>0</v>
      </c>
      <c r="CF41" s="141">
        <f t="shared" ca="1" si="6"/>
        <v>0</v>
      </c>
      <c r="CG41" s="141">
        <f t="shared" ca="1" si="6"/>
        <v>0</v>
      </c>
      <c r="CH41" s="141">
        <f t="shared" ca="1" si="6"/>
        <v>0</v>
      </c>
      <c r="CI41" s="141">
        <f t="shared" ca="1" si="6"/>
        <v>0</v>
      </c>
      <c r="CJ41" s="141">
        <f t="shared" ca="1" si="6"/>
        <v>0</v>
      </c>
      <c r="CK41" s="141">
        <f t="shared" ca="1" si="6"/>
        <v>0</v>
      </c>
      <c r="CL41" s="141">
        <f t="shared" ca="1" si="6"/>
        <v>0</v>
      </c>
      <c r="CM41" s="141">
        <f t="shared" ca="1" si="6"/>
        <v>0</v>
      </c>
      <c r="CN41" s="141">
        <f t="shared" ca="1" si="6"/>
        <v>0</v>
      </c>
      <c r="CO41" s="141">
        <f t="shared" ca="1" si="6"/>
        <v>0</v>
      </c>
      <c r="CP41" s="141">
        <f t="shared" ca="1" si="6"/>
        <v>0</v>
      </c>
      <c r="CQ41" s="141">
        <f t="shared" ca="1" si="6"/>
        <v>0</v>
      </c>
      <c r="CR41" s="141">
        <f t="shared" ca="1" si="6"/>
        <v>0</v>
      </c>
      <c r="CS41" s="141">
        <f t="shared" ca="1" si="6"/>
        <v>0</v>
      </c>
      <c r="CT41" s="141">
        <f t="shared" ca="1" si="6"/>
        <v>0</v>
      </c>
      <c r="CU41" s="141">
        <f t="shared" ca="1" si="6"/>
        <v>0</v>
      </c>
      <c r="CV41" s="141">
        <f t="shared" ca="1" si="6"/>
        <v>0</v>
      </c>
      <c r="CW41" s="141">
        <f t="shared" ca="1" si="6"/>
        <v>0</v>
      </c>
      <c r="CX41" s="141">
        <f t="shared" ca="1" si="6"/>
        <v>0</v>
      </c>
      <c r="CY41" s="141">
        <f t="shared" ca="1" si="6"/>
        <v>0</v>
      </c>
      <c r="CZ41" s="141">
        <f t="shared" ca="1" si="6"/>
        <v>0</v>
      </c>
      <c r="DA41" s="141">
        <f t="shared" ca="1" si="6"/>
        <v>0</v>
      </c>
      <c r="DB41" s="141">
        <f t="shared" ca="1" si="6"/>
        <v>0</v>
      </c>
      <c r="DC41" s="141">
        <f t="shared" ca="1" si="6"/>
        <v>0</v>
      </c>
    </row>
    <row r="42" spans="1:107">
      <c r="A42" s="44"/>
      <c r="B42" s="172" t="str">
        <f ca="1">IFERROR(OFFSET(INDIRECT("'"&amp;Opt_alt&amp;"'!B10"),0,0),"")</f>
        <v>D.</v>
      </c>
      <c r="C42" s="231" t="str">
        <f ca="1">IFERROR(OFFSET(INDIRECT("'"&amp;Opt_alt&amp;"'!C10"),0,0),"")</f>
        <v>REGULIACINĖS IR MIŠRIOS VEIKLOS</v>
      </c>
      <c r="D42" s="232"/>
      <c r="E42" s="232"/>
      <c r="F42" s="233"/>
      <c r="G42" s="225">
        <f ca="1">SUMIF($H$39:$DC$39,"&lt;="&amp;PAL,$H42:$DC42)</f>
        <v>0</v>
      </c>
      <c r="H42" s="173">
        <f ca="1">H43+H53+H63</f>
        <v>0</v>
      </c>
      <c r="I42" s="173">
        <f t="shared" ref="I42:BT42" ca="1" si="7">I43+I53+I63</f>
        <v>0</v>
      </c>
      <c r="J42" s="173">
        <f t="shared" ca="1" si="7"/>
        <v>0</v>
      </c>
      <c r="K42" s="173">
        <f t="shared" ca="1" si="7"/>
        <v>0</v>
      </c>
      <c r="L42" s="173">
        <f t="shared" ca="1" si="7"/>
        <v>0</v>
      </c>
      <c r="M42" s="173">
        <f t="shared" ca="1" si="7"/>
        <v>0</v>
      </c>
      <c r="N42" s="173">
        <f t="shared" ca="1" si="7"/>
        <v>0</v>
      </c>
      <c r="O42" s="173">
        <f t="shared" ca="1" si="7"/>
        <v>0</v>
      </c>
      <c r="P42" s="173">
        <f t="shared" ca="1" si="7"/>
        <v>0</v>
      </c>
      <c r="Q42" s="173">
        <f t="shared" ca="1" si="7"/>
        <v>0</v>
      </c>
      <c r="R42" s="173">
        <f t="shared" ca="1" si="7"/>
        <v>0</v>
      </c>
      <c r="S42" s="173">
        <f t="shared" ca="1" si="7"/>
        <v>0</v>
      </c>
      <c r="T42" s="173">
        <f t="shared" ca="1" si="7"/>
        <v>0</v>
      </c>
      <c r="U42" s="173">
        <f t="shared" ca="1" si="7"/>
        <v>0</v>
      </c>
      <c r="V42" s="173">
        <f t="shared" ca="1" si="7"/>
        <v>0</v>
      </c>
      <c r="W42" s="173">
        <f t="shared" ca="1" si="7"/>
        <v>0</v>
      </c>
      <c r="X42" s="173">
        <f t="shared" ca="1" si="7"/>
        <v>0</v>
      </c>
      <c r="Y42" s="173">
        <f t="shared" ca="1" si="7"/>
        <v>0</v>
      </c>
      <c r="Z42" s="173">
        <f t="shared" ca="1" si="7"/>
        <v>0</v>
      </c>
      <c r="AA42" s="173">
        <f t="shared" ca="1" si="7"/>
        <v>0</v>
      </c>
      <c r="AB42" s="173">
        <f t="shared" ca="1" si="7"/>
        <v>0</v>
      </c>
      <c r="AC42" s="173">
        <f t="shared" ca="1" si="7"/>
        <v>0</v>
      </c>
      <c r="AD42" s="173">
        <f t="shared" ca="1" si="7"/>
        <v>0</v>
      </c>
      <c r="AE42" s="173">
        <f t="shared" ca="1" si="7"/>
        <v>0</v>
      </c>
      <c r="AF42" s="173">
        <f t="shared" ca="1" si="7"/>
        <v>0</v>
      </c>
      <c r="AG42" s="173">
        <f t="shared" ca="1" si="7"/>
        <v>0</v>
      </c>
      <c r="AH42" s="173">
        <f t="shared" ca="1" si="7"/>
        <v>0</v>
      </c>
      <c r="AI42" s="173">
        <f t="shared" ca="1" si="7"/>
        <v>0</v>
      </c>
      <c r="AJ42" s="173">
        <f t="shared" ca="1" si="7"/>
        <v>0</v>
      </c>
      <c r="AK42" s="173">
        <f t="shared" ca="1" si="7"/>
        <v>0</v>
      </c>
      <c r="AL42" s="173">
        <f t="shared" ca="1" si="7"/>
        <v>0</v>
      </c>
      <c r="AM42" s="173">
        <f t="shared" ca="1" si="7"/>
        <v>0</v>
      </c>
      <c r="AN42" s="173">
        <f t="shared" ca="1" si="7"/>
        <v>0</v>
      </c>
      <c r="AO42" s="173">
        <f t="shared" ca="1" si="7"/>
        <v>0</v>
      </c>
      <c r="AP42" s="173">
        <f t="shared" ca="1" si="7"/>
        <v>0</v>
      </c>
      <c r="AQ42" s="173">
        <f t="shared" ca="1" si="7"/>
        <v>0</v>
      </c>
      <c r="AR42" s="173">
        <f t="shared" ca="1" si="7"/>
        <v>0</v>
      </c>
      <c r="AS42" s="173">
        <f t="shared" ca="1" si="7"/>
        <v>0</v>
      </c>
      <c r="AT42" s="173">
        <f t="shared" ca="1" si="7"/>
        <v>0</v>
      </c>
      <c r="AU42" s="173">
        <f t="shared" ca="1" si="7"/>
        <v>0</v>
      </c>
      <c r="AV42" s="173">
        <f t="shared" ca="1" si="7"/>
        <v>0</v>
      </c>
      <c r="AW42" s="173">
        <f t="shared" ca="1" si="7"/>
        <v>0</v>
      </c>
      <c r="AX42" s="173">
        <f t="shared" ca="1" si="7"/>
        <v>0</v>
      </c>
      <c r="AY42" s="173">
        <f t="shared" ca="1" si="7"/>
        <v>0</v>
      </c>
      <c r="AZ42" s="173">
        <f t="shared" ca="1" si="7"/>
        <v>0</v>
      </c>
      <c r="BA42" s="173">
        <f t="shared" ca="1" si="7"/>
        <v>0</v>
      </c>
      <c r="BB42" s="173">
        <f t="shared" ca="1" si="7"/>
        <v>0</v>
      </c>
      <c r="BC42" s="173">
        <f t="shared" ca="1" si="7"/>
        <v>0</v>
      </c>
      <c r="BD42" s="173">
        <f t="shared" ca="1" si="7"/>
        <v>0</v>
      </c>
      <c r="BE42" s="173">
        <f t="shared" ca="1" si="7"/>
        <v>0</v>
      </c>
      <c r="BF42" s="173">
        <f t="shared" ca="1" si="7"/>
        <v>0</v>
      </c>
      <c r="BG42" s="173">
        <f t="shared" ca="1" si="7"/>
        <v>0</v>
      </c>
      <c r="BH42" s="173">
        <f t="shared" ca="1" si="7"/>
        <v>0</v>
      </c>
      <c r="BI42" s="173">
        <f t="shared" ca="1" si="7"/>
        <v>0</v>
      </c>
      <c r="BJ42" s="173">
        <f t="shared" ca="1" si="7"/>
        <v>0</v>
      </c>
      <c r="BK42" s="173">
        <f t="shared" ca="1" si="7"/>
        <v>0</v>
      </c>
      <c r="BL42" s="173">
        <f t="shared" ca="1" si="7"/>
        <v>0</v>
      </c>
      <c r="BM42" s="173">
        <f t="shared" ca="1" si="7"/>
        <v>0</v>
      </c>
      <c r="BN42" s="173">
        <f t="shared" ca="1" si="7"/>
        <v>0</v>
      </c>
      <c r="BO42" s="173">
        <f t="shared" ca="1" si="7"/>
        <v>0</v>
      </c>
      <c r="BP42" s="173">
        <f t="shared" ca="1" si="7"/>
        <v>0</v>
      </c>
      <c r="BQ42" s="173">
        <f t="shared" ca="1" si="7"/>
        <v>0</v>
      </c>
      <c r="BR42" s="173">
        <f t="shared" ca="1" si="7"/>
        <v>0</v>
      </c>
      <c r="BS42" s="173">
        <f t="shared" ca="1" si="7"/>
        <v>0</v>
      </c>
      <c r="BT42" s="173">
        <f t="shared" ca="1" si="7"/>
        <v>0</v>
      </c>
      <c r="BU42" s="173">
        <f t="shared" ref="BU42:DC42" ca="1" si="8">BU43+BU53+BU63</f>
        <v>0</v>
      </c>
      <c r="BV42" s="173">
        <f t="shared" ca="1" si="8"/>
        <v>0</v>
      </c>
      <c r="BW42" s="173">
        <f t="shared" ca="1" si="8"/>
        <v>0</v>
      </c>
      <c r="BX42" s="173">
        <f t="shared" ca="1" si="8"/>
        <v>0</v>
      </c>
      <c r="BY42" s="173">
        <f t="shared" ca="1" si="8"/>
        <v>0</v>
      </c>
      <c r="BZ42" s="173">
        <f t="shared" ca="1" si="8"/>
        <v>0</v>
      </c>
      <c r="CA42" s="173">
        <f t="shared" ca="1" si="8"/>
        <v>0</v>
      </c>
      <c r="CB42" s="173">
        <f t="shared" ca="1" si="8"/>
        <v>0</v>
      </c>
      <c r="CC42" s="173">
        <f t="shared" ca="1" si="8"/>
        <v>0</v>
      </c>
      <c r="CD42" s="173">
        <f t="shared" ca="1" si="8"/>
        <v>0</v>
      </c>
      <c r="CE42" s="173">
        <f t="shared" ca="1" si="8"/>
        <v>0</v>
      </c>
      <c r="CF42" s="173">
        <f t="shared" ca="1" si="8"/>
        <v>0</v>
      </c>
      <c r="CG42" s="173">
        <f t="shared" ca="1" si="8"/>
        <v>0</v>
      </c>
      <c r="CH42" s="173">
        <f t="shared" ca="1" si="8"/>
        <v>0</v>
      </c>
      <c r="CI42" s="173">
        <f t="shared" ca="1" si="8"/>
        <v>0</v>
      </c>
      <c r="CJ42" s="173">
        <f t="shared" ca="1" si="8"/>
        <v>0</v>
      </c>
      <c r="CK42" s="173">
        <f t="shared" ca="1" si="8"/>
        <v>0</v>
      </c>
      <c r="CL42" s="173">
        <f t="shared" ca="1" si="8"/>
        <v>0</v>
      </c>
      <c r="CM42" s="173">
        <f t="shared" ca="1" si="8"/>
        <v>0</v>
      </c>
      <c r="CN42" s="173">
        <f t="shared" ca="1" si="8"/>
        <v>0</v>
      </c>
      <c r="CO42" s="173">
        <f t="shared" ca="1" si="8"/>
        <v>0</v>
      </c>
      <c r="CP42" s="173">
        <f t="shared" ca="1" si="8"/>
        <v>0</v>
      </c>
      <c r="CQ42" s="173">
        <f t="shared" ca="1" si="8"/>
        <v>0</v>
      </c>
      <c r="CR42" s="173">
        <f t="shared" ca="1" si="8"/>
        <v>0</v>
      </c>
      <c r="CS42" s="173">
        <f t="shared" ca="1" si="8"/>
        <v>0</v>
      </c>
      <c r="CT42" s="173">
        <f t="shared" ca="1" si="8"/>
        <v>0</v>
      </c>
      <c r="CU42" s="173">
        <f t="shared" ca="1" si="8"/>
        <v>0</v>
      </c>
      <c r="CV42" s="173">
        <f t="shared" ca="1" si="8"/>
        <v>0</v>
      </c>
      <c r="CW42" s="173">
        <f t="shared" ca="1" si="8"/>
        <v>0</v>
      </c>
      <c r="CX42" s="173">
        <f t="shared" ca="1" si="8"/>
        <v>0</v>
      </c>
      <c r="CY42" s="173">
        <f t="shared" ca="1" si="8"/>
        <v>0</v>
      </c>
      <c r="CZ42" s="173">
        <f t="shared" ca="1" si="8"/>
        <v>0</v>
      </c>
      <c r="DA42" s="173">
        <f t="shared" ca="1" si="8"/>
        <v>0</v>
      </c>
      <c r="DB42" s="173">
        <f t="shared" ca="1" si="8"/>
        <v>0</v>
      </c>
      <c r="DC42" s="173">
        <f t="shared" ca="1" si="8"/>
        <v>0</v>
      </c>
    </row>
    <row r="43" spans="1:107">
      <c r="B43" s="172" t="str">
        <f ca="1">IFERROR(OFFSET(INDIRECT("'"&amp;Opt_alt&amp;"'!B11"),0,0),"")</f>
        <v>D.1.</v>
      </c>
      <c r="C43" s="231" t="str">
        <f ca="1">IFERROR(OFFSET(INDIRECT("'"&amp;Opt_alt&amp;"'!C11"),0,0),"")</f>
        <v>Norminės (reguliacinės)</v>
      </c>
      <c r="D43" s="232"/>
      <c r="E43" s="232"/>
      <c r="F43" s="233"/>
      <c r="G43" s="225">
        <f ca="1">SUMIF($H$39:$DC$39,"&lt;="&amp;PAL,$H43:$DC43)</f>
        <v>0</v>
      </c>
      <c r="H43" s="173">
        <f ca="1">SUM(H44:H52)</f>
        <v>0</v>
      </c>
      <c r="I43" s="173">
        <f t="shared" ref="I43:BT43" ca="1" si="9">SUM(I44:I52)</f>
        <v>0</v>
      </c>
      <c r="J43" s="173">
        <f t="shared" ca="1" si="9"/>
        <v>0</v>
      </c>
      <c r="K43" s="173">
        <f t="shared" ca="1" si="9"/>
        <v>0</v>
      </c>
      <c r="L43" s="173">
        <f t="shared" ca="1" si="9"/>
        <v>0</v>
      </c>
      <c r="M43" s="173">
        <f t="shared" ca="1" si="9"/>
        <v>0</v>
      </c>
      <c r="N43" s="173">
        <f t="shared" ca="1" si="9"/>
        <v>0</v>
      </c>
      <c r="O43" s="173">
        <f t="shared" ca="1" si="9"/>
        <v>0</v>
      </c>
      <c r="P43" s="173">
        <f t="shared" ca="1" si="9"/>
        <v>0</v>
      </c>
      <c r="Q43" s="173">
        <f t="shared" ca="1" si="9"/>
        <v>0</v>
      </c>
      <c r="R43" s="173">
        <f t="shared" ca="1" si="9"/>
        <v>0</v>
      </c>
      <c r="S43" s="173">
        <f t="shared" ca="1" si="9"/>
        <v>0</v>
      </c>
      <c r="T43" s="173">
        <f t="shared" ca="1" si="9"/>
        <v>0</v>
      </c>
      <c r="U43" s="173">
        <f t="shared" ca="1" si="9"/>
        <v>0</v>
      </c>
      <c r="V43" s="173">
        <f t="shared" ca="1" si="9"/>
        <v>0</v>
      </c>
      <c r="W43" s="173">
        <f t="shared" ca="1" si="9"/>
        <v>0</v>
      </c>
      <c r="X43" s="173">
        <f t="shared" ca="1" si="9"/>
        <v>0</v>
      </c>
      <c r="Y43" s="173">
        <f t="shared" ca="1" si="9"/>
        <v>0</v>
      </c>
      <c r="Z43" s="173">
        <f t="shared" ca="1" si="9"/>
        <v>0</v>
      </c>
      <c r="AA43" s="173">
        <f t="shared" ca="1" si="9"/>
        <v>0</v>
      </c>
      <c r="AB43" s="173">
        <f t="shared" ca="1" si="9"/>
        <v>0</v>
      </c>
      <c r="AC43" s="173">
        <f t="shared" ca="1" si="9"/>
        <v>0</v>
      </c>
      <c r="AD43" s="173">
        <f t="shared" ca="1" si="9"/>
        <v>0</v>
      </c>
      <c r="AE43" s="173">
        <f t="shared" ca="1" si="9"/>
        <v>0</v>
      </c>
      <c r="AF43" s="173">
        <f t="shared" ca="1" si="9"/>
        <v>0</v>
      </c>
      <c r="AG43" s="173">
        <f t="shared" ca="1" si="9"/>
        <v>0</v>
      </c>
      <c r="AH43" s="173">
        <f t="shared" ca="1" si="9"/>
        <v>0</v>
      </c>
      <c r="AI43" s="173">
        <f t="shared" ca="1" si="9"/>
        <v>0</v>
      </c>
      <c r="AJ43" s="173">
        <f t="shared" ca="1" si="9"/>
        <v>0</v>
      </c>
      <c r="AK43" s="173">
        <f t="shared" ca="1" si="9"/>
        <v>0</v>
      </c>
      <c r="AL43" s="173">
        <f t="shared" ca="1" si="9"/>
        <v>0</v>
      </c>
      <c r="AM43" s="173">
        <f t="shared" ca="1" si="9"/>
        <v>0</v>
      </c>
      <c r="AN43" s="173">
        <f t="shared" ca="1" si="9"/>
        <v>0</v>
      </c>
      <c r="AO43" s="173">
        <f t="shared" ca="1" si="9"/>
        <v>0</v>
      </c>
      <c r="AP43" s="173">
        <f t="shared" ca="1" si="9"/>
        <v>0</v>
      </c>
      <c r="AQ43" s="173">
        <f t="shared" ca="1" si="9"/>
        <v>0</v>
      </c>
      <c r="AR43" s="173">
        <f t="shared" ca="1" si="9"/>
        <v>0</v>
      </c>
      <c r="AS43" s="173">
        <f t="shared" ca="1" si="9"/>
        <v>0</v>
      </c>
      <c r="AT43" s="173">
        <f t="shared" ca="1" si="9"/>
        <v>0</v>
      </c>
      <c r="AU43" s="173">
        <f t="shared" ca="1" si="9"/>
        <v>0</v>
      </c>
      <c r="AV43" s="173">
        <f t="shared" ca="1" si="9"/>
        <v>0</v>
      </c>
      <c r="AW43" s="173">
        <f t="shared" ca="1" si="9"/>
        <v>0</v>
      </c>
      <c r="AX43" s="173">
        <f t="shared" ca="1" si="9"/>
        <v>0</v>
      </c>
      <c r="AY43" s="173">
        <f t="shared" ca="1" si="9"/>
        <v>0</v>
      </c>
      <c r="AZ43" s="173">
        <f t="shared" ca="1" si="9"/>
        <v>0</v>
      </c>
      <c r="BA43" s="173">
        <f t="shared" ca="1" si="9"/>
        <v>0</v>
      </c>
      <c r="BB43" s="173">
        <f t="shared" ca="1" si="9"/>
        <v>0</v>
      </c>
      <c r="BC43" s="173">
        <f t="shared" ca="1" si="9"/>
        <v>0</v>
      </c>
      <c r="BD43" s="173">
        <f t="shared" ca="1" si="9"/>
        <v>0</v>
      </c>
      <c r="BE43" s="173">
        <f t="shared" ca="1" si="9"/>
        <v>0</v>
      </c>
      <c r="BF43" s="173">
        <f t="shared" ca="1" si="9"/>
        <v>0</v>
      </c>
      <c r="BG43" s="173">
        <f t="shared" ca="1" si="9"/>
        <v>0</v>
      </c>
      <c r="BH43" s="173">
        <f t="shared" ca="1" si="9"/>
        <v>0</v>
      </c>
      <c r="BI43" s="173">
        <f t="shared" ca="1" si="9"/>
        <v>0</v>
      </c>
      <c r="BJ43" s="173">
        <f t="shared" ca="1" si="9"/>
        <v>0</v>
      </c>
      <c r="BK43" s="173">
        <f t="shared" ca="1" si="9"/>
        <v>0</v>
      </c>
      <c r="BL43" s="173">
        <f t="shared" ca="1" si="9"/>
        <v>0</v>
      </c>
      <c r="BM43" s="173">
        <f t="shared" ca="1" si="9"/>
        <v>0</v>
      </c>
      <c r="BN43" s="173">
        <f t="shared" ca="1" si="9"/>
        <v>0</v>
      </c>
      <c r="BO43" s="173">
        <f t="shared" ca="1" si="9"/>
        <v>0</v>
      </c>
      <c r="BP43" s="173">
        <f t="shared" ca="1" si="9"/>
        <v>0</v>
      </c>
      <c r="BQ43" s="173">
        <f t="shared" ca="1" si="9"/>
        <v>0</v>
      </c>
      <c r="BR43" s="173">
        <f t="shared" ca="1" si="9"/>
        <v>0</v>
      </c>
      <c r="BS43" s="173">
        <f t="shared" ca="1" si="9"/>
        <v>0</v>
      </c>
      <c r="BT43" s="173">
        <f t="shared" ca="1" si="9"/>
        <v>0</v>
      </c>
      <c r="BU43" s="173">
        <f t="shared" ref="BU43:DC43" ca="1" si="10">SUM(BU44:BU52)</f>
        <v>0</v>
      </c>
      <c r="BV43" s="173">
        <f t="shared" ca="1" si="10"/>
        <v>0</v>
      </c>
      <c r="BW43" s="173">
        <f t="shared" ca="1" si="10"/>
        <v>0</v>
      </c>
      <c r="BX43" s="173">
        <f t="shared" ca="1" si="10"/>
        <v>0</v>
      </c>
      <c r="BY43" s="173">
        <f t="shared" ca="1" si="10"/>
        <v>0</v>
      </c>
      <c r="BZ43" s="173">
        <f t="shared" ca="1" si="10"/>
        <v>0</v>
      </c>
      <c r="CA43" s="173">
        <f t="shared" ca="1" si="10"/>
        <v>0</v>
      </c>
      <c r="CB43" s="173">
        <f t="shared" ca="1" si="10"/>
        <v>0</v>
      </c>
      <c r="CC43" s="173">
        <f t="shared" ca="1" si="10"/>
        <v>0</v>
      </c>
      <c r="CD43" s="173">
        <f t="shared" ca="1" si="10"/>
        <v>0</v>
      </c>
      <c r="CE43" s="173">
        <f t="shared" ca="1" si="10"/>
        <v>0</v>
      </c>
      <c r="CF43" s="173">
        <f t="shared" ca="1" si="10"/>
        <v>0</v>
      </c>
      <c r="CG43" s="173">
        <f t="shared" ca="1" si="10"/>
        <v>0</v>
      </c>
      <c r="CH43" s="173">
        <f t="shared" ca="1" si="10"/>
        <v>0</v>
      </c>
      <c r="CI43" s="173">
        <f t="shared" ca="1" si="10"/>
        <v>0</v>
      </c>
      <c r="CJ43" s="173">
        <f t="shared" ca="1" si="10"/>
        <v>0</v>
      </c>
      <c r="CK43" s="173">
        <f t="shared" ca="1" si="10"/>
        <v>0</v>
      </c>
      <c r="CL43" s="173">
        <f t="shared" ca="1" si="10"/>
        <v>0</v>
      </c>
      <c r="CM43" s="173">
        <f t="shared" ca="1" si="10"/>
        <v>0</v>
      </c>
      <c r="CN43" s="173">
        <f t="shared" ca="1" si="10"/>
        <v>0</v>
      </c>
      <c r="CO43" s="173">
        <f t="shared" ca="1" si="10"/>
        <v>0</v>
      </c>
      <c r="CP43" s="173">
        <f t="shared" ca="1" si="10"/>
        <v>0</v>
      </c>
      <c r="CQ43" s="173">
        <f t="shared" ca="1" si="10"/>
        <v>0</v>
      </c>
      <c r="CR43" s="173">
        <f t="shared" ca="1" si="10"/>
        <v>0</v>
      </c>
      <c r="CS43" s="173">
        <f t="shared" ca="1" si="10"/>
        <v>0</v>
      </c>
      <c r="CT43" s="173">
        <f t="shared" ca="1" si="10"/>
        <v>0</v>
      </c>
      <c r="CU43" s="173">
        <f t="shared" ca="1" si="10"/>
        <v>0</v>
      </c>
      <c r="CV43" s="173">
        <f t="shared" ca="1" si="10"/>
        <v>0</v>
      </c>
      <c r="CW43" s="173">
        <f t="shared" ca="1" si="10"/>
        <v>0</v>
      </c>
      <c r="CX43" s="173">
        <f t="shared" ca="1" si="10"/>
        <v>0</v>
      </c>
      <c r="CY43" s="173">
        <f t="shared" ca="1" si="10"/>
        <v>0</v>
      </c>
      <c r="CZ43" s="173">
        <f t="shared" ca="1" si="10"/>
        <v>0</v>
      </c>
      <c r="DA43" s="173">
        <f t="shared" ca="1" si="10"/>
        <v>0</v>
      </c>
      <c r="DB43" s="173">
        <f t="shared" ca="1" si="10"/>
        <v>0</v>
      </c>
      <c r="DC43" s="173">
        <f t="shared" ca="1" si="10"/>
        <v>0</v>
      </c>
    </row>
    <row r="44" spans="1:107">
      <c r="A44" s="44">
        <v>0</v>
      </c>
      <c r="B44" s="160" t="str">
        <f t="shared" ref="B44:B75" ca="1" si="11">IFERROR(OFFSET(INDIRECT("'"&amp;Opt_alt&amp;"'!B12"),$A44,H$39),"")</f>
        <v>D.1.1.</v>
      </c>
      <c r="C44" s="162" t="str">
        <f t="shared" ref="C44:C75" ca="1" si="12">IFERROR(OFFSET(INDIRECT("'"&amp;Opt_alt&amp;"'!C12"),$A44,H$39),"")</f>
        <v>Teisinės aplinkos elektros energijos iš atsinaujinančių išteklių gamybos, perdavimo ir vartojimo skatinimui gerinimas</v>
      </c>
      <c r="D44" s="234"/>
      <c r="E44" s="234"/>
      <c r="F44" s="235"/>
      <c r="G44" s="225">
        <f ca="1">SUMIF($H$39:$DC$39,"&lt;="&amp;PAL,$H44:$DC44)</f>
        <v>0</v>
      </c>
      <c r="H44" s="193">
        <f t="shared" ref="H44:W52" ca="1" si="13">IFERROR(OFFSET(INDIRECT("'"&amp;Opt_alt&amp;"'!H12"),$A44,H$39)*(1+VMI)^H$39,"")</f>
        <v>0</v>
      </c>
      <c r="I44" s="193">
        <f t="shared" ca="1" si="13"/>
        <v>0</v>
      </c>
      <c r="J44" s="193">
        <f t="shared" ca="1" si="13"/>
        <v>0</v>
      </c>
      <c r="K44" s="193">
        <f t="shared" ca="1" si="13"/>
        <v>0</v>
      </c>
      <c r="L44" s="193">
        <f t="shared" ca="1" si="13"/>
        <v>0</v>
      </c>
      <c r="M44" s="193">
        <f t="shared" ca="1" si="13"/>
        <v>0</v>
      </c>
      <c r="N44" s="193">
        <f t="shared" ca="1" si="13"/>
        <v>0</v>
      </c>
      <c r="O44" s="193">
        <f t="shared" ca="1" si="13"/>
        <v>0</v>
      </c>
      <c r="P44" s="193">
        <f t="shared" ca="1" si="13"/>
        <v>0</v>
      </c>
      <c r="Q44" s="193">
        <f t="shared" ca="1" si="13"/>
        <v>0</v>
      </c>
      <c r="R44" s="193">
        <f t="shared" ca="1" si="13"/>
        <v>0</v>
      </c>
      <c r="S44" s="193">
        <f t="shared" ca="1" si="13"/>
        <v>0</v>
      </c>
      <c r="T44" s="193">
        <f t="shared" ca="1" si="13"/>
        <v>0</v>
      </c>
      <c r="U44" s="193">
        <f t="shared" ca="1" si="13"/>
        <v>0</v>
      </c>
      <c r="V44" s="193">
        <f t="shared" ca="1" si="13"/>
        <v>0</v>
      </c>
      <c r="W44" s="193">
        <f t="shared" ca="1" si="13"/>
        <v>0</v>
      </c>
      <c r="X44" s="193">
        <f t="shared" ref="X44:CI47" ca="1" si="14">IFERROR(OFFSET(INDIRECT("'"&amp;Opt_alt&amp;"'!H12"),$A44,X$39)*(1+VMI)^X$39,"")</f>
        <v>0</v>
      </c>
      <c r="Y44" s="193">
        <f t="shared" ca="1" si="14"/>
        <v>0</v>
      </c>
      <c r="Z44" s="193">
        <f t="shared" ca="1" si="14"/>
        <v>0</v>
      </c>
      <c r="AA44" s="193">
        <f t="shared" ca="1" si="14"/>
        <v>0</v>
      </c>
      <c r="AB44" s="193">
        <f t="shared" ca="1" si="14"/>
        <v>0</v>
      </c>
      <c r="AC44" s="193">
        <f t="shared" ca="1" si="14"/>
        <v>0</v>
      </c>
      <c r="AD44" s="193">
        <f t="shared" ca="1" si="14"/>
        <v>0</v>
      </c>
      <c r="AE44" s="193">
        <f t="shared" ca="1" si="14"/>
        <v>0</v>
      </c>
      <c r="AF44" s="193">
        <f t="shared" ca="1" si="14"/>
        <v>0</v>
      </c>
      <c r="AG44" s="193">
        <f t="shared" ca="1" si="14"/>
        <v>0</v>
      </c>
      <c r="AH44" s="193">
        <f t="shared" ca="1" si="14"/>
        <v>0</v>
      </c>
      <c r="AI44" s="193">
        <f t="shared" ca="1" si="14"/>
        <v>0</v>
      </c>
      <c r="AJ44" s="193">
        <f t="shared" ca="1" si="14"/>
        <v>0</v>
      </c>
      <c r="AK44" s="193">
        <f t="shared" ca="1" si="14"/>
        <v>0</v>
      </c>
      <c r="AL44" s="193">
        <f t="shared" ca="1" si="14"/>
        <v>0</v>
      </c>
      <c r="AM44" s="193">
        <f t="shared" ca="1" si="14"/>
        <v>0</v>
      </c>
      <c r="AN44" s="193">
        <f t="shared" ca="1" si="14"/>
        <v>0</v>
      </c>
      <c r="AO44" s="193">
        <f t="shared" ca="1" si="14"/>
        <v>0</v>
      </c>
      <c r="AP44" s="193">
        <f t="shared" ca="1" si="14"/>
        <v>0</v>
      </c>
      <c r="AQ44" s="193">
        <f t="shared" ca="1" si="14"/>
        <v>0</v>
      </c>
      <c r="AR44" s="193">
        <f t="shared" ca="1" si="14"/>
        <v>0</v>
      </c>
      <c r="AS44" s="193">
        <f t="shared" ca="1" si="14"/>
        <v>0</v>
      </c>
      <c r="AT44" s="193">
        <f t="shared" ca="1" si="14"/>
        <v>0</v>
      </c>
      <c r="AU44" s="193">
        <f t="shared" ca="1" si="14"/>
        <v>0</v>
      </c>
      <c r="AV44" s="193">
        <f t="shared" ca="1" si="14"/>
        <v>0</v>
      </c>
      <c r="AW44" s="193">
        <f t="shared" ca="1" si="14"/>
        <v>0</v>
      </c>
      <c r="AX44" s="193">
        <f t="shared" ca="1" si="14"/>
        <v>0</v>
      </c>
      <c r="AY44" s="193">
        <f t="shared" ca="1" si="14"/>
        <v>0</v>
      </c>
      <c r="AZ44" s="193">
        <f t="shared" ca="1" si="14"/>
        <v>0</v>
      </c>
      <c r="BA44" s="193">
        <f t="shared" ca="1" si="14"/>
        <v>0</v>
      </c>
      <c r="BB44" s="193">
        <f t="shared" ca="1" si="14"/>
        <v>0</v>
      </c>
      <c r="BC44" s="193">
        <f t="shared" ca="1" si="14"/>
        <v>0</v>
      </c>
      <c r="BD44" s="193">
        <f t="shared" ca="1" si="14"/>
        <v>0</v>
      </c>
      <c r="BE44" s="193">
        <f t="shared" ca="1" si="14"/>
        <v>0</v>
      </c>
      <c r="BF44" s="193">
        <f t="shared" ca="1" si="14"/>
        <v>0</v>
      </c>
      <c r="BG44" s="193">
        <f t="shared" ca="1" si="14"/>
        <v>0</v>
      </c>
      <c r="BH44" s="193">
        <f t="shared" ca="1" si="14"/>
        <v>0</v>
      </c>
      <c r="BI44" s="193">
        <f t="shared" ca="1" si="14"/>
        <v>0</v>
      </c>
      <c r="BJ44" s="193">
        <f t="shared" ca="1" si="14"/>
        <v>0</v>
      </c>
      <c r="BK44" s="193">
        <f t="shared" ca="1" si="14"/>
        <v>0</v>
      </c>
      <c r="BL44" s="193">
        <f t="shared" ca="1" si="14"/>
        <v>0</v>
      </c>
      <c r="BM44" s="193">
        <f t="shared" ca="1" si="14"/>
        <v>0</v>
      </c>
      <c r="BN44" s="193">
        <f t="shared" ca="1" si="14"/>
        <v>0</v>
      </c>
      <c r="BO44" s="193">
        <f t="shared" ca="1" si="14"/>
        <v>0</v>
      </c>
      <c r="BP44" s="193">
        <f t="shared" ca="1" si="14"/>
        <v>0</v>
      </c>
      <c r="BQ44" s="193">
        <f t="shared" ca="1" si="14"/>
        <v>0</v>
      </c>
      <c r="BR44" s="193">
        <f t="shared" ca="1" si="14"/>
        <v>0</v>
      </c>
      <c r="BS44" s="193">
        <f t="shared" ca="1" si="14"/>
        <v>0</v>
      </c>
      <c r="BT44" s="193">
        <f t="shared" ca="1" si="14"/>
        <v>0</v>
      </c>
      <c r="BU44" s="193">
        <f t="shared" ca="1" si="14"/>
        <v>0</v>
      </c>
      <c r="BV44" s="193">
        <f t="shared" ca="1" si="14"/>
        <v>0</v>
      </c>
      <c r="BW44" s="193">
        <f t="shared" ca="1" si="14"/>
        <v>0</v>
      </c>
      <c r="BX44" s="193">
        <f t="shared" ca="1" si="14"/>
        <v>0</v>
      </c>
      <c r="BY44" s="193">
        <f t="shared" ca="1" si="14"/>
        <v>0</v>
      </c>
      <c r="BZ44" s="193">
        <f t="shared" ca="1" si="14"/>
        <v>0</v>
      </c>
      <c r="CA44" s="193">
        <f t="shared" ca="1" si="14"/>
        <v>0</v>
      </c>
      <c r="CB44" s="193">
        <f t="shared" ca="1" si="14"/>
        <v>0</v>
      </c>
      <c r="CC44" s="193">
        <f t="shared" ca="1" si="14"/>
        <v>0</v>
      </c>
      <c r="CD44" s="193">
        <f t="shared" ca="1" si="14"/>
        <v>0</v>
      </c>
      <c r="CE44" s="193">
        <f t="shared" ca="1" si="14"/>
        <v>0</v>
      </c>
      <c r="CF44" s="193">
        <f t="shared" ca="1" si="14"/>
        <v>0</v>
      </c>
      <c r="CG44" s="193">
        <f t="shared" ca="1" si="14"/>
        <v>0</v>
      </c>
      <c r="CH44" s="193">
        <f t="shared" ca="1" si="14"/>
        <v>0</v>
      </c>
      <c r="CI44" s="193">
        <f t="shared" ca="1" si="14"/>
        <v>0</v>
      </c>
      <c r="CJ44" s="193">
        <f t="shared" ref="CJ44:DC47" ca="1" si="15">IFERROR(OFFSET(INDIRECT("'"&amp;Opt_alt&amp;"'!H12"),$A44,CJ$39)*(1+VMI)^CJ$39,"")</f>
        <v>0</v>
      </c>
      <c r="CK44" s="193">
        <f t="shared" ca="1" si="15"/>
        <v>0</v>
      </c>
      <c r="CL44" s="193">
        <f t="shared" ca="1" si="15"/>
        <v>0</v>
      </c>
      <c r="CM44" s="193">
        <f t="shared" ca="1" si="15"/>
        <v>0</v>
      </c>
      <c r="CN44" s="193">
        <f t="shared" ca="1" si="15"/>
        <v>0</v>
      </c>
      <c r="CO44" s="193">
        <f t="shared" ca="1" si="15"/>
        <v>0</v>
      </c>
      <c r="CP44" s="193">
        <f t="shared" ca="1" si="15"/>
        <v>0</v>
      </c>
      <c r="CQ44" s="193">
        <f t="shared" ca="1" si="15"/>
        <v>0</v>
      </c>
      <c r="CR44" s="193">
        <f t="shared" ca="1" si="15"/>
        <v>0</v>
      </c>
      <c r="CS44" s="193">
        <f t="shared" ca="1" si="15"/>
        <v>0</v>
      </c>
      <c r="CT44" s="193">
        <f t="shared" ca="1" si="15"/>
        <v>0</v>
      </c>
      <c r="CU44" s="193">
        <f t="shared" ca="1" si="15"/>
        <v>0</v>
      </c>
      <c r="CV44" s="193">
        <f t="shared" ca="1" si="15"/>
        <v>0</v>
      </c>
      <c r="CW44" s="193">
        <f t="shared" ca="1" si="15"/>
        <v>0</v>
      </c>
      <c r="CX44" s="193">
        <f t="shared" ca="1" si="15"/>
        <v>0</v>
      </c>
      <c r="CY44" s="193">
        <f t="shared" ca="1" si="15"/>
        <v>0</v>
      </c>
      <c r="CZ44" s="193">
        <f t="shared" ca="1" si="15"/>
        <v>0</v>
      </c>
      <c r="DA44" s="193">
        <f t="shared" ca="1" si="15"/>
        <v>0</v>
      </c>
      <c r="DB44" s="193">
        <f t="shared" ca="1" si="15"/>
        <v>0</v>
      </c>
      <c r="DC44" s="193">
        <f ca="1">IFERROR(OFFSET(INDIRECT("'"&amp;Opt_alt&amp;"'!H12"),$A44,DC$39)*(1+VMI)^DC$39,"")</f>
        <v>0</v>
      </c>
    </row>
    <row r="45" spans="1:107">
      <c r="A45" s="44">
        <v>1</v>
      </c>
      <c r="B45" s="160" t="str">
        <f t="shared" ca="1" si="11"/>
        <v>D.1.2.</v>
      </c>
      <c r="C45" s="162" t="str">
        <f t="shared" ca="1" si="12"/>
        <v>Viešųjų pirkimų įsigyti paslaugas parengiamiesiems darbams jūrinių vėjo elektrinių plėtrai vykdymas</v>
      </c>
      <c r="D45" s="234"/>
      <c r="E45" s="234"/>
      <c r="F45" s="235"/>
      <c r="G45" s="225">
        <f ca="1">SUMIF($H$39:$DC$39,"&lt;="&amp;PAL,$H45:$DC45)</f>
        <v>0</v>
      </c>
      <c r="H45" s="193">
        <f t="shared" ca="1" si="13"/>
        <v>0</v>
      </c>
      <c r="I45" s="193">
        <f t="shared" ref="I45:BT48" ca="1" si="16">IFERROR(OFFSET(INDIRECT("'"&amp;Opt_alt&amp;"'!H12"),$A45,I$39)*(1+VMI)^I$39,"")</f>
        <v>0</v>
      </c>
      <c r="J45" s="193">
        <f t="shared" ca="1" si="16"/>
        <v>0</v>
      </c>
      <c r="K45" s="193">
        <f t="shared" ca="1" si="16"/>
        <v>0</v>
      </c>
      <c r="L45" s="193">
        <f t="shared" ca="1" si="16"/>
        <v>0</v>
      </c>
      <c r="M45" s="193">
        <f t="shared" ca="1" si="16"/>
        <v>0</v>
      </c>
      <c r="N45" s="193">
        <f t="shared" ca="1" si="16"/>
        <v>0</v>
      </c>
      <c r="O45" s="193">
        <f t="shared" ca="1" si="16"/>
        <v>0</v>
      </c>
      <c r="P45" s="193">
        <f t="shared" ca="1" si="16"/>
        <v>0</v>
      </c>
      <c r="Q45" s="193">
        <f t="shared" ca="1" si="16"/>
        <v>0</v>
      </c>
      <c r="R45" s="193">
        <f t="shared" ca="1" si="16"/>
        <v>0</v>
      </c>
      <c r="S45" s="193">
        <f t="shared" ca="1" si="16"/>
        <v>0</v>
      </c>
      <c r="T45" s="193">
        <f t="shared" ca="1" si="16"/>
        <v>0</v>
      </c>
      <c r="U45" s="193">
        <f t="shared" ca="1" si="16"/>
        <v>0</v>
      </c>
      <c r="V45" s="193">
        <f t="shared" ca="1" si="16"/>
        <v>0</v>
      </c>
      <c r="W45" s="193">
        <f t="shared" ca="1" si="16"/>
        <v>0</v>
      </c>
      <c r="X45" s="193">
        <f t="shared" ca="1" si="16"/>
        <v>0</v>
      </c>
      <c r="Y45" s="193">
        <f t="shared" ca="1" si="16"/>
        <v>0</v>
      </c>
      <c r="Z45" s="193">
        <f t="shared" ca="1" si="16"/>
        <v>0</v>
      </c>
      <c r="AA45" s="193">
        <f t="shared" ca="1" si="16"/>
        <v>0</v>
      </c>
      <c r="AB45" s="193">
        <f t="shared" ca="1" si="16"/>
        <v>0</v>
      </c>
      <c r="AC45" s="193">
        <f t="shared" ca="1" si="16"/>
        <v>0</v>
      </c>
      <c r="AD45" s="193">
        <f t="shared" ca="1" si="16"/>
        <v>0</v>
      </c>
      <c r="AE45" s="193">
        <f t="shared" ca="1" si="16"/>
        <v>0</v>
      </c>
      <c r="AF45" s="193">
        <f t="shared" ca="1" si="16"/>
        <v>0</v>
      </c>
      <c r="AG45" s="193">
        <f t="shared" ca="1" si="16"/>
        <v>0</v>
      </c>
      <c r="AH45" s="193">
        <f t="shared" ca="1" si="16"/>
        <v>0</v>
      </c>
      <c r="AI45" s="193">
        <f t="shared" ca="1" si="16"/>
        <v>0</v>
      </c>
      <c r="AJ45" s="193">
        <f t="shared" ca="1" si="16"/>
        <v>0</v>
      </c>
      <c r="AK45" s="193">
        <f t="shared" ca="1" si="16"/>
        <v>0</v>
      </c>
      <c r="AL45" s="193">
        <f t="shared" ca="1" si="16"/>
        <v>0</v>
      </c>
      <c r="AM45" s="193">
        <f t="shared" ca="1" si="16"/>
        <v>0</v>
      </c>
      <c r="AN45" s="193">
        <f t="shared" ca="1" si="16"/>
        <v>0</v>
      </c>
      <c r="AO45" s="193">
        <f t="shared" ca="1" si="16"/>
        <v>0</v>
      </c>
      <c r="AP45" s="193">
        <f t="shared" ca="1" si="16"/>
        <v>0</v>
      </c>
      <c r="AQ45" s="193">
        <f t="shared" ca="1" si="16"/>
        <v>0</v>
      </c>
      <c r="AR45" s="193">
        <f t="shared" ca="1" si="16"/>
        <v>0</v>
      </c>
      <c r="AS45" s="193">
        <f t="shared" ca="1" si="16"/>
        <v>0</v>
      </c>
      <c r="AT45" s="193">
        <f t="shared" ca="1" si="16"/>
        <v>0</v>
      </c>
      <c r="AU45" s="193">
        <f t="shared" ca="1" si="16"/>
        <v>0</v>
      </c>
      <c r="AV45" s="193">
        <f t="shared" ca="1" si="16"/>
        <v>0</v>
      </c>
      <c r="AW45" s="193">
        <f t="shared" ca="1" si="16"/>
        <v>0</v>
      </c>
      <c r="AX45" s="193">
        <f t="shared" ca="1" si="16"/>
        <v>0</v>
      </c>
      <c r="AY45" s="193">
        <f t="shared" ca="1" si="16"/>
        <v>0</v>
      </c>
      <c r="AZ45" s="193">
        <f t="shared" ca="1" si="16"/>
        <v>0</v>
      </c>
      <c r="BA45" s="193">
        <f t="shared" ca="1" si="16"/>
        <v>0</v>
      </c>
      <c r="BB45" s="193">
        <f t="shared" ca="1" si="16"/>
        <v>0</v>
      </c>
      <c r="BC45" s="193">
        <f t="shared" ca="1" si="16"/>
        <v>0</v>
      </c>
      <c r="BD45" s="193">
        <f t="shared" ca="1" si="16"/>
        <v>0</v>
      </c>
      <c r="BE45" s="193">
        <f t="shared" ca="1" si="16"/>
        <v>0</v>
      </c>
      <c r="BF45" s="193">
        <f t="shared" ca="1" si="16"/>
        <v>0</v>
      </c>
      <c r="BG45" s="193">
        <f t="shared" ca="1" si="16"/>
        <v>0</v>
      </c>
      <c r="BH45" s="193">
        <f t="shared" ca="1" si="16"/>
        <v>0</v>
      </c>
      <c r="BI45" s="193">
        <f t="shared" ca="1" si="16"/>
        <v>0</v>
      </c>
      <c r="BJ45" s="193">
        <f t="shared" ca="1" si="16"/>
        <v>0</v>
      </c>
      <c r="BK45" s="193">
        <f t="shared" ca="1" si="16"/>
        <v>0</v>
      </c>
      <c r="BL45" s="193">
        <f t="shared" ca="1" si="16"/>
        <v>0</v>
      </c>
      <c r="BM45" s="193">
        <f t="shared" ca="1" si="16"/>
        <v>0</v>
      </c>
      <c r="BN45" s="193">
        <f t="shared" ca="1" si="16"/>
        <v>0</v>
      </c>
      <c r="BO45" s="193">
        <f t="shared" ca="1" si="16"/>
        <v>0</v>
      </c>
      <c r="BP45" s="193">
        <f t="shared" ca="1" si="16"/>
        <v>0</v>
      </c>
      <c r="BQ45" s="193">
        <f t="shared" ca="1" si="16"/>
        <v>0</v>
      </c>
      <c r="BR45" s="193">
        <f t="shared" ca="1" si="16"/>
        <v>0</v>
      </c>
      <c r="BS45" s="193">
        <f t="shared" ca="1" si="16"/>
        <v>0</v>
      </c>
      <c r="BT45" s="193">
        <f t="shared" ca="1" si="16"/>
        <v>0</v>
      </c>
      <c r="BU45" s="193">
        <f t="shared" ca="1" si="14"/>
        <v>0</v>
      </c>
      <c r="BV45" s="193">
        <f t="shared" ca="1" si="14"/>
        <v>0</v>
      </c>
      <c r="BW45" s="193">
        <f t="shared" ca="1" si="14"/>
        <v>0</v>
      </c>
      <c r="BX45" s="193">
        <f t="shared" ca="1" si="14"/>
        <v>0</v>
      </c>
      <c r="BY45" s="193">
        <f t="shared" ca="1" si="14"/>
        <v>0</v>
      </c>
      <c r="BZ45" s="193">
        <f t="shared" ca="1" si="14"/>
        <v>0</v>
      </c>
      <c r="CA45" s="193">
        <f t="shared" ca="1" si="14"/>
        <v>0</v>
      </c>
      <c r="CB45" s="193">
        <f t="shared" ca="1" si="14"/>
        <v>0</v>
      </c>
      <c r="CC45" s="193">
        <f t="shared" ca="1" si="14"/>
        <v>0</v>
      </c>
      <c r="CD45" s="193">
        <f t="shared" ca="1" si="14"/>
        <v>0</v>
      </c>
      <c r="CE45" s="193">
        <f t="shared" ca="1" si="14"/>
        <v>0</v>
      </c>
      <c r="CF45" s="193">
        <f t="shared" ca="1" si="14"/>
        <v>0</v>
      </c>
      <c r="CG45" s="193">
        <f t="shared" ca="1" si="14"/>
        <v>0</v>
      </c>
      <c r="CH45" s="193">
        <f t="shared" ca="1" si="14"/>
        <v>0</v>
      </c>
      <c r="CI45" s="193">
        <f t="shared" ca="1" si="14"/>
        <v>0</v>
      </c>
      <c r="CJ45" s="193">
        <f t="shared" ca="1" si="15"/>
        <v>0</v>
      </c>
      <c r="CK45" s="193">
        <f t="shared" ca="1" si="15"/>
        <v>0</v>
      </c>
      <c r="CL45" s="193">
        <f t="shared" ca="1" si="15"/>
        <v>0</v>
      </c>
      <c r="CM45" s="193">
        <f t="shared" ca="1" si="15"/>
        <v>0</v>
      </c>
      <c r="CN45" s="193">
        <f t="shared" ca="1" si="15"/>
        <v>0</v>
      </c>
      <c r="CO45" s="193">
        <f t="shared" ca="1" si="15"/>
        <v>0</v>
      </c>
      <c r="CP45" s="193">
        <f t="shared" ca="1" si="15"/>
        <v>0</v>
      </c>
      <c r="CQ45" s="193">
        <f t="shared" ca="1" si="15"/>
        <v>0</v>
      </c>
      <c r="CR45" s="193">
        <f t="shared" ca="1" si="15"/>
        <v>0</v>
      </c>
      <c r="CS45" s="193">
        <f t="shared" ca="1" si="15"/>
        <v>0</v>
      </c>
      <c r="CT45" s="193">
        <f t="shared" ca="1" si="15"/>
        <v>0</v>
      </c>
      <c r="CU45" s="193">
        <f t="shared" ca="1" si="15"/>
        <v>0</v>
      </c>
      <c r="CV45" s="193">
        <f t="shared" ca="1" si="15"/>
        <v>0</v>
      </c>
      <c r="CW45" s="193">
        <f t="shared" ca="1" si="15"/>
        <v>0</v>
      </c>
      <c r="CX45" s="193">
        <f t="shared" ca="1" si="15"/>
        <v>0</v>
      </c>
      <c r="CY45" s="193">
        <f t="shared" ca="1" si="15"/>
        <v>0</v>
      </c>
      <c r="CZ45" s="193">
        <f t="shared" ca="1" si="15"/>
        <v>0</v>
      </c>
      <c r="DA45" s="193">
        <f t="shared" ca="1" si="15"/>
        <v>0</v>
      </c>
      <c r="DB45" s="193">
        <f t="shared" ca="1" si="15"/>
        <v>0</v>
      </c>
      <c r="DC45" s="193">
        <f t="shared" ca="1" si="15"/>
        <v>0</v>
      </c>
    </row>
    <row r="46" spans="1:107">
      <c r="A46" s="44">
        <v>2</v>
      </c>
      <c r="B46" s="160" t="str">
        <f t="shared" ca="1" si="11"/>
        <v>D.1.3.</v>
      </c>
      <c r="C46" s="162" t="str">
        <f t="shared" ca="1" si="12"/>
        <v>Projektų finansavimo sąlygų aprašo parengimas naujiems elektros energijos gamybos iš AEI pajėgumams kurti</v>
      </c>
      <c r="D46" s="234"/>
      <c r="E46" s="234"/>
      <c r="F46" s="235"/>
      <c r="G46" s="225">
        <f ca="1">SUMIF($H$39:$DC$39,"&lt;="&amp;PAL,$H46:$DC46)</f>
        <v>0</v>
      </c>
      <c r="H46" s="193">
        <f t="shared" ca="1" si="13"/>
        <v>0</v>
      </c>
      <c r="I46" s="193">
        <f t="shared" ca="1" si="16"/>
        <v>0</v>
      </c>
      <c r="J46" s="193">
        <f t="shared" ca="1" si="16"/>
        <v>0</v>
      </c>
      <c r="K46" s="193">
        <f t="shared" ca="1" si="16"/>
        <v>0</v>
      </c>
      <c r="L46" s="193">
        <f t="shared" ca="1" si="16"/>
        <v>0</v>
      </c>
      <c r="M46" s="193">
        <f t="shared" ca="1" si="16"/>
        <v>0</v>
      </c>
      <c r="N46" s="193">
        <f t="shared" ca="1" si="16"/>
        <v>0</v>
      </c>
      <c r="O46" s="193">
        <f t="shared" ca="1" si="16"/>
        <v>0</v>
      </c>
      <c r="P46" s="193">
        <f t="shared" ca="1" si="16"/>
        <v>0</v>
      </c>
      <c r="Q46" s="193">
        <f t="shared" ca="1" si="16"/>
        <v>0</v>
      </c>
      <c r="R46" s="193">
        <f t="shared" ca="1" si="16"/>
        <v>0</v>
      </c>
      <c r="S46" s="193">
        <f t="shared" ca="1" si="16"/>
        <v>0</v>
      </c>
      <c r="T46" s="193">
        <f t="shared" ca="1" si="16"/>
        <v>0</v>
      </c>
      <c r="U46" s="193">
        <f t="shared" ca="1" si="16"/>
        <v>0</v>
      </c>
      <c r="V46" s="193">
        <f t="shared" ca="1" si="16"/>
        <v>0</v>
      </c>
      <c r="W46" s="193">
        <f t="shared" ca="1" si="16"/>
        <v>0</v>
      </c>
      <c r="X46" s="193">
        <f t="shared" ca="1" si="16"/>
        <v>0</v>
      </c>
      <c r="Y46" s="193">
        <f t="shared" ca="1" si="16"/>
        <v>0</v>
      </c>
      <c r="Z46" s="193">
        <f t="shared" ca="1" si="16"/>
        <v>0</v>
      </c>
      <c r="AA46" s="193">
        <f t="shared" ca="1" si="16"/>
        <v>0</v>
      </c>
      <c r="AB46" s="193">
        <f t="shared" ca="1" si="16"/>
        <v>0</v>
      </c>
      <c r="AC46" s="193">
        <f t="shared" ca="1" si="16"/>
        <v>0</v>
      </c>
      <c r="AD46" s="193">
        <f t="shared" ca="1" si="16"/>
        <v>0</v>
      </c>
      <c r="AE46" s="193">
        <f t="shared" ca="1" si="16"/>
        <v>0</v>
      </c>
      <c r="AF46" s="193">
        <f t="shared" ca="1" si="16"/>
        <v>0</v>
      </c>
      <c r="AG46" s="193">
        <f t="shared" ca="1" si="16"/>
        <v>0</v>
      </c>
      <c r="AH46" s="193">
        <f t="shared" ca="1" si="16"/>
        <v>0</v>
      </c>
      <c r="AI46" s="193">
        <f t="shared" ca="1" si="16"/>
        <v>0</v>
      </c>
      <c r="AJ46" s="193">
        <f t="shared" ca="1" si="16"/>
        <v>0</v>
      </c>
      <c r="AK46" s="193">
        <f t="shared" ca="1" si="16"/>
        <v>0</v>
      </c>
      <c r="AL46" s="193">
        <f t="shared" ca="1" si="16"/>
        <v>0</v>
      </c>
      <c r="AM46" s="193">
        <f t="shared" ca="1" si="16"/>
        <v>0</v>
      </c>
      <c r="AN46" s="193">
        <f t="shared" ca="1" si="16"/>
        <v>0</v>
      </c>
      <c r="AO46" s="193">
        <f t="shared" ca="1" si="16"/>
        <v>0</v>
      </c>
      <c r="AP46" s="193">
        <f t="shared" ca="1" si="16"/>
        <v>0</v>
      </c>
      <c r="AQ46" s="193">
        <f t="shared" ca="1" si="16"/>
        <v>0</v>
      </c>
      <c r="AR46" s="193">
        <f t="shared" ca="1" si="16"/>
        <v>0</v>
      </c>
      <c r="AS46" s="193">
        <f t="shared" ca="1" si="16"/>
        <v>0</v>
      </c>
      <c r="AT46" s="193">
        <f t="shared" ca="1" si="16"/>
        <v>0</v>
      </c>
      <c r="AU46" s="193">
        <f t="shared" ca="1" si="16"/>
        <v>0</v>
      </c>
      <c r="AV46" s="193">
        <f t="shared" ca="1" si="16"/>
        <v>0</v>
      </c>
      <c r="AW46" s="193">
        <f t="shared" ca="1" si="16"/>
        <v>0</v>
      </c>
      <c r="AX46" s="193">
        <f t="shared" ca="1" si="16"/>
        <v>0</v>
      </c>
      <c r="AY46" s="193">
        <f t="shared" ca="1" si="16"/>
        <v>0</v>
      </c>
      <c r="AZ46" s="193">
        <f t="shared" ca="1" si="16"/>
        <v>0</v>
      </c>
      <c r="BA46" s="193">
        <f t="shared" ca="1" si="16"/>
        <v>0</v>
      </c>
      <c r="BB46" s="193">
        <f t="shared" ca="1" si="16"/>
        <v>0</v>
      </c>
      <c r="BC46" s="193">
        <f t="shared" ca="1" si="16"/>
        <v>0</v>
      </c>
      <c r="BD46" s="193">
        <f t="shared" ca="1" si="16"/>
        <v>0</v>
      </c>
      <c r="BE46" s="193">
        <f t="shared" ca="1" si="16"/>
        <v>0</v>
      </c>
      <c r="BF46" s="193">
        <f t="shared" ca="1" si="16"/>
        <v>0</v>
      </c>
      <c r="BG46" s="193">
        <f t="shared" ca="1" si="16"/>
        <v>0</v>
      </c>
      <c r="BH46" s="193">
        <f t="shared" ca="1" si="16"/>
        <v>0</v>
      </c>
      <c r="BI46" s="193">
        <f t="shared" ca="1" si="16"/>
        <v>0</v>
      </c>
      <c r="BJ46" s="193">
        <f t="shared" ca="1" si="16"/>
        <v>0</v>
      </c>
      <c r="BK46" s="193">
        <f t="shared" ca="1" si="16"/>
        <v>0</v>
      </c>
      <c r="BL46" s="193">
        <f t="shared" ca="1" si="16"/>
        <v>0</v>
      </c>
      <c r="BM46" s="193">
        <f t="shared" ca="1" si="16"/>
        <v>0</v>
      </c>
      <c r="BN46" s="193">
        <f t="shared" ca="1" si="16"/>
        <v>0</v>
      </c>
      <c r="BO46" s="193">
        <f t="shared" ca="1" si="16"/>
        <v>0</v>
      </c>
      <c r="BP46" s="193">
        <f t="shared" ca="1" si="16"/>
        <v>0</v>
      </c>
      <c r="BQ46" s="193">
        <f t="shared" ca="1" si="16"/>
        <v>0</v>
      </c>
      <c r="BR46" s="193">
        <f t="shared" ca="1" si="16"/>
        <v>0</v>
      </c>
      <c r="BS46" s="193">
        <f t="shared" ca="1" si="16"/>
        <v>0</v>
      </c>
      <c r="BT46" s="193">
        <f t="shared" ca="1" si="16"/>
        <v>0</v>
      </c>
      <c r="BU46" s="193">
        <f t="shared" ca="1" si="14"/>
        <v>0</v>
      </c>
      <c r="BV46" s="193">
        <f t="shared" ca="1" si="14"/>
        <v>0</v>
      </c>
      <c r="BW46" s="193">
        <f t="shared" ca="1" si="14"/>
        <v>0</v>
      </c>
      <c r="BX46" s="193">
        <f t="shared" ca="1" si="14"/>
        <v>0</v>
      </c>
      <c r="BY46" s="193">
        <f t="shared" ca="1" si="14"/>
        <v>0</v>
      </c>
      <c r="BZ46" s="193">
        <f t="shared" ca="1" si="14"/>
        <v>0</v>
      </c>
      <c r="CA46" s="193">
        <f t="shared" ca="1" si="14"/>
        <v>0</v>
      </c>
      <c r="CB46" s="193">
        <f t="shared" ca="1" si="14"/>
        <v>0</v>
      </c>
      <c r="CC46" s="193">
        <f t="shared" ca="1" si="14"/>
        <v>0</v>
      </c>
      <c r="CD46" s="193">
        <f t="shared" ca="1" si="14"/>
        <v>0</v>
      </c>
      <c r="CE46" s="193">
        <f t="shared" ca="1" si="14"/>
        <v>0</v>
      </c>
      <c r="CF46" s="193">
        <f t="shared" ca="1" si="14"/>
        <v>0</v>
      </c>
      <c r="CG46" s="193">
        <f t="shared" ca="1" si="14"/>
        <v>0</v>
      </c>
      <c r="CH46" s="193">
        <f t="shared" ca="1" si="14"/>
        <v>0</v>
      </c>
      <c r="CI46" s="193">
        <f t="shared" ca="1" si="14"/>
        <v>0</v>
      </c>
      <c r="CJ46" s="193">
        <f t="shared" ca="1" si="15"/>
        <v>0</v>
      </c>
      <c r="CK46" s="193">
        <f t="shared" ca="1" si="15"/>
        <v>0</v>
      </c>
      <c r="CL46" s="193">
        <f t="shared" ca="1" si="15"/>
        <v>0</v>
      </c>
      <c r="CM46" s="193">
        <f t="shared" ca="1" si="15"/>
        <v>0</v>
      </c>
      <c r="CN46" s="193">
        <f t="shared" ca="1" si="15"/>
        <v>0</v>
      </c>
      <c r="CO46" s="193">
        <f t="shared" ca="1" si="15"/>
        <v>0</v>
      </c>
      <c r="CP46" s="193">
        <f t="shared" ca="1" si="15"/>
        <v>0</v>
      </c>
      <c r="CQ46" s="193">
        <f t="shared" ca="1" si="15"/>
        <v>0</v>
      </c>
      <c r="CR46" s="193">
        <f t="shared" ca="1" si="15"/>
        <v>0</v>
      </c>
      <c r="CS46" s="193">
        <f t="shared" ca="1" si="15"/>
        <v>0</v>
      </c>
      <c r="CT46" s="193">
        <f t="shared" ca="1" si="15"/>
        <v>0</v>
      </c>
      <c r="CU46" s="193">
        <f t="shared" ca="1" si="15"/>
        <v>0</v>
      </c>
      <c r="CV46" s="193">
        <f t="shared" ca="1" si="15"/>
        <v>0</v>
      </c>
      <c r="CW46" s="193">
        <f t="shared" ca="1" si="15"/>
        <v>0</v>
      </c>
      <c r="CX46" s="193">
        <f t="shared" ca="1" si="15"/>
        <v>0</v>
      </c>
      <c r="CY46" s="193">
        <f t="shared" ca="1" si="15"/>
        <v>0</v>
      </c>
      <c r="CZ46" s="193">
        <f t="shared" ca="1" si="15"/>
        <v>0</v>
      </c>
      <c r="DA46" s="193">
        <f t="shared" ca="1" si="15"/>
        <v>0</v>
      </c>
      <c r="DB46" s="193">
        <f t="shared" ca="1" si="15"/>
        <v>0</v>
      </c>
      <c r="DC46" s="193">
        <f t="shared" ca="1" si="15"/>
        <v>0</v>
      </c>
    </row>
    <row r="47" spans="1:107">
      <c r="A47" s="44">
        <v>3</v>
      </c>
      <c r="B47" s="160" t="str">
        <f t="shared" ca="1" si="11"/>
        <v>D.1.4.</v>
      </c>
      <c r="C47" s="162" t="str">
        <f t="shared" ca="1" si="12"/>
        <v>Projektų finansavimo sąlygų aprašo parengimas naujiems (individualių) elektros energijos iš AEI saugojimo pajėgumai kurti</v>
      </c>
      <c r="D47" s="234"/>
      <c r="E47" s="234"/>
      <c r="F47" s="235"/>
      <c r="G47" s="225">
        <f ca="1">SUMIF($H$39:$DC$39,"&lt;="&amp;PAL,$H47:$DC47)</f>
        <v>0</v>
      </c>
      <c r="H47" s="193">
        <f t="shared" ca="1" si="13"/>
        <v>0</v>
      </c>
      <c r="I47" s="193">
        <f t="shared" ca="1" si="16"/>
        <v>0</v>
      </c>
      <c r="J47" s="193">
        <f t="shared" ca="1" si="16"/>
        <v>0</v>
      </c>
      <c r="K47" s="193">
        <f t="shared" ca="1" si="16"/>
        <v>0</v>
      </c>
      <c r="L47" s="193">
        <f t="shared" ca="1" si="16"/>
        <v>0</v>
      </c>
      <c r="M47" s="193">
        <f t="shared" ca="1" si="16"/>
        <v>0</v>
      </c>
      <c r="N47" s="193">
        <f t="shared" ca="1" si="16"/>
        <v>0</v>
      </c>
      <c r="O47" s="193">
        <f t="shared" ca="1" si="16"/>
        <v>0</v>
      </c>
      <c r="P47" s="193">
        <f t="shared" ca="1" si="16"/>
        <v>0</v>
      </c>
      <c r="Q47" s="193">
        <f t="shared" ca="1" si="16"/>
        <v>0</v>
      </c>
      <c r="R47" s="193">
        <f t="shared" ca="1" si="16"/>
        <v>0</v>
      </c>
      <c r="S47" s="193">
        <f t="shared" ca="1" si="16"/>
        <v>0</v>
      </c>
      <c r="T47" s="193">
        <f t="shared" ca="1" si="16"/>
        <v>0</v>
      </c>
      <c r="U47" s="193">
        <f t="shared" ca="1" si="16"/>
        <v>0</v>
      </c>
      <c r="V47" s="193">
        <f t="shared" ca="1" si="16"/>
        <v>0</v>
      </c>
      <c r="W47" s="193">
        <f t="shared" ca="1" si="16"/>
        <v>0</v>
      </c>
      <c r="X47" s="193">
        <f t="shared" ca="1" si="16"/>
        <v>0</v>
      </c>
      <c r="Y47" s="193">
        <f t="shared" ca="1" si="16"/>
        <v>0</v>
      </c>
      <c r="Z47" s="193">
        <f t="shared" ca="1" si="16"/>
        <v>0</v>
      </c>
      <c r="AA47" s="193">
        <f t="shared" ca="1" si="16"/>
        <v>0</v>
      </c>
      <c r="AB47" s="193">
        <f t="shared" ca="1" si="16"/>
        <v>0</v>
      </c>
      <c r="AC47" s="193">
        <f t="shared" ca="1" si="16"/>
        <v>0</v>
      </c>
      <c r="AD47" s="193">
        <f t="shared" ca="1" si="16"/>
        <v>0</v>
      </c>
      <c r="AE47" s="193">
        <f t="shared" ca="1" si="16"/>
        <v>0</v>
      </c>
      <c r="AF47" s="193">
        <f t="shared" ca="1" si="16"/>
        <v>0</v>
      </c>
      <c r="AG47" s="193">
        <f t="shared" ca="1" si="16"/>
        <v>0</v>
      </c>
      <c r="AH47" s="193">
        <f t="shared" ca="1" si="16"/>
        <v>0</v>
      </c>
      <c r="AI47" s="193">
        <f t="shared" ca="1" si="16"/>
        <v>0</v>
      </c>
      <c r="AJ47" s="193">
        <f t="shared" ca="1" si="16"/>
        <v>0</v>
      </c>
      <c r="AK47" s="193">
        <f t="shared" ca="1" si="16"/>
        <v>0</v>
      </c>
      <c r="AL47" s="193">
        <f t="shared" ca="1" si="16"/>
        <v>0</v>
      </c>
      <c r="AM47" s="193">
        <f t="shared" ca="1" si="16"/>
        <v>0</v>
      </c>
      <c r="AN47" s="193">
        <f t="shared" ca="1" si="16"/>
        <v>0</v>
      </c>
      <c r="AO47" s="193">
        <f t="shared" ca="1" si="16"/>
        <v>0</v>
      </c>
      <c r="AP47" s="193">
        <f t="shared" ca="1" si="16"/>
        <v>0</v>
      </c>
      <c r="AQ47" s="193">
        <f t="shared" ca="1" si="16"/>
        <v>0</v>
      </c>
      <c r="AR47" s="193">
        <f t="shared" ca="1" si="16"/>
        <v>0</v>
      </c>
      <c r="AS47" s="193">
        <f t="shared" ca="1" si="16"/>
        <v>0</v>
      </c>
      <c r="AT47" s="193">
        <f t="shared" ca="1" si="16"/>
        <v>0</v>
      </c>
      <c r="AU47" s="193">
        <f t="shared" ca="1" si="16"/>
        <v>0</v>
      </c>
      <c r="AV47" s="193">
        <f t="shared" ca="1" si="16"/>
        <v>0</v>
      </c>
      <c r="AW47" s="193">
        <f t="shared" ca="1" si="16"/>
        <v>0</v>
      </c>
      <c r="AX47" s="193">
        <f t="shared" ca="1" si="16"/>
        <v>0</v>
      </c>
      <c r="AY47" s="193">
        <f t="shared" ca="1" si="16"/>
        <v>0</v>
      </c>
      <c r="AZ47" s="193">
        <f t="shared" ca="1" si="16"/>
        <v>0</v>
      </c>
      <c r="BA47" s="193">
        <f t="shared" ca="1" si="16"/>
        <v>0</v>
      </c>
      <c r="BB47" s="193">
        <f t="shared" ca="1" si="16"/>
        <v>0</v>
      </c>
      <c r="BC47" s="193">
        <f t="shared" ca="1" si="16"/>
        <v>0</v>
      </c>
      <c r="BD47" s="193">
        <f t="shared" ca="1" si="16"/>
        <v>0</v>
      </c>
      <c r="BE47" s="193">
        <f t="shared" ca="1" si="16"/>
        <v>0</v>
      </c>
      <c r="BF47" s="193">
        <f t="shared" ca="1" si="16"/>
        <v>0</v>
      </c>
      <c r="BG47" s="193">
        <f t="shared" ca="1" si="16"/>
        <v>0</v>
      </c>
      <c r="BH47" s="193">
        <f t="shared" ca="1" si="16"/>
        <v>0</v>
      </c>
      <c r="BI47" s="193">
        <f t="shared" ca="1" si="16"/>
        <v>0</v>
      </c>
      <c r="BJ47" s="193">
        <f t="shared" ca="1" si="16"/>
        <v>0</v>
      </c>
      <c r="BK47" s="193">
        <f t="shared" ca="1" si="16"/>
        <v>0</v>
      </c>
      <c r="BL47" s="193">
        <f t="shared" ca="1" si="16"/>
        <v>0</v>
      </c>
      <c r="BM47" s="193">
        <f t="shared" ca="1" si="16"/>
        <v>0</v>
      </c>
      <c r="BN47" s="193">
        <f t="shared" ca="1" si="16"/>
        <v>0</v>
      </c>
      <c r="BO47" s="193">
        <f t="shared" ca="1" si="16"/>
        <v>0</v>
      </c>
      <c r="BP47" s="193">
        <f t="shared" ca="1" si="16"/>
        <v>0</v>
      </c>
      <c r="BQ47" s="193">
        <f t="shared" ca="1" si="16"/>
        <v>0</v>
      </c>
      <c r="BR47" s="193">
        <f t="shared" ca="1" si="16"/>
        <v>0</v>
      </c>
      <c r="BS47" s="193">
        <f t="shared" ca="1" si="16"/>
        <v>0</v>
      </c>
      <c r="BT47" s="193">
        <f t="shared" ca="1" si="16"/>
        <v>0</v>
      </c>
      <c r="BU47" s="193">
        <f t="shared" ca="1" si="14"/>
        <v>0</v>
      </c>
      <c r="BV47" s="193">
        <f t="shared" ca="1" si="14"/>
        <v>0</v>
      </c>
      <c r="BW47" s="193">
        <f t="shared" ca="1" si="14"/>
        <v>0</v>
      </c>
      <c r="BX47" s="193">
        <f t="shared" ca="1" si="14"/>
        <v>0</v>
      </c>
      <c r="BY47" s="193">
        <f t="shared" ca="1" si="14"/>
        <v>0</v>
      </c>
      <c r="BZ47" s="193">
        <f t="shared" ca="1" si="14"/>
        <v>0</v>
      </c>
      <c r="CA47" s="193">
        <f t="shared" ca="1" si="14"/>
        <v>0</v>
      </c>
      <c r="CB47" s="193">
        <f t="shared" ca="1" si="14"/>
        <v>0</v>
      </c>
      <c r="CC47" s="193">
        <f t="shared" ca="1" si="14"/>
        <v>0</v>
      </c>
      <c r="CD47" s="193">
        <f t="shared" ca="1" si="14"/>
        <v>0</v>
      </c>
      <c r="CE47" s="193">
        <f t="shared" ca="1" si="14"/>
        <v>0</v>
      </c>
      <c r="CF47" s="193">
        <f t="shared" ca="1" si="14"/>
        <v>0</v>
      </c>
      <c r="CG47" s="193">
        <f t="shared" ca="1" si="14"/>
        <v>0</v>
      </c>
      <c r="CH47" s="193">
        <f t="shared" ca="1" si="14"/>
        <v>0</v>
      </c>
      <c r="CI47" s="193">
        <f t="shared" ca="1" si="14"/>
        <v>0</v>
      </c>
      <c r="CJ47" s="193">
        <f t="shared" ca="1" si="15"/>
        <v>0</v>
      </c>
      <c r="CK47" s="193">
        <f t="shared" ca="1" si="15"/>
        <v>0</v>
      </c>
      <c r="CL47" s="193">
        <f t="shared" ca="1" si="15"/>
        <v>0</v>
      </c>
      <c r="CM47" s="193">
        <f t="shared" ca="1" si="15"/>
        <v>0</v>
      </c>
      <c r="CN47" s="193">
        <f t="shared" ca="1" si="15"/>
        <v>0</v>
      </c>
      <c r="CO47" s="193">
        <f t="shared" ca="1" si="15"/>
        <v>0</v>
      </c>
      <c r="CP47" s="193">
        <f t="shared" ca="1" si="15"/>
        <v>0</v>
      </c>
      <c r="CQ47" s="193">
        <f t="shared" ca="1" si="15"/>
        <v>0</v>
      </c>
      <c r="CR47" s="193">
        <f t="shared" ca="1" si="15"/>
        <v>0</v>
      </c>
      <c r="CS47" s="193">
        <f t="shared" ca="1" si="15"/>
        <v>0</v>
      </c>
      <c r="CT47" s="193">
        <f t="shared" ca="1" si="15"/>
        <v>0</v>
      </c>
      <c r="CU47" s="193">
        <f t="shared" ca="1" si="15"/>
        <v>0</v>
      </c>
      <c r="CV47" s="193">
        <f t="shared" ca="1" si="15"/>
        <v>0</v>
      </c>
      <c r="CW47" s="193">
        <f t="shared" ca="1" si="15"/>
        <v>0</v>
      </c>
      <c r="CX47" s="193">
        <f t="shared" ca="1" si="15"/>
        <v>0</v>
      </c>
      <c r="CY47" s="193">
        <f t="shared" ca="1" si="15"/>
        <v>0</v>
      </c>
      <c r="CZ47" s="193">
        <f t="shared" ca="1" si="15"/>
        <v>0</v>
      </c>
      <c r="DA47" s="193">
        <f t="shared" ca="1" si="15"/>
        <v>0</v>
      </c>
      <c r="DB47" s="193">
        <f t="shared" ca="1" si="15"/>
        <v>0</v>
      </c>
      <c r="DC47" s="193">
        <f t="shared" ca="1" si="15"/>
        <v>0</v>
      </c>
    </row>
    <row r="48" spans="1:107">
      <c r="A48" s="44">
        <v>4</v>
      </c>
      <c r="B48" s="160" t="str">
        <f t="shared" ca="1" si="11"/>
        <v>D.1.5.</v>
      </c>
      <c r="C48" s="162" t="str">
        <f t="shared" ca="1" si="12"/>
        <v>Investicinės aplinkos gerinimas AEI plėtotojams</v>
      </c>
      <c r="D48" s="234"/>
      <c r="E48" s="234"/>
      <c r="F48" s="235"/>
      <c r="G48" s="225">
        <f ca="1">SUMIF($H$39:$DC$39,"&lt;="&amp;PAL,$H48:$DC48)</f>
        <v>0</v>
      </c>
      <c r="H48" s="193">
        <f t="shared" ca="1" si="13"/>
        <v>0</v>
      </c>
      <c r="I48" s="193">
        <f t="shared" ca="1" si="16"/>
        <v>0</v>
      </c>
      <c r="J48" s="193">
        <f t="shared" ca="1" si="16"/>
        <v>0</v>
      </c>
      <c r="K48" s="193">
        <f t="shared" ca="1" si="16"/>
        <v>0</v>
      </c>
      <c r="L48" s="193">
        <f t="shared" ca="1" si="16"/>
        <v>0</v>
      </c>
      <c r="M48" s="193">
        <f t="shared" ca="1" si="16"/>
        <v>0</v>
      </c>
      <c r="N48" s="193">
        <f t="shared" ca="1" si="16"/>
        <v>0</v>
      </c>
      <c r="O48" s="193">
        <f t="shared" ca="1" si="16"/>
        <v>0</v>
      </c>
      <c r="P48" s="193">
        <f t="shared" ca="1" si="16"/>
        <v>0</v>
      </c>
      <c r="Q48" s="193">
        <f t="shared" ca="1" si="16"/>
        <v>0</v>
      </c>
      <c r="R48" s="193">
        <f t="shared" ca="1" si="16"/>
        <v>0</v>
      </c>
      <c r="S48" s="193">
        <f t="shared" ca="1" si="16"/>
        <v>0</v>
      </c>
      <c r="T48" s="193">
        <f t="shared" ca="1" si="16"/>
        <v>0</v>
      </c>
      <c r="U48" s="193">
        <f t="shared" ca="1" si="16"/>
        <v>0</v>
      </c>
      <c r="V48" s="193">
        <f t="shared" ca="1" si="16"/>
        <v>0</v>
      </c>
      <c r="W48" s="193">
        <f t="shared" ca="1" si="16"/>
        <v>0</v>
      </c>
      <c r="X48" s="193">
        <f t="shared" ca="1" si="16"/>
        <v>0</v>
      </c>
      <c r="Y48" s="193">
        <f t="shared" ca="1" si="16"/>
        <v>0</v>
      </c>
      <c r="Z48" s="193">
        <f t="shared" ca="1" si="16"/>
        <v>0</v>
      </c>
      <c r="AA48" s="193">
        <f t="shared" ca="1" si="16"/>
        <v>0</v>
      </c>
      <c r="AB48" s="193">
        <f t="shared" ca="1" si="16"/>
        <v>0</v>
      </c>
      <c r="AC48" s="193">
        <f t="shared" ca="1" si="16"/>
        <v>0</v>
      </c>
      <c r="AD48" s="193">
        <f t="shared" ca="1" si="16"/>
        <v>0</v>
      </c>
      <c r="AE48" s="193">
        <f t="shared" ca="1" si="16"/>
        <v>0</v>
      </c>
      <c r="AF48" s="193">
        <f t="shared" ca="1" si="16"/>
        <v>0</v>
      </c>
      <c r="AG48" s="193">
        <f t="shared" ca="1" si="16"/>
        <v>0</v>
      </c>
      <c r="AH48" s="193">
        <f t="shared" ca="1" si="16"/>
        <v>0</v>
      </c>
      <c r="AI48" s="193">
        <f t="shared" ca="1" si="16"/>
        <v>0</v>
      </c>
      <c r="AJ48" s="193">
        <f t="shared" ca="1" si="16"/>
        <v>0</v>
      </c>
      <c r="AK48" s="193">
        <f t="shared" ca="1" si="16"/>
        <v>0</v>
      </c>
      <c r="AL48" s="193">
        <f t="shared" ca="1" si="16"/>
        <v>0</v>
      </c>
      <c r="AM48" s="193">
        <f t="shared" ca="1" si="16"/>
        <v>0</v>
      </c>
      <c r="AN48" s="193">
        <f t="shared" ca="1" si="16"/>
        <v>0</v>
      </c>
      <c r="AO48" s="193">
        <f t="shared" ca="1" si="16"/>
        <v>0</v>
      </c>
      <c r="AP48" s="193">
        <f t="shared" ca="1" si="16"/>
        <v>0</v>
      </c>
      <c r="AQ48" s="193">
        <f t="shared" ca="1" si="16"/>
        <v>0</v>
      </c>
      <c r="AR48" s="193">
        <f t="shared" ca="1" si="16"/>
        <v>0</v>
      </c>
      <c r="AS48" s="193">
        <f t="shared" ca="1" si="16"/>
        <v>0</v>
      </c>
      <c r="AT48" s="193">
        <f t="shared" ca="1" si="16"/>
        <v>0</v>
      </c>
      <c r="AU48" s="193">
        <f t="shared" ca="1" si="16"/>
        <v>0</v>
      </c>
      <c r="AV48" s="193">
        <f t="shared" ca="1" si="16"/>
        <v>0</v>
      </c>
      <c r="AW48" s="193">
        <f t="shared" ca="1" si="16"/>
        <v>0</v>
      </c>
      <c r="AX48" s="193">
        <f t="shared" ca="1" si="16"/>
        <v>0</v>
      </c>
      <c r="AY48" s="193">
        <f t="shared" ca="1" si="16"/>
        <v>0</v>
      </c>
      <c r="AZ48" s="193">
        <f t="shared" ca="1" si="16"/>
        <v>0</v>
      </c>
      <c r="BA48" s="193">
        <f t="shared" ca="1" si="16"/>
        <v>0</v>
      </c>
      <c r="BB48" s="193">
        <f t="shared" ca="1" si="16"/>
        <v>0</v>
      </c>
      <c r="BC48" s="193">
        <f t="shared" ca="1" si="16"/>
        <v>0</v>
      </c>
      <c r="BD48" s="193">
        <f t="shared" ca="1" si="16"/>
        <v>0</v>
      </c>
      <c r="BE48" s="193">
        <f t="shared" ca="1" si="16"/>
        <v>0</v>
      </c>
      <c r="BF48" s="193">
        <f t="shared" ca="1" si="16"/>
        <v>0</v>
      </c>
      <c r="BG48" s="193">
        <f t="shared" ca="1" si="16"/>
        <v>0</v>
      </c>
      <c r="BH48" s="193">
        <f t="shared" ca="1" si="16"/>
        <v>0</v>
      </c>
      <c r="BI48" s="193">
        <f t="shared" ca="1" si="16"/>
        <v>0</v>
      </c>
      <c r="BJ48" s="193">
        <f t="shared" ca="1" si="16"/>
        <v>0</v>
      </c>
      <c r="BK48" s="193">
        <f t="shared" ca="1" si="16"/>
        <v>0</v>
      </c>
      <c r="BL48" s="193">
        <f t="shared" ca="1" si="16"/>
        <v>0</v>
      </c>
      <c r="BM48" s="193">
        <f t="shared" ca="1" si="16"/>
        <v>0</v>
      </c>
      <c r="BN48" s="193">
        <f t="shared" ca="1" si="16"/>
        <v>0</v>
      </c>
      <c r="BO48" s="193">
        <f t="shared" ca="1" si="16"/>
        <v>0</v>
      </c>
      <c r="BP48" s="193">
        <f t="shared" ca="1" si="16"/>
        <v>0</v>
      </c>
      <c r="BQ48" s="193">
        <f t="shared" ca="1" si="16"/>
        <v>0</v>
      </c>
      <c r="BR48" s="193">
        <f t="shared" ca="1" si="16"/>
        <v>0</v>
      </c>
      <c r="BS48" s="193">
        <f t="shared" ca="1" si="16"/>
        <v>0</v>
      </c>
      <c r="BT48" s="193">
        <f t="shared" ref="BT48:DC51" ca="1" si="17">IFERROR(OFFSET(INDIRECT("'"&amp;Opt_alt&amp;"'!H12"),$A48,BT$39)*(1+VMI)^BT$39,"")</f>
        <v>0</v>
      </c>
      <c r="BU48" s="193">
        <f t="shared" ca="1" si="17"/>
        <v>0</v>
      </c>
      <c r="BV48" s="193">
        <f t="shared" ca="1" si="17"/>
        <v>0</v>
      </c>
      <c r="BW48" s="193">
        <f t="shared" ca="1" si="17"/>
        <v>0</v>
      </c>
      <c r="BX48" s="193">
        <f t="shared" ca="1" si="17"/>
        <v>0</v>
      </c>
      <c r="BY48" s="193">
        <f t="shared" ca="1" si="17"/>
        <v>0</v>
      </c>
      <c r="BZ48" s="193">
        <f t="shared" ca="1" si="17"/>
        <v>0</v>
      </c>
      <c r="CA48" s="193">
        <f t="shared" ca="1" si="17"/>
        <v>0</v>
      </c>
      <c r="CB48" s="193">
        <f t="shared" ca="1" si="17"/>
        <v>0</v>
      </c>
      <c r="CC48" s="193">
        <f t="shared" ca="1" si="17"/>
        <v>0</v>
      </c>
      <c r="CD48" s="193">
        <f t="shared" ca="1" si="17"/>
        <v>0</v>
      </c>
      <c r="CE48" s="193">
        <f t="shared" ca="1" si="17"/>
        <v>0</v>
      </c>
      <c r="CF48" s="193">
        <f t="shared" ca="1" si="17"/>
        <v>0</v>
      </c>
      <c r="CG48" s="193">
        <f t="shared" ca="1" si="17"/>
        <v>0</v>
      </c>
      <c r="CH48" s="193">
        <f t="shared" ca="1" si="17"/>
        <v>0</v>
      </c>
      <c r="CI48" s="193">
        <f t="shared" ca="1" si="17"/>
        <v>0</v>
      </c>
      <c r="CJ48" s="193">
        <f t="shared" ca="1" si="17"/>
        <v>0</v>
      </c>
      <c r="CK48" s="193">
        <f t="shared" ca="1" si="17"/>
        <v>0</v>
      </c>
      <c r="CL48" s="193">
        <f t="shared" ca="1" si="17"/>
        <v>0</v>
      </c>
      <c r="CM48" s="193">
        <f t="shared" ca="1" si="17"/>
        <v>0</v>
      </c>
      <c r="CN48" s="193">
        <f t="shared" ca="1" si="17"/>
        <v>0</v>
      </c>
      <c r="CO48" s="193">
        <f t="shared" ca="1" si="17"/>
        <v>0</v>
      </c>
      <c r="CP48" s="193">
        <f t="shared" ca="1" si="17"/>
        <v>0</v>
      </c>
      <c r="CQ48" s="193">
        <f t="shared" ca="1" si="17"/>
        <v>0</v>
      </c>
      <c r="CR48" s="193">
        <f t="shared" ca="1" si="17"/>
        <v>0</v>
      </c>
      <c r="CS48" s="193">
        <f t="shared" ca="1" si="17"/>
        <v>0</v>
      </c>
      <c r="CT48" s="193">
        <f t="shared" ca="1" si="17"/>
        <v>0</v>
      </c>
      <c r="CU48" s="193">
        <f t="shared" ca="1" si="17"/>
        <v>0</v>
      </c>
      <c r="CV48" s="193">
        <f t="shared" ca="1" si="17"/>
        <v>0</v>
      </c>
      <c r="CW48" s="193">
        <f t="shared" ca="1" si="17"/>
        <v>0</v>
      </c>
      <c r="CX48" s="193">
        <f t="shared" ca="1" si="17"/>
        <v>0</v>
      </c>
      <c r="CY48" s="193">
        <f t="shared" ca="1" si="17"/>
        <v>0</v>
      </c>
      <c r="CZ48" s="193">
        <f t="shared" ca="1" si="17"/>
        <v>0</v>
      </c>
      <c r="DA48" s="193">
        <f t="shared" ca="1" si="17"/>
        <v>0</v>
      </c>
      <c r="DB48" s="193">
        <f t="shared" ca="1" si="17"/>
        <v>0</v>
      </c>
      <c r="DC48" s="193">
        <f t="shared" ca="1" si="17"/>
        <v>0</v>
      </c>
    </row>
    <row r="49" spans="1:107">
      <c r="A49" s="44">
        <v>5</v>
      </c>
      <c r="B49" s="160" t="str">
        <f t="shared" ca="1" si="11"/>
        <v>D.1.6.</v>
      </c>
      <c r="C49" s="162" t="str">
        <f t="shared" ca="1" si="12"/>
        <v>Veikla</v>
      </c>
      <c r="D49" s="234"/>
      <c r="E49" s="234"/>
      <c r="F49" s="235"/>
      <c r="G49" s="225">
        <f ca="1">SUMIF($H$39:$DC$39,"&lt;="&amp;PAL,$H49:$DC49)</f>
        <v>0</v>
      </c>
      <c r="H49" s="193">
        <f t="shared" ca="1" si="13"/>
        <v>0</v>
      </c>
      <c r="I49" s="193">
        <f t="shared" ref="I49:BT52" ca="1" si="18">IFERROR(OFFSET(INDIRECT("'"&amp;Opt_alt&amp;"'!H12"),$A49,I$39)*(1+VMI)^I$39,"")</f>
        <v>0</v>
      </c>
      <c r="J49" s="193">
        <f t="shared" ca="1" si="18"/>
        <v>0</v>
      </c>
      <c r="K49" s="193">
        <f t="shared" ca="1" si="18"/>
        <v>0</v>
      </c>
      <c r="L49" s="193">
        <f t="shared" ca="1" si="18"/>
        <v>0</v>
      </c>
      <c r="M49" s="193">
        <f t="shared" ca="1" si="18"/>
        <v>0</v>
      </c>
      <c r="N49" s="193">
        <f t="shared" ca="1" si="18"/>
        <v>0</v>
      </c>
      <c r="O49" s="193">
        <f t="shared" ca="1" si="18"/>
        <v>0</v>
      </c>
      <c r="P49" s="193">
        <f t="shared" ca="1" si="18"/>
        <v>0</v>
      </c>
      <c r="Q49" s="193">
        <f t="shared" ca="1" si="18"/>
        <v>0</v>
      </c>
      <c r="R49" s="193">
        <f t="shared" ca="1" si="18"/>
        <v>0</v>
      </c>
      <c r="S49" s="193">
        <f t="shared" ca="1" si="18"/>
        <v>0</v>
      </c>
      <c r="T49" s="193">
        <f t="shared" ca="1" si="18"/>
        <v>0</v>
      </c>
      <c r="U49" s="193">
        <f t="shared" ca="1" si="18"/>
        <v>0</v>
      </c>
      <c r="V49" s="193">
        <f t="shared" ca="1" si="18"/>
        <v>0</v>
      </c>
      <c r="W49" s="193">
        <f t="shared" ca="1" si="18"/>
        <v>0</v>
      </c>
      <c r="X49" s="193">
        <f t="shared" ca="1" si="18"/>
        <v>0</v>
      </c>
      <c r="Y49" s="193">
        <f t="shared" ca="1" si="18"/>
        <v>0</v>
      </c>
      <c r="Z49" s="193">
        <f t="shared" ca="1" si="18"/>
        <v>0</v>
      </c>
      <c r="AA49" s="193">
        <f t="shared" ca="1" si="18"/>
        <v>0</v>
      </c>
      <c r="AB49" s="193">
        <f t="shared" ca="1" si="18"/>
        <v>0</v>
      </c>
      <c r="AC49" s="193">
        <f t="shared" ca="1" si="18"/>
        <v>0</v>
      </c>
      <c r="AD49" s="193">
        <f t="shared" ca="1" si="18"/>
        <v>0</v>
      </c>
      <c r="AE49" s="193">
        <f t="shared" ca="1" si="18"/>
        <v>0</v>
      </c>
      <c r="AF49" s="193">
        <f t="shared" ca="1" si="18"/>
        <v>0</v>
      </c>
      <c r="AG49" s="193">
        <f t="shared" ca="1" si="18"/>
        <v>0</v>
      </c>
      <c r="AH49" s="193">
        <f t="shared" ca="1" si="18"/>
        <v>0</v>
      </c>
      <c r="AI49" s="193">
        <f t="shared" ca="1" si="18"/>
        <v>0</v>
      </c>
      <c r="AJ49" s="193">
        <f t="shared" ca="1" si="18"/>
        <v>0</v>
      </c>
      <c r="AK49" s="193">
        <f t="shared" ca="1" si="18"/>
        <v>0</v>
      </c>
      <c r="AL49" s="193">
        <f t="shared" ca="1" si="18"/>
        <v>0</v>
      </c>
      <c r="AM49" s="193">
        <f t="shared" ca="1" si="18"/>
        <v>0</v>
      </c>
      <c r="AN49" s="193">
        <f t="shared" ca="1" si="18"/>
        <v>0</v>
      </c>
      <c r="AO49" s="193">
        <f t="shared" ca="1" si="18"/>
        <v>0</v>
      </c>
      <c r="AP49" s="193">
        <f t="shared" ca="1" si="18"/>
        <v>0</v>
      </c>
      <c r="AQ49" s="193">
        <f t="shared" ca="1" si="18"/>
        <v>0</v>
      </c>
      <c r="AR49" s="193">
        <f t="shared" ca="1" si="18"/>
        <v>0</v>
      </c>
      <c r="AS49" s="193">
        <f t="shared" ca="1" si="18"/>
        <v>0</v>
      </c>
      <c r="AT49" s="193">
        <f t="shared" ca="1" si="18"/>
        <v>0</v>
      </c>
      <c r="AU49" s="193">
        <f t="shared" ca="1" si="18"/>
        <v>0</v>
      </c>
      <c r="AV49" s="193">
        <f t="shared" ca="1" si="18"/>
        <v>0</v>
      </c>
      <c r="AW49" s="193">
        <f t="shared" ca="1" si="18"/>
        <v>0</v>
      </c>
      <c r="AX49" s="193">
        <f t="shared" ca="1" si="18"/>
        <v>0</v>
      </c>
      <c r="AY49" s="193">
        <f t="shared" ca="1" si="18"/>
        <v>0</v>
      </c>
      <c r="AZ49" s="193">
        <f t="shared" ca="1" si="18"/>
        <v>0</v>
      </c>
      <c r="BA49" s="193">
        <f t="shared" ca="1" si="18"/>
        <v>0</v>
      </c>
      <c r="BB49" s="193">
        <f t="shared" ca="1" si="18"/>
        <v>0</v>
      </c>
      <c r="BC49" s="193">
        <f t="shared" ca="1" si="18"/>
        <v>0</v>
      </c>
      <c r="BD49" s="193">
        <f t="shared" ca="1" si="18"/>
        <v>0</v>
      </c>
      <c r="BE49" s="193">
        <f t="shared" ca="1" si="18"/>
        <v>0</v>
      </c>
      <c r="BF49" s="193">
        <f t="shared" ca="1" si="18"/>
        <v>0</v>
      </c>
      <c r="BG49" s="193">
        <f t="shared" ca="1" si="18"/>
        <v>0</v>
      </c>
      <c r="BH49" s="193">
        <f t="shared" ca="1" si="18"/>
        <v>0</v>
      </c>
      <c r="BI49" s="193">
        <f t="shared" ca="1" si="18"/>
        <v>0</v>
      </c>
      <c r="BJ49" s="193">
        <f t="shared" ca="1" si="18"/>
        <v>0</v>
      </c>
      <c r="BK49" s="193">
        <f t="shared" ca="1" si="18"/>
        <v>0</v>
      </c>
      <c r="BL49" s="193">
        <f t="shared" ca="1" si="18"/>
        <v>0</v>
      </c>
      <c r="BM49" s="193">
        <f t="shared" ca="1" si="18"/>
        <v>0</v>
      </c>
      <c r="BN49" s="193">
        <f t="shared" ca="1" si="18"/>
        <v>0</v>
      </c>
      <c r="BO49" s="193">
        <f t="shared" ca="1" si="18"/>
        <v>0</v>
      </c>
      <c r="BP49" s="193">
        <f t="shared" ca="1" si="18"/>
        <v>0</v>
      </c>
      <c r="BQ49" s="193">
        <f t="shared" ca="1" si="18"/>
        <v>0</v>
      </c>
      <c r="BR49" s="193">
        <f t="shared" ca="1" si="18"/>
        <v>0</v>
      </c>
      <c r="BS49" s="193">
        <f t="shared" ca="1" si="18"/>
        <v>0</v>
      </c>
      <c r="BT49" s="193">
        <f t="shared" ca="1" si="18"/>
        <v>0</v>
      </c>
      <c r="BU49" s="193">
        <f t="shared" ca="1" si="17"/>
        <v>0</v>
      </c>
      <c r="BV49" s="193">
        <f t="shared" ca="1" si="17"/>
        <v>0</v>
      </c>
      <c r="BW49" s="193">
        <f t="shared" ca="1" si="17"/>
        <v>0</v>
      </c>
      <c r="BX49" s="193">
        <f t="shared" ca="1" si="17"/>
        <v>0</v>
      </c>
      <c r="BY49" s="193">
        <f t="shared" ca="1" si="17"/>
        <v>0</v>
      </c>
      <c r="BZ49" s="193">
        <f t="shared" ca="1" si="17"/>
        <v>0</v>
      </c>
      <c r="CA49" s="193">
        <f t="shared" ca="1" si="17"/>
        <v>0</v>
      </c>
      <c r="CB49" s="193">
        <f t="shared" ca="1" si="17"/>
        <v>0</v>
      </c>
      <c r="CC49" s="193">
        <f t="shared" ca="1" si="17"/>
        <v>0</v>
      </c>
      <c r="CD49" s="193">
        <f t="shared" ca="1" si="17"/>
        <v>0</v>
      </c>
      <c r="CE49" s="193">
        <f t="shared" ca="1" si="17"/>
        <v>0</v>
      </c>
      <c r="CF49" s="193">
        <f t="shared" ca="1" si="17"/>
        <v>0</v>
      </c>
      <c r="CG49" s="193">
        <f t="shared" ca="1" si="17"/>
        <v>0</v>
      </c>
      <c r="CH49" s="193">
        <f t="shared" ca="1" si="17"/>
        <v>0</v>
      </c>
      <c r="CI49" s="193">
        <f t="shared" ca="1" si="17"/>
        <v>0</v>
      </c>
      <c r="CJ49" s="193">
        <f t="shared" ca="1" si="17"/>
        <v>0</v>
      </c>
      <c r="CK49" s="193">
        <f t="shared" ca="1" si="17"/>
        <v>0</v>
      </c>
      <c r="CL49" s="193">
        <f t="shared" ca="1" si="17"/>
        <v>0</v>
      </c>
      <c r="CM49" s="193">
        <f t="shared" ca="1" si="17"/>
        <v>0</v>
      </c>
      <c r="CN49" s="193">
        <f t="shared" ca="1" si="17"/>
        <v>0</v>
      </c>
      <c r="CO49" s="193">
        <f t="shared" ca="1" si="17"/>
        <v>0</v>
      </c>
      <c r="CP49" s="193">
        <f t="shared" ca="1" si="17"/>
        <v>0</v>
      </c>
      <c r="CQ49" s="193">
        <f t="shared" ca="1" si="17"/>
        <v>0</v>
      </c>
      <c r="CR49" s="193">
        <f t="shared" ca="1" si="17"/>
        <v>0</v>
      </c>
      <c r="CS49" s="193">
        <f t="shared" ca="1" si="17"/>
        <v>0</v>
      </c>
      <c r="CT49" s="193">
        <f t="shared" ca="1" si="17"/>
        <v>0</v>
      </c>
      <c r="CU49" s="193">
        <f t="shared" ca="1" si="17"/>
        <v>0</v>
      </c>
      <c r="CV49" s="193">
        <f t="shared" ca="1" si="17"/>
        <v>0</v>
      </c>
      <c r="CW49" s="193">
        <f t="shared" ca="1" si="17"/>
        <v>0</v>
      </c>
      <c r="CX49" s="193">
        <f t="shared" ca="1" si="17"/>
        <v>0</v>
      </c>
      <c r="CY49" s="193">
        <f t="shared" ca="1" si="17"/>
        <v>0</v>
      </c>
      <c r="CZ49" s="193">
        <f t="shared" ca="1" si="17"/>
        <v>0</v>
      </c>
      <c r="DA49" s="193">
        <f t="shared" ca="1" si="17"/>
        <v>0</v>
      </c>
      <c r="DB49" s="193">
        <f t="shared" ca="1" si="17"/>
        <v>0</v>
      </c>
      <c r="DC49" s="193">
        <f t="shared" ca="1" si="17"/>
        <v>0</v>
      </c>
    </row>
    <row r="50" spans="1:107">
      <c r="A50" s="44">
        <v>6</v>
      </c>
      <c r="B50" s="160" t="str">
        <f t="shared" ca="1" si="11"/>
        <v>D.1.7.</v>
      </c>
      <c r="C50" s="162" t="str">
        <f t="shared" ca="1" si="12"/>
        <v>Veikla</v>
      </c>
      <c r="D50" s="234"/>
      <c r="E50" s="234"/>
      <c r="F50" s="235"/>
      <c r="G50" s="225">
        <f ca="1">SUMIF($H$39:$DC$39,"&lt;="&amp;PAL,$H50:$DC50)</f>
        <v>0</v>
      </c>
      <c r="H50" s="193">
        <f t="shared" ca="1" si="13"/>
        <v>0</v>
      </c>
      <c r="I50" s="193">
        <f t="shared" ca="1" si="18"/>
        <v>0</v>
      </c>
      <c r="J50" s="193">
        <f t="shared" ca="1" si="18"/>
        <v>0</v>
      </c>
      <c r="K50" s="193">
        <f t="shared" ca="1" si="18"/>
        <v>0</v>
      </c>
      <c r="L50" s="193">
        <f t="shared" ca="1" si="18"/>
        <v>0</v>
      </c>
      <c r="M50" s="193">
        <f t="shared" ca="1" si="18"/>
        <v>0</v>
      </c>
      <c r="N50" s="193">
        <f t="shared" ca="1" si="18"/>
        <v>0</v>
      </c>
      <c r="O50" s="193">
        <f t="shared" ca="1" si="18"/>
        <v>0</v>
      </c>
      <c r="P50" s="193">
        <f t="shared" ca="1" si="18"/>
        <v>0</v>
      </c>
      <c r="Q50" s="193">
        <f t="shared" ca="1" si="18"/>
        <v>0</v>
      </c>
      <c r="R50" s="193">
        <f t="shared" ca="1" si="18"/>
        <v>0</v>
      </c>
      <c r="S50" s="193">
        <f t="shared" ca="1" si="18"/>
        <v>0</v>
      </c>
      <c r="T50" s="193">
        <f t="shared" ca="1" si="18"/>
        <v>0</v>
      </c>
      <c r="U50" s="193">
        <f t="shared" ca="1" si="18"/>
        <v>0</v>
      </c>
      <c r="V50" s="193">
        <f t="shared" ca="1" si="18"/>
        <v>0</v>
      </c>
      <c r="W50" s="193">
        <f t="shared" ca="1" si="18"/>
        <v>0</v>
      </c>
      <c r="X50" s="193">
        <f t="shared" ca="1" si="18"/>
        <v>0</v>
      </c>
      <c r="Y50" s="193">
        <f t="shared" ca="1" si="18"/>
        <v>0</v>
      </c>
      <c r="Z50" s="193">
        <f t="shared" ca="1" si="18"/>
        <v>0</v>
      </c>
      <c r="AA50" s="193">
        <f t="shared" ca="1" si="18"/>
        <v>0</v>
      </c>
      <c r="AB50" s="193">
        <f t="shared" ca="1" si="18"/>
        <v>0</v>
      </c>
      <c r="AC50" s="193">
        <f t="shared" ca="1" si="18"/>
        <v>0</v>
      </c>
      <c r="AD50" s="193">
        <f t="shared" ca="1" si="18"/>
        <v>0</v>
      </c>
      <c r="AE50" s="193">
        <f t="shared" ca="1" si="18"/>
        <v>0</v>
      </c>
      <c r="AF50" s="193">
        <f t="shared" ca="1" si="18"/>
        <v>0</v>
      </c>
      <c r="AG50" s="193">
        <f t="shared" ca="1" si="18"/>
        <v>0</v>
      </c>
      <c r="AH50" s="193">
        <f t="shared" ca="1" si="18"/>
        <v>0</v>
      </c>
      <c r="AI50" s="193">
        <f t="shared" ca="1" si="18"/>
        <v>0</v>
      </c>
      <c r="AJ50" s="193">
        <f t="shared" ca="1" si="18"/>
        <v>0</v>
      </c>
      <c r="AK50" s="193">
        <f t="shared" ca="1" si="18"/>
        <v>0</v>
      </c>
      <c r="AL50" s="193">
        <f t="shared" ca="1" si="18"/>
        <v>0</v>
      </c>
      <c r="AM50" s="193">
        <f t="shared" ca="1" si="18"/>
        <v>0</v>
      </c>
      <c r="AN50" s="193">
        <f t="shared" ca="1" si="18"/>
        <v>0</v>
      </c>
      <c r="AO50" s="193">
        <f t="shared" ca="1" si="18"/>
        <v>0</v>
      </c>
      <c r="AP50" s="193">
        <f t="shared" ca="1" si="18"/>
        <v>0</v>
      </c>
      <c r="AQ50" s="193">
        <f t="shared" ca="1" si="18"/>
        <v>0</v>
      </c>
      <c r="AR50" s="193">
        <f t="shared" ca="1" si="18"/>
        <v>0</v>
      </c>
      <c r="AS50" s="193">
        <f t="shared" ca="1" si="18"/>
        <v>0</v>
      </c>
      <c r="AT50" s="193">
        <f t="shared" ca="1" si="18"/>
        <v>0</v>
      </c>
      <c r="AU50" s="193">
        <f t="shared" ca="1" si="18"/>
        <v>0</v>
      </c>
      <c r="AV50" s="193">
        <f t="shared" ca="1" si="18"/>
        <v>0</v>
      </c>
      <c r="AW50" s="193">
        <f t="shared" ca="1" si="18"/>
        <v>0</v>
      </c>
      <c r="AX50" s="193">
        <f t="shared" ca="1" si="18"/>
        <v>0</v>
      </c>
      <c r="AY50" s="193">
        <f t="shared" ca="1" si="18"/>
        <v>0</v>
      </c>
      <c r="AZ50" s="193">
        <f t="shared" ca="1" si="18"/>
        <v>0</v>
      </c>
      <c r="BA50" s="193">
        <f t="shared" ca="1" si="18"/>
        <v>0</v>
      </c>
      <c r="BB50" s="193">
        <f t="shared" ca="1" si="18"/>
        <v>0</v>
      </c>
      <c r="BC50" s="193">
        <f t="shared" ca="1" si="18"/>
        <v>0</v>
      </c>
      <c r="BD50" s="193">
        <f t="shared" ca="1" si="18"/>
        <v>0</v>
      </c>
      <c r="BE50" s="193">
        <f t="shared" ca="1" si="18"/>
        <v>0</v>
      </c>
      <c r="BF50" s="193">
        <f t="shared" ca="1" si="18"/>
        <v>0</v>
      </c>
      <c r="BG50" s="193">
        <f t="shared" ca="1" si="18"/>
        <v>0</v>
      </c>
      <c r="BH50" s="193">
        <f t="shared" ca="1" si="18"/>
        <v>0</v>
      </c>
      <c r="BI50" s="193">
        <f t="shared" ca="1" si="18"/>
        <v>0</v>
      </c>
      <c r="BJ50" s="193">
        <f t="shared" ca="1" si="18"/>
        <v>0</v>
      </c>
      <c r="BK50" s="193">
        <f t="shared" ca="1" si="18"/>
        <v>0</v>
      </c>
      <c r="BL50" s="193">
        <f t="shared" ca="1" si="18"/>
        <v>0</v>
      </c>
      <c r="BM50" s="193">
        <f t="shared" ca="1" si="18"/>
        <v>0</v>
      </c>
      <c r="BN50" s="193">
        <f t="shared" ca="1" si="18"/>
        <v>0</v>
      </c>
      <c r="BO50" s="193">
        <f t="shared" ca="1" si="18"/>
        <v>0</v>
      </c>
      <c r="BP50" s="193">
        <f t="shared" ca="1" si="18"/>
        <v>0</v>
      </c>
      <c r="BQ50" s="193">
        <f t="shared" ca="1" si="18"/>
        <v>0</v>
      </c>
      <c r="BR50" s="193">
        <f t="shared" ca="1" si="18"/>
        <v>0</v>
      </c>
      <c r="BS50" s="193">
        <f t="shared" ca="1" si="18"/>
        <v>0</v>
      </c>
      <c r="BT50" s="193">
        <f t="shared" ca="1" si="18"/>
        <v>0</v>
      </c>
      <c r="BU50" s="193">
        <f t="shared" ca="1" si="17"/>
        <v>0</v>
      </c>
      <c r="BV50" s="193">
        <f t="shared" ca="1" si="17"/>
        <v>0</v>
      </c>
      <c r="BW50" s="193">
        <f t="shared" ca="1" si="17"/>
        <v>0</v>
      </c>
      <c r="BX50" s="193">
        <f t="shared" ca="1" si="17"/>
        <v>0</v>
      </c>
      <c r="BY50" s="193">
        <f t="shared" ca="1" si="17"/>
        <v>0</v>
      </c>
      <c r="BZ50" s="193">
        <f t="shared" ca="1" si="17"/>
        <v>0</v>
      </c>
      <c r="CA50" s="193">
        <f t="shared" ca="1" si="17"/>
        <v>0</v>
      </c>
      <c r="CB50" s="193">
        <f t="shared" ca="1" si="17"/>
        <v>0</v>
      </c>
      <c r="CC50" s="193">
        <f t="shared" ca="1" si="17"/>
        <v>0</v>
      </c>
      <c r="CD50" s="193">
        <f t="shared" ca="1" si="17"/>
        <v>0</v>
      </c>
      <c r="CE50" s="193">
        <f t="shared" ca="1" si="17"/>
        <v>0</v>
      </c>
      <c r="CF50" s="193">
        <f t="shared" ca="1" si="17"/>
        <v>0</v>
      </c>
      <c r="CG50" s="193">
        <f t="shared" ca="1" si="17"/>
        <v>0</v>
      </c>
      <c r="CH50" s="193">
        <f t="shared" ca="1" si="17"/>
        <v>0</v>
      </c>
      <c r="CI50" s="193">
        <f t="shared" ca="1" si="17"/>
        <v>0</v>
      </c>
      <c r="CJ50" s="193">
        <f t="shared" ca="1" si="17"/>
        <v>0</v>
      </c>
      <c r="CK50" s="193">
        <f t="shared" ca="1" si="17"/>
        <v>0</v>
      </c>
      <c r="CL50" s="193">
        <f t="shared" ca="1" si="17"/>
        <v>0</v>
      </c>
      <c r="CM50" s="193">
        <f t="shared" ca="1" si="17"/>
        <v>0</v>
      </c>
      <c r="CN50" s="193">
        <f t="shared" ca="1" si="17"/>
        <v>0</v>
      </c>
      <c r="CO50" s="193">
        <f t="shared" ca="1" si="17"/>
        <v>0</v>
      </c>
      <c r="CP50" s="193">
        <f t="shared" ca="1" si="17"/>
        <v>0</v>
      </c>
      <c r="CQ50" s="193">
        <f t="shared" ca="1" si="17"/>
        <v>0</v>
      </c>
      <c r="CR50" s="193">
        <f t="shared" ca="1" si="17"/>
        <v>0</v>
      </c>
      <c r="CS50" s="193">
        <f t="shared" ca="1" si="17"/>
        <v>0</v>
      </c>
      <c r="CT50" s="193">
        <f t="shared" ca="1" si="17"/>
        <v>0</v>
      </c>
      <c r="CU50" s="193">
        <f t="shared" ca="1" si="17"/>
        <v>0</v>
      </c>
      <c r="CV50" s="193">
        <f t="shared" ca="1" si="17"/>
        <v>0</v>
      </c>
      <c r="CW50" s="193">
        <f t="shared" ca="1" si="17"/>
        <v>0</v>
      </c>
      <c r="CX50" s="193">
        <f t="shared" ca="1" si="17"/>
        <v>0</v>
      </c>
      <c r="CY50" s="193">
        <f t="shared" ca="1" si="17"/>
        <v>0</v>
      </c>
      <c r="CZ50" s="193">
        <f t="shared" ca="1" si="17"/>
        <v>0</v>
      </c>
      <c r="DA50" s="193">
        <f t="shared" ca="1" si="17"/>
        <v>0</v>
      </c>
      <c r="DB50" s="193">
        <f t="shared" ca="1" si="17"/>
        <v>0</v>
      </c>
      <c r="DC50" s="193">
        <f t="shared" ca="1" si="17"/>
        <v>0</v>
      </c>
    </row>
    <row r="51" spans="1:107" ht="15" customHeight="1">
      <c r="A51" s="44">
        <v>7</v>
      </c>
      <c r="B51" s="160" t="str">
        <f t="shared" ca="1" si="11"/>
        <v>D.1.8.</v>
      </c>
      <c r="C51" s="162" t="str">
        <f t="shared" ca="1" si="12"/>
        <v>Veikla</v>
      </c>
      <c r="D51" s="234"/>
      <c r="E51" s="234"/>
      <c r="F51" s="235"/>
      <c r="G51" s="225">
        <f ca="1">SUMIF($H$39:$DC$39,"&lt;="&amp;PAL,$H51:$DC51)</f>
        <v>0</v>
      </c>
      <c r="H51" s="193">
        <f t="shared" ca="1" si="13"/>
        <v>0</v>
      </c>
      <c r="I51" s="193">
        <f t="shared" ca="1" si="18"/>
        <v>0</v>
      </c>
      <c r="J51" s="193">
        <f t="shared" ca="1" si="18"/>
        <v>0</v>
      </c>
      <c r="K51" s="193">
        <f t="shared" ca="1" si="18"/>
        <v>0</v>
      </c>
      <c r="L51" s="193">
        <f t="shared" ca="1" si="18"/>
        <v>0</v>
      </c>
      <c r="M51" s="193">
        <f t="shared" ca="1" si="18"/>
        <v>0</v>
      </c>
      <c r="N51" s="193">
        <f t="shared" ca="1" si="18"/>
        <v>0</v>
      </c>
      <c r="O51" s="193">
        <f t="shared" ca="1" si="18"/>
        <v>0</v>
      </c>
      <c r="P51" s="193">
        <f t="shared" ca="1" si="18"/>
        <v>0</v>
      </c>
      <c r="Q51" s="193">
        <f t="shared" ca="1" si="18"/>
        <v>0</v>
      </c>
      <c r="R51" s="193">
        <f t="shared" ca="1" si="18"/>
        <v>0</v>
      </c>
      <c r="S51" s="193">
        <f t="shared" ca="1" si="18"/>
        <v>0</v>
      </c>
      <c r="T51" s="193">
        <f t="shared" ca="1" si="18"/>
        <v>0</v>
      </c>
      <c r="U51" s="193">
        <f t="shared" ca="1" si="18"/>
        <v>0</v>
      </c>
      <c r="V51" s="193">
        <f t="shared" ca="1" si="18"/>
        <v>0</v>
      </c>
      <c r="W51" s="193">
        <f t="shared" ca="1" si="18"/>
        <v>0</v>
      </c>
      <c r="X51" s="193">
        <f t="shared" ca="1" si="18"/>
        <v>0</v>
      </c>
      <c r="Y51" s="193">
        <f t="shared" ca="1" si="18"/>
        <v>0</v>
      </c>
      <c r="Z51" s="193">
        <f t="shared" ca="1" si="18"/>
        <v>0</v>
      </c>
      <c r="AA51" s="193">
        <f t="shared" ca="1" si="18"/>
        <v>0</v>
      </c>
      <c r="AB51" s="193">
        <f t="shared" ca="1" si="18"/>
        <v>0</v>
      </c>
      <c r="AC51" s="193">
        <f t="shared" ca="1" si="18"/>
        <v>0</v>
      </c>
      <c r="AD51" s="193">
        <f t="shared" ca="1" si="18"/>
        <v>0</v>
      </c>
      <c r="AE51" s="193">
        <f t="shared" ca="1" si="18"/>
        <v>0</v>
      </c>
      <c r="AF51" s="193">
        <f t="shared" ca="1" si="18"/>
        <v>0</v>
      </c>
      <c r="AG51" s="193">
        <f t="shared" ca="1" si="18"/>
        <v>0</v>
      </c>
      <c r="AH51" s="193">
        <f t="shared" ca="1" si="18"/>
        <v>0</v>
      </c>
      <c r="AI51" s="193">
        <f t="shared" ca="1" si="18"/>
        <v>0</v>
      </c>
      <c r="AJ51" s="193">
        <f t="shared" ca="1" si="18"/>
        <v>0</v>
      </c>
      <c r="AK51" s="193">
        <f t="shared" ca="1" si="18"/>
        <v>0</v>
      </c>
      <c r="AL51" s="193">
        <f t="shared" ca="1" si="18"/>
        <v>0</v>
      </c>
      <c r="AM51" s="193">
        <f t="shared" ca="1" si="18"/>
        <v>0</v>
      </c>
      <c r="AN51" s="193">
        <f t="shared" ca="1" si="18"/>
        <v>0</v>
      </c>
      <c r="AO51" s="193">
        <f t="shared" ca="1" si="18"/>
        <v>0</v>
      </c>
      <c r="AP51" s="193">
        <f t="shared" ca="1" si="18"/>
        <v>0</v>
      </c>
      <c r="AQ51" s="193">
        <f t="shared" ca="1" si="18"/>
        <v>0</v>
      </c>
      <c r="AR51" s="193">
        <f t="shared" ca="1" si="18"/>
        <v>0</v>
      </c>
      <c r="AS51" s="193">
        <f t="shared" ca="1" si="18"/>
        <v>0</v>
      </c>
      <c r="AT51" s="193">
        <f t="shared" ca="1" si="18"/>
        <v>0</v>
      </c>
      <c r="AU51" s="193">
        <f t="shared" ca="1" si="18"/>
        <v>0</v>
      </c>
      <c r="AV51" s="193">
        <f t="shared" ca="1" si="18"/>
        <v>0</v>
      </c>
      <c r="AW51" s="193">
        <f t="shared" ca="1" si="18"/>
        <v>0</v>
      </c>
      <c r="AX51" s="193">
        <f t="shared" ca="1" si="18"/>
        <v>0</v>
      </c>
      <c r="AY51" s="193">
        <f t="shared" ca="1" si="18"/>
        <v>0</v>
      </c>
      <c r="AZ51" s="193">
        <f t="shared" ca="1" si="18"/>
        <v>0</v>
      </c>
      <c r="BA51" s="193">
        <f t="shared" ca="1" si="18"/>
        <v>0</v>
      </c>
      <c r="BB51" s="193">
        <f t="shared" ca="1" si="18"/>
        <v>0</v>
      </c>
      <c r="BC51" s="193">
        <f t="shared" ca="1" si="18"/>
        <v>0</v>
      </c>
      <c r="BD51" s="193">
        <f t="shared" ca="1" si="18"/>
        <v>0</v>
      </c>
      <c r="BE51" s="193">
        <f t="shared" ca="1" si="18"/>
        <v>0</v>
      </c>
      <c r="BF51" s="193">
        <f t="shared" ca="1" si="18"/>
        <v>0</v>
      </c>
      <c r="BG51" s="193">
        <f t="shared" ca="1" si="18"/>
        <v>0</v>
      </c>
      <c r="BH51" s="193">
        <f t="shared" ca="1" si="18"/>
        <v>0</v>
      </c>
      <c r="BI51" s="193">
        <f t="shared" ca="1" si="18"/>
        <v>0</v>
      </c>
      <c r="BJ51" s="193">
        <f t="shared" ca="1" si="18"/>
        <v>0</v>
      </c>
      <c r="BK51" s="193">
        <f t="shared" ca="1" si="18"/>
        <v>0</v>
      </c>
      <c r="BL51" s="193">
        <f t="shared" ca="1" si="18"/>
        <v>0</v>
      </c>
      <c r="BM51" s="193">
        <f t="shared" ca="1" si="18"/>
        <v>0</v>
      </c>
      <c r="BN51" s="193">
        <f t="shared" ca="1" si="18"/>
        <v>0</v>
      </c>
      <c r="BO51" s="193">
        <f t="shared" ca="1" si="18"/>
        <v>0</v>
      </c>
      <c r="BP51" s="193">
        <f t="shared" ca="1" si="18"/>
        <v>0</v>
      </c>
      <c r="BQ51" s="193">
        <f t="shared" ca="1" si="18"/>
        <v>0</v>
      </c>
      <c r="BR51" s="193">
        <f t="shared" ca="1" si="18"/>
        <v>0</v>
      </c>
      <c r="BS51" s="193">
        <f t="shared" ca="1" si="18"/>
        <v>0</v>
      </c>
      <c r="BT51" s="193">
        <f t="shared" ca="1" si="18"/>
        <v>0</v>
      </c>
      <c r="BU51" s="193">
        <f t="shared" ca="1" si="17"/>
        <v>0</v>
      </c>
      <c r="BV51" s="193">
        <f t="shared" ca="1" si="17"/>
        <v>0</v>
      </c>
      <c r="BW51" s="193">
        <f t="shared" ca="1" si="17"/>
        <v>0</v>
      </c>
      <c r="BX51" s="193">
        <f t="shared" ca="1" si="17"/>
        <v>0</v>
      </c>
      <c r="BY51" s="193">
        <f t="shared" ca="1" si="17"/>
        <v>0</v>
      </c>
      <c r="BZ51" s="193">
        <f t="shared" ca="1" si="17"/>
        <v>0</v>
      </c>
      <c r="CA51" s="193">
        <f t="shared" ca="1" si="17"/>
        <v>0</v>
      </c>
      <c r="CB51" s="193">
        <f t="shared" ca="1" si="17"/>
        <v>0</v>
      </c>
      <c r="CC51" s="193">
        <f t="shared" ca="1" si="17"/>
        <v>0</v>
      </c>
      <c r="CD51" s="193">
        <f t="shared" ca="1" si="17"/>
        <v>0</v>
      </c>
      <c r="CE51" s="193">
        <f t="shared" ca="1" si="17"/>
        <v>0</v>
      </c>
      <c r="CF51" s="193">
        <f t="shared" ca="1" si="17"/>
        <v>0</v>
      </c>
      <c r="CG51" s="193">
        <f t="shared" ca="1" si="17"/>
        <v>0</v>
      </c>
      <c r="CH51" s="193">
        <f t="shared" ca="1" si="17"/>
        <v>0</v>
      </c>
      <c r="CI51" s="193">
        <f t="shared" ca="1" si="17"/>
        <v>0</v>
      </c>
      <c r="CJ51" s="193">
        <f t="shared" ca="1" si="17"/>
        <v>0</v>
      </c>
      <c r="CK51" s="193">
        <f t="shared" ca="1" si="17"/>
        <v>0</v>
      </c>
      <c r="CL51" s="193">
        <f t="shared" ca="1" si="17"/>
        <v>0</v>
      </c>
      <c r="CM51" s="193">
        <f t="shared" ca="1" si="17"/>
        <v>0</v>
      </c>
      <c r="CN51" s="193">
        <f t="shared" ca="1" si="17"/>
        <v>0</v>
      </c>
      <c r="CO51" s="193">
        <f t="shared" ca="1" si="17"/>
        <v>0</v>
      </c>
      <c r="CP51" s="193">
        <f t="shared" ca="1" si="17"/>
        <v>0</v>
      </c>
      <c r="CQ51" s="193">
        <f t="shared" ca="1" si="17"/>
        <v>0</v>
      </c>
      <c r="CR51" s="193">
        <f t="shared" ca="1" si="17"/>
        <v>0</v>
      </c>
      <c r="CS51" s="193">
        <f t="shared" ca="1" si="17"/>
        <v>0</v>
      </c>
      <c r="CT51" s="193">
        <f t="shared" ca="1" si="17"/>
        <v>0</v>
      </c>
      <c r="CU51" s="193">
        <f t="shared" ca="1" si="17"/>
        <v>0</v>
      </c>
      <c r="CV51" s="193">
        <f t="shared" ca="1" si="17"/>
        <v>0</v>
      </c>
      <c r="CW51" s="193">
        <f t="shared" ca="1" si="17"/>
        <v>0</v>
      </c>
      <c r="CX51" s="193">
        <f t="shared" ca="1" si="17"/>
        <v>0</v>
      </c>
      <c r="CY51" s="193">
        <f t="shared" ca="1" si="17"/>
        <v>0</v>
      </c>
      <c r="CZ51" s="193">
        <f t="shared" ca="1" si="17"/>
        <v>0</v>
      </c>
      <c r="DA51" s="193">
        <f t="shared" ca="1" si="17"/>
        <v>0</v>
      </c>
      <c r="DB51" s="193">
        <f t="shared" ca="1" si="17"/>
        <v>0</v>
      </c>
      <c r="DC51" s="193">
        <f t="shared" ca="1" si="17"/>
        <v>0</v>
      </c>
    </row>
    <row r="52" spans="1:107">
      <c r="A52" s="44">
        <v>8</v>
      </c>
      <c r="B52" s="526" t="str">
        <f t="shared" ca="1" si="11"/>
        <v>D.1.9.</v>
      </c>
      <c r="C52" s="162" t="str">
        <f t="shared" ca="1" si="12"/>
        <v>Investicijos (privataus ir NVO sektoriaus)</v>
      </c>
      <c r="D52" s="232"/>
      <c r="E52" s="232"/>
      <c r="F52" s="233"/>
      <c r="G52" s="225">
        <f ca="1">SUMIF($H$39:$DC$39,"&lt;="&amp;PAL,$H52:$DC52)</f>
        <v>0</v>
      </c>
      <c r="H52" s="193">
        <f t="shared" ca="1" si="13"/>
        <v>0</v>
      </c>
      <c r="I52" s="193">
        <f t="shared" ca="1" si="18"/>
        <v>0</v>
      </c>
      <c r="J52" s="193">
        <f t="shared" ca="1" si="18"/>
        <v>0</v>
      </c>
      <c r="K52" s="193">
        <f t="shared" ca="1" si="18"/>
        <v>0</v>
      </c>
      <c r="L52" s="193">
        <f t="shared" ca="1" si="18"/>
        <v>0</v>
      </c>
      <c r="M52" s="193">
        <f t="shared" ca="1" si="18"/>
        <v>0</v>
      </c>
      <c r="N52" s="193">
        <f t="shared" ca="1" si="18"/>
        <v>0</v>
      </c>
      <c r="O52" s="193">
        <f t="shared" ca="1" si="18"/>
        <v>0</v>
      </c>
      <c r="P52" s="193">
        <f t="shared" ca="1" si="18"/>
        <v>0</v>
      </c>
      <c r="Q52" s="193">
        <f t="shared" ca="1" si="18"/>
        <v>0</v>
      </c>
      <c r="R52" s="193">
        <f t="shared" ca="1" si="18"/>
        <v>0</v>
      </c>
      <c r="S52" s="193">
        <f t="shared" ca="1" si="18"/>
        <v>0</v>
      </c>
      <c r="T52" s="193">
        <f t="shared" ca="1" si="18"/>
        <v>0</v>
      </c>
      <c r="U52" s="193">
        <f t="shared" ca="1" si="18"/>
        <v>0</v>
      </c>
      <c r="V52" s="193">
        <f t="shared" ca="1" si="18"/>
        <v>0</v>
      </c>
      <c r="W52" s="193">
        <f t="shared" ca="1" si="18"/>
        <v>0</v>
      </c>
      <c r="X52" s="193">
        <f t="shared" ca="1" si="18"/>
        <v>0</v>
      </c>
      <c r="Y52" s="193">
        <f t="shared" ca="1" si="18"/>
        <v>0</v>
      </c>
      <c r="Z52" s="193">
        <f t="shared" ca="1" si="18"/>
        <v>0</v>
      </c>
      <c r="AA52" s="193">
        <f t="shared" ca="1" si="18"/>
        <v>0</v>
      </c>
      <c r="AB52" s="193">
        <f t="shared" ca="1" si="18"/>
        <v>0</v>
      </c>
      <c r="AC52" s="193">
        <f t="shared" ca="1" si="18"/>
        <v>0</v>
      </c>
      <c r="AD52" s="193">
        <f t="shared" ca="1" si="18"/>
        <v>0</v>
      </c>
      <c r="AE52" s="193">
        <f t="shared" ca="1" si="18"/>
        <v>0</v>
      </c>
      <c r="AF52" s="193">
        <f t="shared" ca="1" si="18"/>
        <v>0</v>
      </c>
      <c r="AG52" s="193">
        <f t="shared" ca="1" si="18"/>
        <v>0</v>
      </c>
      <c r="AH52" s="193">
        <f t="shared" ca="1" si="18"/>
        <v>0</v>
      </c>
      <c r="AI52" s="193">
        <f t="shared" ca="1" si="18"/>
        <v>0</v>
      </c>
      <c r="AJ52" s="193">
        <f t="shared" ca="1" si="18"/>
        <v>0</v>
      </c>
      <c r="AK52" s="193">
        <f t="shared" ca="1" si="18"/>
        <v>0</v>
      </c>
      <c r="AL52" s="193">
        <f t="shared" ca="1" si="18"/>
        <v>0</v>
      </c>
      <c r="AM52" s="193">
        <f t="shared" ca="1" si="18"/>
        <v>0</v>
      </c>
      <c r="AN52" s="193">
        <f t="shared" ca="1" si="18"/>
        <v>0</v>
      </c>
      <c r="AO52" s="193">
        <f t="shared" ca="1" si="18"/>
        <v>0</v>
      </c>
      <c r="AP52" s="193">
        <f t="shared" ca="1" si="18"/>
        <v>0</v>
      </c>
      <c r="AQ52" s="193">
        <f t="shared" ca="1" si="18"/>
        <v>0</v>
      </c>
      <c r="AR52" s="193">
        <f t="shared" ca="1" si="18"/>
        <v>0</v>
      </c>
      <c r="AS52" s="193">
        <f t="shared" ca="1" si="18"/>
        <v>0</v>
      </c>
      <c r="AT52" s="193">
        <f t="shared" ca="1" si="18"/>
        <v>0</v>
      </c>
      <c r="AU52" s="193">
        <f t="shared" ca="1" si="18"/>
        <v>0</v>
      </c>
      <c r="AV52" s="193">
        <f t="shared" ca="1" si="18"/>
        <v>0</v>
      </c>
      <c r="AW52" s="193">
        <f t="shared" ca="1" si="18"/>
        <v>0</v>
      </c>
      <c r="AX52" s="193">
        <f t="shared" ca="1" si="18"/>
        <v>0</v>
      </c>
      <c r="AY52" s="193">
        <f t="shared" ca="1" si="18"/>
        <v>0</v>
      </c>
      <c r="AZ52" s="193">
        <f t="shared" ca="1" si="18"/>
        <v>0</v>
      </c>
      <c r="BA52" s="193">
        <f t="shared" ca="1" si="18"/>
        <v>0</v>
      </c>
      <c r="BB52" s="193">
        <f t="shared" ca="1" si="18"/>
        <v>0</v>
      </c>
      <c r="BC52" s="193">
        <f t="shared" ca="1" si="18"/>
        <v>0</v>
      </c>
      <c r="BD52" s="193">
        <f t="shared" ca="1" si="18"/>
        <v>0</v>
      </c>
      <c r="BE52" s="193">
        <f t="shared" ca="1" si="18"/>
        <v>0</v>
      </c>
      <c r="BF52" s="193">
        <f t="shared" ca="1" si="18"/>
        <v>0</v>
      </c>
      <c r="BG52" s="193">
        <f t="shared" ca="1" si="18"/>
        <v>0</v>
      </c>
      <c r="BH52" s="193">
        <f t="shared" ca="1" si="18"/>
        <v>0</v>
      </c>
      <c r="BI52" s="193">
        <f t="shared" ca="1" si="18"/>
        <v>0</v>
      </c>
      <c r="BJ52" s="193">
        <f t="shared" ca="1" si="18"/>
        <v>0</v>
      </c>
      <c r="BK52" s="193">
        <f t="shared" ca="1" si="18"/>
        <v>0</v>
      </c>
      <c r="BL52" s="193">
        <f t="shared" ca="1" si="18"/>
        <v>0</v>
      </c>
      <c r="BM52" s="193">
        <f t="shared" ca="1" si="18"/>
        <v>0</v>
      </c>
      <c r="BN52" s="193">
        <f t="shared" ca="1" si="18"/>
        <v>0</v>
      </c>
      <c r="BO52" s="193">
        <f t="shared" ca="1" si="18"/>
        <v>0</v>
      </c>
      <c r="BP52" s="193">
        <f t="shared" ca="1" si="18"/>
        <v>0</v>
      </c>
      <c r="BQ52" s="193">
        <f t="shared" ca="1" si="18"/>
        <v>0</v>
      </c>
      <c r="BR52" s="193">
        <f t="shared" ca="1" si="18"/>
        <v>0</v>
      </c>
      <c r="BS52" s="193">
        <f t="shared" ca="1" si="18"/>
        <v>0</v>
      </c>
      <c r="BT52" s="193">
        <f t="shared" ref="BT52:DC52" ca="1" si="19">IFERROR(OFFSET(INDIRECT("'"&amp;Opt_alt&amp;"'!H12"),$A52,BT$39)*(1+VMI)^BT$39,"")</f>
        <v>0</v>
      </c>
      <c r="BU52" s="193">
        <f t="shared" ca="1" si="19"/>
        <v>0</v>
      </c>
      <c r="BV52" s="193">
        <f t="shared" ca="1" si="19"/>
        <v>0</v>
      </c>
      <c r="BW52" s="193">
        <f t="shared" ca="1" si="19"/>
        <v>0</v>
      </c>
      <c r="BX52" s="193">
        <f t="shared" ca="1" si="19"/>
        <v>0</v>
      </c>
      <c r="BY52" s="193">
        <f t="shared" ca="1" si="19"/>
        <v>0</v>
      </c>
      <c r="BZ52" s="193">
        <f t="shared" ca="1" si="19"/>
        <v>0</v>
      </c>
      <c r="CA52" s="193">
        <f t="shared" ca="1" si="19"/>
        <v>0</v>
      </c>
      <c r="CB52" s="193">
        <f t="shared" ca="1" si="19"/>
        <v>0</v>
      </c>
      <c r="CC52" s="193">
        <f t="shared" ca="1" si="19"/>
        <v>0</v>
      </c>
      <c r="CD52" s="193">
        <f t="shared" ca="1" si="19"/>
        <v>0</v>
      </c>
      <c r="CE52" s="193">
        <f t="shared" ca="1" si="19"/>
        <v>0</v>
      </c>
      <c r="CF52" s="193">
        <f t="shared" ca="1" si="19"/>
        <v>0</v>
      </c>
      <c r="CG52" s="193">
        <f t="shared" ca="1" si="19"/>
        <v>0</v>
      </c>
      <c r="CH52" s="193">
        <f t="shared" ca="1" si="19"/>
        <v>0</v>
      </c>
      <c r="CI52" s="193">
        <f t="shared" ca="1" si="19"/>
        <v>0</v>
      </c>
      <c r="CJ52" s="193">
        <f t="shared" ca="1" si="19"/>
        <v>0</v>
      </c>
      <c r="CK52" s="193">
        <f t="shared" ca="1" si="19"/>
        <v>0</v>
      </c>
      <c r="CL52" s="193">
        <f t="shared" ca="1" si="19"/>
        <v>0</v>
      </c>
      <c r="CM52" s="193">
        <f t="shared" ca="1" si="19"/>
        <v>0</v>
      </c>
      <c r="CN52" s="193">
        <f t="shared" ca="1" si="19"/>
        <v>0</v>
      </c>
      <c r="CO52" s="193">
        <f t="shared" ca="1" si="19"/>
        <v>0</v>
      </c>
      <c r="CP52" s="193">
        <f t="shared" ca="1" si="19"/>
        <v>0</v>
      </c>
      <c r="CQ52" s="193">
        <f t="shared" ca="1" si="19"/>
        <v>0</v>
      </c>
      <c r="CR52" s="193">
        <f t="shared" ca="1" si="19"/>
        <v>0</v>
      </c>
      <c r="CS52" s="193">
        <f t="shared" ca="1" si="19"/>
        <v>0</v>
      </c>
      <c r="CT52" s="193">
        <f t="shared" ca="1" si="19"/>
        <v>0</v>
      </c>
      <c r="CU52" s="193">
        <f t="shared" ca="1" si="19"/>
        <v>0</v>
      </c>
      <c r="CV52" s="193">
        <f t="shared" ca="1" si="19"/>
        <v>0</v>
      </c>
      <c r="CW52" s="193">
        <f t="shared" ca="1" si="19"/>
        <v>0</v>
      </c>
      <c r="CX52" s="193">
        <f t="shared" ca="1" si="19"/>
        <v>0</v>
      </c>
      <c r="CY52" s="193">
        <f t="shared" ca="1" si="19"/>
        <v>0</v>
      </c>
      <c r="CZ52" s="193">
        <f t="shared" ca="1" si="19"/>
        <v>0</v>
      </c>
      <c r="DA52" s="193">
        <f t="shared" ca="1" si="19"/>
        <v>0</v>
      </c>
      <c r="DB52" s="193">
        <f t="shared" ca="1" si="19"/>
        <v>0</v>
      </c>
      <c r="DC52" s="193">
        <f t="shared" ca="1" si="19"/>
        <v>0</v>
      </c>
    </row>
    <row r="53" spans="1:107">
      <c r="A53" s="44">
        <v>12</v>
      </c>
      <c r="B53" s="527" t="str">
        <f t="shared" ca="1" si="11"/>
        <v>D.2.</v>
      </c>
      <c r="C53" s="329" t="str">
        <f t="shared" ca="1" si="12"/>
        <v>Mokestinės (mišrios)</v>
      </c>
      <c r="D53" s="234"/>
      <c r="E53" s="234"/>
      <c r="F53" s="235"/>
      <c r="G53" s="225">
        <f ca="1">SUMIF($H$39:$DC$39,"&lt;="&amp;PAL,$H53:$DC53)</f>
        <v>0</v>
      </c>
      <c r="H53" s="336">
        <f ca="1">SUM(H54:H62)</f>
        <v>0</v>
      </c>
      <c r="I53" s="336">
        <f t="shared" ref="I53:BT53" ca="1" si="20">SUM(I54:I62)</f>
        <v>0</v>
      </c>
      <c r="J53" s="336">
        <f t="shared" ca="1" si="20"/>
        <v>0</v>
      </c>
      <c r="K53" s="336">
        <f t="shared" ca="1" si="20"/>
        <v>0</v>
      </c>
      <c r="L53" s="336">
        <f t="shared" ca="1" si="20"/>
        <v>0</v>
      </c>
      <c r="M53" s="336">
        <f t="shared" ca="1" si="20"/>
        <v>0</v>
      </c>
      <c r="N53" s="336">
        <f t="shared" ca="1" si="20"/>
        <v>0</v>
      </c>
      <c r="O53" s="336">
        <f t="shared" ca="1" si="20"/>
        <v>0</v>
      </c>
      <c r="P53" s="336">
        <f t="shared" ca="1" si="20"/>
        <v>0</v>
      </c>
      <c r="Q53" s="336">
        <f t="shared" ca="1" si="20"/>
        <v>0</v>
      </c>
      <c r="R53" s="336">
        <f t="shared" ca="1" si="20"/>
        <v>0</v>
      </c>
      <c r="S53" s="336">
        <f t="shared" ca="1" si="20"/>
        <v>0</v>
      </c>
      <c r="T53" s="336">
        <f t="shared" ca="1" si="20"/>
        <v>0</v>
      </c>
      <c r="U53" s="336">
        <f t="shared" ca="1" si="20"/>
        <v>0</v>
      </c>
      <c r="V53" s="336">
        <f t="shared" ca="1" si="20"/>
        <v>0</v>
      </c>
      <c r="W53" s="336">
        <f t="shared" ca="1" si="20"/>
        <v>0</v>
      </c>
      <c r="X53" s="336">
        <f t="shared" ca="1" si="20"/>
        <v>0</v>
      </c>
      <c r="Y53" s="336">
        <f t="shared" ca="1" si="20"/>
        <v>0</v>
      </c>
      <c r="Z53" s="336">
        <f t="shared" ca="1" si="20"/>
        <v>0</v>
      </c>
      <c r="AA53" s="336">
        <f t="shared" ca="1" si="20"/>
        <v>0</v>
      </c>
      <c r="AB53" s="336">
        <f t="shared" ca="1" si="20"/>
        <v>0</v>
      </c>
      <c r="AC53" s="336">
        <f t="shared" ca="1" si="20"/>
        <v>0</v>
      </c>
      <c r="AD53" s="336">
        <f t="shared" ca="1" si="20"/>
        <v>0</v>
      </c>
      <c r="AE53" s="336">
        <f t="shared" ca="1" si="20"/>
        <v>0</v>
      </c>
      <c r="AF53" s="336">
        <f t="shared" ca="1" si="20"/>
        <v>0</v>
      </c>
      <c r="AG53" s="336">
        <f t="shared" ca="1" si="20"/>
        <v>0</v>
      </c>
      <c r="AH53" s="336">
        <f t="shared" ca="1" si="20"/>
        <v>0</v>
      </c>
      <c r="AI53" s="336">
        <f t="shared" ca="1" si="20"/>
        <v>0</v>
      </c>
      <c r="AJ53" s="336">
        <f t="shared" ca="1" si="20"/>
        <v>0</v>
      </c>
      <c r="AK53" s="336">
        <f t="shared" ca="1" si="20"/>
        <v>0</v>
      </c>
      <c r="AL53" s="336">
        <f t="shared" ca="1" si="20"/>
        <v>0</v>
      </c>
      <c r="AM53" s="336">
        <f t="shared" ca="1" si="20"/>
        <v>0</v>
      </c>
      <c r="AN53" s="336">
        <f t="shared" ca="1" si="20"/>
        <v>0</v>
      </c>
      <c r="AO53" s="336">
        <f t="shared" ca="1" si="20"/>
        <v>0</v>
      </c>
      <c r="AP53" s="336">
        <f t="shared" ca="1" si="20"/>
        <v>0</v>
      </c>
      <c r="AQ53" s="336">
        <f t="shared" ca="1" si="20"/>
        <v>0</v>
      </c>
      <c r="AR53" s="336">
        <f t="shared" ca="1" si="20"/>
        <v>0</v>
      </c>
      <c r="AS53" s="336">
        <f t="shared" ca="1" si="20"/>
        <v>0</v>
      </c>
      <c r="AT53" s="336">
        <f t="shared" ca="1" si="20"/>
        <v>0</v>
      </c>
      <c r="AU53" s="336">
        <f t="shared" ca="1" si="20"/>
        <v>0</v>
      </c>
      <c r="AV53" s="336">
        <f t="shared" ca="1" si="20"/>
        <v>0</v>
      </c>
      <c r="AW53" s="336">
        <f t="shared" ca="1" si="20"/>
        <v>0</v>
      </c>
      <c r="AX53" s="336">
        <f t="shared" ca="1" si="20"/>
        <v>0</v>
      </c>
      <c r="AY53" s="336">
        <f t="shared" ca="1" si="20"/>
        <v>0</v>
      </c>
      <c r="AZ53" s="336">
        <f t="shared" ca="1" si="20"/>
        <v>0</v>
      </c>
      <c r="BA53" s="336">
        <f t="shared" ca="1" si="20"/>
        <v>0</v>
      </c>
      <c r="BB53" s="336">
        <f t="shared" ca="1" si="20"/>
        <v>0</v>
      </c>
      <c r="BC53" s="336">
        <f t="shared" ca="1" si="20"/>
        <v>0</v>
      </c>
      <c r="BD53" s="336">
        <f t="shared" ca="1" si="20"/>
        <v>0</v>
      </c>
      <c r="BE53" s="336">
        <f t="shared" ca="1" si="20"/>
        <v>0</v>
      </c>
      <c r="BF53" s="336">
        <f t="shared" ca="1" si="20"/>
        <v>0</v>
      </c>
      <c r="BG53" s="336">
        <f t="shared" ca="1" si="20"/>
        <v>0</v>
      </c>
      <c r="BH53" s="336">
        <f t="shared" ca="1" si="20"/>
        <v>0</v>
      </c>
      <c r="BI53" s="336">
        <f t="shared" ca="1" si="20"/>
        <v>0</v>
      </c>
      <c r="BJ53" s="336">
        <f t="shared" ca="1" si="20"/>
        <v>0</v>
      </c>
      <c r="BK53" s="336">
        <f t="shared" ca="1" si="20"/>
        <v>0</v>
      </c>
      <c r="BL53" s="336">
        <f t="shared" ca="1" si="20"/>
        <v>0</v>
      </c>
      <c r="BM53" s="336">
        <f t="shared" ca="1" si="20"/>
        <v>0</v>
      </c>
      <c r="BN53" s="336">
        <f t="shared" ca="1" si="20"/>
        <v>0</v>
      </c>
      <c r="BO53" s="336">
        <f t="shared" ca="1" si="20"/>
        <v>0</v>
      </c>
      <c r="BP53" s="336">
        <f t="shared" ca="1" si="20"/>
        <v>0</v>
      </c>
      <c r="BQ53" s="336">
        <f t="shared" ca="1" si="20"/>
        <v>0</v>
      </c>
      <c r="BR53" s="336">
        <f t="shared" ca="1" si="20"/>
        <v>0</v>
      </c>
      <c r="BS53" s="336">
        <f t="shared" ca="1" si="20"/>
        <v>0</v>
      </c>
      <c r="BT53" s="336">
        <f t="shared" ca="1" si="20"/>
        <v>0</v>
      </c>
      <c r="BU53" s="336">
        <f t="shared" ref="BU53:DC53" ca="1" si="21">SUM(BU54:BU62)</f>
        <v>0</v>
      </c>
      <c r="BV53" s="336">
        <f t="shared" ca="1" si="21"/>
        <v>0</v>
      </c>
      <c r="BW53" s="336">
        <f t="shared" ca="1" si="21"/>
        <v>0</v>
      </c>
      <c r="BX53" s="336">
        <f t="shared" ca="1" si="21"/>
        <v>0</v>
      </c>
      <c r="BY53" s="336">
        <f t="shared" ca="1" si="21"/>
        <v>0</v>
      </c>
      <c r="BZ53" s="336">
        <f t="shared" ca="1" si="21"/>
        <v>0</v>
      </c>
      <c r="CA53" s="336">
        <f t="shared" ca="1" si="21"/>
        <v>0</v>
      </c>
      <c r="CB53" s="336">
        <f t="shared" ca="1" si="21"/>
        <v>0</v>
      </c>
      <c r="CC53" s="336">
        <f t="shared" ca="1" si="21"/>
        <v>0</v>
      </c>
      <c r="CD53" s="336">
        <f t="shared" ca="1" si="21"/>
        <v>0</v>
      </c>
      <c r="CE53" s="336">
        <f t="shared" ca="1" si="21"/>
        <v>0</v>
      </c>
      <c r="CF53" s="336">
        <f t="shared" ca="1" si="21"/>
        <v>0</v>
      </c>
      <c r="CG53" s="336">
        <f t="shared" ca="1" si="21"/>
        <v>0</v>
      </c>
      <c r="CH53" s="336">
        <f t="shared" ca="1" si="21"/>
        <v>0</v>
      </c>
      <c r="CI53" s="336">
        <f t="shared" ca="1" si="21"/>
        <v>0</v>
      </c>
      <c r="CJ53" s="336">
        <f t="shared" ca="1" si="21"/>
        <v>0</v>
      </c>
      <c r="CK53" s="336">
        <f t="shared" ca="1" si="21"/>
        <v>0</v>
      </c>
      <c r="CL53" s="336">
        <f t="shared" ca="1" si="21"/>
        <v>0</v>
      </c>
      <c r="CM53" s="336">
        <f t="shared" ca="1" si="21"/>
        <v>0</v>
      </c>
      <c r="CN53" s="336">
        <f t="shared" ca="1" si="21"/>
        <v>0</v>
      </c>
      <c r="CO53" s="336">
        <f t="shared" ca="1" si="21"/>
        <v>0</v>
      </c>
      <c r="CP53" s="336">
        <f t="shared" ca="1" si="21"/>
        <v>0</v>
      </c>
      <c r="CQ53" s="336">
        <f t="shared" ca="1" si="21"/>
        <v>0</v>
      </c>
      <c r="CR53" s="336">
        <f t="shared" ca="1" si="21"/>
        <v>0</v>
      </c>
      <c r="CS53" s="336">
        <f t="shared" ca="1" si="21"/>
        <v>0</v>
      </c>
      <c r="CT53" s="336">
        <f t="shared" ca="1" si="21"/>
        <v>0</v>
      </c>
      <c r="CU53" s="336">
        <f t="shared" ca="1" si="21"/>
        <v>0</v>
      </c>
      <c r="CV53" s="336">
        <f t="shared" ca="1" si="21"/>
        <v>0</v>
      </c>
      <c r="CW53" s="336">
        <f t="shared" ca="1" si="21"/>
        <v>0</v>
      </c>
      <c r="CX53" s="336">
        <f t="shared" ca="1" si="21"/>
        <v>0</v>
      </c>
      <c r="CY53" s="336">
        <f t="shared" ca="1" si="21"/>
        <v>0</v>
      </c>
      <c r="CZ53" s="336">
        <f t="shared" ca="1" si="21"/>
        <v>0</v>
      </c>
      <c r="DA53" s="336">
        <f t="shared" ca="1" si="21"/>
        <v>0</v>
      </c>
      <c r="DB53" s="336">
        <f t="shared" ca="1" si="21"/>
        <v>0</v>
      </c>
      <c r="DC53" s="336">
        <f t="shared" ca="1" si="21"/>
        <v>0</v>
      </c>
    </row>
    <row r="54" spans="1:107">
      <c r="A54" s="44">
        <v>13</v>
      </c>
      <c r="B54" s="160" t="str">
        <f t="shared" ca="1" si="11"/>
        <v>D.2.1.</v>
      </c>
      <c r="C54" s="162" t="str">
        <f t="shared" ca="1" si="12"/>
        <v>Veikla</v>
      </c>
      <c r="D54" s="234"/>
      <c r="E54" s="234"/>
      <c r="F54" s="235"/>
      <c r="G54" s="225">
        <f ca="1">SUMIF($H$39:$DC$39,"&lt;="&amp;PAL,$H54:$DC54)</f>
        <v>0</v>
      </c>
      <c r="H54" s="193">
        <f t="shared" ref="H54:W62" ca="1" si="22">IFERROR(OFFSET(INDIRECT("'"&amp;Opt_alt&amp;"'!H12"),$A54,H$39)*(1+VMI)^H$39,"")</f>
        <v>0</v>
      </c>
      <c r="I54" s="193">
        <f t="shared" ca="1" si="22"/>
        <v>0</v>
      </c>
      <c r="J54" s="193">
        <f t="shared" ca="1" si="22"/>
        <v>0</v>
      </c>
      <c r="K54" s="193">
        <f t="shared" ca="1" si="22"/>
        <v>0</v>
      </c>
      <c r="L54" s="193">
        <f t="shared" ca="1" si="22"/>
        <v>0</v>
      </c>
      <c r="M54" s="193">
        <f t="shared" ca="1" si="22"/>
        <v>0</v>
      </c>
      <c r="N54" s="193">
        <f t="shared" ca="1" si="22"/>
        <v>0</v>
      </c>
      <c r="O54" s="193">
        <f t="shared" ca="1" si="22"/>
        <v>0</v>
      </c>
      <c r="P54" s="193">
        <f t="shared" ca="1" si="22"/>
        <v>0</v>
      </c>
      <c r="Q54" s="193">
        <f t="shared" ca="1" si="22"/>
        <v>0</v>
      </c>
      <c r="R54" s="193">
        <f t="shared" ca="1" si="22"/>
        <v>0</v>
      </c>
      <c r="S54" s="193">
        <f t="shared" ca="1" si="22"/>
        <v>0</v>
      </c>
      <c r="T54" s="193">
        <f t="shared" ca="1" si="22"/>
        <v>0</v>
      </c>
      <c r="U54" s="193">
        <f t="shared" ca="1" si="22"/>
        <v>0</v>
      </c>
      <c r="V54" s="193">
        <f t="shared" ca="1" si="22"/>
        <v>0</v>
      </c>
      <c r="W54" s="193">
        <f t="shared" ca="1" si="22"/>
        <v>0</v>
      </c>
      <c r="X54" s="193">
        <f t="shared" ref="X54:CI57" ca="1" si="23">IFERROR(OFFSET(INDIRECT("'"&amp;Opt_alt&amp;"'!H12"),$A54,X$39)*(1+VMI)^X$39,"")</f>
        <v>0</v>
      </c>
      <c r="Y54" s="193">
        <f t="shared" ca="1" si="23"/>
        <v>0</v>
      </c>
      <c r="Z54" s="193">
        <f t="shared" ca="1" si="23"/>
        <v>0</v>
      </c>
      <c r="AA54" s="193">
        <f t="shared" ca="1" si="23"/>
        <v>0</v>
      </c>
      <c r="AB54" s="193">
        <f t="shared" ca="1" si="23"/>
        <v>0</v>
      </c>
      <c r="AC54" s="193">
        <f t="shared" ca="1" si="23"/>
        <v>0</v>
      </c>
      <c r="AD54" s="193">
        <f t="shared" ca="1" si="23"/>
        <v>0</v>
      </c>
      <c r="AE54" s="193">
        <f t="shared" ca="1" si="23"/>
        <v>0</v>
      </c>
      <c r="AF54" s="193">
        <f t="shared" ca="1" si="23"/>
        <v>0</v>
      </c>
      <c r="AG54" s="193">
        <f t="shared" ca="1" si="23"/>
        <v>0</v>
      </c>
      <c r="AH54" s="193">
        <f t="shared" ca="1" si="23"/>
        <v>0</v>
      </c>
      <c r="AI54" s="193">
        <f t="shared" ca="1" si="23"/>
        <v>0</v>
      </c>
      <c r="AJ54" s="193">
        <f t="shared" ca="1" si="23"/>
        <v>0</v>
      </c>
      <c r="AK54" s="193">
        <f t="shared" ca="1" si="23"/>
        <v>0</v>
      </c>
      <c r="AL54" s="193">
        <f t="shared" ca="1" si="23"/>
        <v>0</v>
      </c>
      <c r="AM54" s="193">
        <f t="shared" ca="1" si="23"/>
        <v>0</v>
      </c>
      <c r="AN54" s="193">
        <f t="shared" ca="1" si="23"/>
        <v>0</v>
      </c>
      <c r="AO54" s="193">
        <f t="shared" ca="1" si="23"/>
        <v>0</v>
      </c>
      <c r="AP54" s="193">
        <f t="shared" ca="1" si="23"/>
        <v>0</v>
      </c>
      <c r="AQ54" s="193">
        <f t="shared" ca="1" si="23"/>
        <v>0</v>
      </c>
      <c r="AR54" s="193">
        <f t="shared" ca="1" si="23"/>
        <v>0</v>
      </c>
      <c r="AS54" s="193">
        <f t="shared" ca="1" si="23"/>
        <v>0</v>
      </c>
      <c r="AT54" s="193">
        <f t="shared" ca="1" si="23"/>
        <v>0</v>
      </c>
      <c r="AU54" s="193">
        <f t="shared" ca="1" si="23"/>
        <v>0</v>
      </c>
      <c r="AV54" s="193">
        <f t="shared" ca="1" si="23"/>
        <v>0</v>
      </c>
      <c r="AW54" s="193">
        <f t="shared" ca="1" si="23"/>
        <v>0</v>
      </c>
      <c r="AX54" s="193">
        <f t="shared" ca="1" si="23"/>
        <v>0</v>
      </c>
      <c r="AY54" s="193">
        <f t="shared" ca="1" si="23"/>
        <v>0</v>
      </c>
      <c r="AZ54" s="193">
        <f t="shared" ca="1" si="23"/>
        <v>0</v>
      </c>
      <c r="BA54" s="193">
        <f t="shared" ca="1" si="23"/>
        <v>0</v>
      </c>
      <c r="BB54" s="193">
        <f t="shared" ca="1" si="23"/>
        <v>0</v>
      </c>
      <c r="BC54" s="193">
        <f t="shared" ca="1" si="23"/>
        <v>0</v>
      </c>
      <c r="BD54" s="193">
        <f t="shared" ca="1" si="23"/>
        <v>0</v>
      </c>
      <c r="BE54" s="193">
        <f t="shared" ca="1" si="23"/>
        <v>0</v>
      </c>
      <c r="BF54" s="193">
        <f t="shared" ca="1" si="23"/>
        <v>0</v>
      </c>
      <c r="BG54" s="193">
        <f t="shared" ca="1" si="23"/>
        <v>0</v>
      </c>
      <c r="BH54" s="193">
        <f t="shared" ca="1" si="23"/>
        <v>0</v>
      </c>
      <c r="BI54" s="193">
        <f t="shared" ca="1" si="23"/>
        <v>0</v>
      </c>
      <c r="BJ54" s="193">
        <f t="shared" ca="1" si="23"/>
        <v>0</v>
      </c>
      <c r="BK54" s="193">
        <f t="shared" ca="1" si="23"/>
        <v>0</v>
      </c>
      <c r="BL54" s="193">
        <f t="shared" ca="1" si="23"/>
        <v>0</v>
      </c>
      <c r="BM54" s="193">
        <f t="shared" ca="1" si="23"/>
        <v>0</v>
      </c>
      <c r="BN54" s="193">
        <f t="shared" ca="1" si="23"/>
        <v>0</v>
      </c>
      <c r="BO54" s="193">
        <f t="shared" ca="1" si="23"/>
        <v>0</v>
      </c>
      <c r="BP54" s="193">
        <f t="shared" ca="1" si="23"/>
        <v>0</v>
      </c>
      <c r="BQ54" s="193">
        <f t="shared" ca="1" si="23"/>
        <v>0</v>
      </c>
      <c r="BR54" s="193">
        <f t="shared" ca="1" si="23"/>
        <v>0</v>
      </c>
      <c r="BS54" s="193">
        <f t="shared" ca="1" si="23"/>
        <v>0</v>
      </c>
      <c r="BT54" s="193">
        <f t="shared" ca="1" si="23"/>
        <v>0</v>
      </c>
      <c r="BU54" s="193">
        <f t="shared" ca="1" si="23"/>
        <v>0</v>
      </c>
      <c r="BV54" s="193">
        <f t="shared" ca="1" si="23"/>
        <v>0</v>
      </c>
      <c r="BW54" s="193">
        <f t="shared" ca="1" si="23"/>
        <v>0</v>
      </c>
      <c r="BX54" s="193">
        <f t="shared" ca="1" si="23"/>
        <v>0</v>
      </c>
      <c r="BY54" s="193">
        <f t="shared" ca="1" si="23"/>
        <v>0</v>
      </c>
      <c r="BZ54" s="193">
        <f t="shared" ca="1" si="23"/>
        <v>0</v>
      </c>
      <c r="CA54" s="193">
        <f t="shared" ca="1" si="23"/>
        <v>0</v>
      </c>
      <c r="CB54" s="193">
        <f t="shared" ca="1" si="23"/>
        <v>0</v>
      </c>
      <c r="CC54" s="193">
        <f t="shared" ca="1" si="23"/>
        <v>0</v>
      </c>
      <c r="CD54" s="193">
        <f t="shared" ca="1" si="23"/>
        <v>0</v>
      </c>
      <c r="CE54" s="193">
        <f t="shared" ca="1" si="23"/>
        <v>0</v>
      </c>
      <c r="CF54" s="193">
        <f t="shared" ca="1" si="23"/>
        <v>0</v>
      </c>
      <c r="CG54" s="193">
        <f t="shared" ca="1" si="23"/>
        <v>0</v>
      </c>
      <c r="CH54" s="193">
        <f t="shared" ca="1" si="23"/>
        <v>0</v>
      </c>
      <c r="CI54" s="193">
        <f t="shared" ca="1" si="23"/>
        <v>0</v>
      </c>
      <c r="CJ54" s="193">
        <f t="shared" ref="CJ54:DC57" ca="1" si="24">IFERROR(OFFSET(INDIRECT("'"&amp;Opt_alt&amp;"'!H12"),$A54,CJ$39)*(1+VMI)^CJ$39,"")</f>
        <v>0</v>
      </c>
      <c r="CK54" s="193">
        <f t="shared" ca="1" si="24"/>
        <v>0</v>
      </c>
      <c r="CL54" s="193">
        <f t="shared" ca="1" si="24"/>
        <v>0</v>
      </c>
      <c r="CM54" s="193">
        <f t="shared" ca="1" si="24"/>
        <v>0</v>
      </c>
      <c r="CN54" s="193">
        <f t="shared" ca="1" si="24"/>
        <v>0</v>
      </c>
      <c r="CO54" s="193">
        <f t="shared" ca="1" si="24"/>
        <v>0</v>
      </c>
      <c r="CP54" s="193">
        <f t="shared" ca="1" si="24"/>
        <v>0</v>
      </c>
      <c r="CQ54" s="193">
        <f t="shared" ca="1" si="24"/>
        <v>0</v>
      </c>
      <c r="CR54" s="193">
        <f t="shared" ca="1" si="24"/>
        <v>0</v>
      </c>
      <c r="CS54" s="193">
        <f t="shared" ca="1" si="24"/>
        <v>0</v>
      </c>
      <c r="CT54" s="193">
        <f t="shared" ca="1" si="24"/>
        <v>0</v>
      </c>
      <c r="CU54" s="193">
        <f t="shared" ca="1" si="24"/>
        <v>0</v>
      </c>
      <c r="CV54" s="193">
        <f t="shared" ca="1" si="24"/>
        <v>0</v>
      </c>
      <c r="CW54" s="193">
        <f t="shared" ca="1" si="24"/>
        <v>0</v>
      </c>
      <c r="CX54" s="193">
        <f t="shared" ca="1" si="24"/>
        <v>0</v>
      </c>
      <c r="CY54" s="193">
        <f t="shared" ca="1" si="24"/>
        <v>0</v>
      </c>
      <c r="CZ54" s="193">
        <f t="shared" ca="1" si="24"/>
        <v>0</v>
      </c>
      <c r="DA54" s="193">
        <f t="shared" ca="1" si="24"/>
        <v>0</v>
      </c>
      <c r="DB54" s="193">
        <f t="shared" ca="1" si="24"/>
        <v>0</v>
      </c>
      <c r="DC54" s="193">
        <f t="shared" ca="1" si="24"/>
        <v>0</v>
      </c>
    </row>
    <row r="55" spans="1:107">
      <c r="A55" s="44">
        <v>14</v>
      </c>
      <c r="B55" s="160" t="str">
        <f t="shared" ca="1" si="11"/>
        <v>D.2.2.</v>
      </c>
      <c r="C55" s="162" t="str">
        <f t="shared" ca="1" si="12"/>
        <v>Veikla</v>
      </c>
      <c r="D55" s="234"/>
      <c r="E55" s="234"/>
      <c r="F55" s="235"/>
      <c r="G55" s="225">
        <f ca="1">SUMIF($H$39:$DC$39,"&lt;="&amp;PAL,$H55:$DC55)</f>
        <v>0</v>
      </c>
      <c r="H55" s="193">
        <f t="shared" ca="1" si="22"/>
        <v>0</v>
      </c>
      <c r="I55" s="193">
        <f t="shared" ref="I55:BT58" ca="1" si="25">IFERROR(OFFSET(INDIRECT("'"&amp;Opt_alt&amp;"'!H12"),$A55,I$39)*(1+VMI)^I$39,"")</f>
        <v>0</v>
      </c>
      <c r="J55" s="193">
        <f t="shared" ca="1" si="25"/>
        <v>0</v>
      </c>
      <c r="K55" s="193">
        <f t="shared" ca="1" si="25"/>
        <v>0</v>
      </c>
      <c r="L55" s="193">
        <f t="shared" ca="1" si="25"/>
        <v>0</v>
      </c>
      <c r="M55" s="193">
        <f t="shared" ca="1" si="25"/>
        <v>0</v>
      </c>
      <c r="N55" s="193">
        <f t="shared" ca="1" si="25"/>
        <v>0</v>
      </c>
      <c r="O55" s="193">
        <f t="shared" ca="1" si="25"/>
        <v>0</v>
      </c>
      <c r="P55" s="193">
        <f t="shared" ca="1" si="25"/>
        <v>0</v>
      </c>
      <c r="Q55" s="193">
        <f t="shared" ca="1" si="25"/>
        <v>0</v>
      </c>
      <c r="R55" s="193">
        <f t="shared" ca="1" si="25"/>
        <v>0</v>
      </c>
      <c r="S55" s="193">
        <f t="shared" ca="1" si="25"/>
        <v>0</v>
      </c>
      <c r="T55" s="193">
        <f t="shared" ca="1" si="25"/>
        <v>0</v>
      </c>
      <c r="U55" s="193">
        <f t="shared" ca="1" si="25"/>
        <v>0</v>
      </c>
      <c r="V55" s="193">
        <f t="shared" ca="1" si="25"/>
        <v>0</v>
      </c>
      <c r="W55" s="193">
        <f t="shared" ca="1" si="25"/>
        <v>0</v>
      </c>
      <c r="X55" s="193">
        <f t="shared" ca="1" si="25"/>
        <v>0</v>
      </c>
      <c r="Y55" s="193">
        <f t="shared" ca="1" si="25"/>
        <v>0</v>
      </c>
      <c r="Z55" s="193">
        <f t="shared" ca="1" si="25"/>
        <v>0</v>
      </c>
      <c r="AA55" s="193">
        <f t="shared" ca="1" si="25"/>
        <v>0</v>
      </c>
      <c r="AB55" s="193">
        <f t="shared" ca="1" si="25"/>
        <v>0</v>
      </c>
      <c r="AC55" s="193">
        <f t="shared" ca="1" si="25"/>
        <v>0</v>
      </c>
      <c r="AD55" s="193">
        <f t="shared" ca="1" si="25"/>
        <v>0</v>
      </c>
      <c r="AE55" s="193">
        <f t="shared" ca="1" si="25"/>
        <v>0</v>
      </c>
      <c r="AF55" s="193">
        <f t="shared" ca="1" si="25"/>
        <v>0</v>
      </c>
      <c r="AG55" s="193">
        <f t="shared" ca="1" si="25"/>
        <v>0</v>
      </c>
      <c r="AH55" s="193">
        <f t="shared" ca="1" si="25"/>
        <v>0</v>
      </c>
      <c r="AI55" s="193">
        <f t="shared" ca="1" si="25"/>
        <v>0</v>
      </c>
      <c r="AJ55" s="193">
        <f t="shared" ca="1" si="25"/>
        <v>0</v>
      </c>
      <c r="AK55" s="193">
        <f t="shared" ca="1" si="25"/>
        <v>0</v>
      </c>
      <c r="AL55" s="193">
        <f t="shared" ca="1" si="25"/>
        <v>0</v>
      </c>
      <c r="AM55" s="193">
        <f t="shared" ca="1" si="25"/>
        <v>0</v>
      </c>
      <c r="AN55" s="193">
        <f t="shared" ca="1" si="25"/>
        <v>0</v>
      </c>
      <c r="AO55" s="193">
        <f t="shared" ca="1" si="25"/>
        <v>0</v>
      </c>
      <c r="AP55" s="193">
        <f t="shared" ca="1" si="25"/>
        <v>0</v>
      </c>
      <c r="AQ55" s="193">
        <f t="shared" ca="1" si="25"/>
        <v>0</v>
      </c>
      <c r="AR55" s="193">
        <f t="shared" ca="1" si="25"/>
        <v>0</v>
      </c>
      <c r="AS55" s="193">
        <f t="shared" ca="1" si="25"/>
        <v>0</v>
      </c>
      <c r="AT55" s="193">
        <f t="shared" ca="1" si="25"/>
        <v>0</v>
      </c>
      <c r="AU55" s="193">
        <f t="shared" ca="1" si="25"/>
        <v>0</v>
      </c>
      <c r="AV55" s="193">
        <f t="shared" ca="1" si="25"/>
        <v>0</v>
      </c>
      <c r="AW55" s="193">
        <f t="shared" ca="1" si="25"/>
        <v>0</v>
      </c>
      <c r="AX55" s="193">
        <f t="shared" ca="1" si="25"/>
        <v>0</v>
      </c>
      <c r="AY55" s="193">
        <f t="shared" ca="1" si="25"/>
        <v>0</v>
      </c>
      <c r="AZ55" s="193">
        <f t="shared" ca="1" si="25"/>
        <v>0</v>
      </c>
      <c r="BA55" s="193">
        <f t="shared" ca="1" si="25"/>
        <v>0</v>
      </c>
      <c r="BB55" s="193">
        <f t="shared" ca="1" si="25"/>
        <v>0</v>
      </c>
      <c r="BC55" s="193">
        <f t="shared" ca="1" si="25"/>
        <v>0</v>
      </c>
      <c r="BD55" s="193">
        <f t="shared" ca="1" si="25"/>
        <v>0</v>
      </c>
      <c r="BE55" s="193">
        <f t="shared" ca="1" si="25"/>
        <v>0</v>
      </c>
      <c r="BF55" s="193">
        <f t="shared" ca="1" si="25"/>
        <v>0</v>
      </c>
      <c r="BG55" s="193">
        <f t="shared" ca="1" si="25"/>
        <v>0</v>
      </c>
      <c r="BH55" s="193">
        <f t="shared" ca="1" si="25"/>
        <v>0</v>
      </c>
      <c r="BI55" s="193">
        <f t="shared" ca="1" si="25"/>
        <v>0</v>
      </c>
      <c r="BJ55" s="193">
        <f t="shared" ca="1" si="25"/>
        <v>0</v>
      </c>
      <c r="BK55" s="193">
        <f t="shared" ca="1" si="25"/>
        <v>0</v>
      </c>
      <c r="BL55" s="193">
        <f t="shared" ca="1" si="25"/>
        <v>0</v>
      </c>
      <c r="BM55" s="193">
        <f t="shared" ca="1" si="25"/>
        <v>0</v>
      </c>
      <c r="BN55" s="193">
        <f t="shared" ca="1" si="25"/>
        <v>0</v>
      </c>
      <c r="BO55" s="193">
        <f t="shared" ca="1" si="25"/>
        <v>0</v>
      </c>
      <c r="BP55" s="193">
        <f t="shared" ca="1" si="25"/>
        <v>0</v>
      </c>
      <c r="BQ55" s="193">
        <f t="shared" ca="1" si="25"/>
        <v>0</v>
      </c>
      <c r="BR55" s="193">
        <f t="shared" ca="1" si="25"/>
        <v>0</v>
      </c>
      <c r="BS55" s="193">
        <f t="shared" ca="1" si="25"/>
        <v>0</v>
      </c>
      <c r="BT55" s="193">
        <f t="shared" ca="1" si="25"/>
        <v>0</v>
      </c>
      <c r="BU55" s="193">
        <f t="shared" ca="1" si="23"/>
        <v>0</v>
      </c>
      <c r="BV55" s="193">
        <f t="shared" ca="1" si="23"/>
        <v>0</v>
      </c>
      <c r="BW55" s="193">
        <f t="shared" ca="1" si="23"/>
        <v>0</v>
      </c>
      <c r="BX55" s="193">
        <f t="shared" ca="1" si="23"/>
        <v>0</v>
      </c>
      <c r="BY55" s="193">
        <f t="shared" ca="1" si="23"/>
        <v>0</v>
      </c>
      <c r="BZ55" s="193">
        <f t="shared" ca="1" si="23"/>
        <v>0</v>
      </c>
      <c r="CA55" s="193">
        <f t="shared" ca="1" si="23"/>
        <v>0</v>
      </c>
      <c r="CB55" s="193">
        <f t="shared" ca="1" si="23"/>
        <v>0</v>
      </c>
      <c r="CC55" s="193">
        <f t="shared" ca="1" si="23"/>
        <v>0</v>
      </c>
      <c r="CD55" s="193">
        <f t="shared" ca="1" si="23"/>
        <v>0</v>
      </c>
      <c r="CE55" s="193">
        <f t="shared" ca="1" si="23"/>
        <v>0</v>
      </c>
      <c r="CF55" s="193">
        <f t="shared" ca="1" si="23"/>
        <v>0</v>
      </c>
      <c r="CG55" s="193">
        <f t="shared" ca="1" si="23"/>
        <v>0</v>
      </c>
      <c r="CH55" s="193">
        <f t="shared" ca="1" si="23"/>
        <v>0</v>
      </c>
      <c r="CI55" s="193">
        <f t="shared" ca="1" si="23"/>
        <v>0</v>
      </c>
      <c r="CJ55" s="193">
        <f t="shared" ca="1" si="24"/>
        <v>0</v>
      </c>
      <c r="CK55" s="193">
        <f t="shared" ca="1" si="24"/>
        <v>0</v>
      </c>
      <c r="CL55" s="193">
        <f t="shared" ca="1" si="24"/>
        <v>0</v>
      </c>
      <c r="CM55" s="193">
        <f t="shared" ca="1" si="24"/>
        <v>0</v>
      </c>
      <c r="CN55" s="193">
        <f t="shared" ca="1" si="24"/>
        <v>0</v>
      </c>
      <c r="CO55" s="193">
        <f t="shared" ca="1" si="24"/>
        <v>0</v>
      </c>
      <c r="CP55" s="193">
        <f t="shared" ca="1" si="24"/>
        <v>0</v>
      </c>
      <c r="CQ55" s="193">
        <f t="shared" ca="1" si="24"/>
        <v>0</v>
      </c>
      <c r="CR55" s="193">
        <f t="shared" ca="1" si="24"/>
        <v>0</v>
      </c>
      <c r="CS55" s="193">
        <f t="shared" ca="1" si="24"/>
        <v>0</v>
      </c>
      <c r="CT55" s="193">
        <f t="shared" ca="1" si="24"/>
        <v>0</v>
      </c>
      <c r="CU55" s="193">
        <f t="shared" ca="1" si="24"/>
        <v>0</v>
      </c>
      <c r="CV55" s="193">
        <f t="shared" ca="1" si="24"/>
        <v>0</v>
      </c>
      <c r="CW55" s="193">
        <f t="shared" ca="1" si="24"/>
        <v>0</v>
      </c>
      <c r="CX55" s="193">
        <f t="shared" ca="1" si="24"/>
        <v>0</v>
      </c>
      <c r="CY55" s="193">
        <f t="shared" ca="1" si="24"/>
        <v>0</v>
      </c>
      <c r="CZ55" s="193">
        <f t="shared" ca="1" si="24"/>
        <v>0</v>
      </c>
      <c r="DA55" s="193">
        <f t="shared" ca="1" si="24"/>
        <v>0</v>
      </c>
      <c r="DB55" s="193">
        <f t="shared" ca="1" si="24"/>
        <v>0</v>
      </c>
      <c r="DC55" s="193">
        <f t="shared" ca="1" si="24"/>
        <v>0</v>
      </c>
    </row>
    <row r="56" spans="1:107">
      <c r="A56" s="44">
        <v>15</v>
      </c>
      <c r="B56" s="160" t="str">
        <f t="shared" ca="1" si="11"/>
        <v>D.2.3.</v>
      </c>
      <c r="C56" s="162" t="str">
        <f t="shared" ca="1" si="12"/>
        <v>Veikla</v>
      </c>
      <c r="D56" s="234"/>
      <c r="E56" s="234"/>
      <c r="F56" s="235"/>
      <c r="G56" s="225">
        <f ca="1">SUMIF($H$39:$DC$39,"&lt;="&amp;PAL,$H56:$DC56)</f>
        <v>0</v>
      </c>
      <c r="H56" s="193">
        <f t="shared" ca="1" si="22"/>
        <v>0</v>
      </c>
      <c r="I56" s="193">
        <f t="shared" ca="1" si="25"/>
        <v>0</v>
      </c>
      <c r="J56" s="193">
        <f t="shared" ca="1" si="25"/>
        <v>0</v>
      </c>
      <c r="K56" s="193">
        <f t="shared" ca="1" si="25"/>
        <v>0</v>
      </c>
      <c r="L56" s="193">
        <f t="shared" ca="1" si="25"/>
        <v>0</v>
      </c>
      <c r="M56" s="193">
        <f t="shared" ca="1" si="25"/>
        <v>0</v>
      </c>
      <c r="N56" s="193">
        <f t="shared" ca="1" si="25"/>
        <v>0</v>
      </c>
      <c r="O56" s="193">
        <f t="shared" ca="1" si="25"/>
        <v>0</v>
      </c>
      <c r="P56" s="193">
        <f t="shared" ca="1" si="25"/>
        <v>0</v>
      </c>
      <c r="Q56" s="193">
        <f t="shared" ca="1" si="25"/>
        <v>0</v>
      </c>
      <c r="R56" s="193">
        <f t="shared" ca="1" si="25"/>
        <v>0</v>
      </c>
      <c r="S56" s="193">
        <f t="shared" ca="1" si="25"/>
        <v>0</v>
      </c>
      <c r="T56" s="193">
        <f t="shared" ca="1" si="25"/>
        <v>0</v>
      </c>
      <c r="U56" s="193">
        <f t="shared" ca="1" si="25"/>
        <v>0</v>
      </c>
      <c r="V56" s="193">
        <f t="shared" ca="1" si="25"/>
        <v>0</v>
      </c>
      <c r="W56" s="193">
        <f t="shared" ca="1" si="25"/>
        <v>0</v>
      </c>
      <c r="X56" s="193">
        <f t="shared" ca="1" si="25"/>
        <v>0</v>
      </c>
      <c r="Y56" s="193">
        <f t="shared" ca="1" si="25"/>
        <v>0</v>
      </c>
      <c r="Z56" s="193">
        <f t="shared" ca="1" si="25"/>
        <v>0</v>
      </c>
      <c r="AA56" s="193">
        <f t="shared" ca="1" si="25"/>
        <v>0</v>
      </c>
      <c r="AB56" s="193">
        <f t="shared" ca="1" si="25"/>
        <v>0</v>
      </c>
      <c r="AC56" s="193">
        <f t="shared" ca="1" si="25"/>
        <v>0</v>
      </c>
      <c r="AD56" s="193">
        <f t="shared" ca="1" si="25"/>
        <v>0</v>
      </c>
      <c r="AE56" s="193">
        <f t="shared" ca="1" si="25"/>
        <v>0</v>
      </c>
      <c r="AF56" s="193">
        <f t="shared" ca="1" si="25"/>
        <v>0</v>
      </c>
      <c r="AG56" s="193">
        <f t="shared" ca="1" si="25"/>
        <v>0</v>
      </c>
      <c r="AH56" s="193">
        <f t="shared" ca="1" si="25"/>
        <v>0</v>
      </c>
      <c r="AI56" s="193">
        <f t="shared" ca="1" si="25"/>
        <v>0</v>
      </c>
      <c r="AJ56" s="193">
        <f t="shared" ca="1" si="25"/>
        <v>0</v>
      </c>
      <c r="AK56" s="193">
        <f t="shared" ca="1" si="25"/>
        <v>0</v>
      </c>
      <c r="AL56" s="193">
        <f t="shared" ca="1" si="25"/>
        <v>0</v>
      </c>
      <c r="AM56" s="193">
        <f t="shared" ca="1" si="25"/>
        <v>0</v>
      </c>
      <c r="AN56" s="193">
        <f t="shared" ca="1" si="25"/>
        <v>0</v>
      </c>
      <c r="AO56" s="193">
        <f t="shared" ca="1" si="25"/>
        <v>0</v>
      </c>
      <c r="AP56" s="193">
        <f t="shared" ca="1" si="25"/>
        <v>0</v>
      </c>
      <c r="AQ56" s="193">
        <f t="shared" ca="1" si="25"/>
        <v>0</v>
      </c>
      <c r="AR56" s="193">
        <f t="shared" ca="1" si="25"/>
        <v>0</v>
      </c>
      <c r="AS56" s="193">
        <f t="shared" ca="1" si="25"/>
        <v>0</v>
      </c>
      <c r="AT56" s="193">
        <f t="shared" ca="1" si="25"/>
        <v>0</v>
      </c>
      <c r="AU56" s="193">
        <f t="shared" ca="1" si="25"/>
        <v>0</v>
      </c>
      <c r="AV56" s="193">
        <f t="shared" ca="1" si="25"/>
        <v>0</v>
      </c>
      <c r="AW56" s="193">
        <f t="shared" ca="1" si="25"/>
        <v>0</v>
      </c>
      <c r="AX56" s="193">
        <f t="shared" ca="1" si="25"/>
        <v>0</v>
      </c>
      <c r="AY56" s="193">
        <f t="shared" ca="1" si="25"/>
        <v>0</v>
      </c>
      <c r="AZ56" s="193">
        <f t="shared" ca="1" si="25"/>
        <v>0</v>
      </c>
      <c r="BA56" s="193">
        <f t="shared" ca="1" si="25"/>
        <v>0</v>
      </c>
      <c r="BB56" s="193">
        <f t="shared" ca="1" si="25"/>
        <v>0</v>
      </c>
      <c r="BC56" s="193">
        <f t="shared" ca="1" si="25"/>
        <v>0</v>
      </c>
      <c r="BD56" s="193">
        <f t="shared" ca="1" si="25"/>
        <v>0</v>
      </c>
      <c r="BE56" s="193">
        <f t="shared" ca="1" si="25"/>
        <v>0</v>
      </c>
      <c r="BF56" s="193">
        <f t="shared" ca="1" si="25"/>
        <v>0</v>
      </c>
      <c r="BG56" s="193">
        <f t="shared" ca="1" si="25"/>
        <v>0</v>
      </c>
      <c r="BH56" s="193">
        <f t="shared" ca="1" si="25"/>
        <v>0</v>
      </c>
      <c r="BI56" s="193">
        <f t="shared" ca="1" si="25"/>
        <v>0</v>
      </c>
      <c r="BJ56" s="193">
        <f t="shared" ca="1" si="25"/>
        <v>0</v>
      </c>
      <c r="BK56" s="193">
        <f t="shared" ca="1" si="25"/>
        <v>0</v>
      </c>
      <c r="BL56" s="193">
        <f t="shared" ca="1" si="25"/>
        <v>0</v>
      </c>
      <c r="BM56" s="193">
        <f t="shared" ca="1" si="25"/>
        <v>0</v>
      </c>
      <c r="BN56" s="193">
        <f t="shared" ca="1" si="25"/>
        <v>0</v>
      </c>
      <c r="BO56" s="193">
        <f t="shared" ca="1" si="25"/>
        <v>0</v>
      </c>
      <c r="BP56" s="193">
        <f t="shared" ca="1" si="25"/>
        <v>0</v>
      </c>
      <c r="BQ56" s="193">
        <f t="shared" ca="1" si="25"/>
        <v>0</v>
      </c>
      <c r="BR56" s="193">
        <f t="shared" ca="1" si="25"/>
        <v>0</v>
      </c>
      <c r="BS56" s="193">
        <f t="shared" ca="1" si="25"/>
        <v>0</v>
      </c>
      <c r="BT56" s="193">
        <f t="shared" ca="1" si="25"/>
        <v>0</v>
      </c>
      <c r="BU56" s="193">
        <f t="shared" ca="1" si="23"/>
        <v>0</v>
      </c>
      <c r="BV56" s="193">
        <f t="shared" ca="1" si="23"/>
        <v>0</v>
      </c>
      <c r="BW56" s="193">
        <f t="shared" ca="1" si="23"/>
        <v>0</v>
      </c>
      <c r="BX56" s="193">
        <f t="shared" ca="1" si="23"/>
        <v>0</v>
      </c>
      <c r="BY56" s="193">
        <f t="shared" ca="1" si="23"/>
        <v>0</v>
      </c>
      <c r="BZ56" s="193">
        <f t="shared" ca="1" si="23"/>
        <v>0</v>
      </c>
      <c r="CA56" s="193">
        <f t="shared" ca="1" si="23"/>
        <v>0</v>
      </c>
      <c r="CB56" s="193">
        <f t="shared" ca="1" si="23"/>
        <v>0</v>
      </c>
      <c r="CC56" s="193">
        <f t="shared" ca="1" si="23"/>
        <v>0</v>
      </c>
      <c r="CD56" s="193">
        <f t="shared" ca="1" si="23"/>
        <v>0</v>
      </c>
      <c r="CE56" s="193">
        <f t="shared" ca="1" si="23"/>
        <v>0</v>
      </c>
      <c r="CF56" s="193">
        <f t="shared" ca="1" si="23"/>
        <v>0</v>
      </c>
      <c r="CG56" s="193">
        <f t="shared" ca="1" si="23"/>
        <v>0</v>
      </c>
      <c r="CH56" s="193">
        <f t="shared" ca="1" si="23"/>
        <v>0</v>
      </c>
      <c r="CI56" s="193">
        <f t="shared" ca="1" si="23"/>
        <v>0</v>
      </c>
      <c r="CJ56" s="193">
        <f t="shared" ca="1" si="24"/>
        <v>0</v>
      </c>
      <c r="CK56" s="193">
        <f t="shared" ca="1" si="24"/>
        <v>0</v>
      </c>
      <c r="CL56" s="193">
        <f t="shared" ca="1" si="24"/>
        <v>0</v>
      </c>
      <c r="CM56" s="193">
        <f t="shared" ca="1" si="24"/>
        <v>0</v>
      </c>
      <c r="CN56" s="193">
        <f t="shared" ca="1" si="24"/>
        <v>0</v>
      </c>
      <c r="CO56" s="193">
        <f t="shared" ca="1" si="24"/>
        <v>0</v>
      </c>
      <c r="CP56" s="193">
        <f t="shared" ca="1" si="24"/>
        <v>0</v>
      </c>
      <c r="CQ56" s="193">
        <f t="shared" ca="1" si="24"/>
        <v>0</v>
      </c>
      <c r="CR56" s="193">
        <f t="shared" ca="1" si="24"/>
        <v>0</v>
      </c>
      <c r="CS56" s="193">
        <f t="shared" ca="1" si="24"/>
        <v>0</v>
      </c>
      <c r="CT56" s="193">
        <f t="shared" ca="1" si="24"/>
        <v>0</v>
      </c>
      <c r="CU56" s="193">
        <f t="shared" ca="1" si="24"/>
        <v>0</v>
      </c>
      <c r="CV56" s="193">
        <f t="shared" ca="1" si="24"/>
        <v>0</v>
      </c>
      <c r="CW56" s="193">
        <f t="shared" ca="1" si="24"/>
        <v>0</v>
      </c>
      <c r="CX56" s="193">
        <f t="shared" ca="1" si="24"/>
        <v>0</v>
      </c>
      <c r="CY56" s="193">
        <f t="shared" ca="1" si="24"/>
        <v>0</v>
      </c>
      <c r="CZ56" s="193">
        <f t="shared" ca="1" si="24"/>
        <v>0</v>
      </c>
      <c r="DA56" s="193">
        <f t="shared" ca="1" si="24"/>
        <v>0</v>
      </c>
      <c r="DB56" s="193">
        <f t="shared" ca="1" si="24"/>
        <v>0</v>
      </c>
      <c r="DC56" s="193">
        <f t="shared" ca="1" si="24"/>
        <v>0</v>
      </c>
    </row>
    <row r="57" spans="1:107">
      <c r="A57" s="44">
        <v>16</v>
      </c>
      <c r="B57" s="160" t="str">
        <f t="shared" ca="1" si="11"/>
        <v>D.2.4.</v>
      </c>
      <c r="C57" s="162" t="str">
        <f t="shared" ca="1" si="12"/>
        <v>Veikla</v>
      </c>
      <c r="D57" s="234"/>
      <c r="E57" s="234"/>
      <c r="F57" s="235"/>
      <c r="G57" s="225">
        <f ca="1">SUMIF($H$39:$DC$39,"&lt;="&amp;PAL,$H57:$DC57)</f>
        <v>0</v>
      </c>
      <c r="H57" s="193">
        <f t="shared" ca="1" si="22"/>
        <v>0</v>
      </c>
      <c r="I57" s="193">
        <f t="shared" ca="1" si="25"/>
        <v>0</v>
      </c>
      <c r="J57" s="193">
        <f t="shared" ca="1" si="25"/>
        <v>0</v>
      </c>
      <c r="K57" s="193">
        <f t="shared" ca="1" si="25"/>
        <v>0</v>
      </c>
      <c r="L57" s="193">
        <f t="shared" ca="1" si="25"/>
        <v>0</v>
      </c>
      <c r="M57" s="193">
        <f t="shared" ca="1" si="25"/>
        <v>0</v>
      </c>
      <c r="N57" s="193">
        <f t="shared" ca="1" si="25"/>
        <v>0</v>
      </c>
      <c r="O57" s="193">
        <f t="shared" ca="1" si="25"/>
        <v>0</v>
      </c>
      <c r="P57" s="193">
        <f t="shared" ca="1" si="25"/>
        <v>0</v>
      </c>
      <c r="Q57" s="193">
        <f t="shared" ca="1" si="25"/>
        <v>0</v>
      </c>
      <c r="R57" s="193">
        <f t="shared" ca="1" si="25"/>
        <v>0</v>
      </c>
      <c r="S57" s="193">
        <f t="shared" ca="1" si="25"/>
        <v>0</v>
      </c>
      <c r="T57" s="193">
        <f t="shared" ca="1" si="25"/>
        <v>0</v>
      </c>
      <c r="U57" s="193">
        <f t="shared" ca="1" si="25"/>
        <v>0</v>
      </c>
      <c r="V57" s="193">
        <f t="shared" ca="1" si="25"/>
        <v>0</v>
      </c>
      <c r="W57" s="193">
        <f t="shared" ca="1" si="25"/>
        <v>0</v>
      </c>
      <c r="X57" s="193">
        <f t="shared" ca="1" si="25"/>
        <v>0</v>
      </c>
      <c r="Y57" s="193">
        <f t="shared" ca="1" si="25"/>
        <v>0</v>
      </c>
      <c r="Z57" s="193">
        <f t="shared" ca="1" si="25"/>
        <v>0</v>
      </c>
      <c r="AA57" s="193">
        <f t="shared" ca="1" si="25"/>
        <v>0</v>
      </c>
      <c r="AB57" s="193">
        <f t="shared" ca="1" si="25"/>
        <v>0</v>
      </c>
      <c r="AC57" s="193">
        <f t="shared" ca="1" si="25"/>
        <v>0</v>
      </c>
      <c r="AD57" s="193">
        <f t="shared" ca="1" si="25"/>
        <v>0</v>
      </c>
      <c r="AE57" s="193">
        <f t="shared" ca="1" si="25"/>
        <v>0</v>
      </c>
      <c r="AF57" s="193">
        <f t="shared" ca="1" si="25"/>
        <v>0</v>
      </c>
      <c r="AG57" s="193">
        <f t="shared" ca="1" si="25"/>
        <v>0</v>
      </c>
      <c r="AH57" s="193">
        <f t="shared" ca="1" si="25"/>
        <v>0</v>
      </c>
      <c r="AI57" s="193">
        <f t="shared" ca="1" si="25"/>
        <v>0</v>
      </c>
      <c r="AJ57" s="193">
        <f t="shared" ca="1" si="25"/>
        <v>0</v>
      </c>
      <c r="AK57" s="193">
        <f t="shared" ca="1" si="25"/>
        <v>0</v>
      </c>
      <c r="AL57" s="193">
        <f t="shared" ca="1" si="25"/>
        <v>0</v>
      </c>
      <c r="AM57" s="193">
        <f t="shared" ca="1" si="25"/>
        <v>0</v>
      </c>
      <c r="AN57" s="193">
        <f t="shared" ca="1" si="25"/>
        <v>0</v>
      </c>
      <c r="AO57" s="193">
        <f t="shared" ca="1" si="25"/>
        <v>0</v>
      </c>
      <c r="AP57" s="193">
        <f t="shared" ca="1" si="25"/>
        <v>0</v>
      </c>
      <c r="AQ57" s="193">
        <f t="shared" ca="1" si="25"/>
        <v>0</v>
      </c>
      <c r="AR57" s="193">
        <f t="shared" ca="1" si="25"/>
        <v>0</v>
      </c>
      <c r="AS57" s="193">
        <f t="shared" ca="1" si="25"/>
        <v>0</v>
      </c>
      <c r="AT57" s="193">
        <f t="shared" ca="1" si="25"/>
        <v>0</v>
      </c>
      <c r="AU57" s="193">
        <f t="shared" ca="1" si="25"/>
        <v>0</v>
      </c>
      <c r="AV57" s="193">
        <f t="shared" ca="1" si="25"/>
        <v>0</v>
      </c>
      <c r="AW57" s="193">
        <f t="shared" ca="1" si="25"/>
        <v>0</v>
      </c>
      <c r="AX57" s="193">
        <f t="shared" ca="1" si="25"/>
        <v>0</v>
      </c>
      <c r="AY57" s="193">
        <f t="shared" ca="1" si="25"/>
        <v>0</v>
      </c>
      <c r="AZ57" s="193">
        <f t="shared" ca="1" si="25"/>
        <v>0</v>
      </c>
      <c r="BA57" s="193">
        <f t="shared" ca="1" si="25"/>
        <v>0</v>
      </c>
      <c r="BB57" s="193">
        <f t="shared" ca="1" si="25"/>
        <v>0</v>
      </c>
      <c r="BC57" s="193">
        <f t="shared" ca="1" si="25"/>
        <v>0</v>
      </c>
      <c r="BD57" s="193">
        <f t="shared" ca="1" si="25"/>
        <v>0</v>
      </c>
      <c r="BE57" s="193">
        <f t="shared" ca="1" si="25"/>
        <v>0</v>
      </c>
      <c r="BF57" s="193">
        <f t="shared" ca="1" si="25"/>
        <v>0</v>
      </c>
      <c r="BG57" s="193">
        <f t="shared" ca="1" si="25"/>
        <v>0</v>
      </c>
      <c r="BH57" s="193">
        <f t="shared" ca="1" si="25"/>
        <v>0</v>
      </c>
      <c r="BI57" s="193">
        <f t="shared" ca="1" si="25"/>
        <v>0</v>
      </c>
      <c r="BJ57" s="193">
        <f t="shared" ca="1" si="25"/>
        <v>0</v>
      </c>
      <c r="BK57" s="193">
        <f t="shared" ca="1" si="25"/>
        <v>0</v>
      </c>
      <c r="BL57" s="193">
        <f t="shared" ca="1" si="25"/>
        <v>0</v>
      </c>
      <c r="BM57" s="193">
        <f t="shared" ca="1" si="25"/>
        <v>0</v>
      </c>
      <c r="BN57" s="193">
        <f t="shared" ca="1" si="25"/>
        <v>0</v>
      </c>
      <c r="BO57" s="193">
        <f t="shared" ca="1" si="25"/>
        <v>0</v>
      </c>
      <c r="BP57" s="193">
        <f t="shared" ca="1" si="25"/>
        <v>0</v>
      </c>
      <c r="BQ57" s="193">
        <f t="shared" ca="1" si="25"/>
        <v>0</v>
      </c>
      <c r="BR57" s="193">
        <f t="shared" ca="1" si="25"/>
        <v>0</v>
      </c>
      <c r="BS57" s="193">
        <f t="shared" ca="1" si="25"/>
        <v>0</v>
      </c>
      <c r="BT57" s="193">
        <f t="shared" ca="1" si="25"/>
        <v>0</v>
      </c>
      <c r="BU57" s="193">
        <f t="shared" ca="1" si="23"/>
        <v>0</v>
      </c>
      <c r="BV57" s="193">
        <f t="shared" ca="1" si="23"/>
        <v>0</v>
      </c>
      <c r="BW57" s="193">
        <f t="shared" ca="1" si="23"/>
        <v>0</v>
      </c>
      <c r="BX57" s="193">
        <f t="shared" ca="1" si="23"/>
        <v>0</v>
      </c>
      <c r="BY57" s="193">
        <f t="shared" ca="1" si="23"/>
        <v>0</v>
      </c>
      <c r="BZ57" s="193">
        <f t="shared" ca="1" si="23"/>
        <v>0</v>
      </c>
      <c r="CA57" s="193">
        <f t="shared" ca="1" si="23"/>
        <v>0</v>
      </c>
      <c r="CB57" s="193">
        <f t="shared" ca="1" si="23"/>
        <v>0</v>
      </c>
      <c r="CC57" s="193">
        <f t="shared" ca="1" si="23"/>
        <v>0</v>
      </c>
      <c r="CD57" s="193">
        <f t="shared" ca="1" si="23"/>
        <v>0</v>
      </c>
      <c r="CE57" s="193">
        <f t="shared" ca="1" si="23"/>
        <v>0</v>
      </c>
      <c r="CF57" s="193">
        <f t="shared" ca="1" si="23"/>
        <v>0</v>
      </c>
      <c r="CG57" s="193">
        <f t="shared" ca="1" si="23"/>
        <v>0</v>
      </c>
      <c r="CH57" s="193">
        <f t="shared" ca="1" si="23"/>
        <v>0</v>
      </c>
      <c r="CI57" s="193">
        <f t="shared" ca="1" si="23"/>
        <v>0</v>
      </c>
      <c r="CJ57" s="193">
        <f t="shared" ca="1" si="24"/>
        <v>0</v>
      </c>
      <c r="CK57" s="193">
        <f t="shared" ca="1" si="24"/>
        <v>0</v>
      </c>
      <c r="CL57" s="193">
        <f t="shared" ca="1" si="24"/>
        <v>0</v>
      </c>
      <c r="CM57" s="193">
        <f t="shared" ca="1" si="24"/>
        <v>0</v>
      </c>
      <c r="CN57" s="193">
        <f t="shared" ca="1" si="24"/>
        <v>0</v>
      </c>
      <c r="CO57" s="193">
        <f t="shared" ca="1" si="24"/>
        <v>0</v>
      </c>
      <c r="CP57" s="193">
        <f t="shared" ca="1" si="24"/>
        <v>0</v>
      </c>
      <c r="CQ57" s="193">
        <f t="shared" ca="1" si="24"/>
        <v>0</v>
      </c>
      <c r="CR57" s="193">
        <f t="shared" ca="1" si="24"/>
        <v>0</v>
      </c>
      <c r="CS57" s="193">
        <f t="shared" ca="1" si="24"/>
        <v>0</v>
      </c>
      <c r="CT57" s="193">
        <f t="shared" ca="1" si="24"/>
        <v>0</v>
      </c>
      <c r="CU57" s="193">
        <f t="shared" ca="1" si="24"/>
        <v>0</v>
      </c>
      <c r="CV57" s="193">
        <f t="shared" ca="1" si="24"/>
        <v>0</v>
      </c>
      <c r="CW57" s="193">
        <f t="shared" ca="1" si="24"/>
        <v>0</v>
      </c>
      <c r="CX57" s="193">
        <f t="shared" ca="1" si="24"/>
        <v>0</v>
      </c>
      <c r="CY57" s="193">
        <f t="shared" ca="1" si="24"/>
        <v>0</v>
      </c>
      <c r="CZ57" s="193">
        <f t="shared" ca="1" si="24"/>
        <v>0</v>
      </c>
      <c r="DA57" s="193">
        <f t="shared" ca="1" si="24"/>
        <v>0</v>
      </c>
      <c r="DB57" s="193">
        <f t="shared" ca="1" si="24"/>
        <v>0</v>
      </c>
      <c r="DC57" s="193">
        <f t="shared" ca="1" si="24"/>
        <v>0</v>
      </c>
    </row>
    <row r="58" spans="1:107">
      <c r="A58" s="44">
        <v>17</v>
      </c>
      <c r="B58" s="160" t="str">
        <f t="shared" ca="1" si="11"/>
        <v>D.2.5.</v>
      </c>
      <c r="C58" s="162" t="str">
        <f t="shared" ca="1" si="12"/>
        <v>Veikla</v>
      </c>
      <c r="D58" s="234"/>
      <c r="E58" s="234"/>
      <c r="F58" s="235"/>
      <c r="G58" s="225">
        <f ca="1">SUMIF($H$39:$DC$39,"&lt;="&amp;PAL,$H58:$DC58)</f>
        <v>0</v>
      </c>
      <c r="H58" s="193">
        <f t="shared" ca="1" si="22"/>
        <v>0</v>
      </c>
      <c r="I58" s="193">
        <f t="shared" ca="1" si="25"/>
        <v>0</v>
      </c>
      <c r="J58" s="193">
        <f t="shared" ca="1" si="25"/>
        <v>0</v>
      </c>
      <c r="K58" s="193">
        <f t="shared" ca="1" si="25"/>
        <v>0</v>
      </c>
      <c r="L58" s="193">
        <f t="shared" ca="1" si="25"/>
        <v>0</v>
      </c>
      <c r="M58" s="193">
        <f t="shared" ca="1" si="25"/>
        <v>0</v>
      </c>
      <c r="N58" s="193">
        <f t="shared" ca="1" si="25"/>
        <v>0</v>
      </c>
      <c r="O58" s="193">
        <f t="shared" ca="1" si="25"/>
        <v>0</v>
      </c>
      <c r="P58" s="193">
        <f t="shared" ca="1" si="25"/>
        <v>0</v>
      </c>
      <c r="Q58" s="193">
        <f t="shared" ca="1" si="25"/>
        <v>0</v>
      </c>
      <c r="R58" s="193">
        <f t="shared" ca="1" si="25"/>
        <v>0</v>
      </c>
      <c r="S58" s="193">
        <f t="shared" ca="1" si="25"/>
        <v>0</v>
      </c>
      <c r="T58" s="193">
        <f t="shared" ca="1" si="25"/>
        <v>0</v>
      </c>
      <c r="U58" s="193">
        <f t="shared" ca="1" si="25"/>
        <v>0</v>
      </c>
      <c r="V58" s="193">
        <f t="shared" ca="1" si="25"/>
        <v>0</v>
      </c>
      <c r="W58" s="193">
        <f t="shared" ca="1" si="25"/>
        <v>0</v>
      </c>
      <c r="X58" s="193">
        <f t="shared" ca="1" si="25"/>
        <v>0</v>
      </c>
      <c r="Y58" s="193">
        <f t="shared" ca="1" si="25"/>
        <v>0</v>
      </c>
      <c r="Z58" s="193">
        <f t="shared" ca="1" si="25"/>
        <v>0</v>
      </c>
      <c r="AA58" s="193">
        <f t="shared" ca="1" si="25"/>
        <v>0</v>
      </c>
      <c r="AB58" s="193">
        <f t="shared" ca="1" si="25"/>
        <v>0</v>
      </c>
      <c r="AC58" s="193">
        <f t="shared" ca="1" si="25"/>
        <v>0</v>
      </c>
      <c r="AD58" s="193">
        <f t="shared" ca="1" si="25"/>
        <v>0</v>
      </c>
      <c r="AE58" s="193">
        <f t="shared" ca="1" si="25"/>
        <v>0</v>
      </c>
      <c r="AF58" s="193">
        <f t="shared" ca="1" si="25"/>
        <v>0</v>
      </c>
      <c r="AG58" s="193">
        <f t="shared" ca="1" si="25"/>
        <v>0</v>
      </c>
      <c r="AH58" s="193">
        <f t="shared" ca="1" si="25"/>
        <v>0</v>
      </c>
      <c r="AI58" s="193">
        <f t="shared" ca="1" si="25"/>
        <v>0</v>
      </c>
      <c r="AJ58" s="193">
        <f t="shared" ca="1" si="25"/>
        <v>0</v>
      </c>
      <c r="AK58" s="193">
        <f t="shared" ca="1" si="25"/>
        <v>0</v>
      </c>
      <c r="AL58" s="193">
        <f t="shared" ca="1" si="25"/>
        <v>0</v>
      </c>
      <c r="AM58" s="193">
        <f t="shared" ca="1" si="25"/>
        <v>0</v>
      </c>
      <c r="AN58" s="193">
        <f t="shared" ca="1" si="25"/>
        <v>0</v>
      </c>
      <c r="AO58" s="193">
        <f t="shared" ca="1" si="25"/>
        <v>0</v>
      </c>
      <c r="AP58" s="193">
        <f t="shared" ca="1" si="25"/>
        <v>0</v>
      </c>
      <c r="AQ58" s="193">
        <f t="shared" ca="1" si="25"/>
        <v>0</v>
      </c>
      <c r="AR58" s="193">
        <f t="shared" ca="1" si="25"/>
        <v>0</v>
      </c>
      <c r="AS58" s="193">
        <f t="shared" ca="1" si="25"/>
        <v>0</v>
      </c>
      <c r="AT58" s="193">
        <f t="shared" ca="1" si="25"/>
        <v>0</v>
      </c>
      <c r="AU58" s="193">
        <f t="shared" ca="1" si="25"/>
        <v>0</v>
      </c>
      <c r="AV58" s="193">
        <f t="shared" ca="1" si="25"/>
        <v>0</v>
      </c>
      <c r="AW58" s="193">
        <f t="shared" ca="1" si="25"/>
        <v>0</v>
      </c>
      <c r="AX58" s="193">
        <f t="shared" ca="1" si="25"/>
        <v>0</v>
      </c>
      <c r="AY58" s="193">
        <f t="shared" ca="1" si="25"/>
        <v>0</v>
      </c>
      <c r="AZ58" s="193">
        <f t="shared" ca="1" si="25"/>
        <v>0</v>
      </c>
      <c r="BA58" s="193">
        <f t="shared" ca="1" si="25"/>
        <v>0</v>
      </c>
      <c r="BB58" s="193">
        <f t="shared" ca="1" si="25"/>
        <v>0</v>
      </c>
      <c r="BC58" s="193">
        <f t="shared" ca="1" si="25"/>
        <v>0</v>
      </c>
      <c r="BD58" s="193">
        <f t="shared" ca="1" si="25"/>
        <v>0</v>
      </c>
      <c r="BE58" s="193">
        <f t="shared" ca="1" si="25"/>
        <v>0</v>
      </c>
      <c r="BF58" s="193">
        <f t="shared" ca="1" si="25"/>
        <v>0</v>
      </c>
      <c r="BG58" s="193">
        <f t="shared" ca="1" si="25"/>
        <v>0</v>
      </c>
      <c r="BH58" s="193">
        <f t="shared" ca="1" si="25"/>
        <v>0</v>
      </c>
      <c r="BI58" s="193">
        <f t="shared" ca="1" si="25"/>
        <v>0</v>
      </c>
      <c r="BJ58" s="193">
        <f t="shared" ca="1" si="25"/>
        <v>0</v>
      </c>
      <c r="BK58" s="193">
        <f t="shared" ca="1" si="25"/>
        <v>0</v>
      </c>
      <c r="BL58" s="193">
        <f t="shared" ca="1" si="25"/>
        <v>0</v>
      </c>
      <c r="BM58" s="193">
        <f t="shared" ca="1" si="25"/>
        <v>0</v>
      </c>
      <c r="BN58" s="193">
        <f t="shared" ca="1" si="25"/>
        <v>0</v>
      </c>
      <c r="BO58" s="193">
        <f t="shared" ca="1" si="25"/>
        <v>0</v>
      </c>
      <c r="BP58" s="193">
        <f t="shared" ca="1" si="25"/>
        <v>0</v>
      </c>
      <c r="BQ58" s="193">
        <f t="shared" ca="1" si="25"/>
        <v>0</v>
      </c>
      <c r="BR58" s="193">
        <f t="shared" ca="1" si="25"/>
        <v>0</v>
      </c>
      <c r="BS58" s="193">
        <f t="shared" ca="1" si="25"/>
        <v>0</v>
      </c>
      <c r="BT58" s="193">
        <f t="shared" ref="BT58:DC61" ca="1" si="26">IFERROR(OFFSET(INDIRECT("'"&amp;Opt_alt&amp;"'!H12"),$A58,BT$39)*(1+VMI)^BT$39,"")</f>
        <v>0</v>
      </c>
      <c r="BU58" s="193">
        <f t="shared" ca="1" si="26"/>
        <v>0</v>
      </c>
      <c r="BV58" s="193">
        <f t="shared" ca="1" si="26"/>
        <v>0</v>
      </c>
      <c r="BW58" s="193">
        <f t="shared" ca="1" si="26"/>
        <v>0</v>
      </c>
      <c r="BX58" s="193">
        <f t="shared" ca="1" si="26"/>
        <v>0</v>
      </c>
      <c r="BY58" s="193">
        <f t="shared" ca="1" si="26"/>
        <v>0</v>
      </c>
      <c r="BZ58" s="193">
        <f t="shared" ca="1" si="26"/>
        <v>0</v>
      </c>
      <c r="CA58" s="193">
        <f t="shared" ca="1" si="26"/>
        <v>0</v>
      </c>
      <c r="CB58" s="193">
        <f t="shared" ca="1" si="26"/>
        <v>0</v>
      </c>
      <c r="CC58" s="193">
        <f t="shared" ca="1" si="26"/>
        <v>0</v>
      </c>
      <c r="CD58" s="193">
        <f t="shared" ca="1" si="26"/>
        <v>0</v>
      </c>
      <c r="CE58" s="193">
        <f t="shared" ca="1" si="26"/>
        <v>0</v>
      </c>
      <c r="CF58" s="193">
        <f t="shared" ca="1" si="26"/>
        <v>0</v>
      </c>
      <c r="CG58" s="193">
        <f t="shared" ca="1" si="26"/>
        <v>0</v>
      </c>
      <c r="CH58" s="193">
        <f t="shared" ca="1" si="26"/>
        <v>0</v>
      </c>
      <c r="CI58" s="193">
        <f t="shared" ca="1" si="26"/>
        <v>0</v>
      </c>
      <c r="CJ58" s="193">
        <f t="shared" ca="1" si="26"/>
        <v>0</v>
      </c>
      <c r="CK58" s="193">
        <f t="shared" ca="1" si="26"/>
        <v>0</v>
      </c>
      <c r="CL58" s="193">
        <f t="shared" ca="1" si="26"/>
        <v>0</v>
      </c>
      <c r="CM58" s="193">
        <f t="shared" ca="1" si="26"/>
        <v>0</v>
      </c>
      <c r="CN58" s="193">
        <f t="shared" ca="1" si="26"/>
        <v>0</v>
      </c>
      <c r="CO58" s="193">
        <f t="shared" ca="1" si="26"/>
        <v>0</v>
      </c>
      <c r="CP58" s="193">
        <f t="shared" ca="1" si="26"/>
        <v>0</v>
      </c>
      <c r="CQ58" s="193">
        <f t="shared" ca="1" si="26"/>
        <v>0</v>
      </c>
      <c r="CR58" s="193">
        <f t="shared" ca="1" si="26"/>
        <v>0</v>
      </c>
      <c r="CS58" s="193">
        <f t="shared" ca="1" si="26"/>
        <v>0</v>
      </c>
      <c r="CT58" s="193">
        <f t="shared" ca="1" si="26"/>
        <v>0</v>
      </c>
      <c r="CU58" s="193">
        <f t="shared" ca="1" si="26"/>
        <v>0</v>
      </c>
      <c r="CV58" s="193">
        <f t="shared" ca="1" si="26"/>
        <v>0</v>
      </c>
      <c r="CW58" s="193">
        <f t="shared" ca="1" si="26"/>
        <v>0</v>
      </c>
      <c r="CX58" s="193">
        <f t="shared" ca="1" si="26"/>
        <v>0</v>
      </c>
      <c r="CY58" s="193">
        <f t="shared" ca="1" si="26"/>
        <v>0</v>
      </c>
      <c r="CZ58" s="193">
        <f t="shared" ca="1" si="26"/>
        <v>0</v>
      </c>
      <c r="DA58" s="193">
        <f t="shared" ca="1" si="26"/>
        <v>0</v>
      </c>
      <c r="DB58" s="193">
        <f t="shared" ca="1" si="26"/>
        <v>0</v>
      </c>
      <c r="DC58" s="193">
        <f t="shared" ca="1" si="26"/>
        <v>0</v>
      </c>
    </row>
    <row r="59" spans="1:107">
      <c r="A59" s="44">
        <v>18</v>
      </c>
      <c r="B59" s="160" t="str">
        <f t="shared" ca="1" si="11"/>
        <v>D.2.6.</v>
      </c>
      <c r="C59" s="162" t="str">
        <f t="shared" ca="1" si="12"/>
        <v>Veikla</v>
      </c>
      <c r="D59" s="234"/>
      <c r="E59" s="234"/>
      <c r="F59" s="235"/>
      <c r="G59" s="225">
        <f ca="1">SUMIF($H$39:$DC$39,"&lt;="&amp;PAL,$H59:$DC59)</f>
        <v>0</v>
      </c>
      <c r="H59" s="193">
        <f t="shared" ca="1" si="22"/>
        <v>0</v>
      </c>
      <c r="I59" s="193">
        <f t="shared" ref="I59:BT62" ca="1" si="27">IFERROR(OFFSET(INDIRECT("'"&amp;Opt_alt&amp;"'!H12"),$A59,I$39)*(1+VMI)^I$39,"")</f>
        <v>0</v>
      </c>
      <c r="J59" s="193">
        <f t="shared" ca="1" si="27"/>
        <v>0</v>
      </c>
      <c r="K59" s="193">
        <f t="shared" ca="1" si="27"/>
        <v>0</v>
      </c>
      <c r="L59" s="193">
        <f t="shared" ca="1" si="27"/>
        <v>0</v>
      </c>
      <c r="M59" s="193">
        <f t="shared" ca="1" si="27"/>
        <v>0</v>
      </c>
      <c r="N59" s="193">
        <f t="shared" ca="1" si="27"/>
        <v>0</v>
      </c>
      <c r="O59" s="193">
        <f t="shared" ca="1" si="27"/>
        <v>0</v>
      </c>
      <c r="P59" s="193">
        <f t="shared" ca="1" si="27"/>
        <v>0</v>
      </c>
      <c r="Q59" s="193">
        <f t="shared" ca="1" si="27"/>
        <v>0</v>
      </c>
      <c r="R59" s="193">
        <f t="shared" ca="1" si="27"/>
        <v>0</v>
      </c>
      <c r="S59" s="193">
        <f t="shared" ca="1" si="27"/>
        <v>0</v>
      </c>
      <c r="T59" s="193">
        <f t="shared" ca="1" si="27"/>
        <v>0</v>
      </c>
      <c r="U59" s="193">
        <f t="shared" ca="1" si="27"/>
        <v>0</v>
      </c>
      <c r="V59" s="193">
        <f t="shared" ca="1" si="27"/>
        <v>0</v>
      </c>
      <c r="W59" s="193">
        <f t="shared" ca="1" si="27"/>
        <v>0</v>
      </c>
      <c r="X59" s="193">
        <f t="shared" ca="1" si="27"/>
        <v>0</v>
      </c>
      <c r="Y59" s="193">
        <f t="shared" ca="1" si="27"/>
        <v>0</v>
      </c>
      <c r="Z59" s="193">
        <f t="shared" ca="1" si="27"/>
        <v>0</v>
      </c>
      <c r="AA59" s="193">
        <f t="shared" ca="1" si="27"/>
        <v>0</v>
      </c>
      <c r="AB59" s="193">
        <f t="shared" ca="1" si="27"/>
        <v>0</v>
      </c>
      <c r="AC59" s="193">
        <f t="shared" ca="1" si="27"/>
        <v>0</v>
      </c>
      <c r="AD59" s="193">
        <f t="shared" ca="1" si="27"/>
        <v>0</v>
      </c>
      <c r="AE59" s="193">
        <f t="shared" ca="1" si="27"/>
        <v>0</v>
      </c>
      <c r="AF59" s="193">
        <f t="shared" ca="1" si="27"/>
        <v>0</v>
      </c>
      <c r="AG59" s="193">
        <f t="shared" ca="1" si="27"/>
        <v>0</v>
      </c>
      <c r="AH59" s="193">
        <f t="shared" ca="1" si="27"/>
        <v>0</v>
      </c>
      <c r="AI59" s="193">
        <f t="shared" ca="1" si="27"/>
        <v>0</v>
      </c>
      <c r="AJ59" s="193">
        <f t="shared" ca="1" si="27"/>
        <v>0</v>
      </c>
      <c r="AK59" s="193">
        <f t="shared" ca="1" si="27"/>
        <v>0</v>
      </c>
      <c r="AL59" s="193">
        <f t="shared" ca="1" si="27"/>
        <v>0</v>
      </c>
      <c r="AM59" s="193">
        <f t="shared" ca="1" si="27"/>
        <v>0</v>
      </c>
      <c r="AN59" s="193">
        <f t="shared" ca="1" si="27"/>
        <v>0</v>
      </c>
      <c r="AO59" s="193">
        <f t="shared" ca="1" si="27"/>
        <v>0</v>
      </c>
      <c r="AP59" s="193">
        <f t="shared" ca="1" si="27"/>
        <v>0</v>
      </c>
      <c r="AQ59" s="193">
        <f t="shared" ca="1" si="27"/>
        <v>0</v>
      </c>
      <c r="AR59" s="193">
        <f t="shared" ca="1" si="27"/>
        <v>0</v>
      </c>
      <c r="AS59" s="193">
        <f t="shared" ca="1" si="27"/>
        <v>0</v>
      </c>
      <c r="AT59" s="193">
        <f t="shared" ca="1" si="27"/>
        <v>0</v>
      </c>
      <c r="AU59" s="193">
        <f t="shared" ca="1" si="27"/>
        <v>0</v>
      </c>
      <c r="AV59" s="193">
        <f t="shared" ca="1" si="27"/>
        <v>0</v>
      </c>
      <c r="AW59" s="193">
        <f t="shared" ca="1" si="27"/>
        <v>0</v>
      </c>
      <c r="AX59" s="193">
        <f t="shared" ca="1" si="27"/>
        <v>0</v>
      </c>
      <c r="AY59" s="193">
        <f t="shared" ca="1" si="27"/>
        <v>0</v>
      </c>
      <c r="AZ59" s="193">
        <f t="shared" ca="1" si="27"/>
        <v>0</v>
      </c>
      <c r="BA59" s="193">
        <f t="shared" ca="1" si="27"/>
        <v>0</v>
      </c>
      <c r="BB59" s="193">
        <f t="shared" ca="1" si="27"/>
        <v>0</v>
      </c>
      <c r="BC59" s="193">
        <f t="shared" ca="1" si="27"/>
        <v>0</v>
      </c>
      <c r="BD59" s="193">
        <f t="shared" ca="1" si="27"/>
        <v>0</v>
      </c>
      <c r="BE59" s="193">
        <f t="shared" ca="1" si="27"/>
        <v>0</v>
      </c>
      <c r="BF59" s="193">
        <f t="shared" ca="1" si="27"/>
        <v>0</v>
      </c>
      <c r="BG59" s="193">
        <f t="shared" ca="1" si="27"/>
        <v>0</v>
      </c>
      <c r="BH59" s="193">
        <f t="shared" ca="1" si="27"/>
        <v>0</v>
      </c>
      <c r="BI59" s="193">
        <f t="shared" ca="1" si="27"/>
        <v>0</v>
      </c>
      <c r="BJ59" s="193">
        <f t="shared" ca="1" si="27"/>
        <v>0</v>
      </c>
      <c r="BK59" s="193">
        <f t="shared" ca="1" si="27"/>
        <v>0</v>
      </c>
      <c r="BL59" s="193">
        <f t="shared" ca="1" si="27"/>
        <v>0</v>
      </c>
      <c r="BM59" s="193">
        <f t="shared" ca="1" si="27"/>
        <v>0</v>
      </c>
      <c r="BN59" s="193">
        <f t="shared" ca="1" si="27"/>
        <v>0</v>
      </c>
      <c r="BO59" s="193">
        <f t="shared" ca="1" si="27"/>
        <v>0</v>
      </c>
      <c r="BP59" s="193">
        <f t="shared" ca="1" si="27"/>
        <v>0</v>
      </c>
      <c r="BQ59" s="193">
        <f t="shared" ca="1" si="27"/>
        <v>0</v>
      </c>
      <c r="BR59" s="193">
        <f t="shared" ca="1" si="27"/>
        <v>0</v>
      </c>
      <c r="BS59" s="193">
        <f t="shared" ca="1" si="27"/>
        <v>0</v>
      </c>
      <c r="BT59" s="193">
        <f t="shared" ca="1" si="27"/>
        <v>0</v>
      </c>
      <c r="BU59" s="193">
        <f t="shared" ca="1" si="26"/>
        <v>0</v>
      </c>
      <c r="BV59" s="193">
        <f t="shared" ca="1" si="26"/>
        <v>0</v>
      </c>
      <c r="BW59" s="193">
        <f t="shared" ca="1" si="26"/>
        <v>0</v>
      </c>
      <c r="BX59" s="193">
        <f t="shared" ca="1" si="26"/>
        <v>0</v>
      </c>
      <c r="BY59" s="193">
        <f t="shared" ca="1" si="26"/>
        <v>0</v>
      </c>
      <c r="BZ59" s="193">
        <f t="shared" ca="1" si="26"/>
        <v>0</v>
      </c>
      <c r="CA59" s="193">
        <f t="shared" ca="1" si="26"/>
        <v>0</v>
      </c>
      <c r="CB59" s="193">
        <f t="shared" ca="1" si="26"/>
        <v>0</v>
      </c>
      <c r="CC59" s="193">
        <f t="shared" ca="1" si="26"/>
        <v>0</v>
      </c>
      <c r="CD59" s="193">
        <f t="shared" ca="1" si="26"/>
        <v>0</v>
      </c>
      <c r="CE59" s="193">
        <f t="shared" ca="1" si="26"/>
        <v>0</v>
      </c>
      <c r="CF59" s="193">
        <f t="shared" ca="1" si="26"/>
        <v>0</v>
      </c>
      <c r="CG59" s="193">
        <f t="shared" ca="1" si="26"/>
        <v>0</v>
      </c>
      <c r="CH59" s="193">
        <f t="shared" ca="1" si="26"/>
        <v>0</v>
      </c>
      <c r="CI59" s="193">
        <f t="shared" ca="1" si="26"/>
        <v>0</v>
      </c>
      <c r="CJ59" s="193">
        <f t="shared" ca="1" si="26"/>
        <v>0</v>
      </c>
      <c r="CK59" s="193">
        <f t="shared" ca="1" si="26"/>
        <v>0</v>
      </c>
      <c r="CL59" s="193">
        <f t="shared" ca="1" si="26"/>
        <v>0</v>
      </c>
      <c r="CM59" s="193">
        <f t="shared" ca="1" si="26"/>
        <v>0</v>
      </c>
      <c r="CN59" s="193">
        <f t="shared" ca="1" si="26"/>
        <v>0</v>
      </c>
      <c r="CO59" s="193">
        <f t="shared" ca="1" si="26"/>
        <v>0</v>
      </c>
      <c r="CP59" s="193">
        <f t="shared" ca="1" si="26"/>
        <v>0</v>
      </c>
      <c r="CQ59" s="193">
        <f t="shared" ca="1" si="26"/>
        <v>0</v>
      </c>
      <c r="CR59" s="193">
        <f t="shared" ca="1" si="26"/>
        <v>0</v>
      </c>
      <c r="CS59" s="193">
        <f t="shared" ca="1" si="26"/>
        <v>0</v>
      </c>
      <c r="CT59" s="193">
        <f t="shared" ca="1" si="26"/>
        <v>0</v>
      </c>
      <c r="CU59" s="193">
        <f t="shared" ca="1" si="26"/>
        <v>0</v>
      </c>
      <c r="CV59" s="193">
        <f t="shared" ca="1" si="26"/>
        <v>0</v>
      </c>
      <c r="CW59" s="193">
        <f t="shared" ca="1" si="26"/>
        <v>0</v>
      </c>
      <c r="CX59" s="193">
        <f t="shared" ca="1" si="26"/>
        <v>0</v>
      </c>
      <c r="CY59" s="193">
        <f t="shared" ca="1" si="26"/>
        <v>0</v>
      </c>
      <c r="CZ59" s="193">
        <f t="shared" ca="1" si="26"/>
        <v>0</v>
      </c>
      <c r="DA59" s="193">
        <f t="shared" ca="1" si="26"/>
        <v>0</v>
      </c>
      <c r="DB59" s="193">
        <f t="shared" ca="1" si="26"/>
        <v>0</v>
      </c>
      <c r="DC59" s="193">
        <f t="shared" ca="1" si="26"/>
        <v>0</v>
      </c>
    </row>
    <row r="60" spans="1:107">
      <c r="A60" s="44">
        <v>19</v>
      </c>
      <c r="B60" s="160" t="str">
        <f t="shared" ca="1" si="11"/>
        <v>D.2.7.</v>
      </c>
      <c r="C60" s="162" t="str">
        <f t="shared" ca="1" si="12"/>
        <v>Veikla</v>
      </c>
      <c r="D60" s="234"/>
      <c r="E60" s="234"/>
      <c r="F60" s="235"/>
      <c r="G60" s="225">
        <f ca="1">SUMIF($H$39:$DC$39,"&lt;="&amp;PAL,$H60:$DC60)</f>
        <v>0</v>
      </c>
      <c r="H60" s="193">
        <f t="shared" ca="1" si="22"/>
        <v>0</v>
      </c>
      <c r="I60" s="193">
        <f t="shared" ca="1" si="27"/>
        <v>0</v>
      </c>
      <c r="J60" s="193">
        <f t="shared" ca="1" si="27"/>
        <v>0</v>
      </c>
      <c r="K60" s="193">
        <f t="shared" ca="1" si="27"/>
        <v>0</v>
      </c>
      <c r="L60" s="193">
        <f t="shared" ca="1" si="27"/>
        <v>0</v>
      </c>
      <c r="M60" s="193">
        <f t="shared" ca="1" si="27"/>
        <v>0</v>
      </c>
      <c r="N60" s="193">
        <f t="shared" ca="1" si="27"/>
        <v>0</v>
      </c>
      <c r="O60" s="193">
        <f t="shared" ca="1" si="27"/>
        <v>0</v>
      </c>
      <c r="P60" s="193">
        <f t="shared" ca="1" si="27"/>
        <v>0</v>
      </c>
      <c r="Q60" s="193">
        <f t="shared" ca="1" si="27"/>
        <v>0</v>
      </c>
      <c r="R60" s="193">
        <f t="shared" ca="1" si="27"/>
        <v>0</v>
      </c>
      <c r="S60" s="193">
        <f t="shared" ca="1" si="27"/>
        <v>0</v>
      </c>
      <c r="T60" s="193">
        <f t="shared" ca="1" si="27"/>
        <v>0</v>
      </c>
      <c r="U60" s="193">
        <f t="shared" ca="1" si="27"/>
        <v>0</v>
      </c>
      <c r="V60" s="193">
        <f t="shared" ca="1" si="27"/>
        <v>0</v>
      </c>
      <c r="W60" s="193">
        <f t="shared" ca="1" si="27"/>
        <v>0</v>
      </c>
      <c r="X60" s="193">
        <f t="shared" ca="1" si="27"/>
        <v>0</v>
      </c>
      <c r="Y60" s="193">
        <f t="shared" ca="1" si="27"/>
        <v>0</v>
      </c>
      <c r="Z60" s="193">
        <f t="shared" ca="1" si="27"/>
        <v>0</v>
      </c>
      <c r="AA60" s="193">
        <f t="shared" ca="1" si="27"/>
        <v>0</v>
      </c>
      <c r="AB60" s="193">
        <f t="shared" ca="1" si="27"/>
        <v>0</v>
      </c>
      <c r="AC60" s="193">
        <f t="shared" ca="1" si="27"/>
        <v>0</v>
      </c>
      <c r="AD60" s="193">
        <f t="shared" ca="1" si="27"/>
        <v>0</v>
      </c>
      <c r="AE60" s="193">
        <f t="shared" ca="1" si="27"/>
        <v>0</v>
      </c>
      <c r="AF60" s="193">
        <f t="shared" ca="1" si="27"/>
        <v>0</v>
      </c>
      <c r="AG60" s="193">
        <f t="shared" ca="1" si="27"/>
        <v>0</v>
      </c>
      <c r="AH60" s="193">
        <f t="shared" ca="1" si="27"/>
        <v>0</v>
      </c>
      <c r="AI60" s="193">
        <f t="shared" ca="1" si="27"/>
        <v>0</v>
      </c>
      <c r="AJ60" s="193">
        <f t="shared" ca="1" si="27"/>
        <v>0</v>
      </c>
      <c r="AK60" s="193">
        <f t="shared" ca="1" si="27"/>
        <v>0</v>
      </c>
      <c r="AL60" s="193">
        <f t="shared" ca="1" si="27"/>
        <v>0</v>
      </c>
      <c r="AM60" s="193">
        <f t="shared" ca="1" si="27"/>
        <v>0</v>
      </c>
      <c r="AN60" s="193">
        <f t="shared" ca="1" si="27"/>
        <v>0</v>
      </c>
      <c r="AO60" s="193">
        <f t="shared" ca="1" si="27"/>
        <v>0</v>
      </c>
      <c r="AP60" s="193">
        <f t="shared" ca="1" si="27"/>
        <v>0</v>
      </c>
      <c r="AQ60" s="193">
        <f t="shared" ca="1" si="27"/>
        <v>0</v>
      </c>
      <c r="AR60" s="193">
        <f t="shared" ca="1" si="27"/>
        <v>0</v>
      </c>
      <c r="AS60" s="193">
        <f t="shared" ca="1" si="27"/>
        <v>0</v>
      </c>
      <c r="AT60" s="193">
        <f t="shared" ca="1" si="27"/>
        <v>0</v>
      </c>
      <c r="AU60" s="193">
        <f t="shared" ca="1" si="27"/>
        <v>0</v>
      </c>
      <c r="AV60" s="193">
        <f t="shared" ca="1" si="27"/>
        <v>0</v>
      </c>
      <c r="AW60" s="193">
        <f t="shared" ca="1" si="27"/>
        <v>0</v>
      </c>
      <c r="AX60" s="193">
        <f t="shared" ca="1" si="27"/>
        <v>0</v>
      </c>
      <c r="AY60" s="193">
        <f t="shared" ca="1" si="27"/>
        <v>0</v>
      </c>
      <c r="AZ60" s="193">
        <f t="shared" ca="1" si="27"/>
        <v>0</v>
      </c>
      <c r="BA60" s="193">
        <f t="shared" ca="1" si="27"/>
        <v>0</v>
      </c>
      <c r="BB60" s="193">
        <f t="shared" ca="1" si="27"/>
        <v>0</v>
      </c>
      <c r="BC60" s="193">
        <f t="shared" ca="1" si="27"/>
        <v>0</v>
      </c>
      <c r="BD60" s="193">
        <f t="shared" ca="1" si="27"/>
        <v>0</v>
      </c>
      <c r="BE60" s="193">
        <f t="shared" ca="1" si="27"/>
        <v>0</v>
      </c>
      <c r="BF60" s="193">
        <f t="shared" ca="1" si="27"/>
        <v>0</v>
      </c>
      <c r="BG60" s="193">
        <f t="shared" ca="1" si="27"/>
        <v>0</v>
      </c>
      <c r="BH60" s="193">
        <f t="shared" ca="1" si="27"/>
        <v>0</v>
      </c>
      <c r="BI60" s="193">
        <f t="shared" ca="1" si="27"/>
        <v>0</v>
      </c>
      <c r="BJ60" s="193">
        <f t="shared" ca="1" si="27"/>
        <v>0</v>
      </c>
      <c r="BK60" s="193">
        <f t="shared" ca="1" si="27"/>
        <v>0</v>
      </c>
      <c r="BL60" s="193">
        <f t="shared" ca="1" si="27"/>
        <v>0</v>
      </c>
      <c r="BM60" s="193">
        <f t="shared" ca="1" si="27"/>
        <v>0</v>
      </c>
      <c r="BN60" s="193">
        <f t="shared" ca="1" si="27"/>
        <v>0</v>
      </c>
      <c r="BO60" s="193">
        <f t="shared" ca="1" si="27"/>
        <v>0</v>
      </c>
      <c r="BP60" s="193">
        <f t="shared" ca="1" si="27"/>
        <v>0</v>
      </c>
      <c r="BQ60" s="193">
        <f t="shared" ca="1" si="27"/>
        <v>0</v>
      </c>
      <c r="BR60" s="193">
        <f t="shared" ca="1" si="27"/>
        <v>0</v>
      </c>
      <c r="BS60" s="193">
        <f t="shared" ca="1" si="27"/>
        <v>0</v>
      </c>
      <c r="BT60" s="193">
        <f t="shared" ca="1" si="27"/>
        <v>0</v>
      </c>
      <c r="BU60" s="193">
        <f t="shared" ca="1" si="26"/>
        <v>0</v>
      </c>
      <c r="BV60" s="193">
        <f t="shared" ca="1" si="26"/>
        <v>0</v>
      </c>
      <c r="BW60" s="193">
        <f t="shared" ca="1" si="26"/>
        <v>0</v>
      </c>
      <c r="BX60" s="193">
        <f t="shared" ca="1" si="26"/>
        <v>0</v>
      </c>
      <c r="BY60" s="193">
        <f t="shared" ca="1" si="26"/>
        <v>0</v>
      </c>
      <c r="BZ60" s="193">
        <f t="shared" ca="1" si="26"/>
        <v>0</v>
      </c>
      <c r="CA60" s="193">
        <f t="shared" ca="1" si="26"/>
        <v>0</v>
      </c>
      <c r="CB60" s="193">
        <f t="shared" ca="1" si="26"/>
        <v>0</v>
      </c>
      <c r="CC60" s="193">
        <f t="shared" ca="1" si="26"/>
        <v>0</v>
      </c>
      <c r="CD60" s="193">
        <f t="shared" ca="1" si="26"/>
        <v>0</v>
      </c>
      <c r="CE60" s="193">
        <f t="shared" ca="1" si="26"/>
        <v>0</v>
      </c>
      <c r="CF60" s="193">
        <f t="shared" ca="1" si="26"/>
        <v>0</v>
      </c>
      <c r="CG60" s="193">
        <f t="shared" ca="1" si="26"/>
        <v>0</v>
      </c>
      <c r="CH60" s="193">
        <f t="shared" ca="1" si="26"/>
        <v>0</v>
      </c>
      <c r="CI60" s="193">
        <f t="shared" ca="1" si="26"/>
        <v>0</v>
      </c>
      <c r="CJ60" s="193">
        <f t="shared" ca="1" si="26"/>
        <v>0</v>
      </c>
      <c r="CK60" s="193">
        <f t="shared" ca="1" si="26"/>
        <v>0</v>
      </c>
      <c r="CL60" s="193">
        <f t="shared" ca="1" si="26"/>
        <v>0</v>
      </c>
      <c r="CM60" s="193">
        <f t="shared" ca="1" si="26"/>
        <v>0</v>
      </c>
      <c r="CN60" s="193">
        <f t="shared" ca="1" si="26"/>
        <v>0</v>
      </c>
      <c r="CO60" s="193">
        <f t="shared" ca="1" si="26"/>
        <v>0</v>
      </c>
      <c r="CP60" s="193">
        <f t="shared" ca="1" si="26"/>
        <v>0</v>
      </c>
      <c r="CQ60" s="193">
        <f t="shared" ca="1" si="26"/>
        <v>0</v>
      </c>
      <c r="CR60" s="193">
        <f t="shared" ca="1" si="26"/>
        <v>0</v>
      </c>
      <c r="CS60" s="193">
        <f t="shared" ca="1" si="26"/>
        <v>0</v>
      </c>
      <c r="CT60" s="193">
        <f t="shared" ca="1" si="26"/>
        <v>0</v>
      </c>
      <c r="CU60" s="193">
        <f t="shared" ca="1" si="26"/>
        <v>0</v>
      </c>
      <c r="CV60" s="193">
        <f t="shared" ca="1" si="26"/>
        <v>0</v>
      </c>
      <c r="CW60" s="193">
        <f t="shared" ca="1" si="26"/>
        <v>0</v>
      </c>
      <c r="CX60" s="193">
        <f t="shared" ca="1" si="26"/>
        <v>0</v>
      </c>
      <c r="CY60" s="193">
        <f t="shared" ca="1" si="26"/>
        <v>0</v>
      </c>
      <c r="CZ60" s="193">
        <f t="shared" ca="1" si="26"/>
        <v>0</v>
      </c>
      <c r="DA60" s="193">
        <f t="shared" ca="1" si="26"/>
        <v>0</v>
      </c>
      <c r="DB60" s="193">
        <f t="shared" ca="1" si="26"/>
        <v>0</v>
      </c>
      <c r="DC60" s="193">
        <f t="shared" ca="1" si="26"/>
        <v>0</v>
      </c>
    </row>
    <row r="61" spans="1:107">
      <c r="A61" s="44">
        <v>20</v>
      </c>
      <c r="B61" s="526" t="str">
        <f t="shared" ca="1" si="11"/>
        <v>D.2.8.</v>
      </c>
      <c r="C61" s="162" t="str">
        <f t="shared" ca="1" si="12"/>
        <v>Veikla</v>
      </c>
      <c r="D61" s="232"/>
      <c r="E61" s="232"/>
      <c r="F61" s="233"/>
      <c r="G61" s="225">
        <f ca="1">SUMIF($H$39:$DC$39,"&lt;="&amp;PAL,$H61:$DC61)</f>
        <v>0</v>
      </c>
      <c r="H61" s="193">
        <f t="shared" ca="1" si="22"/>
        <v>0</v>
      </c>
      <c r="I61" s="193">
        <f t="shared" ca="1" si="27"/>
        <v>0</v>
      </c>
      <c r="J61" s="193">
        <f t="shared" ca="1" si="27"/>
        <v>0</v>
      </c>
      <c r="K61" s="193">
        <f t="shared" ca="1" si="27"/>
        <v>0</v>
      </c>
      <c r="L61" s="193">
        <f t="shared" ca="1" si="27"/>
        <v>0</v>
      </c>
      <c r="M61" s="193">
        <f t="shared" ca="1" si="27"/>
        <v>0</v>
      </c>
      <c r="N61" s="193">
        <f t="shared" ca="1" si="27"/>
        <v>0</v>
      </c>
      <c r="O61" s="193">
        <f t="shared" ca="1" si="27"/>
        <v>0</v>
      </c>
      <c r="P61" s="193">
        <f t="shared" ca="1" si="27"/>
        <v>0</v>
      </c>
      <c r="Q61" s="193">
        <f t="shared" ca="1" si="27"/>
        <v>0</v>
      </c>
      <c r="R61" s="193">
        <f t="shared" ca="1" si="27"/>
        <v>0</v>
      </c>
      <c r="S61" s="193">
        <f t="shared" ca="1" si="27"/>
        <v>0</v>
      </c>
      <c r="T61" s="193">
        <f t="shared" ca="1" si="27"/>
        <v>0</v>
      </c>
      <c r="U61" s="193">
        <f t="shared" ca="1" si="27"/>
        <v>0</v>
      </c>
      <c r="V61" s="193">
        <f t="shared" ca="1" si="27"/>
        <v>0</v>
      </c>
      <c r="W61" s="193">
        <f t="shared" ca="1" si="27"/>
        <v>0</v>
      </c>
      <c r="X61" s="193">
        <f t="shared" ca="1" si="27"/>
        <v>0</v>
      </c>
      <c r="Y61" s="193">
        <f t="shared" ca="1" si="27"/>
        <v>0</v>
      </c>
      <c r="Z61" s="193">
        <f t="shared" ca="1" si="27"/>
        <v>0</v>
      </c>
      <c r="AA61" s="193">
        <f t="shared" ca="1" si="27"/>
        <v>0</v>
      </c>
      <c r="AB61" s="193">
        <f t="shared" ca="1" si="27"/>
        <v>0</v>
      </c>
      <c r="AC61" s="193">
        <f t="shared" ca="1" si="27"/>
        <v>0</v>
      </c>
      <c r="AD61" s="193">
        <f t="shared" ca="1" si="27"/>
        <v>0</v>
      </c>
      <c r="AE61" s="193">
        <f t="shared" ca="1" si="27"/>
        <v>0</v>
      </c>
      <c r="AF61" s="193">
        <f t="shared" ca="1" si="27"/>
        <v>0</v>
      </c>
      <c r="AG61" s="193">
        <f t="shared" ca="1" si="27"/>
        <v>0</v>
      </c>
      <c r="AH61" s="193">
        <f t="shared" ca="1" si="27"/>
        <v>0</v>
      </c>
      <c r="AI61" s="193">
        <f t="shared" ca="1" si="27"/>
        <v>0</v>
      </c>
      <c r="AJ61" s="193">
        <f t="shared" ca="1" si="27"/>
        <v>0</v>
      </c>
      <c r="AK61" s="193">
        <f t="shared" ca="1" si="27"/>
        <v>0</v>
      </c>
      <c r="AL61" s="193">
        <f t="shared" ca="1" si="27"/>
        <v>0</v>
      </c>
      <c r="AM61" s="193">
        <f t="shared" ca="1" si="27"/>
        <v>0</v>
      </c>
      <c r="AN61" s="193">
        <f t="shared" ca="1" si="27"/>
        <v>0</v>
      </c>
      <c r="AO61" s="193">
        <f t="shared" ca="1" si="27"/>
        <v>0</v>
      </c>
      <c r="AP61" s="193">
        <f t="shared" ca="1" si="27"/>
        <v>0</v>
      </c>
      <c r="AQ61" s="193">
        <f t="shared" ca="1" si="27"/>
        <v>0</v>
      </c>
      <c r="AR61" s="193">
        <f t="shared" ca="1" si="27"/>
        <v>0</v>
      </c>
      <c r="AS61" s="193">
        <f t="shared" ca="1" si="27"/>
        <v>0</v>
      </c>
      <c r="AT61" s="193">
        <f t="shared" ca="1" si="27"/>
        <v>0</v>
      </c>
      <c r="AU61" s="193">
        <f t="shared" ca="1" si="27"/>
        <v>0</v>
      </c>
      <c r="AV61" s="193">
        <f t="shared" ca="1" si="27"/>
        <v>0</v>
      </c>
      <c r="AW61" s="193">
        <f t="shared" ca="1" si="27"/>
        <v>0</v>
      </c>
      <c r="AX61" s="193">
        <f t="shared" ca="1" si="27"/>
        <v>0</v>
      </c>
      <c r="AY61" s="193">
        <f t="shared" ca="1" si="27"/>
        <v>0</v>
      </c>
      <c r="AZ61" s="193">
        <f t="shared" ca="1" si="27"/>
        <v>0</v>
      </c>
      <c r="BA61" s="193">
        <f t="shared" ca="1" si="27"/>
        <v>0</v>
      </c>
      <c r="BB61" s="193">
        <f t="shared" ca="1" si="27"/>
        <v>0</v>
      </c>
      <c r="BC61" s="193">
        <f t="shared" ca="1" si="27"/>
        <v>0</v>
      </c>
      <c r="BD61" s="193">
        <f t="shared" ca="1" si="27"/>
        <v>0</v>
      </c>
      <c r="BE61" s="193">
        <f t="shared" ca="1" si="27"/>
        <v>0</v>
      </c>
      <c r="BF61" s="193">
        <f t="shared" ca="1" si="27"/>
        <v>0</v>
      </c>
      <c r="BG61" s="193">
        <f t="shared" ca="1" si="27"/>
        <v>0</v>
      </c>
      <c r="BH61" s="193">
        <f t="shared" ca="1" si="27"/>
        <v>0</v>
      </c>
      <c r="BI61" s="193">
        <f t="shared" ca="1" si="27"/>
        <v>0</v>
      </c>
      <c r="BJ61" s="193">
        <f t="shared" ca="1" si="27"/>
        <v>0</v>
      </c>
      <c r="BK61" s="193">
        <f t="shared" ca="1" si="27"/>
        <v>0</v>
      </c>
      <c r="BL61" s="193">
        <f t="shared" ca="1" si="27"/>
        <v>0</v>
      </c>
      <c r="BM61" s="193">
        <f t="shared" ca="1" si="27"/>
        <v>0</v>
      </c>
      <c r="BN61" s="193">
        <f t="shared" ca="1" si="27"/>
        <v>0</v>
      </c>
      <c r="BO61" s="193">
        <f t="shared" ca="1" si="27"/>
        <v>0</v>
      </c>
      <c r="BP61" s="193">
        <f t="shared" ca="1" si="27"/>
        <v>0</v>
      </c>
      <c r="BQ61" s="193">
        <f t="shared" ca="1" si="27"/>
        <v>0</v>
      </c>
      <c r="BR61" s="193">
        <f t="shared" ca="1" si="27"/>
        <v>0</v>
      </c>
      <c r="BS61" s="193">
        <f t="shared" ca="1" si="27"/>
        <v>0</v>
      </c>
      <c r="BT61" s="193">
        <f t="shared" ca="1" si="27"/>
        <v>0</v>
      </c>
      <c r="BU61" s="193">
        <f t="shared" ca="1" si="26"/>
        <v>0</v>
      </c>
      <c r="BV61" s="193">
        <f t="shared" ca="1" si="26"/>
        <v>0</v>
      </c>
      <c r="BW61" s="193">
        <f t="shared" ca="1" si="26"/>
        <v>0</v>
      </c>
      <c r="BX61" s="193">
        <f t="shared" ca="1" si="26"/>
        <v>0</v>
      </c>
      <c r="BY61" s="193">
        <f t="shared" ca="1" si="26"/>
        <v>0</v>
      </c>
      <c r="BZ61" s="193">
        <f t="shared" ca="1" si="26"/>
        <v>0</v>
      </c>
      <c r="CA61" s="193">
        <f t="shared" ca="1" si="26"/>
        <v>0</v>
      </c>
      <c r="CB61" s="193">
        <f t="shared" ca="1" si="26"/>
        <v>0</v>
      </c>
      <c r="CC61" s="193">
        <f t="shared" ca="1" si="26"/>
        <v>0</v>
      </c>
      <c r="CD61" s="193">
        <f t="shared" ca="1" si="26"/>
        <v>0</v>
      </c>
      <c r="CE61" s="193">
        <f t="shared" ca="1" si="26"/>
        <v>0</v>
      </c>
      <c r="CF61" s="193">
        <f t="shared" ca="1" si="26"/>
        <v>0</v>
      </c>
      <c r="CG61" s="193">
        <f t="shared" ca="1" si="26"/>
        <v>0</v>
      </c>
      <c r="CH61" s="193">
        <f t="shared" ca="1" si="26"/>
        <v>0</v>
      </c>
      <c r="CI61" s="193">
        <f t="shared" ca="1" si="26"/>
        <v>0</v>
      </c>
      <c r="CJ61" s="193">
        <f t="shared" ca="1" si="26"/>
        <v>0</v>
      </c>
      <c r="CK61" s="193">
        <f t="shared" ca="1" si="26"/>
        <v>0</v>
      </c>
      <c r="CL61" s="193">
        <f t="shared" ca="1" si="26"/>
        <v>0</v>
      </c>
      <c r="CM61" s="193">
        <f t="shared" ca="1" si="26"/>
        <v>0</v>
      </c>
      <c r="CN61" s="193">
        <f t="shared" ca="1" si="26"/>
        <v>0</v>
      </c>
      <c r="CO61" s="193">
        <f t="shared" ca="1" si="26"/>
        <v>0</v>
      </c>
      <c r="CP61" s="193">
        <f t="shared" ca="1" si="26"/>
        <v>0</v>
      </c>
      <c r="CQ61" s="193">
        <f t="shared" ca="1" si="26"/>
        <v>0</v>
      </c>
      <c r="CR61" s="193">
        <f t="shared" ca="1" si="26"/>
        <v>0</v>
      </c>
      <c r="CS61" s="193">
        <f t="shared" ca="1" si="26"/>
        <v>0</v>
      </c>
      <c r="CT61" s="193">
        <f t="shared" ca="1" si="26"/>
        <v>0</v>
      </c>
      <c r="CU61" s="193">
        <f t="shared" ca="1" si="26"/>
        <v>0</v>
      </c>
      <c r="CV61" s="193">
        <f t="shared" ca="1" si="26"/>
        <v>0</v>
      </c>
      <c r="CW61" s="193">
        <f t="shared" ca="1" si="26"/>
        <v>0</v>
      </c>
      <c r="CX61" s="193">
        <f t="shared" ca="1" si="26"/>
        <v>0</v>
      </c>
      <c r="CY61" s="193">
        <f t="shared" ca="1" si="26"/>
        <v>0</v>
      </c>
      <c r="CZ61" s="193">
        <f t="shared" ca="1" si="26"/>
        <v>0</v>
      </c>
      <c r="DA61" s="193">
        <f t="shared" ca="1" si="26"/>
        <v>0</v>
      </c>
      <c r="DB61" s="193">
        <f t="shared" ca="1" si="26"/>
        <v>0</v>
      </c>
      <c r="DC61" s="193">
        <f t="shared" ca="1" si="26"/>
        <v>0</v>
      </c>
    </row>
    <row r="62" spans="1:107">
      <c r="A62" s="44">
        <v>21</v>
      </c>
      <c r="B62" s="160" t="str">
        <f t="shared" ca="1" si="11"/>
        <v>D.2.9.</v>
      </c>
      <c r="C62" s="162" t="str">
        <f t="shared" ca="1" si="12"/>
        <v>Investicijos (privataus ir NVO sektoriaus)</v>
      </c>
      <c r="D62" s="234"/>
      <c r="E62" s="234"/>
      <c r="F62" s="235"/>
      <c r="G62" s="225">
        <f ca="1">SUMIF($H$39:$DC$39,"&lt;="&amp;PAL,$H62:$DC62)</f>
        <v>0</v>
      </c>
      <c r="H62" s="193">
        <f t="shared" ca="1" si="22"/>
        <v>0</v>
      </c>
      <c r="I62" s="193">
        <f t="shared" ca="1" si="27"/>
        <v>0</v>
      </c>
      <c r="J62" s="193">
        <f t="shared" ca="1" si="27"/>
        <v>0</v>
      </c>
      <c r="K62" s="193">
        <f t="shared" ca="1" si="27"/>
        <v>0</v>
      </c>
      <c r="L62" s="193">
        <f t="shared" ca="1" si="27"/>
        <v>0</v>
      </c>
      <c r="M62" s="193">
        <f t="shared" ca="1" si="27"/>
        <v>0</v>
      </c>
      <c r="N62" s="193">
        <f t="shared" ca="1" si="27"/>
        <v>0</v>
      </c>
      <c r="O62" s="193">
        <f t="shared" ca="1" si="27"/>
        <v>0</v>
      </c>
      <c r="P62" s="193">
        <f t="shared" ca="1" si="27"/>
        <v>0</v>
      </c>
      <c r="Q62" s="193">
        <f t="shared" ca="1" si="27"/>
        <v>0</v>
      </c>
      <c r="R62" s="193">
        <f t="shared" ca="1" si="27"/>
        <v>0</v>
      </c>
      <c r="S62" s="193">
        <f t="shared" ca="1" si="27"/>
        <v>0</v>
      </c>
      <c r="T62" s="193">
        <f t="shared" ca="1" si="27"/>
        <v>0</v>
      </c>
      <c r="U62" s="193">
        <f t="shared" ca="1" si="27"/>
        <v>0</v>
      </c>
      <c r="V62" s="193">
        <f t="shared" ca="1" si="27"/>
        <v>0</v>
      </c>
      <c r="W62" s="193">
        <f t="shared" ca="1" si="27"/>
        <v>0</v>
      </c>
      <c r="X62" s="193">
        <f t="shared" ca="1" si="27"/>
        <v>0</v>
      </c>
      <c r="Y62" s="193">
        <f t="shared" ca="1" si="27"/>
        <v>0</v>
      </c>
      <c r="Z62" s="193">
        <f t="shared" ca="1" si="27"/>
        <v>0</v>
      </c>
      <c r="AA62" s="193">
        <f t="shared" ca="1" si="27"/>
        <v>0</v>
      </c>
      <c r="AB62" s="193">
        <f t="shared" ca="1" si="27"/>
        <v>0</v>
      </c>
      <c r="AC62" s="193">
        <f t="shared" ca="1" si="27"/>
        <v>0</v>
      </c>
      <c r="AD62" s="193">
        <f t="shared" ca="1" si="27"/>
        <v>0</v>
      </c>
      <c r="AE62" s="193">
        <f t="shared" ca="1" si="27"/>
        <v>0</v>
      </c>
      <c r="AF62" s="193">
        <f t="shared" ca="1" si="27"/>
        <v>0</v>
      </c>
      <c r="AG62" s="193">
        <f t="shared" ca="1" si="27"/>
        <v>0</v>
      </c>
      <c r="AH62" s="193">
        <f t="shared" ca="1" si="27"/>
        <v>0</v>
      </c>
      <c r="AI62" s="193">
        <f t="shared" ca="1" si="27"/>
        <v>0</v>
      </c>
      <c r="AJ62" s="193">
        <f t="shared" ca="1" si="27"/>
        <v>0</v>
      </c>
      <c r="AK62" s="193">
        <f t="shared" ca="1" si="27"/>
        <v>0</v>
      </c>
      <c r="AL62" s="193">
        <f t="shared" ca="1" si="27"/>
        <v>0</v>
      </c>
      <c r="AM62" s="193">
        <f t="shared" ca="1" si="27"/>
        <v>0</v>
      </c>
      <c r="AN62" s="193">
        <f t="shared" ca="1" si="27"/>
        <v>0</v>
      </c>
      <c r="AO62" s="193">
        <f t="shared" ca="1" si="27"/>
        <v>0</v>
      </c>
      <c r="AP62" s="193">
        <f t="shared" ca="1" si="27"/>
        <v>0</v>
      </c>
      <c r="AQ62" s="193">
        <f t="shared" ca="1" si="27"/>
        <v>0</v>
      </c>
      <c r="AR62" s="193">
        <f t="shared" ca="1" si="27"/>
        <v>0</v>
      </c>
      <c r="AS62" s="193">
        <f t="shared" ca="1" si="27"/>
        <v>0</v>
      </c>
      <c r="AT62" s="193">
        <f t="shared" ca="1" si="27"/>
        <v>0</v>
      </c>
      <c r="AU62" s="193">
        <f t="shared" ca="1" si="27"/>
        <v>0</v>
      </c>
      <c r="AV62" s="193">
        <f t="shared" ca="1" si="27"/>
        <v>0</v>
      </c>
      <c r="AW62" s="193">
        <f t="shared" ca="1" si="27"/>
        <v>0</v>
      </c>
      <c r="AX62" s="193">
        <f t="shared" ca="1" si="27"/>
        <v>0</v>
      </c>
      <c r="AY62" s="193">
        <f t="shared" ca="1" si="27"/>
        <v>0</v>
      </c>
      <c r="AZ62" s="193">
        <f t="shared" ca="1" si="27"/>
        <v>0</v>
      </c>
      <c r="BA62" s="193">
        <f t="shared" ca="1" si="27"/>
        <v>0</v>
      </c>
      <c r="BB62" s="193">
        <f t="shared" ca="1" si="27"/>
        <v>0</v>
      </c>
      <c r="BC62" s="193">
        <f t="shared" ca="1" si="27"/>
        <v>0</v>
      </c>
      <c r="BD62" s="193">
        <f t="shared" ca="1" si="27"/>
        <v>0</v>
      </c>
      <c r="BE62" s="193">
        <f t="shared" ca="1" si="27"/>
        <v>0</v>
      </c>
      <c r="BF62" s="193">
        <f t="shared" ca="1" si="27"/>
        <v>0</v>
      </c>
      <c r="BG62" s="193">
        <f t="shared" ca="1" si="27"/>
        <v>0</v>
      </c>
      <c r="BH62" s="193">
        <f t="shared" ca="1" si="27"/>
        <v>0</v>
      </c>
      <c r="BI62" s="193">
        <f t="shared" ca="1" si="27"/>
        <v>0</v>
      </c>
      <c r="BJ62" s="193">
        <f t="shared" ca="1" si="27"/>
        <v>0</v>
      </c>
      <c r="BK62" s="193">
        <f t="shared" ca="1" si="27"/>
        <v>0</v>
      </c>
      <c r="BL62" s="193">
        <f t="shared" ca="1" si="27"/>
        <v>0</v>
      </c>
      <c r="BM62" s="193">
        <f t="shared" ca="1" si="27"/>
        <v>0</v>
      </c>
      <c r="BN62" s="193">
        <f t="shared" ca="1" si="27"/>
        <v>0</v>
      </c>
      <c r="BO62" s="193">
        <f t="shared" ca="1" si="27"/>
        <v>0</v>
      </c>
      <c r="BP62" s="193">
        <f t="shared" ca="1" si="27"/>
        <v>0</v>
      </c>
      <c r="BQ62" s="193">
        <f t="shared" ca="1" si="27"/>
        <v>0</v>
      </c>
      <c r="BR62" s="193">
        <f t="shared" ca="1" si="27"/>
        <v>0</v>
      </c>
      <c r="BS62" s="193">
        <f t="shared" ca="1" si="27"/>
        <v>0</v>
      </c>
      <c r="BT62" s="193">
        <f t="shared" ref="BT62:DC62" ca="1" si="28">IFERROR(OFFSET(INDIRECT("'"&amp;Opt_alt&amp;"'!H12"),$A62,BT$39)*(1+VMI)^BT$39,"")</f>
        <v>0</v>
      </c>
      <c r="BU62" s="193">
        <f t="shared" ca="1" si="28"/>
        <v>0</v>
      </c>
      <c r="BV62" s="193">
        <f t="shared" ca="1" si="28"/>
        <v>0</v>
      </c>
      <c r="BW62" s="193">
        <f t="shared" ca="1" si="28"/>
        <v>0</v>
      </c>
      <c r="BX62" s="193">
        <f t="shared" ca="1" si="28"/>
        <v>0</v>
      </c>
      <c r="BY62" s="193">
        <f t="shared" ca="1" si="28"/>
        <v>0</v>
      </c>
      <c r="BZ62" s="193">
        <f t="shared" ca="1" si="28"/>
        <v>0</v>
      </c>
      <c r="CA62" s="193">
        <f t="shared" ca="1" si="28"/>
        <v>0</v>
      </c>
      <c r="CB62" s="193">
        <f t="shared" ca="1" si="28"/>
        <v>0</v>
      </c>
      <c r="CC62" s="193">
        <f t="shared" ca="1" si="28"/>
        <v>0</v>
      </c>
      <c r="CD62" s="193">
        <f t="shared" ca="1" si="28"/>
        <v>0</v>
      </c>
      <c r="CE62" s="193">
        <f t="shared" ca="1" si="28"/>
        <v>0</v>
      </c>
      <c r="CF62" s="193">
        <f t="shared" ca="1" si="28"/>
        <v>0</v>
      </c>
      <c r="CG62" s="193">
        <f t="shared" ca="1" si="28"/>
        <v>0</v>
      </c>
      <c r="CH62" s="193">
        <f t="shared" ca="1" si="28"/>
        <v>0</v>
      </c>
      <c r="CI62" s="193">
        <f t="shared" ca="1" si="28"/>
        <v>0</v>
      </c>
      <c r="CJ62" s="193">
        <f t="shared" ca="1" si="28"/>
        <v>0</v>
      </c>
      <c r="CK62" s="193">
        <f t="shared" ca="1" si="28"/>
        <v>0</v>
      </c>
      <c r="CL62" s="193">
        <f t="shared" ca="1" si="28"/>
        <v>0</v>
      </c>
      <c r="CM62" s="193">
        <f t="shared" ca="1" si="28"/>
        <v>0</v>
      </c>
      <c r="CN62" s="193">
        <f t="shared" ca="1" si="28"/>
        <v>0</v>
      </c>
      <c r="CO62" s="193">
        <f t="shared" ca="1" si="28"/>
        <v>0</v>
      </c>
      <c r="CP62" s="193">
        <f t="shared" ca="1" si="28"/>
        <v>0</v>
      </c>
      <c r="CQ62" s="193">
        <f t="shared" ca="1" si="28"/>
        <v>0</v>
      </c>
      <c r="CR62" s="193">
        <f t="shared" ca="1" si="28"/>
        <v>0</v>
      </c>
      <c r="CS62" s="193">
        <f t="shared" ca="1" si="28"/>
        <v>0</v>
      </c>
      <c r="CT62" s="193">
        <f t="shared" ca="1" si="28"/>
        <v>0</v>
      </c>
      <c r="CU62" s="193">
        <f t="shared" ca="1" si="28"/>
        <v>0</v>
      </c>
      <c r="CV62" s="193">
        <f t="shared" ca="1" si="28"/>
        <v>0</v>
      </c>
      <c r="CW62" s="193">
        <f t="shared" ca="1" si="28"/>
        <v>0</v>
      </c>
      <c r="CX62" s="193">
        <f t="shared" ca="1" si="28"/>
        <v>0</v>
      </c>
      <c r="CY62" s="193">
        <f t="shared" ca="1" si="28"/>
        <v>0</v>
      </c>
      <c r="CZ62" s="193">
        <f t="shared" ca="1" si="28"/>
        <v>0</v>
      </c>
      <c r="DA62" s="193">
        <f t="shared" ca="1" si="28"/>
        <v>0</v>
      </c>
      <c r="DB62" s="193">
        <f t="shared" ca="1" si="28"/>
        <v>0</v>
      </c>
      <c r="DC62" s="193">
        <f t="shared" ca="1" si="28"/>
        <v>0</v>
      </c>
    </row>
    <row r="63" spans="1:107">
      <c r="A63" s="44">
        <v>25</v>
      </c>
      <c r="B63" s="527" t="str">
        <f t="shared" ca="1" si="11"/>
        <v>D.3.</v>
      </c>
      <c r="C63" s="231" t="str">
        <f t="shared" ca="1" si="12"/>
        <v>Finansinės paskatos ir kitos išmokos (mišrios)</v>
      </c>
      <c r="D63" s="234"/>
      <c r="E63" s="234"/>
      <c r="F63" s="235"/>
      <c r="G63" s="225">
        <f ca="1">SUMIF($H$39:$DC$39,"&lt;="&amp;PAL,$H63:$DC63)</f>
        <v>0</v>
      </c>
      <c r="H63" s="336">
        <f ca="1">SUM(H64:H72)</f>
        <v>0</v>
      </c>
      <c r="I63" s="336">
        <f t="shared" ref="I63:BT63" ca="1" si="29">SUM(I64:I72)</f>
        <v>0</v>
      </c>
      <c r="J63" s="336">
        <f t="shared" ca="1" si="29"/>
        <v>0</v>
      </c>
      <c r="K63" s="336">
        <f t="shared" ca="1" si="29"/>
        <v>0</v>
      </c>
      <c r="L63" s="336">
        <f t="shared" ca="1" si="29"/>
        <v>0</v>
      </c>
      <c r="M63" s="336">
        <f t="shared" ca="1" si="29"/>
        <v>0</v>
      </c>
      <c r="N63" s="336">
        <f t="shared" ca="1" si="29"/>
        <v>0</v>
      </c>
      <c r="O63" s="336">
        <f t="shared" ca="1" si="29"/>
        <v>0</v>
      </c>
      <c r="P63" s="336">
        <f t="shared" ca="1" si="29"/>
        <v>0</v>
      </c>
      <c r="Q63" s="336">
        <f t="shared" ca="1" si="29"/>
        <v>0</v>
      </c>
      <c r="R63" s="336">
        <f t="shared" ca="1" si="29"/>
        <v>0</v>
      </c>
      <c r="S63" s="336">
        <f t="shared" ca="1" si="29"/>
        <v>0</v>
      </c>
      <c r="T63" s="336">
        <f t="shared" ca="1" si="29"/>
        <v>0</v>
      </c>
      <c r="U63" s="336">
        <f t="shared" ca="1" si="29"/>
        <v>0</v>
      </c>
      <c r="V63" s="336">
        <f t="shared" ca="1" si="29"/>
        <v>0</v>
      </c>
      <c r="W63" s="336">
        <f t="shared" ca="1" si="29"/>
        <v>0</v>
      </c>
      <c r="X63" s="336">
        <f t="shared" ca="1" si="29"/>
        <v>0</v>
      </c>
      <c r="Y63" s="336">
        <f t="shared" ca="1" si="29"/>
        <v>0</v>
      </c>
      <c r="Z63" s="336">
        <f t="shared" ca="1" si="29"/>
        <v>0</v>
      </c>
      <c r="AA63" s="336">
        <f t="shared" ca="1" si="29"/>
        <v>0</v>
      </c>
      <c r="AB63" s="336">
        <f t="shared" ca="1" si="29"/>
        <v>0</v>
      </c>
      <c r="AC63" s="336">
        <f t="shared" ca="1" si="29"/>
        <v>0</v>
      </c>
      <c r="AD63" s="336">
        <f t="shared" ca="1" si="29"/>
        <v>0</v>
      </c>
      <c r="AE63" s="336">
        <f t="shared" ca="1" si="29"/>
        <v>0</v>
      </c>
      <c r="AF63" s="336">
        <f t="shared" ca="1" si="29"/>
        <v>0</v>
      </c>
      <c r="AG63" s="336">
        <f t="shared" ca="1" si="29"/>
        <v>0</v>
      </c>
      <c r="AH63" s="336">
        <f t="shared" ca="1" si="29"/>
        <v>0</v>
      </c>
      <c r="AI63" s="336">
        <f t="shared" ca="1" si="29"/>
        <v>0</v>
      </c>
      <c r="AJ63" s="336">
        <f t="shared" ca="1" si="29"/>
        <v>0</v>
      </c>
      <c r="AK63" s="336">
        <f t="shared" ca="1" si="29"/>
        <v>0</v>
      </c>
      <c r="AL63" s="336">
        <f t="shared" ca="1" si="29"/>
        <v>0</v>
      </c>
      <c r="AM63" s="336">
        <f t="shared" ca="1" si="29"/>
        <v>0</v>
      </c>
      <c r="AN63" s="336">
        <f t="shared" ca="1" si="29"/>
        <v>0</v>
      </c>
      <c r="AO63" s="336">
        <f t="shared" ca="1" si="29"/>
        <v>0</v>
      </c>
      <c r="AP63" s="336">
        <f t="shared" ca="1" si="29"/>
        <v>0</v>
      </c>
      <c r="AQ63" s="336">
        <f t="shared" ca="1" si="29"/>
        <v>0</v>
      </c>
      <c r="AR63" s="336">
        <f t="shared" ca="1" si="29"/>
        <v>0</v>
      </c>
      <c r="AS63" s="336">
        <f t="shared" ca="1" si="29"/>
        <v>0</v>
      </c>
      <c r="AT63" s="336">
        <f t="shared" ca="1" si="29"/>
        <v>0</v>
      </c>
      <c r="AU63" s="336">
        <f t="shared" ca="1" si="29"/>
        <v>0</v>
      </c>
      <c r="AV63" s="336">
        <f t="shared" ca="1" si="29"/>
        <v>0</v>
      </c>
      <c r="AW63" s="336">
        <f t="shared" ca="1" si="29"/>
        <v>0</v>
      </c>
      <c r="AX63" s="336">
        <f t="shared" ca="1" si="29"/>
        <v>0</v>
      </c>
      <c r="AY63" s="336">
        <f t="shared" ca="1" si="29"/>
        <v>0</v>
      </c>
      <c r="AZ63" s="336">
        <f t="shared" ca="1" si="29"/>
        <v>0</v>
      </c>
      <c r="BA63" s="336">
        <f t="shared" ca="1" si="29"/>
        <v>0</v>
      </c>
      <c r="BB63" s="336">
        <f t="shared" ca="1" si="29"/>
        <v>0</v>
      </c>
      <c r="BC63" s="336">
        <f t="shared" ca="1" si="29"/>
        <v>0</v>
      </c>
      <c r="BD63" s="336">
        <f t="shared" ca="1" si="29"/>
        <v>0</v>
      </c>
      <c r="BE63" s="336">
        <f t="shared" ca="1" si="29"/>
        <v>0</v>
      </c>
      <c r="BF63" s="336">
        <f t="shared" ca="1" si="29"/>
        <v>0</v>
      </c>
      <c r="BG63" s="336">
        <f t="shared" ca="1" si="29"/>
        <v>0</v>
      </c>
      <c r="BH63" s="336">
        <f t="shared" ca="1" si="29"/>
        <v>0</v>
      </c>
      <c r="BI63" s="336">
        <f t="shared" ca="1" si="29"/>
        <v>0</v>
      </c>
      <c r="BJ63" s="336">
        <f t="shared" ca="1" si="29"/>
        <v>0</v>
      </c>
      <c r="BK63" s="336">
        <f t="shared" ca="1" si="29"/>
        <v>0</v>
      </c>
      <c r="BL63" s="336">
        <f t="shared" ca="1" si="29"/>
        <v>0</v>
      </c>
      <c r="BM63" s="336">
        <f t="shared" ca="1" si="29"/>
        <v>0</v>
      </c>
      <c r="BN63" s="336">
        <f t="shared" ca="1" si="29"/>
        <v>0</v>
      </c>
      <c r="BO63" s="336">
        <f t="shared" ca="1" si="29"/>
        <v>0</v>
      </c>
      <c r="BP63" s="336">
        <f t="shared" ca="1" si="29"/>
        <v>0</v>
      </c>
      <c r="BQ63" s="336">
        <f t="shared" ca="1" si="29"/>
        <v>0</v>
      </c>
      <c r="BR63" s="336">
        <f t="shared" ca="1" si="29"/>
        <v>0</v>
      </c>
      <c r="BS63" s="336">
        <f t="shared" ca="1" si="29"/>
        <v>0</v>
      </c>
      <c r="BT63" s="336">
        <f t="shared" ca="1" si="29"/>
        <v>0</v>
      </c>
      <c r="BU63" s="336">
        <f t="shared" ref="BU63:DC63" ca="1" si="30">SUM(BU64:BU72)</f>
        <v>0</v>
      </c>
      <c r="BV63" s="336">
        <f t="shared" ca="1" si="30"/>
        <v>0</v>
      </c>
      <c r="BW63" s="336">
        <f t="shared" ca="1" si="30"/>
        <v>0</v>
      </c>
      <c r="BX63" s="336">
        <f t="shared" ca="1" si="30"/>
        <v>0</v>
      </c>
      <c r="BY63" s="336">
        <f t="shared" ca="1" si="30"/>
        <v>0</v>
      </c>
      <c r="BZ63" s="336">
        <f t="shared" ca="1" si="30"/>
        <v>0</v>
      </c>
      <c r="CA63" s="336">
        <f t="shared" ca="1" si="30"/>
        <v>0</v>
      </c>
      <c r="CB63" s="336">
        <f t="shared" ca="1" si="30"/>
        <v>0</v>
      </c>
      <c r="CC63" s="336">
        <f t="shared" ca="1" si="30"/>
        <v>0</v>
      </c>
      <c r="CD63" s="336">
        <f t="shared" ca="1" si="30"/>
        <v>0</v>
      </c>
      <c r="CE63" s="336">
        <f t="shared" ca="1" si="30"/>
        <v>0</v>
      </c>
      <c r="CF63" s="336">
        <f t="shared" ca="1" si="30"/>
        <v>0</v>
      </c>
      <c r="CG63" s="336">
        <f t="shared" ca="1" si="30"/>
        <v>0</v>
      </c>
      <c r="CH63" s="336">
        <f t="shared" ca="1" si="30"/>
        <v>0</v>
      </c>
      <c r="CI63" s="336">
        <f t="shared" ca="1" si="30"/>
        <v>0</v>
      </c>
      <c r="CJ63" s="336">
        <f t="shared" ca="1" si="30"/>
        <v>0</v>
      </c>
      <c r="CK63" s="336">
        <f t="shared" ca="1" si="30"/>
        <v>0</v>
      </c>
      <c r="CL63" s="336">
        <f t="shared" ca="1" si="30"/>
        <v>0</v>
      </c>
      <c r="CM63" s="336">
        <f t="shared" ca="1" si="30"/>
        <v>0</v>
      </c>
      <c r="CN63" s="336">
        <f t="shared" ca="1" si="30"/>
        <v>0</v>
      </c>
      <c r="CO63" s="336">
        <f t="shared" ca="1" si="30"/>
        <v>0</v>
      </c>
      <c r="CP63" s="336">
        <f t="shared" ca="1" si="30"/>
        <v>0</v>
      </c>
      <c r="CQ63" s="336">
        <f t="shared" ca="1" si="30"/>
        <v>0</v>
      </c>
      <c r="CR63" s="336">
        <f t="shared" ca="1" si="30"/>
        <v>0</v>
      </c>
      <c r="CS63" s="336">
        <f t="shared" ca="1" si="30"/>
        <v>0</v>
      </c>
      <c r="CT63" s="336">
        <f t="shared" ca="1" si="30"/>
        <v>0</v>
      </c>
      <c r="CU63" s="336">
        <f t="shared" ca="1" si="30"/>
        <v>0</v>
      </c>
      <c r="CV63" s="336">
        <f t="shared" ca="1" si="30"/>
        <v>0</v>
      </c>
      <c r="CW63" s="336">
        <f t="shared" ca="1" si="30"/>
        <v>0</v>
      </c>
      <c r="CX63" s="336">
        <f t="shared" ca="1" si="30"/>
        <v>0</v>
      </c>
      <c r="CY63" s="336">
        <f t="shared" ca="1" si="30"/>
        <v>0</v>
      </c>
      <c r="CZ63" s="336">
        <f t="shared" ca="1" si="30"/>
        <v>0</v>
      </c>
      <c r="DA63" s="336">
        <f t="shared" ca="1" si="30"/>
        <v>0</v>
      </c>
      <c r="DB63" s="336">
        <f t="shared" ca="1" si="30"/>
        <v>0</v>
      </c>
      <c r="DC63" s="336">
        <f t="shared" ca="1" si="30"/>
        <v>0</v>
      </c>
    </row>
    <row r="64" spans="1:107">
      <c r="A64" s="44">
        <v>26</v>
      </c>
      <c r="B64" s="160" t="str">
        <f t="shared" ca="1" si="11"/>
        <v>D.3.1.</v>
      </c>
      <c r="C64" s="162" t="str">
        <f t="shared" ca="1" si="12"/>
        <v>Veikla</v>
      </c>
      <c r="D64" s="234"/>
      <c r="E64" s="234"/>
      <c r="F64" s="235"/>
      <c r="G64" s="225">
        <f ca="1">SUMIF($H$39:$DC$39,"&lt;="&amp;PAL,$H64:$DC64)</f>
        <v>0</v>
      </c>
      <c r="H64" s="193">
        <f t="shared" ref="H64:W71" ca="1" si="31">IFERROR(OFFSET(INDIRECT("'"&amp;Opt_alt&amp;"'!H12"),$A64,H$39)*(1+VMI)^H$39,"")</f>
        <v>0</v>
      </c>
      <c r="I64" s="193">
        <f t="shared" ca="1" si="31"/>
        <v>0</v>
      </c>
      <c r="J64" s="193">
        <f t="shared" ca="1" si="31"/>
        <v>0</v>
      </c>
      <c r="K64" s="193">
        <f t="shared" ca="1" si="31"/>
        <v>0</v>
      </c>
      <c r="L64" s="193">
        <f t="shared" ca="1" si="31"/>
        <v>0</v>
      </c>
      <c r="M64" s="193">
        <f t="shared" ca="1" si="31"/>
        <v>0</v>
      </c>
      <c r="N64" s="193">
        <f t="shared" ca="1" si="31"/>
        <v>0</v>
      </c>
      <c r="O64" s="193">
        <f t="shared" ca="1" si="31"/>
        <v>0</v>
      </c>
      <c r="P64" s="193">
        <f t="shared" ca="1" si="31"/>
        <v>0</v>
      </c>
      <c r="Q64" s="193">
        <f t="shared" ca="1" si="31"/>
        <v>0</v>
      </c>
      <c r="R64" s="193">
        <f t="shared" ca="1" si="31"/>
        <v>0</v>
      </c>
      <c r="S64" s="193">
        <f t="shared" ca="1" si="31"/>
        <v>0</v>
      </c>
      <c r="T64" s="193">
        <f t="shared" ca="1" si="31"/>
        <v>0</v>
      </c>
      <c r="U64" s="193">
        <f t="shared" ca="1" si="31"/>
        <v>0</v>
      </c>
      <c r="V64" s="193">
        <f t="shared" ca="1" si="31"/>
        <v>0</v>
      </c>
      <c r="W64" s="193">
        <f t="shared" ca="1" si="31"/>
        <v>0</v>
      </c>
      <c r="X64" s="193">
        <f t="shared" ref="X64:CI67" ca="1" si="32">IFERROR(OFFSET(INDIRECT("'"&amp;Opt_alt&amp;"'!H12"),$A64,X$39)*(1+VMI)^X$39,"")</f>
        <v>0</v>
      </c>
      <c r="Y64" s="193">
        <f t="shared" ca="1" si="32"/>
        <v>0</v>
      </c>
      <c r="Z64" s="193">
        <f t="shared" ca="1" si="32"/>
        <v>0</v>
      </c>
      <c r="AA64" s="193">
        <f t="shared" ca="1" si="32"/>
        <v>0</v>
      </c>
      <c r="AB64" s="193">
        <f t="shared" ca="1" si="32"/>
        <v>0</v>
      </c>
      <c r="AC64" s="193">
        <f t="shared" ca="1" si="32"/>
        <v>0</v>
      </c>
      <c r="AD64" s="193">
        <f t="shared" ca="1" si="32"/>
        <v>0</v>
      </c>
      <c r="AE64" s="193">
        <f t="shared" ca="1" si="32"/>
        <v>0</v>
      </c>
      <c r="AF64" s="193">
        <f t="shared" ca="1" si="32"/>
        <v>0</v>
      </c>
      <c r="AG64" s="193">
        <f t="shared" ca="1" si="32"/>
        <v>0</v>
      </c>
      <c r="AH64" s="193">
        <f t="shared" ca="1" si="32"/>
        <v>0</v>
      </c>
      <c r="AI64" s="193">
        <f t="shared" ca="1" si="32"/>
        <v>0</v>
      </c>
      <c r="AJ64" s="193">
        <f t="shared" ca="1" si="32"/>
        <v>0</v>
      </c>
      <c r="AK64" s="193">
        <f t="shared" ca="1" si="32"/>
        <v>0</v>
      </c>
      <c r="AL64" s="193">
        <f t="shared" ca="1" si="32"/>
        <v>0</v>
      </c>
      <c r="AM64" s="193">
        <f t="shared" ca="1" si="32"/>
        <v>0</v>
      </c>
      <c r="AN64" s="193">
        <f t="shared" ca="1" si="32"/>
        <v>0</v>
      </c>
      <c r="AO64" s="193">
        <f t="shared" ca="1" si="32"/>
        <v>0</v>
      </c>
      <c r="AP64" s="193">
        <f t="shared" ca="1" si="32"/>
        <v>0</v>
      </c>
      <c r="AQ64" s="193">
        <f t="shared" ca="1" si="32"/>
        <v>0</v>
      </c>
      <c r="AR64" s="193">
        <f t="shared" ca="1" si="32"/>
        <v>0</v>
      </c>
      <c r="AS64" s="193">
        <f t="shared" ca="1" si="32"/>
        <v>0</v>
      </c>
      <c r="AT64" s="193">
        <f t="shared" ca="1" si="32"/>
        <v>0</v>
      </c>
      <c r="AU64" s="193">
        <f t="shared" ca="1" si="32"/>
        <v>0</v>
      </c>
      <c r="AV64" s="193">
        <f t="shared" ca="1" si="32"/>
        <v>0</v>
      </c>
      <c r="AW64" s="193">
        <f t="shared" ca="1" si="32"/>
        <v>0</v>
      </c>
      <c r="AX64" s="193">
        <f t="shared" ca="1" si="32"/>
        <v>0</v>
      </c>
      <c r="AY64" s="193">
        <f t="shared" ca="1" si="32"/>
        <v>0</v>
      </c>
      <c r="AZ64" s="193">
        <f t="shared" ca="1" si="32"/>
        <v>0</v>
      </c>
      <c r="BA64" s="193">
        <f t="shared" ca="1" si="32"/>
        <v>0</v>
      </c>
      <c r="BB64" s="193">
        <f t="shared" ca="1" si="32"/>
        <v>0</v>
      </c>
      <c r="BC64" s="193">
        <f t="shared" ca="1" si="32"/>
        <v>0</v>
      </c>
      <c r="BD64" s="193">
        <f t="shared" ca="1" si="32"/>
        <v>0</v>
      </c>
      <c r="BE64" s="193">
        <f t="shared" ca="1" si="32"/>
        <v>0</v>
      </c>
      <c r="BF64" s="193">
        <f t="shared" ca="1" si="32"/>
        <v>0</v>
      </c>
      <c r="BG64" s="193">
        <f t="shared" ca="1" si="32"/>
        <v>0</v>
      </c>
      <c r="BH64" s="193">
        <f t="shared" ca="1" si="32"/>
        <v>0</v>
      </c>
      <c r="BI64" s="193">
        <f t="shared" ca="1" si="32"/>
        <v>0</v>
      </c>
      <c r="BJ64" s="193">
        <f t="shared" ca="1" si="32"/>
        <v>0</v>
      </c>
      <c r="BK64" s="193">
        <f t="shared" ca="1" si="32"/>
        <v>0</v>
      </c>
      <c r="BL64" s="193">
        <f t="shared" ca="1" si="32"/>
        <v>0</v>
      </c>
      <c r="BM64" s="193">
        <f t="shared" ca="1" si="32"/>
        <v>0</v>
      </c>
      <c r="BN64" s="193">
        <f t="shared" ca="1" si="32"/>
        <v>0</v>
      </c>
      <c r="BO64" s="193">
        <f t="shared" ca="1" si="32"/>
        <v>0</v>
      </c>
      <c r="BP64" s="193">
        <f t="shared" ca="1" si="32"/>
        <v>0</v>
      </c>
      <c r="BQ64" s="193">
        <f t="shared" ca="1" si="32"/>
        <v>0</v>
      </c>
      <c r="BR64" s="193">
        <f t="shared" ca="1" si="32"/>
        <v>0</v>
      </c>
      <c r="BS64" s="193">
        <f t="shared" ca="1" si="32"/>
        <v>0</v>
      </c>
      <c r="BT64" s="193">
        <f t="shared" ca="1" si="32"/>
        <v>0</v>
      </c>
      <c r="BU64" s="193">
        <f t="shared" ca="1" si="32"/>
        <v>0</v>
      </c>
      <c r="BV64" s="193">
        <f t="shared" ca="1" si="32"/>
        <v>0</v>
      </c>
      <c r="BW64" s="193">
        <f t="shared" ca="1" si="32"/>
        <v>0</v>
      </c>
      <c r="BX64" s="193">
        <f t="shared" ca="1" si="32"/>
        <v>0</v>
      </c>
      <c r="BY64" s="193">
        <f t="shared" ca="1" si="32"/>
        <v>0</v>
      </c>
      <c r="BZ64" s="193">
        <f t="shared" ca="1" si="32"/>
        <v>0</v>
      </c>
      <c r="CA64" s="193">
        <f t="shared" ca="1" si="32"/>
        <v>0</v>
      </c>
      <c r="CB64" s="193">
        <f t="shared" ca="1" si="32"/>
        <v>0</v>
      </c>
      <c r="CC64" s="193">
        <f t="shared" ca="1" si="32"/>
        <v>0</v>
      </c>
      <c r="CD64" s="193">
        <f t="shared" ca="1" si="32"/>
        <v>0</v>
      </c>
      <c r="CE64" s="193">
        <f t="shared" ca="1" si="32"/>
        <v>0</v>
      </c>
      <c r="CF64" s="193">
        <f t="shared" ca="1" si="32"/>
        <v>0</v>
      </c>
      <c r="CG64" s="193">
        <f t="shared" ca="1" si="32"/>
        <v>0</v>
      </c>
      <c r="CH64" s="193">
        <f t="shared" ca="1" si="32"/>
        <v>0</v>
      </c>
      <c r="CI64" s="193">
        <f t="shared" ca="1" si="32"/>
        <v>0</v>
      </c>
      <c r="CJ64" s="193">
        <f t="shared" ref="CJ64:DC67" ca="1" si="33">IFERROR(OFFSET(INDIRECT("'"&amp;Opt_alt&amp;"'!H12"),$A64,CJ$39)*(1+VMI)^CJ$39,"")</f>
        <v>0</v>
      </c>
      <c r="CK64" s="193">
        <f t="shared" ca="1" si="33"/>
        <v>0</v>
      </c>
      <c r="CL64" s="193">
        <f t="shared" ca="1" si="33"/>
        <v>0</v>
      </c>
      <c r="CM64" s="193">
        <f t="shared" ca="1" si="33"/>
        <v>0</v>
      </c>
      <c r="CN64" s="193">
        <f t="shared" ca="1" si="33"/>
        <v>0</v>
      </c>
      <c r="CO64" s="193">
        <f t="shared" ca="1" si="33"/>
        <v>0</v>
      </c>
      <c r="CP64" s="193">
        <f t="shared" ca="1" si="33"/>
        <v>0</v>
      </c>
      <c r="CQ64" s="193">
        <f t="shared" ca="1" si="33"/>
        <v>0</v>
      </c>
      <c r="CR64" s="193">
        <f t="shared" ca="1" si="33"/>
        <v>0</v>
      </c>
      <c r="CS64" s="193">
        <f t="shared" ca="1" si="33"/>
        <v>0</v>
      </c>
      <c r="CT64" s="193">
        <f t="shared" ca="1" si="33"/>
        <v>0</v>
      </c>
      <c r="CU64" s="193">
        <f t="shared" ca="1" si="33"/>
        <v>0</v>
      </c>
      <c r="CV64" s="193">
        <f t="shared" ca="1" si="33"/>
        <v>0</v>
      </c>
      <c r="CW64" s="193">
        <f t="shared" ca="1" si="33"/>
        <v>0</v>
      </c>
      <c r="CX64" s="193">
        <f t="shared" ca="1" si="33"/>
        <v>0</v>
      </c>
      <c r="CY64" s="193">
        <f t="shared" ca="1" si="33"/>
        <v>0</v>
      </c>
      <c r="CZ64" s="193">
        <f t="shared" ca="1" si="33"/>
        <v>0</v>
      </c>
      <c r="DA64" s="193">
        <f t="shared" ca="1" si="33"/>
        <v>0</v>
      </c>
      <c r="DB64" s="193">
        <f t="shared" ca="1" si="33"/>
        <v>0</v>
      </c>
      <c r="DC64" s="193">
        <f t="shared" ca="1" si="33"/>
        <v>0</v>
      </c>
    </row>
    <row r="65" spans="1:107">
      <c r="A65" s="44">
        <v>27</v>
      </c>
      <c r="B65" s="160" t="str">
        <f t="shared" ca="1" si="11"/>
        <v>D.3.2.</v>
      </c>
      <c r="C65" s="162" t="str">
        <f t="shared" ca="1" si="12"/>
        <v>Veikla</v>
      </c>
      <c r="D65" s="234"/>
      <c r="E65" s="234"/>
      <c r="F65" s="235"/>
      <c r="G65" s="225">
        <f ca="1">SUMIF($H$39:$DC$39,"&lt;="&amp;PAL,$H65:$DC65)</f>
        <v>0</v>
      </c>
      <c r="H65" s="193">
        <f t="shared" ca="1" si="31"/>
        <v>0</v>
      </c>
      <c r="I65" s="193">
        <f t="shared" ref="I65:BT68" ca="1" si="34">IFERROR(OFFSET(INDIRECT("'"&amp;Opt_alt&amp;"'!H12"),$A65,I$39)*(1+VMI)^I$39,"")</f>
        <v>0</v>
      </c>
      <c r="J65" s="193">
        <f t="shared" ca="1" si="34"/>
        <v>0</v>
      </c>
      <c r="K65" s="193">
        <f t="shared" ca="1" si="34"/>
        <v>0</v>
      </c>
      <c r="L65" s="193">
        <f t="shared" ca="1" si="34"/>
        <v>0</v>
      </c>
      <c r="M65" s="193">
        <f t="shared" ca="1" si="34"/>
        <v>0</v>
      </c>
      <c r="N65" s="193">
        <f t="shared" ca="1" si="34"/>
        <v>0</v>
      </c>
      <c r="O65" s="193">
        <f t="shared" ca="1" si="34"/>
        <v>0</v>
      </c>
      <c r="P65" s="193">
        <f t="shared" ca="1" si="34"/>
        <v>0</v>
      </c>
      <c r="Q65" s="193">
        <f t="shared" ca="1" si="34"/>
        <v>0</v>
      </c>
      <c r="R65" s="193">
        <f t="shared" ca="1" si="34"/>
        <v>0</v>
      </c>
      <c r="S65" s="193">
        <f t="shared" ca="1" si="34"/>
        <v>0</v>
      </c>
      <c r="T65" s="193">
        <f t="shared" ca="1" si="34"/>
        <v>0</v>
      </c>
      <c r="U65" s="193">
        <f t="shared" ca="1" si="34"/>
        <v>0</v>
      </c>
      <c r="V65" s="193">
        <f t="shared" ca="1" si="34"/>
        <v>0</v>
      </c>
      <c r="W65" s="193">
        <f t="shared" ca="1" si="34"/>
        <v>0</v>
      </c>
      <c r="X65" s="193">
        <f t="shared" ca="1" si="34"/>
        <v>0</v>
      </c>
      <c r="Y65" s="193">
        <f t="shared" ca="1" si="34"/>
        <v>0</v>
      </c>
      <c r="Z65" s="193">
        <f t="shared" ca="1" si="34"/>
        <v>0</v>
      </c>
      <c r="AA65" s="193">
        <f t="shared" ca="1" si="34"/>
        <v>0</v>
      </c>
      <c r="AB65" s="193">
        <f t="shared" ca="1" si="34"/>
        <v>0</v>
      </c>
      <c r="AC65" s="193">
        <f t="shared" ca="1" si="34"/>
        <v>0</v>
      </c>
      <c r="AD65" s="193">
        <f t="shared" ca="1" si="34"/>
        <v>0</v>
      </c>
      <c r="AE65" s="193">
        <f t="shared" ca="1" si="34"/>
        <v>0</v>
      </c>
      <c r="AF65" s="193">
        <f t="shared" ca="1" si="34"/>
        <v>0</v>
      </c>
      <c r="AG65" s="193">
        <f t="shared" ca="1" si="34"/>
        <v>0</v>
      </c>
      <c r="AH65" s="193">
        <f t="shared" ca="1" si="34"/>
        <v>0</v>
      </c>
      <c r="AI65" s="193">
        <f t="shared" ca="1" si="34"/>
        <v>0</v>
      </c>
      <c r="AJ65" s="193">
        <f t="shared" ca="1" si="34"/>
        <v>0</v>
      </c>
      <c r="AK65" s="193">
        <f t="shared" ca="1" si="34"/>
        <v>0</v>
      </c>
      <c r="AL65" s="193">
        <f t="shared" ca="1" si="34"/>
        <v>0</v>
      </c>
      <c r="AM65" s="193">
        <f t="shared" ca="1" si="34"/>
        <v>0</v>
      </c>
      <c r="AN65" s="193">
        <f t="shared" ca="1" si="34"/>
        <v>0</v>
      </c>
      <c r="AO65" s="193">
        <f t="shared" ca="1" si="34"/>
        <v>0</v>
      </c>
      <c r="AP65" s="193">
        <f t="shared" ca="1" si="34"/>
        <v>0</v>
      </c>
      <c r="AQ65" s="193">
        <f t="shared" ca="1" si="34"/>
        <v>0</v>
      </c>
      <c r="AR65" s="193">
        <f t="shared" ca="1" si="34"/>
        <v>0</v>
      </c>
      <c r="AS65" s="193">
        <f t="shared" ca="1" si="34"/>
        <v>0</v>
      </c>
      <c r="AT65" s="193">
        <f t="shared" ca="1" si="34"/>
        <v>0</v>
      </c>
      <c r="AU65" s="193">
        <f t="shared" ca="1" si="34"/>
        <v>0</v>
      </c>
      <c r="AV65" s="193">
        <f t="shared" ca="1" si="34"/>
        <v>0</v>
      </c>
      <c r="AW65" s="193">
        <f t="shared" ca="1" si="34"/>
        <v>0</v>
      </c>
      <c r="AX65" s="193">
        <f t="shared" ca="1" si="34"/>
        <v>0</v>
      </c>
      <c r="AY65" s="193">
        <f t="shared" ca="1" si="34"/>
        <v>0</v>
      </c>
      <c r="AZ65" s="193">
        <f t="shared" ca="1" si="34"/>
        <v>0</v>
      </c>
      <c r="BA65" s="193">
        <f t="shared" ca="1" si="34"/>
        <v>0</v>
      </c>
      <c r="BB65" s="193">
        <f t="shared" ca="1" si="34"/>
        <v>0</v>
      </c>
      <c r="BC65" s="193">
        <f t="shared" ca="1" si="34"/>
        <v>0</v>
      </c>
      <c r="BD65" s="193">
        <f t="shared" ca="1" si="34"/>
        <v>0</v>
      </c>
      <c r="BE65" s="193">
        <f t="shared" ca="1" si="34"/>
        <v>0</v>
      </c>
      <c r="BF65" s="193">
        <f t="shared" ca="1" si="34"/>
        <v>0</v>
      </c>
      <c r="BG65" s="193">
        <f t="shared" ca="1" si="34"/>
        <v>0</v>
      </c>
      <c r="BH65" s="193">
        <f t="shared" ca="1" si="34"/>
        <v>0</v>
      </c>
      <c r="BI65" s="193">
        <f t="shared" ca="1" si="34"/>
        <v>0</v>
      </c>
      <c r="BJ65" s="193">
        <f t="shared" ca="1" si="34"/>
        <v>0</v>
      </c>
      <c r="BK65" s="193">
        <f t="shared" ca="1" si="34"/>
        <v>0</v>
      </c>
      <c r="BL65" s="193">
        <f t="shared" ca="1" si="34"/>
        <v>0</v>
      </c>
      <c r="BM65" s="193">
        <f t="shared" ca="1" si="34"/>
        <v>0</v>
      </c>
      <c r="BN65" s="193">
        <f t="shared" ca="1" si="34"/>
        <v>0</v>
      </c>
      <c r="BO65" s="193">
        <f t="shared" ca="1" si="34"/>
        <v>0</v>
      </c>
      <c r="BP65" s="193">
        <f t="shared" ca="1" si="34"/>
        <v>0</v>
      </c>
      <c r="BQ65" s="193">
        <f t="shared" ca="1" si="34"/>
        <v>0</v>
      </c>
      <c r="BR65" s="193">
        <f t="shared" ca="1" si="34"/>
        <v>0</v>
      </c>
      <c r="BS65" s="193">
        <f t="shared" ca="1" si="34"/>
        <v>0</v>
      </c>
      <c r="BT65" s="193">
        <f t="shared" ca="1" si="34"/>
        <v>0</v>
      </c>
      <c r="BU65" s="193">
        <f t="shared" ca="1" si="32"/>
        <v>0</v>
      </c>
      <c r="BV65" s="193">
        <f t="shared" ca="1" si="32"/>
        <v>0</v>
      </c>
      <c r="BW65" s="193">
        <f t="shared" ca="1" si="32"/>
        <v>0</v>
      </c>
      <c r="BX65" s="193">
        <f t="shared" ca="1" si="32"/>
        <v>0</v>
      </c>
      <c r="BY65" s="193">
        <f t="shared" ca="1" si="32"/>
        <v>0</v>
      </c>
      <c r="BZ65" s="193">
        <f t="shared" ca="1" si="32"/>
        <v>0</v>
      </c>
      <c r="CA65" s="193">
        <f t="shared" ca="1" si="32"/>
        <v>0</v>
      </c>
      <c r="CB65" s="193">
        <f t="shared" ca="1" si="32"/>
        <v>0</v>
      </c>
      <c r="CC65" s="193">
        <f t="shared" ca="1" si="32"/>
        <v>0</v>
      </c>
      <c r="CD65" s="193">
        <f t="shared" ca="1" si="32"/>
        <v>0</v>
      </c>
      <c r="CE65" s="193">
        <f t="shared" ca="1" si="32"/>
        <v>0</v>
      </c>
      <c r="CF65" s="193">
        <f t="shared" ca="1" si="32"/>
        <v>0</v>
      </c>
      <c r="CG65" s="193">
        <f t="shared" ca="1" si="32"/>
        <v>0</v>
      </c>
      <c r="CH65" s="193">
        <f t="shared" ca="1" si="32"/>
        <v>0</v>
      </c>
      <c r="CI65" s="193">
        <f t="shared" ca="1" si="32"/>
        <v>0</v>
      </c>
      <c r="CJ65" s="193">
        <f t="shared" ca="1" si="33"/>
        <v>0</v>
      </c>
      <c r="CK65" s="193">
        <f t="shared" ca="1" si="33"/>
        <v>0</v>
      </c>
      <c r="CL65" s="193">
        <f t="shared" ca="1" si="33"/>
        <v>0</v>
      </c>
      <c r="CM65" s="193">
        <f t="shared" ca="1" si="33"/>
        <v>0</v>
      </c>
      <c r="CN65" s="193">
        <f t="shared" ca="1" si="33"/>
        <v>0</v>
      </c>
      <c r="CO65" s="193">
        <f t="shared" ca="1" si="33"/>
        <v>0</v>
      </c>
      <c r="CP65" s="193">
        <f t="shared" ca="1" si="33"/>
        <v>0</v>
      </c>
      <c r="CQ65" s="193">
        <f t="shared" ca="1" si="33"/>
        <v>0</v>
      </c>
      <c r="CR65" s="193">
        <f t="shared" ca="1" si="33"/>
        <v>0</v>
      </c>
      <c r="CS65" s="193">
        <f t="shared" ca="1" si="33"/>
        <v>0</v>
      </c>
      <c r="CT65" s="193">
        <f t="shared" ca="1" si="33"/>
        <v>0</v>
      </c>
      <c r="CU65" s="193">
        <f t="shared" ca="1" si="33"/>
        <v>0</v>
      </c>
      <c r="CV65" s="193">
        <f t="shared" ca="1" si="33"/>
        <v>0</v>
      </c>
      <c r="CW65" s="193">
        <f t="shared" ca="1" si="33"/>
        <v>0</v>
      </c>
      <c r="CX65" s="193">
        <f t="shared" ca="1" si="33"/>
        <v>0</v>
      </c>
      <c r="CY65" s="193">
        <f t="shared" ca="1" si="33"/>
        <v>0</v>
      </c>
      <c r="CZ65" s="193">
        <f t="shared" ca="1" si="33"/>
        <v>0</v>
      </c>
      <c r="DA65" s="193">
        <f t="shared" ca="1" si="33"/>
        <v>0</v>
      </c>
      <c r="DB65" s="193">
        <f t="shared" ca="1" si="33"/>
        <v>0</v>
      </c>
      <c r="DC65" s="193">
        <f t="shared" ca="1" si="33"/>
        <v>0</v>
      </c>
    </row>
    <row r="66" spans="1:107">
      <c r="A66" s="44">
        <v>28</v>
      </c>
      <c r="B66" s="160" t="str">
        <f t="shared" ca="1" si="11"/>
        <v>D.3.3.</v>
      </c>
      <c r="C66" s="162" t="str">
        <f t="shared" ca="1" si="12"/>
        <v>Veikla</v>
      </c>
      <c r="D66" s="234"/>
      <c r="E66" s="234"/>
      <c r="F66" s="235"/>
      <c r="G66" s="225">
        <f ca="1">SUMIF($H$39:$DC$39,"&lt;="&amp;PAL,$H66:$DC66)</f>
        <v>0</v>
      </c>
      <c r="H66" s="193">
        <f t="shared" ca="1" si="31"/>
        <v>0</v>
      </c>
      <c r="I66" s="193">
        <f t="shared" ca="1" si="34"/>
        <v>0</v>
      </c>
      <c r="J66" s="193">
        <f t="shared" ca="1" si="34"/>
        <v>0</v>
      </c>
      <c r="K66" s="193">
        <f t="shared" ca="1" si="34"/>
        <v>0</v>
      </c>
      <c r="L66" s="193">
        <f t="shared" ca="1" si="34"/>
        <v>0</v>
      </c>
      <c r="M66" s="193">
        <f t="shared" ca="1" si="34"/>
        <v>0</v>
      </c>
      <c r="N66" s="193">
        <f t="shared" ca="1" si="34"/>
        <v>0</v>
      </c>
      <c r="O66" s="193">
        <f t="shared" ca="1" si="34"/>
        <v>0</v>
      </c>
      <c r="P66" s="193">
        <f t="shared" ca="1" si="34"/>
        <v>0</v>
      </c>
      <c r="Q66" s="193">
        <f t="shared" ca="1" si="34"/>
        <v>0</v>
      </c>
      <c r="R66" s="193">
        <f t="shared" ca="1" si="34"/>
        <v>0</v>
      </c>
      <c r="S66" s="193">
        <f t="shared" ca="1" si="34"/>
        <v>0</v>
      </c>
      <c r="T66" s="193">
        <f t="shared" ca="1" si="34"/>
        <v>0</v>
      </c>
      <c r="U66" s="193">
        <f t="shared" ca="1" si="34"/>
        <v>0</v>
      </c>
      <c r="V66" s="193">
        <f t="shared" ca="1" si="34"/>
        <v>0</v>
      </c>
      <c r="W66" s="193">
        <f t="shared" ca="1" si="34"/>
        <v>0</v>
      </c>
      <c r="X66" s="193">
        <f t="shared" ca="1" si="34"/>
        <v>0</v>
      </c>
      <c r="Y66" s="193">
        <f t="shared" ca="1" si="34"/>
        <v>0</v>
      </c>
      <c r="Z66" s="193">
        <f t="shared" ca="1" si="34"/>
        <v>0</v>
      </c>
      <c r="AA66" s="193">
        <f t="shared" ca="1" si="34"/>
        <v>0</v>
      </c>
      <c r="AB66" s="193">
        <f t="shared" ca="1" si="34"/>
        <v>0</v>
      </c>
      <c r="AC66" s="193">
        <f t="shared" ca="1" si="34"/>
        <v>0</v>
      </c>
      <c r="AD66" s="193">
        <f t="shared" ca="1" si="34"/>
        <v>0</v>
      </c>
      <c r="AE66" s="193">
        <f t="shared" ca="1" si="34"/>
        <v>0</v>
      </c>
      <c r="AF66" s="193">
        <f t="shared" ca="1" si="34"/>
        <v>0</v>
      </c>
      <c r="AG66" s="193">
        <f t="shared" ca="1" si="34"/>
        <v>0</v>
      </c>
      <c r="AH66" s="193">
        <f t="shared" ca="1" si="34"/>
        <v>0</v>
      </c>
      <c r="AI66" s="193">
        <f t="shared" ca="1" si="34"/>
        <v>0</v>
      </c>
      <c r="AJ66" s="193">
        <f t="shared" ca="1" si="34"/>
        <v>0</v>
      </c>
      <c r="AK66" s="193">
        <f t="shared" ca="1" si="34"/>
        <v>0</v>
      </c>
      <c r="AL66" s="193">
        <f t="shared" ca="1" si="34"/>
        <v>0</v>
      </c>
      <c r="AM66" s="193">
        <f t="shared" ca="1" si="34"/>
        <v>0</v>
      </c>
      <c r="AN66" s="193">
        <f t="shared" ca="1" si="34"/>
        <v>0</v>
      </c>
      <c r="AO66" s="193">
        <f t="shared" ca="1" si="34"/>
        <v>0</v>
      </c>
      <c r="AP66" s="193">
        <f t="shared" ca="1" si="34"/>
        <v>0</v>
      </c>
      <c r="AQ66" s="193">
        <f t="shared" ca="1" si="34"/>
        <v>0</v>
      </c>
      <c r="AR66" s="193">
        <f t="shared" ca="1" si="34"/>
        <v>0</v>
      </c>
      <c r="AS66" s="193">
        <f t="shared" ca="1" si="34"/>
        <v>0</v>
      </c>
      <c r="AT66" s="193">
        <f t="shared" ca="1" si="34"/>
        <v>0</v>
      </c>
      <c r="AU66" s="193">
        <f t="shared" ca="1" si="34"/>
        <v>0</v>
      </c>
      <c r="AV66" s="193">
        <f t="shared" ca="1" si="34"/>
        <v>0</v>
      </c>
      <c r="AW66" s="193">
        <f t="shared" ca="1" si="34"/>
        <v>0</v>
      </c>
      <c r="AX66" s="193">
        <f t="shared" ca="1" si="34"/>
        <v>0</v>
      </c>
      <c r="AY66" s="193">
        <f t="shared" ca="1" si="34"/>
        <v>0</v>
      </c>
      <c r="AZ66" s="193">
        <f t="shared" ca="1" si="34"/>
        <v>0</v>
      </c>
      <c r="BA66" s="193">
        <f t="shared" ca="1" si="34"/>
        <v>0</v>
      </c>
      <c r="BB66" s="193">
        <f t="shared" ca="1" si="34"/>
        <v>0</v>
      </c>
      <c r="BC66" s="193">
        <f t="shared" ca="1" si="34"/>
        <v>0</v>
      </c>
      <c r="BD66" s="193">
        <f t="shared" ca="1" si="34"/>
        <v>0</v>
      </c>
      <c r="BE66" s="193">
        <f t="shared" ca="1" si="34"/>
        <v>0</v>
      </c>
      <c r="BF66" s="193">
        <f t="shared" ca="1" si="34"/>
        <v>0</v>
      </c>
      <c r="BG66" s="193">
        <f t="shared" ca="1" si="34"/>
        <v>0</v>
      </c>
      <c r="BH66" s="193">
        <f t="shared" ca="1" si="34"/>
        <v>0</v>
      </c>
      <c r="BI66" s="193">
        <f t="shared" ca="1" si="34"/>
        <v>0</v>
      </c>
      <c r="BJ66" s="193">
        <f t="shared" ca="1" si="34"/>
        <v>0</v>
      </c>
      <c r="BK66" s="193">
        <f t="shared" ca="1" si="34"/>
        <v>0</v>
      </c>
      <c r="BL66" s="193">
        <f t="shared" ca="1" si="34"/>
        <v>0</v>
      </c>
      <c r="BM66" s="193">
        <f t="shared" ca="1" si="34"/>
        <v>0</v>
      </c>
      <c r="BN66" s="193">
        <f t="shared" ca="1" si="34"/>
        <v>0</v>
      </c>
      <c r="BO66" s="193">
        <f t="shared" ca="1" si="34"/>
        <v>0</v>
      </c>
      <c r="BP66" s="193">
        <f t="shared" ca="1" si="34"/>
        <v>0</v>
      </c>
      <c r="BQ66" s="193">
        <f t="shared" ca="1" si="34"/>
        <v>0</v>
      </c>
      <c r="BR66" s="193">
        <f t="shared" ca="1" si="34"/>
        <v>0</v>
      </c>
      <c r="BS66" s="193">
        <f t="shared" ca="1" si="34"/>
        <v>0</v>
      </c>
      <c r="BT66" s="193">
        <f t="shared" ca="1" si="34"/>
        <v>0</v>
      </c>
      <c r="BU66" s="193">
        <f t="shared" ca="1" si="32"/>
        <v>0</v>
      </c>
      <c r="BV66" s="193">
        <f t="shared" ca="1" si="32"/>
        <v>0</v>
      </c>
      <c r="BW66" s="193">
        <f t="shared" ca="1" si="32"/>
        <v>0</v>
      </c>
      <c r="BX66" s="193">
        <f t="shared" ca="1" si="32"/>
        <v>0</v>
      </c>
      <c r="BY66" s="193">
        <f t="shared" ca="1" si="32"/>
        <v>0</v>
      </c>
      <c r="BZ66" s="193">
        <f t="shared" ca="1" si="32"/>
        <v>0</v>
      </c>
      <c r="CA66" s="193">
        <f t="shared" ca="1" si="32"/>
        <v>0</v>
      </c>
      <c r="CB66" s="193">
        <f t="shared" ca="1" si="32"/>
        <v>0</v>
      </c>
      <c r="CC66" s="193">
        <f t="shared" ca="1" si="32"/>
        <v>0</v>
      </c>
      <c r="CD66" s="193">
        <f t="shared" ca="1" si="32"/>
        <v>0</v>
      </c>
      <c r="CE66" s="193">
        <f t="shared" ca="1" si="32"/>
        <v>0</v>
      </c>
      <c r="CF66" s="193">
        <f t="shared" ca="1" si="32"/>
        <v>0</v>
      </c>
      <c r="CG66" s="193">
        <f t="shared" ca="1" si="32"/>
        <v>0</v>
      </c>
      <c r="CH66" s="193">
        <f t="shared" ca="1" si="32"/>
        <v>0</v>
      </c>
      <c r="CI66" s="193">
        <f t="shared" ca="1" si="32"/>
        <v>0</v>
      </c>
      <c r="CJ66" s="193">
        <f t="shared" ca="1" si="33"/>
        <v>0</v>
      </c>
      <c r="CK66" s="193">
        <f t="shared" ca="1" si="33"/>
        <v>0</v>
      </c>
      <c r="CL66" s="193">
        <f t="shared" ca="1" si="33"/>
        <v>0</v>
      </c>
      <c r="CM66" s="193">
        <f t="shared" ca="1" si="33"/>
        <v>0</v>
      </c>
      <c r="CN66" s="193">
        <f t="shared" ca="1" si="33"/>
        <v>0</v>
      </c>
      <c r="CO66" s="193">
        <f t="shared" ca="1" si="33"/>
        <v>0</v>
      </c>
      <c r="CP66" s="193">
        <f t="shared" ca="1" si="33"/>
        <v>0</v>
      </c>
      <c r="CQ66" s="193">
        <f t="shared" ca="1" si="33"/>
        <v>0</v>
      </c>
      <c r="CR66" s="193">
        <f t="shared" ca="1" si="33"/>
        <v>0</v>
      </c>
      <c r="CS66" s="193">
        <f t="shared" ca="1" si="33"/>
        <v>0</v>
      </c>
      <c r="CT66" s="193">
        <f t="shared" ca="1" si="33"/>
        <v>0</v>
      </c>
      <c r="CU66" s="193">
        <f t="shared" ca="1" si="33"/>
        <v>0</v>
      </c>
      <c r="CV66" s="193">
        <f t="shared" ca="1" si="33"/>
        <v>0</v>
      </c>
      <c r="CW66" s="193">
        <f t="shared" ca="1" si="33"/>
        <v>0</v>
      </c>
      <c r="CX66" s="193">
        <f t="shared" ca="1" si="33"/>
        <v>0</v>
      </c>
      <c r="CY66" s="193">
        <f t="shared" ca="1" si="33"/>
        <v>0</v>
      </c>
      <c r="CZ66" s="193">
        <f t="shared" ca="1" si="33"/>
        <v>0</v>
      </c>
      <c r="DA66" s="193">
        <f t="shared" ca="1" si="33"/>
        <v>0</v>
      </c>
      <c r="DB66" s="193">
        <f t="shared" ca="1" si="33"/>
        <v>0</v>
      </c>
      <c r="DC66" s="193">
        <f t="shared" ca="1" si="33"/>
        <v>0</v>
      </c>
    </row>
    <row r="67" spans="1:107">
      <c r="A67" s="44">
        <v>29</v>
      </c>
      <c r="B67" s="160" t="str">
        <f t="shared" ca="1" si="11"/>
        <v>D.3.4.</v>
      </c>
      <c r="C67" s="162" t="str">
        <f t="shared" ca="1" si="12"/>
        <v>Veikla</v>
      </c>
      <c r="D67" s="234"/>
      <c r="E67" s="234"/>
      <c r="F67" s="235"/>
      <c r="G67" s="225">
        <f ca="1">SUMIF($H$39:$DC$39,"&lt;="&amp;PAL,$H67:$DC67)</f>
        <v>0</v>
      </c>
      <c r="H67" s="193">
        <f t="shared" ca="1" si="31"/>
        <v>0</v>
      </c>
      <c r="I67" s="193">
        <f t="shared" ca="1" si="34"/>
        <v>0</v>
      </c>
      <c r="J67" s="193">
        <f t="shared" ca="1" si="34"/>
        <v>0</v>
      </c>
      <c r="K67" s="193">
        <f t="shared" ca="1" si="34"/>
        <v>0</v>
      </c>
      <c r="L67" s="193">
        <f t="shared" ca="1" si="34"/>
        <v>0</v>
      </c>
      <c r="M67" s="193">
        <f t="shared" ca="1" si="34"/>
        <v>0</v>
      </c>
      <c r="N67" s="193">
        <f t="shared" ca="1" si="34"/>
        <v>0</v>
      </c>
      <c r="O67" s="193">
        <f t="shared" ca="1" si="34"/>
        <v>0</v>
      </c>
      <c r="P67" s="193">
        <f t="shared" ca="1" si="34"/>
        <v>0</v>
      </c>
      <c r="Q67" s="193">
        <f t="shared" ca="1" si="34"/>
        <v>0</v>
      </c>
      <c r="R67" s="193">
        <f t="shared" ca="1" si="34"/>
        <v>0</v>
      </c>
      <c r="S67" s="193">
        <f t="shared" ca="1" si="34"/>
        <v>0</v>
      </c>
      <c r="T67" s="193">
        <f t="shared" ca="1" si="34"/>
        <v>0</v>
      </c>
      <c r="U67" s="193">
        <f t="shared" ca="1" si="34"/>
        <v>0</v>
      </c>
      <c r="V67" s="193">
        <f t="shared" ca="1" si="34"/>
        <v>0</v>
      </c>
      <c r="W67" s="193">
        <f t="shared" ca="1" si="34"/>
        <v>0</v>
      </c>
      <c r="X67" s="193">
        <f t="shared" ca="1" si="34"/>
        <v>0</v>
      </c>
      <c r="Y67" s="193">
        <f t="shared" ca="1" si="34"/>
        <v>0</v>
      </c>
      <c r="Z67" s="193">
        <f t="shared" ca="1" si="34"/>
        <v>0</v>
      </c>
      <c r="AA67" s="193">
        <f t="shared" ca="1" si="34"/>
        <v>0</v>
      </c>
      <c r="AB67" s="193">
        <f t="shared" ca="1" si="34"/>
        <v>0</v>
      </c>
      <c r="AC67" s="193">
        <f t="shared" ca="1" si="34"/>
        <v>0</v>
      </c>
      <c r="AD67" s="193">
        <f t="shared" ca="1" si="34"/>
        <v>0</v>
      </c>
      <c r="AE67" s="193">
        <f t="shared" ca="1" si="34"/>
        <v>0</v>
      </c>
      <c r="AF67" s="193">
        <f t="shared" ca="1" si="34"/>
        <v>0</v>
      </c>
      <c r="AG67" s="193">
        <f t="shared" ca="1" si="34"/>
        <v>0</v>
      </c>
      <c r="AH67" s="193">
        <f t="shared" ca="1" si="34"/>
        <v>0</v>
      </c>
      <c r="AI67" s="193">
        <f t="shared" ca="1" si="34"/>
        <v>0</v>
      </c>
      <c r="AJ67" s="193">
        <f t="shared" ca="1" si="34"/>
        <v>0</v>
      </c>
      <c r="AK67" s="193">
        <f t="shared" ca="1" si="34"/>
        <v>0</v>
      </c>
      <c r="AL67" s="193">
        <f t="shared" ca="1" si="34"/>
        <v>0</v>
      </c>
      <c r="AM67" s="193">
        <f t="shared" ca="1" si="34"/>
        <v>0</v>
      </c>
      <c r="AN67" s="193">
        <f t="shared" ca="1" si="34"/>
        <v>0</v>
      </c>
      <c r="AO67" s="193">
        <f t="shared" ca="1" si="34"/>
        <v>0</v>
      </c>
      <c r="AP67" s="193">
        <f t="shared" ca="1" si="34"/>
        <v>0</v>
      </c>
      <c r="AQ67" s="193">
        <f t="shared" ca="1" si="34"/>
        <v>0</v>
      </c>
      <c r="AR67" s="193">
        <f t="shared" ca="1" si="34"/>
        <v>0</v>
      </c>
      <c r="AS67" s="193">
        <f t="shared" ca="1" si="34"/>
        <v>0</v>
      </c>
      <c r="AT67" s="193">
        <f t="shared" ca="1" si="34"/>
        <v>0</v>
      </c>
      <c r="AU67" s="193">
        <f t="shared" ca="1" si="34"/>
        <v>0</v>
      </c>
      <c r="AV67" s="193">
        <f t="shared" ca="1" si="34"/>
        <v>0</v>
      </c>
      <c r="AW67" s="193">
        <f t="shared" ca="1" si="34"/>
        <v>0</v>
      </c>
      <c r="AX67" s="193">
        <f t="shared" ca="1" si="34"/>
        <v>0</v>
      </c>
      <c r="AY67" s="193">
        <f t="shared" ca="1" si="34"/>
        <v>0</v>
      </c>
      <c r="AZ67" s="193">
        <f t="shared" ca="1" si="34"/>
        <v>0</v>
      </c>
      <c r="BA67" s="193">
        <f t="shared" ca="1" si="34"/>
        <v>0</v>
      </c>
      <c r="BB67" s="193">
        <f t="shared" ca="1" si="34"/>
        <v>0</v>
      </c>
      <c r="BC67" s="193">
        <f t="shared" ca="1" si="34"/>
        <v>0</v>
      </c>
      <c r="BD67" s="193">
        <f t="shared" ca="1" si="34"/>
        <v>0</v>
      </c>
      <c r="BE67" s="193">
        <f t="shared" ca="1" si="34"/>
        <v>0</v>
      </c>
      <c r="BF67" s="193">
        <f t="shared" ca="1" si="34"/>
        <v>0</v>
      </c>
      <c r="BG67" s="193">
        <f t="shared" ca="1" si="34"/>
        <v>0</v>
      </c>
      <c r="BH67" s="193">
        <f t="shared" ca="1" si="34"/>
        <v>0</v>
      </c>
      <c r="BI67" s="193">
        <f t="shared" ca="1" si="34"/>
        <v>0</v>
      </c>
      <c r="BJ67" s="193">
        <f t="shared" ca="1" si="34"/>
        <v>0</v>
      </c>
      <c r="BK67" s="193">
        <f t="shared" ca="1" si="34"/>
        <v>0</v>
      </c>
      <c r="BL67" s="193">
        <f t="shared" ca="1" si="34"/>
        <v>0</v>
      </c>
      <c r="BM67" s="193">
        <f t="shared" ca="1" si="34"/>
        <v>0</v>
      </c>
      <c r="BN67" s="193">
        <f t="shared" ca="1" si="34"/>
        <v>0</v>
      </c>
      <c r="BO67" s="193">
        <f t="shared" ca="1" si="34"/>
        <v>0</v>
      </c>
      <c r="BP67" s="193">
        <f t="shared" ca="1" si="34"/>
        <v>0</v>
      </c>
      <c r="BQ67" s="193">
        <f t="shared" ca="1" si="34"/>
        <v>0</v>
      </c>
      <c r="BR67" s="193">
        <f t="shared" ca="1" si="34"/>
        <v>0</v>
      </c>
      <c r="BS67" s="193">
        <f t="shared" ca="1" si="34"/>
        <v>0</v>
      </c>
      <c r="BT67" s="193">
        <f t="shared" ca="1" si="34"/>
        <v>0</v>
      </c>
      <c r="BU67" s="193">
        <f t="shared" ca="1" si="32"/>
        <v>0</v>
      </c>
      <c r="BV67" s="193">
        <f t="shared" ca="1" si="32"/>
        <v>0</v>
      </c>
      <c r="BW67" s="193">
        <f t="shared" ca="1" si="32"/>
        <v>0</v>
      </c>
      <c r="BX67" s="193">
        <f t="shared" ca="1" si="32"/>
        <v>0</v>
      </c>
      <c r="BY67" s="193">
        <f t="shared" ca="1" si="32"/>
        <v>0</v>
      </c>
      <c r="BZ67" s="193">
        <f t="shared" ca="1" si="32"/>
        <v>0</v>
      </c>
      <c r="CA67" s="193">
        <f t="shared" ca="1" si="32"/>
        <v>0</v>
      </c>
      <c r="CB67" s="193">
        <f t="shared" ca="1" si="32"/>
        <v>0</v>
      </c>
      <c r="CC67" s="193">
        <f t="shared" ca="1" si="32"/>
        <v>0</v>
      </c>
      <c r="CD67" s="193">
        <f t="shared" ca="1" si="32"/>
        <v>0</v>
      </c>
      <c r="CE67" s="193">
        <f t="shared" ca="1" si="32"/>
        <v>0</v>
      </c>
      <c r="CF67" s="193">
        <f t="shared" ca="1" si="32"/>
        <v>0</v>
      </c>
      <c r="CG67" s="193">
        <f t="shared" ca="1" si="32"/>
        <v>0</v>
      </c>
      <c r="CH67" s="193">
        <f t="shared" ca="1" si="32"/>
        <v>0</v>
      </c>
      <c r="CI67" s="193">
        <f t="shared" ca="1" si="32"/>
        <v>0</v>
      </c>
      <c r="CJ67" s="193">
        <f t="shared" ca="1" si="33"/>
        <v>0</v>
      </c>
      <c r="CK67" s="193">
        <f t="shared" ca="1" si="33"/>
        <v>0</v>
      </c>
      <c r="CL67" s="193">
        <f t="shared" ca="1" si="33"/>
        <v>0</v>
      </c>
      <c r="CM67" s="193">
        <f t="shared" ca="1" si="33"/>
        <v>0</v>
      </c>
      <c r="CN67" s="193">
        <f t="shared" ca="1" si="33"/>
        <v>0</v>
      </c>
      <c r="CO67" s="193">
        <f t="shared" ca="1" si="33"/>
        <v>0</v>
      </c>
      <c r="CP67" s="193">
        <f t="shared" ca="1" si="33"/>
        <v>0</v>
      </c>
      <c r="CQ67" s="193">
        <f t="shared" ca="1" si="33"/>
        <v>0</v>
      </c>
      <c r="CR67" s="193">
        <f t="shared" ca="1" si="33"/>
        <v>0</v>
      </c>
      <c r="CS67" s="193">
        <f t="shared" ca="1" si="33"/>
        <v>0</v>
      </c>
      <c r="CT67" s="193">
        <f t="shared" ca="1" si="33"/>
        <v>0</v>
      </c>
      <c r="CU67" s="193">
        <f t="shared" ca="1" si="33"/>
        <v>0</v>
      </c>
      <c r="CV67" s="193">
        <f t="shared" ca="1" si="33"/>
        <v>0</v>
      </c>
      <c r="CW67" s="193">
        <f t="shared" ca="1" si="33"/>
        <v>0</v>
      </c>
      <c r="CX67" s="193">
        <f t="shared" ca="1" si="33"/>
        <v>0</v>
      </c>
      <c r="CY67" s="193">
        <f t="shared" ca="1" si="33"/>
        <v>0</v>
      </c>
      <c r="CZ67" s="193">
        <f t="shared" ca="1" si="33"/>
        <v>0</v>
      </c>
      <c r="DA67" s="193">
        <f t="shared" ca="1" si="33"/>
        <v>0</v>
      </c>
      <c r="DB67" s="193">
        <f t="shared" ca="1" si="33"/>
        <v>0</v>
      </c>
      <c r="DC67" s="193">
        <f t="shared" ca="1" si="33"/>
        <v>0</v>
      </c>
    </row>
    <row r="68" spans="1:107">
      <c r="A68" s="44">
        <v>30</v>
      </c>
      <c r="B68" s="160" t="str">
        <f t="shared" ca="1" si="11"/>
        <v>D.3.5.</v>
      </c>
      <c r="C68" s="162" t="str">
        <f t="shared" ca="1" si="12"/>
        <v>Veikla</v>
      </c>
      <c r="D68" s="234"/>
      <c r="E68" s="234"/>
      <c r="F68" s="235"/>
      <c r="G68" s="225">
        <f ca="1">SUMIF($H$39:$DC$39,"&lt;="&amp;PAL,$H68:$DC68)</f>
        <v>0</v>
      </c>
      <c r="H68" s="193">
        <f t="shared" ca="1" si="31"/>
        <v>0</v>
      </c>
      <c r="I68" s="193">
        <f t="shared" ca="1" si="34"/>
        <v>0</v>
      </c>
      <c r="J68" s="193">
        <f t="shared" ca="1" si="34"/>
        <v>0</v>
      </c>
      <c r="K68" s="193">
        <f t="shared" ca="1" si="34"/>
        <v>0</v>
      </c>
      <c r="L68" s="193">
        <f t="shared" ca="1" si="34"/>
        <v>0</v>
      </c>
      <c r="M68" s="193">
        <f t="shared" ca="1" si="34"/>
        <v>0</v>
      </c>
      <c r="N68" s="193">
        <f t="shared" ca="1" si="34"/>
        <v>0</v>
      </c>
      <c r="O68" s="193">
        <f t="shared" ca="1" si="34"/>
        <v>0</v>
      </c>
      <c r="P68" s="193">
        <f t="shared" ca="1" si="34"/>
        <v>0</v>
      </c>
      <c r="Q68" s="193">
        <f t="shared" ca="1" si="34"/>
        <v>0</v>
      </c>
      <c r="R68" s="193">
        <f t="shared" ca="1" si="34"/>
        <v>0</v>
      </c>
      <c r="S68" s="193">
        <f t="shared" ca="1" si="34"/>
        <v>0</v>
      </c>
      <c r="T68" s="193">
        <f t="shared" ca="1" si="34"/>
        <v>0</v>
      </c>
      <c r="U68" s="193">
        <f t="shared" ca="1" si="34"/>
        <v>0</v>
      </c>
      <c r="V68" s="193">
        <f t="shared" ca="1" si="34"/>
        <v>0</v>
      </c>
      <c r="W68" s="193">
        <f t="shared" ca="1" si="34"/>
        <v>0</v>
      </c>
      <c r="X68" s="193">
        <f t="shared" ca="1" si="34"/>
        <v>0</v>
      </c>
      <c r="Y68" s="193">
        <f t="shared" ca="1" si="34"/>
        <v>0</v>
      </c>
      <c r="Z68" s="193">
        <f t="shared" ca="1" si="34"/>
        <v>0</v>
      </c>
      <c r="AA68" s="193">
        <f t="shared" ca="1" si="34"/>
        <v>0</v>
      </c>
      <c r="AB68" s="193">
        <f t="shared" ca="1" si="34"/>
        <v>0</v>
      </c>
      <c r="AC68" s="193">
        <f t="shared" ca="1" si="34"/>
        <v>0</v>
      </c>
      <c r="AD68" s="193">
        <f t="shared" ca="1" si="34"/>
        <v>0</v>
      </c>
      <c r="AE68" s="193">
        <f t="shared" ca="1" si="34"/>
        <v>0</v>
      </c>
      <c r="AF68" s="193">
        <f t="shared" ca="1" si="34"/>
        <v>0</v>
      </c>
      <c r="AG68" s="193">
        <f t="shared" ca="1" si="34"/>
        <v>0</v>
      </c>
      <c r="AH68" s="193">
        <f t="shared" ca="1" si="34"/>
        <v>0</v>
      </c>
      <c r="AI68" s="193">
        <f t="shared" ca="1" si="34"/>
        <v>0</v>
      </c>
      <c r="AJ68" s="193">
        <f t="shared" ca="1" si="34"/>
        <v>0</v>
      </c>
      <c r="AK68" s="193">
        <f t="shared" ca="1" si="34"/>
        <v>0</v>
      </c>
      <c r="AL68" s="193">
        <f t="shared" ca="1" si="34"/>
        <v>0</v>
      </c>
      <c r="AM68" s="193">
        <f t="shared" ca="1" si="34"/>
        <v>0</v>
      </c>
      <c r="AN68" s="193">
        <f t="shared" ca="1" si="34"/>
        <v>0</v>
      </c>
      <c r="AO68" s="193">
        <f t="shared" ca="1" si="34"/>
        <v>0</v>
      </c>
      <c r="AP68" s="193">
        <f t="shared" ca="1" si="34"/>
        <v>0</v>
      </c>
      <c r="AQ68" s="193">
        <f t="shared" ca="1" si="34"/>
        <v>0</v>
      </c>
      <c r="AR68" s="193">
        <f t="shared" ca="1" si="34"/>
        <v>0</v>
      </c>
      <c r="AS68" s="193">
        <f t="shared" ca="1" si="34"/>
        <v>0</v>
      </c>
      <c r="AT68" s="193">
        <f t="shared" ca="1" si="34"/>
        <v>0</v>
      </c>
      <c r="AU68" s="193">
        <f t="shared" ca="1" si="34"/>
        <v>0</v>
      </c>
      <c r="AV68" s="193">
        <f t="shared" ca="1" si="34"/>
        <v>0</v>
      </c>
      <c r="AW68" s="193">
        <f t="shared" ca="1" si="34"/>
        <v>0</v>
      </c>
      <c r="AX68" s="193">
        <f t="shared" ca="1" si="34"/>
        <v>0</v>
      </c>
      <c r="AY68" s="193">
        <f t="shared" ca="1" si="34"/>
        <v>0</v>
      </c>
      <c r="AZ68" s="193">
        <f t="shared" ca="1" si="34"/>
        <v>0</v>
      </c>
      <c r="BA68" s="193">
        <f t="shared" ca="1" si="34"/>
        <v>0</v>
      </c>
      <c r="BB68" s="193">
        <f t="shared" ca="1" si="34"/>
        <v>0</v>
      </c>
      <c r="BC68" s="193">
        <f t="shared" ca="1" si="34"/>
        <v>0</v>
      </c>
      <c r="BD68" s="193">
        <f t="shared" ca="1" si="34"/>
        <v>0</v>
      </c>
      <c r="BE68" s="193">
        <f t="shared" ca="1" si="34"/>
        <v>0</v>
      </c>
      <c r="BF68" s="193">
        <f t="shared" ca="1" si="34"/>
        <v>0</v>
      </c>
      <c r="BG68" s="193">
        <f t="shared" ca="1" si="34"/>
        <v>0</v>
      </c>
      <c r="BH68" s="193">
        <f t="shared" ca="1" si="34"/>
        <v>0</v>
      </c>
      <c r="BI68" s="193">
        <f t="shared" ca="1" si="34"/>
        <v>0</v>
      </c>
      <c r="BJ68" s="193">
        <f t="shared" ca="1" si="34"/>
        <v>0</v>
      </c>
      <c r="BK68" s="193">
        <f t="shared" ca="1" si="34"/>
        <v>0</v>
      </c>
      <c r="BL68" s="193">
        <f t="shared" ca="1" si="34"/>
        <v>0</v>
      </c>
      <c r="BM68" s="193">
        <f t="shared" ca="1" si="34"/>
        <v>0</v>
      </c>
      <c r="BN68" s="193">
        <f t="shared" ca="1" si="34"/>
        <v>0</v>
      </c>
      <c r="BO68" s="193">
        <f t="shared" ca="1" si="34"/>
        <v>0</v>
      </c>
      <c r="BP68" s="193">
        <f t="shared" ca="1" si="34"/>
        <v>0</v>
      </c>
      <c r="BQ68" s="193">
        <f t="shared" ca="1" si="34"/>
        <v>0</v>
      </c>
      <c r="BR68" s="193">
        <f t="shared" ca="1" si="34"/>
        <v>0</v>
      </c>
      <c r="BS68" s="193">
        <f t="shared" ca="1" si="34"/>
        <v>0</v>
      </c>
      <c r="BT68" s="193">
        <f t="shared" ref="BT68:DC72" ca="1" si="35">IFERROR(OFFSET(INDIRECT("'"&amp;Opt_alt&amp;"'!H12"),$A68,BT$39)*(1+VMI)^BT$39,"")</f>
        <v>0</v>
      </c>
      <c r="BU68" s="193">
        <f t="shared" ca="1" si="35"/>
        <v>0</v>
      </c>
      <c r="BV68" s="193">
        <f t="shared" ca="1" si="35"/>
        <v>0</v>
      </c>
      <c r="BW68" s="193">
        <f t="shared" ca="1" si="35"/>
        <v>0</v>
      </c>
      <c r="BX68" s="193">
        <f t="shared" ca="1" si="35"/>
        <v>0</v>
      </c>
      <c r="BY68" s="193">
        <f t="shared" ca="1" si="35"/>
        <v>0</v>
      </c>
      <c r="BZ68" s="193">
        <f t="shared" ca="1" si="35"/>
        <v>0</v>
      </c>
      <c r="CA68" s="193">
        <f t="shared" ca="1" si="35"/>
        <v>0</v>
      </c>
      <c r="CB68" s="193">
        <f t="shared" ca="1" si="35"/>
        <v>0</v>
      </c>
      <c r="CC68" s="193">
        <f t="shared" ca="1" si="35"/>
        <v>0</v>
      </c>
      <c r="CD68" s="193">
        <f t="shared" ca="1" si="35"/>
        <v>0</v>
      </c>
      <c r="CE68" s="193">
        <f t="shared" ca="1" si="35"/>
        <v>0</v>
      </c>
      <c r="CF68" s="193">
        <f t="shared" ca="1" si="35"/>
        <v>0</v>
      </c>
      <c r="CG68" s="193">
        <f t="shared" ca="1" si="35"/>
        <v>0</v>
      </c>
      <c r="CH68" s="193">
        <f t="shared" ca="1" si="35"/>
        <v>0</v>
      </c>
      <c r="CI68" s="193">
        <f t="shared" ca="1" si="35"/>
        <v>0</v>
      </c>
      <c r="CJ68" s="193">
        <f t="shared" ca="1" si="35"/>
        <v>0</v>
      </c>
      <c r="CK68" s="193">
        <f t="shared" ca="1" si="35"/>
        <v>0</v>
      </c>
      <c r="CL68" s="193">
        <f t="shared" ca="1" si="35"/>
        <v>0</v>
      </c>
      <c r="CM68" s="193">
        <f t="shared" ca="1" si="35"/>
        <v>0</v>
      </c>
      <c r="CN68" s="193">
        <f t="shared" ca="1" si="35"/>
        <v>0</v>
      </c>
      <c r="CO68" s="193">
        <f t="shared" ca="1" si="35"/>
        <v>0</v>
      </c>
      <c r="CP68" s="193">
        <f t="shared" ca="1" si="35"/>
        <v>0</v>
      </c>
      <c r="CQ68" s="193">
        <f t="shared" ca="1" si="35"/>
        <v>0</v>
      </c>
      <c r="CR68" s="193">
        <f t="shared" ca="1" si="35"/>
        <v>0</v>
      </c>
      <c r="CS68" s="193">
        <f t="shared" ca="1" si="35"/>
        <v>0</v>
      </c>
      <c r="CT68" s="193">
        <f t="shared" ca="1" si="35"/>
        <v>0</v>
      </c>
      <c r="CU68" s="193">
        <f t="shared" ca="1" si="35"/>
        <v>0</v>
      </c>
      <c r="CV68" s="193">
        <f t="shared" ca="1" si="35"/>
        <v>0</v>
      </c>
      <c r="CW68" s="193">
        <f t="shared" ca="1" si="35"/>
        <v>0</v>
      </c>
      <c r="CX68" s="193">
        <f t="shared" ca="1" si="35"/>
        <v>0</v>
      </c>
      <c r="CY68" s="193">
        <f t="shared" ca="1" si="35"/>
        <v>0</v>
      </c>
      <c r="CZ68" s="193">
        <f t="shared" ca="1" si="35"/>
        <v>0</v>
      </c>
      <c r="DA68" s="193">
        <f t="shared" ca="1" si="35"/>
        <v>0</v>
      </c>
      <c r="DB68" s="193">
        <f t="shared" ca="1" si="35"/>
        <v>0</v>
      </c>
      <c r="DC68" s="193">
        <f t="shared" ca="1" si="35"/>
        <v>0</v>
      </c>
    </row>
    <row r="69" spans="1:107">
      <c r="A69" s="44">
        <v>31</v>
      </c>
      <c r="B69" s="160" t="str">
        <f t="shared" ca="1" si="11"/>
        <v>D.3.6.</v>
      </c>
      <c r="C69" s="162" t="str">
        <f t="shared" ca="1" si="12"/>
        <v>Veikla</v>
      </c>
      <c r="D69" s="234"/>
      <c r="E69" s="234"/>
      <c r="F69" s="235"/>
      <c r="G69" s="225">
        <f ca="1">SUMIF($H$39:$DC$39,"&lt;="&amp;PAL,$H69:$DC69)</f>
        <v>0</v>
      </c>
      <c r="H69" s="193">
        <f t="shared" ca="1" si="31"/>
        <v>0</v>
      </c>
      <c r="I69" s="193">
        <f t="shared" ref="I69:BT72" ca="1" si="36">IFERROR(OFFSET(INDIRECT("'"&amp;Opt_alt&amp;"'!H12"),$A69,I$39)*(1+VMI)^I$39,"")</f>
        <v>0</v>
      </c>
      <c r="J69" s="193">
        <f t="shared" ca="1" si="36"/>
        <v>0</v>
      </c>
      <c r="K69" s="193">
        <f t="shared" ca="1" si="36"/>
        <v>0</v>
      </c>
      <c r="L69" s="193">
        <f t="shared" ca="1" si="36"/>
        <v>0</v>
      </c>
      <c r="M69" s="193">
        <f t="shared" ca="1" si="36"/>
        <v>0</v>
      </c>
      <c r="N69" s="193">
        <f t="shared" ca="1" si="36"/>
        <v>0</v>
      </c>
      <c r="O69" s="193">
        <f t="shared" ca="1" si="36"/>
        <v>0</v>
      </c>
      <c r="P69" s="193">
        <f t="shared" ca="1" si="36"/>
        <v>0</v>
      </c>
      <c r="Q69" s="193">
        <f t="shared" ca="1" si="36"/>
        <v>0</v>
      </c>
      <c r="R69" s="193">
        <f t="shared" ca="1" si="36"/>
        <v>0</v>
      </c>
      <c r="S69" s="193">
        <f t="shared" ca="1" si="36"/>
        <v>0</v>
      </c>
      <c r="T69" s="193">
        <f t="shared" ca="1" si="36"/>
        <v>0</v>
      </c>
      <c r="U69" s="193">
        <f t="shared" ca="1" si="36"/>
        <v>0</v>
      </c>
      <c r="V69" s="193">
        <f t="shared" ca="1" si="36"/>
        <v>0</v>
      </c>
      <c r="W69" s="193">
        <f t="shared" ca="1" si="36"/>
        <v>0</v>
      </c>
      <c r="X69" s="193">
        <f t="shared" ca="1" si="36"/>
        <v>0</v>
      </c>
      <c r="Y69" s="193">
        <f t="shared" ca="1" si="36"/>
        <v>0</v>
      </c>
      <c r="Z69" s="193">
        <f t="shared" ca="1" si="36"/>
        <v>0</v>
      </c>
      <c r="AA69" s="193">
        <f t="shared" ca="1" si="36"/>
        <v>0</v>
      </c>
      <c r="AB69" s="193">
        <f t="shared" ca="1" si="36"/>
        <v>0</v>
      </c>
      <c r="AC69" s="193">
        <f t="shared" ca="1" si="36"/>
        <v>0</v>
      </c>
      <c r="AD69" s="193">
        <f t="shared" ca="1" si="36"/>
        <v>0</v>
      </c>
      <c r="AE69" s="193">
        <f t="shared" ca="1" si="36"/>
        <v>0</v>
      </c>
      <c r="AF69" s="193">
        <f t="shared" ca="1" si="36"/>
        <v>0</v>
      </c>
      <c r="AG69" s="193">
        <f t="shared" ca="1" si="36"/>
        <v>0</v>
      </c>
      <c r="AH69" s="193">
        <f t="shared" ca="1" si="36"/>
        <v>0</v>
      </c>
      <c r="AI69" s="193">
        <f t="shared" ca="1" si="36"/>
        <v>0</v>
      </c>
      <c r="AJ69" s="193">
        <f t="shared" ca="1" si="36"/>
        <v>0</v>
      </c>
      <c r="AK69" s="193">
        <f t="shared" ca="1" si="36"/>
        <v>0</v>
      </c>
      <c r="AL69" s="193">
        <f t="shared" ca="1" si="36"/>
        <v>0</v>
      </c>
      <c r="AM69" s="193">
        <f t="shared" ca="1" si="36"/>
        <v>0</v>
      </c>
      <c r="AN69" s="193">
        <f t="shared" ca="1" si="36"/>
        <v>0</v>
      </c>
      <c r="AO69" s="193">
        <f t="shared" ca="1" si="36"/>
        <v>0</v>
      </c>
      <c r="AP69" s="193">
        <f t="shared" ca="1" si="36"/>
        <v>0</v>
      </c>
      <c r="AQ69" s="193">
        <f t="shared" ca="1" si="36"/>
        <v>0</v>
      </c>
      <c r="AR69" s="193">
        <f t="shared" ca="1" si="36"/>
        <v>0</v>
      </c>
      <c r="AS69" s="193">
        <f t="shared" ca="1" si="36"/>
        <v>0</v>
      </c>
      <c r="AT69" s="193">
        <f t="shared" ca="1" si="36"/>
        <v>0</v>
      </c>
      <c r="AU69" s="193">
        <f t="shared" ca="1" si="36"/>
        <v>0</v>
      </c>
      <c r="AV69" s="193">
        <f t="shared" ca="1" si="36"/>
        <v>0</v>
      </c>
      <c r="AW69" s="193">
        <f t="shared" ca="1" si="36"/>
        <v>0</v>
      </c>
      <c r="AX69" s="193">
        <f t="shared" ca="1" si="36"/>
        <v>0</v>
      </c>
      <c r="AY69" s="193">
        <f t="shared" ca="1" si="36"/>
        <v>0</v>
      </c>
      <c r="AZ69" s="193">
        <f t="shared" ca="1" si="36"/>
        <v>0</v>
      </c>
      <c r="BA69" s="193">
        <f t="shared" ca="1" si="36"/>
        <v>0</v>
      </c>
      <c r="BB69" s="193">
        <f t="shared" ca="1" si="36"/>
        <v>0</v>
      </c>
      <c r="BC69" s="193">
        <f t="shared" ca="1" si="36"/>
        <v>0</v>
      </c>
      <c r="BD69" s="193">
        <f t="shared" ca="1" si="36"/>
        <v>0</v>
      </c>
      <c r="BE69" s="193">
        <f t="shared" ca="1" si="36"/>
        <v>0</v>
      </c>
      <c r="BF69" s="193">
        <f t="shared" ca="1" si="36"/>
        <v>0</v>
      </c>
      <c r="BG69" s="193">
        <f t="shared" ca="1" si="36"/>
        <v>0</v>
      </c>
      <c r="BH69" s="193">
        <f t="shared" ca="1" si="36"/>
        <v>0</v>
      </c>
      <c r="BI69" s="193">
        <f t="shared" ca="1" si="36"/>
        <v>0</v>
      </c>
      <c r="BJ69" s="193">
        <f t="shared" ca="1" si="36"/>
        <v>0</v>
      </c>
      <c r="BK69" s="193">
        <f t="shared" ca="1" si="36"/>
        <v>0</v>
      </c>
      <c r="BL69" s="193">
        <f t="shared" ca="1" si="36"/>
        <v>0</v>
      </c>
      <c r="BM69" s="193">
        <f t="shared" ca="1" si="36"/>
        <v>0</v>
      </c>
      <c r="BN69" s="193">
        <f t="shared" ca="1" si="36"/>
        <v>0</v>
      </c>
      <c r="BO69" s="193">
        <f t="shared" ca="1" si="36"/>
        <v>0</v>
      </c>
      <c r="BP69" s="193">
        <f t="shared" ca="1" si="36"/>
        <v>0</v>
      </c>
      <c r="BQ69" s="193">
        <f t="shared" ca="1" si="36"/>
        <v>0</v>
      </c>
      <c r="BR69" s="193">
        <f t="shared" ca="1" si="36"/>
        <v>0</v>
      </c>
      <c r="BS69" s="193">
        <f t="shared" ca="1" si="36"/>
        <v>0</v>
      </c>
      <c r="BT69" s="193">
        <f t="shared" ca="1" si="36"/>
        <v>0</v>
      </c>
      <c r="BU69" s="193">
        <f t="shared" ca="1" si="35"/>
        <v>0</v>
      </c>
      <c r="BV69" s="193">
        <f t="shared" ca="1" si="35"/>
        <v>0</v>
      </c>
      <c r="BW69" s="193">
        <f t="shared" ca="1" si="35"/>
        <v>0</v>
      </c>
      <c r="BX69" s="193">
        <f t="shared" ca="1" si="35"/>
        <v>0</v>
      </c>
      <c r="BY69" s="193">
        <f t="shared" ca="1" si="35"/>
        <v>0</v>
      </c>
      <c r="BZ69" s="193">
        <f t="shared" ca="1" si="35"/>
        <v>0</v>
      </c>
      <c r="CA69" s="193">
        <f t="shared" ca="1" si="35"/>
        <v>0</v>
      </c>
      <c r="CB69" s="193">
        <f t="shared" ca="1" si="35"/>
        <v>0</v>
      </c>
      <c r="CC69" s="193">
        <f t="shared" ca="1" si="35"/>
        <v>0</v>
      </c>
      <c r="CD69" s="193">
        <f t="shared" ca="1" si="35"/>
        <v>0</v>
      </c>
      <c r="CE69" s="193">
        <f t="shared" ca="1" si="35"/>
        <v>0</v>
      </c>
      <c r="CF69" s="193">
        <f t="shared" ca="1" si="35"/>
        <v>0</v>
      </c>
      <c r="CG69" s="193">
        <f t="shared" ca="1" si="35"/>
        <v>0</v>
      </c>
      <c r="CH69" s="193">
        <f t="shared" ca="1" si="35"/>
        <v>0</v>
      </c>
      <c r="CI69" s="193">
        <f t="shared" ca="1" si="35"/>
        <v>0</v>
      </c>
      <c r="CJ69" s="193">
        <f t="shared" ca="1" si="35"/>
        <v>0</v>
      </c>
      <c r="CK69" s="193">
        <f t="shared" ca="1" si="35"/>
        <v>0</v>
      </c>
      <c r="CL69" s="193">
        <f t="shared" ca="1" si="35"/>
        <v>0</v>
      </c>
      <c r="CM69" s="193">
        <f t="shared" ca="1" si="35"/>
        <v>0</v>
      </c>
      <c r="CN69" s="193">
        <f t="shared" ca="1" si="35"/>
        <v>0</v>
      </c>
      <c r="CO69" s="193">
        <f t="shared" ca="1" si="35"/>
        <v>0</v>
      </c>
      <c r="CP69" s="193">
        <f t="shared" ca="1" si="35"/>
        <v>0</v>
      </c>
      <c r="CQ69" s="193">
        <f t="shared" ca="1" si="35"/>
        <v>0</v>
      </c>
      <c r="CR69" s="193">
        <f t="shared" ca="1" si="35"/>
        <v>0</v>
      </c>
      <c r="CS69" s="193">
        <f t="shared" ca="1" si="35"/>
        <v>0</v>
      </c>
      <c r="CT69" s="193">
        <f t="shared" ca="1" si="35"/>
        <v>0</v>
      </c>
      <c r="CU69" s="193">
        <f t="shared" ca="1" si="35"/>
        <v>0</v>
      </c>
      <c r="CV69" s="193">
        <f t="shared" ca="1" si="35"/>
        <v>0</v>
      </c>
      <c r="CW69" s="193">
        <f t="shared" ca="1" si="35"/>
        <v>0</v>
      </c>
      <c r="CX69" s="193">
        <f t="shared" ca="1" si="35"/>
        <v>0</v>
      </c>
      <c r="CY69" s="193">
        <f t="shared" ca="1" si="35"/>
        <v>0</v>
      </c>
      <c r="CZ69" s="193">
        <f t="shared" ca="1" si="35"/>
        <v>0</v>
      </c>
      <c r="DA69" s="193">
        <f t="shared" ca="1" si="35"/>
        <v>0</v>
      </c>
      <c r="DB69" s="193">
        <f t="shared" ca="1" si="35"/>
        <v>0</v>
      </c>
      <c r="DC69" s="193">
        <f t="shared" ca="1" si="35"/>
        <v>0</v>
      </c>
    </row>
    <row r="70" spans="1:107">
      <c r="A70" s="44">
        <v>32</v>
      </c>
      <c r="B70" s="526" t="str">
        <f t="shared" ca="1" si="11"/>
        <v>D.3.7.</v>
      </c>
      <c r="C70" s="162" t="str">
        <f t="shared" ca="1" si="12"/>
        <v>Veikla</v>
      </c>
      <c r="D70" s="232"/>
      <c r="E70" s="232"/>
      <c r="F70" s="233"/>
      <c r="G70" s="225">
        <f ca="1">SUMIF($H$39:$DC$39,"&lt;="&amp;PAL,$H70:$DC70)</f>
        <v>0</v>
      </c>
      <c r="H70" s="193">
        <f t="shared" ca="1" si="31"/>
        <v>0</v>
      </c>
      <c r="I70" s="193">
        <f t="shared" ca="1" si="36"/>
        <v>0</v>
      </c>
      <c r="J70" s="193">
        <f t="shared" ca="1" si="36"/>
        <v>0</v>
      </c>
      <c r="K70" s="193">
        <f t="shared" ca="1" si="36"/>
        <v>0</v>
      </c>
      <c r="L70" s="193">
        <f t="shared" ca="1" si="36"/>
        <v>0</v>
      </c>
      <c r="M70" s="193">
        <f t="shared" ca="1" si="36"/>
        <v>0</v>
      </c>
      <c r="N70" s="193">
        <f t="shared" ca="1" si="36"/>
        <v>0</v>
      </c>
      <c r="O70" s="193">
        <f t="shared" ca="1" si="36"/>
        <v>0</v>
      </c>
      <c r="P70" s="193">
        <f t="shared" ca="1" si="36"/>
        <v>0</v>
      </c>
      <c r="Q70" s="193">
        <f t="shared" ca="1" si="36"/>
        <v>0</v>
      </c>
      <c r="R70" s="193">
        <f t="shared" ca="1" si="36"/>
        <v>0</v>
      </c>
      <c r="S70" s="193">
        <f t="shared" ca="1" si="36"/>
        <v>0</v>
      </c>
      <c r="T70" s="193">
        <f t="shared" ca="1" si="36"/>
        <v>0</v>
      </c>
      <c r="U70" s="193">
        <f t="shared" ca="1" si="36"/>
        <v>0</v>
      </c>
      <c r="V70" s="193">
        <f t="shared" ca="1" si="36"/>
        <v>0</v>
      </c>
      <c r="W70" s="193">
        <f t="shared" ca="1" si="36"/>
        <v>0</v>
      </c>
      <c r="X70" s="193">
        <f t="shared" ca="1" si="36"/>
        <v>0</v>
      </c>
      <c r="Y70" s="193">
        <f t="shared" ca="1" si="36"/>
        <v>0</v>
      </c>
      <c r="Z70" s="193">
        <f t="shared" ca="1" si="36"/>
        <v>0</v>
      </c>
      <c r="AA70" s="193">
        <f t="shared" ca="1" si="36"/>
        <v>0</v>
      </c>
      <c r="AB70" s="193">
        <f t="shared" ca="1" si="36"/>
        <v>0</v>
      </c>
      <c r="AC70" s="193">
        <f t="shared" ca="1" si="36"/>
        <v>0</v>
      </c>
      <c r="AD70" s="193">
        <f t="shared" ca="1" si="36"/>
        <v>0</v>
      </c>
      <c r="AE70" s="193">
        <f t="shared" ca="1" si="36"/>
        <v>0</v>
      </c>
      <c r="AF70" s="193">
        <f t="shared" ca="1" si="36"/>
        <v>0</v>
      </c>
      <c r="AG70" s="193">
        <f t="shared" ca="1" si="36"/>
        <v>0</v>
      </c>
      <c r="AH70" s="193">
        <f t="shared" ca="1" si="36"/>
        <v>0</v>
      </c>
      <c r="AI70" s="193">
        <f t="shared" ca="1" si="36"/>
        <v>0</v>
      </c>
      <c r="AJ70" s="193">
        <f t="shared" ca="1" si="36"/>
        <v>0</v>
      </c>
      <c r="AK70" s="193">
        <f t="shared" ca="1" si="36"/>
        <v>0</v>
      </c>
      <c r="AL70" s="193">
        <f t="shared" ca="1" si="36"/>
        <v>0</v>
      </c>
      <c r="AM70" s="193">
        <f t="shared" ca="1" si="36"/>
        <v>0</v>
      </c>
      <c r="AN70" s="193">
        <f t="shared" ca="1" si="36"/>
        <v>0</v>
      </c>
      <c r="AO70" s="193">
        <f t="shared" ca="1" si="36"/>
        <v>0</v>
      </c>
      <c r="AP70" s="193">
        <f t="shared" ca="1" si="36"/>
        <v>0</v>
      </c>
      <c r="AQ70" s="193">
        <f t="shared" ca="1" si="36"/>
        <v>0</v>
      </c>
      <c r="AR70" s="193">
        <f t="shared" ca="1" si="36"/>
        <v>0</v>
      </c>
      <c r="AS70" s="193">
        <f t="shared" ca="1" si="36"/>
        <v>0</v>
      </c>
      <c r="AT70" s="193">
        <f t="shared" ca="1" si="36"/>
        <v>0</v>
      </c>
      <c r="AU70" s="193">
        <f t="shared" ca="1" si="36"/>
        <v>0</v>
      </c>
      <c r="AV70" s="193">
        <f t="shared" ca="1" si="36"/>
        <v>0</v>
      </c>
      <c r="AW70" s="193">
        <f t="shared" ca="1" si="36"/>
        <v>0</v>
      </c>
      <c r="AX70" s="193">
        <f t="shared" ca="1" si="36"/>
        <v>0</v>
      </c>
      <c r="AY70" s="193">
        <f t="shared" ca="1" si="36"/>
        <v>0</v>
      </c>
      <c r="AZ70" s="193">
        <f t="shared" ca="1" si="36"/>
        <v>0</v>
      </c>
      <c r="BA70" s="193">
        <f t="shared" ca="1" si="36"/>
        <v>0</v>
      </c>
      <c r="BB70" s="193">
        <f t="shared" ca="1" si="36"/>
        <v>0</v>
      </c>
      <c r="BC70" s="193">
        <f t="shared" ca="1" si="36"/>
        <v>0</v>
      </c>
      <c r="BD70" s="193">
        <f t="shared" ca="1" si="36"/>
        <v>0</v>
      </c>
      <c r="BE70" s="193">
        <f t="shared" ca="1" si="36"/>
        <v>0</v>
      </c>
      <c r="BF70" s="193">
        <f t="shared" ca="1" si="36"/>
        <v>0</v>
      </c>
      <c r="BG70" s="193">
        <f t="shared" ca="1" si="36"/>
        <v>0</v>
      </c>
      <c r="BH70" s="193">
        <f t="shared" ca="1" si="36"/>
        <v>0</v>
      </c>
      <c r="BI70" s="193">
        <f t="shared" ca="1" si="36"/>
        <v>0</v>
      </c>
      <c r="BJ70" s="193">
        <f t="shared" ca="1" si="36"/>
        <v>0</v>
      </c>
      <c r="BK70" s="193">
        <f t="shared" ca="1" si="36"/>
        <v>0</v>
      </c>
      <c r="BL70" s="193">
        <f t="shared" ca="1" si="36"/>
        <v>0</v>
      </c>
      <c r="BM70" s="193">
        <f t="shared" ca="1" si="36"/>
        <v>0</v>
      </c>
      <c r="BN70" s="193">
        <f t="shared" ca="1" si="36"/>
        <v>0</v>
      </c>
      <c r="BO70" s="193">
        <f t="shared" ca="1" si="36"/>
        <v>0</v>
      </c>
      <c r="BP70" s="193">
        <f t="shared" ca="1" si="36"/>
        <v>0</v>
      </c>
      <c r="BQ70" s="193">
        <f t="shared" ca="1" si="36"/>
        <v>0</v>
      </c>
      <c r="BR70" s="193">
        <f t="shared" ca="1" si="36"/>
        <v>0</v>
      </c>
      <c r="BS70" s="193">
        <f t="shared" ca="1" si="36"/>
        <v>0</v>
      </c>
      <c r="BT70" s="193">
        <f t="shared" ca="1" si="36"/>
        <v>0</v>
      </c>
      <c r="BU70" s="193">
        <f t="shared" ca="1" si="35"/>
        <v>0</v>
      </c>
      <c r="BV70" s="193">
        <f t="shared" ca="1" si="35"/>
        <v>0</v>
      </c>
      <c r="BW70" s="193">
        <f t="shared" ca="1" si="35"/>
        <v>0</v>
      </c>
      <c r="BX70" s="193">
        <f t="shared" ca="1" si="35"/>
        <v>0</v>
      </c>
      <c r="BY70" s="193">
        <f t="shared" ca="1" si="35"/>
        <v>0</v>
      </c>
      <c r="BZ70" s="193">
        <f t="shared" ca="1" si="35"/>
        <v>0</v>
      </c>
      <c r="CA70" s="193">
        <f t="shared" ca="1" si="35"/>
        <v>0</v>
      </c>
      <c r="CB70" s="193">
        <f t="shared" ca="1" si="35"/>
        <v>0</v>
      </c>
      <c r="CC70" s="193">
        <f t="shared" ca="1" si="35"/>
        <v>0</v>
      </c>
      <c r="CD70" s="193">
        <f t="shared" ca="1" si="35"/>
        <v>0</v>
      </c>
      <c r="CE70" s="193">
        <f t="shared" ca="1" si="35"/>
        <v>0</v>
      </c>
      <c r="CF70" s="193">
        <f t="shared" ca="1" si="35"/>
        <v>0</v>
      </c>
      <c r="CG70" s="193">
        <f t="shared" ca="1" si="35"/>
        <v>0</v>
      </c>
      <c r="CH70" s="193">
        <f t="shared" ca="1" si="35"/>
        <v>0</v>
      </c>
      <c r="CI70" s="193">
        <f t="shared" ca="1" si="35"/>
        <v>0</v>
      </c>
      <c r="CJ70" s="193">
        <f t="shared" ca="1" si="35"/>
        <v>0</v>
      </c>
      <c r="CK70" s="193">
        <f t="shared" ca="1" si="35"/>
        <v>0</v>
      </c>
      <c r="CL70" s="193">
        <f t="shared" ca="1" si="35"/>
        <v>0</v>
      </c>
      <c r="CM70" s="193">
        <f t="shared" ca="1" si="35"/>
        <v>0</v>
      </c>
      <c r="CN70" s="193">
        <f t="shared" ca="1" si="35"/>
        <v>0</v>
      </c>
      <c r="CO70" s="193">
        <f t="shared" ca="1" si="35"/>
        <v>0</v>
      </c>
      <c r="CP70" s="193">
        <f t="shared" ca="1" si="35"/>
        <v>0</v>
      </c>
      <c r="CQ70" s="193">
        <f t="shared" ca="1" si="35"/>
        <v>0</v>
      </c>
      <c r="CR70" s="193">
        <f t="shared" ca="1" si="35"/>
        <v>0</v>
      </c>
      <c r="CS70" s="193">
        <f t="shared" ca="1" si="35"/>
        <v>0</v>
      </c>
      <c r="CT70" s="193">
        <f t="shared" ca="1" si="35"/>
        <v>0</v>
      </c>
      <c r="CU70" s="193">
        <f t="shared" ca="1" si="35"/>
        <v>0</v>
      </c>
      <c r="CV70" s="193">
        <f t="shared" ca="1" si="35"/>
        <v>0</v>
      </c>
      <c r="CW70" s="193">
        <f t="shared" ca="1" si="35"/>
        <v>0</v>
      </c>
      <c r="CX70" s="193">
        <f t="shared" ca="1" si="35"/>
        <v>0</v>
      </c>
      <c r="CY70" s="193">
        <f t="shared" ca="1" si="35"/>
        <v>0</v>
      </c>
      <c r="CZ70" s="193">
        <f t="shared" ca="1" si="35"/>
        <v>0</v>
      </c>
      <c r="DA70" s="193">
        <f t="shared" ca="1" si="35"/>
        <v>0</v>
      </c>
      <c r="DB70" s="193">
        <f t="shared" ca="1" si="35"/>
        <v>0</v>
      </c>
      <c r="DC70" s="193">
        <f t="shared" ca="1" si="35"/>
        <v>0</v>
      </c>
    </row>
    <row r="71" spans="1:107">
      <c r="A71" s="44">
        <v>33</v>
      </c>
      <c r="B71" s="526" t="str">
        <f t="shared" ca="1" si="11"/>
        <v>D.3.8.</v>
      </c>
      <c r="C71" s="162" t="str">
        <f t="shared" ca="1" si="12"/>
        <v>Veikla</v>
      </c>
      <c r="D71" s="232"/>
      <c r="E71" s="232"/>
      <c r="F71" s="233"/>
      <c r="G71" s="225">
        <f ca="1">SUMIF($H$39:$DC$39,"&lt;="&amp;PAL,$H71:$DC71)</f>
        <v>0</v>
      </c>
      <c r="H71" s="193">
        <f t="shared" ca="1" si="31"/>
        <v>0</v>
      </c>
      <c r="I71" s="193">
        <f t="shared" ca="1" si="36"/>
        <v>0</v>
      </c>
      <c r="J71" s="193">
        <f t="shared" ca="1" si="36"/>
        <v>0</v>
      </c>
      <c r="K71" s="193">
        <f t="shared" ca="1" si="36"/>
        <v>0</v>
      </c>
      <c r="L71" s="193">
        <f t="shared" ca="1" si="36"/>
        <v>0</v>
      </c>
      <c r="M71" s="193">
        <f t="shared" ca="1" si="36"/>
        <v>0</v>
      </c>
      <c r="N71" s="193">
        <f t="shared" ca="1" si="36"/>
        <v>0</v>
      </c>
      <c r="O71" s="193">
        <f t="shared" ca="1" si="36"/>
        <v>0</v>
      </c>
      <c r="P71" s="193">
        <f t="shared" ca="1" si="36"/>
        <v>0</v>
      </c>
      <c r="Q71" s="193">
        <f t="shared" ca="1" si="36"/>
        <v>0</v>
      </c>
      <c r="R71" s="193">
        <f t="shared" ca="1" si="36"/>
        <v>0</v>
      </c>
      <c r="S71" s="193">
        <f t="shared" ca="1" si="36"/>
        <v>0</v>
      </c>
      <c r="T71" s="193">
        <f t="shared" ca="1" si="36"/>
        <v>0</v>
      </c>
      <c r="U71" s="193">
        <f t="shared" ca="1" si="36"/>
        <v>0</v>
      </c>
      <c r="V71" s="193">
        <f t="shared" ca="1" si="36"/>
        <v>0</v>
      </c>
      <c r="W71" s="193">
        <f t="shared" ca="1" si="36"/>
        <v>0</v>
      </c>
      <c r="X71" s="193">
        <f t="shared" ca="1" si="36"/>
        <v>0</v>
      </c>
      <c r="Y71" s="193">
        <f t="shared" ca="1" si="36"/>
        <v>0</v>
      </c>
      <c r="Z71" s="193">
        <f t="shared" ca="1" si="36"/>
        <v>0</v>
      </c>
      <c r="AA71" s="193">
        <f t="shared" ca="1" si="36"/>
        <v>0</v>
      </c>
      <c r="AB71" s="193">
        <f t="shared" ca="1" si="36"/>
        <v>0</v>
      </c>
      <c r="AC71" s="193">
        <f t="shared" ca="1" si="36"/>
        <v>0</v>
      </c>
      <c r="AD71" s="193">
        <f t="shared" ca="1" si="36"/>
        <v>0</v>
      </c>
      <c r="AE71" s="193">
        <f t="shared" ca="1" si="36"/>
        <v>0</v>
      </c>
      <c r="AF71" s="193">
        <f t="shared" ca="1" si="36"/>
        <v>0</v>
      </c>
      <c r="AG71" s="193">
        <f t="shared" ca="1" si="36"/>
        <v>0</v>
      </c>
      <c r="AH71" s="193">
        <f t="shared" ca="1" si="36"/>
        <v>0</v>
      </c>
      <c r="AI71" s="193">
        <f t="shared" ca="1" si="36"/>
        <v>0</v>
      </c>
      <c r="AJ71" s="193">
        <f t="shared" ca="1" si="36"/>
        <v>0</v>
      </c>
      <c r="AK71" s="193">
        <f t="shared" ca="1" si="36"/>
        <v>0</v>
      </c>
      <c r="AL71" s="193">
        <f t="shared" ca="1" si="36"/>
        <v>0</v>
      </c>
      <c r="AM71" s="193">
        <f t="shared" ca="1" si="36"/>
        <v>0</v>
      </c>
      <c r="AN71" s="193">
        <f t="shared" ca="1" si="36"/>
        <v>0</v>
      </c>
      <c r="AO71" s="193">
        <f t="shared" ca="1" si="36"/>
        <v>0</v>
      </c>
      <c r="AP71" s="193">
        <f t="shared" ca="1" si="36"/>
        <v>0</v>
      </c>
      <c r="AQ71" s="193">
        <f t="shared" ca="1" si="36"/>
        <v>0</v>
      </c>
      <c r="AR71" s="193">
        <f t="shared" ca="1" si="36"/>
        <v>0</v>
      </c>
      <c r="AS71" s="193">
        <f t="shared" ca="1" si="36"/>
        <v>0</v>
      </c>
      <c r="AT71" s="193">
        <f t="shared" ca="1" si="36"/>
        <v>0</v>
      </c>
      <c r="AU71" s="193">
        <f t="shared" ca="1" si="36"/>
        <v>0</v>
      </c>
      <c r="AV71" s="193">
        <f t="shared" ca="1" si="36"/>
        <v>0</v>
      </c>
      <c r="AW71" s="193">
        <f t="shared" ca="1" si="36"/>
        <v>0</v>
      </c>
      <c r="AX71" s="193">
        <f t="shared" ca="1" si="36"/>
        <v>0</v>
      </c>
      <c r="AY71" s="193">
        <f t="shared" ca="1" si="36"/>
        <v>0</v>
      </c>
      <c r="AZ71" s="193">
        <f t="shared" ca="1" si="36"/>
        <v>0</v>
      </c>
      <c r="BA71" s="193">
        <f t="shared" ca="1" si="36"/>
        <v>0</v>
      </c>
      <c r="BB71" s="193">
        <f t="shared" ca="1" si="36"/>
        <v>0</v>
      </c>
      <c r="BC71" s="193">
        <f t="shared" ca="1" si="36"/>
        <v>0</v>
      </c>
      <c r="BD71" s="193">
        <f t="shared" ca="1" si="36"/>
        <v>0</v>
      </c>
      <c r="BE71" s="193">
        <f t="shared" ca="1" si="36"/>
        <v>0</v>
      </c>
      <c r="BF71" s="193">
        <f t="shared" ca="1" si="36"/>
        <v>0</v>
      </c>
      <c r="BG71" s="193">
        <f t="shared" ca="1" si="36"/>
        <v>0</v>
      </c>
      <c r="BH71" s="193">
        <f t="shared" ca="1" si="36"/>
        <v>0</v>
      </c>
      <c r="BI71" s="193">
        <f t="shared" ca="1" si="36"/>
        <v>0</v>
      </c>
      <c r="BJ71" s="193">
        <f t="shared" ca="1" si="36"/>
        <v>0</v>
      </c>
      <c r="BK71" s="193">
        <f t="shared" ca="1" si="36"/>
        <v>0</v>
      </c>
      <c r="BL71" s="193">
        <f t="shared" ca="1" si="36"/>
        <v>0</v>
      </c>
      <c r="BM71" s="193">
        <f t="shared" ca="1" si="36"/>
        <v>0</v>
      </c>
      <c r="BN71" s="193">
        <f t="shared" ca="1" si="36"/>
        <v>0</v>
      </c>
      <c r="BO71" s="193">
        <f t="shared" ca="1" si="36"/>
        <v>0</v>
      </c>
      <c r="BP71" s="193">
        <f t="shared" ca="1" si="36"/>
        <v>0</v>
      </c>
      <c r="BQ71" s="193">
        <f t="shared" ca="1" si="36"/>
        <v>0</v>
      </c>
      <c r="BR71" s="193">
        <f t="shared" ca="1" si="36"/>
        <v>0</v>
      </c>
      <c r="BS71" s="193">
        <f t="shared" ca="1" si="36"/>
        <v>0</v>
      </c>
      <c r="BT71" s="193">
        <f t="shared" ca="1" si="36"/>
        <v>0</v>
      </c>
      <c r="BU71" s="193">
        <f t="shared" ca="1" si="35"/>
        <v>0</v>
      </c>
      <c r="BV71" s="193">
        <f t="shared" ca="1" si="35"/>
        <v>0</v>
      </c>
      <c r="BW71" s="193">
        <f t="shared" ca="1" si="35"/>
        <v>0</v>
      </c>
      <c r="BX71" s="193">
        <f t="shared" ca="1" si="35"/>
        <v>0</v>
      </c>
      <c r="BY71" s="193">
        <f t="shared" ca="1" si="35"/>
        <v>0</v>
      </c>
      <c r="BZ71" s="193">
        <f t="shared" ca="1" si="35"/>
        <v>0</v>
      </c>
      <c r="CA71" s="193">
        <f t="shared" ca="1" si="35"/>
        <v>0</v>
      </c>
      <c r="CB71" s="193">
        <f t="shared" ca="1" si="35"/>
        <v>0</v>
      </c>
      <c r="CC71" s="193">
        <f t="shared" ca="1" si="35"/>
        <v>0</v>
      </c>
      <c r="CD71" s="193">
        <f t="shared" ca="1" si="35"/>
        <v>0</v>
      </c>
      <c r="CE71" s="193">
        <f t="shared" ca="1" si="35"/>
        <v>0</v>
      </c>
      <c r="CF71" s="193">
        <f t="shared" ca="1" si="35"/>
        <v>0</v>
      </c>
      <c r="CG71" s="193">
        <f t="shared" ca="1" si="35"/>
        <v>0</v>
      </c>
      <c r="CH71" s="193">
        <f t="shared" ca="1" si="35"/>
        <v>0</v>
      </c>
      <c r="CI71" s="193">
        <f t="shared" ca="1" si="35"/>
        <v>0</v>
      </c>
      <c r="CJ71" s="193">
        <f t="shared" ca="1" si="35"/>
        <v>0</v>
      </c>
      <c r="CK71" s="193">
        <f t="shared" ca="1" si="35"/>
        <v>0</v>
      </c>
      <c r="CL71" s="193">
        <f t="shared" ca="1" si="35"/>
        <v>0</v>
      </c>
      <c r="CM71" s="193">
        <f t="shared" ca="1" si="35"/>
        <v>0</v>
      </c>
      <c r="CN71" s="193">
        <f t="shared" ca="1" si="35"/>
        <v>0</v>
      </c>
      <c r="CO71" s="193">
        <f t="shared" ca="1" si="35"/>
        <v>0</v>
      </c>
      <c r="CP71" s="193">
        <f t="shared" ca="1" si="35"/>
        <v>0</v>
      </c>
      <c r="CQ71" s="193">
        <f t="shared" ca="1" si="35"/>
        <v>0</v>
      </c>
      <c r="CR71" s="193">
        <f t="shared" ca="1" si="35"/>
        <v>0</v>
      </c>
      <c r="CS71" s="193">
        <f t="shared" ca="1" si="35"/>
        <v>0</v>
      </c>
      <c r="CT71" s="193">
        <f t="shared" ca="1" si="35"/>
        <v>0</v>
      </c>
      <c r="CU71" s="193">
        <f t="shared" ca="1" si="35"/>
        <v>0</v>
      </c>
      <c r="CV71" s="193">
        <f t="shared" ca="1" si="35"/>
        <v>0</v>
      </c>
      <c r="CW71" s="193">
        <f t="shared" ca="1" si="35"/>
        <v>0</v>
      </c>
      <c r="CX71" s="193">
        <f t="shared" ca="1" si="35"/>
        <v>0</v>
      </c>
      <c r="CY71" s="193">
        <f t="shared" ca="1" si="35"/>
        <v>0</v>
      </c>
      <c r="CZ71" s="193">
        <f t="shared" ca="1" si="35"/>
        <v>0</v>
      </c>
      <c r="DA71" s="193">
        <f t="shared" ca="1" si="35"/>
        <v>0</v>
      </c>
      <c r="DB71" s="193">
        <f t="shared" ca="1" si="35"/>
        <v>0</v>
      </c>
      <c r="DC71" s="193">
        <f t="shared" ca="1" si="35"/>
        <v>0</v>
      </c>
    </row>
    <row r="72" spans="1:107">
      <c r="A72" s="44">
        <v>34</v>
      </c>
      <c r="B72" s="160" t="str">
        <f t="shared" ca="1" si="11"/>
        <v>D.3.9.</v>
      </c>
      <c r="C72" s="162" t="str">
        <f t="shared" ca="1" si="12"/>
        <v>Investicijos (privataus ir NVO sektoriaus)</v>
      </c>
      <c r="D72" s="234"/>
      <c r="E72" s="234"/>
      <c r="F72" s="235"/>
      <c r="G72" s="225">
        <f ca="1">SUMIF($H$39:$DC$39,"&lt;="&amp;PAL,$H72:$DC72)</f>
        <v>0</v>
      </c>
      <c r="H72" s="193">
        <f t="shared" ref="H72:W83" ca="1" si="37">IFERROR(OFFSET(INDIRECT("'"&amp;Opt_alt&amp;"'!H12"),$A72,H$39)*(1+VMI)^H$39,"")</f>
        <v>0</v>
      </c>
      <c r="I72" s="193">
        <f t="shared" ca="1" si="37"/>
        <v>0</v>
      </c>
      <c r="J72" s="193">
        <f t="shared" ca="1" si="37"/>
        <v>0</v>
      </c>
      <c r="K72" s="193">
        <f t="shared" ca="1" si="37"/>
        <v>0</v>
      </c>
      <c r="L72" s="193">
        <f t="shared" ca="1" si="37"/>
        <v>0</v>
      </c>
      <c r="M72" s="193">
        <f t="shared" ca="1" si="37"/>
        <v>0</v>
      </c>
      <c r="N72" s="193">
        <f t="shared" ca="1" si="37"/>
        <v>0</v>
      </c>
      <c r="O72" s="193">
        <f t="shared" ca="1" si="37"/>
        <v>0</v>
      </c>
      <c r="P72" s="193">
        <f t="shared" ca="1" si="37"/>
        <v>0</v>
      </c>
      <c r="Q72" s="193">
        <f t="shared" ca="1" si="37"/>
        <v>0</v>
      </c>
      <c r="R72" s="193">
        <f t="shared" ca="1" si="37"/>
        <v>0</v>
      </c>
      <c r="S72" s="193">
        <f t="shared" ca="1" si="37"/>
        <v>0</v>
      </c>
      <c r="T72" s="193">
        <f t="shared" ca="1" si="37"/>
        <v>0</v>
      </c>
      <c r="U72" s="193">
        <f t="shared" ca="1" si="37"/>
        <v>0</v>
      </c>
      <c r="V72" s="193">
        <f t="shared" ca="1" si="37"/>
        <v>0</v>
      </c>
      <c r="W72" s="193">
        <f t="shared" ca="1" si="37"/>
        <v>0</v>
      </c>
      <c r="X72" s="193">
        <f t="shared" ca="1" si="36"/>
        <v>0</v>
      </c>
      <c r="Y72" s="193">
        <f t="shared" ca="1" si="36"/>
        <v>0</v>
      </c>
      <c r="Z72" s="193">
        <f t="shared" ca="1" si="36"/>
        <v>0</v>
      </c>
      <c r="AA72" s="193">
        <f t="shared" ca="1" si="36"/>
        <v>0</v>
      </c>
      <c r="AB72" s="193">
        <f t="shared" ca="1" si="36"/>
        <v>0</v>
      </c>
      <c r="AC72" s="193">
        <f t="shared" ca="1" si="36"/>
        <v>0</v>
      </c>
      <c r="AD72" s="193">
        <f t="shared" ca="1" si="36"/>
        <v>0</v>
      </c>
      <c r="AE72" s="193">
        <f t="shared" ca="1" si="36"/>
        <v>0</v>
      </c>
      <c r="AF72" s="193">
        <f t="shared" ca="1" si="36"/>
        <v>0</v>
      </c>
      <c r="AG72" s="193">
        <f t="shared" ca="1" si="36"/>
        <v>0</v>
      </c>
      <c r="AH72" s="193">
        <f t="shared" ca="1" si="36"/>
        <v>0</v>
      </c>
      <c r="AI72" s="193">
        <f t="shared" ca="1" si="36"/>
        <v>0</v>
      </c>
      <c r="AJ72" s="193">
        <f t="shared" ca="1" si="36"/>
        <v>0</v>
      </c>
      <c r="AK72" s="193">
        <f t="shared" ca="1" si="36"/>
        <v>0</v>
      </c>
      <c r="AL72" s="193">
        <f t="shared" ca="1" si="36"/>
        <v>0</v>
      </c>
      <c r="AM72" s="193">
        <f t="shared" ca="1" si="36"/>
        <v>0</v>
      </c>
      <c r="AN72" s="193">
        <f t="shared" ca="1" si="36"/>
        <v>0</v>
      </c>
      <c r="AO72" s="193">
        <f t="shared" ca="1" si="36"/>
        <v>0</v>
      </c>
      <c r="AP72" s="193">
        <f t="shared" ca="1" si="36"/>
        <v>0</v>
      </c>
      <c r="AQ72" s="193">
        <f t="shared" ca="1" si="36"/>
        <v>0</v>
      </c>
      <c r="AR72" s="193">
        <f t="shared" ca="1" si="36"/>
        <v>0</v>
      </c>
      <c r="AS72" s="193">
        <f t="shared" ca="1" si="36"/>
        <v>0</v>
      </c>
      <c r="AT72" s="193">
        <f t="shared" ca="1" si="36"/>
        <v>0</v>
      </c>
      <c r="AU72" s="193">
        <f t="shared" ca="1" si="36"/>
        <v>0</v>
      </c>
      <c r="AV72" s="193">
        <f t="shared" ca="1" si="36"/>
        <v>0</v>
      </c>
      <c r="AW72" s="193">
        <f t="shared" ca="1" si="36"/>
        <v>0</v>
      </c>
      <c r="AX72" s="193">
        <f t="shared" ca="1" si="36"/>
        <v>0</v>
      </c>
      <c r="AY72" s="193">
        <f t="shared" ca="1" si="36"/>
        <v>0</v>
      </c>
      <c r="AZ72" s="193">
        <f t="shared" ca="1" si="36"/>
        <v>0</v>
      </c>
      <c r="BA72" s="193">
        <f t="shared" ca="1" si="36"/>
        <v>0</v>
      </c>
      <c r="BB72" s="193">
        <f t="shared" ca="1" si="36"/>
        <v>0</v>
      </c>
      <c r="BC72" s="193">
        <f t="shared" ca="1" si="36"/>
        <v>0</v>
      </c>
      <c r="BD72" s="193">
        <f t="shared" ca="1" si="36"/>
        <v>0</v>
      </c>
      <c r="BE72" s="193">
        <f t="shared" ca="1" si="36"/>
        <v>0</v>
      </c>
      <c r="BF72" s="193">
        <f t="shared" ca="1" si="36"/>
        <v>0</v>
      </c>
      <c r="BG72" s="193">
        <f t="shared" ca="1" si="36"/>
        <v>0</v>
      </c>
      <c r="BH72" s="193">
        <f t="shared" ca="1" si="36"/>
        <v>0</v>
      </c>
      <c r="BI72" s="193">
        <f t="shared" ca="1" si="36"/>
        <v>0</v>
      </c>
      <c r="BJ72" s="193">
        <f t="shared" ca="1" si="36"/>
        <v>0</v>
      </c>
      <c r="BK72" s="193">
        <f t="shared" ca="1" si="36"/>
        <v>0</v>
      </c>
      <c r="BL72" s="193">
        <f t="shared" ca="1" si="36"/>
        <v>0</v>
      </c>
      <c r="BM72" s="193">
        <f t="shared" ca="1" si="36"/>
        <v>0</v>
      </c>
      <c r="BN72" s="193">
        <f t="shared" ca="1" si="36"/>
        <v>0</v>
      </c>
      <c r="BO72" s="193">
        <f t="shared" ca="1" si="36"/>
        <v>0</v>
      </c>
      <c r="BP72" s="193">
        <f t="shared" ca="1" si="36"/>
        <v>0</v>
      </c>
      <c r="BQ72" s="193">
        <f t="shared" ca="1" si="36"/>
        <v>0</v>
      </c>
      <c r="BR72" s="193">
        <f t="shared" ca="1" si="36"/>
        <v>0</v>
      </c>
      <c r="BS72" s="193">
        <f t="shared" ca="1" si="36"/>
        <v>0</v>
      </c>
      <c r="BT72" s="193">
        <f t="shared" ca="1" si="36"/>
        <v>0</v>
      </c>
      <c r="BU72" s="193">
        <f t="shared" ca="1" si="35"/>
        <v>0</v>
      </c>
      <c r="BV72" s="193">
        <f t="shared" ca="1" si="35"/>
        <v>0</v>
      </c>
      <c r="BW72" s="193">
        <f t="shared" ca="1" si="35"/>
        <v>0</v>
      </c>
      <c r="BX72" s="193">
        <f t="shared" ca="1" si="35"/>
        <v>0</v>
      </c>
      <c r="BY72" s="193">
        <f t="shared" ca="1" si="35"/>
        <v>0</v>
      </c>
      <c r="BZ72" s="193">
        <f t="shared" ca="1" si="35"/>
        <v>0</v>
      </c>
      <c r="CA72" s="193">
        <f t="shared" ca="1" si="35"/>
        <v>0</v>
      </c>
      <c r="CB72" s="193">
        <f t="shared" ca="1" si="35"/>
        <v>0</v>
      </c>
      <c r="CC72" s="193">
        <f t="shared" ca="1" si="35"/>
        <v>0</v>
      </c>
      <c r="CD72" s="193">
        <f t="shared" ca="1" si="35"/>
        <v>0</v>
      </c>
      <c r="CE72" s="193">
        <f t="shared" ca="1" si="35"/>
        <v>0</v>
      </c>
      <c r="CF72" s="193">
        <f t="shared" ca="1" si="35"/>
        <v>0</v>
      </c>
      <c r="CG72" s="193">
        <f t="shared" ca="1" si="35"/>
        <v>0</v>
      </c>
      <c r="CH72" s="193">
        <f t="shared" ca="1" si="35"/>
        <v>0</v>
      </c>
      <c r="CI72" s="193">
        <f t="shared" ca="1" si="35"/>
        <v>0</v>
      </c>
      <c r="CJ72" s="193">
        <f t="shared" ca="1" si="35"/>
        <v>0</v>
      </c>
      <c r="CK72" s="193">
        <f t="shared" ca="1" si="35"/>
        <v>0</v>
      </c>
      <c r="CL72" s="193">
        <f t="shared" ca="1" si="35"/>
        <v>0</v>
      </c>
      <c r="CM72" s="193">
        <f t="shared" ca="1" si="35"/>
        <v>0</v>
      </c>
      <c r="CN72" s="193">
        <f t="shared" ca="1" si="35"/>
        <v>0</v>
      </c>
      <c r="CO72" s="193">
        <f t="shared" ca="1" si="35"/>
        <v>0</v>
      </c>
      <c r="CP72" s="193">
        <f t="shared" ca="1" si="35"/>
        <v>0</v>
      </c>
      <c r="CQ72" s="193">
        <f t="shared" ca="1" si="35"/>
        <v>0</v>
      </c>
      <c r="CR72" s="193">
        <f t="shared" ca="1" si="35"/>
        <v>0</v>
      </c>
      <c r="CS72" s="193">
        <f t="shared" ca="1" si="35"/>
        <v>0</v>
      </c>
      <c r="CT72" s="193">
        <f t="shared" ca="1" si="35"/>
        <v>0</v>
      </c>
      <c r="CU72" s="193">
        <f t="shared" ca="1" si="35"/>
        <v>0</v>
      </c>
      <c r="CV72" s="193">
        <f t="shared" ca="1" si="35"/>
        <v>0</v>
      </c>
      <c r="CW72" s="193">
        <f t="shared" ca="1" si="35"/>
        <v>0</v>
      </c>
      <c r="CX72" s="193">
        <f t="shared" ca="1" si="35"/>
        <v>0</v>
      </c>
      <c r="CY72" s="193">
        <f t="shared" ca="1" si="35"/>
        <v>0</v>
      </c>
      <c r="CZ72" s="193">
        <f t="shared" ca="1" si="35"/>
        <v>0</v>
      </c>
      <c r="DA72" s="193">
        <f t="shared" ca="1" si="35"/>
        <v>0</v>
      </c>
      <c r="DB72" s="193">
        <f t="shared" ca="1" si="35"/>
        <v>0</v>
      </c>
      <c r="DC72" s="193">
        <f t="shared" ca="1" si="35"/>
        <v>0</v>
      </c>
    </row>
    <row r="73" spans="1:107">
      <c r="A73" s="44">
        <v>38</v>
      </c>
      <c r="B73" s="527" t="str">
        <f t="shared" ca="1" si="11"/>
        <v>E.</v>
      </c>
      <c r="C73" s="231" t="str">
        <f t="shared" ca="1" si="12"/>
        <v>INVESTICINĖS VEIKLOS</v>
      </c>
      <c r="D73" s="234"/>
      <c r="E73" s="234"/>
      <c r="F73" s="235"/>
      <c r="G73" s="225">
        <f ca="1">SUMIF($H$39:$DC$39,"&lt;="&amp;PAL,$H73:$DC73)</f>
        <v>3398055680.5901389</v>
      </c>
      <c r="H73" s="336">
        <f ca="1">SUM(H74,H84,H94)</f>
        <v>0</v>
      </c>
      <c r="I73" s="336">
        <f t="shared" ref="I73:BT73" ca="1" si="38">SUM(I74,I84,I94)</f>
        <v>1778233.2</v>
      </c>
      <c r="J73" s="336">
        <f t="shared" ca="1" si="38"/>
        <v>130281187.63304999</v>
      </c>
      <c r="K73" s="336">
        <f t="shared" ca="1" si="38"/>
        <v>386007132.46045274</v>
      </c>
      <c r="L73" s="336">
        <f t="shared" ca="1" si="38"/>
        <v>565136225.73458612</v>
      </c>
      <c r="M73" s="336">
        <f t="shared" ca="1" si="38"/>
        <v>933347426.75490618</v>
      </c>
      <c r="N73" s="336">
        <f t="shared" ca="1" si="38"/>
        <v>370138301.13954204</v>
      </c>
      <c r="O73" s="336">
        <f t="shared" ca="1" si="38"/>
        <v>432632042.14101571</v>
      </c>
      <c r="P73" s="336">
        <f t="shared" ca="1" si="38"/>
        <v>250640594.36914626</v>
      </c>
      <c r="Q73" s="336">
        <f t="shared" ca="1" si="38"/>
        <v>149029888.28379247</v>
      </c>
      <c r="R73" s="336">
        <f t="shared" ca="1" si="38"/>
        <v>111726488.19677356</v>
      </c>
      <c r="S73" s="336">
        <f t="shared" ca="1" si="38"/>
        <v>35138776.80834005</v>
      </c>
      <c r="T73" s="336">
        <f t="shared" ca="1" si="38"/>
        <v>32199383.868534099</v>
      </c>
      <c r="U73" s="336">
        <f t="shared" ca="1" si="38"/>
        <v>0</v>
      </c>
      <c r="V73" s="336">
        <f t="shared" ca="1" si="38"/>
        <v>0</v>
      </c>
      <c r="W73" s="336">
        <f t="shared" ca="1" si="38"/>
        <v>0</v>
      </c>
      <c r="X73" s="336">
        <f t="shared" ca="1" si="38"/>
        <v>0</v>
      </c>
      <c r="Y73" s="336">
        <f t="shared" ca="1" si="38"/>
        <v>0</v>
      </c>
      <c r="Z73" s="336">
        <f t="shared" ca="1" si="38"/>
        <v>0</v>
      </c>
      <c r="AA73" s="336">
        <f t="shared" ca="1" si="38"/>
        <v>0</v>
      </c>
      <c r="AB73" s="336">
        <f t="shared" ca="1" si="38"/>
        <v>0</v>
      </c>
      <c r="AC73" s="336">
        <f t="shared" ca="1" si="38"/>
        <v>0</v>
      </c>
      <c r="AD73" s="336">
        <f t="shared" ca="1" si="38"/>
        <v>0</v>
      </c>
      <c r="AE73" s="336">
        <f t="shared" ca="1" si="38"/>
        <v>0</v>
      </c>
      <c r="AF73" s="336">
        <f t="shared" ca="1" si="38"/>
        <v>0</v>
      </c>
      <c r="AG73" s="336">
        <f t="shared" ca="1" si="38"/>
        <v>0</v>
      </c>
      <c r="AH73" s="336">
        <f t="shared" ca="1" si="38"/>
        <v>0</v>
      </c>
      <c r="AI73" s="336">
        <f t="shared" ca="1" si="38"/>
        <v>0</v>
      </c>
      <c r="AJ73" s="336">
        <f t="shared" ca="1" si="38"/>
        <v>0</v>
      </c>
      <c r="AK73" s="336">
        <f t="shared" ca="1" si="38"/>
        <v>0</v>
      </c>
      <c r="AL73" s="336">
        <f t="shared" ca="1" si="38"/>
        <v>0</v>
      </c>
      <c r="AM73" s="336">
        <f t="shared" ca="1" si="38"/>
        <v>0</v>
      </c>
      <c r="AN73" s="336">
        <f t="shared" ca="1" si="38"/>
        <v>0</v>
      </c>
      <c r="AO73" s="336">
        <f t="shared" ca="1" si="38"/>
        <v>0</v>
      </c>
      <c r="AP73" s="336">
        <f t="shared" ca="1" si="38"/>
        <v>0</v>
      </c>
      <c r="AQ73" s="336">
        <f t="shared" ca="1" si="38"/>
        <v>0</v>
      </c>
      <c r="AR73" s="336">
        <f t="shared" ca="1" si="38"/>
        <v>0</v>
      </c>
      <c r="AS73" s="336">
        <f t="shared" ca="1" si="38"/>
        <v>0</v>
      </c>
      <c r="AT73" s="336">
        <f t="shared" ca="1" si="38"/>
        <v>0</v>
      </c>
      <c r="AU73" s="336">
        <f t="shared" ca="1" si="38"/>
        <v>0</v>
      </c>
      <c r="AV73" s="336">
        <f t="shared" ca="1" si="38"/>
        <v>0</v>
      </c>
      <c r="AW73" s="336">
        <f t="shared" ca="1" si="38"/>
        <v>0</v>
      </c>
      <c r="AX73" s="336">
        <f t="shared" ca="1" si="38"/>
        <v>0</v>
      </c>
      <c r="AY73" s="336">
        <f t="shared" ca="1" si="38"/>
        <v>0</v>
      </c>
      <c r="AZ73" s="336">
        <f t="shared" ca="1" si="38"/>
        <v>0</v>
      </c>
      <c r="BA73" s="336">
        <f t="shared" ca="1" si="38"/>
        <v>0</v>
      </c>
      <c r="BB73" s="336">
        <f t="shared" ca="1" si="38"/>
        <v>0</v>
      </c>
      <c r="BC73" s="336">
        <f t="shared" ca="1" si="38"/>
        <v>0</v>
      </c>
      <c r="BD73" s="336">
        <f t="shared" ca="1" si="38"/>
        <v>0</v>
      </c>
      <c r="BE73" s="336">
        <f t="shared" ca="1" si="38"/>
        <v>0</v>
      </c>
      <c r="BF73" s="336">
        <f t="shared" ca="1" si="38"/>
        <v>0</v>
      </c>
      <c r="BG73" s="336">
        <f t="shared" ca="1" si="38"/>
        <v>0</v>
      </c>
      <c r="BH73" s="336">
        <f t="shared" ca="1" si="38"/>
        <v>0</v>
      </c>
      <c r="BI73" s="336">
        <f t="shared" ca="1" si="38"/>
        <v>0</v>
      </c>
      <c r="BJ73" s="336">
        <f t="shared" ca="1" si="38"/>
        <v>0</v>
      </c>
      <c r="BK73" s="336">
        <f t="shared" ca="1" si="38"/>
        <v>0</v>
      </c>
      <c r="BL73" s="336">
        <f t="shared" ca="1" si="38"/>
        <v>0</v>
      </c>
      <c r="BM73" s="336">
        <f t="shared" ca="1" si="38"/>
        <v>0</v>
      </c>
      <c r="BN73" s="336">
        <f t="shared" ca="1" si="38"/>
        <v>0</v>
      </c>
      <c r="BO73" s="336">
        <f t="shared" ca="1" si="38"/>
        <v>0</v>
      </c>
      <c r="BP73" s="336">
        <f t="shared" ca="1" si="38"/>
        <v>0</v>
      </c>
      <c r="BQ73" s="336">
        <f t="shared" ca="1" si="38"/>
        <v>0</v>
      </c>
      <c r="BR73" s="336">
        <f t="shared" ca="1" si="38"/>
        <v>0</v>
      </c>
      <c r="BS73" s="336">
        <f t="shared" ca="1" si="38"/>
        <v>0</v>
      </c>
      <c r="BT73" s="336">
        <f t="shared" ca="1" si="38"/>
        <v>0</v>
      </c>
      <c r="BU73" s="336">
        <f t="shared" ref="BU73:DC73" ca="1" si="39">SUM(BU74,BU84,BU94)</f>
        <v>0</v>
      </c>
      <c r="BV73" s="336">
        <f t="shared" ca="1" si="39"/>
        <v>0</v>
      </c>
      <c r="BW73" s="336">
        <f t="shared" ca="1" si="39"/>
        <v>0</v>
      </c>
      <c r="BX73" s="336">
        <f t="shared" ca="1" si="39"/>
        <v>0</v>
      </c>
      <c r="BY73" s="336">
        <f t="shared" ca="1" si="39"/>
        <v>0</v>
      </c>
      <c r="BZ73" s="336">
        <f t="shared" ca="1" si="39"/>
        <v>0</v>
      </c>
      <c r="CA73" s="336">
        <f t="shared" ca="1" si="39"/>
        <v>0</v>
      </c>
      <c r="CB73" s="336">
        <f t="shared" ca="1" si="39"/>
        <v>0</v>
      </c>
      <c r="CC73" s="336">
        <f t="shared" ca="1" si="39"/>
        <v>0</v>
      </c>
      <c r="CD73" s="336">
        <f t="shared" ca="1" si="39"/>
        <v>0</v>
      </c>
      <c r="CE73" s="336">
        <f t="shared" ca="1" si="39"/>
        <v>0</v>
      </c>
      <c r="CF73" s="336">
        <f t="shared" ca="1" si="39"/>
        <v>0</v>
      </c>
      <c r="CG73" s="336">
        <f t="shared" ca="1" si="39"/>
        <v>0</v>
      </c>
      <c r="CH73" s="336">
        <f t="shared" ca="1" si="39"/>
        <v>0</v>
      </c>
      <c r="CI73" s="336">
        <f t="shared" ca="1" si="39"/>
        <v>0</v>
      </c>
      <c r="CJ73" s="336">
        <f t="shared" ca="1" si="39"/>
        <v>0</v>
      </c>
      <c r="CK73" s="336">
        <f t="shared" ca="1" si="39"/>
        <v>0</v>
      </c>
      <c r="CL73" s="336">
        <f t="shared" ca="1" si="39"/>
        <v>0</v>
      </c>
      <c r="CM73" s="336">
        <f t="shared" ca="1" si="39"/>
        <v>0</v>
      </c>
      <c r="CN73" s="336">
        <f t="shared" ca="1" si="39"/>
        <v>0</v>
      </c>
      <c r="CO73" s="336">
        <f t="shared" ca="1" si="39"/>
        <v>0</v>
      </c>
      <c r="CP73" s="336">
        <f t="shared" ca="1" si="39"/>
        <v>0</v>
      </c>
      <c r="CQ73" s="336">
        <f t="shared" ca="1" si="39"/>
        <v>0</v>
      </c>
      <c r="CR73" s="336">
        <f t="shared" ca="1" si="39"/>
        <v>0</v>
      </c>
      <c r="CS73" s="336">
        <f t="shared" ca="1" si="39"/>
        <v>0</v>
      </c>
      <c r="CT73" s="336">
        <f t="shared" ca="1" si="39"/>
        <v>0</v>
      </c>
      <c r="CU73" s="336">
        <f t="shared" ca="1" si="39"/>
        <v>0</v>
      </c>
      <c r="CV73" s="336">
        <f t="shared" ca="1" si="39"/>
        <v>0</v>
      </c>
      <c r="CW73" s="336">
        <f t="shared" ca="1" si="39"/>
        <v>0</v>
      </c>
      <c r="CX73" s="336">
        <f t="shared" ca="1" si="39"/>
        <v>0</v>
      </c>
      <c r="CY73" s="336">
        <f t="shared" ca="1" si="39"/>
        <v>0</v>
      </c>
      <c r="CZ73" s="336">
        <f t="shared" ca="1" si="39"/>
        <v>0</v>
      </c>
      <c r="DA73" s="336">
        <f t="shared" ca="1" si="39"/>
        <v>0</v>
      </c>
      <c r="DB73" s="336">
        <f t="shared" ca="1" si="39"/>
        <v>0</v>
      </c>
      <c r="DC73" s="336">
        <f t="shared" ca="1" si="39"/>
        <v>0</v>
      </c>
    </row>
    <row r="74" spans="1:107">
      <c r="A74" s="44">
        <v>39</v>
      </c>
      <c r="B74" s="527" t="str">
        <f t="shared" ca="1" si="11"/>
        <v>E.1.</v>
      </c>
      <c r="C74" s="231" t="str">
        <f t="shared" ca="1" si="12"/>
        <v>Infrastruktūros vystymas</v>
      </c>
      <c r="D74" s="234"/>
      <c r="E74" s="234"/>
      <c r="F74" s="235"/>
      <c r="G74" s="225">
        <f ca="1">SUMIF($H$39:$DC$39,"&lt;="&amp;PAL,$H74:$DC74)</f>
        <v>3395443481.7930293</v>
      </c>
      <c r="H74" s="336">
        <f ca="1">SUM(H75:H83)</f>
        <v>0</v>
      </c>
      <c r="I74" s="336">
        <f t="shared" ref="I74:BT74" ca="1" si="40">SUM(I75:I83)</f>
        <v>1778233.2</v>
      </c>
      <c r="J74" s="336">
        <f t="shared" ca="1" si="40"/>
        <v>129246810.13304999</v>
      </c>
      <c r="K74" s="336">
        <f t="shared" ca="1" si="40"/>
        <v>384914405.46045274</v>
      </c>
      <c r="L74" s="336">
        <f t="shared" ca="1" si="40"/>
        <v>564882986.25233614</v>
      </c>
      <c r="M74" s="336">
        <f t="shared" ca="1" si="40"/>
        <v>933115571.94004619</v>
      </c>
      <c r="N74" s="336">
        <f t="shared" ca="1" si="40"/>
        <v>370138301.13954204</v>
      </c>
      <c r="O74" s="336">
        <f t="shared" ca="1" si="40"/>
        <v>432632042.14101571</v>
      </c>
      <c r="P74" s="336">
        <f t="shared" ca="1" si="40"/>
        <v>250640594.36914626</v>
      </c>
      <c r="Q74" s="336">
        <f t="shared" ca="1" si="40"/>
        <v>149029888.28379247</v>
      </c>
      <c r="R74" s="336">
        <f t="shared" ca="1" si="40"/>
        <v>111726488.19677356</v>
      </c>
      <c r="S74" s="336">
        <f t="shared" ca="1" si="40"/>
        <v>35138776.80834005</v>
      </c>
      <c r="T74" s="336">
        <f t="shared" ca="1" si="40"/>
        <v>32199383.868534099</v>
      </c>
      <c r="U74" s="336">
        <f t="shared" ca="1" si="40"/>
        <v>0</v>
      </c>
      <c r="V74" s="336">
        <f t="shared" ca="1" si="40"/>
        <v>0</v>
      </c>
      <c r="W74" s="336">
        <f t="shared" ca="1" si="40"/>
        <v>0</v>
      </c>
      <c r="X74" s="336">
        <f t="shared" ca="1" si="40"/>
        <v>0</v>
      </c>
      <c r="Y74" s="336">
        <f t="shared" ca="1" si="40"/>
        <v>0</v>
      </c>
      <c r="Z74" s="336">
        <f t="shared" ca="1" si="40"/>
        <v>0</v>
      </c>
      <c r="AA74" s="336">
        <f t="shared" ca="1" si="40"/>
        <v>0</v>
      </c>
      <c r="AB74" s="336">
        <f t="shared" ca="1" si="40"/>
        <v>0</v>
      </c>
      <c r="AC74" s="336">
        <f t="shared" ca="1" si="40"/>
        <v>0</v>
      </c>
      <c r="AD74" s="336">
        <f t="shared" ca="1" si="40"/>
        <v>0</v>
      </c>
      <c r="AE74" s="336">
        <f t="shared" ca="1" si="40"/>
        <v>0</v>
      </c>
      <c r="AF74" s="336">
        <f t="shared" ca="1" si="40"/>
        <v>0</v>
      </c>
      <c r="AG74" s="336">
        <f t="shared" ca="1" si="40"/>
        <v>0</v>
      </c>
      <c r="AH74" s="336">
        <f t="shared" ca="1" si="40"/>
        <v>0</v>
      </c>
      <c r="AI74" s="336">
        <f t="shared" ca="1" si="40"/>
        <v>0</v>
      </c>
      <c r="AJ74" s="336">
        <f t="shared" ca="1" si="40"/>
        <v>0</v>
      </c>
      <c r="AK74" s="336">
        <f t="shared" ca="1" si="40"/>
        <v>0</v>
      </c>
      <c r="AL74" s="336">
        <f t="shared" ca="1" si="40"/>
        <v>0</v>
      </c>
      <c r="AM74" s="336">
        <f t="shared" ca="1" si="40"/>
        <v>0</v>
      </c>
      <c r="AN74" s="336">
        <f t="shared" ca="1" si="40"/>
        <v>0</v>
      </c>
      <c r="AO74" s="336">
        <f t="shared" ca="1" si="40"/>
        <v>0</v>
      </c>
      <c r="AP74" s="336">
        <f t="shared" ca="1" si="40"/>
        <v>0</v>
      </c>
      <c r="AQ74" s="336">
        <f t="shared" ca="1" si="40"/>
        <v>0</v>
      </c>
      <c r="AR74" s="336">
        <f t="shared" ca="1" si="40"/>
        <v>0</v>
      </c>
      <c r="AS74" s="336">
        <f t="shared" ca="1" si="40"/>
        <v>0</v>
      </c>
      <c r="AT74" s="336">
        <f t="shared" ca="1" si="40"/>
        <v>0</v>
      </c>
      <c r="AU74" s="336">
        <f t="shared" ca="1" si="40"/>
        <v>0</v>
      </c>
      <c r="AV74" s="336">
        <f t="shared" ca="1" si="40"/>
        <v>0</v>
      </c>
      <c r="AW74" s="336">
        <f t="shared" ca="1" si="40"/>
        <v>0</v>
      </c>
      <c r="AX74" s="336">
        <f t="shared" ca="1" si="40"/>
        <v>0</v>
      </c>
      <c r="AY74" s="336">
        <f t="shared" ca="1" si="40"/>
        <v>0</v>
      </c>
      <c r="AZ74" s="336">
        <f t="shared" ca="1" si="40"/>
        <v>0</v>
      </c>
      <c r="BA74" s="336">
        <f t="shared" ca="1" si="40"/>
        <v>0</v>
      </c>
      <c r="BB74" s="336">
        <f t="shared" ca="1" si="40"/>
        <v>0</v>
      </c>
      <c r="BC74" s="336">
        <f t="shared" ca="1" si="40"/>
        <v>0</v>
      </c>
      <c r="BD74" s="336">
        <f t="shared" ca="1" si="40"/>
        <v>0</v>
      </c>
      <c r="BE74" s="336">
        <f t="shared" ca="1" si="40"/>
        <v>0</v>
      </c>
      <c r="BF74" s="336">
        <f t="shared" ca="1" si="40"/>
        <v>0</v>
      </c>
      <c r="BG74" s="336">
        <f t="shared" ca="1" si="40"/>
        <v>0</v>
      </c>
      <c r="BH74" s="336">
        <f t="shared" ca="1" si="40"/>
        <v>0</v>
      </c>
      <c r="BI74" s="336">
        <f t="shared" ca="1" si="40"/>
        <v>0</v>
      </c>
      <c r="BJ74" s="336">
        <f t="shared" ca="1" si="40"/>
        <v>0</v>
      </c>
      <c r="BK74" s="336">
        <f t="shared" ca="1" si="40"/>
        <v>0</v>
      </c>
      <c r="BL74" s="336">
        <f t="shared" ca="1" si="40"/>
        <v>0</v>
      </c>
      <c r="BM74" s="336">
        <f t="shared" ca="1" si="40"/>
        <v>0</v>
      </c>
      <c r="BN74" s="336">
        <f t="shared" ca="1" si="40"/>
        <v>0</v>
      </c>
      <c r="BO74" s="336">
        <f t="shared" ca="1" si="40"/>
        <v>0</v>
      </c>
      <c r="BP74" s="336">
        <f t="shared" ca="1" si="40"/>
        <v>0</v>
      </c>
      <c r="BQ74" s="336">
        <f t="shared" ca="1" si="40"/>
        <v>0</v>
      </c>
      <c r="BR74" s="336">
        <f t="shared" ca="1" si="40"/>
        <v>0</v>
      </c>
      <c r="BS74" s="336">
        <f t="shared" ca="1" si="40"/>
        <v>0</v>
      </c>
      <c r="BT74" s="336">
        <f t="shared" ca="1" si="40"/>
        <v>0</v>
      </c>
      <c r="BU74" s="336">
        <f t="shared" ref="BU74:DC74" ca="1" si="41">SUM(BU75:BU83)</f>
        <v>0</v>
      </c>
      <c r="BV74" s="336">
        <f t="shared" ca="1" si="41"/>
        <v>0</v>
      </c>
      <c r="BW74" s="336">
        <f t="shared" ca="1" si="41"/>
        <v>0</v>
      </c>
      <c r="BX74" s="336">
        <f t="shared" ca="1" si="41"/>
        <v>0</v>
      </c>
      <c r="BY74" s="336">
        <f t="shared" ca="1" si="41"/>
        <v>0</v>
      </c>
      <c r="BZ74" s="336">
        <f t="shared" ca="1" si="41"/>
        <v>0</v>
      </c>
      <c r="CA74" s="336">
        <f t="shared" ca="1" si="41"/>
        <v>0</v>
      </c>
      <c r="CB74" s="336">
        <f t="shared" ca="1" si="41"/>
        <v>0</v>
      </c>
      <c r="CC74" s="336">
        <f t="shared" ca="1" si="41"/>
        <v>0</v>
      </c>
      <c r="CD74" s="336">
        <f t="shared" ca="1" si="41"/>
        <v>0</v>
      </c>
      <c r="CE74" s="336">
        <f t="shared" ca="1" si="41"/>
        <v>0</v>
      </c>
      <c r="CF74" s="336">
        <f t="shared" ca="1" si="41"/>
        <v>0</v>
      </c>
      <c r="CG74" s="336">
        <f t="shared" ca="1" si="41"/>
        <v>0</v>
      </c>
      <c r="CH74" s="336">
        <f t="shared" ca="1" si="41"/>
        <v>0</v>
      </c>
      <c r="CI74" s="336">
        <f t="shared" ca="1" si="41"/>
        <v>0</v>
      </c>
      <c r="CJ74" s="336">
        <f t="shared" ca="1" si="41"/>
        <v>0</v>
      </c>
      <c r="CK74" s="336">
        <f t="shared" ca="1" si="41"/>
        <v>0</v>
      </c>
      <c r="CL74" s="336">
        <f t="shared" ca="1" si="41"/>
        <v>0</v>
      </c>
      <c r="CM74" s="336">
        <f t="shared" ca="1" si="41"/>
        <v>0</v>
      </c>
      <c r="CN74" s="336">
        <f t="shared" ca="1" si="41"/>
        <v>0</v>
      </c>
      <c r="CO74" s="336">
        <f t="shared" ca="1" si="41"/>
        <v>0</v>
      </c>
      <c r="CP74" s="336">
        <f t="shared" ca="1" si="41"/>
        <v>0</v>
      </c>
      <c r="CQ74" s="336">
        <f t="shared" ca="1" si="41"/>
        <v>0</v>
      </c>
      <c r="CR74" s="336">
        <f t="shared" ca="1" si="41"/>
        <v>0</v>
      </c>
      <c r="CS74" s="336">
        <f t="shared" ca="1" si="41"/>
        <v>0</v>
      </c>
      <c r="CT74" s="336">
        <f t="shared" ca="1" si="41"/>
        <v>0</v>
      </c>
      <c r="CU74" s="336">
        <f t="shared" ca="1" si="41"/>
        <v>0</v>
      </c>
      <c r="CV74" s="336">
        <f t="shared" ca="1" si="41"/>
        <v>0</v>
      </c>
      <c r="CW74" s="336">
        <f t="shared" ca="1" si="41"/>
        <v>0</v>
      </c>
      <c r="CX74" s="336">
        <f t="shared" ca="1" si="41"/>
        <v>0</v>
      </c>
      <c r="CY74" s="336">
        <f t="shared" ca="1" si="41"/>
        <v>0</v>
      </c>
      <c r="CZ74" s="336">
        <f t="shared" ca="1" si="41"/>
        <v>0</v>
      </c>
      <c r="DA74" s="336">
        <f t="shared" ca="1" si="41"/>
        <v>0</v>
      </c>
      <c r="DB74" s="336">
        <f t="shared" ca="1" si="41"/>
        <v>0</v>
      </c>
      <c r="DC74" s="336">
        <f t="shared" ca="1" si="41"/>
        <v>0</v>
      </c>
    </row>
    <row r="75" spans="1:107">
      <c r="A75" s="44">
        <v>40</v>
      </c>
      <c r="B75" s="160" t="str">
        <f t="shared" ca="1" si="11"/>
        <v>E.1.1.</v>
      </c>
      <c r="C75" s="162" t="str">
        <f t="shared" ca="1" si="12"/>
        <v>Parengiamieji darbai jūrinio vėjo elektrinių plėtrai ir susijusios infrastruktūros įrengimui</v>
      </c>
      <c r="D75" s="234"/>
      <c r="E75" s="234"/>
      <c r="F75" s="235"/>
      <c r="G75" s="225">
        <f ca="1">SUMIF($H$39:$DC$39,"&lt;="&amp;PAL,$H75:$DC75)</f>
        <v>9805183.2730209995</v>
      </c>
      <c r="H75" s="193">
        <f t="shared" ca="1" si="37"/>
        <v>0</v>
      </c>
      <c r="I75" s="193">
        <f t="shared" ref="I75:BT78" ca="1" si="42">IFERROR(OFFSET(INDIRECT("'"&amp;Opt_alt&amp;"'!H12"),$A75,I$39)*(1+VMI)^I$39,"")</f>
        <v>1683473.2</v>
      </c>
      <c r="J75" s="193">
        <f t="shared" ca="1" si="42"/>
        <v>4906608.9245499996</v>
      </c>
      <c r="K75" s="193">
        <f t="shared" ca="1" si="42"/>
        <v>3215101.1484710001</v>
      </c>
      <c r="L75" s="193">
        <f t="shared" ca="1" si="42"/>
        <v>0</v>
      </c>
      <c r="M75" s="193">
        <f t="shared" ca="1" si="42"/>
        <v>0</v>
      </c>
      <c r="N75" s="193">
        <f t="shared" ca="1" si="42"/>
        <v>0</v>
      </c>
      <c r="O75" s="193">
        <f t="shared" ca="1" si="42"/>
        <v>0</v>
      </c>
      <c r="P75" s="193">
        <f t="shared" ca="1" si="42"/>
        <v>0</v>
      </c>
      <c r="Q75" s="193">
        <f t="shared" ca="1" si="42"/>
        <v>0</v>
      </c>
      <c r="R75" s="193">
        <f t="shared" ca="1" si="42"/>
        <v>0</v>
      </c>
      <c r="S75" s="193">
        <f t="shared" ca="1" si="42"/>
        <v>0</v>
      </c>
      <c r="T75" s="193">
        <f t="shared" ca="1" si="42"/>
        <v>0</v>
      </c>
      <c r="U75" s="193">
        <f t="shared" ca="1" si="42"/>
        <v>0</v>
      </c>
      <c r="V75" s="193">
        <f t="shared" ca="1" si="42"/>
        <v>0</v>
      </c>
      <c r="W75" s="193">
        <f t="shared" ca="1" si="42"/>
        <v>0</v>
      </c>
      <c r="X75" s="193">
        <f t="shared" ca="1" si="42"/>
        <v>0</v>
      </c>
      <c r="Y75" s="193">
        <f t="shared" ca="1" si="42"/>
        <v>0</v>
      </c>
      <c r="Z75" s="193">
        <f t="shared" ca="1" si="42"/>
        <v>0</v>
      </c>
      <c r="AA75" s="193">
        <f t="shared" ca="1" si="42"/>
        <v>0</v>
      </c>
      <c r="AB75" s="193">
        <f t="shared" ca="1" si="42"/>
        <v>0</v>
      </c>
      <c r="AC75" s="193">
        <f t="shared" ca="1" si="42"/>
        <v>0</v>
      </c>
      <c r="AD75" s="193">
        <f t="shared" ca="1" si="42"/>
        <v>0</v>
      </c>
      <c r="AE75" s="193">
        <f t="shared" ca="1" si="42"/>
        <v>0</v>
      </c>
      <c r="AF75" s="193">
        <f t="shared" ca="1" si="42"/>
        <v>0</v>
      </c>
      <c r="AG75" s="193">
        <f t="shared" ca="1" si="42"/>
        <v>0</v>
      </c>
      <c r="AH75" s="193">
        <f t="shared" ca="1" si="42"/>
        <v>0</v>
      </c>
      <c r="AI75" s="193">
        <f t="shared" ca="1" si="42"/>
        <v>0</v>
      </c>
      <c r="AJ75" s="193">
        <f t="shared" ca="1" si="42"/>
        <v>0</v>
      </c>
      <c r="AK75" s="193">
        <f t="shared" ca="1" si="42"/>
        <v>0</v>
      </c>
      <c r="AL75" s="193">
        <f t="shared" ca="1" si="42"/>
        <v>0</v>
      </c>
      <c r="AM75" s="193">
        <f t="shared" ca="1" si="42"/>
        <v>0</v>
      </c>
      <c r="AN75" s="193">
        <f t="shared" ca="1" si="42"/>
        <v>0</v>
      </c>
      <c r="AO75" s="193">
        <f t="shared" ca="1" si="42"/>
        <v>0</v>
      </c>
      <c r="AP75" s="193">
        <f t="shared" ca="1" si="42"/>
        <v>0</v>
      </c>
      <c r="AQ75" s="193">
        <f t="shared" ca="1" si="42"/>
        <v>0</v>
      </c>
      <c r="AR75" s="193">
        <f t="shared" ca="1" si="42"/>
        <v>0</v>
      </c>
      <c r="AS75" s="193">
        <f t="shared" ca="1" si="42"/>
        <v>0</v>
      </c>
      <c r="AT75" s="193">
        <f t="shared" ca="1" si="42"/>
        <v>0</v>
      </c>
      <c r="AU75" s="193">
        <f t="shared" ca="1" si="42"/>
        <v>0</v>
      </c>
      <c r="AV75" s="193">
        <f t="shared" ca="1" si="42"/>
        <v>0</v>
      </c>
      <c r="AW75" s="193">
        <f t="shared" ca="1" si="42"/>
        <v>0</v>
      </c>
      <c r="AX75" s="193">
        <f t="shared" ca="1" si="42"/>
        <v>0</v>
      </c>
      <c r="AY75" s="193">
        <f t="shared" ca="1" si="42"/>
        <v>0</v>
      </c>
      <c r="AZ75" s="193">
        <f t="shared" ca="1" si="42"/>
        <v>0</v>
      </c>
      <c r="BA75" s="193">
        <f t="shared" ca="1" si="42"/>
        <v>0</v>
      </c>
      <c r="BB75" s="193">
        <f t="shared" ca="1" si="42"/>
        <v>0</v>
      </c>
      <c r="BC75" s="193">
        <f t="shared" ca="1" si="42"/>
        <v>0</v>
      </c>
      <c r="BD75" s="193">
        <f t="shared" ca="1" si="42"/>
        <v>0</v>
      </c>
      <c r="BE75" s="193">
        <f t="shared" ca="1" si="42"/>
        <v>0</v>
      </c>
      <c r="BF75" s="193">
        <f t="shared" ca="1" si="42"/>
        <v>0</v>
      </c>
      <c r="BG75" s="193">
        <f t="shared" ca="1" si="42"/>
        <v>0</v>
      </c>
      <c r="BH75" s="193">
        <f t="shared" ca="1" si="42"/>
        <v>0</v>
      </c>
      <c r="BI75" s="193">
        <f t="shared" ca="1" si="42"/>
        <v>0</v>
      </c>
      <c r="BJ75" s="193">
        <f t="shared" ca="1" si="42"/>
        <v>0</v>
      </c>
      <c r="BK75" s="193">
        <f t="shared" ca="1" si="42"/>
        <v>0</v>
      </c>
      <c r="BL75" s="193">
        <f t="shared" ca="1" si="42"/>
        <v>0</v>
      </c>
      <c r="BM75" s="193">
        <f t="shared" ca="1" si="42"/>
        <v>0</v>
      </c>
      <c r="BN75" s="193">
        <f t="shared" ca="1" si="42"/>
        <v>0</v>
      </c>
      <c r="BO75" s="193">
        <f t="shared" ca="1" si="42"/>
        <v>0</v>
      </c>
      <c r="BP75" s="193">
        <f t="shared" ca="1" si="42"/>
        <v>0</v>
      </c>
      <c r="BQ75" s="193">
        <f t="shared" ca="1" si="42"/>
        <v>0</v>
      </c>
      <c r="BR75" s="193">
        <f t="shared" ca="1" si="42"/>
        <v>0</v>
      </c>
      <c r="BS75" s="193">
        <f t="shared" ca="1" si="42"/>
        <v>0</v>
      </c>
      <c r="BT75" s="193">
        <f t="shared" ca="1" si="42"/>
        <v>0</v>
      </c>
      <c r="BU75" s="193">
        <f t="shared" ref="BU75:DC77" ca="1" si="43">IFERROR(OFFSET(INDIRECT("'"&amp;Opt_alt&amp;"'!H12"),$A75,BU$39)*(1+VMI)^BU$39,"")</f>
        <v>0</v>
      </c>
      <c r="BV75" s="193">
        <f t="shared" ca="1" si="43"/>
        <v>0</v>
      </c>
      <c r="BW75" s="193">
        <f t="shared" ca="1" si="43"/>
        <v>0</v>
      </c>
      <c r="BX75" s="193">
        <f t="shared" ca="1" si="43"/>
        <v>0</v>
      </c>
      <c r="BY75" s="193">
        <f t="shared" ca="1" si="43"/>
        <v>0</v>
      </c>
      <c r="BZ75" s="193">
        <f t="shared" ca="1" si="43"/>
        <v>0</v>
      </c>
      <c r="CA75" s="193">
        <f t="shared" ca="1" si="43"/>
        <v>0</v>
      </c>
      <c r="CB75" s="193">
        <f t="shared" ca="1" si="43"/>
        <v>0</v>
      </c>
      <c r="CC75" s="193">
        <f t="shared" ca="1" si="43"/>
        <v>0</v>
      </c>
      <c r="CD75" s="193">
        <f t="shared" ca="1" si="43"/>
        <v>0</v>
      </c>
      <c r="CE75" s="193">
        <f t="shared" ca="1" si="43"/>
        <v>0</v>
      </c>
      <c r="CF75" s="193">
        <f t="shared" ca="1" si="43"/>
        <v>0</v>
      </c>
      <c r="CG75" s="193">
        <f t="shared" ca="1" si="43"/>
        <v>0</v>
      </c>
      <c r="CH75" s="193">
        <f t="shared" ca="1" si="43"/>
        <v>0</v>
      </c>
      <c r="CI75" s="193">
        <f t="shared" ca="1" si="43"/>
        <v>0</v>
      </c>
      <c r="CJ75" s="193">
        <f t="shared" ca="1" si="43"/>
        <v>0</v>
      </c>
      <c r="CK75" s="193">
        <f t="shared" ca="1" si="43"/>
        <v>0</v>
      </c>
      <c r="CL75" s="193">
        <f t="shared" ca="1" si="43"/>
        <v>0</v>
      </c>
      <c r="CM75" s="193">
        <f t="shared" ca="1" si="43"/>
        <v>0</v>
      </c>
      <c r="CN75" s="193">
        <f t="shared" ca="1" si="43"/>
        <v>0</v>
      </c>
      <c r="CO75" s="193">
        <f t="shared" ca="1" si="43"/>
        <v>0</v>
      </c>
      <c r="CP75" s="193">
        <f t="shared" ca="1" si="43"/>
        <v>0</v>
      </c>
      <c r="CQ75" s="193">
        <f t="shared" ca="1" si="43"/>
        <v>0</v>
      </c>
      <c r="CR75" s="193">
        <f t="shared" ca="1" si="43"/>
        <v>0</v>
      </c>
      <c r="CS75" s="193">
        <f t="shared" ca="1" si="43"/>
        <v>0</v>
      </c>
      <c r="CT75" s="193">
        <f t="shared" ca="1" si="43"/>
        <v>0</v>
      </c>
      <c r="CU75" s="193">
        <f t="shared" ca="1" si="43"/>
        <v>0</v>
      </c>
      <c r="CV75" s="193">
        <f t="shared" ca="1" si="43"/>
        <v>0</v>
      </c>
      <c r="CW75" s="193">
        <f t="shared" ca="1" si="43"/>
        <v>0</v>
      </c>
      <c r="CX75" s="193">
        <f t="shared" ca="1" si="43"/>
        <v>0</v>
      </c>
      <c r="CY75" s="193">
        <f t="shared" ca="1" si="43"/>
        <v>0</v>
      </c>
      <c r="CZ75" s="193">
        <f t="shared" ca="1" si="43"/>
        <v>0</v>
      </c>
      <c r="DA75" s="193">
        <f t="shared" ca="1" si="43"/>
        <v>0</v>
      </c>
      <c r="DB75" s="193">
        <f t="shared" ca="1" si="43"/>
        <v>0</v>
      </c>
      <c r="DC75" s="193">
        <f t="shared" ca="1" si="43"/>
        <v>0</v>
      </c>
    </row>
    <row r="76" spans="1:107">
      <c r="A76" s="44">
        <v>41</v>
      </c>
      <c r="B76" s="160" t="str">
        <f t="shared" ref="B76:B120" ca="1" si="44">IFERROR(OFFSET(INDIRECT("'"&amp;Opt_alt&amp;"'!B12"),$A76,H$39),"")</f>
        <v>E.1.2.</v>
      </c>
      <c r="C76" s="162" t="str">
        <f t="shared" ref="C76:C105" ca="1" si="45">IFERROR(OFFSET(INDIRECT("'"&amp;Opt_alt&amp;"'!C12"),$A76,H$39),"")</f>
        <v>Gaminančių vartotojų investicijos į naujų AEI naudojančių elektros energijos gamybos pajėgumų sukūrimą</v>
      </c>
      <c r="D76" s="234"/>
      <c r="E76" s="234"/>
      <c r="F76" s="235"/>
      <c r="G76" s="225">
        <f ca="1">SUMIF($H$39:$DC$39,"&lt;="&amp;PAL,$H76:$DC76)</f>
        <v>461975780.67206323</v>
      </c>
      <c r="H76" s="193">
        <f t="shared" ca="1" si="37"/>
        <v>0</v>
      </c>
      <c r="I76" s="193">
        <f t="shared" ca="1" si="42"/>
        <v>0</v>
      </c>
      <c r="J76" s="193">
        <f t="shared" ca="1" si="42"/>
        <v>123967825.30849999</v>
      </c>
      <c r="K76" s="193">
        <f t="shared" ca="1" si="42"/>
        <v>250699082.54658878</v>
      </c>
      <c r="L76" s="193">
        <f t="shared" ca="1" si="42"/>
        <v>75094243.902057722</v>
      </c>
      <c r="M76" s="193">
        <f t="shared" ca="1" si="42"/>
        <v>12214628.91491675</v>
      </c>
      <c r="N76" s="193">
        <f t="shared" ca="1" si="42"/>
        <v>0</v>
      </c>
      <c r="O76" s="193">
        <f t="shared" ca="1" si="42"/>
        <v>0</v>
      </c>
      <c r="P76" s="193">
        <f t="shared" ca="1" si="42"/>
        <v>0</v>
      </c>
      <c r="Q76" s="193">
        <f t="shared" ca="1" si="42"/>
        <v>0</v>
      </c>
      <c r="R76" s="193">
        <f t="shared" ca="1" si="42"/>
        <v>0</v>
      </c>
      <c r="S76" s="193">
        <f t="shared" ca="1" si="42"/>
        <v>0</v>
      </c>
      <c r="T76" s="193">
        <f t="shared" ca="1" si="42"/>
        <v>0</v>
      </c>
      <c r="U76" s="193">
        <f t="shared" ca="1" si="42"/>
        <v>0</v>
      </c>
      <c r="V76" s="193">
        <f t="shared" ca="1" si="42"/>
        <v>0</v>
      </c>
      <c r="W76" s="193">
        <f t="shared" ca="1" si="42"/>
        <v>0</v>
      </c>
      <c r="X76" s="193">
        <f t="shared" ca="1" si="42"/>
        <v>0</v>
      </c>
      <c r="Y76" s="193">
        <f t="shared" ca="1" si="42"/>
        <v>0</v>
      </c>
      <c r="Z76" s="193">
        <f t="shared" ca="1" si="42"/>
        <v>0</v>
      </c>
      <c r="AA76" s="193">
        <f t="shared" ca="1" si="42"/>
        <v>0</v>
      </c>
      <c r="AB76" s="193">
        <f t="shared" ca="1" si="42"/>
        <v>0</v>
      </c>
      <c r="AC76" s="193">
        <f t="shared" ca="1" si="42"/>
        <v>0</v>
      </c>
      <c r="AD76" s="193">
        <f t="shared" ca="1" si="42"/>
        <v>0</v>
      </c>
      <c r="AE76" s="193">
        <f t="shared" ca="1" si="42"/>
        <v>0</v>
      </c>
      <c r="AF76" s="193">
        <f t="shared" ca="1" si="42"/>
        <v>0</v>
      </c>
      <c r="AG76" s="193">
        <f t="shared" ca="1" si="42"/>
        <v>0</v>
      </c>
      <c r="AH76" s="193">
        <f t="shared" ca="1" si="42"/>
        <v>0</v>
      </c>
      <c r="AI76" s="193">
        <f t="shared" ca="1" si="42"/>
        <v>0</v>
      </c>
      <c r="AJ76" s="193">
        <f t="shared" ca="1" si="42"/>
        <v>0</v>
      </c>
      <c r="AK76" s="193">
        <f t="shared" ca="1" si="42"/>
        <v>0</v>
      </c>
      <c r="AL76" s="193">
        <f t="shared" ca="1" si="42"/>
        <v>0</v>
      </c>
      <c r="AM76" s="193">
        <f t="shared" ca="1" si="42"/>
        <v>0</v>
      </c>
      <c r="AN76" s="193">
        <f t="shared" ca="1" si="42"/>
        <v>0</v>
      </c>
      <c r="AO76" s="193">
        <f t="shared" ca="1" si="42"/>
        <v>0</v>
      </c>
      <c r="AP76" s="193">
        <f t="shared" ca="1" si="42"/>
        <v>0</v>
      </c>
      <c r="AQ76" s="193">
        <f t="shared" ca="1" si="42"/>
        <v>0</v>
      </c>
      <c r="AR76" s="193">
        <f t="shared" ca="1" si="42"/>
        <v>0</v>
      </c>
      <c r="AS76" s="193">
        <f t="shared" ca="1" si="42"/>
        <v>0</v>
      </c>
      <c r="AT76" s="193">
        <f t="shared" ca="1" si="42"/>
        <v>0</v>
      </c>
      <c r="AU76" s="193">
        <f t="shared" ca="1" si="42"/>
        <v>0</v>
      </c>
      <c r="AV76" s="193">
        <f t="shared" ca="1" si="42"/>
        <v>0</v>
      </c>
      <c r="AW76" s="193">
        <f t="shared" ca="1" si="42"/>
        <v>0</v>
      </c>
      <c r="AX76" s="193">
        <f t="shared" ca="1" si="42"/>
        <v>0</v>
      </c>
      <c r="AY76" s="193">
        <f t="shared" ca="1" si="42"/>
        <v>0</v>
      </c>
      <c r="AZ76" s="193">
        <f t="shared" ca="1" si="42"/>
        <v>0</v>
      </c>
      <c r="BA76" s="193">
        <f t="shared" ca="1" si="42"/>
        <v>0</v>
      </c>
      <c r="BB76" s="193">
        <f t="shared" ca="1" si="42"/>
        <v>0</v>
      </c>
      <c r="BC76" s="193">
        <f t="shared" ca="1" si="42"/>
        <v>0</v>
      </c>
      <c r="BD76" s="193">
        <f t="shared" ca="1" si="42"/>
        <v>0</v>
      </c>
      <c r="BE76" s="193">
        <f t="shared" ca="1" si="42"/>
        <v>0</v>
      </c>
      <c r="BF76" s="193">
        <f t="shared" ca="1" si="42"/>
        <v>0</v>
      </c>
      <c r="BG76" s="193">
        <f t="shared" ca="1" si="42"/>
        <v>0</v>
      </c>
      <c r="BH76" s="193">
        <f t="shared" ca="1" si="42"/>
        <v>0</v>
      </c>
      <c r="BI76" s="193">
        <f t="shared" ca="1" si="42"/>
        <v>0</v>
      </c>
      <c r="BJ76" s="193">
        <f t="shared" ca="1" si="42"/>
        <v>0</v>
      </c>
      <c r="BK76" s="193">
        <f t="shared" ca="1" si="42"/>
        <v>0</v>
      </c>
      <c r="BL76" s="193">
        <f t="shared" ca="1" si="42"/>
        <v>0</v>
      </c>
      <c r="BM76" s="193">
        <f t="shared" ca="1" si="42"/>
        <v>0</v>
      </c>
      <c r="BN76" s="193">
        <f t="shared" ca="1" si="42"/>
        <v>0</v>
      </c>
      <c r="BO76" s="193">
        <f t="shared" ca="1" si="42"/>
        <v>0</v>
      </c>
      <c r="BP76" s="193">
        <f t="shared" ca="1" si="42"/>
        <v>0</v>
      </c>
      <c r="BQ76" s="193">
        <f t="shared" ca="1" si="42"/>
        <v>0</v>
      </c>
      <c r="BR76" s="193">
        <f t="shared" ca="1" si="42"/>
        <v>0</v>
      </c>
      <c r="BS76" s="193">
        <f t="shared" ca="1" si="42"/>
        <v>0</v>
      </c>
      <c r="BT76" s="193">
        <f t="shared" ca="1" si="42"/>
        <v>0</v>
      </c>
      <c r="BU76" s="193">
        <f t="shared" ca="1" si="43"/>
        <v>0</v>
      </c>
      <c r="BV76" s="193">
        <f t="shared" ca="1" si="43"/>
        <v>0</v>
      </c>
      <c r="BW76" s="193">
        <f t="shared" ca="1" si="43"/>
        <v>0</v>
      </c>
      <c r="BX76" s="193">
        <f t="shared" ca="1" si="43"/>
        <v>0</v>
      </c>
      <c r="BY76" s="193">
        <f t="shared" ca="1" si="43"/>
        <v>0</v>
      </c>
      <c r="BZ76" s="193">
        <f t="shared" ca="1" si="43"/>
        <v>0</v>
      </c>
      <c r="CA76" s="193">
        <f t="shared" ca="1" si="43"/>
        <v>0</v>
      </c>
      <c r="CB76" s="193">
        <f t="shared" ca="1" si="43"/>
        <v>0</v>
      </c>
      <c r="CC76" s="193">
        <f t="shared" ca="1" si="43"/>
        <v>0</v>
      </c>
      <c r="CD76" s="193">
        <f t="shared" ca="1" si="43"/>
        <v>0</v>
      </c>
      <c r="CE76" s="193">
        <f t="shared" ca="1" si="43"/>
        <v>0</v>
      </c>
      <c r="CF76" s="193">
        <f t="shared" ca="1" si="43"/>
        <v>0</v>
      </c>
      <c r="CG76" s="193">
        <f t="shared" ca="1" si="43"/>
        <v>0</v>
      </c>
      <c r="CH76" s="193">
        <f t="shared" ca="1" si="43"/>
        <v>0</v>
      </c>
      <c r="CI76" s="193">
        <f t="shared" ca="1" si="43"/>
        <v>0</v>
      </c>
      <c r="CJ76" s="193">
        <f t="shared" ca="1" si="43"/>
        <v>0</v>
      </c>
      <c r="CK76" s="193">
        <f t="shared" ca="1" si="43"/>
        <v>0</v>
      </c>
      <c r="CL76" s="193">
        <f t="shared" ca="1" si="43"/>
        <v>0</v>
      </c>
      <c r="CM76" s="193">
        <f t="shared" ca="1" si="43"/>
        <v>0</v>
      </c>
      <c r="CN76" s="193">
        <f t="shared" ca="1" si="43"/>
        <v>0</v>
      </c>
      <c r="CO76" s="193">
        <f t="shared" ca="1" si="43"/>
        <v>0</v>
      </c>
      <c r="CP76" s="193">
        <f t="shared" ca="1" si="43"/>
        <v>0</v>
      </c>
      <c r="CQ76" s="193">
        <f t="shared" ca="1" si="43"/>
        <v>0</v>
      </c>
      <c r="CR76" s="193">
        <f t="shared" ca="1" si="43"/>
        <v>0</v>
      </c>
      <c r="CS76" s="193">
        <f t="shared" ca="1" si="43"/>
        <v>0</v>
      </c>
      <c r="CT76" s="193">
        <f t="shared" ca="1" si="43"/>
        <v>0</v>
      </c>
      <c r="CU76" s="193">
        <f t="shared" ca="1" si="43"/>
        <v>0</v>
      </c>
      <c r="CV76" s="193">
        <f t="shared" ca="1" si="43"/>
        <v>0</v>
      </c>
      <c r="CW76" s="193">
        <f t="shared" ca="1" si="43"/>
        <v>0</v>
      </c>
      <c r="CX76" s="193">
        <f t="shared" ca="1" si="43"/>
        <v>0</v>
      </c>
      <c r="CY76" s="193">
        <f t="shared" ca="1" si="43"/>
        <v>0</v>
      </c>
      <c r="CZ76" s="193">
        <f t="shared" ca="1" si="43"/>
        <v>0</v>
      </c>
      <c r="DA76" s="193">
        <f t="shared" ca="1" si="43"/>
        <v>0</v>
      </c>
      <c r="DB76" s="193">
        <f t="shared" ca="1" si="43"/>
        <v>0</v>
      </c>
      <c r="DC76" s="193">
        <f t="shared" ca="1" si="43"/>
        <v>0</v>
      </c>
    </row>
    <row r="77" spans="1:107">
      <c r="A77" s="44">
        <v>42</v>
      </c>
      <c r="B77" s="160" t="str">
        <f t="shared" ca="1" si="44"/>
        <v>E.1.3.</v>
      </c>
      <c r="C77" s="162" t="str">
        <f t="shared" ca="1" si="45"/>
        <v>Gamintojų ir gaminančių vartotojų  investicijos į naujų AEI naudojančių elektros energijos gamybos pajėgumų sukūrimą</v>
      </c>
      <c r="D77" s="234"/>
      <c r="E77" s="234"/>
      <c r="F77" s="235"/>
      <c r="G77" s="225">
        <f ca="1">SUMIF($H$39:$DC$39,"&lt;="&amp;PAL,$H77:$DC77)</f>
        <v>347795879.17217684</v>
      </c>
      <c r="H77" s="193">
        <f t="shared" ca="1" si="37"/>
        <v>0</v>
      </c>
      <c r="I77" s="193">
        <f t="shared" ca="1" si="42"/>
        <v>0</v>
      </c>
      <c r="J77" s="193">
        <f t="shared" ca="1" si="42"/>
        <v>0</v>
      </c>
      <c r="K77" s="193">
        <f t="shared" ca="1" si="42"/>
        <v>3096188.5966405901</v>
      </c>
      <c r="L77" s="193">
        <f t="shared" ca="1" si="42"/>
        <v>186508659.03914082</v>
      </c>
      <c r="M77" s="193">
        <f t="shared" ca="1" si="42"/>
        <v>158191031.5363954</v>
      </c>
      <c r="N77" s="193">
        <f t="shared" ca="1" si="42"/>
        <v>0</v>
      </c>
      <c r="O77" s="193">
        <f t="shared" ca="1" si="42"/>
        <v>0</v>
      </c>
      <c r="P77" s="193">
        <f t="shared" ca="1" si="42"/>
        <v>0</v>
      </c>
      <c r="Q77" s="193">
        <f t="shared" ca="1" si="42"/>
        <v>0</v>
      </c>
      <c r="R77" s="193">
        <f t="shared" ca="1" si="42"/>
        <v>0</v>
      </c>
      <c r="S77" s="193">
        <f t="shared" ca="1" si="42"/>
        <v>0</v>
      </c>
      <c r="T77" s="193">
        <f t="shared" ca="1" si="42"/>
        <v>0</v>
      </c>
      <c r="U77" s="193">
        <f t="shared" ca="1" si="42"/>
        <v>0</v>
      </c>
      <c r="V77" s="193">
        <f t="shared" ca="1" si="42"/>
        <v>0</v>
      </c>
      <c r="W77" s="193">
        <f t="shared" ca="1" si="42"/>
        <v>0</v>
      </c>
      <c r="X77" s="193">
        <f t="shared" ca="1" si="42"/>
        <v>0</v>
      </c>
      <c r="Y77" s="193">
        <f t="shared" ca="1" si="42"/>
        <v>0</v>
      </c>
      <c r="Z77" s="193">
        <f t="shared" ca="1" si="42"/>
        <v>0</v>
      </c>
      <c r="AA77" s="193">
        <f t="shared" ca="1" si="42"/>
        <v>0</v>
      </c>
      <c r="AB77" s="193">
        <f t="shared" ca="1" si="42"/>
        <v>0</v>
      </c>
      <c r="AC77" s="193">
        <f t="shared" ca="1" si="42"/>
        <v>0</v>
      </c>
      <c r="AD77" s="193">
        <f t="shared" ca="1" si="42"/>
        <v>0</v>
      </c>
      <c r="AE77" s="193">
        <f t="shared" ca="1" si="42"/>
        <v>0</v>
      </c>
      <c r="AF77" s="193">
        <f t="shared" ca="1" si="42"/>
        <v>0</v>
      </c>
      <c r="AG77" s="193">
        <f t="shared" ca="1" si="42"/>
        <v>0</v>
      </c>
      <c r="AH77" s="193">
        <f t="shared" ca="1" si="42"/>
        <v>0</v>
      </c>
      <c r="AI77" s="193">
        <f t="shared" ca="1" si="42"/>
        <v>0</v>
      </c>
      <c r="AJ77" s="193">
        <f t="shared" ca="1" si="42"/>
        <v>0</v>
      </c>
      <c r="AK77" s="193">
        <f t="shared" ca="1" si="42"/>
        <v>0</v>
      </c>
      <c r="AL77" s="193">
        <f t="shared" ca="1" si="42"/>
        <v>0</v>
      </c>
      <c r="AM77" s="193">
        <f t="shared" ca="1" si="42"/>
        <v>0</v>
      </c>
      <c r="AN77" s="193">
        <f t="shared" ca="1" si="42"/>
        <v>0</v>
      </c>
      <c r="AO77" s="193">
        <f t="shared" ca="1" si="42"/>
        <v>0</v>
      </c>
      <c r="AP77" s="193">
        <f t="shared" ca="1" si="42"/>
        <v>0</v>
      </c>
      <c r="AQ77" s="193">
        <f t="shared" ca="1" si="42"/>
        <v>0</v>
      </c>
      <c r="AR77" s="193">
        <f t="shared" ca="1" si="42"/>
        <v>0</v>
      </c>
      <c r="AS77" s="193">
        <f t="shared" ca="1" si="42"/>
        <v>0</v>
      </c>
      <c r="AT77" s="193">
        <f t="shared" ca="1" si="42"/>
        <v>0</v>
      </c>
      <c r="AU77" s="193">
        <f t="shared" ca="1" si="42"/>
        <v>0</v>
      </c>
      <c r="AV77" s="193">
        <f t="shared" ca="1" si="42"/>
        <v>0</v>
      </c>
      <c r="AW77" s="193">
        <f t="shared" ca="1" si="42"/>
        <v>0</v>
      </c>
      <c r="AX77" s="193">
        <f t="shared" ca="1" si="42"/>
        <v>0</v>
      </c>
      <c r="AY77" s="193">
        <f t="shared" ca="1" si="42"/>
        <v>0</v>
      </c>
      <c r="AZ77" s="193">
        <f t="shared" ca="1" si="42"/>
        <v>0</v>
      </c>
      <c r="BA77" s="193">
        <f t="shared" ca="1" si="42"/>
        <v>0</v>
      </c>
      <c r="BB77" s="193">
        <f t="shared" ca="1" si="42"/>
        <v>0</v>
      </c>
      <c r="BC77" s="193">
        <f t="shared" ca="1" si="42"/>
        <v>0</v>
      </c>
      <c r="BD77" s="193">
        <f t="shared" ca="1" si="42"/>
        <v>0</v>
      </c>
      <c r="BE77" s="193">
        <f t="shared" ca="1" si="42"/>
        <v>0</v>
      </c>
      <c r="BF77" s="193">
        <f t="shared" ca="1" si="42"/>
        <v>0</v>
      </c>
      <c r="BG77" s="193">
        <f t="shared" ca="1" si="42"/>
        <v>0</v>
      </c>
      <c r="BH77" s="193">
        <f t="shared" ca="1" si="42"/>
        <v>0</v>
      </c>
      <c r="BI77" s="193">
        <f t="shared" ca="1" si="42"/>
        <v>0</v>
      </c>
      <c r="BJ77" s="193">
        <f t="shared" ca="1" si="42"/>
        <v>0</v>
      </c>
      <c r="BK77" s="193">
        <f t="shared" ca="1" si="42"/>
        <v>0</v>
      </c>
      <c r="BL77" s="193">
        <f t="shared" ca="1" si="42"/>
        <v>0</v>
      </c>
      <c r="BM77" s="193">
        <f t="shared" ca="1" si="42"/>
        <v>0</v>
      </c>
      <c r="BN77" s="193">
        <f t="shared" ca="1" si="42"/>
        <v>0</v>
      </c>
      <c r="BO77" s="193">
        <f t="shared" ca="1" si="42"/>
        <v>0</v>
      </c>
      <c r="BP77" s="193">
        <f t="shared" ca="1" si="42"/>
        <v>0</v>
      </c>
      <c r="BQ77" s="193">
        <f t="shared" ca="1" si="42"/>
        <v>0</v>
      </c>
      <c r="BR77" s="193">
        <f t="shared" ca="1" si="42"/>
        <v>0</v>
      </c>
      <c r="BS77" s="193">
        <f t="shared" ca="1" si="42"/>
        <v>0</v>
      </c>
      <c r="BT77" s="193">
        <f t="shared" ca="1" si="42"/>
        <v>0</v>
      </c>
      <c r="BU77" s="193">
        <f t="shared" ca="1" si="43"/>
        <v>0</v>
      </c>
      <c r="BV77" s="193">
        <f t="shared" ca="1" si="43"/>
        <v>0</v>
      </c>
      <c r="BW77" s="193">
        <f t="shared" ca="1" si="43"/>
        <v>0</v>
      </c>
      <c r="BX77" s="193">
        <f t="shared" ca="1" si="43"/>
        <v>0</v>
      </c>
      <c r="BY77" s="193">
        <f t="shared" ca="1" si="43"/>
        <v>0</v>
      </c>
      <c r="BZ77" s="193">
        <f t="shared" ca="1" si="43"/>
        <v>0</v>
      </c>
      <c r="CA77" s="193">
        <f t="shared" ca="1" si="43"/>
        <v>0</v>
      </c>
      <c r="CB77" s="193">
        <f t="shared" ca="1" si="43"/>
        <v>0</v>
      </c>
      <c r="CC77" s="193">
        <f t="shared" ca="1" si="43"/>
        <v>0</v>
      </c>
      <c r="CD77" s="193">
        <f t="shared" ca="1" si="43"/>
        <v>0</v>
      </c>
      <c r="CE77" s="193">
        <f t="shared" ca="1" si="43"/>
        <v>0</v>
      </c>
      <c r="CF77" s="193">
        <f t="shared" ca="1" si="43"/>
        <v>0</v>
      </c>
      <c r="CG77" s="193">
        <f t="shared" ca="1" si="43"/>
        <v>0</v>
      </c>
      <c r="CH77" s="193">
        <f t="shared" ca="1" si="43"/>
        <v>0</v>
      </c>
      <c r="CI77" s="193">
        <f t="shared" ca="1" si="43"/>
        <v>0</v>
      </c>
      <c r="CJ77" s="193">
        <f t="shared" ca="1" si="43"/>
        <v>0</v>
      </c>
      <c r="CK77" s="193">
        <f t="shared" ca="1" si="43"/>
        <v>0</v>
      </c>
      <c r="CL77" s="193">
        <f t="shared" ca="1" si="43"/>
        <v>0</v>
      </c>
      <c r="CM77" s="193">
        <f t="shared" ca="1" si="43"/>
        <v>0</v>
      </c>
      <c r="CN77" s="193">
        <f t="shared" ca="1" si="43"/>
        <v>0</v>
      </c>
      <c r="CO77" s="193">
        <f t="shared" ca="1" si="43"/>
        <v>0</v>
      </c>
      <c r="CP77" s="193">
        <f t="shared" ca="1" si="43"/>
        <v>0</v>
      </c>
      <c r="CQ77" s="193">
        <f t="shared" ca="1" si="43"/>
        <v>0</v>
      </c>
      <c r="CR77" s="193">
        <f t="shared" ca="1" si="43"/>
        <v>0</v>
      </c>
      <c r="CS77" s="193">
        <f t="shared" ca="1" si="43"/>
        <v>0</v>
      </c>
      <c r="CT77" s="193">
        <f t="shared" ca="1" si="43"/>
        <v>0</v>
      </c>
      <c r="CU77" s="193">
        <f t="shared" ca="1" si="43"/>
        <v>0</v>
      </c>
      <c r="CV77" s="193">
        <f t="shared" ca="1" si="43"/>
        <v>0</v>
      </c>
      <c r="CW77" s="193">
        <f t="shared" ca="1" si="43"/>
        <v>0</v>
      </c>
      <c r="CX77" s="193">
        <f t="shared" ca="1" si="43"/>
        <v>0</v>
      </c>
      <c r="CY77" s="193">
        <f t="shared" ca="1" si="43"/>
        <v>0</v>
      </c>
      <c r="CZ77" s="193">
        <f t="shared" ca="1" si="43"/>
        <v>0</v>
      </c>
      <c r="DA77" s="193">
        <f t="shared" ca="1" si="43"/>
        <v>0</v>
      </c>
      <c r="DB77" s="193">
        <f t="shared" ca="1" si="43"/>
        <v>0</v>
      </c>
      <c r="DC77" s="193">
        <f t="shared" ca="1" si="43"/>
        <v>0</v>
      </c>
    </row>
    <row r="78" spans="1:107">
      <c r="A78" s="44">
        <v>43</v>
      </c>
      <c r="B78" s="160" t="str">
        <f t="shared" ca="1" si="44"/>
        <v>E.1.4.</v>
      </c>
      <c r="C78" s="162" t="str">
        <f t="shared" ca="1" si="45"/>
        <v>Veikla 6 ir Veikla 7</v>
      </c>
      <c r="D78" s="234"/>
      <c r="E78" s="234"/>
      <c r="F78" s="235"/>
      <c r="G78" s="225">
        <f ca="1">SUMIF($H$39:$DC$39,"&lt;="&amp;PAL,$H78:$DC78)</f>
        <v>112856657.07253295</v>
      </c>
      <c r="H78" s="193">
        <f t="shared" ca="1" si="37"/>
        <v>0</v>
      </c>
      <c r="I78" s="193">
        <f t="shared" ca="1" si="42"/>
        <v>0</v>
      </c>
      <c r="J78" s="193">
        <f t="shared" ca="1" si="42"/>
        <v>0</v>
      </c>
      <c r="K78" s="193">
        <f t="shared" ca="1" si="42"/>
        <v>13829281.0883925</v>
      </c>
      <c r="L78" s="193">
        <f t="shared" ca="1" si="42"/>
        <v>24704516.576924689</v>
      </c>
      <c r="M78" s="193">
        <f t="shared" ca="1" si="42"/>
        <v>74322859.407215759</v>
      </c>
      <c r="N78" s="193">
        <f t="shared" ca="1" si="42"/>
        <v>0</v>
      </c>
      <c r="O78" s="193">
        <f t="shared" ca="1" si="42"/>
        <v>0</v>
      </c>
      <c r="P78" s="193">
        <f t="shared" ca="1" si="42"/>
        <v>0</v>
      </c>
      <c r="Q78" s="193">
        <f t="shared" ca="1" si="42"/>
        <v>0</v>
      </c>
      <c r="R78" s="193">
        <f t="shared" ca="1" si="42"/>
        <v>0</v>
      </c>
      <c r="S78" s="193">
        <f t="shared" ca="1" si="42"/>
        <v>0</v>
      </c>
      <c r="T78" s="193">
        <f t="shared" ca="1" si="42"/>
        <v>0</v>
      </c>
      <c r="U78" s="193">
        <f t="shared" ca="1" si="42"/>
        <v>0</v>
      </c>
      <c r="V78" s="193">
        <f t="shared" ca="1" si="42"/>
        <v>0</v>
      </c>
      <c r="W78" s="193">
        <f t="shared" ca="1" si="42"/>
        <v>0</v>
      </c>
      <c r="X78" s="193">
        <f t="shared" ca="1" si="42"/>
        <v>0</v>
      </c>
      <c r="Y78" s="193">
        <f t="shared" ca="1" si="42"/>
        <v>0</v>
      </c>
      <c r="Z78" s="193">
        <f t="shared" ca="1" si="42"/>
        <v>0</v>
      </c>
      <c r="AA78" s="193">
        <f t="shared" ca="1" si="42"/>
        <v>0</v>
      </c>
      <c r="AB78" s="193">
        <f t="shared" ca="1" si="42"/>
        <v>0</v>
      </c>
      <c r="AC78" s="193">
        <f t="shared" ca="1" si="42"/>
        <v>0</v>
      </c>
      <c r="AD78" s="193">
        <f t="shared" ca="1" si="42"/>
        <v>0</v>
      </c>
      <c r="AE78" s="193">
        <f t="shared" ca="1" si="42"/>
        <v>0</v>
      </c>
      <c r="AF78" s="193">
        <f t="shared" ca="1" si="42"/>
        <v>0</v>
      </c>
      <c r="AG78" s="193">
        <f t="shared" ca="1" si="42"/>
        <v>0</v>
      </c>
      <c r="AH78" s="193">
        <f t="shared" ca="1" si="42"/>
        <v>0</v>
      </c>
      <c r="AI78" s="193">
        <f t="shared" ca="1" si="42"/>
        <v>0</v>
      </c>
      <c r="AJ78" s="193">
        <f t="shared" ca="1" si="42"/>
        <v>0</v>
      </c>
      <c r="AK78" s="193">
        <f t="shared" ca="1" si="42"/>
        <v>0</v>
      </c>
      <c r="AL78" s="193">
        <f t="shared" ca="1" si="42"/>
        <v>0</v>
      </c>
      <c r="AM78" s="193">
        <f t="shared" ca="1" si="42"/>
        <v>0</v>
      </c>
      <c r="AN78" s="193">
        <f t="shared" ca="1" si="42"/>
        <v>0</v>
      </c>
      <c r="AO78" s="193">
        <f t="shared" ca="1" si="42"/>
        <v>0</v>
      </c>
      <c r="AP78" s="193">
        <f t="shared" ca="1" si="42"/>
        <v>0</v>
      </c>
      <c r="AQ78" s="193">
        <f t="shared" ca="1" si="42"/>
        <v>0</v>
      </c>
      <c r="AR78" s="193">
        <f t="shared" ca="1" si="42"/>
        <v>0</v>
      </c>
      <c r="AS78" s="193">
        <f t="shared" ca="1" si="42"/>
        <v>0</v>
      </c>
      <c r="AT78" s="193">
        <f t="shared" ca="1" si="42"/>
        <v>0</v>
      </c>
      <c r="AU78" s="193">
        <f t="shared" ca="1" si="42"/>
        <v>0</v>
      </c>
      <c r="AV78" s="193">
        <f t="shared" ca="1" si="42"/>
        <v>0</v>
      </c>
      <c r="AW78" s="193">
        <f t="shared" ca="1" si="42"/>
        <v>0</v>
      </c>
      <c r="AX78" s="193">
        <f t="shared" ca="1" si="42"/>
        <v>0</v>
      </c>
      <c r="AY78" s="193">
        <f t="shared" ca="1" si="42"/>
        <v>0</v>
      </c>
      <c r="AZ78" s="193">
        <f t="shared" ca="1" si="42"/>
        <v>0</v>
      </c>
      <c r="BA78" s="193">
        <f t="shared" ca="1" si="42"/>
        <v>0</v>
      </c>
      <c r="BB78" s="193">
        <f t="shared" ca="1" si="42"/>
        <v>0</v>
      </c>
      <c r="BC78" s="193">
        <f t="shared" ca="1" si="42"/>
        <v>0</v>
      </c>
      <c r="BD78" s="193">
        <f t="shared" ca="1" si="42"/>
        <v>0</v>
      </c>
      <c r="BE78" s="193">
        <f t="shared" ca="1" si="42"/>
        <v>0</v>
      </c>
      <c r="BF78" s="193">
        <f t="shared" ca="1" si="42"/>
        <v>0</v>
      </c>
      <c r="BG78" s="193">
        <f t="shared" ca="1" si="42"/>
        <v>0</v>
      </c>
      <c r="BH78" s="193">
        <f t="shared" ca="1" si="42"/>
        <v>0</v>
      </c>
      <c r="BI78" s="193">
        <f t="shared" ca="1" si="42"/>
        <v>0</v>
      </c>
      <c r="BJ78" s="193">
        <f t="shared" ca="1" si="42"/>
        <v>0</v>
      </c>
      <c r="BK78" s="193">
        <f t="shared" ca="1" si="42"/>
        <v>0</v>
      </c>
      <c r="BL78" s="193">
        <f t="shared" ca="1" si="42"/>
        <v>0</v>
      </c>
      <c r="BM78" s="193">
        <f t="shared" ca="1" si="42"/>
        <v>0</v>
      </c>
      <c r="BN78" s="193">
        <f t="shared" ca="1" si="42"/>
        <v>0</v>
      </c>
      <c r="BO78" s="193">
        <f t="shared" ca="1" si="42"/>
        <v>0</v>
      </c>
      <c r="BP78" s="193">
        <f t="shared" ca="1" si="42"/>
        <v>0</v>
      </c>
      <c r="BQ78" s="193">
        <f t="shared" ca="1" si="42"/>
        <v>0</v>
      </c>
      <c r="BR78" s="193">
        <f t="shared" ca="1" si="42"/>
        <v>0</v>
      </c>
      <c r="BS78" s="193">
        <f t="shared" ca="1" si="42"/>
        <v>0</v>
      </c>
      <c r="BT78" s="193">
        <f t="shared" ref="BT78:DC81" ca="1" si="46">IFERROR(OFFSET(INDIRECT("'"&amp;Opt_alt&amp;"'!H12"),$A78,BT$39)*(1+VMI)^BT$39,"")</f>
        <v>0</v>
      </c>
      <c r="BU78" s="193">
        <f t="shared" ca="1" si="46"/>
        <v>0</v>
      </c>
      <c r="BV78" s="193">
        <f t="shared" ca="1" si="46"/>
        <v>0</v>
      </c>
      <c r="BW78" s="193">
        <f t="shared" ca="1" si="46"/>
        <v>0</v>
      </c>
      <c r="BX78" s="193">
        <f t="shared" ca="1" si="46"/>
        <v>0</v>
      </c>
      <c r="BY78" s="193">
        <f t="shared" ca="1" si="46"/>
        <v>0</v>
      </c>
      <c r="BZ78" s="193">
        <f t="shared" ca="1" si="46"/>
        <v>0</v>
      </c>
      <c r="CA78" s="193">
        <f t="shared" ca="1" si="46"/>
        <v>0</v>
      </c>
      <c r="CB78" s="193">
        <f t="shared" ca="1" si="46"/>
        <v>0</v>
      </c>
      <c r="CC78" s="193">
        <f t="shared" ca="1" si="46"/>
        <v>0</v>
      </c>
      <c r="CD78" s="193">
        <f t="shared" ca="1" si="46"/>
        <v>0</v>
      </c>
      <c r="CE78" s="193">
        <f t="shared" ca="1" si="46"/>
        <v>0</v>
      </c>
      <c r="CF78" s="193">
        <f t="shared" ca="1" si="46"/>
        <v>0</v>
      </c>
      <c r="CG78" s="193">
        <f t="shared" ca="1" si="46"/>
        <v>0</v>
      </c>
      <c r="CH78" s="193">
        <f t="shared" ca="1" si="46"/>
        <v>0</v>
      </c>
      <c r="CI78" s="193">
        <f t="shared" ca="1" si="46"/>
        <v>0</v>
      </c>
      <c r="CJ78" s="193">
        <f t="shared" ca="1" si="46"/>
        <v>0</v>
      </c>
      <c r="CK78" s="193">
        <f t="shared" ca="1" si="46"/>
        <v>0</v>
      </c>
      <c r="CL78" s="193">
        <f t="shared" ca="1" si="46"/>
        <v>0</v>
      </c>
      <c r="CM78" s="193">
        <f t="shared" ca="1" si="46"/>
        <v>0</v>
      </c>
      <c r="CN78" s="193">
        <f t="shared" ca="1" si="46"/>
        <v>0</v>
      </c>
      <c r="CO78" s="193">
        <f t="shared" ca="1" si="46"/>
        <v>0</v>
      </c>
      <c r="CP78" s="193">
        <f t="shared" ca="1" si="46"/>
        <v>0</v>
      </c>
      <c r="CQ78" s="193">
        <f t="shared" ca="1" si="46"/>
        <v>0</v>
      </c>
      <c r="CR78" s="193">
        <f t="shared" ca="1" si="46"/>
        <v>0</v>
      </c>
      <c r="CS78" s="193">
        <f t="shared" ca="1" si="46"/>
        <v>0</v>
      </c>
      <c r="CT78" s="193">
        <f t="shared" ca="1" si="46"/>
        <v>0</v>
      </c>
      <c r="CU78" s="193">
        <f t="shared" ca="1" si="46"/>
        <v>0</v>
      </c>
      <c r="CV78" s="193">
        <f t="shared" ca="1" si="46"/>
        <v>0</v>
      </c>
      <c r="CW78" s="193">
        <f t="shared" ca="1" si="46"/>
        <v>0</v>
      </c>
      <c r="CX78" s="193">
        <f t="shared" ca="1" si="46"/>
        <v>0</v>
      </c>
      <c r="CY78" s="193">
        <f t="shared" ca="1" si="46"/>
        <v>0</v>
      </c>
      <c r="CZ78" s="193">
        <f t="shared" ca="1" si="46"/>
        <v>0</v>
      </c>
      <c r="DA78" s="193">
        <f t="shared" ca="1" si="46"/>
        <v>0</v>
      </c>
      <c r="DB78" s="193">
        <f t="shared" ca="1" si="46"/>
        <v>0</v>
      </c>
      <c r="DC78" s="193">
        <f t="shared" ca="1" si="46"/>
        <v>0</v>
      </c>
    </row>
    <row r="79" spans="1:107">
      <c r="A79" s="44">
        <v>44</v>
      </c>
      <c r="B79" s="160" t="str">
        <f t="shared" ca="1" si="44"/>
        <v>E.1.5.</v>
      </c>
      <c r="C79" s="162" t="str">
        <f t="shared" ca="1" si="45"/>
        <v>Pažangiųjų energetikos sistemų skaitmeninio valdymo sistemų diegimas, pritaikant elektros energijos skirstomuosius tinklus AEI plėtrai</v>
      </c>
      <c r="D79" s="234"/>
      <c r="E79" s="234"/>
      <c r="F79" s="235"/>
      <c r="G79" s="225">
        <f ca="1">SUMIF($H$39:$DC$39,"&lt;="&amp;PAL,$H79:$DC79)</f>
        <v>108800518.36455846</v>
      </c>
      <c r="H79" s="193">
        <f t="shared" ca="1" si="37"/>
        <v>0</v>
      </c>
      <c r="I79" s="193">
        <f t="shared" ref="I79:BT82" ca="1" si="47">IFERROR(OFFSET(INDIRECT("'"&amp;Opt_alt&amp;"'!H12"),$A79,I$39)*(1+VMI)^I$39,"")</f>
        <v>0</v>
      </c>
      <c r="J79" s="193">
        <f t="shared" ca="1" si="47"/>
        <v>0</v>
      </c>
      <c r="K79" s="193">
        <f t="shared" ca="1" si="47"/>
        <v>40495250.686450914</v>
      </c>
      <c r="L79" s="193">
        <f t="shared" ca="1" si="47"/>
        <v>41710108.207044438</v>
      </c>
      <c r="M79" s="193">
        <f t="shared" ca="1" si="47"/>
        <v>26595159.4710631</v>
      </c>
      <c r="N79" s="193">
        <f t="shared" ca="1" si="47"/>
        <v>0</v>
      </c>
      <c r="O79" s="193">
        <f t="shared" ca="1" si="47"/>
        <v>0</v>
      </c>
      <c r="P79" s="193">
        <f t="shared" ca="1" si="47"/>
        <v>0</v>
      </c>
      <c r="Q79" s="193">
        <f t="shared" ca="1" si="47"/>
        <v>0</v>
      </c>
      <c r="R79" s="193">
        <f t="shared" ca="1" si="47"/>
        <v>0</v>
      </c>
      <c r="S79" s="193">
        <f t="shared" ca="1" si="47"/>
        <v>0</v>
      </c>
      <c r="T79" s="193">
        <f t="shared" ca="1" si="47"/>
        <v>0</v>
      </c>
      <c r="U79" s="193">
        <f t="shared" ca="1" si="47"/>
        <v>0</v>
      </c>
      <c r="V79" s="193">
        <f t="shared" ca="1" si="47"/>
        <v>0</v>
      </c>
      <c r="W79" s="193">
        <f t="shared" ca="1" si="47"/>
        <v>0</v>
      </c>
      <c r="X79" s="193">
        <f t="shared" ca="1" si="47"/>
        <v>0</v>
      </c>
      <c r="Y79" s="193">
        <f t="shared" ca="1" si="47"/>
        <v>0</v>
      </c>
      <c r="Z79" s="193">
        <f t="shared" ca="1" si="47"/>
        <v>0</v>
      </c>
      <c r="AA79" s="193">
        <f t="shared" ca="1" si="47"/>
        <v>0</v>
      </c>
      <c r="AB79" s="193">
        <f t="shared" ca="1" si="47"/>
        <v>0</v>
      </c>
      <c r="AC79" s="193">
        <f t="shared" ca="1" si="47"/>
        <v>0</v>
      </c>
      <c r="AD79" s="193">
        <f t="shared" ca="1" si="47"/>
        <v>0</v>
      </c>
      <c r="AE79" s="193">
        <f t="shared" ca="1" si="47"/>
        <v>0</v>
      </c>
      <c r="AF79" s="193">
        <f t="shared" ca="1" si="47"/>
        <v>0</v>
      </c>
      <c r="AG79" s="193">
        <f t="shared" ca="1" si="47"/>
        <v>0</v>
      </c>
      <c r="AH79" s="193">
        <f t="shared" ca="1" si="47"/>
        <v>0</v>
      </c>
      <c r="AI79" s="193">
        <f t="shared" ca="1" si="47"/>
        <v>0</v>
      </c>
      <c r="AJ79" s="193">
        <f t="shared" ca="1" si="47"/>
        <v>0</v>
      </c>
      <c r="AK79" s="193">
        <f t="shared" ca="1" si="47"/>
        <v>0</v>
      </c>
      <c r="AL79" s="193">
        <f t="shared" ca="1" si="47"/>
        <v>0</v>
      </c>
      <c r="AM79" s="193">
        <f t="shared" ca="1" si="47"/>
        <v>0</v>
      </c>
      <c r="AN79" s="193">
        <f t="shared" ca="1" si="47"/>
        <v>0</v>
      </c>
      <c r="AO79" s="193">
        <f t="shared" ca="1" si="47"/>
        <v>0</v>
      </c>
      <c r="AP79" s="193">
        <f t="shared" ca="1" si="47"/>
        <v>0</v>
      </c>
      <c r="AQ79" s="193">
        <f t="shared" ca="1" si="47"/>
        <v>0</v>
      </c>
      <c r="AR79" s="193">
        <f t="shared" ca="1" si="47"/>
        <v>0</v>
      </c>
      <c r="AS79" s="193">
        <f t="shared" ca="1" si="47"/>
        <v>0</v>
      </c>
      <c r="AT79" s="193">
        <f t="shared" ca="1" si="47"/>
        <v>0</v>
      </c>
      <c r="AU79" s="193">
        <f t="shared" ca="1" si="47"/>
        <v>0</v>
      </c>
      <c r="AV79" s="193">
        <f t="shared" ca="1" si="47"/>
        <v>0</v>
      </c>
      <c r="AW79" s="193">
        <f t="shared" ca="1" si="47"/>
        <v>0</v>
      </c>
      <c r="AX79" s="193">
        <f t="shared" ca="1" si="47"/>
        <v>0</v>
      </c>
      <c r="AY79" s="193">
        <f t="shared" ca="1" si="47"/>
        <v>0</v>
      </c>
      <c r="AZ79" s="193">
        <f t="shared" ca="1" si="47"/>
        <v>0</v>
      </c>
      <c r="BA79" s="193">
        <f t="shared" ca="1" si="47"/>
        <v>0</v>
      </c>
      <c r="BB79" s="193">
        <f t="shared" ca="1" si="47"/>
        <v>0</v>
      </c>
      <c r="BC79" s="193">
        <f t="shared" ca="1" si="47"/>
        <v>0</v>
      </c>
      <c r="BD79" s="193">
        <f t="shared" ca="1" si="47"/>
        <v>0</v>
      </c>
      <c r="BE79" s="193">
        <f t="shared" ca="1" si="47"/>
        <v>0</v>
      </c>
      <c r="BF79" s="193">
        <f t="shared" ca="1" si="47"/>
        <v>0</v>
      </c>
      <c r="BG79" s="193">
        <f t="shared" ca="1" si="47"/>
        <v>0</v>
      </c>
      <c r="BH79" s="193">
        <f t="shared" ca="1" si="47"/>
        <v>0</v>
      </c>
      <c r="BI79" s="193">
        <f t="shared" ca="1" si="47"/>
        <v>0</v>
      </c>
      <c r="BJ79" s="193">
        <f t="shared" ca="1" si="47"/>
        <v>0</v>
      </c>
      <c r="BK79" s="193">
        <f t="shared" ca="1" si="47"/>
        <v>0</v>
      </c>
      <c r="BL79" s="193">
        <f t="shared" ca="1" si="47"/>
        <v>0</v>
      </c>
      <c r="BM79" s="193">
        <f t="shared" ca="1" si="47"/>
        <v>0</v>
      </c>
      <c r="BN79" s="193">
        <f t="shared" ca="1" si="47"/>
        <v>0</v>
      </c>
      <c r="BO79" s="193">
        <f t="shared" ca="1" si="47"/>
        <v>0</v>
      </c>
      <c r="BP79" s="193">
        <f t="shared" ca="1" si="47"/>
        <v>0</v>
      </c>
      <c r="BQ79" s="193">
        <f t="shared" ca="1" si="47"/>
        <v>0</v>
      </c>
      <c r="BR79" s="193">
        <f t="shared" ca="1" si="47"/>
        <v>0</v>
      </c>
      <c r="BS79" s="193">
        <f t="shared" ca="1" si="47"/>
        <v>0</v>
      </c>
      <c r="BT79" s="193">
        <f t="shared" ca="1" si="47"/>
        <v>0</v>
      </c>
      <c r="BU79" s="193">
        <f t="shared" ca="1" si="46"/>
        <v>0</v>
      </c>
      <c r="BV79" s="193">
        <f t="shared" ca="1" si="46"/>
        <v>0</v>
      </c>
      <c r="BW79" s="193">
        <f t="shared" ca="1" si="46"/>
        <v>0</v>
      </c>
      <c r="BX79" s="193">
        <f t="shared" ca="1" si="46"/>
        <v>0</v>
      </c>
      <c r="BY79" s="193">
        <f t="shared" ca="1" si="46"/>
        <v>0</v>
      </c>
      <c r="BZ79" s="193">
        <f t="shared" ca="1" si="46"/>
        <v>0</v>
      </c>
      <c r="CA79" s="193">
        <f t="shared" ca="1" si="46"/>
        <v>0</v>
      </c>
      <c r="CB79" s="193">
        <f t="shared" ca="1" si="46"/>
        <v>0</v>
      </c>
      <c r="CC79" s="193">
        <f t="shared" ca="1" si="46"/>
        <v>0</v>
      </c>
      <c r="CD79" s="193">
        <f t="shared" ca="1" si="46"/>
        <v>0</v>
      </c>
      <c r="CE79" s="193">
        <f t="shared" ca="1" si="46"/>
        <v>0</v>
      </c>
      <c r="CF79" s="193">
        <f t="shared" ca="1" si="46"/>
        <v>0</v>
      </c>
      <c r="CG79" s="193">
        <f t="shared" ca="1" si="46"/>
        <v>0</v>
      </c>
      <c r="CH79" s="193">
        <f t="shared" ca="1" si="46"/>
        <v>0</v>
      </c>
      <c r="CI79" s="193">
        <f t="shared" ca="1" si="46"/>
        <v>0</v>
      </c>
      <c r="CJ79" s="193">
        <f t="shared" ca="1" si="46"/>
        <v>0</v>
      </c>
      <c r="CK79" s="193">
        <f t="shared" ca="1" si="46"/>
        <v>0</v>
      </c>
      <c r="CL79" s="193">
        <f t="shared" ca="1" si="46"/>
        <v>0</v>
      </c>
      <c r="CM79" s="193">
        <f t="shared" ca="1" si="46"/>
        <v>0</v>
      </c>
      <c r="CN79" s="193">
        <f t="shared" ca="1" si="46"/>
        <v>0</v>
      </c>
      <c r="CO79" s="193">
        <f t="shared" ca="1" si="46"/>
        <v>0</v>
      </c>
      <c r="CP79" s="193">
        <f t="shared" ca="1" si="46"/>
        <v>0</v>
      </c>
      <c r="CQ79" s="193">
        <f t="shared" ca="1" si="46"/>
        <v>0</v>
      </c>
      <c r="CR79" s="193">
        <f t="shared" ca="1" si="46"/>
        <v>0</v>
      </c>
      <c r="CS79" s="193">
        <f t="shared" ca="1" si="46"/>
        <v>0</v>
      </c>
      <c r="CT79" s="193">
        <f t="shared" ca="1" si="46"/>
        <v>0</v>
      </c>
      <c r="CU79" s="193">
        <f t="shared" ca="1" si="46"/>
        <v>0</v>
      </c>
      <c r="CV79" s="193">
        <f t="shared" ca="1" si="46"/>
        <v>0</v>
      </c>
      <c r="CW79" s="193">
        <f t="shared" ca="1" si="46"/>
        <v>0</v>
      </c>
      <c r="CX79" s="193">
        <f t="shared" ca="1" si="46"/>
        <v>0</v>
      </c>
      <c r="CY79" s="193">
        <f t="shared" ca="1" si="46"/>
        <v>0</v>
      </c>
      <c r="CZ79" s="193">
        <f t="shared" ca="1" si="46"/>
        <v>0</v>
      </c>
      <c r="DA79" s="193">
        <f t="shared" ca="1" si="46"/>
        <v>0</v>
      </c>
      <c r="DB79" s="193">
        <f t="shared" ca="1" si="46"/>
        <v>0</v>
      </c>
      <c r="DC79" s="193">
        <f t="shared" ca="1" si="46"/>
        <v>0</v>
      </c>
    </row>
    <row r="80" spans="1:107">
      <c r="A80" s="44">
        <v>45</v>
      </c>
      <c r="B80" s="526" t="str">
        <f t="shared" ca="1" si="44"/>
        <v>E.1.6.</v>
      </c>
      <c r="C80" s="162" t="str">
        <f t="shared" ca="1" si="45"/>
        <v>Atsinaujinančių išteklių energijos bendrijų ir piliečių energetikos bendrijų, siekiančių mažinti energetinį nepriteklių, investicijos į elektros energijos iš AEI gamybos įrenginius</v>
      </c>
      <c r="D80" s="232"/>
      <c r="E80" s="232"/>
      <c r="F80" s="233"/>
      <c r="G80" s="225">
        <f ca="1">SUMIF($H$39:$DC$39,"&lt;="&amp;PAL,$H80:$DC80)</f>
        <v>248387515.78314888</v>
      </c>
      <c r="H80" s="193">
        <f t="shared" ca="1" si="37"/>
        <v>0</v>
      </c>
      <c r="I80" s="193">
        <f t="shared" ca="1" si="47"/>
        <v>0</v>
      </c>
      <c r="J80" s="193">
        <f t="shared" ca="1" si="47"/>
        <v>0</v>
      </c>
      <c r="K80" s="193">
        <f t="shared" ca="1" si="47"/>
        <v>218545.4</v>
      </c>
      <c r="L80" s="193">
        <f t="shared" ca="1" si="47"/>
        <v>11255088.1</v>
      </c>
      <c r="M80" s="193">
        <f t="shared" ca="1" si="47"/>
        <v>51008059.26919999</v>
      </c>
      <c r="N80" s="193">
        <f t="shared" ca="1" si="47"/>
        <v>52538301.047275998</v>
      </c>
      <c r="O80" s="193">
        <f t="shared" ca="1" si="47"/>
        <v>133367521.9666729</v>
      </c>
      <c r="P80" s="193">
        <f t="shared" ca="1" si="47"/>
        <v>0</v>
      </c>
      <c r="Q80" s="193">
        <f t="shared" ca="1" si="47"/>
        <v>0</v>
      </c>
      <c r="R80" s="193">
        <f t="shared" ca="1" si="47"/>
        <v>0</v>
      </c>
      <c r="S80" s="193">
        <f t="shared" ca="1" si="47"/>
        <v>0</v>
      </c>
      <c r="T80" s="193">
        <f t="shared" ca="1" si="47"/>
        <v>0</v>
      </c>
      <c r="U80" s="193">
        <f t="shared" ca="1" si="47"/>
        <v>0</v>
      </c>
      <c r="V80" s="193">
        <f t="shared" ca="1" si="47"/>
        <v>0</v>
      </c>
      <c r="W80" s="193">
        <f t="shared" ca="1" si="47"/>
        <v>0</v>
      </c>
      <c r="X80" s="193">
        <f t="shared" ca="1" si="47"/>
        <v>0</v>
      </c>
      <c r="Y80" s="193">
        <f t="shared" ca="1" si="47"/>
        <v>0</v>
      </c>
      <c r="Z80" s="193">
        <f t="shared" ca="1" si="47"/>
        <v>0</v>
      </c>
      <c r="AA80" s="193">
        <f t="shared" ca="1" si="47"/>
        <v>0</v>
      </c>
      <c r="AB80" s="193">
        <f t="shared" ca="1" si="47"/>
        <v>0</v>
      </c>
      <c r="AC80" s="193">
        <f t="shared" ca="1" si="47"/>
        <v>0</v>
      </c>
      <c r="AD80" s="193">
        <f t="shared" ca="1" si="47"/>
        <v>0</v>
      </c>
      <c r="AE80" s="193">
        <f t="shared" ca="1" si="47"/>
        <v>0</v>
      </c>
      <c r="AF80" s="193">
        <f t="shared" ca="1" si="47"/>
        <v>0</v>
      </c>
      <c r="AG80" s="193">
        <f t="shared" ca="1" si="47"/>
        <v>0</v>
      </c>
      <c r="AH80" s="193">
        <f t="shared" ca="1" si="47"/>
        <v>0</v>
      </c>
      <c r="AI80" s="193">
        <f t="shared" ca="1" si="47"/>
        <v>0</v>
      </c>
      <c r="AJ80" s="193">
        <f t="shared" ca="1" si="47"/>
        <v>0</v>
      </c>
      <c r="AK80" s="193">
        <f t="shared" ca="1" si="47"/>
        <v>0</v>
      </c>
      <c r="AL80" s="193">
        <f t="shared" ca="1" si="47"/>
        <v>0</v>
      </c>
      <c r="AM80" s="193">
        <f t="shared" ca="1" si="47"/>
        <v>0</v>
      </c>
      <c r="AN80" s="193">
        <f t="shared" ca="1" si="47"/>
        <v>0</v>
      </c>
      <c r="AO80" s="193">
        <f t="shared" ca="1" si="47"/>
        <v>0</v>
      </c>
      <c r="AP80" s="193">
        <f t="shared" ca="1" si="47"/>
        <v>0</v>
      </c>
      <c r="AQ80" s="193">
        <f t="shared" ca="1" si="47"/>
        <v>0</v>
      </c>
      <c r="AR80" s="193">
        <f t="shared" ca="1" si="47"/>
        <v>0</v>
      </c>
      <c r="AS80" s="193">
        <f t="shared" ca="1" si="47"/>
        <v>0</v>
      </c>
      <c r="AT80" s="193">
        <f t="shared" ca="1" si="47"/>
        <v>0</v>
      </c>
      <c r="AU80" s="193">
        <f t="shared" ca="1" si="47"/>
        <v>0</v>
      </c>
      <c r="AV80" s="193">
        <f t="shared" ca="1" si="47"/>
        <v>0</v>
      </c>
      <c r="AW80" s="193">
        <f t="shared" ca="1" si="47"/>
        <v>0</v>
      </c>
      <c r="AX80" s="193">
        <f t="shared" ca="1" si="47"/>
        <v>0</v>
      </c>
      <c r="AY80" s="193">
        <f t="shared" ca="1" si="47"/>
        <v>0</v>
      </c>
      <c r="AZ80" s="193">
        <f t="shared" ca="1" si="47"/>
        <v>0</v>
      </c>
      <c r="BA80" s="193">
        <f t="shared" ca="1" si="47"/>
        <v>0</v>
      </c>
      <c r="BB80" s="193">
        <f t="shared" ca="1" si="47"/>
        <v>0</v>
      </c>
      <c r="BC80" s="193">
        <f t="shared" ca="1" si="47"/>
        <v>0</v>
      </c>
      <c r="BD80" s="193">
        <f t="shared" ca="1" si="47"/>
        <v>0</v>
      </c>
      <c r="BE80" s="193">
        <f t="shared" ca="1" si="47"/>
        <v>0</v>
      </c>
      <c r="BF80" s="193">
        <f t="shared" ca="1" si="47"/>
        <v>0</v>
      </c>
      <c r="BG80" s="193">
        <f t="shared" ca="1" si="47"/>
        <v>0</v>
      </c>
      <c r="BH80" s="193">
        <f t="shared" ca="1" si="47"/>
        <v>0</v>
      </c>
      <c r="BI80" s="193">
        <f t="shared" ca="1" si="47"/>
        <v>0</v>
      </c>
      <c r="BJ80" s="193">
        <f t="shared" ca="1" si="47"/>
        <v>0</v>
      </c>
      <c r="BK80" s="193">
        <f t="shared" ca="1" si="47"/>
        <v>0</v>
      </c>
      <c r="BL80" s="193">
        <f t="shared" ca="1" si="47"/>
        <v>0</v>
      </c>
      <c r="BM80" s="193">
        <f t="shared" ca="1" si="47"/>
        <v>0</v>
      </c>
      <c r="BN80" s="193">
        <f t="shared" ca="1" si="47"/>
        <v>0</v>
      </c>
      <c r="BO80" s="193">
        <f t="shared" ca="1" si="47"/>
        <v>0</v>
      </c>
      <c r="BP80" s="193">
        <f t="shared" ca="1" si="47"/>
        <v>0</v>
      </c>
      <c r="BQ80" s="193">
        <f t="shared" ca="1" si="47"/>
        <v>0</v>
      </c>
      <c r="BR80" s="193">
        <f t="shared" ca="1" si="47"/>
        <v>0</v>
      </c>
      <c r="BS80" s="193">
        <f t="shared" ca="1" si="47"/>
        <v>0</v>
      </c>
      <c r="BT80" s="193">
        <f t="shared" ca="1" si="47"/>
        <v>0</v>
      </c>
      <c r="BU80" s="193">
        <f t="shared" ca="1" si="46"/>
        <v>0</v>
      </c>
      <c r="BV80" s="193">
        <f t="shared" ca="1" si="46"/>
        <v>0</v>
      </c>
      <c r="BW80" s="193">
        <f t="shared" ca="1" si="46"/>
        <v>0</v>
      </c>
      <c r="BX80" s="193">
        <f t="shared" ca="1" si="46"/>
        <v>0</v>
      </c>
      <c r="BY80" s="193">
        <f t="shared" ca="1" si="46"/>
        <v>0</v>
      </c>
      <c r="BZ80" s="193">
        <f t="shared" ca="1" si="46"/>
        <v>0</v>
      </c>
      <c r="CA80" s="193">
        <f t="shared" ca="1" si="46"/>
        <v>0</v>
      </c>
      <c r="CB80" s="193">
        <f t="shared" ca="1" si="46"/>
        <v>0</v>
      </c>
      <c r="CC80" s="193">
        <f t="shared" ca="1" si="46"/>
        <v>0</v>
      </c>
      <c r="CD80" s="193">
        <f t="shared" ca="1" si="46"/>
        <v>0</v>
      </c>
      <c r="CE80" s="193">
        <f t="shared" ca="1" si="46"/>
        <v>0</v>
      </c>
      <c r="CF80" s="193">
        <f t="shared" ca="1" si="46"/>
        <v>0</v>
      </c>
      <c r="CG80" s="193">
        <f t="shared" ca="1" si="46"/>
        <v>0</v>
      </c>
      <c r="CH80" s="193">
        <f t="shared" ca="1" si="46"/>
        <v>0</v>
      </c>
      <c r="CI80" s="193">
        <f t="shared" ca="1" si="46"/>
        <v>0</v>
      </c>
      <c r="CJ80" s="193">
        <f t="shared" ca="1" si="46"/>
        <v>0</v>
      </c>
      <c r="CK80" s="193">
        <f t="shared" ca="1" si="46"/>
        <v>0</v>
      </c>
      <c r="CL80" s="193">
        <f t="shared" ca="1" si="46"/>
        <v>0</v>
      </c>
      <c r="CM80" s="193">
        <f t="shared" ca="1" si="46"/>
        <v>0</v>
      </c>
      <c r="CN80" s="193">
        <f t="shared" ca="1" si="46"/>
        <v>0</v>
      </c>
      <c r="CO80" s="193">
        <f t="shared" ca="1" si="46"/>
        <v>0</v>
      </c>
      <c r="CP80" s="193">
        <f t="shared" ca="1" si="46"/>
        <v>0</v>
      </c>
      <c r="CQ80" s="193">
        <f t="shared" ca="1" si="46"/>
        <v>0</v>
      </c>
      <c r="CR80" s="193">
        <f t="shared" ca="1" si="46"/>
        <v>0</v>
      </c>
      <c r="CS80" s="193">
        <f t="shared" ca="1" si="46"/>
        <v>0</v>
      </c>
      <c r="CT80" s="193">
        <f t="shared" ca="1" si="46"/>
        <v>0</v>
      </c>
      <c r="CU80" s="193">
        <f t="shared" ca="1" si="46"/>
        <v>0</v>
      </c>
      <c r="CV80" s="193">
        <f t="shared" ca="1" si="46"/>
        <v>0</v>
      </c>
      <c r="CW80" s="193">
        <f t="shared" ca="1" si="46"/>
        <v>0</v>
      </c>
      <c r="CX80" s="193">
        <f t="shared" ca="1" si="46"/>
        <v>0</v>
      </c>
      <c r="CY80" s="193">
        <f t="shared" ca="1" si="46"/>
        <v>0</v>
      </c>
      <c r="CZ80" s="193">
        <f t="shared" ca="1" si="46"/>
        <v>0</v>
      </c>
      <c r="DA80" s="193">
        <f t="shared" ca="1" si="46"/>
        <v>0</v>
      </c>
      <c r="DB80" s="193">
        <f t="shared" ca="1" si="46"/>
        <v>0</v>
      </c>
      <c r="DC80" s="193">
        <f t="shared" ca="1" si="46"/>
        <v>0</v>
      </c>
    </row>
    <row r="81" spans="1:107">
      <c r="A81" s="44">
        <v>46</v>
      </c>
      <c r="B81" s="160" t="str">
        <f t="shared" ca="1" si="44"/>
        <v>E.1.7.</v>
      </c>
      <c r="C81" s="162" t="str">
        <f t="shared" ca="1" si="45"/>
        <v>Veiklos 11, 13 ir 15</v>
      </c>
      <c r="D81" s="234"/>
      <c r="E81" s="234"/>
      <c r="F81" s="235"/>
      <c r="G81" s="225">
        <f ca="1">SUMIF($H$39:$DC$39,"&lt;="&amp;PAL,$H81:$DC81)</f>
        <v>1561564309.0901566</v>
      </c>
      <c r="H81" s="193">
        <f t="shared" ca="1" si="37"/>
        <v>0</v>
      </c>
      <c r="I81" s="193">
        <f t="shared" ca="1" si="47"/>
        <v>0</v>
      </c>
      <c r="J81" s="193">
        <f t="shared" ca="1" si="47"/>
        <v>0</v>
      </c>
      <c r="K81" s="193">
        <f t="shared" ca="1" si="47"/>
        <v>72511907.114908993</v>
      </c>
      <c r="L81" s="193">
        <f t="shared" ca="1" si="47"/>
        <v>216075059.78884849</v>
      </c>
      <c r="M81" s="193">
        <f t="shared" ca="1" si="47"/>
        <v>568623353.80711281</v>
      </c>
      <c r="N81" s="193">
        <f t="shared" ca="1" si="47"/>
        <v>268110114.55802858</v>
      </c>
      <c r="O81" s="193">
        <f t="shared" ca="1" si="47"/>
        <v>278626006.83864808</v>
      </c>
      <c r="P81" s="193">
        <f t="shared" ca="1" si="47"/>
        <v>157617866.98260945</v>
      </c>
      <c r="Q81" s="193">
        <f t="shared" ca="1" si="47"/>
        <v>0</v>
      </c>
      <c r="R81" s="193">
        <f t="shared" ca="1" si="47"/>
        <v>0</v>
      </c>
      <c r="S81" s="193">
        <f t="shared" ca="1" si="47"/>
        <v>0</v>
      </c>
      <c r="T81" s="193">
        <f t="shared" ca="1" si="47"/>
        <v>0</v>
      </c>
      <c r="U81" s="193">
        <f t="shared" ca="1" si="47"/>
        <v>0</v>
      </c>
      <c r="V81" s="193">
        <f t="shared" ca="1" si="47"/>
        <v>0</v>
      </c>
      <c r="W81" s="193">
        <f t="shared" ca="1" si="47"/>
        <v>0</v>
      </c>
      <c r="X81" s="193">
        <f t="shared" ca="1" si="47"/>
        <v>0</v>
      </c>
      <c r="Y81" s="193">
        <f t="shared" ca="1" si="47"/>
        <v>0</v>
      </c>
      <c r="Z81" s="193">
        <f t="shared" ca="1" si="47"/>
        <v>0</v>
      </c>
      <c r="AA81" s="193">
        <f t="shared" ca="1" si="47"/>
        <v>0</v>
      </c>
      <c r="AB81" s="193">
        <f t="shared" ca="1" si="47"/>
        <v>0</v>
      </c>
      <c r="AC81" s="193">
        <f t="shared" ca="1" si="47"/>
        <v>0</v>
      </c>
      <c r="AD81" s="193">
        <f t="shared" ca="1" si="47"/>
        <v>0</v>
      </c>
      <c r="AE81" s="193">
        <f t="shared" ca="1" si="47"/>
        <v>0</v>
      </c>
      <c r="AF81" s="193">
        <f t="shared" ca="1" si="47"/>
        <v>0</v>
      </c>
      <c r="AG81" s="193">
        <f t="shared" ca="1" si="47"/>
        <v>0</v>
      </c>
      <c r="AH81" s="193">
        <f t="shared" ca="1" si="47"/>
        <v>0</v>
      </c>
      <c r="AI81" s="193">
        <f t="shared" ca="1" si="47"/>
        <v>0</v>
      </c>
      <c r="AJ81" s="193">
        <f t="shared" ca="1" si="47"/>
        <v>0</v>
      </c>
      <c r="AK81" s="193">
        <f t="shared" ca="1" si="47"/>
        <v>0</v>
      </c>
      <c r="AL81" s="193">
        <f t="shared" ca="1" si="47"/>
        <v>0</v>
      </c>
      <c r="AM81" s="193">
        <f t="shared" ca="1" si="47"/>
        <v>0</v>
      </c>
      <c r="AN81" s="193">
        <f t="shared" ca="1" si="47"/>
        <v>0</v>
      </c>
      <c r="AO81" s="193">
        <f t="shared" ca="1" si="47"/>
        <v>0</v>
      </c>
      <c r="AP81" s="193">
        <f t="shared" ca="1" si="47"/>
        <v>0</v>
      </c>
      <c r="AQ81" s="193">
        <f t="shared" ca="1" si="47"/>
        <v>0</v>
      </c>
      <c r="AR81" s="193">
        <f t="shared" ca="1" si="47"/>
        <v>0</v>
      </c>
      <c r="AS81" s="193">
        <f t="shared" ca="1" si="47"/>
        <v>0</v>
      </c>
      <c r="AT81" s="193">
        <f t="shared" ca="1" si="47"/>
        <v>0</v>
      </c>
      <c r="AU81" s="193">
        <f t="shared" ca="1" si="47"/>
        <v>0</v>
      </c>
      <c r="AV81" s="193">
        <f t="shared" ca="1" si="47"/>
        <v>0</v>
      </c>
      <c r="AW81" s="193">
        <f t="shared" ca="1" si="47"/>
        <v>0</v>
      </c>
      <c r="AX81" s="193">
        <f t="shared" ca="1" si="47"/>
        <v>0</v>
      </c>
      <c r="AY81" s="193">
        <f t="shared" ca="1" si="47"/>
        <v>0</v>
      </c>
      <c r="AZ81" s="193">
        <f t="shared" ca="1" si="47"/>
        <v>0</v>
      </c>
      <c r="BA81" s="193">
        <f t="shared" ca="1" si="47"/>
        <v>0</v>
      </c>
      <c r="BB81" s="193">
        <f t="shared" ca="1" si="47"/>
        <v>0</v>
      </c>
      <c r="BC81" s="193">
        <f t="shared" ca="1" si="47"/>
        <v>0</v>
      </c>
      <c r="BD81" s="193">
        <f t="shared" ca="1" si="47"/>
        <v>0</v>
      </c>
      <c r="BE81" s="193">
        <f t="shared" ca="1" si="47"/>
        <v>0</v>
      </c>
      <c r="BF81" s="193">
        <f t="shared" ca="1" si="47"/>
        <v>0</v>
      </c>
      <c r="BG81" s="193">
        <f t="shared" ca="1" si="47"/>
        <v>0</v>
      </c>
      <c r="BH81" s="193">
        <f t="shared" ca="1" si="47"/>
        <v>0</v>
      </c>
      <c r="BI81" s="193">
        <f t="shared" ca="1" si="47"/>
        <v>0</v>
      </c>
      <c r="BJ81" s="193">
        <f t="shared" ca="1" si="47"/>
        <v>0</v>
      </c>
      <c r="BK81" s="193">
        <f t="shared" ca="1" si="47"/>
        <v>0</v>
      </c>
      <c r="BL81" s="193">
        <f t="shared" ca="1" si="47"/>
        <v>0</v>
      </c>
      <c r="BM81" s="193">
        <f t="shared" ca="1" si="47"/>
        <v>0</v>
      </c>
      <c r="BN81" s="193">
        <f t="shared" ca="1" si="47"/>
        <v>0</v>
      </c>
      <c r="BO81" s="193">
        <f t="shared" ca="1" si="47"/>
        <v>0</v>
      </c>
      <c r="BP81" s="193">
        <f t="shared" ca="1" si="47"/>
        <v>0</v>
      </c>
      <c r="BQ81" s="193">
        <f t="shared" ca="1" si="47"/>
        <v>0</v>
      </c>
      <c r="BR81" s="193">
        <f t="shared" ca="1" si="47"/>
        <v>0</v>
      </c>
      <c r="BS81" s="193">
        <f t="shared" ca="1" si="47"/>
        <v>0</v>
      </c>
      <c r="BT81" s="193">
        <f t="shared" ca="1" si="47"/>
        <v>0</v>
      </c>
      <c r="BU81" s="193">
        <f t="shared" ca="1" si="46"/>
        <v>0</v>
      </c>
      <c r="BV81" s="193">
        <f t="shared" ca="1" si="46"/>
        <v>0</v>
      </c>
      <c r="BW81" s="193">
        <f t="shared" ca="1" si="46"/>
        <v>0</v>
      </c>
      <c r="BX81" s="193">
        <f t="shared" ca="1" si="46"/>
        <v>0</v>
      </c>
      <c r="BY81" s="193">
        <f t="shared" ca="1" si="46"/>
        <v>0</v>
      </c>
      <c r="BZ81" s="193">
        <f t="shared" ca="1" si="46"/>
        <v>0</v>
      </c>
      <c r="CA81" s="193">
        <f t="shared" ca="1" si="46"/>
        <v>0</v>
      </c>
      <c r="CB81" s="193">
        <f t="shared" ca="1" si="46"/>
        <v>0</v>
      </c>
      <c r="CC81" s="193">
        <f t="shared" ca="1" si="46"/>
        <v>0</v>
      </c>
      <c r="CD81" s="193">
        <f t="shared" ca="1" si="46"/>
        <v>0</v>
      </c>
      <c r="CE81" s="193">
        <f t="shared" ca="1" si="46"/>
        <v>0</v>
      </c>
      <c r="CF81" s="193">
        <f t="shared" ca="1" si="46"/>
        <v>0</v>
      </c>
      <c r="CG81" s="193">
        <f t="shared" ca="1" si="46"/>
        <v>0</v>
      </c>
      <c r="CH81" s="193">
        <f t="shared" ca="1" si="46"/>
        <v>0</v>
      </c>
      <c r="CI81" s="193">
        <f t="shared" ca="1" si="46"/>
        <v>0</v>
      </c>
      <c r="CJ81" s="193">
        <f t="shared" ca="1" si="46"/>
        <v>0</v>
      </c>
      <c r="CK81" s="193">
        <f t="shared" ca="1" si="46"/>
        <v>0</v>
      </c>
      <c r="CL81" s="193">
        <f t="shared" ca="1" si="46"/>
        <v>0</v>
      </c>
      <c r="CM81" s="193">
        <f t="shared" ca="1" si="46"/>
        <v>0</v>
      </c>
      <c r="CN81" s="193">
        <f t="shared" ca="1" si="46"/>
        <v>0</v>
      </c>
      <c r="CO81" s="193">
        <f t="shared" ca="1" si="46"/>
        <v>0</v>
      </c>
      <c r="CP81" s="193">
        <f t="shared" ca="1" si="46"/>
        <v>0</v>
      </c>
      <c r="CQ81" s="193">
        <f t="shared" ca="1" si="46"/>
        <v>0</v>
      </c>
      <c r="CR81" s="193">
        <f t="shared" ca="1" si="46"/>
        <v>0</v>
      </c>
      <c r="CS81" s="193">
        <f t="shared" ca="1" si="46"/>
        <v>0</v>
      </c>
      <c r="CT81" s="193">
        <f t="shared" ca="1" si="46"/>
        <v>0</v>
      </c>
      <c r="CU81" s="193">
        <f t="shared" ca="1" si="46"/>
        <v>0</v>
      </c>
      <c r="CV81" s="193">
        <f t="shared" ca="1" si="46"/>
        <v>0</v>
      </c>
      <c r="CW81" s="193">
        <f t="shared" ca="1" si="46"/>
        <v>0</v>
      </c>
      <c r="CX81" s="193">
        <f t="shared" ca="1" si="46"/>
        <v>0</v>
      </c>
      <c r="CY81" s="193">
        <f t="shared" ca="1" si="46"/>
        <v>0</v>
      </c>
      <c r="CZ81" s="193">
        <f t="shared" ca="1" si="46"/>
        <v>0</v>
      </c>
      <c r="DA81" s="193">
        <f t="shared" ca="1" si="46"/>
        <v>0</v>
      </c>
      <c r="DB81" s="193">
        <f t="shared" ca="1" si="46"/>
        <v>0</v>
      </c>
      <c r="DC81" s="193">
        <f t="shared" ca="1" si="46"/>
        <v>0</v>
      </c>
    </row>
    <row r="82" spans="1:107">
      <c r="A82" s="44">
        <v>47</v>
      </c>
      <c r="B82" s="160" t="str">
        <f t="shared" ca="1" si="44"/>
        <v>E.1.8.</v>
      </c>
      <c r="C82" s="162" t="str">
        <f t="shared" ca="1" si="45"/>
        <v>Lietuvos ir Latvijos tarpsisteminių jungčių stiprinimo Lietuvos Respublikoje projektas</v>
      </c>
      <c r="D82" s="234"/>
      <c r="E82" s="234"/>
      <c r="F82" s="235"/>
      <c r="G82" s="225">
        <f ca="1">SUMIF($H$39:$DC$39,"&lt;="&amp;PAL,$H82:$DC82)</f>
        <v>544257638.36537158</v>
      </c>
      <c r="H82" s="193">
        <f t="shared" ca="1" si="37"/>
        <v>0</v>
      </c>
      <c r="I82" s="193">
        <f t="shared" ca="1" si="47"/>
        <v>94760</v>
      </c>
      <c r="J82" s="193">
        <f t="shared" ca="1" si="47"/>
        <v>372375.89999999997</v>
      </c>
      <c r="K82" s="193">
        <f t="shared" ca="1" si="47"/>
        <v>849048.87899999996</v>
      </c>
      <c r="L82" s="193">
        <f t="shared" ca="1" si="47"/>
        <v>9535310.638319999</v>
      </c>
      <c r="M82" s="193">
        <f t="shared" ca="1" si="47"/>
        <v>42160479.534142397</v>
      </c>
      <c r="N82" s="193">
        <f t="shared" ca="1" si="47"/>
        <v>49489885.534237459</v>
      </c>
      <c r="O82" s="193">
        <f t="shared" ca="1" si="47"/>
        <v>20638513.335694741</v>
      </c>
      <c r="P82" s="193">
        <f t="shared" ca="1" si="47"/>
        <v>93022727.386536807</v>
      </c>
      <c r="Q82" s="193">
        <f t="shared" ca="1" si="47"/>
        <v>149029888.28379247</v>
      </c>
      <c r="R82" s="193">
        <f t="shared" ca="1" si="47"/>
        <v>111726488.19677356</v>
      </c>
      <c r="S82" s="193">
        <f t="shared" ca="1" si="47"/>
        <v>35138776.80834005</v>
      </c>
      <c r="T82" s="193">
        <f t="shared" ca="1" si="47"/>
        <v>32199383.868534099</v>
      </c>
      <c r="U82" s="193">
        <f t="shared" ca="1" si="47"/>
        <v>0</v>
      </c>
      <c r="V82" s="193">
        <f t="shared" ca="1" si="47"/>
        <v>0</v>
      </c>
      <c r="W82" s="193">
        <f t="shared" ca="1" si="47"/>
        <v>0</v>
      </c>
      <c r="X82" s="193">
        <f t="shared" ca="1" si="47"/>
        <v>0</v>
      </c>
      <c r="Y82" s="193">
        <f t="shared" ca="1" si="47"/>
        <v>0</v>
      </c>
      <c r="Z82" s="193">
        <f t="shared" ca="1" si="47"/>
        <v>0</v>
      </c>
      <c r="AA82" s="193">
        <f t="shared" ca="1" si="47"/>
        <v>0</v>
      </c>
      <c r="AB82" s="193">
        <f t="shared" ca="1" si="47"/>
        <v>0</v>
      </c>
      <c r="AC82" s="193">
        <f t="shared" ca="1" si="47"/>
        <v>0</v>
      </c>
      <c r="AD82" s="193">
        <f t="shared" ca="1" si="47"/>
        <v>0</v>
      </c>
      <c r="AE82" s="193">
        <f t="shared" ca="1" si="47"/>
        <v>0</v>
      </c>
      <c r="AF82" s="193">
        <f t="shared" ca="1" si="47"/>
        <v>0</v>
      </c>
      <c r="AG82" s="193">
        <f t="shared" ca="1" si="47"/>
        <v>0</v>
      </c>
      <c r="AH82" s="193">
        <f t="shared" ca="1" si="47"/>
        <v>0</v>
      </c>
      <c r="AI82" s="193">
        <f t="shared" ca="1" si="47"/>
        <v>0</v>
      </c>
      <c r="AJ82" s="193">
        <f t="shared" ca="1" si="47"/>
        <v>0</v>
      </c>
      <c r="AK82" s="193">
        <f t="shared" ca="1" si="47"/>
        <v>0</v>
      </c>
      <c r="AL82" s="193">
        <f t="shared" ca="1" si="47"/>
        <v>0</v>
      </c>
      <c r="AM82" s="193">
        <f t="shared" ca="1" si="47"/>
        <v>0</v>
      </c>
      <c r="AN82" s="193">
        <f t="shared" ca="1" si="47"/>
        <v>0</v>
      </c>
      <c r="AO82" s="193">
        <f t="shared" ca="1" si="47"/>
        <v>0</v>
      </c>
      <c r="AP82" s="193">
        <f t="shared" ca="1" si="47"/>
        <v>0</v>
      </c>
      <c r="AQ82" s="193">
        <f t="shared" ca="1" si="47"/>
        <v>0</v>
      </c>
      <c r="AR82" s="193">
        <f t="shared" ca="1" si="47"/>
        <v>0</v>
      </c>
      <c r="AS82" s="193">
        <f t="shared" ca="1" si="47"/>
        <v>0</v>
      </c>
      <c r="AT82" s="193">
        <f t="shared" ca="1" si="47"/>
        <v>0</v>
      </c>
      <c r="AU82" s="193">
        <f t="shared" ca="1" si="47"/>
        <v>0</v>
      </c>
      <c r="AV82" s="193">
        <f t="shared" ca="1" si="47"/>
        <v>0</v>
      </c>
      <c r="AW82" s="193">
        <f t="shared" ca="1" si="47"/>
        <v>0</v>
      </c>
      <c r="AX82" s="193">
        <f t="shared" ca="1" si="47"/>
        <v>0</v>
      </c>
      <c r="AY82" s="193">
        <f t="shared" ca="1" si="47"/>
        <v>0</v>
      </c>
      <c r="AZ82" s="193">
        <f t="shared" ca="1" si="47"/>
        <v>0</v>
      </c>
      <c r="BA82" s="193">
        <f t="shared" ca="1" si="47"/>
        <v>0</v>
      </c>
      <c r="BB82" s="193">
        <f t="shared" ca="1" si="47"/>
        <v>0</v>
      </c>
      <c r="BC82" s="193">
        <f t="shared" ca="1" si="47"/>
        <v>0</v>
      </c>
      <c r="BD82" s="193">
        <f t="shared" ca="1" si="47"/>
        <v>0</v>
      </c>
      <c r="BE82" s="193">
        <f t="shared" ca="1" si="47"/>
        <v>0</v>
      </c>
      <c r="BF82" s="193">
        <f t="shared" ca="1" si="47"/>
        <v>0</v>
      </c>
      <c r="BG82" s="193">
        <f t="shared" ca="1" si="47"/>
        <v>0</v>
      </c>
      <c r="BH82" s="193">
        <f t="shared" ca="1" si="47"/>
        <v>0</v>
      </c>
      <c r="BI82" s="193">
        <f t="shared" ca="1" si="47"/>
        <v>0</v>
      </c>
      <c r="BJ82" s="193">
        <f t="shared" ca="1" si="47"/>
        <v>0</v>
      </c>
      <c r="BK82" s="193">
        <f t="shared" ca="1" si="47"/>
        <v>0</v>
      </c>
      <c r="BL82" s="193">
        <f t="shared" ca="1" si="47"/>
        <v>0</v>
      </c>
      <c r="BM82" s="193">
        <f t="shared" ca="1" si="47"/>
        <v>0</v>
      </c>
      <c r="BN82" s="193">
        <f t="shared" ca="1" si="47"/>
        <v>0</v>
      </c>
      <c r="BO82" s="193">
        <f t="shared" ca="1" si="47"/>
        <v>0</v>
      </c>
      <c r="BP82" s="193">
        <f t="shared" ca="1" si="47"/>
        <v>0</v>
      </c>
      <c r="BQ82" s="193">
        <f t="shared" ca="1" si="47"/>
        <v>0</v>
      </c>
      <c r="BR82" s="193">
        <f t="shared" ca="1" si="47"/>
        <v>0</v>
      </c>
      <c r="BS82" s="193">
        <f t="shared" ca="1" si="47"/>
        <v>0</v>
      </c>
      <c r="BT82" s="193">
        <f t="shared" ref="BT82:DC83" ca="1" si="48">IFERROR(OFFSET(INDIRECT("'"&amp;Opt_alt&amp;"'!H12"),$A82,BT$39)*(1+VMI)^BT$39,"")</f>
        <v>0</v>
      </c>
      <c r="BU82" s="193">
        <f t="shared" ca="1" si="48"/>
        <v>0</v>
      </c>
      <c r="BV82" s="193">
        <f t="shared" ca="1" si="48"/>
        <v>0</v>
      </c>
      <c r="BW82" s="193">
        <f t="shared" ca="1" si="48"/>
        <v>0</v>
      </c>
      <c r="BX82" s="193">
        <f t="shared" ca="1" si="48"/>
        <v>0</v>
      </c>
      <c r="BY82" s="193">
        <f t="shared" ca="1" si="48"/>
        <v>0</v>
      </c>
      <c r="BZ82" s="193">
        <f t="shared" ca="1" si="48"/>
        <v>0</v>
      </c>
      <c r="CA82" s="193">
        <f t="shared" ca="1" si="48"/>
        <v>0</v>
      </c>
      <c r="CB82" s="193">
        <f t="shared" ca="1" si="48"/>
        <v>0</v>
      </c>
      <c r="CC82" s="193">
        <f t="shared" ca="1" si="48"/>
        <v>0</v>
      </c>
      <c r="CD82" s="193">
        <f t="shared" ca="1" si="48"/>
        <v>0</v>
      </c>
      <c r="CE82" s="193">
        <f t="shared" ca="1" si="48"/>
        <v>0</v>
      </c>
      <c r="CF82" s="193">
        <f t="shared" ca="1" si="48"/>
        <v>0</v>
      </c>
      <c r="CG82" s="193">
        <f t="shared" ca="1" si="48"/>
        <v>0</v>
      </c>
      <c r="CH82" s="193">
        <f t="shared" ca="1" si="48"/>
        <v>0</v>
      </c>
      <c r="CI82" s="193">
        <f t="shared" ca="1" si="48"/>
        <v>0</v>
      </c>
      <c r="CJ82" s="193">
        <f t="shared" ca="1" si="48"/>
        <v>0</v>
      </c>
      <c r="CK82" s="193">
        <f t="shared" ca="1" si="48"/>
        <v>0</v>
      </c>
      <c r="CL82" s="193">
        <f t="shared" ca="1" si="48"/>
        <v>0</v>
      </c>
      <c r="CM82" s="193">
        <f t="shared" ca="1" si="48"/>
        <v>0</v>
      </c>
      <c r="CN82" s="193">
        <f t="shared" ca="1" si="48"/>
        <v>0</v>
      </c>
      <c r="CO82" s="193">
        <f t="shared" ca="1" si="48"/>
        <v>0</v>
      </c>
      <c r="CP82" s="193">
        <f t="shared" ca="1" si="48"/>
        <v>0</v>
      </c>
      <c r="CQ82" s="193">
        <f t="shared" ca="1" si="48"/>
        <v>0</v>
      </c>
      <c r="CR82" s="193">
        <f t="shared" ca="1" si="48"/>
        <v>0</v>
      </c>
      <c r="CS82" s="193">
        <f t="shared" ca="1" si="48"/>
        <v>0</v>
      </c>
      <c r="CT82" s="193">
        <f t="shared" ca="1" si="48"/>
        <v>0</v>
      </c>
      <c r="CU82" s="193">
        <f t="shared" ca="1" si="48"/>
        <v>0</v>
      </c>
      <c r="CV82" s="193">
        <f t="shared" ca="1" si="48"/>
        <v>0</v>
      </c>
      <c r="CW82" s="193">
        <f t="shared" ca="1" si="48"/>
        <v>0</v>
      </c>
      <c r="CX82" s="193">
        <f t="shared" ca="1" si="48"/>
        <v>0</v>
      </c>
      <c r="CY82" s="193">
        <f t="shared" ca="1" si="48"/>
        <v>0</v>
      </c>
      <c r="CZ82" s="193">
        <f t="shared" ca="1" si="48"/>
        <v>0</v>
      </c>
      <c r="DA82" s="193">
        <f t="shared" ca="1" si="48"/>
        <v>0</v>
      </c>
      <c r="DB82" s="193">
        <f t="shared" ca="1" si="48"/>
        <v>0</v>
      </c>
      <c r="DC82" s="193">
        <f t="shared" ca="1" si="48"/>
        <v>0</v>
      </c>
    </row>
    <row r="83" spans="1:107">
      <c r="A83" s="44">
        <v>48</v>
      </c>
      <c r="B83" s="160" t="str">
        <f t="shared" ca="1" si="44"/>
        <v>E.1.9.</v>
      </c>
      <c r="C83" s="162" t="str">
        <f t="shared" ca="1" si="45"/>
        <v>Investicijos (privataus ir NVO sektoriaus)</v>
      </c>
      <c r="D83" s="234"/>
      <c r="E83" s="234"/>
      <c r="F83" s="235"/>
      <c r="G83" s="225">
        <f ca="1">SUMIF($H$39:$DC$39,"&lt;="&amp;PAL,$H83:$DC83)</f>
        <v>0</v>
      </c>
      <c r="H83" s="193">
        <f t="shared" ca="1" si="37"/>
        <v>0</v>
      </c>
      <c r="I83" s="193">
        <f t="shared" ref="I83:BT83" ca="1" si="49">IFERROR(OFFSET(INDIRECT("'"&amp;Opt_alt&amp;"'!H12"),$A83,I$39)*(1+VMI)^I$39,"")</f>
        <v>0</v>
      </c>
      <c r="J83" s="193">
        <f t="shared" ca="1" si="49"/>
        <v>0</v>
      </c>
      <c r="K83" s="193">
        <f t="shared" ca="1" si="49"/>
        <v>0</v>
      </c>
      <c r="L83" s="193">
        <f t="shared" ca="1" si="49"/>
        <v>0</v>
      </c>
      <c r="M83" s="193">
        <f t="shared" ca="1" si="49"/>
        <v>0</v>
      </c>
      <c r="N83" s="193">
        <f t="shared" ca="1" si="49"/>
        <v>0</v>
      </c>
      <c r="O83" s="193">
        <f t="shared" ca="1" si="49"/>
        <v>0</v>
      </c>
      <c r="P83" s="193">
        <f t="shared" ca="1" si="49"/>
        <v>0</v>
      </c>
      <c r="Q83" s="193">
        <f t="shared" ca="1" si="49"/>
        <v>0</v>
      </c>
      <c r="R83" s="193">
        <f t="shared" ca="1" si="49"/>
        <v>0</v>
      </c>
      <c r="S83" s="193">
        <f t="shared" ca="1" si="49"/>
        <v>0</v>
      </c>
      <c r="T83" s="193">
        <f t="shared" ca="1" si="49"/>
        <v>0</v>
      </c>
      <c r="U83" s="193">
        <f t="shared" ca="1" si="49"/>
        <v>0</v>
      </c>
      <c r="V83" s="193">
        <f t="shared" ca="1" si="49"/>
        <v>0</v>
      </c>
      <c r="W83" s="193">
        <f t="shared" ca="1" si="49"/>
        <v>0</v>
      </c>
      <c r="X83" s="193">
        <f t="shared" ca="1" si="49"/>
        <v>0</v>
      </c>
      <c r="Y83" s="193">
        <f t="shared" ca="1" si="49"/>
        <v>0</v>
      </c>
      <c r="Z83" s="193">
        <f t="shared" ca="1" si="49"/>
        <v>0</v>
      </c>
      <c r="AA83" s="193">
        <f t="shared" ca="1" si="49"/>
        <v>0</v>
      </c>
      <c r="AB83" s="193">
        <f t="shared" ca="1" si="49"/>
        <v>0</v>
      </c>
      <c r="AC83" s="193">
        <f t="shared" ca="1" si="49"/>
        <v>0</v>
      </c>
      <c r="AD83" s="193">
        <f t="shared" ca="1" si="49"/>
        <v>0</v>
      </c>
      <c r="AE83" s="193">
        <f t="shared" ca="1" si="49"/>
        <v>0</v>
      </c>
      <c r="AF83" s="193">
        <f t="shared" ca="1" si="49"/>
        <v>0</v>
      </c>
      <c r="AG83" s="193">
        <f t="shared" ca="1" si="49"/>
        <v>0</v>
      </c>
      <c r="AH83" s="193">
        <f t="shared" ca="1" si="49"/>
        <v>0</v>
      </c>
      <c r="AI83" s="193">
        <f t="shared" ca="1" si="49"/>
        <v>0</v>
      </c>
      <c r="AJ83" s="193">
        <f t="shared" ca="1" si="49"/>
        <v>0</v>
      </c>
      <c r="AK83" s="193">
        <f t="shared" ca="1" si="49"/>
        <v>0</v>
      </c>
      <c r="AL83" s="193">
        <f t="shared" ca="1" si="49"/>
        <v>0</v>
      </c>
      <c r="AM83" s="193">
        <f t="shared" ca="1" si="49"/>
        <v>0</v>
      </c>
      <c r="AN83" s="193">
        <f t="shared" ca="1" si="49"/>
        <v>0</v>
      </c>
      <c r="AO83" s="193">
        <f t="shared" ca="1" si="49"/>
        <v>0</v>
      </c>
      <c r="AP83" s="193">
        <f t="shared" ca="1" si="49"/>
        <v>0</v>
      </c>
      <c r="AQ83" s="193">
        <f t="shared" ca="1" si="49"/>
        <v>0</v>
      </c>
      <c r="AR83" s="193">
        <f t="shared" ca="1" si="49"/>
        <v>0</v>
      </c>
      <c r="AS83" s="193">
        <f t="shared" ca="1" si="49"/>
        <v>0</v>
      </c>
      <c r="AT83" s="193">
        <f t="shared" ca="1" si="49"/>
        <v>0</v>
      </c>
      <c r="AU83" s="193">
        <f t="shared" ca="1" si="49"/>
        <v>0</v>
      </c>
      <c r="AV83" s="193">
        <f t="shared" ca="1" si="49"/>
        <v>0</v>
      </c>
      <c r="AW83" s="193">
        <f t="shared" ca="1" si="49"/>
        <v>0</v>
      </c>
      <c r="AX83" s="193">
        <f t="shared" ca="1" si="49"/>
        <v>0</v>
      </c>
      <c r="AY83" s="193">
        <f t="shared" ca="1" si="49"/>
        <v>0</v>
      </c>
      <c r="AZ83" s="193">
        <f t="shared" ca="1" si="49"/>
        <v>0</v>
      </c>
      <c r="BA83" s="193">
        <f t="shared" ca="1" si="49"/>
        <v>0</v>
      </c>
      <c r="BB83" s="193">
        <f t="shared" ca="1" si="49"/>
        <v>0</v>
      </c>
      <c r="BC83" s="193">
        <f t="shared" ca="1" si="49"/>
        <v>0</v>
      </c>
      <c r="BD83" s="193">
        <f t="shared" ca="1" si="49"/>
        <v>0</v>
      </c>
      <c r="BE83" s="193">
        <f t="shared" ca="1" si="49"/>
        <v>0</v>
      </c>
      <c r="BF83" s="193">
        <f t="shared" ca="1" si="49"/>
        <v>0</v>
      </c>
      <c r="BG83" s="193">
        <f t="shared" ca="1" si="49"/>
        <v>0</v>
      </c>
      <c r="BH83" s="193">
        <f t="shared" ca="1" si="49"/>
        <v>0</v>
      </c>
      <c r="BI83" s="193">
        <f t="shared" ca="1" si="49"/>
        <v>0</v>
      </c>
      <c r="BJ83" s="193">
        <f t="shared" ca="1" si="49"/>
        <v>0</v>
      </c>
      <c r="BK83" s="193">
        <f t="shared" ca="1" si="49"/>
        <v>0</v>
      </c>
      <c r="BL83" s="193">
        <f t="shared" ca="1" si="49"/>
        <v>0</v>
      </c>
      <c r="BM83" s="193">
        <f t="shared" ca="1" si="49"/>
        <v>0</v>
      </c>
      <c r="BN83" s="193">
        <f t="shared" ca="1" si="49"/>
        <v>0</v>
      </c>
      <c r="BO83" s="193">
        <f t="shared" ca="1" si="49"/>
        <v>0</v>
      </c>
      <c r="BP83" s="193">
        <f t="shared" ca="1" si="49"/>
        <v>0</v>
      </c>
      <c r="BQ83" s="193">
        <f t="shared" ca="1" si="49"/>
        <v>0</v>
      </c>
      <c r="BR83" s="193">
        <f t="shared" ca="1" si="49"/>
        <v>0</v>
      </c>
      <c r="BS83" s="193">
        <f t="shared" ca="1" si="49"/>
        <v>0</v>
      </c>
      <c r="BT83" s="193">
        <f t="shared" ca="1" si="49"/>
        <v>0</v>
      </c>
      <c r="BU83" s="193">
        <f t="shared" ca="1" si="48"/>
        <v>0</v>
      </c>
      <c r="BV83" s="193">
        <f t="shared" ca="1" si="48"/>
        <v>0</v>
      </c>
      <c r="BW83" s="193">
        <f t="shared" ca="1" si="48"/>
        <v>0</v>
      </c>
      <c r="BX83" s="193">
        <f t="shared" ca="1" si="48"/>
        <v>0</v>
      </c>
      <c r="BY83" s="193">
        <f t="shared" ca="1" si="48"/>
        <v>0</v>
      </c>
      <c r="BZ83" s="193">
        <f t="shared" ca="1" si="48"/>
        <v>0</v>
      </c>
      <c r="CA83" s="193">
        <f t="shared" ca="1" si="48"/>
        <v>0</v>
      </c>
      <c r="CB83" s="193">
        <f t="shared" ca="1" si="48"/>
        <v>0</v>
      </c>
      <c r="CC83" s="193">
        <f t="shared" ca="1" si="48"/>
        <v>0</v>
      </c>
      <c r="CD83" s="193">
        <f t="shared" ca="1" si="48"/>
        <v>0</v>
      </c>
      <c r="CE83" s="193">
        <f t="shared" ca="1" si="48"/>
        <v>0</v>
      </c>
      <c r="CF83" s="193">
        <f t="shared" ca="1" si="48"/>
        <v>0</v>
      </c>
      <c r="CG83" s="193">
        <f t="shared" ca="1" si="48"/>
        <v>0</v>
      </c>
      <c r="CH83" s="193">
        <f t="shared" ca="1" si="48"/>
        <v>0</v>
      </c>
      <c r="CI83" s="193">
        <f t="shared" ca="1" si="48"/>
        <v>0</v>
      </c>
      <c r="CJ83" s="193">
        <f t="shared" ca="1" si="48"/>
        <v>0</v>
      </c>
      <c r="CK83" s="193">
        <f t="shared" ca="1" si="48"/>
        <v>0</v>
      </c>
      <c r="CL83" s="193">
        <f t="shared" ca="1" si="48"/>
        <v>0</v>
      </c>
      <c r="CM83" s="193">
        <f t="shared" ca="1" si="48"/>
        <v>0</v>
      </c>
      <c r="CN83" s="193">
        <f t="shared" ca="1" si="48"/>
        <v>0</v>
      </c>
      <c r="CO83" s="193">
        <f t="shared" ca="1" si="48"/>
        <v>0</v>
      </c>
      <c r="CP83" s="193">
        <f t="shared" ca="1" si="48"/>
        <v>0</v>
      </c>
      <c r="CQ83" s="193">
        <f t="shared" ca="1" si="48"/>
        <v>0</v>
      </c>
      <c r="CR83" s="193">
        <f t="shared" ca="1" si="48"/>
        <v>0</v>
      </c>
      <c r="CS83" s="193">
        <f t="shared" ca="1" si="48"/>
        <v>0</v>
      </c>
      <c r="CT83" s="193">
        <f t="shared" ca="1" si="48"/>
        <v>0</v>
      </c>
      <c r="CU83" s="193">
        <f t="shared" ca="1" si="48"/>
        <v>0</v>
      </c>
      <c r="CV83" s="193">
        <f t="shared" ca="1" si="48"/>
        <v>0</v>
      </c>
      <c r="CW83" s="193">
        <f t="shared" ca="1" si="48"/>
        <v>0</v>
      </c>
      <c r="CX83" s="193">
        <f t="shared" ca="1" si="48"/>
        <v>0</v>
      </c>
      <c r="CY83" s="193">
        <f t="shared" ca="1" si="48"/>
        <v>0</v>
      </c>
      <c r="CZ83" s="193">
        <f t="shared" ca="1" si="48"/>
        <v>0</v>
      </c>
      <c r="DA83" s="193">
        <f t="shared" ca="1" si="48"/>
        <v>0</v>
      </c>
      <c r="DB83" s="193">
        <f t="shared" ca="1" si="48"/>
        <v>0</v>
      </c>
      <c r="DC83" s="193">
        <f t="shared" ca="1" si="48"/>
        <v>0</v>
      </c>
    </row>
    <row r="84" spans="1:107">
      <c r="A84" s="44">
        <v>52</v>
      </c>
      <c r="B84" s="527" t="str">
        <f t="shared" ca="1" si="44"/>
        <v>E.2.</v>
      </c>
      <c r="C84" s="329" t="str">
        <f t="shared" ca="1" si="45"/>
        <v>Paslaugų teikimas</v>
      </c>
      <c r="D84" s="234"/>
      <c r="E84" s="234"/>
      <c r="F84" s="235"/>
      <c r="G84" s="225">
        <f ca="1">SUMIF($H$39:$DC$39,"&lt;="&amp;PAL,$H84:$DC84)</f>
        <v>0</v>
      </c>
      <c r="H84" s="336">
        <f ca="1">SUM(H85:H93)</f>
        <v>0</v>
      </c>
      <c r="I84" s="336">
        <f t="shared" ref="I84:BT84" ca="1" si="50">SUM(I85:I93)</f>
        <v>0</v>
      </c>
      <c r="J84" s="336">
        <f t="shared" ca="1" si="50"/>
        <v>0</v>
      </c>
      <c r="K84" s="336">
        <f t="shared" ca="1" si="50"/>
        <v>0</v>
      </c>
      <c r="L84" s="336">
        <f t="shared" ca="1" si="50"/>
        <v>0</v>
      </c>
      <c r="M84" s="336">
        <f t="shared" ca="1" si="50"/>
        <v>0</v>
      </c>
      <c r="N84" s="336">
        <f t="shared" ca="1" si="50"/>
        <v>0</v>
      </c>
      <c r="O84" s="336">
        <f t="shared" ca="1" si="50"/>
        <v>0</v>
      </c>
      <c r="P84" s="336">
        <f t="shared" ca="1" si="50"/>
        <v>0</v>
      </c>
      <c r="Q84" s="336">
        <f t="shared" ca="1" si="50"/>
        <v>0</v>
      </c>
      <c r="R84" s="336">
        <f t="shared" ca="1" si="50"/>
        <v>0</v>
      </c>
      <c r="S84" s="336">
        <f t="shared" ca="1" si="50"/>
        <v>0</v>
      </c>
      <c r="T84" s="336">
        <f t="shared" ca="1" si="50"/>
        <v>0</v>
      </c>
      <c r="U84" s="336">
        <f t="shared" ca="1" si="50"/>
        <v>0</v>
      </c>
      <c r="V84" s="336">
        <f t="shared" ca="1" si="50"/>
        <v>0</v>
      </c>
      <c r="W84" s="336">
        <f t="shared" ca="1" si="50"/>
        <v>0</v>
      </c>
      <c r="X84" s="336">
        <f t="shared" ca="1" si="50"/>
        <v>0</v>
      </c>
      <c r="Y84" s="336">
        <f t="shared" ca="1" si="50"/>
        <v>0</v>
      </c>
      <c r="Z84" s="336">
        <f t="shared" ca="1" si="50"/>
        <v>0</v>
      </c>
      <c r="AA84" s="336">
        <f t="shared" ca="1" si="50"/>
        <v>0</v>
      </c>
      <c r="AB84" s="336">
        <f t="shared" ca="1" si="50"/>
        <v>0</v>
      </c>
      <c r="AC84" s="336">
        <f t="shared" ca="1" si="50"/>
        <v>0</v>
      </c>
      <c r="AD84" s="336">
        <f t="shared" ca="1" si="50"/>
        <v>0</v>
      </c>
      <c r="AE84" s="336">
        <f t="shared" ca="1" si="50"/>
        <v>0</v>
      </c>
      <c r="AF84" s="336">
        <f t="shared" ca="1" si="50"/>
        <v>0</v>
      </c>
      <c r="AG84" s="336">
        <f t="shared" ca="1" si="50"/>
        <v>0</v>
      </c>
      <c r="AH84" s="336">
        <f t="shared" ca="1" si="50"/>
        <v>0</v>
      </c>
      <c r="AI84" s="336">
        <f t="shared" ca="1" si="50"/>
        <v>0</v>
      </c>
      <c r="AJ84" s="336">
        <f t="shared" ca="1" si="50"/>
        <v>0</v>
      </c>
      <c r="AK84" s="336">
        <f t="shared" ca="1" si="50"/>
        <v>0</v>
      </c>
      <c r="AL84" s="336">
        <f t="shared" ca="1" si="50"/>
        <v>0</v>
      </c>
      <c r="AM84" s="336">
        <f t="shared" ca="1" si="50"/>
        <v>0</v>
      </c>
      <c r="AN84" s="336">
        <f t="shared" ca="1" si="50"/>
        <v>0</v>
      </c>
      <c r="AO84" s="336">
        <f t="shared" ca="1" si="50"/>
        <v>0</v>
      </c>
      <c r="AP84" s="336">
        <f t="shared" ca="1" si="50"/>
        <v>0</v>
      </c>
      <c r="AQ84" s="336">
        <f t="shared" ca="1" si="50"/>
        <v>0</v>
      </c>
      <c r="AR84" s="336">
        <f t="shared" ca="1" si="50"/>
        <v>0</v>
      </c>
      <c r="AS84" s="336">
        <f t="shared" ca="1" si="50"/>
        <v>0</v>
      </c>
      <c r="AT84" s="336">
        <f t="shared" ca="1" si="50"/>
        <v>0</v>
      </c>
      <c r="AU84" s="336">
        <f t="shared" ca="1" si="50"/>
        <v>0</v>
      </c>
      <c r="AV84" s="336">
        <f t="shared" ca="1" si="50"/>
        <v>0</v>
      </c>
      <c r="AW84" s="336">
        <f t="shared" ca="1" si="50"/>
        <v>0</v>
      </c>
      <c r="AX84" s="336">
        <f t="shared" ca="1" si="50"/>
        <v>0</v>
      </c>
      <c r="AY84" s="336">
        <f t="shared" ca="1" si="50"/>
        <v>0</v>
      </c>
      <c r="AZ84" s="336">
        <f t="shared" ca="1" si="50"/>
        <v>0</v>
      </c>
      <c r="BA84" s="336">
        <f t="shared" ca="1" si="50"/>
        <v>0</v>
      </c>
      <c r="BB84" s="336">
        <f t="shared" ca="1" si="50"/>
        <v>0</v>
      </c>
      <c r="BC84" s="336">
        <f t="shared" ca="1" si="50"/>
        <v>0</v>
      </c>
      <c r="BD84" s="336">
        <f t="shared" ca="1" si="50"/>
        <v>0</v>
      </c>
      <c r="BE84" s="336">
        <f t="shared" ca="1" si="50"/>
        <v>0</v>
      </c>
      <c r="BF84" s="336">
        <f t="shared" ca="1" si="50"/>
        <v>0</v>
      </c>
      <c r="BG84" s="336">
        <f t="shared" ca="1" si="50"/>
        <v>0</v>
      </c>
      <c r="BH84" s="336">
        <f t="shared" ca="1" si="50"/>
        <v>0</v>
      </c>
      <c r="BI84" s="336">
        <f t="shared" ca="1" si="50"/>
        <v>0</v>
      </c>
      <c r="BJ84" s="336">
        <f t="shared" ca="1" si="50"/>
        <v>0</v>
      </c>
      <c r="BK84" s="336">
        <f t="shared" ca="1" si="50"/>
        <v>0</v>
      </c>
      <c r="BL84" s="336">
        <f t="shared" ca="1" si="50"/>
        <v>0</v>
      </c>
      <c r="BM84" s="336">
        <f t="shared" ca="1" si="50"/>
        <v>0</v>
      </c>
      <c r="BN84" s="336">
        <f t="shared" ca="1" si="50"/>
        <v>0</v>
      </c>
      <c r="BO84" s="336">
        <f t="shared" ca="1" si="50"/>
        <v>0</v>
      </c>
      <c r="BP84" s="336">
        <f t="shared" ca="1" si="50"/>
        <v>0</v>
      </c>
      <c r="BQ84" s="336">
        <f t="shared" ca="1" si="50"/>
        <v>0</v>
      </c>
      <c r="BR84" s="336">
        <f t="shared" ca="1" si="50"/>
        <v>0</v>
      </c>
      <c r="BS84" s="336">
        <f t="shared" ca="1" si="50"/>
        <v>0</v>
      </c>
      <c r="BT84" s="336">
        <f t="shared" ca="1" si="50"/>
        <v>0</v>
      </c>
      <c r="BU84" s="336">
        <f t="shared" ref="BU84:DC84" ca="1" si="51">SUM(BU85:BU93)</f>
        <v>0</v>
      </c>
      <c r="BV84" s="336">
        <f t="shared" ca="1" si="51"/>
        <v>0</v>
      </c>
      <c r="BW84" s="336">
        <f t="shared" ca="1" si="51"/>
        <v>0</v>
      </c>
      <c r="BX84" s="336">
        <f t="shared" ca="1" si="51"/>
        <v>0</v>
      </c>
      <c r="BY84" s="336">
        <f t="shared" ca="1" si="51"/>
        <v>0</v>
      </c>
      <c r="BZ84" s="336">
        <f t="shared" ca="1" si="51"/>
        <v>0</v>
      </c>
      <c r="CA84" s="336">
        <f t="shared" ca="1" si="51"/>
        <v>0</v>
      </c>
      <c r="CB84" s="336">
        <f t="shared" ca="1" si="51"/>
        <v>0</v>
      </c>
      <c r="CC84" s="336">
        <f t="shared" ca="1" si="51"/>
        <v>0</v>
      </c>
      <c r="CD84" s="336">
        <f t="shared" ca="1" si="51"/>
        <v>0</v>
      </c>
      <c r="CE84" s="336">
        <f t="shared" ca="1" si="51"/>
        <v>0</v>
      </c>
      <c r="CF84" s="336">
        <f t="shared" ca="1" si="51"/>
        <v>0</v>
      </c>
      <c r="CG84" s="336">
        <f t="shared" ca="1" si="51"/>
        <v>0</v>
      </c>
      <c r="CH84" s="336">
        <f t="shared" ca="1" si="51"/>
        <v>0</v>
      </c>
      <c r="CI84" s="336">
        <f t="shared" ca="1" si="51"/>
        <v>0</v>
      </c>
      <c r="CJ84" s="336">
        <f t="shared" ca="1" si="51"/>
        <v>0</v>
      </c>
      <c r="CK84" s="336">
        <f t="shared" ca="1" si="51"/>
        <v>0</v>
      </c>
      <c r="CL84" s="336">
        <f t="shared" ca="1" si="51"/>
        <v>0</v>
      </c>
      <c r="CM84" s="336">
        <f t="shared" ca="1" si="51"/>
        <v>0</v>
      </c>
      <c r="CN84" s="336">
        <f t="shared" ca="1" si="51"/>
        <v>0</v>
      </c>
      <c r="CO84" s="336">
        <f t="shared" ca="1" si="51"/>
        <v>0</v>
      </c>
      <c r="CP84" s="336">
        <f t="shared" ca="1" si="51"/>
        <v>0</v>
      </c>
      <c r="CQ84" s="336">
        <f t="shared" ca="1" si="51"/>
        <v>0</v>
      </c>
      <c r="CR84" s="336">
        <f t="shared" ca="1" si="51"/>
        <v>0</v>
      </c>
      <c r="CS84" s="336">
        <f t="shared" ca="1" si="51"/>
        <v>0</v>
      </c>
      <c r="CT84" s="336">
        <f t="shared" ca="1" si="51"/>
        <v>0</v>
      </c>
      <c r="CU84" s="336">
        <f t="shared" ca="1" si="51"/>
        <v>0</v>
      </c>
      <c r="CV84" s="336">
        <f t="shared" ca="1" si="51"/>
        <v>0</v>
      </c>
      <c r="CW84" s="336">
        <f t="shared" ca="1" si="51"/>
        <v>0</v>
      </c>
      <c r="CX84" s="336">
        <f t="shared" ca="1" si="51"/>
        <v>0</v>
      </c>
      <c r="CY84" s="336">
        <f t="shared" ca="1" si="51"/>
        <v>0</v>
      </c>
      <c r="CZ84" s="336">
        <f t="shared" ca="1" si="51"/>
        <v>0</v>
      </c>
      <c r="DA84" s="336">
        <f t="shared" ca="1" si="51"/>
        <v>0</v>
      </c>
      <c r="DB84" s="336">
        <f t="shared" ca="1" si="51"/>
        <v>0</v>
      </c>
      <c r="DC84" s="336">
        <f t="shared" ca="1" si="51"/>
        <v>0</v>
      </c>
    </row>
    <row r="85" spans="1:107">
      <c r="A85" s="44">
        <v>53</v>
      </c>
      <c r="B85" s="160" t="str">
        <f t="shared" ca="1" si="44"/>
        <v>E.2.1.</v>
      </c>
      <c r="C85" s="162" t="str">
        <f t="shared" ca="1" si="45"/>
        <v>Veikla</v>
      </c>
      <c r="D85" s="234"/>
      <c r="E85" s="234"/>
      <c r="F85" s="235"/>
      <c r="G85" s="225">
        <f ca="1">SUMIF($H$39:$DC$39,"&lt;="&amp;PAL,$H85:$DC85)</f>
        <v>0</v>
      </c>
      <c r="H85" s="193">
        <f t="shared" ref="H85:W93" ca="1" si="52">IFERROR(OFFSET(INDIRECT("'"&amp;Opt_alt&amp;"'!H12"),$A85,H$39)*(1+VMI)^H$39,"")</f>
        <v>0</v>
      </c>
      <c r="I85" s="193">
        <f t="shared" ca="1" si="52"/>
        <v>0</v>
      </c>
      <c r="J85" s="193">
        <f t="shared" ca="1" si="52"/>
        <v>0</v>
      </c>
      <c r="K85" s="193">
        <f t="shared" ca="1" si="52"/>
        <v>0</v>
      </c>
      <c r="L85" s="193">
        <f t="shared" ca="1" si="52"/>
        <v>0</v>
      </c>
      <c r="M85" s="193">
        <f t="shared" ca="1" si="52"/>
        <v>0</v>
      </c>
      <c r="N85" s="193">
        <f t="shared" ca="1" si="52"/>
        <v>0</v>
      </c>
      <c r="O85" s="193">
        <f t="shared" ca="1" si="52"/>
        <v>0</v>
      </c>
      <c r="P85" s="193">
        <f t="shared" ca="1" si="52"/>
        <v>0</v>
      </c>
      <c r="Q85" s="193">
        <f t="shared" ca="1" si="52"/>
        <v>0</v>
      </c>
      <c r="R85" s="193">
        <f t="shared" ca="1" si="52"/>
        <v>0</v>
      </c>
      <c r="S85" s="193">
        <f t="shared" ca="1" si="52"/>
        <v>0</v>
      </c>
      <c r="T85" s="193">
        <f t="shared" ca="1" si="52"/>
        <v>0</v>
      </c>
      <c r="U85" s="193">
        <f t="shared" ca="1" si="52"/>
        <v>0</v>
      </c>
      <c r="V85" s="193">
        <f t="shared" ca="1" si="52"/>
        <v>0</v>
      </c>
      <c r="W85" s="193">
        <f t="shared" ca="1" si="52"/>
        <v>0</v>
      </c>
      <c r="X85" s="193">
        <f t="shared" ref="X85:CI88" ca="1" si="53">IFERROR(OFFSET(INDIRECT("'"&amp;Opt_alt&amp;"'!H12"),$A85,X$39)*(1+VMI)^X$39,"")</f>
        <v>0</v>
      </c>
      <c r="Y85" s="193">
        <f t="shared" ca="1" si="53"/>
        <v>0</v>
      </c>
      <c r="Z85" s="193">
        <f t="shared" ca="1" si="53"/>
        <v>0</v>
      </c>
      <c r="AA85" s="193">
        <f t="shared" ca="1" si="53"/>
        <v>0</v>
      </c>
      <c r="AB85" s="193">
        <f t="shared" ca="1" si="53"/>
        <v>0</v>
      </c>
      <c r="AC85" s="193">
        <f t="shared" ca="1" si="53"/>
        <v>0</v>
      </c>
      <c r="AD85" s="193">
        <f t="shared" ca="1" si="53"/>
        <v>0</v>
      </c>
      <c r="AE85" s="193">
        <f t="shared" ca="1" si="53"/>
        <v>0</v>
      </c>
      <c r="AF85" s="193">
        <f t="shared" ca="1" si="53"/>
        <v>0</v>
      </c>
      <c r="AG85" s="193">
        <f t="shared" ca="1" si="53"/>
        <v>0</v>
      </c>
      <c r="AH85" s="193">
        <f t="shared" ca="1" si="53"/>
        <v>0</v>
      </c>
      <c r="AI85" s="193">
        <f t="shared" ca="1" si="53"/>
        <v>0</v>
      </c>
      <c r="AJ85" s="193">
        <f t="shared" ca="1" si="53"/>
        <v>0</v>
      </c>
      <c r="AK85" s="193">
        <f t="shared" ca="1" si="53"/>
        <v>0</v>
      </c>
      <c r="AL85" s="193">
        <f t="shared" ca="1" si="53"/>
        <v>0</v>
      </c>
      <c r="AM85" s="193">
        <f t="shared" ca="1" si="53"/>
        <v>0</v>
      </c>
      <c r="AN85" s="193">
        <f t="shared" ca="1" si="53"/>
        <v>0</v>
      </c>
      <c r="AO85" s="193">
        <f t="shared" ca="1" si="53"/>
        <v>0</v>
      </c>
      <c r="AP85" s="193">
        <f t="shared" ca="1" si="53"/>
        <v>0</v>
      </c>
      <c r="AQ85" s="193">
        <f t="shared" ca="1" si="53"/>
        <v>0</v>
      </c>
      <c r="AR85" s="193">
        <f t="shared" ca="1" si="53"/>
        <v>0</v>
      </c>
      <c r="AS85" s="193">
        <f t="shared" ca="1" si="53"/>
        <v>0</v>
      </c>
      <c r="AT85" s="193">
        <f t="shared" ca="1" si="53"/>
        <v>0</v>
      </c>
      <c r="AU85" s="193">
        <f t="shared" ca="1" si="53"/>
        <v>0</v>
      </c>
      <c r="AV85" s="193">
        <f t="shared" ca="1" si="53"/>
        <v>0</v>
      </c>
      <c r="AW85" s="193">
        <f t="shared" ca="1" si="53"/>
        <v>0</v>
      </c>
      <c r="AX85" s="193">
        <f t="shared" ca="1" si="53"/>
        <v>0</v>
      </c>
      <c r="AY85" s="193">
        <f t="shared" ca="1" si="53"/>
        <v>0</v>
      </c>
      <c r="AZ85" s="193">
        <f t="shared" ca="1" si="53"/>
        <v>0</v>
      </c>
      <c r="BA85" s="193">
        <f t="shared" ca="1" si="53"/>
        <v>0</v>
      </c>
      <c r="BB85" s="193">
        <f t="shared" ca="1" si="53"/>
        <v>0</v>
      </c>
      <c r="BC85" s="193">
        <f t="shared" ca="1" si="53"/>
        <v>0</v>
      </c>
      <c r="BD85" s="193">
        <f t="shared" ca="1" si="53"/>
        <v>0</v>
      </c>
      <c r="BE85" s="193">
        <f t="shared" ca="1" si="53"/>
        <v>0</v>
      </c>
      <c r="BF85" s="193">
        <f t="shared" ca="1" si="53"/>
        <v>0</v>
      </c>
      <c r="BG85" s="193">
        <f t="shared" ca="1" si="53"/>
        <v>0</v>
      </c>
      <c r="BH85" s="193">
        <f t="shared" ca="1" si="53"/>
        <v>0</v>
      </c>
      <c r="BI85" s="193">
        <f t="shared" ca="1" si="53"/>
        <v>0</v>
      </c>
      <c r="BJ85" s="193">
        <f t="shared" ca="1" si="53"/>
        <v>0</v>
      </c>
      <c r="BK85" s="193">
        <f t="shared" ca="1" si="53"/>
        <v>0</v>
      </c>
      <c r="BL85" s="193">
        <f t="shared" ca="1" si="53"/>
        <v>0</v>
      </c>
      <c r="BM85" s="193">
        <f t="shared" ca="1" si="53"/>
        <v>0</v>
      </c>
      <c r="BN85" s="193">
        <f t="shared" ca="1" si="53"/>
        <v>0</v>
      </c>
      <c r="BO85" s="193">
        <f t="shared" ca="1" si="53"/>
        <v>0</v>
      </c>
      <c r="BP85" s="193">
        <f t="shared" ca="1" si="53"/>
        <v>0</v>
      </c>
      <c r="BQ85" s="193">
        <f t="shared" ca="1" si="53"/>
        <v>0</v>
      </c>
      <c r="BR85" s="193">
        <f t="shared" ca="1" si="53"/>
        <v>0</v>
      </c>
      <c r="BS85" s="193">
        <f t="shared" ca="1" si="53"/>
        <v>0</v>
      </c>
      <c r="BT85" s="193">
        <f t="shared" ca="1" si="53"/>
        <v>0</v>
      </c>
      <c r="BU85" s="193">
        <f t="shared" ca="1" si="53"/>
        <v>0</v>
      </c>
      <c r="BV85" s="193">
        <f t="shared" ca="1" si="53"/>
        <v>0</v>
      </c>
      <c r="BW85" s="193">
        <f t="shared" ca="1" si="53"/>
        <v>0</v>
      </c>
      <c r="BX85" s="193">
        <f t="shared" ca="1" si="53"/>
        <v>0</v>
      </c>
      <c r="BY85" s="193">
        <f t="shared" ca="1" si="53"/>
        <v>0</v>
      </c>
      <c r="BZ85" s="193">
        <f t="shared" ca="1" si="53"/>
        <v>0</v>
      </c>
      <c r="CA85" s="193">
        <f t="shared" ca="1" si="53"/>
        <v>0</v>
      </c>
      <c r="CB85" s="193">
        <f t="shared" ca="1" si="53"/>
        <v>0</v>
      </c>
      <c r="CC85" s="193">
        <f t="shared" ca="1" si="53"/>
        <v>0</v>
      </c>
      <c r="CD85" s="193">
        <f t="shared" ca="1" si="53"/>
        <v>0</v>
      </c>
      <c r="CE85" s="193">
        <f t="shared" ca="1" si="53"/>
        <v>0</v>
      </c>
      <c r="CF85" s="193">
        <f t="shared" ca="1" si="53"/>
        <v>0</v>
      </c>
      <c r="CG85" s="193">
        <f t="shared" ca="1" si="53"/>
        <v>0</v>
      </c>
      <c r="CH85" s="193">
        <f t="shared" ca="1" si="53"/>
        <v>0</v>
      </c>
      <c r="CI85" s="193">
        <f t="shared" ca="1" si="53"/>
        <v>0</v>
      </c>
      <c r="CJ85" s="193">
        <f t="shared" ref="CJ85:DC88" ca="1" si="54">IFERROR(OFFSET(INDIRECT("'"&amp;Opt_alt&amp;"'!H12"),$A85,CJ$39)*(1+VMI)^CJ$39,"")</f>
        <v>0</v>
      </c>
      <c r="CK85" s="193">
        <f t="shared" ca="1" si="54"/>
        <v>0</v>
      </c>
      <c r="CL85" s="193">
        <f t="shared" ca="1" si="54"/>
        <v>0</v>
      </c>
      <c r="CM85" s="193">
        <f t="shared" ca="1" si="54"/>
        <v>0</v>
      </c>
      <c r="CN85" s="193">
        <f t="shared" ca="1" si="54"/>
        <v>0</v>
      </c>
      <c r="CO85" s="193">
        <f t="shared" ca="1" si="54"/>
        <v>0</v>
      </c>
      <c r="CP85" s="193">
        <f t="shared" ca="1" si="54"/>
        <v>0</v>
      </c>
      <c r="CQ85" s="193">
        <f t="shared" ca="1" si="54"/>
        <v>0</v>
      </c>
      <c r="CR85" s="193">
        <f t="shared" ca="1" si="54"/>
        <v>0</v>
      </c>
      <c r="CS85" s="193">
        <f t="shared" ca="1" si="54"/>
        <v>0</v>
      </c>
      <c r="CT85" s="193">
        <f t="shared" ca="1" si="54"/>
        <v>0</v>
      </c>
      <c r="CU85" s="193">
        <f t="shared" ca="1" si="54"/>
        <v>0</v>
      </c>
      <c r="CV85" s="193">
        <f t="shared" ca="1" si="54"/>
        <v>0</v>
      </c>
      <c r="CW85" s="193">
        <f t="shared" ca="1" si="54"/>
        <v>0</v>
      </c>
      <c r="CX85" s="193">
        <f t="shared" ca="1" si="54"/>
        <v>0</v>
      </c>
      <c r="CY85" s="193">
        <f t="shared" ca="1" si="54"/>
        <v>0</v>
      </c>
      <c r="CZ85" s="193">
        <f t="shared" ca="1" si="54"/>
        <v>0</v>
      </c>
      <c r="DA85" s="193">
        <f t="shared" ca="1" si="54"/>
        <v>0</v>
      </c>
      <c r="DB85" s="193">
        <f t="shared" ca="1" si="54"/>
        <v>0</v>
      </c>
      <c r="DC85" s="193">
        <f t="shared" ca="1" si="54"/>
        <v>0</v>
      </c>
    </row>
    <row r="86" spans="1:107">
      <c r="A86" s="44">
        <v>54</v>
      </c>
      <c r="B86" s="160" t="str">
        <f t="shared" ca="1" si="44"/>
        <v>E.2.2.</v>
      </c>
      <c r="C86" s="162" t="str">
        <f t="shared" ca="1" si="45"/>
        <v>Veikla</v>
      </c>
      <c r="D86" s="234"/>
      <c r="E86" s="234"/>
      <c r="F86" s="235"/>
      <c r="G86" s="225">
        <f ca="1">SUMIF($H$39:$DC$39,"&lt;="&amp;PAL,$H86:$DC86)</f>
        <v>0</v>
      </c>
      <c r="H86" s="193">
        <f t="shared" ca="1" si="52"/>
        <v>0</v>
      </c>
      <c r="I86" s="193">
        <f t="shared" ref="I86:BT89" ca="1" si="55">IFERROR(OFFSET(INDIRECT("'"&amp;Opt_alt&amp;"'!H12"),$A86,I$39)*(1+VMI)^I$39,"")</f>
        <v>0</v>
      </c>
      <c r="J86" s="193">
        <f t="shared" ca="1" si="55"/>
        <v>0</v>
      </c>
      <c r="K86" s="193">
        <f t="shared" ca="1" si="55"/>
        <v>0</v>
      </c>
      <c r="L86" s="193">
        <f t="shared" ca="1" si="55"/>
        <v>0</v>
      </c>
      <c r="M86" s="193">
        <f t="shared" ca="1" si="55"/>
        <v>0</v>
      </c>
      <c r="N86" s="193">
        <f t="shared" ca="1" si="55"/>
        <v>0</v>
      </c>
      <c r="O86" s="193">
        <f t="shared" ca="1" si="55"/>
        <v>0</v>
      </c>
      <c r="P86" s="193">
        <f t="shared" ca="1" si="55"/>
        <v>0</v>
      </c>
      <c r="Q86" s="193">
        <f t="shared" ca="1" si="55"/>
        <v>0</v>
      </c>
      <c r="R86" s="193">
        <f t="shared" ca="1" si="55"/>
        <v>0</v>
      </c>
      <c r="S86" s="193">
        <f t="shared" ca="1" si="55"/>
        <v>0</v>
      </c>
      <c r="T86" s="193">
        <f t="shared" ca="1" si="55"/>
        <v>0</v>
      </c>
      <c r="U86" s="193">
        <f t="shared" ca="1" si="55"/>
        <v>0</v>
      </c>
      <c r="V86" s="193">
        <f t="shared" ca="1" si="55"/>
        <v>0</v>
      </c>
      <c r="W86" s="193">
        <f t="shared" ca="1" si="55"/>
        <v>0</v>
      </c>
      <c r="X86" s="193">
        <f t="shared" ca="1" si="55"/>
        <v>0</v>
      </c>
      <c r="Y86" s="193">
        <f t="shared" ca="1" si="55"/>
        <v>0</v>
      </c>
      <c r="Z86" s="193">
        <f t="shared" ca="1" si="55"/>
        <v>0</v>
      </c>
      <c r="AA86" s="193">
        <f t="shared" ca="1" si="55"/>
        <v>0</v>
      </c>
      <c r="AB86" s="193">
        <f t="shared" ca="1" si="55"/>
        <v>0</v>
      </c>
      <c r="AC86" s="193">
        <f t="shared" ca="1" si="55"/>
        <v>0</v>
      </c>
      <c r="AD86" s="193">
        <f t="shared" ca="1" si="55"/>
        <v>0</v>
      </c>
      <c r="AE86" s="193">
        <f t="shared" ca="1" si="55"/>
        <v>0</v>
      </c>
      <c r="AF86" s="193">
        <f t="shared" ca="1" si="55"/>
        <v>0</v>
      </c>
      <c r="AG86" s="193">
        <f t="shared" ca="1" si="55"/>
        <v>0</v>
      </c>
      <c r="AH86" s="193">
        <f t="shared" ca="1" si="55"/>
        <v>0</v>
      </c>
      <c r="AI86" s="193">
        <f t="shared" ca="1" si="55"/>
        <v>0</v>
      </c>
      <c r="AJ86" s="193">
        <f t="shared" ca="1" si="55"/>
        <v>0</v>
      </c>
      <c r="AK86" s="193">
        <f t="shared" ca="1" si="55"/>
        <v>0</v>
      </c>
      <c r="AL86" s="193">
        <f t="shared" ca="1" si="55"/>
        <v>0</v>
      </c>
      <c r="AM86" s="193">
        <f t="shared" ca="1" si="55"/>
        <v>0</v>
      </c>
      <c r="AN86" s="193">
        <f t="shared" ca="1" si="55"/>
        <v>0</v>
      </c>
      <c r="AO86" s="193">
        <f t="shared" ca="1" si="55"/>
        <v>0</v>
      </c>
      <c r="AP86" s="193">
        <f t="shared" ca="1" si="55"/>
        <v>0</v>
      </c>
      <c r="AQ86" s="193">
        <f t="shared" ca="1" si="55"/>
        <v>0</v>
      </c>
      <c r="AR86" s="193">
        <f t="shared" ca="1" si="55"/>
        <v>0</v>
      </c>
      <c r="AS86" s="193">
        <f t="shared" ca="1" si="55"/>
        <v>0</v>
      </c>
      <c r="AT86" s="193">
        <f t="shared" ca="1" si="55"/>
        <v>0</v>
      </c>
      <c r="AU86" s="193">
        <f t="shared" ca="1" si="55"/>
        <v>0</v>
      </c>
      <c r="AV86" s="193">
        <f t="shared" ca="1" si="55"/>
        <v>0</v>
      </c>
      <c r="AW86" s="193">
        <f t="shared" ca="1" si="55"/>
        <v>0</v>
      </c>
      <c r="AX86" s="193">
        <f t="shared" ca="1" si="55"/>
        <v>0</v>
      </c>
      <c r="AY86" s="193">
        <f t="shared" ca="1" si="55"/>
        <v>0</v>
      </c>
      <c r="AZ86" s="193">
        <f t="shared" ca="1" si="55"/>
        <v>0</v>
      </c>
      <c r="BA86" s="193">
        <f t="shared" ca="1" si="55"/>
        <v>0</v>
      </c>
      <c r="BB86" s="193">
        <f t="shared" ca="1" si="55"/>
        <v>0</v>
      </c>
      <c r="BC86" s="193">
        <f t="shared" ca="1" si="55"/>
        <v>0</v>
      </c>
      <c r="BD86" s="193">
        <f t="shared" ca="1" si="55"/>
        <v>0</v>
      </c>
      <c r="BE86" s="193">
        <f t="shared" ca="1" si="55"/>
        <v>0</v>
      </c>
      <c r="BF86" s="193">
        <f t="shared" ca="1" si="55"/>
        <v>0</v>
      </c>
      <c r="BG86" s="193">
        <f t="shared" ca="1" si="55"/>
        <v>0</v>
      </c>
      <c r="BH86" s="193">
        <f t="shared" ca="1" si="55"/>
        <v>0</v>
      </c>
      <c r="BI86" s="193">
        <f t="shared" ca="1" si="55"/>
        <v>0</v>
      </c>
      <c r="BJ86" s="193">
        <f t="shared" ca="1" si="55"/>
        <v>0</v>
      </c>
      <c r="BK86" s="193">
        <f t="shared" ca="1" si="55"/>
        <v>0</v>
      </c>
      <c r="BL86" s="193">
        <f t="shared" ca="1" si="55"/>
        <v>0</v>
      </c>
      <c r="BM86" s="193">
        <f t="shared" ca="1" si="55"/>
        <v>0</v>
      </c>
      <c r="BN86" s="193">
        <f t="shared" ca="1" si="55"/>
        <v>0</v>
      </c>
      <c r="BO86" s="193">
        <f t="shared" ca="1" si="55"/>
        <v>0</v>
      </c>
      <c r="BP86" s="193">
        <f t="shared" ca="1" si="55"/>
        <v>0</v>
      </c>
      <c r="BQ86" s="193">
        <f t="shared" ca="1" si="55"/>
        <v>0</v>
      </c>
      <c r="BR86" s="193">
        <f t="shared" ca="1" si="55"/>
        <v>0</v>
      </c>
      <c r="BS86" s="193">
        <f t="shared" ca="1" si="55"/>
        <v>0</v>
      </c>
      <c r="BT86" s="193">
        <f t="shared" ca="1" si="55"/>
        <v>0</v>
      </c>
      <c r="BU86" s="193">
        <f t="shared" ca="1" si="53"/>
        <v>0</v>
      </c>
      <c r="BV86" s="193">
        <f t="shared" ca="1" si="53"/>
        <v>0</v>
      </c>
      <c r="BW86" s="193">
        <f t="shared" ca="1" si="53"/>
        <v>0</v>
      </c>
      <c r="BX86" s="193">
        <f t="shared" ca="1" si="53"/>
        <v>0</v>
      </c>
      <c r="BY86" s="193">
        <f t="shared" ca="1" si="53"/>
        <v>0</v>
      </c>
      <c r="BZ86" s="193">
        <f t="shared" ca="1" si="53"/>
        <v>0</v>
      </c>
      <c r="CA86" s="193">
        <f t="shared" ca="1" si="53"/>
        <v>0</v>
      </c>
      <c r="CB86" s="193">
        <f t="shared" ca="1" si="53"/>
        <v>0</v>
      </c>
      <c r="CC86" s="193">
        <f t="shared" ca="1" si="53"/>
        <v>0</v>
      </c>
      <c r="CD86" s="193">
        <f t="shared" ca="1" si="53"/>
        <v>0</v>
      </c>
      <c r="CE86" s="193">
        <f t="shared" ca="1" si="53"/>
        <v>0</v>
      </c>
      <c r="CF86" s="193">
        <f t="shared" ca="1" si="53"/>
        <v>0</v>
      </c>
      <c r="CG86" s="193">
        <f t="shared" ca="1" si="53"/>
        <v>0</v>
      </c>
      <c r="CH86" s="193">
        <f t="shared" ca="1" si="53"/>
        <v>0</v>
      </c>
      <c r="CI86" s="193">
        <f t="shared" ca="1" si="53"/>
        <v>0</v>
      </c>
      <c r="CJ86" s="193">
        <f t="shared" ca="1" si="54"/>
        <v>0</v>
      </c>
      <c r="CK86" s="193">
        <f t="shared" ca="1" si="54"/>
        <v>0</v>
      </c>
      <c r="CL86" s="193">
        <f t="shared" ca="1" si="54"/>
        <v>0</v>
      </c>
      <c r="CM86" s="193">
        <f t="shared" ca="1" si="54"/>
        <v>0</v>
      </c>
      <c r="CN86" s="193">
        <f t="shared" ca="1" si="54"/>
        <v>0</v>
      </c>
      <c r="CO86" s="193">
        <f t="shared" ca="1" si="54"/>
        <v>0</v>
      </c>
      <c r="CP86" s="193">
        <f t="shared" ca="1" si="54"/>
        <v>0</v>
      </c>
      <c r="CQ86" s="193">
        <f t="shared" ca="1" si="54"/>
        <v>0</v>
      </c>
      <c r="CR86" s="193">
        <f t="shared" ca="1" si="54"/>
        <v>0</v>
      </c>
      <c r="CS86" s="193">
        <f t="shared" ca="1" si="54"/>
        <v>0</v>
      </c>
      <c r="CT86" s="193">
        <f t="shared" ca="1" si="54"/>
        <v>0</v>
      </c>
      <c r="CU86" s="193">
        <f t="shared" ca="1" si="54"/>
        <v>0</v>
      </c>
      <c r="CV86" s="193">
        <f t="shared" ca="1" si="54"/>
        <v>0</v>
      </c>
      <c r="CW86" s="193">
        <f t="shared" ca="1" si="54"/>
        <v>0</v>
      </c>
      <c r="CX86" s="193">
        <f t="shared" ca="1" si="54"/>
        <v>0</v>
      </c>
      <c r="CY86" s="193">
        <f t="shared" ca="1" si="54"/>
        <v>0</v>
      </c>
      <c r="CZ86" s="193">
        <f t="shared" ca="1" si="54"/>
        <v>0</v>
      </c>
      <c r="DA86" s="193">
        <f t="shared" ca="1" si="54"/>
        <v>0</v>
      </c>
      <c r="DB86" s="193">
        <f t="shared" ca="1" si="54"/>
        <v>0</v>
      </c>
      <c r="DC86" s="193">
        <f t="shared" ca="1" si="54"/>
        <v>0</v>
      </c>
    </row>
    <row r="87" spans="1:107">
      <c r="A87" s="44">
        <v>55</v>
      </c>
      <c r="B87" s="160" t="str">
        <f t="shared" ca="1" si="44"/>
        <v>E.2.3.</v>
      </c>
      <c r="C87" s="162" t="str">
        <f t="shared" ca="1" si="45"/>
        <v>Veikla</v>
      </c>
      <c r="D87" s="234"/>
      <c r="E87" s="234"/>
      <c r="F87" s="235"/>
      <c r="G87" s="225">
        <f ca="1">SUMIF($H$39:$DC$39,"&lt;="&amp;PAL,$H87:$DC87)</f>
        <v>0</v>
      </c>
      <c r="H87" s="193">
        <f t="shared" ca="1" si="52"/>
        <v>0</v>
      </c>
      <c r="I87" s="193">
        <f t="shared" ca="1" si="55"/>
        <v>0</v>
      </c>
      <c r="J87" s="193">
        <f t="shared" ca="1" si="55"/>
        <v>0</v>
      </c>
      <c r="K87" s="193">
        <f t="shared" ca="1" si="55"/>
        <v>0</v>
      </c>
      <c r="L87" s="193">
        <f t="shared" ca="1" si="55"/>
        <v>0</v>
      </c>
      <c r="M87" s="193">
        <f t="shared" ca="1" si="55"/>
        <v>0</v>
      </c>
      <c r="N87" s="193">
        <f t="shared" ca="1" si="55"/>
        <v>0</v>
      </c>
      <c r="O87" s="193">
        <f t="shared" ca="1" si="55"/>
        <v>0</v>
      </c>
      <c r="P87" s="193">
        <f t="shared" ca="1" si="55"/>
        <v>0</v>
      </c>
      <c r="Q87" s="193">
        <f t="shared" ca="1" si="55"/>
        <v>0</v>
      </c>
      <c r="R87" s="193">
        <f t="shared" ca="1" si="55"/>
        <v>0</v>
      </c>
      <c r="S87" s="193">
        <f t="shared" ca="1" si="55"/>
        <v>0</v>
      </c>
      <c r="T87" s="193">
        <f t="shared" ca="1" si="55"/>
        <v>0</v>
      </c>
      <c r="U87" s="193">
        <f t="shared" ca="1" si="55"/>
        <v>0</v>
      </c>
      <c r="V87" s="193">
        <f t="shared" ca="1" si="55"/>
        <v>0</v>
      </c>
      <c r="W87" s="193">
        <f t="shared" ca="1" si="55"/>
        <v>0</v>
      </c>
      <c r="X87" s="193">
        <f t="shared" ca="1" si="55"/>
        <v>0</v>
      </c>
      <c r="Y87" s="193">
        <f t="shared" ca="1" si="55"/>
        <v>0</v>
      </c>
      <c r="Z87" s="193">
        <f t="shared" ca="1" si="55"/>
        <v>0</v>
      </c>
      <c r="AA87" s="193">
        <f t="shared" ca="1" si="55"/>
        <v>0</v>
      </c>
      <c r="AB87" s="193">
        <f t="shared" ca="1" si="55"/>
        <v>0</v>
      </c>
      <c r="AC87" s="193">
        <f t="shared" ca="1" si="55"/>
        <v>0</v>
      </c>
      <c r="AD87" s="193">
        <f t="shared" ca="1" si="55"/>
        <v>0</v>
      </c>
      <c r="AE87" s="193">
        <f t="shared" ca="1" si="55"/>
        <v>0</v>
      </c>
      <c r="AF87" s="193">
        <f t="shared" ca="1" si="55"/>
        <v>0</v>
      </c>
      <c r="AG87" s="193">
        <f t="shared" ca="1" si="55"/>
        <v>0</v>
      </c>
      <c r="AH87" s="193">
        <f t="shared" ca="1" si="55"/>
        <v>0</v>
      </c>
      <c r="AI87" s="193">
        <f t="shared" ca="1" si="55"/>
        <v>0</v>
      </c>
      <c r="AJ87" s="193">
        <f t="shared" ca="1" si="55"/>
        <v>0</v>
      </c>
      <c r="AK87" s="193">
        <f t="shared" ca="1" si="55"/>
        <v>0</v>
      </c>
      <c r="AL87" s="193">
        <f t="shared" ca="1" si="55"/>
        <v>0</v>
      </c>
      <c r="AM87" s="193">
        <f t="shared" ca="1" si="55"/>
        <v>0</v>
      </c>
      <c r="AN87" s="193">
        <f t="shared" ca="1" si="55"/>
        <v>0</v>
      </c>
      <c r="AO87" s="193">
        <f t="shared" ca="1" si="55"/>
        <v>0</v>
      </c>
      <c r="AP87" s="193">
        <f t="shared" ca="1" si="55"/>
        <v>0</v>
      </c>
      <c r="AQ87" s="193">
        <f t="shared" ca="1" si="55"/>
        <v>0</v>
      </c>
      <c r="AR87" s="193">
        <f t="shared" ca="1" si="55"/>
        <v>0</v>
      </c>
      <c r="AS87" s="193">
        <f t="shared" ca="1" si="55"/>
        <v>0</v>
      </c>
      <c r="AT87" s="193">
        <f t="shared" ca="1" si="55"/>
        <v>0</v>
      </c>
      <c r="AU87" s="193">
        <f t="shared" ca="1" si="55"/>
        <v>0</v>
      </c>
      <c r="AV87" s="193">
        <f t="shared" ca="1" si="55"/>
        <v>0</v>
      </c>
      <c r="AW87" s="193">
        <f t="shared" ca="1" si="55"/>
        <v>0</v>
      </c>
      <c r="AX87" s="193">
        <f t="shared" ca="1" si="55"/>
        <v>0</v>
      </c>
      <c r="AY87" s="193">
        <f t="shared" ca="1" si="55"/>
        <v>0</v>
      </c>
      <c r="AZ87" s="193">
        <f t="shared" ca="1" si="55"/>
        <v>0</v>
      </c>
      <c r="BA87" s="193">
        <f t="shared" ca="1" si="55"/>
        <v>0</v>
      </c>
      <c r="BB87" s="193">
        <f t="shared" ca="1" si="55"/>
        <v>0</v>
      </c>
      <c r="BC87" s="193">
        <f t="shared" ca="1" si="55"/>
        <v>0</v>
      </c>
      <c r="BD87" s="193">
        <f t="shared" ca="1" si="55"/>
        <v>0</v>
      </c>
      <c r="BE87" s="193">
        <f t="shared" ca="1" si="55"/>
        <v>0</v>
      </c>
      <c r="BF87" s="193">
        <f t="shared" ca="1" si="55"/>
        <v>0</v>
      </c>
      <c r="BG87" s="193">
        <f t="shared" ca="1" si="55"/>
        <v>0</v>
      </c>
      <c r="BH87" s="193">
        <f t="shared" ca="1" si="55"/>
        <v>0</v>
      </c>
      <c r="BI87" s="193">
        <f t="shared" ca="1" si="55"/>
        <v>0</v>
      </c>
      <c r="BJ87" s="193">
        <f t="shared" ca="1" si="55"/>
        <v>0</v>
      </c>
      <c r="BK87" s="193">
        <f t="shared" ca="1" si="55"/>
        <v>0</v>
      </c>
      <c r="BL87" s="193">
        <f t="shared" ca="1" si="55"/>
        <v>0</v>
      </c>
      <c r="BM87" s="193">
        <f t="shared" ca="1" si="55"/>
        <v>0</v>
      </c>
      <c r="BN87" s="193">
        <f t="shared" ca="1" si="55"/>
        <v>0</v>
      </c>
      <c r="BO87" s="193">
        <f t="shared" ca="1" si="55"/>
        <v>0</v>
      </c>
      <c r="BP87" s="193">
        <f t="shared" ca="1" si="55"/>
        <v>0</v>
      </c>
      <c r="BQ87" s="193">
        <f t="shared" ca="1" si="55"/>
        <v>0</v>
      </c>
      <c r="BR87" s="193">
        <f t="shared" ca="1" si="55"/>
        <v>0</v>
      </c>
      <c r="BS87" s="193">
        <f t="shared" ca="1" si="55"/>
        <v>0</v>
      </c>
      <c r="BT87" s="193">
        <f t="shared" ca="1" si="55"/>
        <v>0</v>
      </c>
      <c r="BU87" s="193">
        <f t="shared" ca="1" si="53"/>
        <v>0</v>
      </c>
      <c r="BV87" s="193">
        <f t="shared" ca="1" si="53"/>
        <v>0</v>
      </c>
      <c r="BW87" s="193">
        <f t="shared" ca="1" si="53"/>
        <v>0</v>
      </c>
      <c r="BX87" s="193">
        <f t="shared" ca="1" si="53"/>
        <v>0</v>
      </c>
      <c r="BY87" s="193">
        <f t="shared" ca="1" si="53"/>
        <v>0</v>
      </c>
      <c r="BZ87" s="193">
        <f t="shared" ca="1" si="53"/>
        <v>0</v>
      </c>
      <c r="CA87" s="193">
        <f t="shared" ca="1" si="53"/>
        <v>0</v>
      </c>
      <c r="CB87" s="193">
        <f t="shared" ca="1" si="53"/>
        <v>0</v>
      </c>
      <c r="CC87" s="193">
        <f t="shared" ca="1" si="53"/>
        <v>0</v>
      </c>
      <c r="CD87" s="193">
        <f t="shared" ca="1" si="53"/>
        <v>0</v>
      </c>
      <c r="CE87" s="193">
        <f t="shared" ca="1" si="53"/>
        <v>0</v>
      </c>
      <c r="CF87" s="193">
        <f t="shared" ca="1" si="53"/>
        <v>0</v>
      </c>
      <c r="CG87" s="193">
        <f t="shared" ca="1" si="53"/>
        <v>0</v>
      </c>
      <c r="CH87" s="193">
        <f t="shared" ca="1" si="53"/>
        <v>0</v>
      </c>
      <c r="CI87" s="193">
        <f t="shared" ca="1" si="53"/>
        <v>0</v>
      </c>
      <c r="CJ87" s="193">
        <f t="shared" ca="1" si="54"/>
        <v>0</v>
      </c>
      <c r="CK87" s="193">
        <f t="shared" ca="1" si="54"/>
        <v>0</v>
      </c>
      <c r="CL87" s="193">
        <f t="shared" ca="1" si="54"/>
        <v>0</v>
      </c>
      <c r="CM87" s="193">
        <f t="shared" ca="1" si="54"/>
        <v>0</v>
      </c>
      <c r="CN87" s="193">
        <f t="shared" ca="1" si="54"/>
        <v>0</v>
      </c>
      <c r="CO87" s="193">
        <f t="shared" ca="1" si="54"/>
        <v>0</v>
      </c>
      <c r="CP87" s="193">
        <f t="shared" ca="1" si="54"/>
        <v>0</v>
      </c>
      <c r="CQ87" s="193">
        <f t="shared" ca="1" si="54"/>
        <v>0</v>
      </c>
      <c r="CR87" s="193">
        <f t="shared" ca="1" si="54"/>
        <v>0</v>
      </c>
      <c r="CS87" s="193">
        <f t="shared" ca="1" si="54"/>
        <v>0</v>
      </c>
      <c r="CT87" s="193">
        <f t="shared" ca="1" si="54"/>
        <v>0</v>
      </c>
      <c r="CU87" s="193">
        <f t="shared" ca="1" si="54"/>
        <v>0</v>
      </c>
      <c r="CV87" s="193">
        <f t="shared" ca="1" si="54"/>
        <v>0</v>
      </c>
      <c r="CW87" s="193">
        <f t="shared" ca="1" si="54"/>
        <v>0</v>
      </c>
      <c r="CX87" s="193">
        <f t="shared" ca="1" si="54"/>
        <v>0</v>
      </c>
      <c r="CY87" s="193">
        <f t="shared" ca="1" si="54"/>
        <v>0</v>
      </c>
      <c r="CZ87" s="193">
        <f t="shared" ca="1" si="54"/>
        <v>0</v>
      </c>
      <c r="DA87" s="193">
        <f t="shared" ca="1" si="54"/>
        <v>0</v>
      </c>
      <c r="DB87" s="193">
        <f t="shared" ca="1" si="54"/>
        <v>0</v>
      </c>
      <c r="DC87" s="193">
        <f t="shared" ca="1" si="54"/>
        <v>0</v>
      </c>
    </row>
    <row r="88" spans="1:107">
      <c r="A88" s="44">
        <v>56</v>
      </c>
      <c r="B88" s="160" t="str">
        <f t="shared" ca="1" si="44"/>
        <v>E.2.4.</v>
      </c>
      <c r="C88" s="162" t="str">
        <f t="shared" ca="1" si="45"/>
        <v>Veikla</v>
      </c>
      <c r="D88" s="234"/>
      <c r="E88" s="234"/>
      <c r="F88" s="235"/>
      <c r="G88" s="225">
        <f ca="1">SUMIF($H$39:$DC$39,"&lt;="&amp;PAL,$H88:$DC88)</f>
        <v>0</v>
      </c>
      <c r="H88" s="193">
        <f t="shared" ca="1" si="52"/>
        <v>0</v>
      </c>
      <c r="I88" s="193">
        <f t="shared" ca="1" si="55"/>
        <v>0</v>
      </c>
      <c r="J88" s="193">
        <f t="shared" ca="1" si="55"/>
        <v>0</v>
      </c>
      <c r="K88" s="193">
        <f t="shared" ca="1" si="55"/>
        <v>0</v>
      </c>
      <c r="L88" s="193">
        <f t="shared" ca="1" si="55"/>
        <v>0</v>
      </c>
      <c r="M88" s="193">
        <f t="shared" ca="1" si="55"/>
        <v>0</v>
      </c>
      <c r="N88" s="193">
        <f t="shared" ca="1" si="55"/>
        <v>0</v>
      </c>
      <c r="O88" s="193">
        <f t="shared" ca="1" si="55"/>
        <v>0</v>
      </c>
      <c r="P88" s="193">
        <f t="shared" ca="1" si="55"/>
        <v>0</v>
      </c>
      <c r="Q88" s="193">
        <f t="shared" ca="1" si="55"/>
        <v>0</v>
      </c>
      <c r="R88" s="193">
        <f t="shared" ca="1" si="55"/>
        <v>0</v>
      </c>
      <c r="S88" s="193">
        <f t="shared" ca="1" si="55"/>
        <v>0</v>
      </c>
      <c r="T88" s="193">
        <f t="shared" ca="1" si="55"/>
        <v>0</v>
      </c>
      <c r="U88" s="193">
        <f t="shared" ca="1" si="55"/>
        <v>0</v>
      </c>
      <c r="V88" s="193">
        <f t="shared" ca="1" si="55"/>
        <v>0</v>
      </c>
      <c r="W88" s="193">
        <f t="shared" ca="1" si="55"/>
        <v>0</v>
      </c>
      <c r="X88" s="193">
        <f t="shared" ca="1" si="55"/>
        <v>0</v>
      </c>
      <c r="Y88" s="193">
        <f t="shared" ca="1" si="55"/>
        <v>0</v>
      </c>
      <c r="Z88" s="193">
        <f t="shared" ca="1" si="55"/>
        <v>0</v>
      </c>
      <c r="AA88" s="193">
        <f t="shared" ca="1" si="55"/>
        <v>0</v>
      </c>
      <c r="AB88" s="193">
        <f t="shared" ca="1" si="55"/>
        <v>0</v>
      </c>
      <c r="AC88" s="193">
        <f t="shared" ca="1" si="55"/>
        <v>0</v>
      </c>
      <c r="AD88" s="193">
        <f t="shared" ca="1" si="55"/>
        <v>0</v>
      </c>
      <c r="AE88" s="193">
        <f t="shared" ca="1" si="55"/>
        <v>0</v>
      </c>
      <c r="AF88" s="193">
        <f t="shared" ca="1" si="55"/>
        <v>0</v>
      </c>
      <c r="AG88" s="193">
        <f t="shared" ca="1" si="55"/>
        <v>0</v>
      </c>
      <c r="AH88" s="193">
        <f t="shared" ca="1" si="55"/>
        <v>0</v>
      </c>
      <c r="AI88" s="193">
        <f t="shared" ca="1" si="55"/>
        <v>0</v>
      </c>
      <c r="AJ88" s="193">
        <f t="shared" ca="1" si="55"/>
        <v>0</v>
      </c>
      <c r="AK88" s="193">
        <f t="shared" ca="1" si="55"/>
        <v>0</v>
      </c>
      <c r="AL88" s="193">
        <f t="shared" ca="1" si="55"/>
        <v>0</v>
      </c>
      <c r="AM88" s="193">
        <f t="shared" ca="1" si="55"/>
        <v>0</v>
      </c>
      <c r="AN88" s="193">
        <f t="shared" ca="1" si="55"/>
        <v>0</v>
      </c>
      <c r="AO88" s="193">
        <f t="shared" ca="1" si="55"/>
        <v>0</v>
      </c>
      <c r="AP88" s="193">
        <f t="shared" ca="1" si="55"/>
        <v>0</v>
      </c>
      <c r="AQ88" s="193">
        <f t="shared" ca="1" si="55"/>
        <v>0</v>
      </c>
      <c r="AR88" s="193">
        <f t="shared" ca="1" si="55"/>
        <v>0</v>
      </c>
      <c r="AS88" s="193">
        <f t="shared" ca="1" si="55"/>
        <v>0</v>
      </c>
      <c r="AT88" s="193">
        <f t="shared" ca="1" si="55"/>
        <v>0</v>
      </c>
      <c r="AU88" s="193">
        <f t="shared" ca="1" si="55"/>
        <v>0</v>
      </c>
      <c r="AV88" s="193">
        <f t="shared" ca="1" si="55"/>
        <v>0</v>
      </c>
      <c r="AW88" s="193">
        <f t="shared" ca="1" si="55"/>
        <v>0</v>
      </c>
      <c r="AX88" s="193">
        <f t="shared" ca="1" si="55"/>
        <v>0</v>
      </c>
      <c r="AY88" s="193">
        <f t="shared" ca="1" si="55"/>
        <v>0</v>
      </c>
      <c r="AZ88" s="193">
        <f t="shared" ca="1" si="55"/>
        <v>0</v>
      </c>
      <c r="BA88" s="193">
        <f t="shared" ca="1" si="55"/>
        <v>0</v>
      </c>
      <c r="BB88" s="193">
        <f t="shared" ca="1" si="55"/>
        <v>0</v>
      </c>
      <c r="BC88" s="193">
        <f t="shared" ca="1" si="55"/>
        <v>0</v>
      </c>
      <c r="BD88" s="193">
        <f t="shared" ca="1" si="55"/>
        <v>0</v>
      </c>
      <c r="BE88" s="193">
        <f t="shared" ca="1" si="55"/>
        <v>0</v>
      </c>
      <c r="BF88" s="193">
        <f t="shared" ca="1" si="55"/>
        <v>0</v>
      </c>
      <c r="BG88" s="193">
        <f t="shared" ca="1" si="55"/>
        <v>0</v>
      </c>
      <c r="BH88" s="193">
        <f t="shared" ca="1" si="55"/>
        <v>0</v>
      </c>
      <c r="BI88" s="193">
        <f t="shared" ca="1" si="55"/>
        <v>0</v>
      </c>
      <c r="BJ88" s="193">
        <f t="shared" ca="1" si="55"/>
        <v>0</v>
      </c>
      <c r="BK88" s="193">
        <f t="shared" ca="1" si="55"/>
        <v>0</v>
      </c>
      <c r="BL88" s="193">
        <f t="shared" ca="1" si="55"/>
        <v>0</v>
      </c>
      <c r="BM88" s="193">
        <f t="shared" ca="1" si="55"/>
        <v>0</v>
      </c>
      <c r="BN88" s="193">
        <f t="shared" ca="1" si="55"/>
        <v>0</v>
      </c>
      <c r="BO88" s="193">
        <f t="shared" ca="1" si="55"/>
        <v>0</v>
      </c>
      <c r="BP88" s="193">
        <f t="shared" ca="1" si="55"/>
        <v>0</v>
      </c>
      <c r="BQ88" s="193">
        <f t="shared" ca="1" si="55"/>
        <v>0</v>
      </c>
      <c r="BR88" s="193">
        <f t="shared" ca="1" si="55"/>
        <v>0</v>
      </c>
      <c r="BS88" s="193">
        <f t="shared" ca="1" si="55"/>
        <v>0</v>
      </c>
      <c r="BT88" s="193">
        <f t="shared" ca="1" si="55"/>
        <v>0</v>
      </c>
      <c r="BU88" s="193">
        <f t="shared" ca="1" si="53"/>
        <v>0</v>
      </c>
      <c r="BV88" s="193">
        <f t="shared" ca="1" si="53"/>
        <v>0</v>
      </c>
      <c r="BW88" s="193">
        <f t="shared" ca="1" si="53"/>
        <v>0</v>
      </c>
      <c r="BX88" s="193">
        <f t="shared" ca="1" si="53"/>
        <v>0</v>
      </c>
      <c r="BY88" s="193">
        <f t="shared" ca="1" si="53"/>
        <v>0</v>
      </c>
      <c r="BZ88" s="193">
        <f t="shared" ca="1" si="53"/>
        <v>0</v>
      </c>
      <c r="CA88" s="193">
        <f t="shared" ca="1" si="53"/>
        <v>0</v>
      </c>
      <c r="CB88" s="193">
        <f t="shared" ca="1" si="53"/>
        <v>0</v>
      </c>
      <c r="CC88" s="193">
        <f t="shared" ca="1" si="53"/>
        <v>0</v>
      </c>
      <c r="CD88" s="193">
        <f t="shared" ca="1" si="53"/>
        <v>0</v>
      </c>
      <c r="CE88" s="193">
        <f t="shared" ca="1" si="53"/>
        <v>0</v>
      </c>
      <c r="CF88" s="193">
        <f t="shared" ca="1" si="53"/>
        <v>0</v>
      </c>
      <c r="CG88" s="193">
        <f t="shared" ca="1" si="53"/>
        <v>0</v>
      </c>
      <c r="CH88" s="193">
        <f t="shared" ca="1" si="53"/>
        <v>0</v>
      </c>
      <c r="CI88" s="193">
        <f t="shared" ca="1" si="53"/>
        <v>0</v>
      </c>
      <c r="CJ88" s="193">
        <f t="shared" ca="1" si="54"/>
        <v>0</v>
      </c>
      <c r="CK88" s="193">
        <f t="shared" ca="1" si="54"/>
        <v>0</v>
      </c>
      <c r="CL88" s="193">
        <f t="shared" ca="1" si="54"/>
        <v>0</v>
      </c>
      <c r="CM88" s="193">
        <f t="shared" ca="1" si="54"/>
        <v>0</v>
      </c>
      <c r="CN88" s="193">
        <f t="shared" ca="1" si="54"/>
        <v>0</v>
      </c>
      <c r="CO88" s="193">
        <f t="shared" ca="1" si="54"/>
        <v>0</v>
      </c>
      <c r="CP88" s="193">
        <f t="shared" ca="1" si="54"/>
        <v>0</v>
      </c>
      <c r="CQ88" s="193">
        <f t="shared" ca="1" si="54"/>
        <v>0</v>
      </c>
      <c r="CR88" s="193">
        <f t="shared" ca="1" si="54"/>
        <v>0</v>
      </c>
      <c r="CS88" s="193">
        <f t="shared" ca="1" si="54"/>
        <v>0</v>
      </c>
      <c r="CT88" s="193">
        <f t="shared" ca="1" si="54"/>
        <v>0</v>
      </c>
      <c r="CU88" s="193">
        <f t="shared" ca="1" si="54"/>
        <v>0</v>
      </c>
      <c r="CV88" s="193">
        <f t="shared" ca="1" si="54"/>
        <v>0</v>
      </c>
      <c r="CW88" s="193">
        <f t="shared" ca="1" si="54"/>
        <v>0</v>
      </c>
      <c r="CX88" s="193">
        <f t="shared" ca="1" si="54"/>
        <v>0</v>
      </c>
      <c r="CY88" s="193">
        <f t="shared" ca="1" si="54"/>
        <v>0</v>
      </c>
      <c r="CZ88" s="193">
        <f t="shared" ca="1" si="54"/>
        <v>0</v>
      </c>
      <c r="DA88" s="193">
        <f t="shared" ca="1" si="54"/>
        <v>0</v>
      </c>
      <c r="DB88" s="193">
        <f t="shared" ca="1" si="54"/>
        <v>0</v>
      </c>
      <c r="DC88" s="193">
        <f t="shared" ca="1" si="54"/>
        <v>0</v>
      </c>
    </row>
    <row r="89" spans="1:107">
      <c r="A89" s="44">
        <v>57</v>
      </c>
      <c r="B89" s="526" t="str">
        <f t="shared" ca="1" si="44"/>
        <v>E.2.5.</v>
      </c>
      <c r="C89" s="330" t="str">
        <f t="shared" ca="1" si="45"/>
        <v>Veikla</v>
      </c>
      <c r="D89" s="232"/>
      <c r="E89" s="232"/>
      <c r="F89" s="233"/>
      <c r="G89" s="225">
        <f ca="1">SUMIF($H$39:$DC$39,"&lt;="&amp;PAL,$H89:$DC89)</f>
        <v>0</v>
      </c>
      <c r="H89" s="193">
        <f t="shared" ca="1" si="52"/>
        <v>0</v>
      </c>
      <c r="I89" s="193">
        <f t="shared" ca="1" si="55"/>
        <v>0</v>
      </c>
      <c r="J89" s="193">
        <f t="shared" ca="1" si="55"/>
        <v>0</v>
      </c>
      <c r="K89" s="193">
        <f t="shared" ca="1" si="55"/>
        <v>0</v>
      </c>
      <c r="L89" s="193">
        <f t="shared" ca="1" si="55"/>
        <v>0</v>
      </c>
      <c r="M89" s="193">
        <f t="shared" ca="1" si="55"/>
        <v>0</v>
      </c>
      <c r="N89" s="193">
        <f t="shared" ca="1" si="55"/>
        <v>0</v>
      </c>
      <c r="O89" s="193">
        <f t="shared" ca="1" si="55"/>
        <v>0</v>
      </c>
      <c r="P89" s="193">
        <f t="shared" ca="1" si="55"/>
        <v>0</v>
      </c>
      <c r="Q89" s="193">
        <f t="shared" ca="1" si="55"/>
        <v>0</v>
      </c>
      <c r="R89" s="193">
        <f t="shared" ca="1" si="55"/>
        <v>0</v>
      </c>
      <c r="S89" s="193">
        <f t="shared" ca="1" si="55"/>
        <v>0</v>
      </c>
      <c r="T89" s="193">
        <f t="shared" ca="1" si="55"/>
        <v>0</v>
      </c>
      <c r="U89" s="193">
        <f t="shared" ca="1" si="55"/>
        <v>0</v>
      </c>
      <c r="V89" s="193">
        <f t="shared" ca="1" si="55"/>
        <v>0</v>
      </c>
      <c r="W89" s="193">
        <f t="shared" ca="1" si="55"/>
        <v>0</v>
      </c>
      <c r="X89" s="193">
        <f t="shared" ca="1" si="55"/>
        <v>0</v>
      </c>
      <c r="Y89" s="193">
        <f t="shared" ca="1" si="55"/>
        <v>0</v>
      </c>
      <c r="Z89" s="193">
        <f t="shared" ca="1" si="55"/>
        <v>0</v>
      </c>
      <c r="AA89" s="193">
        <f t="shared" ca="1" si="55"/>
        <v>0</v>
      </c>
      <c r="AB89" s="193">
        <f t="shared" ca="1" si="55"/>
        <v>0</v>
      </c>
      <c r="AC89" s="193">
        <f t="shared" ca="1" si="55"/>
        <v>0</v>
      </c>
      <c r="AD89" s="193">
        <f t="shared" ca="1" si="55"/>
        <v>0</v>
      </c>
      <c r="AE89" s="193">
        <f t="shared" ca="1" si="55"/>
        <v>0</v>
      </c>
      <c r="AF89" s="193">
        <f t="shared" ca="1" si="55"/>
        <v>0</v>
      </c>
      <c r="AG89" s="193">
        <f t="shared" ca="1" si="55"/>
        <v>0</v>
      </c>
      <c r="AH89" s="193">
        <f t="shared" ca="1" si="55"/>
        <v>0</v>
      </c>
      <c r="AI89" s="193">
        <f t="shared" ca="1" si="55"/>
        <v>0</v>
      </c>
      <c r="AJ89" s="193">
        <f t="shared" ca="1" si="55"/>
        <v>0</v>
      </c>
      <c r="AK89" s="193">
        <f t="shared" ca="1" si="55"/>
        <v>0</v>
      </c>
      <c r="AL89" s="193">
        <f t="shared" ca="1" si="55"/>
        <v>0</v>
      </c>
      <c r="AM89" s="193">
        <f t="shared" ca="1" si="55"/>
        <v>0</v>
      </c>
      <c r="AN89" s="193">
        <f t="shared" ca="1" si="55"/>
        <v>0</v>
      </c>
      <c r="AO89" s="193">
        <f t="shared" ca="1" si="55"/>
        <v>0</v>
      </c>
      <c r="AP89" s="193">
        <f t="shared" ca="1" si="55"/>
        <v>0</v>
      </c>
      <c r="AQ89" s="193">
        <f t="shared" ca="1" si="55"/>
        <v>0</v>
      </c>
      <c r="AR89" s="193">
        <f t="shared" ca="1" si="55"/>
        <v>0</v>
      </c>
      <c r="AS89" s="193">
        <f t="shared" ca="1" si="55"/>
        <v>0</v>
      </c>
      <c r="AT89" s="193">
        <f t="shared" ca="1" si="55"/>
        <v>0</v>
      </c>
      <c r="AU89" s="193">
        <f t="shared" ca="1" si="55"/>
        <v>0</v>
      </c>
      <c r="AV89" s="193">
        <f t="shared" ca="1" si="55"/>
        <v>0</v>
      </c>
      <c r="AW89" s="193">
        <f t="shared" ca="1" si="55"/>
        <v>0</v>
      </c>
      <c r="AX89" s="193">
        <f t="shared" ca="1" si="55"/>
        <v>0</v>
      </c>
      <c r="AY89" s="193">
        <f t="shared" ca="1" si="55"/>
        <v>0</v>
      </c>
      <c r="AZ89" s="193">
        <f t="shared" ca="1" si="55"/>
        <v>0</v>
      </c>
      <c r="BA89" s="193">
        <f t="shared" ca="1" si="55"/>
        <v>0</v>
      </c>
      <c r="BB89" s="193">
        <f t="shared" ca="1" si="55"/>
        <v>0</v>
      </c>
      <c r="BC89" s="193">
        <f t="shared" ca="1" si="55"/>
        <v>0</v>
      </c>
      <c r="BD89" s="193">
        <f t="shared" ca="1" si="55"/>
        <v>0</v>
      </c>
      <c r="BE89" s="193">
        <f t="shared" ca="1" si="55"/>
        <v>0</v>
      </c>
      <c r="BF89" s="193">
        <f t="shared" ca="1" si="55"/>
        <v>0</v>
      </c>
      <c r="BG89" s="193">
        <f t="shared" ca="1" si="55"/>
        <v>0</v>
      </c>
      <c r="BH89" s="193">
        <f t="shared" ca="1" si="55"/>
        <v>0</v>
      </c>
      <c r="BI89" s="193">
        <f t="shared" ca="1" si="55"/>
        <v>0</v>
      </c>
      <c r="BJ89" s="193">
        <f t="shared" ca="1" si="55"/>
        <v>0</v>
      </c>
      <c r="BK89" s="193">
        <f t="shared" ca="1" si="55"/>
        <v>0</v>
      </c>
      <c r="BL89" s="193">
        <f t="shared" ca="1" si="55"/>
        <v>0</v>
      </c>
      <c r="BM89" s="193">
        <f t="shared" ca="1" si="55"/>
        <v>0</v>
      </c>
      <c r="BN89" s="193">
        <f t="shared" ca="1" si="55"/>
        <v>0</v>
      </c>
      <c r="BO89" s="193">
        <f t="shared" ca="1" si="55"/>
        <v>0</v>
      </c>
      <c r="BP89" s="193">
        <f t="shared" ca="1" si="55"/>
        <v>0</v>
      </c>
      <c r="BQ89" s="193">
        <f t="shared" ca="1" si="55"/>
        <v>0</v>
      </c>
      <c r="BR89" s="193">
        <f t="shared" ca="1" si="55"/>
        <v>0</v>
      </c>
      <c r="BS89" s="193">
        <f t="shared" ca="1" si="55"/>
        <v>0</v>
      </c>
      <c r="BT89" s="193">
        <f t="shared" ref="BT89:DC92" ca="1" si="56">IFERROR(OFFSET(INDIRECT("'"&amp;Opt_alt&amp;"'!H12"),$A89,BT$39)*(1+VMI)^BT$39,"")</f>
        <v>0</v>
      </c>
      <c r="BU89" s="193">
        <f t="shared" ca="1" si="56"/>
        <v>0</v>
      </c>
      <c r="BV89" s="193">
        <f t="shared" ca="1" si="56"/>
        <v>0</v>
      </c>
      <c r="BW89" s="193">
        <f t="shared" ca="1" si="56"/>
        <v>0</v>
      </c>
      <c r="BX89" s="193">
        <f t="shared" ca="1" si="56"/>
        <v>0</v>
      </c>
      <c r="BY89" s="193">
        <f t="shared" ca="1" si="56"/>
        <v>0</v>
      </c>
      <c r="BZ89" s="193">
        <f t="shared" ca="1" si="56"/>
        <v>0</v>
      </c>
      <c r="CA89" s="193">
        <f t="shared" ca="1" si="56"/>
        <v>0</v>
      </c>
      <c r="CB89" s="193">
        <f t="shared" ca="1" si="56"/>
        <v>0</v>
      </c>
      <c r="CC89" s="193">
        <f t="shared" ca="1" si="56"/>
        <v>0</v>
      </c>
      <c r="CD89" s="193">
        <f t="shared" ca="1" si="56"/>
        <v>0</v>
      </c>
      <c r="CE89" s="193">
        <f t="shared" ca="1" si="56"/>
        <v>0</v>
      </c>
      <c r="CF89" s="193">
        <f t="shared" ca="1" si="56"/>
        <v>0</v>
      </c>
      <c r="CG89" s="193">
        <f t="shared" ca="1" si="56"/>
        <v>0</v>
      </c>
      <c r="CH89" s="193">
        <f t="shared" ca="1" si="56"/>
        <v>0</v>
      </c>
      <c r="CI89" s="193">
        <f t="shared" ca="1" si="56"/>
        <v>0</v>
      </c>
      <c r="CJ89" s="193">
        <f t="shared" ca="1" si="56"/>
        <v>0</v>
      </c>
      <c r="CK89" s="193">
        <f t="shared" ca="1" si="56"/>
        <v>0</v>
      </c>
      <c r="CL89" s="193">
        <f t="shared" ca="1" si="56"/>
        <v>0</v>
      </c>
      <c r="CM89" s="193">
        <f t="shared" ca="1" si="56"/>
        <v>0</v>
      </c>
      <c r="CN89" s="193">
        <f t="shared" ca="1" si="56"/>
        <v>0</v>
      </c>
      <c r="CO89" s="193">
        <f t="shared" ca="1" si="56"/>
        <v>0</v>
      </c>
      <c r="CP89" s="193">
        <f t="shared" ca="1" si="56"/>
        <v>0</v>
      </c>
      <c r="CQ89" s="193">
        <f t="shared" ca="1" si="56"/>
        <v>0</v>
      </c>
      <c r="CR89" s="193">
        <f t="shared" ca="1" si="56"/>
        <v>0</v>
      </c>
      <c r="CS89" s="193">
        <f t="shared" ca="1" si="56"/>
        <v>0</v>
      </c>
      <c r="CT89" s="193">
        <f t="shared" ca="1" si="56"/>
        <v>0</v>
      </c>
      <c r="CU89" s="193">
        <f t="shared" ca="1" si="56"/>
        <v>0</v>
      </c>
      <c r="CV89" s="193">
        <f t="shared" ca="1" si="56"/>
        <v>0</v>
      </c>
      <c r="CW89" s="193">
        <f t="shared" ca="1" si="56"/>
        <v>0</v>
      </c>
      <c r="CX89" s="193">
        <f t="shared" ca="1" si="56"/>
        <v>0</v>
      </c>
      <c r="CY89" s="193">
        <f t="shared" ca="1" si="56"/>
        <v>0</v>
      </c>
      <c r="CZ89" s="193">
        <f t="shared" ca="1" si="56"/>
        <v>0</v>
      </c>
      <c r="DA89" s="193">
        <f t="shared" ca="1" si="56"/>
        <v>0</v>
      </c>
      <c r="DB89" s="193">
        <f t="shared" ca="1" si="56"/>
        <v>0</v>
      </c>
      <c r="DC89" s="193">
        <f t="shared" ca="1" si="56"/>
        <v>0</v>
      </c>
    </row>
    <row r="90" spans="1:107">
      <c r="A90" s="44">
        <v>58</v>
      </c>
      <c r="B90" s="160" t="str">
        <f t="shared" ca="1" si="44"/>
        <v>E.2.6.</v>
      </c>
      <c r="C90" s="162" t="str">
        <f t="shared" ca="1" si="45"/>
        <v>Veikla</v>
      </c>
      <c r="D90" s="234"/>
      <c r="E90" s="234"/>
      <c r="F90" s="235"/>
      <c r="G90" s="225">
        <f ca="1">SUMIF($H$39:$DC$39,"&lt;="&amp;PAL,$H90:$DC90)</f>
        <v>0</v>
      </c>
      <c r="H90" s="193">
        <f t="shared" ca="1" si="52"/>
        <v>0</v>
      </c>
      <c r="I90" s="193">
        <f t="shared" ref="I90:BT93" ca="1" si="57">IFERROR(OFFSET(INDIRECT("'"&amp;Opt_alt&amp;"'!H12"),$A90,I$39)*(1+VMI)^I$39,"")</f>
        <v>0</v>
      </c>
      <c r="J90" s="193">
        <f t="shared" ca="1" si="57"/>
        <v>0</v>
      </c>
      <c r="K90" s="193">
        <f t="shared" ca="1" si="57"/>
        <v>0</v>
      </c>
      <c r="L90" s="193">
        <f t="shared" ca="1" si="57"/>
        <v>0</v>
      </c>
      <c r="M90" s="193">
        <f t="shared" ca="1" si="57"/>
        <v>0</v>
      </c>
      <c r="N90" s="193">
        <f t="shared" ca="1" si="57"/>
        <v>0</v>
      </c>
      <c r="O90" s="193">
        <f t="shared" ca="1" si="57"/>
        <v>0</v>
      </c>
      <c r="P90" s="193">
        <f t="shared" ca="1" si="57"/>
        <v>0</v>
      </c>
      <c r="Q90" s="193">
        <f t="shared" ca="1" si="57"/>
        <v>0</v>
      </c>
      <c r="R90" s="193">
        <f t="shared" ca="1" si="57"/>
        <v>0</v>
      </c>
      <c r="S90" s="193">
        <f t="shared" ca="1" si="57"/>
        <v>0</v>
      </c>
      <c r="T90" s="193">
        <f t="shared" ca="1" si="57"/>
        <v>0</v>
      </c>
      <c r="U90" s="193">
        <f t="shared" ca="1" si="57"/>
        <v>0</v>
      </c>
      <c r="V90" s="193">
        <f t="shared" ca="1" si="57"/>
        <v>0</v>
      </c>
      <c r="W90" s="193">
        <f t="shared" ca="1" si="57"/>
        <v>0</v>
      </c>
      <c r="X90" s="193">
        <f t="shared" ca="1" si="57"/>
        <v>0</v>
      </c>
      <c r="Y90" s="193">
        <f t="shared" ca="1" si="57"/>
        <v>0</v>
      </c>
      <c r="Z90" s="193">
        <f t="shared" ca="1" si="57"/>
        <v>0</v>
      </c>
      <c r="AA90" s="193">
        <f t="shared" ca="1" si="57"/>
        <v>0</v>
      </c>
      <c r="AB90" s="193">
        <f t="shared" ca="1" si="57"/>
        <v>0</v>
      </c>
      <c r="AC90" s="193">
        <f t="shared" ca="1" si="57"/>
        <v>0</v>
      </c>
      <c r="AD90" s="193">
        <f t="shared" ca="1" si="57"/>
        <v>0</v>
      </c>
      <c r="AE90" s="193">
        <f t="shared" ca="1" si="57"/>
        <v>0</v>
      </c>
      <c r="AF90" s="193">
        <f t="shared" ca="1" si="57"/>
        <v>0</v>
      </c>
      <c r="AG90" s="193">
        <f t="shared" ca="1" si="57"/>
        <v>0</v>
      </c>
      <c r="AH90" s="193">
        <f t="shared" ca="1" si="57"/>
        <v>0</v>
      </c>
      <c r="AI90" s="193">
        <f t="shared" ca="1" si="57"/>
        <v>0</v>
      </c>
      <c r="AJ90" s="193">
        <f t="shared" ca="1" si="57"/>
        <v>0</v>
      </c>
      <c r="AK90" s="193">
        <f t="shared" ca="1" si="57"/>
        <v>0</v>
      </c>
      <c r="AL90" s="193">
        <f t="shared" ca="1" si="57"/>
        <v>0</v>
      </c>
      <c r="AM90" s="193">
        <f t="shared" ca="1" si="57"/>
        <v>0</v>
      </c>
      <c r="AN90" s="193">
        <f t="shared" ca="1" si="57"/>
        <v>0</v>
      </c>
      <c r="AO90" s="193">
        <f t="shared" ca="1" si="57"/>
        <v>0</v>
      </c>
      <c r="AP90" s="193">
        <f t="shared" ca="1" si="57"/>
        <v>0</v>
      </c>
      <c r="AQ90" s="193">
        <f t="shared" ca="1" si="57"/>
        <v>0</v>
      </c>
      <c r="AR90" s="193">
        <f t="shared" ca="1" si="57"/>
        <v>0</v>
      </c>
      <c r="AS90" s="193">
        <f t="shared" ca="1" si="57"/>
        <v>0</v>
      </c>
      <c r="AT90" s="193">
        <f t="shared" ca="1" si="57"/>
        <v>0</v>
      </c>
      <c r="AU90" s="193">
        <f t="shared" ca="1" si="57"/>
        <v>0</v>
      </c>
      <c r="AV90" s="193">
        <f t="shared" ca="1" si="57"/>
        <v>0</v>
      </c>
      <c r="AW90" s="193">
        <f t="shared" ca="1" si="57"/>
        <v>0</v>
      </c>
      <c r="AX90" s="193">
        <f t="shared" ca="1" si="57"/>
        <v>0</v>
      </c>
      <c r="AY90" s="193">
        <f t="shared" ca="1" si="57"/>
        <v>0</v>
      </c>
      <c r="AZ90" s="193">
        <f t="shared" ca="1" si="57"/>
        <v>0</v>
      </c>
      <c r="BA90" s="193">
        <f t="shared" ca="1" si="57"/>
        <v>0</v>
      </c>
      <c r="BB90" s="193">
        <f t="shared" ca="1" si="57"/>
        <v>0</v>
      </c>
      <c r="BC90" s="193">
        <f t="shared" ca="1" si="57"/>
        <v>0</v>
      </c>
      <c r="BD90" s="193">
        <f t="shared" ca="1" si="57"/>
        <v>0</v>
      </c>
      <c r="BE90" s="193">
        <f t="shared" ca="1" si="57"/>
        <v>0</v>
      </c>
      <c r="BF90" s="193">
        <f t="shared" ca="1" si="57"/>
        <v>0</v>
      </c>
      <c r="BG90" s="193">
        <f t="shared" ca="1" si="57"/>
        <v>0</v>
      </c>
      <c r="BH90" s="193">
        <f t="shared" ca="1" si="57"/>
        <v>0</v>
      </c>
      <c r="BI90" s="193">
        <f t="shared" ca="1" si="57"/>
        <v>0</v>
      </c>
      <c r="BJ90" s="193">
        <f t="shared" ca="1" si="57"/>
        <v>0</v>
      </c>
      <c r="BK90" s="193">
        <f t="shared" ca="1" si="57"/>
        <v>0</v>
      </c>
      <c r="BL90" s="193">
        <f t="shared" ca="1" si="57"/>
        <v>0</v>
      </c>
      <c r="BM90" s="193">
        <f t="shared" ca="1" si="57"/>
        <v>0</v>
      </c>
      <c r="BN90" s="193">
        <f t="shared" ca="1" si="57"/>
        <v>0</v>
      </c>
      <c r="BO90" s="193">
        <f t="shared" ca="1" si="57"/>
        <v>0</v>
      </c>
      <c r="BP90" s="193">
        <f t="shared" ca="1" si="57"/>
        <v>0</v>
      </c>
      <c r="BQ90" s="193">
        <f t="shared" ca="1" si="57"/>
        <v>0</v>
      </c>
      <c r="BR90" s="193">
        <f t="shared" ca="1" si="57"/>
        <v>0</v>
      </c>
      <c r="BS90" s="193">
        <f t="shared" ca="1" si="57"/>
        <v>0</v>
      </c>
      <c r="BT90" s="193">
        <f t="shared" ca="1" si="57"/>
        <v>0</v>
      </c>
      <c r="BU90" s="193">
        <f t="shared" ca="1" si="56"/>
        <v>0</v>
      </c>
      <c r="BV90" s="193">
        <f t="shared" ca="1" si="56"/>
        <v>0</v>
      </c>
      <c r="BW90" s="193">
        <f t="shared" ca="1" si="56"/>
        <v>0</v>
      </c>
      <c r="BX90" s="193">
        <f t="shared" ca="1" si="56"/>
        <v>0</v>
      </c>
      <c r="BY90" s="193">
        <f t="shared" ca="1" si="56"/>
        <v>0</v>
      </c>
      <c r="BZ90" s="193">
        <f t="shared" ca="1" si="56"/>
        <v>0</v>
      </c>
      <c r="CA90" s="193">
        <f t="shared" ca="1" si="56"/>
        <v>0</v>
      </c>
      <c r="CB90" s="193">
        <f t="shared" ca="1" si="56"/>
        <v>0</v>
      </c>
      <c r="CC90" s="193">
        <f t="shared" ca="1" si="56"/>
        <v>0</v>
      </c>
      <c r="CD90" s="193">
        <f t="shared" ca="1" si="56"/>
        <v>0</v>
      </c>
      <c r="CE90" s="193">
        <f t="shared" ca="1" si="56"/>
        <v>0</v>
      </c>
      <c r="CF90" s="193">
        <f t="shared" ca="1" si="56"/>
        <v>0</v>
      </c>
      <c r="CG90" s="193">
        <f t="shared" ca="1" si="56"/>
        <v>0</v>
      </c>
      <c r="CH90" s="193">
        <f t="shared" ca="1" si="56"/>
        <v>0</v>
      </c>
      <c r="CI90" s="193">
        <f t="shared" ca="1" si="56"/>
        <v>0</v>
      </c>
      <c r="CJ90" s="193">
        <f t="shared" ca="1" si="56"/>
        <v>0</v>
      </c>
      <c r="CK90" s="193">
        <f t="shared" ca="1" si="56"/>
        <v>0</v>
      </c>
      <c r="CL90" s="193">
        <f t="shared" ca="1" si="56"/>
        <v>0</v>
      </c>
      <c r="CM90" s="193">
        <f t="shared" ca="1" si="56"/>
        <v>0</v>
      </c>
      <c r="CN90" s="193">
        <f t="shared" ca="1" si="56"/>
        <v>0</v>
      </c>
      <c r="CO90" s="193">
        <f t="shared" ca="1" si="56"/>
        <v>0</v>
      </c>
      <c r="CP90" s="193">
        <f t="shared" ca="1" si="56"/>
        <v>0</v>
      </c>
      <c r="CQ90" s="193">
        <f t="shared" ca="1" si="56"/>
        <v>0</v>
      </c>
      <c r="CR90" s="193">
        <f t="shared" ca="1" si="56"/>
        <v>0</v>
      </c>
      <c r="CS90" s="193">
        <f t="shared" ca="1" si="56"/>
        <v>0</v>
      </c>
      <c r="CT90" s="193">
        <f t="shared" ca="1" si="56"/>
        <v>0</v>
      </c>
      <c r="CU90" s="193">
        <f t="shared" ca="1" si="56"/>
        <v>0</v>
      </c>
      <c r="CV90" s="193">
        <f t="shared" ca="1" si="56"/>
        <v>0</v>
      </c>
      <c r="CW90" s="193">
        <f t="shared" ca="1" si="56"/>
        <v>0</v>
      </c>
      <c r="CX90" s="193">
        <f t="shared" ca="1" si="56"/>
        <v>0</v>
      </c>
      <c r="CY90" s="193">
        <f t="shared" ca="1" si="56"/>
        <v>0</v>
      </c>
      <c r="CZ90" s="193">
        <f t="shared" ca="1" si="56"/>
        <v>0</v>
      </c>
      <c r="DA90" s="193">
        <f t="shared" ca="1" si="56"/>
        <v>0</v>
      </c>
      <c r="DB90" s="193">
        <f t="shared" ca="1" si="56"/>
        <v>0</v>
      </c>
      <c r="DC90" s="193">
        <f t="shared" ca="1" si="56"/>
        <v>0</v>
      </c>
    </row>
    <row r="91" spans="1:107">
      <c r="A91" s="44">
        <v>59</v>
      </c>
      <c r="B91" s="160" t="str">
        <f t="shared" ca="1" si="44"/>
        <v>E.2.7.</v>
      </c>
      <c r="C91" s="162" t="str">
        <f t="shared" ca="1" si="45"/>
        <v>Veikla</v>
      </c>
      <c r="D91" s="234"/>
      <c r="E91" s="234"/>
      <c r="F91" s="235"/>
      <c r="G91" s="225">
        <f ca="1">SUMIF($H$39:$DC$39,"&lt;="&amp;PAL,$H91:$DC91)</f>
        <v>0</v>
      </c>
      <c r="H91" s="193">
        <f t="shared" ca="1" si="52"/>
        <v>0</v>
      </c>
      <c r="I91" s="193">
        <f t="shared" ca="1" si="57"/>
        <v>0</v>
      </c>
      <c r="J91" s="193">
        <f t="shared" ca="1" si="57"/>
        <v>0</v>
      </c>
      <c r="K91" s="193">
        <f t="shared" ca="1" si="57"/>
        <v>0</v>
      </c>
      <c r="L91" s="193">
        <f t="shared" ca="1" si="57"/>
        <v>0</v>
      </c>
      <c r="M91" s="193">
        <f t="shared" ca="1" si="57"/>
        <v>0</v>
      </c>
      <c r="N91" s="193">
        <f t="shared" ca="1" si="57"/>
        <v>0</v>
      </c>
      <c r="O91" s="193">
        <f t="shared" ca="1" si="57"/>
        <v>0</v>
      </c>
      <c r="P91" s="193">
        <f t="shared" ca="1" si="57"/>
        <v>0</v>
      </c>
      <c r="Q91" s="193">
        <f t="shared" ca="1" si="57"/>
        <v>0</v>
      </c>
      <c r="R91" s="193">
        <f t="shared" ca="1" si="57"/>
        <v>0</v>
      </c>
      <c r="S91" s="193">
        <f t="shared" ca="1" si="57"/>
        <v>0</v>
      </c>
      <c r="T91" s="193">
        <f t="shared" ca="1" si="57"/>
        <v>0</v>
      </c>
      <c r="U91" s="193">
        <f t="shared" ca="1" si="57"/>
        <v>0</v>
      </c>
      <c r="V91" s="193">
        <f t="shared" ca="1" si="57"/>
        <v>0</v>
      </c>
      <c r="W91" s="193">
        <f t="shared" ca="1" si="57"/>
        <v>0</v>
      </c>
      <c r="X91" s="193">
        <f t="shared" ca="1" si="57"/>
        <v>0</v>
      </c>
      <c r="Y91" s="193">
        <f t="shared" ca="1" si="57"/>
        <v>0</v>
      </c>
      <c r="Z91" s="193">
        <f t="shared" ca="1" si="57"/>
        <v>0</v>
      </c>
      <c r="AA91" s="193">
        <f t="shared" ca="1" si="57"/>
        <v>0</v>
      </c>
      <c r="AB91" s="193">
        <f t="shared" ca="1" si="57"/>
        <v>0</v>
      </c>
      <c r="AC91" s="193">
        <f t="shared" ca="1" si="57"/>
        <v>0</v>
      </c>
      <c r="AD91" s="193">
        <f t="shared" ca="1" si="57"/>
        <v>0</v>
      </c>
      <c r="AE91" s="193">
        <f t="shared" ca="1" si="57"/>
        <v>0</v>
      </c>
      <c r="AF91" s="193">
        <f t="shared" ca="1" si="57"/>
        <v>0</v>
      </c>
      <c r="AG91" s="193">
        <f t="shared" ca="1" si="57"/>
        <v>0</v>
      </c>
      <c r="AH91" s="193">
        <f t="shared" ca="1" si="57"/>
        <v>0</v>
      </c>
      <c r="AI91" s="193">
        <f t="shared" ca="1" si="57"/>
        <v>0</v>
      </c>
      <c r="AJ91" s="193">
        <f t="shared" ca="1" si="57"/>
        <v>0</v>
      </c>
      <c r="AK91" s="193">
        <f t="shared" ca="1" si="57"/>
        <v>0</v>
      </c>
      <c r="AL91" s="193">
        <f t="shared" ca="1" si="57"/>
        <v>0</v>
      </c>
      <c r="AM91" s="193">
        <f t="shared" ca="1" si="57"/>
        <v>0</v>
      </c>
      <c r="AN91" s="193">
        <f t="shared" ca="1" si="57"/>
        <v>0</v>
      </c>
      <c r="AO91" s="193">
        <f t="shared" ca="1" si="57"/>
        <v>0</v>
      </c>
      <c r="AP91" s="193">
        <f t="shared" ca="1" si="57"/>
        <v>0</v>
      </c>
      <c r="AQ91" s="193">
        <f t="shared" ca="1" si="57"/>
        <v>0</v>
      </c>
      <c r="AR91" s="193">
        <f t="shared" ca="1" si="57"/>
        <v>0</v>
      </c>
      <c r="AS91" s="193">
        <f t="shared" ca="1" si="57"/>
        <v>0</v>
      </c>
      <c r="AT91" s="193">
        <f t="shared" ca="1" si="57"/>
        <v>0</v>
      </c>
      <c r="AU91" s="193">
        <f t="shared" ca="1" si="57"/>
        <v>0</v>
      </c>
      <c r="AV91" s="193">
        <f t="shared" ca="1" si="57"/>
        <v>0</v>
      </c>
      <c r="AW91" s="193">
        <f t="shared" ca="1" si="57"/>
        <v>0</v>
      </c>
      <c r="AX91" s="193">
        <f t="shared" ca="1" si="57"/>
        <v>0</v>
      </c>
      <c r="AY91" s="193">
        <f t="shared" ca="1" si="57"/>
        <v>0</v>
      </c>
      <c r="AZ91" s="193">
        <f t="shared" ca="1" si="57"/>
        <v>0</v>
      </c>
      <c r="BA91" s="193">
        <f t="shared" ca="1" si="57"/>
        <v>0</v>
      </c>
      <c r="BB91" s="193">
        <f t="shared" ca="1" si="57"/>
        <v>0</v>
      </c>
      <c r="BC91" s="193">
        <f t="shared" ca="1" si="57"/>
        <v>0</v>
      </c>
      <c r="BD91" s="193">
        <f t="shared" ca="1" si="57"/>
        <v>0</v>
      </c>
      <c r="BE91" s="193">
        <f t="shared" ca="1" si="57"/>
        <v>0</v>
      </c>
      <c r="BF91" s="193">
        <f t="shared" ca="1" si="57"/>
        <v>0</v>
      </c>
      <c r="BG91" s="193">
        <f t="shared" ca="1" si="57"/>
        <v>0</v>
      </c>
      <c r="BH91" s="193">
        <f t="shared" ca="1" si="57"/>
        <v>0</v>
      </c>
      <c r="BI91" s="193">
        <f t="shared" ca="1" si="57"/>
        <v>0</v>
      </c>
      <c r="BJ91" s="193">
        <f t="shared" ca="1" si="57"/>
        <v>0</v>
      </c>
      <c r="BK91" s="193">
        <f t="shared" ca="1" si="57"/>
        <v>0</v>
      </c>
      <c r="BL91" s="193">
        <f t="shared" ca="1" si="57"/>
        <v>0</v>
      </c>
      <c r="BM91" s="193">
        <f t="shared" ca="1" si="57"/>
        <v>0</v>
      </c>
      <c r="BN91" s="193">
        <f t="shared" ca="1" si="57"/>
        <v>0</v>
      </c>
      <c r="BO91" s="193">
        <f t="shared" ca="1" si="57"/>
        <v>0</v>
      </c>
      <c r="BP91" s="193">
        <f t="shared" ca="1" si="57"/>
        <v>0</v>
      </c>
      <c r="BQ91" s="193">
        <f t="shared" ca="1" si="57"/>
        <v>0</v>
      </c>
      <c r="BR91" s="193">
        <f t="shared" ca="1" si="57"/>
        <v>0</v>
      </c>
      <c r="BS91" s="193">
        <f t="shared" ca="1" si="57"/>
        <v>0</v>
      </c>
      <c r="BT91" s="193">
        <f t="shared" ca="1" si="57"/>
        <v>0</v>
      </c>
      <c r="BU91" s="193">
        <f t="shared" ca="1" si="56"/>
        <v>0</v>
      </c>
      <c r="BV91" s="193">
        <f t="shared" ca="1" si="56"/>
        <v>0</v>
      </c>
      <c r="BW91" s="193">
        <f t="shared" ca="1" si="56"/>
        <v>0</v>
      </c>
      <c r="BX91" s="193">
        <f t="shared" ca="1" si="56"/>
        <v>0</v>
      </c>
      <c r="BY91" s="193">
        <f t="shared" ca="1" si="56"/>
        <v>0</v>
      </c>
      <c r="BZ91" s="193">
        <f t="shared" ca="1" si="56"/>
        <v>0</v>
      </c>
      <c r="CA91" s="193">
        <f t="shared" ca="1" si="56"/>
        <v>0</v>
      </c>
      <c r="CB91" s="193">
        <f t="shared" ca="1" si="56"/>
        <v>0</v>
      </c>
      <c r="CC91" s="193">
        <f t="shared" ca="1" si="56"/>
        <v>0</v>
      </c>
      <c r="CD91" s="193">
        <f t="shared" ca="1" si="56"/>
        <v>0</v>
      </c>
      <c r="CE91" s="193">
        <f t="shared" ca="1" si="56"/>
        <v>0</v>
      </c>
      <c r="CF91" s="193">
        <f t="shared" ca="1" si="56"/>
        <v>0</v>
      </c>
      <c r="CG91" s="193">
        <f t="shared" ca="1" si="56"/>
        <v>0</v>
      </c>
      <c r="CH91" s="193">
        <f t="shared" ca="1" si="56"/>
        <v>0</v>
      </c>
      <c r="CI91" s="193">
        <f t="shared" ca="1" si="56"/>
        <v>0</v>
      </c>
      <c r="CJ91" s="193">
        <f t="shared" ca="1" si="56"/>
        <v>0</v>
      </c>
      <c r="CK91" s="193">
        <f t="shared" ca="1" si="56"/>
        <v>0</v>
      </c>
      <c r="CL91" s="193">
        <f t="shared" ca="1" si="56"/>
        <v>0</v>
      </c>
      <c r="CM91" s="193">
        <f t="shared" ca="1" si="56"/>
        <v>0</v>
      </c>
      <c r="CN91" s="193">
        <f t="shared" ca="1" si="56"/>
        <v>0</v>
      </c>
      <c r="CO91" s="193">
        <f t="shared" ca="1" si="56"/>
        <v>0</v>
      </c>
      <c r="CP91" s="193">
        <f t="shared" ca="1" si="56"/>
        <v>0</v>
      </c>
      <c r="CQ91" s="193">
        <f t="shared" ca="1" si="56"/>
        <v>0</v>
      </c>
      <c r="CR91" s="193">
        <f t="shared" ca="1" si="56"/>
        <v>0</v>
      </c>
      <c r="CS91" s="193">
        <f t="shared" ca="1" si="56"/>
        <v>0</v>
      </c>
      <c r="CT91" s="193">
        <f t="shared" ca="1" si="56"/>
        <v>0</v>
      </c>
      <c r="CU91" s="193">
        <f t="shared" ca="1" si="56"/>
        <v>0</v>
      </c>
      <c r="CV91" s="193">
        <f t="shared" ca="1" si="56"/>
        <v>0</v>
      </c>
      <c r="CW91" s="193">
        <f t="shared" ca="1" si="56"/>
        <v>0</v>
      </c>
      <c r="CX91" s="193">
        <f t="shared" ca="1" si="56"/>
        <v>0</v>
      </c>
      <c r="CY91" s="193">
        <f t="shared" ca="1" si="56"/>
        <v>0</v>
      </c>
      <c r="CZ91" s="193">
        <f t="shared" ca="1" si="56"/>
        <v>0</v>
      </c>
      <c r="DA91" s="193">
        <f t="shared" ca="1" si="56"/>
        <v>0</v>
      </c>
      <c r="DB91" s="193">
        <f t="shared" ca="1" si="56"/>
        <v>0</v>
      </c>
      <c r="DC91" s="193">
        <f t="shared" ca="1" si="56"/>
        <v>0</v>
      </c>
    </row>
    <row r="92" spans="1:107">
      <c r="A92" s="44">
        <v>60</v>
      </c>
      <c r="B92" s="160" t="str">
        <f t="shared" ca="1" si="44"/>
        <v>E.2.8.</v>
      </c>
      <c r="C92" s="162" t="str">
        <f t="shared" ca="1" si="45"/>
        <v>Veikla</v>
      </c>
      <c r="D92" s="234"/>
      <c r="E92" s="234"/>
      <c r="F92" s="235"/>
      <c r="G92" s="225">
        <f ca="1">SUMIF($H$39:$DC$39,"&lt;="&amp;PAL,$H92:$DC92)</f>
        <v>0</v>
      </c>
      <c r="H92" s="193">
        <f t="shared" ca="1" si="52"/>
        <v>0</v>
      </c>
      <c r="I92" s="193">
        <f t="shared" ca="1" si="57"/>
        <v>0</v>
      </c>
      <c r="J92" s="193">
        <f t="shared" ca="1" si="57"/>
        <v>0</v>
      </c>
      <c r="K92" s="193">
        <f t="shared" ca="1" si="57"/>
        <v>0</v>
      </c>
      <c r="L92" s="193">
        <f t="shared" ca="1" si="57"/>
        <v>0</v>
      </c>
      <c r="M92" s="193">
        <f t="shared" ca="1" si="57"/>
        <v>0</v>
      </c>
      <c r="N92" s="193">
        <f t="shared" ca="1" si="57"/>
        <v>0</v>
      </c>
      <c r="O92" s="193">
        <f t="shared" ca="1" si="57"/>
        <v>0</v>
      </c>
      <c r="P92" s="193">
        <f t="shared" ca="1" si="57"/>
        <v>0</v>
      </c>
      <c r="Q92" s="193">
        <f t="shared" ca="1" si="57"/>
        <v>0</v>
      </c>
      <c r="R92" s="193">
        <f t="shared" ca="1" si="57"/>
        <v>0</v>
      </c>
      <c r="S92" s="193">
        <f t="shared" ca="1" si="57"/>
        <v>0</v>
      </c>
      <c r="T92" s="193">
        <f t="shared" ca="1" si="57"/>
        <v>0</v>
      </c>
      <c r="U92" s="193">
        <f t="shared" ca="1" si="57"/>
        <v>0</v>
      </c>
      <c r="V92" s="193">
        <f t="shared" ca="1" si="57"/>
        <v>0</v>
      </c>
      <c r="W92" s="193">
        <f t="shared" ca="1" si="57"/>
        <v>0</v>
      </c>
      <c r="X92" s="193">
        <f t="shared" ca="1" si="57"/>
        <v>0</v>
      </c>
      <c r="Y92" s="193">
        <f t="shared" ca="1" si="57"/>
        <v>0</v>
      </c>
      <c r="Z92" s="193">
        <f t="shared" ca="1" si="57"/>
        <v>0</v>
      </c>
      <c r="AA92" s="193">
        <f t="shared" ca="1" si="57"/>
        <v>0</v>
      </c>
      <c r="AB92" s="193">
        <f t="shared" ca="1" si="57"/>
        <v>0</v>
      </c>
      <c r="AC92" s="193">
        <f t="shared" ca="1" si="57"/>
        <v>0</v>
      </c>
      <c r="AD92" s="193">
        <f t="shared" ca="1" si="57"/>
        <v>0</v>
      </c>
      <c r="AE92" s="193">
        <f t="shared" ca="1" si="57"/>
        <v>0</v>
      </c>
      <c r="AF92" s="193">
        <f t="shared" ca="1" si="57"/>
        <v>0</v>
      </c>
      <c r="AG92" s="193">
        <f t="shared" ca="1" si="57"/>
        <v>0</v>
      </c>
      <c r="AH92" s="193">
        <f t="shared" ca="1" si="57"/>
        <v>0</v>
      </c>
      <c r="AI92" s="193">
        <f t="shared" ca="1" si="57"/>
        <v>0</v>
      </c>
      <c r="AJ92" s="193">
        <f t="shared" ca="1" si="57"/>
        <v>0</v>
      </c>
      <c r="AK92" s="193">
        <f t="shared" ca="1" si="57"/>
        <v>0</v>
      </c>
      <c r="AL92" s="193">
        <f t="shared" ca="1" si="57"/>
        <v>0</v>
      </c>
      <c r="AM92" s="193">
        <f t="shared" ca="1" si="57"/>
        <v>0</v>
      </c>
      <c r="AN92" s="193">
        <f t="shared" ca="1" si="57"/>
        <v>0</v>
      </c>
      <c r="AO92" s="193">
        <f t="shared" ca="1" si="57"/>
        <v>0</v>
      </c>
      <c r="AP92" s="193">
        <f t="shared" ca="1" si="57"/>
        <v>0</v>
      </c>
      <c r="AQ92" s="193">
        <f t="shared" ca="1" si="57"/>
        <v>0</v>
      </c>
      <c r="AR92" s="193">
        <f t="shared" ca="1" si="57"/>
        <v>0</v>
      </c>
      <c r="AS92" s="193">
        <f t="shared" ca="1" si="57"/>
        <v>0</v>
      </c>
      <c r="AT92" s="193">
        <f t="shared" ca="1" si="57"/>
        <v>0</v>
      </c>
      <c r="AU92" s="193">
        <f t="shared" ca="1" si="57"/>
        <v>0</v>
      </c>
      <c r="AV92" s="193">
        <f t="shared" ca="1" si="57"/>
        <v>0</v>
      </c>
      <c r="AW92" s="193">
        <f t="shared" ca="1" si="57"/>
        <v>0</v>
      </c>
      <c r="AX92" s="193">
        <f t="shared" ca="1" si="57"/>
        <v>0</v>
      </c>
      <c r="AY92" s="193">
        <f t="shared" ca="1" si="57"/>
        <v>0</v>
      </c>
      <c r="AZ92" s="193">
        <f t="shared" ca="1" si="57"/>
        <v>0</v>
      </c>
      <c r="BA92" s="193">
        <f t="shared" ca="1" si="57"/>
        <v>0</v>
      </c>
      <c r="BB92" s="193">
        <f t="shared" ca="1" si="57"/>
        <v>0</v>
      </c>
      <c r="BC92" s="193">
        <f t="shared" ca="1" si="57"/>
        <v>0</v>
      </c>
      <c r="BD92" s="193">
        <f t="shared" ca="1" si="57"/>
        <v>0</v>
      </c>
      <c r="BE92" s="193">
        <f t="shared" ca="1" si="57"/>
        <v>0</v>
      </c>
      <c r="BF92" s="193">
        <f t="shared" ca="1" si="57"/>
        <v>0</v>
      </c>
      <c r="BG92" s="193">
        <f t="shared" ca="1" si="57"/>
        <v>0</v>
      </c>
      <c r="BH92" s="193">
        <f t="shared" ca="1" si="57"/>
        <v>0</v>
      </c>
      <c r="BI92" s="193">
        <f t="shared" ca="1" si="57"/>
        <v>0</v>
      </c>
      <c r="BJ92" s="193">
        <f t="shared" ca="1" si="57"/>
        <v>0</v>
      </c>
      <c r="BK92" s="193">
        <f t="shared" ca="1" si="57"/>
        <v>0</v>
      </c>
      <c r="BL92" s="193">
        <f t="shared" ca="1" si="57"/>
        <v>0</v>
      </c>
      <c r="BM92" s="193">
        <f t="shared" ca="1" si="57"/>
        <v>0</v>
      </c>
      <c r="BN92" s="193">
        <f t="shared" ca="1" si="57"/>
        <v>0</v>
      </c>
      <c r="BO92" s="193">
        <f t="shared" ca="1" si="57"/>
        <v>0</v>
      </c>
      <c r="BP92" s="193">
        <f t="shared" ca="1" si="57"/>
        <v>0</v>
      </c>
      <c r="BQ92" s="193">
        <f t="shared" ca="1" si="57"/>
        <v>0</v>
      </c>
      <c r="BR92" s="193">
        <f t="shared" ca="1" si="57"/>
        <v>0</v>
      </c>
      <c r="BS92" s="193">
        <f t="shared" ca="1" si="57"/>
        <v>0</v>
      </c>
      <c r="BT92" s="193">
        <f t="shared" ca="1" si="57"/>
        <v>0</v>
      </c>
      <c r="BU92" s="193">
        <f t="shared" ca="1" si="56"/>
        <v>0</v>
      </c>
      <c r="BV92" s="193">
        <f t="shared" ca="1" si="56"/>
        <v>0</v>
      </c>
      <c r="BW92" s="193">
        <f t="shared" ca="1" si="56"/>
        <v>0</v>
      </c>
      <c r="BX92" s="193">
        <f t="shared" ca="1" si="56"/>
        <v>0</v>
      </c>
      <c r="BY92" s="193">
        <f t="shared" ca="1" si="56"/>
        <v>0</v>
      </c>
      <c r="BZ92" s="193">
        <f t="shared" ca="1" si="56"/>
        <v>0</v>
      </c>
      <c r="CA92" s="193">
        <f t="shared" ca="1" si="56"/>
        <v>0</v>
      </c>
      <c r="CB92" s="193">
        <f t="shared" ca="1" si="56"/>
        <v>0</v>
      </c>
      <c r="CC92" s="193">
        <f t="shared" ca="1" si="56"/>
        <v>0</v>
      </c>
      <c r="CD92" s="193">
        <f t="shared" ca="1" si="56"/>
        <v>0</v>
      </c>
      <c r="CE92" s="193">
        <f t="shared" ca="1" si="56"/>
        <v>0</v>
      </c>
      <c r="CF92" s="193">
        <f t="shared" ca="1" si="56"/>
        <v>0</v>
      </c>
      <c r="CG92" s="193">
        <f t="shared" ca="1" si="56"/>
        <v>0</v>
      </c>
      <c r="CH92" s="193">
        <f t="shared" ca="1" si="56"/>
        <v>0</v>
      </c>
      <c r="CI92" s="193">
        <f t="shared" ca="1" si="56"/>
        <v>0</v>
      </c>
      <c r="CJ92" s="193">
        <f t="shared" ca="1" si="56"/>
        <v>0</v>
      </c>
      <c r="CK92" s="193">
        <f t="shared" ca="1" si="56"/>
        <v>0</v>
      </c>
      <c r="CL92" s="193">
        <f t="shared" ca="1" si="56"/>
        <v>0</v>
      </c>
      <c r="CM92" s="193">
        <f t="shared" ca="1" si="56"/>
        <v>0</v>
      </c>
      <c r="CN92" s="193">
        <f t="shared" ca="1" si="56"/>
        <v>0</v>
      </c>
      <c r="CO92" s="193">
        <f t="shared" ca="1" si="56"/>
        <v>0</v>
      </c>
      <c r="CP92" s="193">
        <f t="shared" ca="1" si="56"/>
        <v>0</v>
      </c>
      <c r="CQ92" s="193">
        <f t="shared" ca="1" si="56"/>
        <v>0</v>
      </c>
      <c r="CR92" s="193">
        <f t="shared" ca="1" si="56"/>
        <v>0</v>
      </c>
      <c r="CS92" s="193">
        <f t="shared" ca="1" si="56"/>
        <v>0</v>
      </c>
      <c r="CT92" s="193">
        <f t="shared" ca="1" si="56"/>
        <v>0</v>
      </c>
      <c r="CU92" s="193">
        <f t="shared" ca="1" si="56"/>
        <v>0</v>
      </c>
      <c r="CV92" s="193">
        <f t="shared" ca="1" si="56"/>
        <v>0</v>
      </c>
      <c r="CW92" s="193">
        <f t="shared" ca="1" si="56"/>
        <v>0</v>
      </c>
      <c r="CX92" s="193">
        <f t="shared" ca="1" si="56"/>
        <v>0</v>
      </c>
      <c r="CY92" s="193">
        <f t="shared" ca="1" si="56"/>
        <v>0</v>
      </c>
      <c r="CZ92" s="193">
        <f t="shared" ca="1" si="56"/>
        <v>0</v>
      </c>
      <c r="DA92" s="193">
        <f t="shared" ca="1" si="56"/>
        <v>0</v>
      </c>
      <c r="DB92" s="193">
        <f t="shared" ca="1" si="56"/>
        <v>0</v>
      </c>
      <c r="DC92" s="193">
        <f t="shared" ca="1" si="56"/>
        <v>0</v>
      </c>
    </row>
    <row r="93" spans="1:107">
      <c r="A93" s="44">
        <v>61</v>
      </c>
      <c r="B93" s="160" t="str">
        <f t="shared" ca="1" si="44"/>
        <v>E.2.9.</v>
      </c>
      <c r="C93" s="162" t="str">
        <f t="shared" ca="1" si="45"/>
        <v>Investicijos (privataus ir NVO sektoriaus)</v>
      </c>
      <c r="D93" s="234"/>
      <c r="E93" s="234"/>
      <c r="F93" s="235"/>
      <c r="G93" s="225">
        <f ca="1">SUMIF($H$39:$DC$39,"&lt;="&amp;PAL,$H93:$DC93)</f>
        <v>0</v>
      </c>
      <c r="H93" s="193">
        <f t="shared" ca="1" si="52"/>
        <v>0</v>
      </c>
      <c r="I93" s="193">
        <f t="shared" ca="1" si="57"/>
        <v>0</v>
      </c>
      <c r="J93" s="193">
        <f t="shared" ca="1" si="57"/>
        <v>0</v>
      </c>
      <c r="K93" s="193">
        <f t="shared" ca="1" si="57"/>
        <v>0</v>
      </c>
      <c r="L93" s="193">
        <f t="shared" ca="1" si="57"/>
        <v>0</v>
      </c>
      <c r="M93" s="193">
        <f t="shared" ca="1" si="57"/>
        <v>0</v>
      </c>
      <c r="N93" s="193">
        <f t="shared" ca="1" si="57"/>
        <v>0</v>
      </c>
      <c r="O93" s="193">
        <f t="shared" ca="1" si="57"/>
        <v>0</v>
      </c>
      <c r="P93" s="193">
        <f t="shared" ca="1" si="57"/>
        <v>0</v>
      </c>
      <c r="Q93" s="193">
        <f t="shared" ca="1" si="57"/>
        <v>0</v>
      </c>
      <c r="R93" s="193">
        <f t="shared" ca="1" si="57"/>
        <v>0</v>
      </c>
      <c r="S93" s="193">
        <f t="shared" ca="1" si="57"/>
        <v>0</v>
      </c>
      <c r="T93" s="193">
        <f t="shared" ca="1" si="57"/>
        <v>0</v>
      </c>
      <c r="U93" s="193">
        <f t="shared" ca="1" si="57"/>
        <v>0</v>
      </c>
      <c r="V93" s="193">
        <f t="shared" ca="1" si="57"/>
        <v>0</v>
      </c>
      <c r="W93" s="193">
        <f t="shared" ca="1" si="57"/>
        <v>0</v>
      </c>
      <c r="X93" s="193">
        <f t="shared" ca="1" si="57"/>
        <v>0</v>
      </c>
      <c r="Y93" s="193">
        <f t="shared" ca="1" si="57"/>
        <v>0</v>
      </c>
      <c r="Z93" s="193">
        <f t="shared" ca="1" si="57"/>
        <v>0</v>
      </c>
      <c r="AA93" s="193">
        <f t="shared" ca="1" si="57"/>
        <v>0</v>
      </c>
      <c r="AB93" s="193">
        <f t="shared" ca="1" si="57"/>
        <v>0</v>
      </c>
      <c r="AC93" s="193">
        <f t="shared" ca="1" si="57"/>
        <v>0</v>
      </c>
      <c r="AD93" s="193">
        <f t="shared" ca="1" si="57"/>
        <v>0</v>
      </c>
      <c r="AE93" s="193">
        <f t="shared" ca="1" si="57"/>
        <v>0</v>
      </c>
      <c r="AF93" s="193">
        <f t="shared" ca="1" si="57"/>
        <v>0</v>
      </c>
      <c r="AG93" s="193">
        <f t="shared" ca="1" si="57"/>
        <v>0</v>
      </c>
      <c r="AH93" s="193">
        <f t="shared" ca="1" si="57"/>
        <v>0</v>
      </c>
      <c r="AI93" s="193">
        <f t="shared" ca="1" si="57"/>
        <v>0</v>
      </c>
      <c r="AJ93" s="193">
        <f t="shared" ca="1" si="57"/>
        <v>0</v>
      </c>
      <c r="AK93" s="193">
        <f t="shared" ca="1" si="57"/>
        <v>0</v>
      </c>
      <c r="AL93" s="193">
        <f t="shared" ca="1" si="57"/>
        <v>0</v>
      </c>
      <c r="AM93" s="193">
        <f t="shared" ca="1" si="57"/>
        <v>0</v>
      </c>
      <c r="AN93" s="193">
        <f t="shared" ca="1" si="57"/>
        <v>0</v>
      </c>
      <c r="AO93" s="193">
        <f t="shared" ca="1" si="57"/>
        <v>0</v>
      </c>
      <c r="AP93" s="193">
        <f t="shared" ca="1" si="57"/>
        <v>0</v>
      </c>
      <c r="AQ93" s="193">
        <f t="shared" ca="1" si="57"/>
        <v>0</v>
      </c>
      <c r="AR93" s="193">
        <f t="shared" ca="1" si="57"/>
        <v>0</v>
      </c>
      <c r="AS93" s="193">
        <f t="shared" ca="1" si="57"/>
        <v>0</v>
      </c>
      <c r="AT93" s="193">
        <f t="shared" ca="1" si="57"/>
        <v>0</v>
      </c>
      <c r="AU93" s="193">
        <f t="shared" ca="1" si="57"/>
        <v>0</v>
      </c>
      <c r="AV93" s="193">
        <f t="shared" ca="1" si="57"/>
        <v>0</v>
      </c>
      <c r="AW93" s="193">
        <f t="shared" ca="1" si="57"/>
        <v>0</v>
      </c>
      <c r="AX93" s="193">
        <f t="shared" ca="1" si="57"/>
        <v>0</v>
      </c>
      <c r="AY93" s="193">
        <f t="shared" ca="1" si="57"/>
        <v>0</v>
      </c>
      <c r="AZ93" s="193">
        <f t="shared" ca="1" si="57"/>
        <v>0</v>
      </c>
      <c r="BA93" s="193">
        <f t="shared" ca="1" si="57"/>
        <v>0</v>
      </c>
      <c r="BB93" s="193">
        <f t="shared" ca="1" si="57"/>
        <v>0</v>
      </c>
      <c r="BC93" s="193">
        <f t="shared" ca="1" si="57"/>
        <v>0</v>
      </c>
      <c r="BD93" s="193">
        <f t="shared" ca="1" si="57"/>
        <v>0</v>
      </c>
      <c r="BE93" s="193">
        <f t="shared" ca="1" si="57"/>
        <v>0</v>
      </c>
      <c r="BF93" s="193">
        <f t="shared" ca="1" si="57"/>
        <v>0</v>
      </c>
      <c r="BG93" s="193">
        <f t="shared" ca="1" si="57"/>
        <v>0</v>
      </c>
      <c r="BH93" s="193">
        <f t="shared" ca="1" si="57"/>
        <v>0</v>
      </c>
      <c r="BI93" s="193">
        <f t="shared" ca="1" si="57"/>
        <v>0</v>
      </c>
      <c r="BJ93" s="193">
        <f t="shared" ca="1" si="57"/>
        <v>0</v>
      </c>
      <c r="BK93" s="193">
        <f t="shared" ca="1" si="57"/>
        <v>0</v>
      </c>
      <c r="BL93" s="193">
        <f t="shared" ca="1" si="57"/>
        <v>0</v>
      </c>
      <c r="BM93" s="193">
        <f t="shared" ca="1" si="57"/>
        <v>0</v>
      </c>
      <c r="BN93" s="193">
        <f t="shared" ca="1" si="57"/>
        <v>0</v>
      </c>
      <c r="BO93" s="193">
        <f t="shared" ca="1" si="57"/>
        <v>0</v>
      </c>
      <c r="BP93" s="193">
        <f t="shared" ca="1" si="57"/>
        <v>0</v>
      </c>
      <c r="BQ93" s="193">
        <f t="shared" ca="1" si="57"/>
        <v>0</v>
      </c>
      <c r="BR93" s="193">
        <f t="shared" ca="1" si="57"/>
        <v>0</v>
      </c>
      <c r="BS93" s="193">
        <f t="shared" ca="1" si="57"/>
        <v>0</v>
      </c>
      <c r="BT93" s="193">
        <f t="shared" ref="BT93:DC93" ca="1" si="58">IFERROR(OFFSET(INDIRECT("'"&amp;Opt_alt&amp;"'!H12"),$A93,BT$39)*(1+VMI)^BT$39,"")</f>
        <v>0</v>
      </c>
      <c r="BU93" s="193">
        <f t="shared" ca="1" si="58"/>
        <v>0</v>
      </c>
      <c r="BV93" s="193">
        <f t="shared" ca="1" si="58"/>
        <v>0</v>
      </c>
      <c r="BW93" s="193">
        <f t="shared" ca="1" si="58"/>
        <v>0</v>
      </c>
      <c r="BX93" s="193">
        <f t="shared" ca="1" si="58"/>
        <v>0</v>
      </c>
      <c r="BY93" s="193">
        <f t="shared" ca="1" si="58"/>
        <v>0</v>
      </c>
      <c r="BZ93" s="193">
        <f t="shared" ca="1" si="58"/>
        <v>0</v>
      </c>
      <c r="CA93" s="193">
        <f t="shared" ca="1" si="58"/>
        <v>0</v>
      </c>
      <c r="CB93" s="193">
        <f t="shared" ca="1" si="58"/>
        <v>0</v>
      </c>
      <c r="CC93" s="193">
        <f t="shared" ca="1" si="58"/>
        <v>0</v>
      </c>
      <c r="CD93" s="193">
        <f t="shared" ca="1" si="58"/>
        <v>0</v>
      </c>
      <c r="CE93" s="193">
        <f t="shared" ca="1" si="58"/>
        <v>0</v>
      </c>
      <c r="CF93" s="193">
        <f t="shared" ca="1" si="58"/>
        <v>0</v>
      </c>
      <c r="CG93" s="193">
        <f t="shared" ca="1" si="58"/>
        <v>0</v>
      </c>
      <c r="CH93" s="193">
        <f t="shared" ca="1" si="58"/>
        <v>0</v>
      </c>
      <c r="CI93" s="193">
        <f t="shared" ca="1" si="58"/>
        <v>0</v>
      </c>
      <c r="CJ93" s="193">
        <f t="shared" ca="1" si="58"/>
        <v>0</v>
      </c>
      <c r="CK93" s="193">
        <f t="shared" ca="1" si="58"/>
        <v>0</v>
      </c>
      <c r="CL93" s="193">
        <f t="shared" ca="1" si="58"/>
        <v>0</v>
      </c>
      <c r="CM93" s="193">
        <f t="shared" ca="1" si="58"/>
        <v>0</v>
      </c>
      <c r="CN93" s="193">
        <f t="shared" ca="1" si="58"/>
        <v>0</v>
      </c>
      <c r="CO93" s="193">
        <f t="shared" ca="1" si="58"/>
        <v>0</v>
      </c>
      <c r="CP93" s="193">
        <f t="shared" ca="1" si="58"/>
        <v>0</v>
      </c>
      <c r="CQ93" s="193">
        <f t="shared" ca="1" si="58"/>
        <v>0</v>
      </c>
      <c r="CR93" s="193">
        <f t="shared" ca="1" si="58"/>
        <v>0</v>
      </c>
      <c r="CS93" s="193">
        <f t="shared" ca="1" si="58"/>
        <v>0</v>
      </c>
      <c r="CT93" s="193">
        <f t="shared" ca="1" si="58"/>
        <v>0</v>
      </c>
      <c r="CU93" s="193">
        <f t="shared" ca="1" si="58"/>
        <v>0</v>
      </c>
      <c r="CV93" s="193">
        <f t="shared" ca="1" si="58"/>
        <v>0</v>
      </c>
      <c r="CW93" s="193">
        <f t="shared" ca="1" si="58"/>
        <v>0</v>
      </c>
      <c r="CX93" s="193">
        <f t="shared" ca="1" si="58"/>
        <v>0</v>
      </c>
      <c r="CY93" s="193">
        <f t="shared" ca="1" si="58"/>
        <v>0</v>
      </c>
      <c r="CZ93" s="193">
        <f t="shared" ca="1" si="58"/>
        <v>0</v>
      </c>
      <c r="DA93" s="193">
        <f t="shared" ca="1" si="58"/>
        <v>0</v>
      </c>
      <c r="DB93" s="193">
        <f t="shared" ca="1" si="58"/>
        <v>0</v>
      </c>
      <c r="DC93" s="193">
        <f t="shared" ca="1" si="58"/>
        <v>0</v>
      </c>
    </row>
    <row r="94" spans="1:107">
      <c r="A94" s="44">
        <v>65</v>
      </c>
      <c r="B94" s="527" t="str">
        <f t="shared" ca="1" si="44"/>
        <v>E.3.</v>
      </c>
      <c r="C94" s="329" t="str">
        <f t="shared" ca="1" si="45"/>
        <v>Investicijos į žinias ir žmogiškuosius išteklius</v>
      </c>
      <c r="D94" s="234"/>
      <c r="E94" s="234"/>
      <c r="F94" s="235"/>
      <c r="G94" s="225">
        <f ca="1">SUMIF($H$39:$DC$39,"&lt;="&amp;PAL,$H94:$DC94)</f>
        <v>2612198.7971099997</v>
      </c>
      <c r="H94" s="336">
        <f ca="1">SUM(H95:H103)</f>
        <v>0</v>
      </c>
      <c r="I94" s="336">
        <f t="shared" ref="I94:BT94" ca="1" si="59">SUM(I95:I103)</f>
        <v>0</v>
      </c>
      <c r="J94" s="336">
        <f t="shared" ca="1" si="59"/>
        <v>1034377.5</v>
      </c>
      <c r="K94" s="336">
        <f t="shared" ca="1" si="59"/>
        <v>1092727</v>
      </c>
      <c r="L94" s="336">
        <f t="shared" ca="1" si="59"/>
        <v>253239.48224999997</v>
      </c>
      <c r="M94" s="336">
        <f t="shared" ca="1" si="59"/>
        <v>231854.81485999995</v>
      </c>
      <c r="N94" s="336">
        <f t="shared" ca="1" si="59"/>
        <v>0</v>
      </c>
      <c r="O94" s="336">
        <f t="shared" ca="1" si="59"/>
        <v>0</v>
      </c>
      <c r="P94" s="336">
        <f t="shared" ca="1" si="59"/>
        <v>0</v>
      </c>
      <c r="Q94" s="336">
        <f t="shared" ca="1" si="59"/>
        <v>0</v>
      </c>
      <c r="R94" s="336">
        <f t="shared" ca="1" si="59"/>
        <v>0</v>
      </c>
      <c r="S94" s="336">
        <f t="shared" ca="1" si="59"/>
        <v>0</v>
      </c>
      <c r="T94" s="336">
        <f t="shared" ca="1" si="59"/>
        <v>0</v>
      </c>
      <c r="U94" s="336">
        <f t="shared" ca="1" si="59"/>
        <v>0</v>
      </c>
      <c r="V94" s="336">
        <f t="shared" ca="1" si="59"/>
        <v>0</v>
      </c>
      <c r="W94" s="336">
        <f t="shared" ca="1" si="59"/>
        <v>0</v>
      </c>
      <c r="X94" s="336">
        <f t="shared" ca="1" si="59"/>
        <v>0</v>
      </c>
      <c r="Y94" s="336">
        <f t="shared" ca="1" si="59"/>
        <v>0</v>
      </c>
      <c r="Z94" s="336">
        <f t="shared" ca="1" si="59"/>
        <v>0</v>
      </c>
      <c r="AA94" s="336">
        <f t="shared" ca="1" si="59"/>
        <v>0</v>
      </c>
      <c r="AB94" s="336">
        <f t="shared" ca="1" si="59"/>
        <v>0</v>
      </c>
      <c r="AC94" s="336">
        <f t="shared" ca="1" si="59"/>
        <v>0</v>
      </c>
      <c r="AD94" s="336">
        <f t="shared" ca="1" si="59"/>
        <v>0</v>
      </c>
      <c r="AE94" s="336">
        <f t="shared" ca="1" si="59"/>
        <v>0</v>
      </c>
      <c r="AF94" s="336">
        <f t="shared" ca="1" si="59"/>
        <v>0</v>
      </c>
      <c r="AG94" s="336">
        <f t="shared" ca="1" si="59"/>
        <v>0</v>
      </c>
      <c r="AH94" s="336">
        <f t="shared" ca="1" si="59"/>
        <v>0</v>
      </c>
      <c r="AI94" s="336">
        <f t="shared" ca="1" si="59"/>
        <v>0</v>
      </c>
      <c r="AJ94" s="336">
        <f t="shared" ca="1" si="59"/>
        <v>0</v>
      </c>
      <c r="AK94" s="336">
        <f t="shared" ca="1" si="59"/>
        <v>0</v>
      </c>
      <c r="AL94" s="336">
        <f t="shared" ca="1" si="59"/>
        <v>0</v>
      </c>
      <c r="AM94" s="336">
        <f t="shared" ca="1" si="59"/>
        <v>0</v>
      </c>
      <c r="AN94" s="336">
        <f t="shared" ca="1" si="59"/>
        <v>0</v>
      </c>
      <c r="AO94" s="336">
        <f t="shared" ca="1" si="59"/>
        <v>0</v>
      </c>
      <c r="AP94" s="336">
        <f t="shared" ca="1" si="59"/>
        <v>0</v>
      </c>
      <c r="AQ94" s="336">
        <f t="shared" ca="1" si="59"/>
        <v>0</v>
      </c>
      <c r="AR94" s="336">
        <f t="shared" ca="1" si="59"/>
        <v>0</v>
      </c>
      <c r="AS94" s="336">
        <f t="shared" ca="1" si="59"/>
        <v>0</v>
      </c>
      <c r="AT94" s="336">
        <f t="shared" ca="1" si="59"/>
        <v>0</v>
      </c>
      <c r="AU94" s="336">
        <f t="shared" ca="1" si="59"/>
        <v>0</v>
      </c>
      <c r="AV94" s="336">
        <f t="shared" ca="1" si="59"/>
        <v>0</v>
      </c>
      <c r="AW94" s="336">
        <f t="shared" ca="1" si="59"/>
        <v>0</v>
      </c>
      <c r="AX94" s="336">
        <f t="shared" ca="1" si="59"/>
        <v>0</v>
      </c>
      <c r="AY94" s="336">
        <f t="shared" ca="1" si="59"/>
        <v>0</v>
      </c>
      <c r="AZ94" s="336">
        <f t="shared" ca="1" si="59"/>
        <v>0</v>
      </c>
      <c r="BA94" s="336">
        <f t="shared" ca="1" si="59"/>
        <v>0</v>
      </c>
      <c r="BB94" s="336">
        <f t="shared" ca="1" si="59"/>
        <v>0</v>
      </c>
      <c r="BC94" s="336">
        <f t="shared" ca="1" si="59"/>
        <v>0</v>
      </c>
      <c r="BD94" s="336">
        <f t="shared" ca="1" si="59"/>
        <v>0</v>
      </c>
      <c r="BE94" s="336">
        <f t="shared" ca="1" si="59"/>
        <v>0</v>
      </c>
      <c r="BF94" s="336">
        <f t="shared" ca="1" si="59"/>
        <v>0</v>
      </c>
      <c r="BG94" s="336">
        <f t="shared" ca="1" si="59"/>
        <v>0</v>
      </c>
      <c r="BH94" s="336">
        <f t="shared" ca="1" si="59"/>
        <v>0</v>
      </c>
      <c r="BI94" s="336">
        <f t="shared" ca="1" si="59"/>
        <v>0</v>
      </c>
      <c r="BJ94" s="336">
        <f t="shared" ca="1" si="59"/>
        <v>0</v>
      </c>
      <c r="BK94" s="336">
        <f t="shared" ca="1" si="59"/>
        <v>0</v>
      </c>
      <c r="BL94" s="336">
        <f t="shared" ca="1" si="59"/>
        <v>0</v>
      </c>
      <c r="BM94" s="336">
        <f t="shared" ca="1" si="59"/>
        <v>0</v>
      </c>
      <c r="BN94" s="336">
        <f t="shared" ca="1" si="59"/>
        <v>0</v>
      </c>
      <c r="BO94" s="336">
        <f t="shared" ca="1" si="59"/>
        <v>0</v>
      </c>
      <c r="BP94" s="336">
        <f t="shared" ca="1" si="59"/>
        <v>0</v>
      </c>
      <c r="BQ94" s="336">
        <f t="shared" ca="1" si="59"/>
        <v>0</v>
      </c>
      <c r="BR94" s="336">
        <f t="shared" ca="1" si="59"/>
        <v>0</v>
      </c>
      <c r="BS94" s="336">
        <f t="shared" ca="1" si="59"/>
        <v>0</v>
      </c>
      <c r="BT94" s="336">
        <f t="shared" ca="1" si="59"/>
        <v>0</v>
      </c>
      <c r="BU94" s="336">
        <f t="shared" ref="BU94:DC94" ca="1" si="60">SUM(BU95:BU103)</f>
        <v>0</v>
      </c>
      <c r="BV94" s="336">
        <f t="shared" ca="1" si="60"/>
        <v>0</v>
      </c>
      <c r="BW94" s="336">
        <f t="shared" ca="1" si="60"/>
        <v>0</v>
      </c>
      <c r="BX94" s="336">
        <f t="shared" ca="1" si="60"/>
        <v>0</v>
      </c>
      <c r="BY94" s="336">
        <f t="shared" ca="1" si="60"/>
        <v>0</v>
      </c>
      <c r="BZ94" s="336">
        <f t="shared" ca="1" si="60"/>
        <v>0</v>
      </c>
      <c r="CA94" s="336">
        <f t="shared" ca="1" si="60"/>
        <v>0</v>
      </c>
      <c r="CB94" s="336">
        <f t="shared" ca="1" si="60"/>
        <v>0</v>
      </c>
      <c r="CC94" s="336">
        <f t="shared" ca="1" si="60"/>
        <v>0</v>
      </c>
      <c r="CD94" s="336">
        <f t="shared" ca="1" si="60"/>
        <v>0</v>
      </c>
      <c r="CE94" s="336">
        <f t="shared" ca="1" si="60"/>
        <v>0</v>
      </c>
      <c r="CF94" s="336">
        <f t="shared" ca="1" si="60"/>
        <v>0</v>
      </c>
      <c r="CG94" s="336">
        <f t="shared" ca="1" si="60"/>
        <v>0</v>
      </c>
      <c r="CH94" s="336">
        <f t="shared" ca="1" si="60"/>
        <v>0</v>
      </c>
      <c r="CI94" s="336">
        <f t="shared" ca="1" si="60"/>
        <v>0</v>
      </c>
      <c r="CJ94" s="336">
        <f t="shared" ca="1" si="60"/>
        <v>0</v>
      </c>
      <c r="CK94" s="336">
        <f t="shared" ca="1" si="60"/>
        <v>0</v>
      </c>
      <c r="CL94" s="336">
        <f t="shared" ca="1" si="60"/>
        <v>0</v>
      </c>
      <c r="CM94" s="336">
        <f t="shared" ca="1" si="60"/>
        <v>0</v>
      </c>
      <c r="CN94" s="336">
        <f t="shared" ca="1" si="60"/>
        <v>0</v>
      </c>
      <c r="CO94" s="336">
        <f t="shared" ca="1" si="60"/>
        <v>0</v>
      </c>
      <c r="CP94" s="336">
        <f t="shared" ca="1" si="60"/>
        <v>0</v>
      </c>
      <c r="CQ94" s="336">
        <f t="shared" ca="1" si="60"/>
        <v>0</v>
      </c>
      <c r="CR94" s="336">
        <f t="shared" ca="1" si="60"/>
        <v>0</v>
      </c>
      <c r="CS94" s="336">
        <f t="shared" ca="1" si="60"/>
        <v>0</v>
      </c>
      <c r="CT94" s="336">
        <f t="shared" ca="1" si="60"/>
        <v>0</v>
      </c>
      <c r="CU94" s="336">
        <f t="shared" ca="1" si="60"/>
        <v>0</v>
      </c>
      <c r="CV94" s="336">
        <f t="shared" ca="1" si="60"/>
        <v>0</v>
      </c>
      <c r="CW94" s="336">
        <f t="shared" ca="1" si="60"/>
        <v>0</v>
      </c>
      <c r="CX94" s="336">
        <f t="shared" ca="1" si="60"/>
        <v>0</v>
      </c>
      <c r="CY94" s="336">
        <f t="shared" ca="1" si="60"/>
        <v>0</v>
      </c>
      <c r="CZ94" s="336">
        <f t="shared" ca="1" si="60"/>
        <v>0</v>
      </c>
      <c r="DA94" s="336">
        <f t="shared" ca="1" si="60"/>
        <v>0</v>
      </c>
      <c r="DB94" s="336">
        <f t="shared" ca="1" si="60"/>
        <v>0</v>
      </c>
      <c r="DC94" s="336">
        <f t="shared" ca="1" si="60"/>
        <v>0</v>
      </c>
    </row>
    <row r="95" spans="1:107">
      <c r="A95" s="44">
        <v>66</v>
      </c>
      <c r="B95" s="160" t="str">
        <f t="shared" ca="1" si="44"/>
        <v>E.3.1.</v>
      </c>
      <c r="C95" s="162" t="str">
        <f t="shared" ca="1" si="45"/>
        <v>Pasirengimas tolesnei vietinės elektros energijos gamybos pajėgumų plėtrai ir elektros energijos sistemos perėjimui prie 100 proc. AEI (Lietuvos energetikos sistemos modeliavimo studijos parengimas)</v>
      </c>
      <c r="D95" s="234"/>
      <c r="E95" s="234"/>
      <c r="F95" s="235"/>
      <c r="G95" s="225">
        <f ca="1">SUMIF($H$39:$DC$39,"&lt;="&amp;PAL,$H95:$DC95)</f>
        <v>2612198.7971099997</v>
      </c>
      <c r="H95" s="193">
        <f t="shared" ref="H95:W103" ca="1" si="61">IFERROR(OFFSET(INDIRECT("'"&amp;Opt_alt&amp;"'!H12"),$A95,H$39)*(1+VMI)^H$39,"")</f>
        <v>0</v>
      </c>
      <c r="I95" s="193">
        <f t="shared" ca="1" si="61"/>
        <v>0</v>
      </c>
      <c r="J95" s="193">
        <f t="shared" ca="1" si="61"/>
        <v>1034377.5</v>
      </c>
      <c r="K95" s="193">
        <f t="shared" ca="1" si="61"/>
        <v>1092727</v>
      </c>
      <c r="L95" s="193">
        <f t="shared" ca="1" si="61"/>
        <v>253239.48224999997</v>
      </c>
      <c r="M95" s="193">
        <f t="shared" ca="1" si="61"/>
        <v>231854.81485999995</v>
      </c>
      <c r="N95" s="193">
        <f t="shared" ca="1" si="61"/>
        <v>0</v>
      </c>
      <c r="O95" s="193">
        <f t="shared" ca="1" si="61"/>
        <v>0</v>
      </c>
      <c r="P95" s="193">
        <f t="shared" ca="1" si="61"/>
        <v>0</v>
      </c>
      <c r="Q95" s="193">
        <f t="shared" ca="1" si="61"/>
        <v>0</v>
      </c>
      <c r="R95" s="193">
        <f t="shared" ca="1" si="61"/>
        <v>0</v>
      </c>
      <c r="S95" s="193">
        <f t="shared" ca="1" si="61"/>
        <v>0</v>
      </c>
      <c r="T95" s="193">
        <f t="shared" ca="1" si="61"/>
        <v>0</v>
      </c>
      <c r="U95" s="193">
        <f t="shared" ca="1" si="61"/>
        <v>0</v>
      </c>
      <c r="V95" s="193">
        <f t="shared" ca="1" si="61"/>
        <v>0</v>
      </c>
      <c r="W95" s="193">
        <f t="shared" ca="1" si="61"/>
        <v>0</v>
      </c>
      <c r="X95" s="193">
        <f t="shared" ref="X95:CI98" ca="1" si="62">IFERROR(OFFSET(INDIRECT("'"&amp;Opt_alt&amp;"'!H12"),$A95,X$39)*(1+VMI)^X$39,"")</f>
        <v>0</v>
      </c>
      <c r="Y95" s="193">
        <f t="shared" ca="1" si="62"/>
        <v>0</v>
      </c>
      <c r="Z95" s="193">
        <f t="shared" ca="1" si="62"/>
        <v>0</v>
      </c>
      <c r="AA95" s="193">
        <f t="shared" ca="1" si="62"/>
        <v>0</v>
      </c>
      <c r="AB95" s="193">
        <f t="shared" ca="1" si="62"/>
        <v>0</v>
      </c>
      <c r="AC95" s="193">
        <f t="shared" ca="1" si="62"/>
        <v>0</v>
      </c>
      <c r="AD95" s="193">
        <f t="shared" ca="1" si="62"/>
        <v>0</v>
      </c>
      <c r="AE95" s="193">
        <f t="shared" ca="1" si="62"/>
        <v>0</v>
      </c>
      <c r="AF95" s="193">
        <f t="shared" ca="1" si="62"/>
        <v>0</v>
      </c>
      <c r="AG95" s="193">
        <f t="shared" ca="1" si="62"/>
        <v>0</v>
      </c>
      <c r="AH95" s="193">
        <f t="shared" ca="1" si="62"/>
        <v>0</v>
      </c>
      <c r="AI95" s="193">
        <f t="shared" ca="1" si="62"/>
        <v>0</v>
      </c>
      <c r="AJ95" s="193">
        <f t="shared" ca="1" si="62"/>
        <v>0</v>
      </c>
      <c r="AK95" s="193">
        <f t="shared" ca="1" si="62"/>
        <v>0</v>
      </c>
      <c r="AL95" s="193">
        <f t="shared" ca="1" si="62"/>
        <v>0</v>
      </c>
      <c r="AM95" s="193">
        <f t="shared" ca="1" si="62"/>
        <v>0</v>
      </c>
      <c r="AN95" s="193">
        <f t="shared" ca="1" si="62"/>
        <v>0</v>
      </c>
      <c r="AO95" s="193">
        <f t="shared" ca="1" si="62"/>
        <v>0</v>
      </c>
      <c r="AP95" s="193">
        <f t="shared" ca="1" si="62"/>
        <v>0</v>
      </c>
      <c r="AQ95" s="193">
        <f t="shared" ca="1" si="62"/>
        <v>0</v>
      </c>
      <c r="AR95" s="193">
        <f t="shared" ca="1" si="62"/>
        <v>0</v>
      </c>
      <c r="AS95" s="193">
        <f t="shared" ca="1" si="62"/>
        <v>0</v>
      </c>
      <c r="AT95" s="193">
        <f t="shared" ca="1" si="62"/>
        <v>0</v>
      </c>
      <c r="AU95" s="193">
        <f t="shared" ca="1" si="62"/>
        <v>0</v>
      </c>
      <c r="AV95" s="193">
        <f t="shared" ca="1" si="62"/>
        <v>0</v>
      </c>
      <c r="AW95" s="193">
        <f t="shared" ca="1" si="62"/>
        <v>0</v>
      </c>
      <c r="AX95" s="193">
        <f t="shared" ca="1" si="62"/>
        <v>0</v>
      </c>
      <c r="AY95" s="193">
        <f t="shared" ca="1" si="62"/>
        <v>0</v>
      </c>
      <c r="AZ95" s="193">
        <f t="shared" ca="1" si="62"/>
        <v>0</v>
      </c>
      <c r="BA95" s="193">
        <f t="shared" ca="1" si="62"/>
        <v>0</v>
      </c>
      <c r="BB95" s="193">
        <f t="shared" ca="1" si="62"/>
        <v>0</v>
      </c>
      <c r="BC95" s="193">
        <f t="shared" ca="1" si="62"/>
        <v>0</v>
      </c>
      <c r="BD95" s="193">
        <f t="shared" ca="1" si="62"/>
        <v>0</v>
      </c>
      <c r="BE95" s="193">
        <f t="shared" ca="1" si="62"/>
        <v>0</v>
      </c>
      <c r="BF95" s="193">
        <f t="shared" ca="1" si="62"/>
        <v>0</v>
      </c>
      <c r="BG95" s="193">
        <f t="shared" ca="1" si="62"/>
        <v>0</v>
      </c>
      <c r="BH95" s="193">
        <f t="shared" ca="1" si="62"/>
        <v>0</v>
      </c>
      <c r="BI95" s="193">
        <f t="shared" ca="1" si="62"/>
        <v>0</v>
      </c>
      <c r="BJ95" s="193">
        <f t="shared" ca="1" si="62"/>
        <v>0</v>
      </c>
      <c r="BK95" s="193">
        <f t="shared" ca="1" si="62"/>
        <v>0</v>
      </c>
      <c r="BL95" s="193">
        <f t="shared" ca="1" si="62"/>
        <v>0</v>
      </c>
      <c r="BM95" s="193">
        <f t="shared" ca="1" si="62"/>
        <v>0</v>
      </c>
      <c r="BN95" s="193">
        <f t="shared" ca="1" si="62"/>
        <v>0</v>
      </c>
      <c r="BO95" s="193">
        <f t="shared" ca="1" si="62"/>
        <v>0</v>
      </c>
      <c r="BP95" s="193">
        <f t="shared" ca="1" si="62"/>
        <v>0</v>
      </c>
      <c r="BQ95" s="193">
        <f t="shared" ca="1" si="62"/>
        <v>0</v>
      </c>
      <c r="BR95" s="193">
        <f t="shared" ca="1" si="62"/>
        <v>0</v>
      </c>
      <c r="BS95" s="193">
        <f t="shared" ca="1" si="62"/>
        <v>0</v>
      </c>
      <c r="BT95" s="193">
        <f t="shared" ca="1" si="62"/>
        <v>0</v>
      </c>
      <c r="BU95" s="193">
        <f t="shared" ca="1" si="62"/>
        <v>0</v>
      </c>
      <c r="BV95" s="193">
        <f t="shared" ca="1" si="62"/>
        <v>0</v>
      </c>
      <c r="BW95" s="193">
        <f t="shared" ca="1" si="62"/>
        <v>0</v>
      </c>
      <c r="BX95" s="193">
        <f t="shared" ca="1" si="62"/>
        <v>0</v>
      </c>
      <c r="BY95" s="193">
        <f t="shared" ca="1" si="62"/>
        <v>0</v>
      </c>
      <c r="BZ95" s="193">
        <f t="shared" ca="1" si="62"/>
        <v>0</v>
      </c>
      <c r="CA95" s="193">
        <f t="shared" ca="1" si="62"/>
        <v>0</v>
      </c>
      <c r="CB95" s="193">
        <f t="shared" ca="1" si="62"/>
        <v>0</v>
      </c>
      <c r="CC95" s="193">
        <f t="shared" ca="1" si="62"/>
        <v>0</v>
      </c>
      <c r="CD95" s="193">
        <f t="shared" ca="1" si="62"/>
        <v>0</v>
      </c>
      <c r="CE95" s="193">
        <f t="shared" ca="1" si="62"/>
        <v>0</v>
      </c>
      <c r="CF95" s="193">
        <f t="shared" ca="1" si="62"/>
        <v>0</v>
      </c>
      <c r="CG95" s="193">
        <f t="shared" ca="1" si="62"/>
        <v>0</v>
      </c>
      <c r="CH95" s="193">
        <f t="shared" ca="1" si="62"/>
        <v>0</v>
      </c>
      <c r="CI95" s="193">
        <f t="shared" ca="1" si="62"/>
        <v>0</v>
      </c>
      <c r="CJ95" s="193">
        <f t="shared" ref="CJ95:DC98" ca="1" si="63">IFERROR(OFFSET(INDIRECT("'"&amp;Opt_alt&amp;"'!H12"),$A95,CJ$39)*(1+VMI)^CJ$39,"")</f>
        <v>0</v>
      </c>
      <c r="CK95" s="193">
        <f t="shared" ca="1" si="63"/>
        <v>0</v>
      </c>
      <c r="CL95" s="193">
        <f t="shared" ca="1" si="63"/>
        <v>0</v>
      </c>
      <c r="CM95" s="193">
        <f t="shared" ca="1" si="63"/>
        <v>0</v>
      </c>
      <c r="CN95" s="193">
        <f t="shared" ca="1" si="63"/>
        <v>0</v>
      </c>
      <c r="CO95" s="193">
        <f t="shared" ca="1" si="63"/>
        <v>0</v>
      </c>
      <c r="CP95" s="193">
        <f t="shared" ca="1" si="63"/>
        <v>0</v>
      </c>
      <c r="CQ95" s="193">
        <f t="shared" ca="1" si="63"/>
        <v>0</v>
      </c>
      <c r="CR95" s="193">
        <f t="shared" ca="1" si="63"/>
        <v>0</v>
      </c>
      <c r="CS95" s="193">
        <f t="shared" ca="1" si="63"/>
        <v>0</v>
      </c>
      <c r="CT95" s="193">
        <f t="shared" ca="1" si="63"/>
        <v>0</v>
      </c>
      <c r="CU95" s="193">
        <f t="shared" ca="1" si="63"/>
        <v>0</v>
      </c>
      <c r="CV95" s="193">
        <f t="shared" ca="1" si="63"/>
        <v>0</v>
      </c>
      <c r="CW95" s="193">
        <f t="shared" ca="1" si="63"/>
        <v>0</v>
      </c>
      <c r="CX95" s="193">
        <f t="shared" ca="1" si="63"/>
        <v>0</v>
      </c>
      <c r="CY95" s="193">
        <f t="shared" ca="1" si="63"/>
        <v>0</v>
      </c>
      <c r="CZ95" s="193">
        <f t="shared" ca="1" si="63"/>
        <v>0</v>
      </c>
      <c r="DA95" s="193">
        <f t="shared" ca="1" si="63"/>
        <v>0</v>
      </c>
      <c r="DB95" s="193">
        <f t="shared" ca="1" si="63"/>
        <v>0</v>
      </c>
      <c r="DC95" s="193">
        <f t="shared" ca="1" si="63"/>
        <v>0</v>
      </c>
    </row>
    <row r="96" spans="1:107">
      <c r="A96" s="44">
        <v>67</v>
      </c>
      <c r="B96" s="160" t="str">
        <f t="shared" ca="1" si="44"/>
        <v>E.3.2.</v>
      </c>
      <c r="C96" s="162" t="str">
        <f t="shared" ca="1" si="45"/>
        <v>Veikla</v>
      </c>
      <c r="D96" s="234"/>
      <c r="E96" s="234"/>
      <c r="F96" s="235"/>
      <c r="G96" s="225">
        <f ca="1">SUMIF($H$39:$DC$39,"&lt;="&amp;PAL,$H96:$DC96)</f>
        <v>0</v>
      </c>
      <c r="H96" s="193">
        <f t="shared" ca="1" si="61"/>
        <v>0</v>
      </c>
      <c r="I96" s="193">
        <f t="shared" ref="I96:BT99" ca="1" si="64">IFERROR(OFFSET(INDIRECT("'"&amp;Opt_alt&amp;"'!H12"),$A96,I$39)*(1+VMI)^I$39,"")</f>
        <v>0</v>
      </c>
      <c r="J96" s="193">
        <f t="shared" ca="1" si="64"/>
        <v>0</v>
      </c>
      <c r="K96" s="193">
        <f t="shared" ca="1" si="64"/>
        <v>0</v>
      </c>
      <c r="L96" s="193">
        <f t="shared" ca="1" si="64"/>
        <v>0</v>
      </c>
      <c r="M96" s="193">
        <f t="shared" ca="1" si="64"/>
        <v>0</v>
      </c>
      <c r="N96" s="193">
        <f t="shared" ca="1" si="64"/>
        <v>0</v>
      </c>
      <c r="O96" s="193">
        <f t="shared" ca="1" si="64"/>
        <v>0</v>
      </c>
      <c r="P96" s="193">
        <f t="shared" ca="1" si="64"/>
        <v>0</v>
      </c>
      <c r="Q96" s="193">
        <f t="shared" ca="1" si="64"/>
        <v>0</v>
      </c>
      <c r="R96" s="193">
        <f t="shared" ca="1" si="64"/>
        <v>0</v>
      </c>
      <c r="S96" s="193">
        <f t="shared" ca="1" si="64"/>
        <v>0</v>
      </c>
      <c r="T96" s="193">
        <f t="shared" ca="1" si="64"/>
        <v>0</v>
      </c>
      <c r="U96" s="193">
        <f t="shared" ca="1" si="64"/>
        <v>0</v>
      </c>
      <c r="V96" s="193">
        <f t="shared" ca="1" si="64"/>
        <v>0</v>
      </c>
      <c r="W96" s="193">
        <f t="shared" ca="1" si="64"/>
        <v>0</v>
      </c>
      <c r="X96" s="193">
        <f t="shared" ca="1" si="64"/>
        <v>0</v>
      </c>
      <c r="Y96" s="193">
        <f t="shared" ca="1" si="64"/>
        <v>0</v>
      </c>
      <c r="Z96" s="193">
        <f t="shared" ca="1" si="64"/>
        <v>0</v>
      </c>
      <c r="AA96" s="193">
        <f t="shared" ca="1" si="64"/>
        <v>0</v>
      </c>
      <c r="AB96" s="193">
        <f t="shared" ca="1" si="64"/>
        <v>0</v>
      </c>
      <c r="AC96" s="193">
        <f t="shared" ca="1" si="64"/>
        <v>0</v>
      </c>
      <c r="AD96" s="193">
        <f t="shared" ca="1" si="64"/>
        <v>0</v>
      </c>
      <c r="AE96" s="193">
        <f t="shared" ca="1" si="64"/>
        <v>0</v>
      </c>
      <c r="AF96" s="193">
        <f t="shared" ca="1" si="64"/>
        <v>0</v>
      </c>
      <c r="AG96" s="193">
        <f t="shared" ca="1" si="64"/>
        <v>0</v>
      </c>
      <c r="AH96" s="193">
        <f t="shared" ca="1" si="64"/>
        <v>0</v>
      </c>
      <c r="AI96" s="193">
        <f t="shared" ca="1" si="64"/>
        <v>0</v>
      </c>
      <c r="AJ96" s="193">
        <f t="shared" ca="1" si="64"/>
        <v>0</v>
      </c>
      <c r="AK96" s="193">
        <f t="shared" ca="1" si="64"/>
        <v>0</v>
      </c>
      <c r="AL96" s="193">
        <f t="shared" ca="1" si="64"/>
        <v>0</v>
      </c>
      <c r="AM96" s="193">
        <f t="shared" ca="1" si="64"/>
        <v>0</v>
      </c>
      <c r="AN96" s="193">
        <f t="shared" ca="1" si="64"/>
        <v>0</v>
      </c>
      <c r="AO96" s="193">
        <f t="shared" ca="1" si="64"/>
        <v>0</v>
      </c>
      <c r="AP96" s="193">
        <f t="shared" ca="1" si="64"/>
        <v>0</v>
      </c>
      <c r="AQ96" s="193">
        <f t="shared" ca="1" si="64"/>
        <v>0</v>
      </c>
      <c r="AR96" s="193">
        <f t="shared" ca="1" si="64"/>
        <v>0</v>
      </c>
      <c r="AS96" s="193">
        <f t="shared" ca="1" si="64"/>
        <v>0</v>
      </c>
      <c r="AT96" s="193">
        <f t="shared" ca="1" si="64"/>
        <v>0</v>
      </c>
      <c r="AU96" s="193">
        <f t="shared" ca="1" si="64"/>
        <v>0</v>
      </c>
      <c r="AV96" s="193">
        <f t="shared" ca="1" si="64"/>
        <v>0</v>
      </c>
      <c r="AW96" s="193">
        <f t="shared" ca="1" si="64"/>
        <v>0</v>
      </c>
      <c r="AX96" s="193">
        <f t="shared" ca="1" si="64"/>
        <v>0</v>
      </c>
      <c r="AY96" s="193">
        <f t="shared" ca="1" si="64"/>
        <v>0</v>
      </c>
      <c r="AZ96" s="193">
        <f t="shared" ca="1" si="64"/>
        <v>0</v>
      </c>
      <c r="BA96" s="193">
        <f t="shared" ca="1" si="64"/>
        <v>0</v>
      </c>
      <c r="BB96" s="193">
        <f t="shared" ca="1" si="64"/>
        <v>0</v>
      </c>
      <c r="BC96" s="193">
        <f t="shared" ca="1" si="64"/>
        <v>0</v>
      </c>
      <c r="BD96" s="193">
        <f t="shared" ca="1" si="64"/>
        <v>0</v>
      </c>
      <c r="BE96" s="193">
        <f t="shared" ca="1" si="64"/>
        <v>0</v>
      </c>
      <c r="BF96" s="193">
        <f t="shared" ca="1" si="64"/>
        <v>0</v>
      </c>
      <c r="BG96" s="193">
        <f t="shared" ca="1" si="64"/>
        <v>0</v>
      </c>
      <c r="BH96" s="193">
        <f t="shared" ca="1" si="64"/>
        <v>0</v>
      </c>
      <c r="BI96" s="193">
        <f t="shared" ca="1" si="64"/>
        <v>0</v>
      </c>
      <c r="BJ96" s="193">
        <f t="shared" ca="1" si="64"/>
        <v>0</v>
      </c>
      <c r="BK96" s="193">
        <f t="shared" ca="1" si="64"/>
        <v>0</v>
      </c>
      <c r="BL96" s="193">
        <f t="shared" ca="1" si="64"/>
        <v>0</v>
      </c>
      <c r="BM96" s="193">
        <f t="shared" ca="1" si="64"/>
        <v>0</v>
      </c>
      <c r="BN96" s="193">
        <f t="shared" ca="1" si="64"/>
        <v>0</v>
      </c>
      <c r="BO96" s="193">
        <f t="shared" ca="1" si="64"/>
        <v>0</v>
      </c>
      <c r="BP96" s="193">
        <f t="shared" ca="1" si="64"/>
        <v>0</v>
      </c>
      <c r="BQ96" s="193">
        <f t="shared" ca="1" si="64"/>
        <v>0</v>
      </c>
      <c r="BR96" s="193">
        <f t="shared" ca="1" si="64"/>
        <v>0</v>
      </c>
      <c r="BS96" s="193">
        <f t="shared" ca="1" si="64"/>
        <v>0</v>
      </c>
      <c r="BT96" s="193">
        <f t="shared" ca="1" si="64"/>
        <v>0</v>
      </c>
      <c r="BU96" s="193">
        <f t="shared" ca="1" si="62"/>
        <v>0</v>
      </c>
      <c r="BV96" s="193">
        <f t="shared" ca="1" si="62"/>
        <v>0</v>
      </c>
      <c r="BW96" s="193">
        <f t="shared" ca="1" si="62"/>
        <v>0</v>
      </c>
      <c r="BX96" s="193">
        <f t="shared" ca="1" si="62"/>
        <v>0</v>
      </c>
      <c r="BY96" s="193">
        <f t="shared" ca="1" si="62"/>
        <v>0</v>
      </c>
      <c r="BZ96" s="193">
        <f t="shared" ca="1" si="62"/>
        <v>0</v>
      </c>
      <c r="CA96" s="193">
        <f t="shared" ca="1" si="62"/>
        <v>0</v>
      </c>
      <c r="CB96" s="193">
        <f t="shared" ca="1" si="62"/>
        <v>0</v>
      </c>
      <c r="CC96" s="193">
        <f t="shared" ca="1" si="62"/>
        <v>0</v>
      </c>
      <c r="CD96" s="193">
        <f t="shared" ca="1" si="62"/>
        <v>0</v>
      </c>
      <c r="CE96" s="193">
        <f t="shared" ca="1" si="62"/>
        <v>0</v>
      </c>
      <c r="CF96" s="193">
        <f t="shared" ca="1" si="62"/>
        <v>0</v>
      </c>
      <c r="CG96" s="193">
        <f t="shared" ca="1" si="62"/>
        <v>0</v>
      </c>
      <c r="CH96" s="193">
        <f t="shared" ca="1" si="62"/>
        <v>0</v>
      </c>
      <c r="CI96" s="193">
        <f t="shared" ca="1" si="62"/>
        <v>0</v>
      </c>
      <c r="CJ96" s="193">
        <f t="shared" ca="1" si="63"/>
        <v>0</v>
      </c>
      <c r="CK96" s="193">
        <f t="shared" ca="1" si="63"/>
        <v>0</v>
      </c>
      <c r="CL96" s="193">
        <f t="shared" ca="1" si="63"/>
        <v>0</v>
      </c>
      <c r="CM96" s="193">
        <f t="shared" ca="1" si="63"/>
        <v>0</v>
      </c>
      <c r="CN96" s="193">
        <f t="shared" ca="1" si="63"/>
        <v>0</v>
      </c>
      <c r="CO96" s="193">
        <f t="shared" ca="1" si="63"/>
        <v>0</v>
      </c>
      <c r="CP96" s="193">
        <f t="shared" ca="1" si="63"/>
        <v>0</v>
      </c>
      <c r="CQ96" s="193">
        <f t="shared" ca="1" si="63"/>
        <v>0</v>
      </c>
      <c r="CR96" s="193">
        <f t="shared" ca="1" si="63"/>
        <v>0</v>
      </c>
      <c r="CS96" s="193">
        <f t="shared" ca="1" si="63"/>
        <v>0</v>
      </c>
      <c r="CT96" s="193">
        <f t="shared" ca="1" si="63"/>
        <v>0</v>
      </c>
      <c r="CU96" s="193">
        <f t="shared" ca="1" si="63"/>
        <v>0</v>
      </c>
      <c r="CV96" s="193">
        <f t="shared" ca="1" si="63"/>
        <v>0</v>
      </c>
      <c r="CW96" s="193">
        <f t="shared" ca="1" si="63"/>
        <v>0</v>
      </c>
      <c r="CX96" s="193">
        <f t="shared" ca="1" si="63"/>
        <v>0</v>
      </c>
      <c r="CY96" s="193">
        <f t="shared" ca="1" si="63"/>
        <v>0</v>
      </c>
      <c r="CZ96" s="193">
        <f t="shared" ca="1" si="63"/>
        <v>0</v>
      </c>
      <c r="DA96" s="193">
        <f t="shared" ca="1" si="63"/>
        <v>0</v>
      </c>
      <c r="DB96" s="193">
        <f t="shared" ca="1" si="63"/>
        <v>0</v>
      </c>
      <c r="DC96" s="193">
        <f t="shared" ca="1" si="63"/>
        <v>0</v>
      </c>
    </row>
    <row r="97" spans="1:107">
      <c r="A97" s="44">
        <v>68</v>
      </c>
      <c r="B97" s="160" t="str">
        <f t="shared" ca="1" si="44"/>
        <v>E.3.3.</v>
      </c>
      <c r="C97" s="162" t="str">
        <f t="shared" ca="1" si="45"/>
        <v>Veikla</v>
      </c>
      <c r="D97" s="234"/>
      <c r="E97" s="234"/>
      <c r="F97" s="235"/>
      <c r="G97" s="225">
        <f ca="1">SUMIF($H$39:$DC$39,"&lt;="&amp;PAL,$H97:$DC97)</f>
        <v>0</v>
      </c>
      <c r="H97" s="193">
        <f t="shared" ca="1" si="61"/>
        <v>0</v>
      </c>
      <c r="I97" s="193">
        <f t="shared" ca="1" si="64"/>
        <v>0</v>
      </c>
      <c r="J97" s="193">
        <f t="shared" ca="1" si="64"/>
        <v>0</v>
      </c>
      <c r="K97" s="193">
        <f t="shared" ca="1" si="64"/>
        <v>0</v>
      </c>
      <c r="L97" s="193">
        <f t="shared" ca="1" si="64"/>
        <v>0</v>
      </c>
      <c r="M97" s="193">
        <f t="shared" ca="1" si="64"/>
        <v>0</v>
      </c>
      <c r="N97" s="193">
        <f t="shared" ca="1" si="64"/>
        <v>0</v>
      </c>
      <c r="O97" s="193">
        <f t="shared" ca="1" si="64"/>
        <v>0</v>
      </c>
      <c r="P97" s="193">
        <f t="shared" ca="1" si="64"/>
        <v>0</v>
      </c>
      <c r="Q97" s="193">
        <f t="shared" ca="1" si="64"/>
        <v>0</v>
      </c>
      <c r="R97" s="193">
        <f t="shared" ca="1" si="64"/>
        <v>0</v>
      </c>
      <c r="S97" s="193">
        <f t="shared" ca="1" si="64"/>
        <v>0</v>
      </c>
      <c r="T97" s="193">
        <f t="shared" ca="1" si="64"/>
        <v>0</v>
      </c>
      <c r="U97" s="193">
        <f t="shared" ca="1" si="64"/>
        <v>0</v>
      </c>
      <c r="V97" s="193">
        <f t="shared" ca="1" si="64"/>
        <v>0</v>
      </c>
      <c r="W97" s="193">
        <f t="shared" ca="1" si="64"/>
        <v>0</v>
      </c>
      <c r="X97" s="193">
        <f t="shared" ca="1" si="64"/>
        <v>0</v>
      </c>
      <c r="Y97" s="193">
        <f t="shared" ca="1" si="64"/>
        <v>0</v>
      </c>
      <c r="Z97" s="193">
        <f t="shared" ca="1" si="64"/>
        <v>0</v>
      </c>
      <c r="AA97" s="193">
        <f t="shared" ca="1" si="64"/>
        <v>0</v>
      </c>
      <c r="AB97" s="193">
        <f t="shared" ca="1" si="64"/>
        <v>0</v>
      </c>
      <c r="AC97" s="193">
        <f t="shared" ca="1" si="64"/>
        <v>0</v>
      </c>
      <c r="AD97" s="193">
        <f t="shared" ca="1" si="64"/>
        <v>0</v>
      </c>
      <c r="AE97" s="193">
        <f t="shared" ca="1" si="64"/>
        <v>0</v>
      </c>
      <c r="AF97" s="193">
        <f t="shared" ca="1" si="64"/>
        <v>0</v>
      </c>
      <c r="AG97" s="193">
        <f t="shared" ca="1" si="64"/>
        <v>0</v>
      </c>
      <c r="AH97" s="193">
        <f t="shared" ca="1" si="64"/>
        <v>0</v>
      </c>
      <c r="AI97" s="193">
        <f t="shared" ca="1" si="64"/>
        <v>0</v>
      </c>
      <c r="AJ97" s="193">
        <f t="shared" ca="1" si="64"/>
        <v>0</v>
      </c>
      <c r="AK97" s="193">
        <f t="shared" ca="1" si="64"/>
        <v>0</v>
      </c>
      <c r="AL97" s="193">
        <f t="shared" ca="1" si="64"/>
        <v>0</v>
      </c>
      <c r="AM97" s="193">
        <f t="shared" ca="1" si="64"/>
        <v>0</v>
      </c>
      <c r="AN97" s="193">
        <f t="shared" ca="1" si="64"/>
        <v>0</v>
      </c>
      <c r="AO97" s="193">
        <f t="shared" ca="1" si="64"/>
        <v>0</v>
      </c>
      <c r="AP97" s="193">
        <f t="shared" ca="1" si="64"/>
        <v>0</v>
      </c>
      <c r="AQ97" s="193">
        <f t="shared" ca="1" si="64"/>
        <v>0</v>
      </c>
      <c r="AR97" s="193">
        <f t="shared" ca="1" si="64"/>
        <v>0</v>
      </c>
      <c r="AS97" s="193">
        <f t="shared" ca="1" si="64"/>
        <v>0</v>
      </c>
      <c r="AT97" s="193">
        <f t="shared" ca="1" si="64"/>
        <v>0</v>
      </c>
      <c r="AU97" s="193">
        <f t="shared" ca="1" si="64"/>
        <v>0</v>
      </c>
      <c r="AV97" s="193">
        <f t="shared" ca="1" si="64"/>
        <v>0</v>
      </c>
      <c r="AW97" s="193">
        <f t="shared" ca="1" si="64"/>
        <v>0</v>
      </c>
      <c r="AX97" s="193">
        <f t="shared" ca="1" si="64"/>
        <v>0</v>
      </c>
      <c r="AY97" s="193">
        <f t="shared" ca="1" si="64"/>
        <v>0</v>
      </c>
      <c r="AZ97" s="193">
        <f t="shared" ca="1" si="64"/>
        <v>0</v>
      </c>
      <c r="BA97" s="193">
        <f t="shared" ca="1" si="64"/>
        <v>0</v>
      </c>
      <c r="BB97" s="193">
        <f t="shared" ca="1" si="64"/>
        <v>0</v>
      </c>
      <c r="BC97" s="193">
        <f t="shared" ca="1" si="64"/>
        <v>0</v>
      </c>
      <c r="BD97" s="193">
        <f t="shared" ca="1" si="64"/>
        <v>0</v>
      </c>
      <c r="BE97" s="193">
        <f t="shared" ca="1" si="64"/>
        <v>0</v>
      </c>
      <c r="BF97" s="193">
        <f t="shared" ca="1" si="64"/>
        <v>0</v>
      </c>
      <c r="BG97" s="193">
        <f t="shared" ca="1" si="64"/>
        <v>0</v>
      </c>
      <c r="BH97" s="193">
        <f t="shared" ca="1" si="64"/>
        <v>0</v>
      </c>
      <c r="BI97" s="193">
        <f t="shared" ca="1" si="64"/>
        <v>0</v>
      </c>
      <c r="BJ97" s="193">
        <f t="shared" ca="1" si="64"/>
        <v>0</v>
      </c>
      <c r="BK97" s="193">
        <f t="shared" ca="1" si="64"/>
        <v>0</v>
      </c>
      <c r="BL97" s="193">
        <f t="shared" ca="1" si="64"/>
        <v>0</v>
      </c>
      <c r="BM97" s="193">
        <f t="shared" ca="1" si="64"/>
        <v>0</v>
      </c>
      <c r="BN97" s="193">
        <f t="shared" ca="1" si="64"/>
        <v>0</v>
      </c>
      <c r="BO97" s="193">
        <f t="shared" ca="1" si="64"/>
        <v>0</v>
      </c>
      <c r="BP97" s="193">
        <f t="shared" ca="1" si="64"/>
        <v>0</v>
      </c>
      <c r="BQ97" s="193">
        <f t="shared" ca="1" si="64"/>
        <v>0</v>
      </c>
      <c r="BR97" s="193">
        <f t="shared" ca="1" si="64"/>
        <v>0</v>
      </c>
      <c r="BS97" s="193">
        <f t="shared" ca="1" si="64"/>
        <v>0</v>
      </c>
      <c r="BT97" s="193">
        <f t="shared" ca="1" si="64"/>
        <v>0</v>
      </c>
      <c r="BU97" s="193">
        <f t="shared" ca="1" si="62"/>
        <v>0</v>
      </c>
      <c r="BV97" s="193">
        <f t="shared" ca="1" si="62"/>
        <v>0</v>
      </c>
      <c r="BW97" s="193">
        <f t="shared" ca="1" si="62"/>
        <v>0</v>
      </c>
      <c r="BX97" s="193">
        <f t="shared" ca="1" si="62"/>
        <v>0</v>
      </c>
      <c r="BY97" s="193">
        <f t="shared" ca="1" si="62"/>
        <v>0</v>
      </c>
      <c r="BZ97" s="193">
        <f t="shared" ca="1" si="62"/>
        <v>0</v>
      </c>
      <c r="CA97" s="193">
        <f t="shared" ca="1" si="62"/>
        <v>0</v>
      </c>
      <c r="CB97" s="193">
        <f t="shared" ca="1" si="62"/>
        <v>0</v>
      </c>
      <c r="CC97" s="193">
        <f t="shared" ca="1" si="62"/>
        <v>0</v>
      </c>
      <c r="CD97" s="193">
        <f t="shared" ca="1" si="62"/>
        <v>0</v>
      </c>
      <c r="CE97" s="193">
        <f t="shared" ca="1" si="62"/>
        <v>0</v>
      </c>
      <c r="CF97" s="193">
        <f t="shared" ca="1" si="62"/>
        <v>0</v>
      </c>
      <c r="CG97" s="193">
        <f t="shared" ca="1" si="62"/>
        <v>0</v>
      </c>
      <c r="CH97" s="193">
        <f t="shared" ca="1" si="62"/>
        <v>0</v>
      </c>
      <c r="CI97" s="193">
        <f t="shared" ca="1" si="62"/>
        <v>0</v>
      </c>
      <c r="CJ97" s="193">
        <f t="shared" ca="1" si="63"/>
        <v>0</v>
      </c>
      <c r="CK97" s="193">
        <f t="shared" ca="1" si="63"/>
        <v>0</v>
      </c>
      <c r="CL97" s="193">
        <f t="shared" ca="1" si="63"/>
        <v>0</v>
      </c>
      <c r="CM97" s="193">
        <f t="shared" ca="1" si="63"/>
        <v>0</v>
      </c>
      <c r="CN97" s="193">
        <f t="shared" ca="1" si="63"/>
        <v>0</v>
      </c>
      <c r="CO97" s="193">
        <f t="shared" ca="1" si="63"/>
        <v>0</v>
      </c>
      <c r="CP97" s="193">
        <f t="shared" ca="1" si="63"/>
        <v>0</v>
      </c>
      <c r="CQ97" s="193">
        <f t="shared" ca="1" si="63"/>
        <v>0</v>
      </c>
      <c r="CR97" s="193">
        <f t="shared" ca="1" si="63"/>
        <v>0</v>
      </c>
      <c r="CS97" s="193">
        <f t="shared" ca="1" si="63"/>
        <v>0</v>
      </c>
      <c r="CT97" s="193">
        <f t="shared" ca="1" si="63"/>
        <v>0</v>
      </c>
      <c r="CU97" s="193">
        <f t="shared" ca="1" si="63"/>
        <v>0</v>
      </c>
      <c r="CV97" s="193">
        <f t="shared" ca="1" si="63"/>
        <v>0</v>
      </c>
      <c r="CW97" s="193">
        <f t="shared" ca="1" si="63"/>
        <v>0</v>
      </c>
      <c r="CX97" s="193">
        <f t="shared" ca="1" si="63"/>
        <v>0</v>
      </c>
      <c r="CY97" s="193">
        <f t="shared" ca="1" si="63"/>
        <v>0</v>
      </c>
      <c r="CZ97" s="193">
        <f t="shared" ca="1" si="63"/>
        <v>0</v>
      </c>
      <c r="DA97" s="193">
        <f t="shared" ca="1" si="63"/>
        <v>0</v>
      </c>
      <c r="DB97" s="193">
        <f t="shared" ca="1" si="63"/>
        <v>0</v>
      </c>
      <c r="DC97" s="193">
        <f t="shared" ca="1" si="63"/>
        <v>0</v>
      </c>
    </row>
    <row r="98" spans="1:107">
      <c r="A98" s="44">
        <v>69</v>
      </c>
      <c r="B98" s="526" t="str">
        <f t="shared" ca="1" si="44"/>
        <v>E.3.4.</v>
      </c>
      <c r="C98" s="330" t="str">
        <f t="shared" ca="1" si="45"/>
        <v>Veikla</v>
      </c>
      <c r="D98" s="232"/>
      <c r="E98" s="232"/>
      <c r="F98" s="233"/>
      <c r="G98" s="225">
        <f ca="1">SUMIF($H$39:$DC$39,"&lt;="&amp;PAL,$H98:$DC98)</f>
        <v>0</v>
      </c>
      <c r="H98" s="193">
        <f t="shared" ca="1" si="61"/>
        <v>0</v>
      </c>
      <c r="I98" s="193">
        <f t="shared" ca="1" si="64"/>
        <v>0</v>
      </c>
      <c r="J98" s="193">
        <f t="shared" ca="1" si="64"/>
        <v>0</v>
      </c>
      <c r="K98" s="193">
        <f t="shared" ca="1" si="64"/>
        <v>0</v>
      </c>
      <c r="L98" s="193">
        <f t="shared" ca="1" si="64"/>
        <v>0</v>
      </c>
      <c r="M98" s="193">
        <f t="shared" ca="1" si="64"/>
        <v>0</v>
      </c>
      <c r="N98" s="193">
        <f t="shared" ca="1" si="64"/>
        <v>0</v>
      </c>
      <c r="O98" s="193">
        <f t="shared" ca="1" si="64"/>
        <v>0</v>
      </c>
      <c r="P98" s="193">
        <f t="shared" ca="1" si="64"/>
        <v>0</v>
      </c>
      <c r="Q98" s="193">
        <f t="shared" ca="1" si="64"/>
        <v>0</v>
      </c>
      <c r="R98" s="193">
        <f t="shared" ca="1" si="64"/>
        <v>0</v>
      </c>
      <c r="S98" s="193">
        <f t="shared" ca="1" si="64"/>
        <v>0</v>
      </c>
      <c r="T98" s="193">
        <f t="shared" ca="1" si="64"/>
        <v>0</v>
      </c>
      <c r="U98" s="193">
        <f t="shared" ca="1" si="64"/>
        <v>0</v>
      </c>
      <c r="V98" s="193">
        <f t="shared" ca="1" si="64"/>
        <v>0</v>
      </c>
      <c r="W98" s="193">
        <f t="shared" ca="1" si="64"/>
        <v>0</v>
      </c>
      <c r="X98" s="193">
        <f t="shared" ca="1" si="64"/>
        <v>0</v>
      </c>
      <c r="Y98" s="193">
        <f t="shared" ca="1" si="64"/>
        <v>0</v>
      </c>
      <c r="Z98" s="193">
        <f t="shared" ca="1" si="64"/>
        <v>0</v>
      </c>
      <c r="AA98" s="193">
        <f t="shared" ca="1" si="64"/>
        <v>0</v>
      </c>
      <c r="AB98" s="193">
        <f t="shared" ca="1" si="64"/>
        <v>0</v>
      </c>
      <c r="AC98" s="193">
        <f t="shared" ca="1" si="64"/>
        <v>0</v>
      </c>
      <c r="AD98" s="193">
        <f t="shared" ca="1" si="64"/>
        <v>0</v>
      </c>
      <c r="AE98" s="193">
        <f t="shared" ca="1" si="64"/>
        <v>0</v>
      </c>
      <c r="AF98" s="193">
        <f t="shared" ca="1" si="64"/>
        <v>0</v>
      </c>
      <c r="AG98" s="193">
        <f t="shared" ca="1" si="64"/>
        <v>0</v>
      </c>
      <c r="AH98" s="193">
        <f t="shared" ca="1" si="64"/>
        <v>0</v>
      </c>
      <c r="AI98" s="193">
        <f t="shared" ca="1" si="64"/>
        <v>0</v>
      </c>
      <c r="AJ98" s="193">
        <f t="shared" ca="1" si="64"/>
        <v>0</v>
      </c>
      <c r="AK98" s="193">
        <f t="shared" ca="1" si="64"/>
        <v>0</v>
      </c>
      <c r="AL98" s="193">
        <f t="shared" ca="1" si="64"/>
        <v>0</v>
      </c>
      <c r="AM98" s="193">
        <f t="shared" ca="1" si="64"/>
        <v>0</v>
      </c>
      <c r="AN98" s="193">
        <f t="shared" ca="1" si="64"/>
        <v>0</v>
      </c>
      <c r="AO98" s="193">
        <f t="shared" ca="1" si="64"/>
        <v>0</v>
      </c>
      <c r="AP98" s="193">
        <f t="shared" ca="1" si="64"/>
        <v>0</v>
      </c>
      <c r="AQ98" s="193">
        <f t="shared" ca="1" si="64"/>
        <v>0</v>
      </c>
      <c r="AR98" s="193">
        <f t="shared" ca="1" si="64"/>
        <v>0</v>
      </c>
      <c r="AS98" s="193">
        <f t="shared" ca="1" si="64"/>
        <v>0</v>
      </c>
      <c r="AT98" s="193">
        <f t="shared" ca="1" si="64"/>
        <v>0</v>
      </c>
      <c r="AU98" s="193">
        <f t="shared" ca="1" si="64"/>
        <v>0</v>
      </c>
      <c r="AV98" s="193">
        <f t="shared" ca="1" si="64"/>
        <v>0</v>
      </c>
      <c r="AW98" s="193">
        <f t="shared" ca="1" si="64"/>
        <v>0</v>
      </c>
      <c r="AX98" s="193">
        <f t="shared" ca="1" si="64"/>
        <v>0</v>
      </c>
      <c r="AY98" s="193">
        <f t="shared" ca="1" si="64"/>
        <v>0</v>
      </c>
      <c r="AZ98" s="193">
        <f t="shared" ca="1" si="64"/>
        <v>0</v>
      </c>
      <c r="BA98" s="193">
        <f t="shared" ca="1" si="64"/>
        <v>0</v>
      </c>
      <c r="BB98" s="193">
        <f t="shared" ca="1" si="64"/>
        <v>0</v>
      </c>
      <c r="BC98" s="193">
        <f t="shared" ca="1" si="64"/>
        <v>0</v>
      </c>
      <c r="BD98" s="193">
        <f t="shared" ca="1" si="64"/>
        <v>0</v>
      </c>
      <c r="BE98" s="193">
        <f t="shared" ca="1" si="64"/>
        <v>0</v>
      </c>
      <c r="BF98" s="193">
        <f t="shared" ca="1" si="64"/>
        <v>0</v>
      </c>
      <c r="BG98" s="193">
        <f t="shared" ca="1" si="64"/>
        <v>0</v>
      </c>
      <c r="BH98" s="193">
        <f t="shared" ca="1" si="64"/>
        <v>0</v>
      </c>
      <c r="BI98" s="193">
        <f t="shared" ca="1" si="64"/>
        <v>0</v>
      </c>
      <c r="BJ98" s="193">
        <f t="shared" ca="1" si="64"/>
        <v>0</v>
      </c>
      <c r="BK98" s="193">
        <f t="shared" ca="1" si="64"/>
        <v>0</v>
      </c>
      <c r="BL98" s="193">
        <f t="shared" ca="1" si="64"/>
        <v>0</v>
      </c>
      <c r="BM98" s="193">
        <f t="shared" ca="1" si="64"/>
        <v>0</v>
      </c>
      <c r="BN98" s="193">
        <f t="shared" ca="1" si="64"/>
        <v>0</v>
      </c>
      <c r="BO98" s="193">
        <f t="shared" ca="1" si="64"/>
        <v>0</v>
      </c>
      <c r="BP98" s="193">
        <f t="shared" ca="1" si="64"/>
        <v>0</v>
      </c>
      <c r="BQ98" s="193">
        <f t="shared" ca="1" si="64"/>
        <v>0</v>
      </c>
      <c r="BR98" s="193">
        <f t="shared" ca="1" si="64"/>
        <v>0</v>
      </c>
      <c r="BS98" s="193">
        <f t="shared" ca="1" si="64"/>
        <v>0</v>
      </c>
      <c r="BT98" s="193">
        <f t="shared" ca="1" si="64"/>
        <v>0</v>
      </c>
      <c r="BU98" s="193">
        <f t="shared" ca="1" si="62"/>
        <v>0</v>
      </c>
      <c r="BV98" s="193">
        <f t="shared" ca="1" si="62"/>
        <v>0</v>
      </c>
      <c r="BW98" s="193">
        <f t="shared" ca="1" si="62"/>
        <v>0</v>
      </c>
      <c r="BX98" s="193">
        <f t="shared" ca="1" si="62"/>
        <v>0</v>
      </c>
      <c r="BY98" s="193">
        <f t="shared" ca="1" si="62"/>
        <v>0</v>
      </c>
      <c r="BZ98" s="193">
        <f t="shared" ca="1" si="62"/>
        <v>0</v>
      </c>
      <c r="CA98" s="193">
        <f t="shared" ca="1" si="62"/>
        <v>0</v>
      </c>
      <c r="CB98" s="193">
        <f t="shared" ca="1" si="62"/>
        <v>0</v>
      </c>
      <c r="CC98" s="193">
        <f t="shared" ca="1" si="62"/>
        <v>0</v>
      </c>
      <c r="CD98" s="193">
        <f t="shared" ca="1" si="62"/>
        <v>0</v>
      </c>
      <c r="CE98" s="193">
        <f t="shared" ca="1" si="62"/>
        <v>0</v>
      </c>
      <c r="CF98" s="193">
        <f t="shared" ca="1" si="62"/>
        <v>0</v>
      </c>
      <c r="CG98" s="193">
        <f t="shared" ca="1" si="62"/>
        <v>0</v>
      </c>
      <c r="CH98" s="193">
        <f t="shared" ca="1" si="62"/>
        <v>0</v>
      </c>
      <c r="CI98" s="193">
        <f t="shared" ca="1" si="62"/>
        <v>0</v>
      </c>
      <c r="CJ98" s="193">
        <f t="shared" ca="1" si="63"/>
        <v>0</v>
      </c>
      <c r="CK98" s="193">
        <f t="shared" ca="1" si="63"/>
        <v>0</v>
      </c>
      <c r="CL98" s="193">
        <f t="shared" ca="1" si="63"/>
        <v>0</v>
      </c>
      <c r="CM98" s="193">
        <f t="shared" ca="1" si="63"/>
        <v>0</v>
      </c>
      <c r="CN98" s="193">
        <f t="shared" ca="1" si="63"/>
        <v>0</v>
      </c>
      <c r="CO98" s="193">
        <f t="shared" ca="1" si="63"/>
        <v>0</v>
      </c>
      <c r="CP98" s="193">
        <f t="shared" ca="1" si="63"/>
        <v>0</v>
      </c>
      <c r="CQ98" s="193">
        <f t="shared" ca="1" si="63"/>
        <v>0</v>
      </c>
      <c r="CR98" s="193">
        <f t="shared" ca="1" si="63"/>
        <v>0</v>
      </c>
      <c r="CS98" s="193">
        <f t="shared" ca="1" si="63"/>
        <v>0</v>
      </c>
      <c r="CT98" s="193">
        <f t="shared" ca="1" si="63"/>
        <v>0</v>
      </c>
      <c r="CU98" s="193">
        <f t="shared" ca="1" si="63"/>
        <v>0</v>
      </c>
      <c r="CV98" s="193">
        <f t="shared" ca="1" si="63"/>
        <v>0</v>
      </c>
      <c r="CW98" s="193">
        <f t="shared" ca="1" si="63"/>
        <v>0</v>
      </c>
      <c r="CX98" s="193">
        <f t="shared" ca="1" si="63"/>
        <v>0</v>
      </c>
      <c r="CY98" s="193">
        <f t="shared" ca="1" si="63"/>
        <v>0</v>
      </c>
      <c r="CZ98" s="193">
        <f t="shared" ca="1" si="63"/>
        <v>0</v>
      </c>
      <c r="DA98" s="193">
        <f t="shared" ca="1" si="63"/>
        <v>0</v>
      </c>
      <c r="DB98" s="193">
        <f t="shared" ca="1" si="63"/>
        <v>0</v>
      </c>
      <c r="DC98" s="193">
        <f t="shared" ca="1" si="63"/>
        <v>0</v>
      </c>
    </row>
    <row r="99" spans="1:107">
      <c r="A99" s="44">
        <v>70</v>
      </c>
      <c r="B99" s="160" t="str">
        <f t="shared" ca="1" si="44"/>
        <v>E.3.5.</v>
      </c>
      <c r="C99" s="162" t="str">
        <f t="shared" ca="1" si="45"/>
        <v>Veikla</v>
      </c>
      <c r="D99" s="234"/>
      <c r="E99" s="234"/>
      <c r="F99" s="235"/>
      <c r="G99" s="225">
        <f ca="1">SUMIF($H$39:$DC$39,"&lt;="&amp;PAL,$H99:$DC99)</f>
        <v>0</v>
      </c>
      <c r="H99" s="193">
        <f t="shared" ca="1" si="61"/>
        <v>0</v>
      </c>
      <c r="I99" s="193">
        <f t="shared" ca="1" si="64"/>
        <v>0</v>
      </c>
      <c r="J99" s="193">
        <f t="shared" ca="1" si="64"/>
        <v>0</v>
      </c>
      <c r="K99" s="193">
        <f t="shared" ca="1" si="64"/>
        <v>0</v>
      </c>
      <c r="L99" s="193">
        <f t="shared" ca="1" si="64"/>
        <v>0</v>
      </c>
      <c r="M99" s="193">
        <f t="shared" ca="1" si="64"/>
        <v>0</v>
      </c>
      <c r="N99" s="193">
        <f t="shared" ca="1" si="64"/>
        <v>0</v>
      </c>
      <c r="O99" s="193">
        <f t="shared" ca="1" si="64"/>
        <v>0</v>
      </c>
      <c r="P99" s="193">
        <f t="shared" ca="1" si="64"/>
        <v>0</v>
      </c>
      <c r="Q99" s="193">
        <f t="shared" ca="1" si="64"/>
        <v>0</v>
      </c>
      <c r="R99" s="193">
        <f t="shared" ca="1" si="64"/>
        <v>0</v>
      </c>
      <c r="S99" s="193">
        <f t="shared" ca="1" si="64"/>
        <v>0</v>
      </c>
      <c r="T99" s="193">
        <f t="shared" ca="1" si="64"/>
        <v>0</v>
      </c>
      <c r="U99" s="193">
        <f t="shared" ca="1" si="64"/>
        <v>0</v>
      </c>
      <c r="V99" s="193">
        <f t="shared" ca="1" si="64"/>
        <v>0</v>
      </c>
      <c r="W99" s="193">
        <f t="shared" ca="1" si="64"/>
        <v>0</v>
      </c>
      <c r="X99" s="193">
        <f t="shared" ca="1" si="64"/>
        <v>0</v>
      </c>
      <c r="Y99" s="193">
        <f t="shared" ca="1" si="64"/>
        <v>0</v>
      </c>
      <c r="Z99" s="193">
        <f t="shared" ca="1" si="64"/>
        <v>0</v>
      </c>
      <c r="AA99" s="193">
        <f t="shared" ca="1" si="64"/>
        <v>0</v>
      </c>
      <c r="AB99" s="193">
        <f t="shared" ca="1" si="64"/>
        <v>0</v>
      </c>
      <c r="AC99" s="193">
        <f t="shared" ca="1" si="64"/>
        <v>0</v>
      </c>
      <c r="AD99" s="193">
        <f t="shared" ca="1" si="64"/>
        <v>0</v>
      </c>
      <c r="AE99" s="193">
        <f t="shared" ca="1" si="64"/>
        <v>0</v>
      </c>
      <c r="AF99" s="193">
        <f t="shared" ca="1" si="64"/>
        <v>0</v>
      </c>
      <c r="AG99" s="193">
        <f t="shared" ca="1" si="64"/>
        <v>0</v>
      </c>
      <c r="AH99" s="193">
        <f t="shared" ca="1" si="64"/>
        <v>0</v>
      </c>
      <c r="AI99" s="193">
        <f t="shared" ca="1" si="64"/>
        <v>0</v>
      </c>
      <c r="AJ99" s="193">
        <f t="shared" ca="1" si="64"/>
        <v>0</v>
      </c>
      <c r="AK99" s="193">
        <f t="shared" ca="1" si="64"/>
        <v>0</v>
      </c>
      <c r="AL99" s="193">
        <f t="shared" ca="1" si="64"/>
        <v>0</v>
      </c>
      <c r="AM99" s="193">
        <f t="shared" ca="1" si="64"/>
        <v>0</v>
      </c>
      <c r="AN99" s="193">
        <f t="shared" ca="1" si="64"/>
        <v>0</v>
      </c>
      <c r="AO99" s="193">
        <f t="shared" ca="1" si="64"/>
        <v>0</v>
      </c>
      <c r="AP99" s="193">
        <f t="shared" ca="1" si="64"/>
        <v>0</v>
      </c>
      <c r="AQ99" s="193">
        <f t="shared" ca="1" si="64"/>
        <v>0</v>
      </c>
      <c r="AR99" s="193">
        <f t="shared" ca="1" si="64"/>
        <v>0</v>
      </c>
      <c r="AS99" s="193">
        <f t="shared" ca="1" si="64"/>
        <v>0</v>
      </c>
      <c r="AT99" s="193">
        <f t="shared" ca="1" si="64"/>
        <v>0</v>
      </c>
      <c r="AU99" s="193">
        <f t="shared" ca="1" si="64"/>
        <v>0</v>
      </c>
      <c r="AV99" s="193">
        <f t="shared" ca="1" si="64"/>
        <v>0</v>
      </c>
      <c r="AW99" s="193">
        <f t="shared" ca="1" si="64"/>
        <v>0</v>
      </c>
      <c r="AX99" s="193">
        <f t="shared" ca="1" si="64"/>
        <v>0</v>
      </c>
      <c r="AY99" s="193">
        <f t="shared" ca="1" si="64"/>
        <v>0</v>
      </c>
      <c r="AZ99" s="193">
        <f t="shared" ca="1" si="64"/>
        <v>0</v>
      </c>
      <c r="BA99" s="193">
        <f t="shared" ca="1" si="64"/>
        <v>0</v>
      </c>
      <c r="BB99" s="193">
        <f t="shared" ca="1" si="64"/>
        <v>0</v>
      </c>
      <c r="BC99" s="193">
        <f t="shared" ca="1" si="64"/>
        <v>0</v>
      </c>
      <c r="BD99" s="193">
        <f t="shared" ca="1" si="64"/>
        <v>0</v>
      </c>
      <c r="BE99" s="193">
        <f t="shared" ca="1" si="64"/>
        <v>0</v>
      </c>
      <c r="BF99" s="193">
        <f t="shared" ca="1" si="64"/>
        <v>0</v>
      </c>
      <c r="BG99" s="193">
        <f t="shared" ca="1" si="64"/>
        <v>0</v>
      </c>
      <c r="BH99" s="193">
        <f t="shared" ca="1" si="64"/>
        <v>0</v>
      </c>
      <c r="BI99" s="193">
        <f t="shared" ca="1" si="64"/>
        <v>0</v>
      </c>
      <c r="BJ99" s="193">
        <f t="shared" ca="1" si="64"/>
        <v>0</v>
      </c>
      <c r="BK99" s="193">
        <f t="shared" ca="1" si="64"/>
        <v>0</v>
      </c>
      <c r="BL99" s="193">
        <f t="shared" ca="1" si="64"/>
        <v>0</v>
      </c>
      <c r="BM99" s="193">
        <f t="shared" ca="1" si="64"/>
        <v>0</v>
      </c>
      <c r="BN99" s="193">
        <f t="shared" ca="1" si="64"/>
        <v>0</v>
      </c>
      <c r="BO99" s="193">
        <f t="shared" ca="1" si="64"/>
        <v>0</v>
      </c>
      <c r="BP99" s="193">
        <f t="shared" ca="1" si="64"/>
        <v>0</v>
      </c>
      <c r="BQ99" s="193">
        <f t="shared" ca="1" si="64"/>
        <v>0</v>
      </c>
      <c r="BR99" s="193">
        <f t="shared" ca="1" si="64"/>
        <v>0</v>
      </c>
      <c r="BS99" s="193">
        <f t="shared" ca="1" si="64"/>
        <v>0</v>
      </c>
      <c r="BT99" s="193">
        <f t="shared" ref="BT99:DC102" ca="1" si="65">IFERROR(OFFSET(INDIRECT("'"&amp;Opt_alt&amp;"'!H12"),$A99,BT$39)*(1+VMI)^BT$39,"")</f>
        <v>0</v>
      </c>
      <c r="BU99" s="193">
        <f t="shared" ca="1" si="65"/>
        <v>0</v>
      </c>
      <c r="BV99" s="193">
        <f t="shared" ca="1" si="65"/>
        <v>0</v>
      </c>
      <c r="BW99" s="193">
        <f t="shared" ca="1" si="65"/>
        <v>0</v>
      </c>
      <c r="BX99" s="193">
        <f t="shared" ca="1" si="65"/>
        <v>0</v>
      </c>
      <c r="BY99" s="193">
        <f t="shared" ca="1" si="65"/>
        <v>0</v>
      </c>
      <c r="BZ99" s="193">
        <f t="shared" ca="1" si="65"/>
        <v>0</v>
      </c>
      <c r="CA99" s="193">
        <f t="shared" ca="1" si="65"/>
        <v>0</v>
      </c>
      <c r="CB99" s="193">
        <f t="shared" ca="1" si="65"/>
        <v>0</v>
      </c>
      <c r="CC99" s="193">
        <f t="shared" ca="1" si="65"/>
        <v>0</v>
      </c>
      <c r="CD99" s="193">
        <f t="shared" ca="1" si="65"/>
        <v>0</v>
      </c>
      <c r="CE99" s="193">
        <f t="shared" ca="1" si="65"/>
        <v>0</v>
      </c>
      <c r="CF99" s="193">
        <f t="shared" ca="1" si="65"/>
        <v>0</v>
      </c>
      <c r="CG99" s="193">
        <f t="shared" ca="1" si="65"/>
        <v>0</v>
      </c>
      <c r="CH99" s="193">
        <f t="shared" ca="1" si="65"/>
        <v>0</v>
      </c>
      <c r="CI99" s="193">
        <f t="shared" ca="1" si="65"/>
        <v>0</v>
      </c>
      <c r="CJ99" s="193">
        <f t="shared" ca="1" si="65"/>
        <v>0</v>
      </c>
      <c r="CK99" s="193">
        <f t="shared" ca="1" si="65"/>
        <v>0</v>
      </c>
      <c r="CL99" s="193">
        <f t="shared" ca="1" si="65"/>
        <v>0</v>
      </c>
      <c r="CM99" s="193">
        <f t="shared" ca="1" si="65"/>
        <v>0</v>
      </c>
      <c r="CN99" s="193">
        <f t="shared" ca="1" si="65"/>
        <v>0</v>
      </c>
      <c r="CO99" s="193">
        <f t="shared" ca="1" si="65"/>
        <v>0</v>
      </c>
      <c r="CP99" s="193">
        <f t="shared" ca="1" si="65"/>
        <v>0</v>
      </c>
      <c r="CQ99" s="193">
        <f t="shared" ca="1" si="65"/>
        <v>0</v>
      </c>
      <c r="CR99" s="193">
        <f t="shared" ca="1" si="65"/>
        <v>0</v>
      </c>
      <c r="CS99" s="193">
        <f t="shared" ca="1" si="65"/>
        <v>0</v>
      </c>
      <c r="CT99" s="193">
        <f t="shared" ca="1" si="65"/>
        <v>0</v>
      </c>
      <c r="CU99" s="193">
        <f t="shared" ca="1" si="65"/>
        <v>0</v>
      </c>
      <c r="CV99" s="193">
        <f t="shared" ca="1" si="65"/>
        <v>0</v>
      </c>
      <c r="CW99" s="193">
        <f t="shared" ca="1" si="65"/>
        <v>0</v>
      </c>
      <c r="CX99" s="193">
        <f t="shared" ca="1" si="65"/>
        <v>0</v>
      </c>
      <c r="CY99" s="193">
        <f t="shared" ca="1" si="65"/>
        <v>0</v>
      </c>
      <c r="CZ99" s="193">
        <f t="shared" ca="1" si="65"/>
        <v>0</v>
      </c>
      <c r="DA99" s="193">
        <f t="shared" ca="1" si="65"/>
        <v>0</v>
      </c>
      <c r="DB99" s="193">
        <f t="shared" ca="1" si="65"/>
        <v>0</v>
      </c>
      <c r="DC99" s="193">
        <f t="shared" ca="1" si="65"/>
        <v>0</v>
      </c>
    </row>
    <row r="100" spans="1:107">
      <c r="A100" s="44">
        <v>71</v>
      </c>
      <c r="B100" s="160" t="str">
        <f t="shared" ca="1" si="44"/>
        <v>E.3.6.</v>
      </c>
      <c r="C100" s="162" t="str">
        <f t="shared" ca="1" si="45"/>
        <v>Veikla</v>
      </c>
      <c r="D100" s="234"/>
      <c r="E100" s="234"/>
      <c r="F100" s="235"/>
      <c r="G100" s="225">
        <f ca="1">SUMIF($H$39:$DC$39,"&lt;="&amp;PAL,$H100:$DC100)</f>
        <v>0</v>
      </c>
      <c r="H100" s="193">
        <f t="shared" ca="1" si="61"/>
        <v>0</v>
      </c>
      <c r="I100" s="193">
        <f t="shared" ref="I100:BT103" ca="1" si="66">IFERROR(OFFSET(INDIRECT("'"&amp;Opt_alt&amp;"'!H12"),$A100,I$39)*(1+VMI)^I$39,"")</f>
        <v>0</v>
      </c>
      <c r="J100" s="193">
        <f t="shared" ca="1" si="66"/>
        <v>0</v>
      </c>
      <c r="K100" s="193">
        <f t="shared" ca="1" si="66"/>
        <v>0</v>
      </c>
      <c r="L100" s="193">
        <f t="shared" ca="1" si="66"/>
        <v>0</v>
      </c>
      <c r="M100" s="193">
        <f t="shared" ca="1" si="66"/>
        <v>0</v>
      </c>
      <c r="N100" s="193">
        <f t="shared" ca="1" si="66"/>
        <v>0</v>
      </c>
      <c r="O100" s="193">
        <f t="shared" ca="1" si="66"/>
        <v>0</v>
      </c>
      <c r="P100" s="193">
        <f t="shared" ca="1" si="66"/>
        <v>0</v>
      </c>
      <c r="Q100" s="193">
        <f t="shared" ca="1" si="66"/>
        <v>0</v>
      </c>
      <c r="R100" s="193">
        <f t="shared" ca="1" si="66"/>
        <v>0</v>
      </c>
      <c r="S100" s="193">
        <f t="shared" ca="1" si="66"/>
        <v>0</v>
      </c>
      <c r="T100" s="193">
        <f t="shared" ca="1" si="66"/>
        <v>0</v>
      </c>
      <c r="U100" s="193">
        <f t="shared" ca="1" si="66"/>
        <v>0</v>
      </c>
      <c r="V100" s="193">
        <f t="shared" ca="1" si="66"/>
        <v>0</v>
      </c>
      <c r="W100" s="193">
        <f t="shared" ca="1" si="66"/>
        <v>0</v>
      </c>
      <c r="X100" s="193">
        <f t="shared" ca="1" si="66"/>
        <v>0</v>
      </c>
      <c r="Y100" s="193">
        <f t="shared" ca="1" si="66"/>
        <v>0</v>
      </c>
      <c r="Z100" s="193">
        <f t="shared" ca="1" si="66"/>
        <v>0</v>
      </c>
      <c r="AA100" s="193">
        <f t="shared" ca="1" si="66"/>
        <v>0</v>
      </c>
      <c r="AB100" s="193">
        <f t="shared" ca="1" si="66"/>
        <v>0</v>
      </c>
      <c r="AC100" s="193">
        <f t="shared" ca="1" si="66"/>
        <v>0</v>
      </c>
      <c r="AD100" s="193">
        <f t="shared" ca="1" si="66"/>
        <v>0</v>
      </c>
      <c r="AE100" s="193">
        <f t="shared" ca="1" si="66"/>
        <v>0</v>
      </c>
      <c r="AF100" s="193">
        <f t="shared" ca="1" si="66"/>
        <v>0</v>
      </c>
      <c r="AG100" s="193">
        <f t="shared" ca="1" si="66"/>
        <v>0</v>
      </c>
      <c r="AH100" s="193">
        <f t="shared" ca="1" si="66"/>
        <v>0</v>
      </c>
      <c r="AI100" s="193">
        <f t="shared" ca="1" si="66"/>
        <v>0</v>
      </c>
      <c r="AJ100" s="193">
        <f t="shared" ca="1" si="66"/>
        <v>0</v>
      </c>
      <c r="AK100" s="193">
        <f t="shared" ca="1" si="66"/>
        <v>0</v>
      </c>
      <c r="AL100" s="193">
        <f t="shared" ca="1" si="66"/>
        <v>0</v>
      </c>
      <c r="AM100" s="193">
        <f t="shared" ca="1" si="66"/>
        <v>0</v>
      </c>
      <c r="AN100" s="193">
        <f t="shared" ca="1" si="66"/>
        <v>0</v>
      </c>
      <c r="AO100" s="193">
        <f t="shared" ca="1" si="66"/>
        <v>0</v>
      </c>
      <c r="AP100" s="193">
        <f t="shared" ca="1" si="66"/>
        <v>0</v>
      </c>
      <c r="AQ100" s="193">
        <f t="shared" ca="1" si="66"/>
        <v>0</v>
      </c>
      <c r="AR100" s="193">
        <f t="shared" ca="1" si="66"/>
        <v>0</v>
      </c>
      <c r="AS100" s="193">
        <f t="shared" ca="1" si="66"/>
        <v>0</v>
      </c>
      <c r="AT100" s="193">
        <f t="shared" ca="1" si="66"/>
        <v>0</v>
      </c>
      <c r="AU100" s="193">
        <f t="shared" ca="1" si="66"/>
        <v>0</v>
      </c>
      <c r="AV100" s="193">
        <f t="shared" ca="1" si="66"/>
        <v>0</v>
      </c>
      <c r="AW100" s="193">
        <f t="shared" ca="1" si="66"/>
        <v>0</v>
      </c>
      <c r="AX100" s="193">
        <f t="shared" ca="1" si="66"/>
        <v>0</v>
      </c>
      <c r="AY100" s="193">
        <f t="shared" ca="1" si="66"/>
        <v>0</v>
      </c>
      <c r="AZ100" s="193">
        <f t="shared" ca="1" si="66"/>
        <v>0</v>
      </c>
      <c r="BA100" s="193">
        <f t="shared" ca="1" si="66"/>
        <v>0</v>
      </c>
      <c r="BB100" s="193">
        <f t="shared" ca="1" si="66"/>
        <v>0</v>
      </c>
      <c r="BC100" s="193">
        <f t="shared" ca="1" si="66"/>
        <v>0</v>
      </c>
      <c r="BD100" s="193">
        <f t="shared" ca="1" si="66"/>
        <v>0</v>
      </c>
      <c r="BE100" s="193">
        <f t="shared" ca="1" si="66"/>
        <v>0</v>
      </c>
      <c r="BF100" s="193">
        <f t="shared" ca="1" si="66"/>
        <v>0</v>
      </c>
      <c r="BG100" s="193">
        <f t="shared" ca="1" si="66"/>
        <v>0</v>
      </c>
      <c r="BH100" s="193">
        <f t="shared" ca="1" si="66"/>
        <v>0</v>
      </c>
      <c r="BI100" s="193">
        <f t="shared" ca="1" si="66"/>
        <v>0</v>
      </c>
      <c r="BJ100" s="193">
        <f t="shared" ca="1" si="66"/>
        <v>0</v>
      </c>
      <c r="BK100" s="193">
        <f t="shared" ca="1" si="66"/>
        <v>0</v>
      </c>
      <c r="BL100" s="193">
        <f t="shared" ca="1" si="66"/>
        <v>0</v>
      </c>
      <c r="BM100" s="193">
        <f t="shared" ca="1" si="66"/>
        <v>0</v>
      </c>
      <c r="BN100" s="193">
        <f t="shared" ca="1" si="66"/>
        <v>0</v>
      </c>
      <c r="BO100" s="193">
        <f t="shared" ca="1" si="66"/>
        <v>0</v>
      </c>
      <c r="BP100" s="193">
        <f t="shared" ca="1" si="66"/>
        <v>0</v>
      </c>
      <c r="BQ100" s="193">
        <f t="shared" ca="1" si="66"/>
        <v>0</v>
      </c>
      <c r="BR100" s="193">
        <f t="shared" ca="1" si="66"/>
        <v>0</v>
      </c>
      <c r="BS100" s="193">
        <f t="shared" ca="1" si="66"/>
        <v>0</v>
      </c>
      <c r="BT100" s="193">
        <f t="shared" ca="1" si="66"/>
        <v>0</v>
      </c>
      <c r="BU100" s="193">
        <f t="shared" ca="1" si="65"/>
        <v>0</v>
      </c>
      <c r="BV100" s="193">
        <f t="shared" ca="1" si="65"/>
        <v>0</v>
      </c>
      <c r="BW100" s="193">
        <f t="shared" ca="1" si="65"/>
        <v>0</v>
      </c>
      <c r="BX100" s="193">
        <f t="shared" ca="1" si="65"/>
        <v>0</v>
      </c>
      <c r="BY100" s="193">
        <f t="shared" ca="1" si="65"/>
        <v>0</v>
      </c>
      <c r="BZ100" s="193">
        <f t="shared" ca="1" si="65"/>
        <v>0</v>
      </c>
      <c r="CA100" s="193">
        <f t="shared" ca="1" si="65"/>
        <v>0</v>
      </c>
      <c r="CB100" s="193">
        <f t="shared" ca="1" si="65"/>
        <v>0</v>
      </c>
      <c r="CC100" s="193">
        <f t="shared" ca="1" si="65"/>
        <v>0</v>
      </c>
      <c r="CD100" s="193">
        <f t="shared" ca="1" si="65"/>
        <v>0</v>
      </c>
      <c r="CE100" s="193">
        <f t="shared" ca="1" si="65"/>
        <v>0</v>
      </c>
      <c r="CF100" s="193">
        <f t="shared" ca="1" si="65"/>
        <v>0</v>
      </c>
      <c r="CG100" s="193">
        <f t="shared" ca="1" si="65"/>
        <v>0</v>
      </c>
      <c r="CH100" s="193">
        <f t="shared" ca="1" si="65"/>
        <v>0</v>
      </c>
      <c r="CI100" s="193">
        <f t="shared" ca="1" si="65"/>
        <v>0</v>
      </c>
      <c r="CJ100" s="193">
        <f t="shared" ca="1" si="65"/>
        <v>0</v>
      </c>
      <c r="CK100" s="193">
        <f t="shared" ca="1" si="65"/>
        <v>0</v>
      </c>
      <c r="CL100" s="193">
        <f t="shared" ca="1" si="65"/>
        <v>0</v>
      </c>
      <c r="CM100" s="193">
        <f t="shared" ca="1" si="65"/>
        <v>0</v>
      </c>
      <c r="CN100" s="193">
        <f t="shared" ca="1" si="65"/>
        <v>0</v>
      </c>
      <c r="CO100" s="193">
        <f t="shared" ca="1" si="65"/>
        <v>0</v>
      </c>
      <c r="CP100" s="193">
        <f t="shared" ca="1" si="65"/>
        <v>0</v>
      </c>
      <c r="CQ100" s="193">
        <f t="shared" ca="1" si="65"/>
        <v>0</v>
      </c>
      <c r="CR100" s="193">
        <f t="shared" ca="1" si="65"/>
        <v>0</v>
      </c>
      <c r="CS100" s="193">
        <f t="shared" ca="1" si="65"/>
        <v>0</v>
      </c>
      <c r="CT100" s="193">
        <f t="shared" ca="1" si="65"/>
        <v>0</v>
      </c>
      <c r="CU100" s="193">
        <f t="shared" ca="1" si="65"/>
        <v>0</v>
      </c>
      <c r="CV100" s="193">
        <f t="shared" ca="1" si="65"/>
        <v>0</v>
      </c>
      <c r="CW100" s="193">
        <f t="shared" ca="1" si="65"/>
        <v>0</v>
      </c>
      <c r="CX100" s="193">
        <f t="shared" ca="1" si="65"/>
        <v>0</v>
      </c>
      <c r="CY100" s="193">
        <f t="shared" ca="1" si="65"/>
        <v>0</v>
      </c>
      <c r="CZ100" s="193">
        <f t="shared" ca="1" si="65"/>
        <v>0</v>
      </c>
      <c r="DA100" s="193">
        <f t="shared" ca="1" si="65"/>
        <v>0</v>
      </c>
      <c r="DB100" s="193">
        <f t="shared" ca="1" si="65"/>
        <v>0</v>
      </c>
      <c r="DC100" s="193">
        <f t="shared" ca="1" si="65"/>
        <v>0</v>
      </c>
    </row>
    <row r="101" spans="1:107">
      <c r="A101" s="44">
        <v>72</v>
      </c>
      <c r="B101" s="160" t="str">
        <f t="shared" ca="1" si="44"/>
        <v>E.3.7.</v>
      </c>
      <c r="C101" s="162" t="str">
        <f t="shared" ca="1" si="45"/>
        <v>Veikla</v>
      </c>
      <c r="D101" s="234"/>
      <c r="E101" s="234"/>
      <c r="F101" s="235"/>
      <c r="G101" s="225">
        <f ca="1">SUMIF($H$39:$DC$39,"&lt;="&amp;PAL,$H101:$DC101)</f>
        <v>0</v>
      </c>
      <c r="H101" s="193">
        <f t="shared" ca="1" si="61"/>
        <v>0</v>
      </c>
      <c r="I101" s="193">
        <f t="shared" ca="1" si="66"/>
        <v>0</v>
      </c>
      <c r="J101" s="193">
        <f t="shared" ca="1" si="66"/>
        <v>0</v>
      </c>
      <c r="K101" s="193">
        <f t="shared" ca="1" si="66"/>
        <v>0</v>
      </c>
      <c r="L101" s="193">
        <f t="shared" ca="1" si="66"/>
        <v>0</v>
      </c>
      <c r="M101" s="193">
        <f t="shared" ca="1" si="66"/>
        <v>0</v>
      </c>
      <c r="N101" s="193">
        <f t="shared" ca="1" si="66"/>
        <v>0</v>
      </c>
      <c r="O101" s="193">
        <f t="shared" ca="1" si="66"/>
        <v>0</v>
      </c>
      <c r="P101" s="193">
        <f t="shared" ca="1" si="66"/>
        <v>0</v>
      </c>
      <c r="Q101" s="193">
        <f t="shared" ca="1" si="66"/>
        <v>0</v>
      </c>
      <c r="R101" s="193">
        <f t="shared" ca="1" si="66"/>
        <v>0</v>
      </c>
      <c r="S101" s="193">
        <f t="shared" ca="1" si="66"/>
        <v>0</v>
      </c>
      <c r="T101" s="193">
        <f t="shared" ca="1" si="66"/>
        <v>0</v>
      </c>
      <c r="U101" s="193">
        <f t="shared" ca="1" si="66"/>
        <v>0</v>
      </c>
      <c r="V101" s="193">
        <f t="shared" ca="1" si="66"/>
        <v>0</v>
      </c>
      <c r="W101" s="193">
        <f t="shared" ca="1" si="66"/>
        <v>0</v>
      </c>
      <c r="X101" s="193">
        <f t="shared" ca="1" si="66"/>
        <v>0</v>
      </c>
      <c r="Y101" s="193">
        <f t="shared" ca="1" si="66"/>
        <v>0</v>
      </c>
      <c r="Z101" s="193">
        <f t="shared" ca="1" si="66"/>
        <v>0</v>
      </c>
      <c r="AA101" s="193">
        <f t="shared" ca="1" si="66"/>
        <v>0</v>
      </c>
      <c r="AB101" s="193">
        <f t="shared" ca="1" si="66"/>
        <v>0</v>
      </c>
      <c r="AC101" s="193">
        <f t="shared" ca="1" si="66"/>
        <v>0</v>
      </c>
      <c r="AD101" s="193">
        <f t="shared" ca="1" si="66"/>
        <v>0</v>
      </c>
      <c r="AE101" s="193">
        <f t="shared" ca="1" si="66"/>
        <v>0</v>
      </c>
      <c r="AF101" s="193">
        <f t="shared" ca="1" si="66"/>
        <v>0</v>
      </c>
      <c r="AG101" s="193">
        <f t="shared" ca="1" si="66"/>
        <v>0</v>
      </c>
      <c r="AH101" s="193">
        <f t="shared" ca="1" si="66"/>
        <v>0</v>
      </c>
      <c r="AI101" s="193">
        <f t="shared" ca="1" si="66"/>
        <v>0</v>
      </c>
      <c r="AJ101" s="193">
        <f t="shared" ca="1" si="66"/>
        <v>0</v>
      </c>
      <c r="AK101" s="193">
        <f t="shared" ca="1" si="66"/>
        <v>0</v>
      </c>
      <c r="AL101" s="193">
        <f t="shared" ca="1" si="66"/>
        <v>0</v>
      </c>
      <c r="AM101" s="193">
        <f t="shared" ca="1" si="66"/>
        <v>0</v>
      </c>
      <c r="AN101" s="193">
        <f t="shared" ca="1" si="66"/>
        <v>0</v>
      </c>
      <c r="AO101" s="193">
        <f t="shared" ca="1" si="66"/>
        <v>0</v>
      </c>
      <c r="AP101" s="193">
        <f t="shared" ca="1" si="66"/>
        <v>0</v>
      </c>
      <c r="AQ101" s="193">
        <f t="shared" ca="1" si="66"/>
        <v>0</v>
      </c>
      <c r="AR101" s="193">
        <f t="shared" ca="1" si="66"/>
        <v>0</v>
      </c>
      <c r="AS101" s="193">
        <f t="shared" ca="1" si="66"/>
        <v>0</v>
      </c>
      <c r="AT101" s="193">
        <f t="shared" ca="1" si="66"/>
        <v>0</v>
      </c>
      <c r="AU101" s="193">
        <f t="shared" ca="1" si="66"/>
        <v>0</v>
      </c>
      <c r="AV101" s="193">
        <f t="shared" ca="1" si="66"/>
        <v>0</v>
      </c>
      <c r="AW101" s="193">
        <f t="shared" ca="1" si="66"/>
        <v>0</v>
      </c>
      <c r="AX101" s="193">
        <f t="shared" ca="1" si="66"/>
        <v>0</v>
      </c>
      <c r="AY101" s="193">
        <f t="shared" ca="1" si="66"/>
        <v>0</v>
      </c>
      <c r="AZ101" s="193">
        <f t="shared" ca="1" si="66"/>
        <v>0</v>
      </c>
      <c r="BA101" s="193">
        <f t="shared" ca="1" si="66"/>
        <v>0</v>
      </c>
      <c r="BB101" s="193">
        <f t="shared" ca="1" si="66"/>
        <v>0</v>
      </c>
      <c r="BC101" s="193">
        <f t="shared" ca="1" si="66"/>
        <v>0</v>
      </c>
      <c r="BD101" s="193">
        <f t="shared" ca="1" si="66"/>
        <v>0</v>
      </c>
      <c r="BE101" s="193">
        <f t="shared" ca="1" si="66"/>
        <v>0</v>
      </c>
      <c r="BF101" s="193">
        <f t="shared" ca="1" si="66"/>
        <v>0</v>
      </c>
      <c r="BG101" s="193">
        <f t="shared" ca="1" si="66"/>
        <v>0</v>
      </c>
      <c r="BH101" s="193">
        <f t="shared" ca="1" si="66"/>
        <v>0</v>
      </c>
      <c r="BI101" s="193">
        <f t="shared" ca="1" si="66"/>
        <v>0</v>
      </c>
      <c r="BJ101" s="193">
        <f t="shared" ca="1" si="66"/>
        <v>0</v>
      </c>
      <c r="BK101" s="193">
        <f t="shared" ca="1" si="66"/>
        <v>0</v>
      </c>
      <c r="BL101" s="193">
        <f t="shared" ca="1" si="66"/>
        <v>0</v>
      </c>
      <c r="BM101" s="193">
        <f t="shared" ca="1" si="66"/>
        <v>0</v>
      </c>
      <c r="BN101" s="193">
        <f t="shared" ca="1" si="66"/>
        <v>0</v>
      </c>
      <c r="BO101" s="193">
        <f t="shared" ca="1" si="66"/>
        <v>0</v>
      </c>
      <c r="BP101" s="193">
        <f t="shared" ca="1" si="66"/>
        <v>0</v>
      </c>
      <c r="BQ101" s="193">
        <f t="shared" ca="1" si="66"/>
        <v>0</v>
      </c>
      <c r="BR101" s="193">
        <f t="shared" ca="1" si="66"/>
        <v>0</v>
      </c>
      <c r="BS101" s="193">
        <f t="shared" ca="1" si="66"/>
        <v>0</v>
      </c>
      <c r="BT101" s="193">
        <f t="shared" ca="1" si="66"/>
        <v>0</v>
      </c>
      <c r="BU101" s="193">
        <f t="shared" ca="1" si="65"/>
        <v>0</v>
      </c>
      <c r="BV101" s="193">
        <f t="shared" ca="1" si="65"/>
        <v>0</v>
      </c>
      <c r="BW101" s="193">
        <f t="shared" ca="1" si="65"/>
        <v>0</v>
      </c>
      <c r="BX101" s="193">
        <f t="shared" ca="1" si="65"/>
        <v>0</v>
      </c>
      <c r="BY101" s="193">
        <f t="shared" ca="1" si="65"/>
        <v>0</v>
      </c>
      <c r="BZ101" s="193">
        <f t="shared" ca="1" si="65"/>
        <v>0</v>
      </c>
      <c r="CA101" s="193">
        <f t="shared" ca="1" si="65"/>
        <v>0</v>
      </c>
      <c r="CB101" s="193">
        <f t="shared" ca="1" si="65"/>
        <v>0</v>
      </c>
      <c r="CC101" s="193">
        <f t="shared" ca="1" si="65"/>
        <v>0</v>
      </c>
      <c r="CD101" s="193">
        <f t="shared" ca="1" si="65"/>
        <v>0</v>
      </c>
      <c r="CE101" s="193">
        <f t="shared" ca="1" si="65"/>
        <v>0</v>
      </c>
      <c r="CF101" s="193">
        <f t="shared" ca="1" si="65"/>
        <v>0</v>
      </c>
      <c r="CG101" s="193">
        <f t="shared" ca="1" si="65"/>
        <v>0</v>
      </c>
      <c r="CH101" s="193">
        <f t="shared" ca="1" si="65"/>
        <v>0</v>
      </c>
      <c r="CI101" s="193">
        <f t="shared" ca="1" si="65"/>
        <v>0</v>
      </c>
      <c r="CJ101" s="193">
        <f t="shared" ca="1" si="65"/>
        <v>0</v>
      </c>
      <c r="CK101" s="193">
        <f t="shared" ca="1" si="65"/>
        <v>0</v>
      </c>
      <c r="CL101" s="193">
        <f t="shared" ca="1" si="65"/>
        <v>0</v>
      </c>
      <c r="CM101" s="193">
        <f t="shared" ca="1" si="65"/>
        <v>0</v>
      </c>
      <c r="CN101" s="193">
        <f t="shared" ca="1" si="65"/>
        <v>0</v>
      </c>
      <c r="CO101" s="193">
        <f t="shared" ca="1" si="65"/>
        <v>0</v>
      </c>
      <c r="CP101" s="193">
        <f t="shared" ca="1" si="65"/>
        <v>0</v>
      </c>
      <c r="CQ101" s="193">
        <f t="shared" ca="1" si="65"/>
        <v>0</v>
      </c>
      <c r="CR101" s="193">
        <f t="shared" ca="1" si="65"/>
        <v>0</v>
      </c>
      <c r="CS101" s="193">
        <f t="shared" ca="1" si="65"/>
        <v>0</v>
      </c>
      <c r="CT101" s="193">
        <f t="shared" ca="1" si="65"/>
        <v>0</v>
      </c>
      <c r="CU101" s="193">
        <f t="shared" ca="1" si="65"/>
        <v>0</v>
      </c>
      <c r="CV101" s="193">
        <f t="shared" ca="1" si="65"/>
        <v>0</v>
      </c>
      <c r="CW101" s="193">
        <f t="shared" ca="1" si="65"/>
        <v>0</v>
      </c>
      <c r="CX101" s="193">
        <f t="shared" ca="1" si="65"/>
        <v>0</v>
      </c>
      <c r="CY101" s="193">
        <f t="shared" ca="1" si="65"/>
        <v>0</v>
      </c>
      <c r="CZ101" s="193">
        <f t="shared" ca="1" si="65"/>
        <v>0</v>
      </c>
      <c r="DA101" s="193">
        <f t="shared" ca="1" si="65"/>
        <v>0</v>
      </c>
      <c r="DB101" s="193">
        <f t="shared" ca="1" si="65"/>
        <v>0</v>
      </c>
      <c r="DC101" s="193">
        <f t="shared" ca="1" si="65"/>
        <v>0</v>
      </c>
    </row>
    <row r="102" spans="1:107">
      <c r="A102" s="44">
        <v>73</v>
      </c>
      <c r="B102" s="160" t="str">
        <f t="shared" ca="1" si="44"/>
        <v>E.3.8.</v>
      </c>
      <c r="C102" s="162" t="str">
        <f t="shared" ca="1" si="45"/>
        <v>Veikla</v>
      </c>
      <c r="D102" s="234"/>
      <c r="E102" s="234"/>
      <c r="F102" s="235"/>
      <c r="G102" s="225">
        <f ca="1">SUMIF($H$39:$DC$39,"&lt;="&amp;PAL,$H102:$DC102)</f>
        <v>0</v>
      </c>
      <c r="H102" s="193">
        <f t="shared" ca="1" si="61"/>
        <v>0</v>
      </c>
      <c r="I102" s="193">
        <f t="shared" ca="1" si="66"/>
        <v>0</v>
      </c>
      <c r="J102" s="193">
        <f t="shared" ca="1" si="66"/>
        <v>0</v>
      </c>
      <c r="K102" s="193">
        <f t="shared" ca="1" si="66"/>
        <v>0</v>
      </c>
      <c r="L102" s="193">
        <f t="shared" ca="1" si="66"/>
        <v>0</v>
      </c>
      <c r="M102" s="193">
        <f t="shared" ca="1" si="66"/>
        <v>0</v>
      </c>
      <c r="N102" s="193">
        <f t="shared" ca="1" si="66"/>
        <v>0</v>
      </c>
      <c r="O102" s="193">
        <f t="shared" ca="1" si="66"/>
        <v>0</v>
      </c>
      <c r="P102" s="193">
        <f t="shared" ca="1" si="66"/>
        <v>0</v>
      </c>
      <c r="Q102" s="193">
        <f t="shared" ca="1" si="66"/>
        <v>0</v>
      </c>
      <c r="R102" s="193">
        <f t="shared" ca="1" si="66"/>
        <v>0</v>
      </c>
      <c r="S102" s="193">
        <f t="shared" ca="1" si="66"/>
        <v>0</v>
      </c>
      <c r="T102" s="193">
        <f t="shared" ca="1" si="66"/>
        <v>0</v>
      </c>
      <c r="U102" s="193">
        <f t="shared" ca="1" si="66"/>
        <v>0</v>
      </c>
      <c r="V102" s="193">
        <f t="shared" ca="1" si="66"/>
        <v>0</v>
      </c>
      <c r="W102" s="193">
        <f t="shared" ca="1" si="66"/>
        <v>0</v>
      </c>
      <c r="X102" s="193">
        <f t="shared" ca="1" si="66"/>
        <v>0</v>
      </c>
      <c r="Y102" s="193">
        <f t="shared" ca="1" si="66"/>
        <v>0</v>
      </c>
      <c r="Z102" s="193">
        <f t="shared" ca="1" si="66"/>
        <v>0</v>
      </c>
      <c r="AA102" s="193">
        <f t="shared" ca="1" si="66"/>
        <v>0</v>
      </c>
      <c r="AB102" s="193">
        <f t="shared" ca="1" si="66"/>
        <v>0</v>
      </c>
      <c r="AC102" s="193">
        <f t="shared" ca="1" si="66"/>
        <v>0</v>
      </c>
      <c r="AD102" s="193">
        <f t="shared" ca="1" si="66"/>
        <v>0</v>
      </c>
      <c r="AE102" s="193">
        <f t="shared" ca="1" si="66"/>
        <v>0</v>
      </c>
      <c r="AF102" s="193">
        <f t="shared" ca="1" si="66"/>
        <v>0</v>
      </c>
      <c r="AG102" s="193">
        <f t="shared" ca="1" si="66"/>
        <v>0</v>
      </c>
      <c r="AH102" s="193">
        <f t="shared" ca="1" si="66"/>
        <v>0</v>
      </c>
      <c r="AI102" s="193">
        <f t="shared" ca="1" si="66"/>
        <v>0</v>
      </c>
      <c r="AJ102" s="193">
        <f t="shared" ca="1" si="66"/>
        <v>0</v>
      </c>
      <c r="AK102" s="193">
        <f t="shared" ca="1" si="66"/>
        <v>0</v>
      </c>
      <c r="AL102" s="193">
        <f t="shared" ca="1" si="66"/>
        <v>0</v>
      </c>
      <c r="AM102" s="193">
        <f t="shared" ca="1" si="66"/>
        <v>0</v>
      </c>
      <c r="AN102" s="193">
        <f t="shared" ca="1" si="66"/>
        <v>0</v>
      </c>
      <c r="AO102" s="193">
        <f t="shared" ca="1" si="66"/>
        <v>0</v>
      </c>
      <c r="AP102" s="193">
        <f t="shared" ca="1" si="66"/>
        <v>0</v>
      </c>
      <c r="AQ102" s="193">
        <f t="shared" ca="1" si="66"/>
        <v>0</v>
      </c>
      <c r="AR102" s="193">
        <f t="shared" ca="1" si="66"/>
        <v>0</v>
      </c>
      <c r="AS102" s="193">
        <f t="shared" ca="1" si="66"/>
        <v>0</v>
      </c>
      <c r="AT102" s="193">
        <f t="shared" ca="1" si="66"/>
        <v>0</v>
      </c>
      <c r="AU102" s="193">
        <f t="shared" ca="1" si="66"/>
        <v>0</v>
      </c>
      <c r="AV102" s="193">
        <f t="shared" ca="1" si="66"/>
        <v>0</v>
      </c>
      <c r="AW102" s="193">
        <f t="shared" ca="1" si="66"/>
        <v>0</v>
      </c>
      <c r="AX102" s="193">
        <f t="shared" ca="1" si="66"/>
        <v>0</v>
      </c>
      <c r="AY102" s="193">
        <f t="shared" ca="1" si="66"/>
        <v>0</v>
      </c>
      <c r="AZ102" s="193">
        <f t="shared" ca="1" si="66"/>
        <v>0</v>
      </c>
      <c r="BA102" s="193">
        <f t="shared" ca="1" si="66"/>
        <v>0</v>
      </c>
      <c r="BB102" s="193">
        <f t="shared" ca="1" si="66"/>
        <v>0</v>
      </c>
      <c r="BC102" s="193">
        <f t="shared" ca="1" si="66"/>
        <v>0</v>
      </c>
      <c r="BD102" s="193">
        <f t="shared" ca="1" si="66"/>
        <v>0</v>
      </c>
      <c r="BE102" s="193">
        <f t="shared" ca="1" si="66"/>
        <v>0</v>
      </c>
      <c r="BF102" s="193">
        <f t="shared" ca="1" si="66"/>
        <v>0</v>
      </c>
      <c r="BG102" s="193">
        <f t="shared" ca="1" si="66"/>
        <v>0</v>
      </c>
      <c r="BH102" s="193">
        <f t="shared" ca="1" si="66"/>
        <v>0</v>
      </c>
      <c r="BI102" s="193">
        <f t="shared" ca="1" si="66"/>
        <v>0</v>
      </c>
      <c r="BJ102" s="193">
        <f t="shared" ca="1" si="66"/>
        <v>0</v>
      </c>
      <c r="BK102" s="193">
        <f t="shared" ca="1" si="66"/>
        <v>0</v>
      </c>
      <c r="BL102" s="193">
        <f t="shared" ca="1" si="66"/>
        <v>0</v>
      </c>
      <c r="BM102" s="193">
        <f t="shared" ca="1" si="66"/>
        <v>0</v>
      </c>
      <c r="BN102" s="193">
        <f t="shared" ca="1" si="66"/>
        <v>0</v>
      </c>
      <c r="BO102" s="193">
        <f t="shared" ca="1" si="66"/>
        <v>0</v>
      </c>
      <c r="BP102" s="193">
        <f t="shared" ca="1" si="66"/>
        <v>0</v>
      </c>
      <c r="BQ102" s="193">
        <f t="shared" ca="1" si="66"/>
        <v>0</v>
      </c>
      <c r="BR102" s="193">
        <f t="shared" ca="1" si="66"/>
        <v>0</v>
      </c>
      <c r="BS102" s="193">
        <f t="shared" ca="1" si="66"/>
        <v>0</v>
      </c>
      <c r="BT102" s="193">
        <f t="shared" ca="1" si="66"/>
        <v>0</v>
      </c>
      <c r="BU102" s="193">
        <f t="shared" ca="1" si="65"/>
        <v>0</v>
      </c>
      <c r="BV102" s="193">
        <f t="shared" ca="1" si="65"/>
        <v>0</v>
      </c>
      <c r="BW102" s="193">
        <f t="shared" ca="1" si="65"/>
        <v>0</v>
      </c>
      <c r="BX102" s="193">
        <f t="shared" ca="1" si="65"/>
        <v>0</v>
      </c>
      <c r="BY102" s="193">
        <f t="shared" ca="1" si="65"/>
        <v>0</v>
      </c>
      <c r="BZ102" s="193">
        <f t="shared" ca="1" si="65"/>
        <v>0</v>
      </c>
      <c r="CA102" s="193">
        <f t="shared" ca="1" si="65"/>
        <v>0</v>
      </c>
      <c r="CB102" s="193">
        <f t="shared" ca="1" si="65"/>
        <v>0</v>
      </c>
      <c r="CC102" s="193">
        <f t="shared" ca="1" si="65"/>
        <v>0</v>
      </c>
      <c r="CD102" s="193">
        <f t="shared" ca="1" si="65"/>
        <v>0</v>
      </c>
      <c r="CE102" s="193">
        <f t="shared" ca="1" si="65"/>
        <v>0</v>
      </c>
      <c r="CF102" s="193">
        <f t="shared" ca="1" si="65"/>
        <v>0</v>
      </c>
      <c r="CG102" s="193">
        <f t="shared" ca="1" si="65"/>
        <v>0</v>
      </c>
      <c r="CH102" s="193">
        <f t="shared" ca="1" si="65"/>
        <v>0</v>
      </c>
      <c r="CI102" s="193">
        <f t="shared" ca="1" si="65"/>
        <v>0</v>
      </c>
      <c r="CJ102" s="193">
        <f t="shared" ca="1" si="65"/>
        <v>0</v>
      </c>
      <c r="CK102" s="193">
        <f t="shared" ca="1" si="65"/>
        <v>0</v>
      </c>
      <c r="CL102" s="193">
        <f t="shared" ca="1" si="65"/>
        <v>0</v>
      </c>
      <c r="CM102" s="193">
        <f t="shared" ca="1" si="65"/>
        <v>0</v>
      </c>
      <c r="CN102" s="193">
        <f t="shared" ca="1" si="65"/>
        <v>0</v>
      </c>
      <c r="CO102" s="193">
        <f t="shared" ca="1" si="65"/>
        <v>0</v>
      </c>
      <c r="CP102" s="193">
        <f t="shared" ca="1" si="65"/>
        <v>0</v>
      </c>
      <c r="CQ102" s="193">
        <f t="shared" ca="1" si="65"/>
        <v>0</v>
      </c>
      <c r="CR102" s="193">
        <f t="shared" ca="1" si="65"/>
        <v>0</v>
      </c>
      <c r="CS102" s="193">
        <f t="shared" ca="1" si="65"/>
        <v>0</v>
      </c>
      <c r="CT102" s="193">
        <f t="shared" ca="1" si="65"/>
        <v>0</v>
      </c>
      <c r="CU102" s="193">
        <f t="shared" ca="1" si="65"/>
        <v>0</v>
      </c>
      <c r="CV102" s="193">
        <f t="shared" ca="1" si="65"/>
        <v>0</v>
      </c>
      <c r="CW102" s="193">
        <f t="shared" ca="1" si="65"/>
        <v>0</v>
      </c>
      <c r="CX102" s="193">
        <f t="shared" ca="1" si="65"/>
        <v>0</v>
      </c>
      <c r="CY102" s="193">
        <f t="shared" ca="1" si="65"/>
        <v>0</v>
      </c>
      <c r="CZ102" s="193">
        <f t="shared" ca="1" si="65"/>
        <v>0</v>
      </c>
      <c r="DA102" s="193">
        <f t="shared" ca="1" si="65"/>
        <v>0</v>
      </c>
      <c r="DB102" s="193">
        <f t="shared" ca="1" si="65"/>
        <v>0</v>
      </c>
      <c r="DC102" s="193">
        <f t="shared" ca="1" si="65"/>
        <v>0</v>
      </c>
    </row>
    <row r="103" spans="1:107">
      <c r="A103" s="44">
        <v>74</v>
      </c>
      <c r="B103" s="160" t="str">
        <f t="shared" ca="1" si="44"/>
        <v>E.3.9.</v>
      </c>
      <c r="C103" s="162" t="str">
        <f t="shared" ca="1" si="45"/>
        <v>Investicijos (privataus ir NVO sektoriaus)</v>
      </c>
      <c r="D103" s="234"/>
      <c r="E103" s="234"/>
      <c r="F103" s="235"/>
      <c r="G103" s="225">
        <f ca="1">SUMIF($H$39:$DC$39,"&lt;="&amp;PAL,$H103:$DC103)</f>
        <v>0</v>
      </c>
      <c r="H103" s="193">
        <f t="shared" ca="1" si="61"/>
        <v>0</v>
      </c>
      <c r="I103" s="193">
        <f t="shared" ca="1" si="66"/>
        <v>0</v>
      </c>
      <c r="J103" s="193">
        <f t="shared" ca="1" si="66"/>
        <v>0</v>
      </c>
      <c r="K103" s="193">
        <f t="shared" ca="1" si="66"/>
        <v>0</v>
      </c>
      <c r="L103" s="193">
        <f t="shared" ca="1" si="66"/>
        <v>0</v>
      </c>
      <c r="M103" s="193">
        <f t="shared" ca="1" si="66"/>
        <v>0</v>
      </c>
      <c r="N103" s="193">
        <f t="shared" ca="1" si="66"/>
        <v>0</v>
      </c>
      <c r="O103" s="193">
        <f t="shared" ca="1" si="66"/>
        <v>0</v>
      </c>
      <c r="P103" s="193">
        <f t="shared" ca="1" si="66"/>
        <v>0</v>
      </c>
      <c r="Q103" s="193">
        <f t="shared" ca="1" si="66"/>
        <v>0</v>
      </c>
      <c r="R103" s="193">
        <f t="shared" ca="1" si="66"/>
        <v>0</v>
      </c>
      <c r="S103" s="193">
        <f t="shared" ca="1" si="66"/>
        <v>0</v>
      </c>
      <c r="T103" s="193">
        <f t="shared" ca="1" si="66"/>
        <v>0</v>
      </c>
      <c r="U103" s="193">
        <f t="shared" ca="1" si="66"/>
        <v>0</v>
      </c>
      <c r="V103" s="193">
        <f t="shared" ca="1" si="66"/>
        <v>0</v>
      </c>
      <c r="W103" s="193">
        <f t="shared" ca="1" si="66"/>
        <v>0</v>
      </c>
      <c r="X103" s="193">
        <f t="shared" ca="1" si="66"/>
        <v>0</v>
      </c>
      <c r="Y103" s="193">
        <f t="shared" ca="1" si="66"/>
        <v>0</v>
      </c>
      <c r="Z103" s="193">
        <f t="shared" ca="1" si="66"/>
        <v>0</v>
      </c>
      <c r="AA103" s="193">
        <f t="shared" ca="1" si="66"/>
        <v>0</v>
      </c>
      <c r="AB103" s="193">
        <f t="shared" ca="1" si="66"/>
        <v>0</v>
      </c>
      <c r="AC103" s="193">
        <f t="shared" ca="1" si="66"/>
        <v>0</v>
      </c>
      <c r="AD103" s="193">
        <f t="shared" ca="1" si="66"/>
        <v>0</v>
      </c>
      <c r="AE103" s="193">
        <f t="shared" ca="1" si="66"/>
        <v>0</v>
      </c>
      <c r="AF103" s="193">
        <f t="shared" ca="1" si="66"/>
        <v>0</v>
      </c>
      <c r="AG103" s="193">
        <f t="shared" ca="1" si="66"/>
        <v>0</v>
      </c>
      <c r="AH103" s="193">
        <f t="shared" ca="1" si="66"/>
        <v>0</v>
      </c>
      <c r="AI103" s="193">
        <f t="shared" ca="1" si="66"/>
        <v>0</v>
      </c>
      <c r="AJ103" s="193">
        <f t="shared" ca="1" si="66"/>
        <v>0</v>
      </c>
      <c r="AK103" s="193">
        <f t="shared" ca="1" si="66"/>
        <v>0</v>
      </c>
      <c r="AL103" s="193">
        <f t="shared" ca="1" si="66"/>
        <v>0</v>
      </c>
      <c r="AM103" s="193">
        <f t="shared" ca="1" si="66"/>
        <v>0</v>
      </c>
      <c r="AN103" s="193">
        <f t="shared" ca="1" si="66"/>
        <v>0</v>
      </c>
      <c r="AO103" s="193">
        <f t="shared" ca="1" si="66"/>
        <v>0</v>
      </c>
      <c r="AP103" s="193">
        <f t="shared" ca="1" si="66"/>
        <v>0</v>
      </c>
      <c r="AQ103" s="193">
        <f t="shared" ca="1" si="66"/>
        <v>0</v>
      </c>
      <c r="AR103" s="193">
        <f t="shared" ca="1" si="66"/>
        <v>0</v>
      </c>
      <c r="AS103" s="193">
        <f t="shared" ca="1" si="66"/>
        <v>0</v>
      </c>
      <c r="AT103" s="193">
        <f t="shared" ca="1" si="66"/>
        <v>0</v>
      </c>
      <c r="AU103" s="193">
        <f t="shared" ca="1" si="66"/>
        <v>0</v>
      </c>
      <c r="AV103" s="193">
        <f t="shared" ca="1" si="66"/>
        <v>0</v>
      </c>
      <c r="AW103" s="193">
        <f t="shared" ca="1" si="66"/>
        <v>0</v>
      </c>
      <c r="AX103" s="193">
        <f t="shared" ca="1" si="66"/>
        <v>0</v>
      </c>
      <c r="AY103" s="193">
        <f t="shared" ca="1" si="66"/>
        <v>0</v>
      </c>
      <c r="AZ103" s="193">
        <f t="shared" ca="1" si="66"/>
        <v>0</v>
      </c>
      <c r="BA103" s="193">
        <f t="shared" ca="1" si="66"/>
        <v>0</v>
      </c>
      <c r="BB103" s="193">
        <f t="shared" ca="1" si="66"/>
        <v>0</v>
      </c>
      <c r="BC103" s="193">
        <f t="shared" ca="1" si="66"/>
        <v>0</v>
      </c>
      <c r="BD103" s="193">
        <f t="shared" ca="1" si="66"/>
        <v>0</v>
      </c>
      <c r="BE103" s="193">
        <f t="shared" ca="1" si="66"/>
        <v>0</v>
      </c>
      <c r="BF103" s="193">
        <f t="shared" ca="1" si="66"/>
        <v>0</v>
      </c>
      <c r="BG103" s="193">
        <f t="shared" ca="1" si="66"/>
        <v>0</v>
      </c>
      <c r="BH103" s="193">
        <f t="shared" ca="1" si="66"/>
        <v>0</v>
      </c>
      <c r="BI103" s="193">
        <f t="shared" ca="1" si="66"/>
        <v>0</v>
      </c>
      <c r="BJ103" s="193">
        <f t="shared" ca="1" si="66"/>
        <v>0</v>
      </c>
      <c r="BK103" s="193">
        <f t="shared" ca="1" si="66"/>
        <v>0</v>
      </c>
      <c r="BL103" s="193">
        <f t="shared" ca="1" si="66"/>
        <v>0</v>
      </c>
      <c r="BM103" s="193">
        <f t="shared" ca="1" si="66"/>
        <v>0</v>
      </c>
      <c r="BN103" s="193">
        <f t="shared" ca="1" si="66"/>
        <v>0</v>
      </c>
      <c r="BO103" s="193">
        <f t="shared" ca="1" si="66"/>
        <v>0</v>
      </c>
      <c r="BP103" s="193">
        <f t="shared" ca="1" si="66"/>
        <v>0</v>
      </c>
      <c r="BQ103" s="193">
        <f t="shared" ca="1" si="66"/>
        <v>0</v>
      </c>
      <c r="BR103" s="193">
        <f t="shared" ca="1" si="66"/>
        <v>0</v>
      </c>
      <c r="BS103" s="193">
        <f t="shared" ca="1" si="66"/>
        <v>0</v>
      </c>
      <c r="BT103" s="193">
        <f t="shared" ref="BT103:DC103" ca="1" si="67">IFERROR(OFFSET(INDIRECT("'"&amp;Opt_alt&amp;"'!H12"),$A103,BT$39)*(1+VMI)^BT$39,"")</f>
        <v>0</v>
      </c>
      <c r="BU103" s="193">
        <f t="shared" ca="1" si="67"/>
        <v>0</v>
      </c>
      <c r="BV103" s="193">
        <f t="shared" ca="1" si="67"/>
        <v>0</v>
      </c>
      <c r="BW103" s="193">
        <f t="shared" ca="1" si="67"/>
        <v>0</v>
      </c>
      <c r="BX103" s="193">
        <f t="shared" ca="1" si="67"/>
        <v>0</v>
      </c>
      <c r="BY103" s="193">
        <f t="shared" ca="1" si="67"/>
        <v>0</v>
      </c>
      <c r="BZ103" s="193">
        <f t="shared" ca="1" si="67"/>
        <v>0</v>
      </c>
      <c r="CA103" s="193">
        <f t="shared" ca="1" si="67"/>
        <v>0</v>
      </c>
      <c r="CB103" s="193">
        <f t="shared" ca="1" si="67"/>
        <v>0</v>
      </c>
      <c r="CC103" s="193">
        <f t="shared" ca="1" si="67"/>
        <v>0</v>
      </c>
      <c r="CD103" s="193">
        <f t="shared" ca="1" si="67"/>
        <v>0</v>
      </c>
      <c r="CE103" s="193">
        <f t="shared" ca="1" si="67"/>
        <v>0</v>
      </c>
      <c r="CF103" s="193">
        <f t="shared" ca="1" si="67"/>
        <v>0</v>
      </c>
      <c r="CG103" s="193">
        <f t="shared" ca="1" si="67"/>
        <v>0</v>
      </c>
      <c r="CH103" s="193">
        <f t="shared" ca="1" si="67"/>
        <v>0</v>
      </c>
      <c r="CI103" s="193">
        <f t="shared" ca="1" si="67"/>
        <v>0</v>
      </c>
      <c r="CJ103" s="193">
        <f t="shared" ca="1" si="67"/>
        <v>0</v>
      </c>
      <c r="CK103" s="193">
        <f t="shared" ca="1" si="67"/>
        <v>0</v>
      </c>
      <c r="CL103" s="193">
        <f t="shared" ca="1" si="67"/>
        <v>0</v>
      </c>
      <c r="CM103" s="193">
        <f t="shared" ca="1" si="67"/>
        <v>0</v>
      </c>
      <c r="CN103" s="193">
        <f t="shared" ca="1" si="67"/>
        <v>0</v>
      </c>
      <c r="CO103" s="193">
        <f t="shared" ca="1" si="67"/>
        <v>0</v>
      </c>
      <c r="CP103" s="193">
        <f t="shared" ca="1" si="67"/>
        <v>0</v>
      </c>
      <c r="CQ103" s="193">
        <f t="shared" ca="1" si="67"/>
        <v>0</v>
      </c>
      <c r="CR103" s="193">
        <f t="shared" ca="1" si="67"/>
        <v>0</v>
      </c>
      <c r="CS103" s="193">
        <f t="shared" ca="1" si="67"/>
        <v>0</v>
      </c>
      <c r="CT103" s="193">
        <f t="shared" ca="1" si="67"/>
        <v>0</v>
      </c>
      <c r="CU103" s="193">
        <f t="shared" ca="1" si="67"/>
        <v>0</v>
      </c>
      <c r="CV103" s="193">
        <f t="shared" ca="1" si="67"/>
        <v>0</v>
      </c>
      <c r="CW103" s="193">
        <f t="shared" ca="1" si="67"/>
        <v>0</v>
      </c>
      <c r="CX103" s="193">
        <f t="shared" ca="1" si="67"/>
        <v>0</v>
      </c>
      <c r="CY103" s="193">
        <f t="shared" ca="1" si="67"/>
        <v>0</v>
      </c>
      <c r="CZ103" s="193">
        <f t="shared" ca="1" si="67"/>
        <v>0</v>
      </c>
      <c r="DA103" s="193">
        <f t="shared" ca="1" si="67"/>
        <v>0</v>
      </c>
      <c r="DB103" s="193">
        <f t="shared" ca="1" si="67"/>
        <v>0</v>
      </c>
      <c r="DC103" s="193">
        <f t="shared" ca="1" si="67"/>
        <v>0</v>
      </c>
    </row>
    <row r="104" spans="1:107">
      <c r="A104" s="44">
        <v>78</v>
      </c>
      <c r="B104" s="527" t="str">
        <f t="shared" ca="1" si="44"/>
        <v>F.</v>
      </c>
      <c r="C104" s="329" t="str">
        <f t="shared" ca="1" si="45"/>
        <v>KOMUNIKACINĖS VEIKLOS</v>
      </c>
      <c r="D104" s="234"/>
      <c r="E104" s="234"/>
      <c r="F104" s="235"/>
      <c r="G104" s="225">
        <f ca="1">SUMIF($H$39:$DC$39,"&lt;="&amp;PAL,$H104:$DC104)</f>
        <v>0</v>
      </c>
      <c r="H104" s="336">
        <f ca="1">SUM(H105:H113)</f>
        <v>0</v>
      </c>
      <c r="I104" s="336">
        <f t="shared" ref="I104:BT104" ca="1" si="68">SUM(I105:I113)</f>
        <v>0</v>
      </c>
      <c r="J104" s="336">
        <f t="shared" ca="1" si="68"/>
        <v>0</v>
      </c>
      <c r="K104" s="336">
        <f t="shared" ca="1" si="68"/>
        <v>0</v>
      </c>
      <c r="L104" s="336">
        <f t="shared" ca="1" si="68"/>
        <v>0</v>
      </c>
      <c r="M104" s="336">
        <f t="shared" ca="1" si="68"/>
        <v>0</v>
      </c>
      <c r="N104" s="336">
        <f t="shared" ca="1" si="68"/>
        <v>0</v>
      </c>
      <c r="O104" s="336">
        <f t="shared" ca="1" si="68"/>
        <v>0</v>
      </c>
      <c r="P104" s="336">
        <f t="shared" ca="1" si="68"/>
        <v>0</v>
      </c>
      <c r="Q104" s="336">
        <f t="shared" ca="1" si="68"/>
        <v>0</v>
      </c>
      <c r="R104" s="336">
        <f t="shared" ca="1" si="68"/>
        <v>0</v>
      </c>
      <c r="S104" s="336">
        <f t="shared" ca="1" si="68"/>
        <v>0</v>
      </c>
      <c r="T104" s="336">
        <f t="shared" ca="1" si="68"/>
        <v>0</v>
      </c>
      <c r="U104" s="336">
        <f t="shared" ca="1" si="68"/>
        <v>0</v>
      </c>
      <c r="V104" s="336">
        <f t="shared" ca="1" si="68"/>
        <v>0</v>
      </c>
      <c r="W104" s="336">
        <f t="shared" ca="1" si="68"/>
        <v>0</v>
      </c>
      <c r="X104" s="336">
        <f t="shared" ca="1" si="68"/>
        <v>0</v>
      </c>
      <c r="Y104" s="336">
        <f t="shared" ca="1" si="68"/>
        <v>0</v>
      </c>
      <c r="Z104" s="336">
        <f t="shared" ca="1" si="68"/>
        <v>0</v>
      </c>
      <c r="AA104" s="336">
        <f t="shared" ca="1" si="68"/>
        <v>0</v>
      </c>
      <c r="AB104" s="336">
        <f t="shared" ca="1" si="68"/>
        <v>0</v>
      </c>
      <c r="AC104" s="336">
        <f t="shared" ca="1" si="68"/>
        <v>0</v>
      </c>
      <c r="AD104" s="336">
        <f t="shared" ca="1" si="68"/>
        <v>0</v>
      </c>
      <c r="AE104" s="336">
        <f t="shared" ca="1" si="68"/>
        <v>0</v>
      </c>
      <c r="AF104" s="336">
        <f t="shared" ca="1" si="68"/>
        <v>0</v>
      </c>
      <c r="AG104" s="336">
        <f t="shared" ca="1" si="68"/>
        <v>0</v>
      </c>
      <c r="AH104" s="336">
        <f t="shared" ca="1" si="68"/>
        <v>0</v>
      </c>
      <c r="AI104" s="336">
        <f t="shared" ca="1" si="68"/>
        <v>0</v>
      </c>
      <c r="AJ104" s="336">
        <f t="shared" ca="1" si="68"/>
        <v>0</v>
      </c>
      <c r="AK104" s="336">
        <f t="shared" ca="1" si="68"/>
        <v>0</v>
      </c>
      <c r="AL104" s="336">
        <f t="shared" ca="1" si="68"/>
        <v>0</v>
      </c>
      <c r="AM104" s="336">
        <f t="shared" ca="1" si="68"/>
        <v>0</v>
      </c>
      <c r="AN104" s="336">
        <f t="shared" ca="1" si="68"/>
        <v>0</v>
      </c>
      <c r="AO104" s="336">
        <f t="shared" ca="1" si="68"/>
        <v>0</v>
      </c>
      <c r="AP104" s="336">
        <f t="shared" ca="1" si="68"/>
        <v>0</v>
      </c>
      <c r="AQ104" s="336">
        <f t="shared" ca="1" si="68"/>
        <v>0</v>
      </c>
      <c r="AR104" s="336">
        <f t="shared" ca="1" si="68"/>
        <v>0</v>
      </c>
      <c r="AS104" s="336">
        <f t="shared" ca="1" si="68"/>
        <v>0</v>
      </c>
      <c r="AT104" s="336">
        <f t="shared" ca="1" si="68"/>
        <v>0</v>
      </c>
      <c r="AU104" s="336">
        <f t="shared" ca="1" si="68"/>
        <v>0</v>
      </c>
      <c r="AV104" s="336">
        <f t="shared" ca="1" si="68"/>
        <v>0</v>
      </c>
      <c r="AW104" s="336">
        <f t="shared" ca="1" si="68"/>
        <v>0</v>
      </c>
      <c r="AX104" s="336">
        <f t="shared" ca="1" si="68"/>
        <v>0</v>
      </c>
      <c r="AY104" s="336">
        <f t="shared" ca="1" si="68"/>
        <v>0</v>
      </c>
      <c r="AZ104" s="336">
        <f t="shared" ca="1" si="68"/>
        <v>0</v>
      </c>
      <c r="BA104" s="336">
        <f t="shared" ca="1" si="68"/>
        <v>0</v>
      </c>
      <c r="BB104" s="336">
        <f t="shared" ca="1" si="68"/>
        <v>0</v>
      </c>
      <c r="BC104" s="336">
        <f t="shared" ca="1" si="68"/>
        <v>0</v>
      </c>
      <c r="BD104" s="336">
        <f t="shared" ca="1" si="68"/>
        <v>0</v>
      </c>
      <c r="BE104" s="336">
        <f t="shared" ca="1" si="68"/>
        <v>0</v>
      </c>
      <c r="BF104" s="336">
        <f t="shared" ca="1" si="68"/>
        <v>0</v>
      </c>
      <c r="BG104" s="336">
        <f t="shared" ca="1" si="68"/>
        <v>0</v>
      </c>
      <c r="BH104" s="336">
        <f t="shared" ca="1" si="68"/>
        <v>0</v>
      </c>
      <c r="BI104" s="336">
        <f t="shared" ca="1" si="68"/>
        <v>0</v>
      </c>
      <c r="BJ104" s="336">
        <f t="shared" ca="1" si="68"/>
        <v>0</v>
      </c>
      <c r="BK104" s="336">
        <f t="shared" ca="1" si="68"/>
        <v>0</v>
      </c>
      <c r="BL104" s="336">
        <f t="shared" ca="1" si="68"/>
        <v>0</v>
      </c>
      <c r="BM104" s="336">
        <f t="shared" ca="1" si="68"/>
        <v>0</v>
      </c>
      <c r="BN104" s="336">
        <f t="shared" ca="1" si="68"/>
        <v>0</v>
      </c>
      <c r="BO104" s="336">
        <f t="shared" ca="1" si="68"/>
        <v>0</v>
      </c>
      <c r="BP104" s="336">
        <f t="shared" ca="1" si="68"/>
        <v>0</v>
      </c>
      <c r="BQ104" s="336">
        <f t="shared" ca="1" si="68"/>
        <v>0</v>
      </c>
      <c r="BR104" s="336">
        <f t="shared" ca="1" si="68"/>
        <v>0</v>
      </c>
      <c r="BS104" s="336">
        <f t="shared" ca="1" si="68"/>
        <v>0</v>
      </c>
      <c r="BT104" s="336">
        <f t="shared" ca="1" si="68"/>
        <v>0</v>
      </c>
      <c r="BU104" s="336">
        <f t="shared" ref="BU104:DC104" ca="1" si="69">SUM(BU105:BU113)</f>
        <v>0</v>
      </c>
      <c r="BV104" s="336">
        <f t="shared" ca="1" si="69"/>
        <v>0</v>
      </c>
      <c r="BW104" s="336">
        <f t="shared" ca="1" si="69"/>
        <v>0</v>
      </c>
      <c r="BX104" s="336">
        <f t="shared" ca="1" si="69"/>
        <v>0</v>
      </c>
      <c r="BY104" s="336">
        <f t="shared" ca="1" si="69"/>
        <v>0</v>
      </c>
      <c r="BZ104" s="336">
        <f t="shared" ca="1" si="69"/>
        <v>0</v>
      </c>
      <c r="CA104" s="336">
        <f t="shared" ca="1" si="69"/>
        <v>0</v>
      </c>
      <c r="CB104" s="336">
        <f t="shared" ca="1" si="69"/>
        <v>0</v>
      </c>
      <c r="CC104" s="336">
        <f t="shared" ca="1" si="69"/>
        <v>0</v>
      </c>
      <c r="CD104" s="336">
        <f t="shared" ca="1" si="69"/>
        <v>0</v>
      </c>
      <c r="CE104" s="336">
        <f t="shared" ca="1" si="69"/>
        <v>0</v>
      </c>
      <c r="CF104" s="336">
        <f t="shared" ca="1" si="69"/>
        <v>0</v>
      </c>
      <c r="CG104" s="336">
        <f t="shared" ca="1" si="69"/>
        <v>0</v>
      </c>
      <c r="CH104" s="336">
        <f t="shared" ca="1" si="69"/>
        <v>0</v>
      </c>
      <c r="CI104" s="336">
        <f t="shared" ca="1" si="69"/>
        <v>0</v>
      </c>
      <c r="CJ104" s="336">
        <f t="shared" ca="1" si="69"/>
        <v>0</v>
      </c>
      <c r="CK104" s="336">
        <f t="shared" ca="1" si="69"/>
        <v>0</v>
      </c>
      <c r="CL104" s="336">
        <f t="shared" ca="1" si="69"/>
        <v>0</v>
      </c>
      <c r="CM104" s="336">
        <f t="shared" ca="1" si="69"/>
        <v>0</v>
      </c>
      <c r="CN104" s="336">
        <f t="shared" ca="1" si="69"/>
        <v>0</v>
      </c>
      <c r="CO104" s="336">
        <f t="shared" ca="1" si="69"/>
        <v>0</v>
      </c>
      <c r="CP104" s="336">
        <f t="shared" ca="1" si="69"/>
        <v>0</v>
      </c>
      <c r="CQ104" s="336">
        <f t="shared" ca="1" si="69"/>
        <v>0</v>
      </c>
      <c r="CR104" s="336">
        <f t="shared" ca="1" si="69"/>
        <v>0</v>
      </c>
      <c r="CS104" s="336">
        <f t="shared" ca="1" si="69"/>
        <v>0</v>
      </c>
      <c r="CT104" s="336">
        <f t="shared" ca="1" si="69"/>
        <v>0</v>
      </c>
      <c r="CU104" s="336">
        <f t="shared" ca="1" si="69"/>
        <v>0</v>
      </c>
      <c r="CV104" s="336">
        <f t="shared" ca="1" si="69"/>
        <v>0</v>
      </c>
      <c r="CW104" s="336">
        <f t="shared" ca="1" si="69"/>
        <v>0</v>
      </c>
      <c r="CX104" s="336">
        <f t="shared" ca="1" si="69"/>
        <v>0</v>
      </c>
      <c r="CY104" s="336">
        <f t="shared" ca="1" si="69"/>
        <v>0</v>
      </c>
      <c r="CZ104" s="336">
        <f t="shared" ca="1" si="69"/>
        <v>0</v>
      </c>
      <c r="DA104" s="336">
        <f t="shared" ca="1" si="69"/>
        <v>0</v>
      </c>
      <c r="DB104" s="336">
        <f t="shared" ca="1" si="69"/>
        <v>0</v>
      </c>
      <c r="DC104" s="336">
        <f t="shared" ca="1" si="69"/>
        <v>0</v>
      </c>
    </row>
    <row r="105" spans="1:107">
      <c r="A105" s="44">
        <v>79</v>
      </c>
      <c r="B105" s="160" t="str">
        <f t="shared" ca="1" si="44"/>
        <v>F.1.</v>
      </c>
      <c r="C105" s="162" t="str">
        <f t="shared" ca="1" si="45"/>
        <v>Veikla</v>
      </c>
      <c r="D105" s="234"/>
      <c r="E105" s="234"/>
      <c r="F105" s="235"/>
      <c r="G105" s="225">
        <f ca="1">SUMIF($H$39:$DC$39,"&lt;="&amp;PAL,$H105:$DC105)</f>
        <v>0</v>
      </c>
      <c r="H105" s="193">
        <f t="shared" ref="H105:W105" ca="1" si="70">IFERROR(OFFSET(INDIRECT("'"&amp;Opt_alt&amp;"'!H12"),$A105,H$39)*(1+VMI)^H$39,"")</f>
        <v>0</v>
      </c>
      <c r="I105" s="193">
        <f t="shared" ca="1" si="70"/>
        <v>0</v>
      </c>
      <c r="J105" s="193">
        <f t="shared" ca="1" si="70"/>
        <v>0</v>
      </c>
      <c r="K105" s="193">
        <f t="shared" ca="1" si="70"/>
        <v>0</v>
      </c>
      <c r="L105" s="193">
        <f t="shared" ca="1" si="70"/>
        <v>0</v>
      </c>
      <c r="M105" s="193">
        <f t="shared" ca="1" si="70"/>
        <v>0</v>
      </c>
      <c r="N105" s="193">
        <f t="shared" ca="1" si="70"/>
        <v>0</v>
      </c>
      <c r="O105" s="193">
        <f t="shared" ca="1" si="70"/>
        <v>0</v>
      </c>
      <c r="P105" s="193">
        <f t="shared" ca="1" si="70"/>
        <v>0</v>
      </c>
      <c r="Q105" s="193">
        <f t="shared" ca="1" si="70"/>
        <v>0</v>
      </c>
      <c r="R105" s="193">
        <f t="shared" ca="1" si="70"/>
        <v>0</v>
      </c>
      <c r="S105" s="193">
        <f t="shared" ca="1" si="70"/>
        <v>0</v>
      </c>
      <c r="T105" s="193">
        <f t="shared" ca="1" si="70"/>
        <v>0</v>
      </c>
      <c r="U105" s="193">
        <f t="shared" ca="1" si="70"/>
        <v>0</v>
      </c>
      <c r="V105" s="193">
        <f t="shared" ca="1" si="70"/>
        <v>0</v>
      </c>
      <c r="W105" s="193">
        <f t="shared" ca="1" si="70"/>
        <v>0</v>
      </c>
      <c r="X105" s="193">
        <f t="shared" ref="X105:CI109" ca="1" si="71">IFERROR(OFFSET(INDIRECT("'"&amp;Opt_alt&amp;"'!H12"),$A105,X$39)*(1+VMI)^X$39,"")</f>
        <v>0</v>
      </c>
      <c r="Y105" s="193">
        <f t="shared" ca="1" si="71"/>
        <v>0</v>
      </c>
      <c r="Z105" s="193">
        <f t="shared" ca="1" si="71"/>
        <v>0</v>
      </c>
      <c r="AA105" s="193">
        <f t="shared" ca="1" si="71"/>
        <v>0</v>
      </c>
      <c r="AB105" s="193">
        <f t="shared" ca="1" si="71"/>
        <v>0</v>
      </c>
      <c r="AC105" s="193">
        <f t="shared" ca="1" si="71"/>
        <v>0</v>
      </c>
      <c r="AD105" s="193">
        <f t="shared" ca="1" si="71"/>
        <v>0</v>
      </c>
      <c r="AE105" s="193">
        <f t="shared" ca="1" si="71"/>
        <v>0</v>
      </c>
      <c r="AF105" s="193">
        <f t="shared" ca="1" si="71"/>
        <v>0</v>
      </c>
      <c r="AG105" s="193">
        <f t="shared" ca="1" si="71"/>
        <v>0</v>
      </c>
      <c r="AH105" s="193">
        <f t="shared" ca="1" si="71"/>
        <v>0</v>
      </c>
      <c r="AI105" s="193">
        <f t="shared" ca="1" si="71"/>
        <v>0</v>
      </c>
      <c r="AJ105" s="193">
        <f t="shared" ca="1" si="71"/>
        <v>0</v>
      </c>
      <c r="AK105" s="193">
        <f t="shared" ca="1" si="71"/>
        <v>0</v>
      </c>
      <c r="AL105" s="193">
        <f t="shared" ca="1" si="71"/>
        <v>0</v>
      </c>
      <c r="AM105" s="193">
        <f t="shared" ca="1" si="71"/>
        <v>0</v>
      </c>
      <c r="AN105" s="193">
        <f t="shared" ca="1" si="71"/>
        <v>0</v>
      </c>
      <c r="AO105" s="193">
        <f t="shared" ca="1" si="71"/>
        <v>0</v>
      </c>
      <c r="AP105" s="193">
        <f t="shared" ca="1" si="71"/>
        <v>0</v>
      </c>
      <c r="AQ105" s="193">
        <f t="shared" ca="1" si="71"/>
        <v>0</v>
      </c>
      <c r="AR105" s="193">
        <f t="shared" ca="1" si="71"/>
        <v>0</v>
      </c>
      <c r="AS105" s="193">
        <f t="shared" ca="1" si="71"/>
        <v>0</v>
      </c>
      <c r="AT105" s="193">
        <f t="shared" ca="1" si="71"/>
        <v>0</v>
      </c>
      <c r="AU105" s="193">
        <f t="shared" ca="1" si="71"/>
        <v>0</v>
      </c>
      <c r="AV105" s="193">
        <f t="shared" ca="1" si="71"/>
        <v>0</v>
      </c>
      <c r="AW105" s="193">
        <f t="shared" ca="1" si="71"/>
        <v>0</v>
      </c>
      <c r="AX105" s="193">
        <f t="shared" ca="1" si="71"/>
        <v>0</v>
      </c>
      <c r="AY105" s="193">
        <f t="shared" ca="1" si="71"/>
        <v>0</v>
      </c>
      <c r="AZ105" s="193">
        <f t="shared" ca="1" si="71"/>
        <v>0</v>
      </c>
      <c r="BA105" s="193">
        <f t="shared" ca="1" si="71"/>
        <v>0</v>
      </c>
      <c r="BB105" s="193">
        <f t="shared" ca="1" si="71"/>
        <v>0</v>
      </c>
      <c r="BC105" s="193">
        <f t="shared" ca="1" si="71"/>
        <v>0</v>
      </c>
      <c r="BD105" s="193">
        <f t="shared" ca="1" si="71"/>
        <v>0</v>
      </c>
      <c r="BE105" s="193">
        <f t="shared" ca="1" si="71"/>
        <v>0</v>
      </c>
      <c r="BF105" s="193">
        <f t="shared" ca="1" si="71"/>
        <v>0</v>
      </c>
      <c r="BG105" s="193">
        <f t="shared" ca="1" si="71"/>
        <v>0</v>
      </c>
      <c r="BH105" s="193">
        <f t="shared" ca="1" si="71"/>
        <v>0</v>
      </c>
      <c r="BI105" s="193">
        <f t="shared" ca="1" si="71"/>
        <v>0</v>
      </c>
      <c r="BJ105" s="193">
        <f t="shared" ca="1" si="71"/>
        <v>0</v>
      </c>
      <c r="BK105" s="193">
        <f t="shared" ca="1" si="71"/>
        <v>0</v>
      </c>
      <c r="BL105" s="193">
        <f t="shared" ca="1" si="71"/>
        <v>0</v>
      </c>
      <c r="BM105" s="193">
        <f t="shared" ca="1" si="71"/>
        <v>0</v>
      </c>
      <c r="BN105" s="193">
        <f t="shared" ca="1" si="71"/>
        <v>0</v>
      </c>
      <c r="BO105" s="193">
        <f t="shared" ca="1" si="71"/>
        <v>0</v>
      </c>
      <c r="BP105" s="193">
        <f t="shared" ca="1" si="71"/>
        <v>0</v>
      </c>
      <c r="BQ105" s="193">
        <f t="shared" ca="1" si="71"/>
        <v>0</v>
      </c>
      <c r="BR105" s="193">
        <f t="shared" ca="1" si="71"/>
        <v>0</v>
      </c>
      <c r="BS105" s="193">
        <f t="shared" ca="1" si="71"/>
        <v>0</v>
      </c>
      <c r="BT105" s="193">
        <f t="shared" ca="1" si="71"/>
        <v>0</v>
      </c>
      <c r="BU105" s="193">
        <f t="shared" ca="1" si="71"/>
        <v>0</v>
      </c>
      <c r="BV105" s="193">
        <f t="shared" ca="1" si="71"/>
        <v>0</v>
      </c>
      <c r="BW105" s="193">
        <f t="shared" ca="1" si="71"/>
        <v>0</v>
      </c>
      <c r="BX105" s="193">
        <f t="shared" ca="1" si="71"/>
        <v>0</v>
      </c>
      <c r="BY105" s="193">
        <f t="shared" ca="1" si="71"/>
        <v>0</v>
      </c>
      <c r="BZ105" s="193">
        <f t="shared" ca="1" si="71"/>
        <v>0</v>
      </c>
      <c r="CA105" s="193">
        <f t="shared" ca="1" si="71"/>
        <v>0</v>
      </c>
      <c r="CB105" s="193">
        <f t="shared" ca="1" si="71"/>
        <v>0</v>
      </c>
      <c r="CC105" s="193">
        <f t="shared" ca="1" si="71"/>
        <v>0</v>
      </c>
      <c r="CD105" s="193">
        <f t="shared" ca="1" si="71"/>
        <v>0</v>
      </c>
      <c r="CE105" s="193">
        <f t="shared" ca="1" si="71"/>
        <v>0</v>
      </c>
      <c r="CF105" s="193">
        <f t="shared" ca="1" si="71"/>
        <v>0</v>
      </c>
      <c r="CG105" s="193">
        <f t="shared" ca="1" si="71"/>
        <v>0</v>
      </c>
      <c r="CH105" s="193">
        <f t="shared" ca="1" si="71"/>
        <v>0</v>
      </c>
      <c r="CI105" s="193">
        <f t="shared" ca="1" si="71"/>
        <v>0</v>
      </c>
      <c r="CJ105" s="193">
        <f t="shared" ref="CJ105:DC109" ca="1" si="72">IFERROR(OFFSET(INDIRECT("'"&amp;Opt_alt&amp;"'!H12"),$A105,CJ$39)*(1+VMI)^CJ$39,"")</f>
        <v>0</v>
      </c>
      <c r="CK105" s="193">
        <f t="shared" ca="1" si="72"/>
        <v>0</v>
      </c>
      <c r="CL105" s="193">
        <f t="shared" ca="1" si="72"/>
        <v>0</v>
      </c>
      <c r="CM105" s="193">
        <f t="shared" ca="1" si="72"/>
        <v>0</v>
      </c>
      <c r="CN105" s="193">
        <f t="shared" ca="1" si="72"/>
        <v>0</v>
      </c>
      <c r="CO105" s="193">
        <f t="shared" ca="1" si="72"/>
        <v>0</v>
      </c>
      <c r="CP105" s="193">
        <f t="shared" ca="1" si="72"/>
        <v>0</v>
      </c>
      <c r="CQ105" s="193">
        <f t="shared" ca="1" si="72"/>
        <v>0</v>
      </c>
      <c r="CR105" s="193">
        <f t="shared" ca="1" si="72"/>
        <v>0</v>
      </c>
      <c r="CS105" s="193">
        <f t="shared" ca="1" si="72"/>
        <v>0</v>
      </c>
      <c r="CT105" s="193">
        <f t="shared" ca="1" si="72"/>
        <v>0</v>
      </c>
      <c r="CU105" s="193">
        <f t="shared" ca="1" si="72"/>
        <v>0</v>
      </c>
      <c r="CV105" s="193">
        <f t="shared" ca="1" si="72"/>
        <v>0</v>
      </c>
      <c r="CW105" s="193">
        <f t="shared" ca="1" si="72"/>
        <v>0</v>
      </c>
      <c r="CX105" s="193">
        <f t="shared" ca="1" si="72"/>
        <v>0</v>
      </c>
      <c r="CY105" s="193">
        <f t="shared" ca="1" si="72"/>
        <v>0</v>
      </c>
      <c r="CZ105" s="193">
        <f t="shared" ca="1" si="72"/>
        <v>0</v>
      </c>
      <c r="DA105" s="193">
        <f t="shared" ca="1" si="72"/>
        <v>0</v>
      </c>
      <c r="DB105" s="193">
        <f t="shared" ca="1" si="72"/>
        <v>0</v>
      </c>
      <c r="DC105" s="193">
        <f t="shared" ca="1" si="72"/>
        <v>0</v>
      </c>
    </row>
    <row r="106" spans="1:107">
      <c r="A106" s="44">
        <v>80</v>
      </c>
      <c r="B106" s="160" t="str">
        <f ca="1">IFERROR(OFFSET(INDIRECT("'"&amp;Opt_alt&amp;"'!B12"),$A106,H$39),"")</f>
        <v>F.2.</v>
      </c>
      <c r="C106" s="162" t="str">
        <f t="shared" ref="C106:C113" ca="1" si="73">IFERROR(OFFSET(INDIRECT("'"&amp;Opt_alt&amp;"'!C12"),$A106,H$39),"")</f>
        <v>Veikla</v>
      </c>
      <c r="D106" s="234"/>
      <c r="E106" s="234"/>
      <c r="F106" s="235"/>
      <c r="G106" s="225">
        <f ca="1">SUMIF($H$39:$DC$39,"&lt;="&amp;PAL,$H106:$DC106)</f>
        <v>0</v>
      </c>
      <c r="H106" s="193">
        <f t="shared" ref="H106:W113" ca="1" si="74">IFERROR(OFFSET(INDIRECT("'"&amp;Opt_alt&amp;"'!H12"),$A106,H$39)*(1+VMI)^H$39,"")</f>
        <v>0</v>
      </c>
      <c r="I106" s="193">
        <f t="shared" ca="1" si="74"/>
        <v>0</v>
      </c>
      <c r="J106" s="193">
        <f t="shared" ca="1" si="74"/>
        <v>0</v>
      </c>
      <c r="K106" s="193">
        <f t="shared" ca="1" si="74"/>
        <v>0</v>
      </c>
      <c r="L106" s="193">
        <f t="shared" ca="1" si="74"/>
        <v>0</v>
      </c>
      <c r="M106" s="193">
        <f t="shared" ca="1" si="74"/>
        <v>0</v>
      </c>
      <c r="N106" s="193">
        <f t="shared" ca="1" si="74"/>
        <v>0</v>
      </c>
      <c r="O106" s="193">
        <f t="shared" ca="1" si="74"/>
        <v>0</v>
      </c>
      <c r="P106" s="193">
        <f t="shared" ca="1" si="74"/>
        <v>0</v>
      </c>
      <c r="Q106" s="193">
        <f t="shared" ca="1" si="74"/>
        <v>0</v>
      </c>
      <c r="R106" s="193">
        <f t="shared" ca="1" si="74"/>
        <v>0</v>
      </c>
      <c r="S106" s="193">
        <f t="shared" ca="1" si="74"/>
        <v>0</v>
      </c>
      <c r="T106" s="193">
        <f t="shared" ca="1" si="74"/>
        <v>0</v>
      </c>
      <c r="U106" s="193">
        <f t="shared" ca="1" si="74"/>
        <v>0</v>
      </c>
      <c r="V106" s="193">
        <f t="shared" ca="1" si="74"/>
        <v>0</v>
      </c>
      <c r="W106" s="193">
        <f t="shared" ca="1" si="74"/>
        <v>0</v>
      </c>
      <c r="X106" s="193">
        <f t="shared" ca="1" si="71"/>
        <v>0</v>
      </c>
      <c r="Y106" s="193">
        <f t="shared" ca="1" si="71"/>
        <v>0</v>
      </c>
      <c r="Z106" s="193">
        <f t="shared" ca="1" si="71"/>
        <v>0</v>
      </c>
      <c r="AA106" s="193">
        <f t="shared" ca="1" si="71"/>
        <v>0</v>
      </c>
      <c r="AB106" s="193">
        <f t="shared" ca="1" si="71"/>
        <v>0</v>
      </c>
      <c r="AC106" s="193">
        <f t="shared" ca="1" si="71"/>
        <v>0</v>
      </c>
      <c r="AD106" s="193">
        <f t="shared" ca="1" si="71"/>
        <v>0</v>
      </c>
      <c r="AE106" s="193">
        <f t="shared" ca="1" si="71"/>
        <v>0</v>
      </c>
      <c r="AF106" s="193">
        <f t="shared" ca="1" si="71"/>
        <v>0</v>
      </c>
      <c r="AG106" s="193">
        <f t="shared" ca="1" si="71"/>
        <v>0</v>
      </c>
      <c r="AH106" s="193">
        <f t="shared" ca="1" si="71"/>
        <v>0</v>
      </c>
      <c r="AI106" s="193">
        <f t="shared" ca="1" si="71"/>
        <v>0</v>
      </c>
      <c r="AJ106" s="193">
        <f t="shared" ca="1" si="71"/>
        <v>0</v>
      </c>
      <c r="AK106" s="193">
        <f t="shared" ca="1" si="71"/>
        <v>0</v>
      </c>
      <c r="AL106" s="193">
        <f t="shared" ca="1" si="71"/>
        <v>0</v>
      </c>
      <c r="AM106" s="193">
        <f t="shared" ca="1" si="71"/>
        <v>0</v>
      </c>
      <c r="AN106" s="193">
        <f t="shared" ca="1" si="71"/>
        <v>0</v>
      </c>
      <c r="AO106" s="193">
        <f t="shared" ca="1" si="71"/>
        <v>0</v>
      </c>
      <c r="AP106" s="193">
        <f t="shared" ca="1" si="71"/>
        <v>0</v>
      </c>
      <c r="AQ106" s="193">
        <f t="shared" ca="1" si="71"/>
        <v>0</v>
      </c>
      <c r="AR106" s="193">
        <f t="shared" ca="1" si="71"/>
        <v>0</v>
      </c>
      <c r="AS106" s="193">
        <f t="shared" ca="1" si="71"/>
        <v>0</v>
      </c>
      <c r="AT106" s="193">
        <f t="shared" ca="1" si="71"/>
        <v>0</v>
      </c>
      <c r="AU106" s="193">
        <f t="shared" ca="1" si="71"/>
        <v>0</v>
      </c>
      <c r="AV106" s="193">
        <f t="shared" ca="1" si="71"/>
        <v>0</v>
      </c>
      <c r="AW106" s="193">
        <f t="shared" ca="1" si="71"/>
        <v>0</v>
      </c>
      <c r="AX106" s="193">
        <f t="shared" ca="1" si="71"/>
        <v>0</v>
      </c>
      <c r="AY106" s="193">
        <f t="shared" ca="1" si="71"/>
        <v>0</v>
      </c>
      <c r="AZ106" s="193">
        <f t="shared" ca="1" si="71"/>
        <v>0</v>
      </c>
      <c r="BA106" s="193">
        <f t="shared" ca="1" si="71"/>
        <v>0</v>
      </c>
      <c r="BB106" s="193">
        <f t="shared" ca="1" si="71"/>
        <v>0</v>
      </c>
      <c r="BC106" s="193">
        <f t="shared" ca="1" si="71"/>
        <v>0</v>
      </c>
      <c r="BD106" s="193">
        <f t="shared" ca="1" si="71"/>
        <v>0</v>
      </c>
      <c r="BE106" s="193">
        <f t="shared" ca="1" si="71"/>
        <v>0</v>
      </c>
      <c r="BF106" s="193">
        <f t="shared" ca="1" si="71"/>
        <v>0</v>
      </c>
      <c r="BG106" s="193">
        <f t="shared" ca="1" si="71"/>
        <v>0</v>
      </c>
      <c r="BH106" s="193">
        <f t="shared" ca="1" si="71"/>
        <v>0</v>
      </c>
      <c r="BI106" s="193">
        <f t="shared" ca="1" si="71"/>
        <v>0</v>
      </c>
      <c r="BJ106" s="193">
        <f t="shared" ca="1" si="71"/>
        <v>0</v>
      </c>
      <c r="BK106" s="193">
        <f t="shared" ca="1" si="71"/>
        <v>0</v>
      </c>
      <c r="BL106" s="193">
        <f t="shared" ca="1" si="71"/>
        <v>0</v>
      </c>
      <c r="BM106" s="193">
        <f t="shared" ca="1" si="71"/>
        <v>0</v>
      </c>
      <c r="BN106" s="193">
        <f t="shared" ca="1" si="71"/>
        <v>0</v>
      </c>
      <c r="BO106" s="193">
        <f t="shared" ca="1" si="71"/>
        <v>0</v>
      </c>
      <c r="BP106" s="193">
        <f t="shared" ca="1" si="71"/>
        <v>0</v>
      </c>
      <c r="BQ106" s="193">
        <f t="shared" ca="1" si="71"/>
        <v>0</v>
      </c>
      <c r="BR106" s="193">
        <f t="shared" ca="1" si="71"/>
        <v>0</v>
      </c>
      <c r="BS106" s="193">
        <f t="shared" ca="1" si="71"/>
        <v>0</v>
      </c>
      <c r="BT106" s="193">
        <f t="shared" ca="1" si="71"/>
        <v>0</v>
      </c>
      <c r="BU106" s="193">
        <f t="shared" ca="1" si="71"/>
        <v>0</v>
      </c>
      <c r="BV106" s="193">
        <f t="shared" ca="1" si="71"/>
        <v>0</v>
      </c>
      <c r="BW106" s="193">
        <f t="shared" ca="1" si="71"/>
        <v>0</v>
      </c>
      <c r="BX106" s="193">
        <f t="shared" ca="1" si="71"/>
        <v>0</v>
      </c>
      <c r="BY106" s="193">
        <f t="shared" ca="1" si="71"/>
        <v>0</v>
      </c>
      <c r="BZ106" s="193">
        <f t="shared" ca="1" si="71"/>
        <v>0</v>
      </c>
      <c r="CA106" s="193">
        <f t="shared" ca="1" si="71"/>
        <v>0</v>
      </c>
      <c r="CB106" s="193">
        <f t="shared" ca="1" si="71"/>
        <v>0</v>
      </c>
      <c r="CC106" s="193">
        <f t="shared" ca="1" si="71"/>
        <v>0</v>
      </c>
      <c r="CD106" s="193">
        <f t="shared" ca="1" si="71"/>
        <v>0</v>
      </c>
      <c r="CE106" s="193">
        <f t="shared" ca="1" si="71"/>
        <v>0</v>
      </c>
      <c r="CF106" s="193">
        <f t="shared" ca="1" si="71"/>
        <v>0</v>
      </c>
      <c r="CG106" s="193">
        <f t="shared" ca="1" si="71"/>
        <v>0</v>
      </c>
      <c r="CH106" s="193">
        <f t="shared" ca="1" si="71"/>
        <v>0</v>
      </c>
      <c r="CI106" s="193">
        <f t="shared" ca="1" si="71"/>
        <v>0</v>
      </c>
      <c r="CJ106" s="193">
        <f t="shared" ca="1" si="72"/>
        <v>0</v>
      </c>
      <c r="CK106" s="193">
        <f t="shared" ca="1" si="72"/>
        <v>0</v>
      </c>
      <c r="CL106" s="193">
        <f t="shared" ca="1" si="72"/>
        <v>0</v>
      </c>
      <c r="CM106" s="193">
        <f t="shared" ca="1" si="72"/>
        <v>0</v>
      </c>
      <c r="CN106" s="193">
        <f t="shared" ca="1" si="72"/>
        <v>0</v>
      </c>
      <c r="CO106" s="193">
        <f t="shared" ca="1" si="72"/>
        <v>0</v>
      </c>
      <c r="CP106" s="193">
        <f t="shared" ca="1" si="72"/>
        <v>0</v>
      </c>
      <c r="CQ106" s="193">
        <f t="shared" ca="1" si="72"/>
        <v>0</v>
      </c>
      <c r="CR106" s="193">
        <f t="shared" ca="1" si="72"/>
        <v>0</v>
      </c>
      <c r="CS106" s="193">
        <f t="shared" ca="1" si="72"/>
        <v>0</v>
      </c>
      <c r="CT106" s="193">
        <f t="shared" ca="1" si="72"/>
        <v>0</v>
      </c>
      <c r="CU106" s="193">
        <f t="shared" ca="1" si="72"/>
        <v>0</v>
      </c>
      <c r="CV106" s="193">
        <f t="shared" ca="1" si="72"/>
        <v>0</v>
      </c>
      <c r="CW106" s="193">
        <f t="shared" ca="1" si="72"/>
        <v>0</v>
      </c>
      <c r="CX106" s="193">
        <f t="shared" ca="1" si="72"/>
        <v>0</v>
      </c>
      <c r="CY106" s="193">
        <f t="shared" ca="1" si="72"/>
        <v>0</v>
      </c>
      <c r="CZ106" s="193">
        <f t="shared" ca="1" si="72"/>
        <v>0</v>
      </c>
      <c r="DA106" s="193">
        <f t="shared" ca="1" si="72"/>
        <v>0</v>
      </c>
      <c r="DB106" s="193">
        <f t="shared" ca="1" si="72"/>
        <v>0</v>
      </c>
      <c r="DC106" s="193">
        <f t="shared" ca="1" si="72"/>
        <v>0</v>
      </c>
    </row>
    <row r="107" spans="1:107">
      <c r="A107" s="44">
        <v>81</v>
      </c>
      <c r="B107" s="160" t="str">
        <f ca="1">IFERROR(OFFSET(INDIRECT("'"&amp;Opt_alt&amp;"'!B12"),$A107,H$39),"")</f>
        <v>F.3.</v>
      </c>
      <c r="C107" s="132" t="str">
        <f t="shared" ca="1" si="73"/>
        <v>Veikla</v>
      </c>
      <c r="D107" s="133"/>
      <c r="E107" s="133"/>
      <c r="F107" s="134"/>
      <c r="G107" s="130">
        <f ca="1">SUMIF($H$39:$DC$39,"&lt;="&amp;PAL,$H107:$DC107)</f>
        <v>0</v>
      </c>
      <c r="H107" s="193">
        <f t="shared" ca="1" si="74"/>
        <v>0</v>
      </c>
      <c r="I107" s="193">
        <f t="shared" ref="I107:BT110" ca="1" si="75">IFERROR(OFFSET(INDIRECT("'"&amp;Opt_alt&amp;"'!H12"),$A107,I$39)*(1+VMI)^I$39,"")</f>
        <v>0</v>
      </c>
      <c r="J107" s="193">
        <f t="shared" ca="1" si="75"/>
        <v>0</v>
      </c>
      <c r="K107" s="193">
        <f t="shared" ca="1" si="75"/>
        <v>0</v>
      </c>
      <c r="L107" s="193">
        <f t="shared" ca="1" si="75"/>
        <v>0</v>
      </c>
      <c r="M107" s="193">
        <f t="shared" ca="1" si="75"/>
        <v>0</v>
      </c>
      <c r="N107" s="193">
        <f t="shared" ca="1" si="75"/>
        <v>0</v>
      </c>
      <c r="O107" s="193">
        <f t="shared" ca="1" si="75"/>
        <v>0</v>
      </c>
      <c r="P107" s="193">
        <f t="shared" ca="1" si="75"/>
        <v>0</v>
      </c>
      <c r="Q107" s="193">
        <f t="shared" ca="1" si="75"/>
        <v>0</v>
      </c>
      <c r="R107" s="193">
        <f t="shared" ca="1" si="75"/>
        <v>0</v>
      </c>
      <c r="S107" s="193">
        <f t="shared" ca="1" si="75"/>
        <v>0</v>
      </c>
      <c r="T107" s="193">
        <f t="shared" ca="1" si="75"/>
        <v>0</v>
      </c>
      <c r="U107" s="193">
        <f t="shared" ca="1" si="75"/>
        <v>0</v>
      </c>
      <c r="V107" s="193">
        <f t="shared" ca="1" si="75"/>
        <v>0</v>
      </c>
      <c r="W107" s="193">
        <f t="shared" ca="1" si="75"/>
        <v>0</v>
      </c>
      <c r="X107" s="193">
        <f t="shared" ca="1" si="75"/>
        <v>0</v>
      </c>
      <c r="Y107" s="193">
        <f t="shared" ca="1" si="75"/>
        <v>0</v>
      </c>
      <c r="Z107" s="193">
        <f t="shared" ca="1" si="75"/>
        <v>0</v>
      </c>
      <c r="AA107" s="193">
        <f t="shared" ca="1" si="75"/>
        <v>0</v>
      </c>
      <c r="AB107" s="193">
        <f t="shared" ca="1" si="75"/>
        <v>0</v>
      </c>
      <c r="AC107" s="193">
        <f t="shared" ca="1" si="75"/>
        <v>0</v>
      </c>
      <c r="AD107" s="193">
        <f t="shared" ca="1" si="75"/>
        <v>0</v>
      </c>
      <c r="AE107" s="193">
        <f t="shared" ca="1" si="75"/>
        <v>0</v>
      </c>
      <c r="AF107" s="193">
        <f t="shared" ca="1" si="75"/>
        <v>0</v>
      </c>
      <c r="AG107" s="193">
        <f t="shared" ca="1" si="75"/>
        <v>0</v>
      </c>
      <c r="AH107" s="193">
        <f t="shared" ca="1" si="75"/>
        <v>0</v>
      </c>
      <c r="AI107" s="193">
        <f t="shared" ca="1" si="75"/>
        <v>0</v>
      </c>
      <c r="AJ107" s="193">
        <f t="shared" ca="1" si="75"/>
        <v>0</v>
      </c>
      <c r="AK107" s="193">
        <f t="shared" ca="1" si="75"/>
        <v>0</v>
      </c>
      <c r="AL107" s="193">
        <f t="shared" ca="1" si="75"/>
        <v>0</v>
      </c>
      <c r="AM107" s="193">
        <f t="shared" ca="1" si="75"/>
        <v>0</v>
      </c>
      <c r="AN107" s="193">
        <f t="shared" ca="1" si="75"/>
        <v>0</v>
      </c>
      <c r="AO107" s="193">
        <f t="shared" ca="1" si="75"/>
        <v>0</v>
      </c>
      <c r="AP107" s="193">
        <f t="shared" ca="1" si="75"/>
        <v>0</v>
      </c>
      <c r="AQ107" s="193">
        <f t="shared" ca="1" si="75"/>
        <v>0</v>
      </c>
      <c r="AR107" s="193">
        <f t="shared" ca="1" si="75"/>
        <v>0</v>
      </c>
      <c r="AS107" s="193">
        <f t="shared" ca="1" si="75"/>
        <v>0</v>
      </c>
      <c r="AT107" s="193">
        <f t="shared" ca="1" si="75"/>
        <v>0</v>
      </c>
      <c r="AU107" s="193">
        <f t="shared" ca="1" si="75"/>
        <v>0</v>
      </c>
      <c r="AV107" s="193">
        <f t="shared" ca="1" si="75"/>
        <v>0</v>
      </c>
      <c r="AW107" s="193">
        <f t="shared" ca="1" si="75"/>
        <v>0</v>
      </c>
      <c r="AX107" s="193">
        <f t="shared" ca="1" si="75"/>
        <v>0</v>
      </c>
      <c r="AY107" s="193">
        <f t="shared" ca="1" si="75"/>
        <v>0</v>
      </c>
      <c r="AZ107" s="193">
        <f t="shared" ca="1" si="75"/>
        <v>0</v>
      </c>
      <c r="BA107" s="193">
        <f t="shared" ca="1" si="75"/>
        <v>0</v>
      </c>
      <c r="BB107" s="193">
        <f t="shared" ca="1" si="75"/>
        <v>0</v>
      </c>
      <c r="BC107" s="193">
        <f t="shared" ca="1" si="75"/>
        <v>0</v>
      </c>
      <c r="BD107" s="193">
        <f t="shared" ca="1" si="75"/>
        <v>0</v>
      </c>
      <c r="BE107" s="193">
        <f t="shared" ca="1" si="75"/>
        <v>0</v>
      </c>
      <c r="BF107" s="193">
        <f t="shared" ca="1" si="75"/>
        <v>0</v>
      </c>
      <c r="BG107" s="193">
        <f t="shared" ca="1" si="75"/>
        <v>0</v>
      </c>
      <c r="BH107" s="193">
        <f t="shared" ca="1" si="75"/>
        <v>0</v>
      </c>
      <c r="BI107" s="193">
        <f t="shared" ca="1" si="75"/>
        <v>0</v>
      </c>
      <c r="BJ107" s="193">
        <f t="shared" ca="1" si="75"/>
        <v>0</v>
      </c>
      <c r="BK107" s="193">
        <f t="shared" ca="1" si="75"/>
        <v>0</v>
      </c>
      <c r="BL107" s="193">
        <f t="shared" ca="1" si="75"/>
        <v>0</v>
      </c>
      <c r="BM107" s="193">
        <f t="shared" ca="1" si="75"/>
        <v>0</v>
      </c>
      <c r="BN107" s="193">
        <f t="shared" ca="1" si="75"/>
        <v>0</v>
      </c>
      <c r="BO107" s="193">
        <f t="shared" ca="1" si="75"/>
        <v>0</v>
      </c>
      <c r="BP107" s="193">
        <f t="shared" ca="1" si="75"/>
        <v>0</v>
      </c>
      <c r="BQ107" s="193">
        <f t="shared" ca="1" si="75"/>
        <v>0</v>
      </c>
      <c r="BR107" s="193">
        <f t="shared" ca="1" si="75"/>
        <v>0</v>
      </c>
      <c r="BS107" s="193">
        <f t="shared" ca="1" si="75"/>
        <v>0</v>
      </c>
      <c r="BT107" s="193">
        <f t="shared" ca="1" si="75"/>
        <v>0</v>
      </c>
      <c r="BU107" s="193">
        <f t="shared" ca="1" si="71"/>
        <v>0</v>
      </c>
      <c r="BV107" s="193">
        <f t="shared" ca="1" si="71"/>
        <v>0</v>
      </c>
      <c r="BW107" s="193">
        <f t="shared" ca="1" si="71"/>
        <v>0</v>
      </c>
      <c r="BX107" s="193">
        <f t="shared" ca="1" si="71"/>
        <v>0</v>
      </c>
      <c r="BY107" s="193">
        <f t="shared" ca="1" si="71"/>
        <v>0</v>
      </c>
      <c r="BZ107" s="193">
        <f t="shared" ca="1" si="71"/>
        <v>0</v>
      </c>
      <c r="CA107" s="193">
        <f t="shared" ca="1" si="71"/>
        <v>0</v>
      </c>
      <c r="CB107" s="193">
        <f t="shared" ca="1" si="71"/>
        <v>0</v>
      </c>
      <c r="CC107" s="193">
        <f t="shared" ca="1" si="71"/>
        <v>0</v>
      </c>
      <c r="CD107" s="193">
        <f t="shared" ca="1" si="71"/>
        <v>0</v>
      </c>
      <c r="CE107" s="193">
        <f t="shared" ca="1" si="71"/>
        <v>0</v>
      </c>
      <c r="CF107" s="193">
        <f t="shared" ca="1" si="71"/>
        <v>0</v>
      </c>
      <c r="CG107" s="193">
        <f t="shared" ca="1" si="71"/>
        <v>0</v>
      </c>
      <c r="CH107" s="193">
        <f t="shared" ca="1" si="71"/>
        <v>0</v>
      </c>
      <c r="CI107" s="193">
        <f t="shared" ca="1" si="71"/>
        <v>0</v>
      </c>
      <c r="CJ107" s="193">
        <f t="shared" ca="1" si="72"/>
        <v>0</v>
      </c>
      <c r="CK107" s="193">
        <f t="shared" ca="1" si="72"/>
        <v>0</v>
      </c>
      <c r="CL107" s="193">
        <f t="shared" ca="1" si="72"/>
        <v>0</v>
      </c>
      <c r="CM107" s="193">
        <f t="shared" ca="1" si="72"/>
        <v>0</v>
      </c>
      <c r="CN107" s="193">
        <f t="shared" ca="1" si="72"/>
        <v>0</v>
      </c>
      <c r="CO107" s="193">
        <f t="shared" ca="1" si="72"/>
        <v>0</v>
      </c>
      <c r="CP107" s="193">
        <f t="shared" ca="1" si="72"/>
        <v>0</v>
      </c>
      <c r="CQ107" s="193">
        <f t="shared" ca="1" si="72"/>
        <v>0</v>
      </c>
      <c r="CR107" s="193">
        <f t="shared" ca="1" si="72"/>
        <v>0</v>
      </c>
      <c r="CS107" s="193">
        <f t="shared" ca="1" si="72"/>
        <v>0</v>
      </c>
      <c r="CT107" s="193">
        <f t="shared" ca="1" si="72"/>
        <v>0</v>
      </c>
      <c r="CU107" s="193">
        <f t="shared" ca="1" si="72"/>
        <v>0</v>
      </c>
      <c r="CV107" s="193">
        <f t="shared" ca="1" si="72"/>
        <v>0</v>
      </c>
      <c r="CW107" s="193">
        <f t="shared" ca="1" si="72"/>
        <v>0</v>
      </c>
      <c r="CX107" s="193">
        <f t="shared" ca="1" si="72"/>
        <v>0</v>
      </c>
      <c r="CY107" s="193">
        <f t="shared" ca="1" si="72"/>
        <v>0</v>
      </c>
      <c r="CZ107" s="193">
        <f t="shared" ca="1" si="72"/>
        <v>0</v>
      </c>
      <c r="DA107" s="193">
        <f t="shared" ca="1" si="72"/>
        <v>0</v>
      </c>
      <c r="DB107" s="193">
        <f t="shared" ca="1" si="72"/>
        <v>0</v>
      </c>
      <c r="DC107" s="193">
        <f t="shared" ca="1" si="72"/>
        <v>0</v>
      </c>
    </row>
    <row r="108" spans="1:107">
      <c r="A108" s="44">
        <v>82</v>
      </c>
      <c r="B108" s="160" t="str">
        <f t="shared" ca="1" si="44"/>
        <v>F.4.</v>
      </c>
      <c r="C108" s="162" t="str">
        <f t="shared" ca="1" si="73"/>
        <v>Veikla</v>
      </c>
      <c r="D108" s="234"/>
      <c r="E108" s="234"/>
      <c r="F108" s="235"/>
      <c r="G108" s="225">
        <f ca="1">SUMIF($H$39:$DC$39,"&lt;="&amp;PAL,$H108:$DC108)</f>
        <v>0</v>
      </c>
      <c r="H108" s="193">
        <f t="shared" ca="1" si="74"/>
        <v>0</v>
      </c>
      <c r="I108" s="193">
        <f t="shared" ca="1" si="75"/>
        <v>0</v>
      </c>
      <c r="J108" s="193">
        <f t="shared" ca="1" si="75"/>
        <v>0</v>
      </c>
      <c r="K108" s="193">
        <f t="shared" ca="1" si="75"/>
        <v>0</v>
      </c>
      <c r="L108" s="193">
        <f t="shared" ca="1" si="75"/>
        <v>0</v>
      </c>
      <c r="M108" s="193">
        <f t="shared" ca="1" si="75"/>
        <v>0</v>
      </c>
      <c r="N108" s="193">
        <f t="shared" ca="1" si="75"/>
        <v>0</v>
      </c>
      <c r="O108" s="193">
        <f t="shared" ca="1" si="75"/>
        <v>0</v>
      </c>
      <c r="P108" s="193">
        <f t="shared" ca="1" si="75"/>
        <v>0</v>
      </c>
      <c r="Q108" s="193">
        <f t="shared" ca="1" si="75"/>
        <v>0</v>
      </c>
      <c r="R108" s="193">
        <f t="shared" ca="1" si="75"/>
        <v>0</v>
      </c>
      <c r="S108" s="193">
        <f t="shared" ca="1" si="75"/>
        <v>0</v>
      </c>
      <c r="T108" s="193">
        <f t="shared" ca="1" si="75"/>
        <v>0</v>
      </c>
      <c r="U108" s="193">
        <f t="shared" ca="1" si="75"/>
        <v>0</v>
      </c>
      <c r="V108" s="193">
        <f t="shared" ca="1" si="75"/>
        <v>0</v>
      </c>
      <c r="W108" s="193">
        <f t="shared" ca="1" si="75"/>
        <v>0</v>
      </c>
      <c r="X108" s="193">
        <f t="shared" ca="1" si="75"/>
        <v>0</v>
      </c>
      <c r="Y108" s="193">
        <f t="shared" ca="1" si="75"/>
        <v>0</v>
      </c>
      <c r="Z108" s="193">
        <f t="shared" ca="1" si="75"/>
        <v>0</v>
      </c>
      <c r="AA108" s="193">
        <f t="shared" ca="1" si="75"/>
        <v>0</v>
      </c>
      <c r="AB108" s="193">
        <f t="shared" ca="1" si="75"/>
        <v>0</v>
      </c>
      <c r="AC108" s="193">
        <f t="shared" ca="1" si="75"/>
        <v>0</v>
      </c>
      <c r="AD108" s="193">
        <f t="shared" ca="1" si="75"/>
        <v>0</v>
      </c>
      <c r="AE108" s="193">
        <f t="shared" ca="1" si="75"/>
        <v>0</v>
      </c>
      <c r="AF108" s="193">
        <f t="shared" ca="1" si="75"/>
        <v>0</v>
      </c>
      <c r="AG108" s="193">
        <f t="shared" ca="1" si="75"/>
        <v>0</v>
      </c>
      <c r="AH108" s="193">
        <f t="shared" ca="1" si="75"/>
        <v>0</v>
      </c>
      <c r="AI108" s="193">
        <f t="shared" ca="1" si="75"/>
        <v>0</v>
      </c>
      <c r="AJ108" s="193">
        <f t="shared" ca="1" si="75"/>
        <v>0</v>
      </c>
      <c r="AK108" s="193">
        <f t="shared" ca="1" si="75"/>
        <v>0</v>
      </c>
      <c r="AL108" s="193">
        <f t="shared" ca="1" si="75"/>
        <v>0</v>
      </c>
      <c r="AM108" s="193">
        <f t="shared" ca="1" si="75"/>
        <v>0</v>
      </c>
      <c r="AN108" s="193">
        <f t="shared" ca="1" si="75"/>
        <v>0</v>
      </c>
      <c r="AO108" s="193">
        <f t="shared" ca="1" si="75"/>
        <v>0</v>
      </c>
      <c r="AP108" s="193">
        <f t="shared" ca="1" si="75"/>
        <v>0</v>
      </c>
      <c r="AQ108" s="193">
        <f t="shared" ca="1" si="75"/>
        <v>0</v>
      </c>
      <c r="AR108" s="193">
        <f t="shared" ca="1" si="75"/>
        <v>0</v>
      </c>
      <c r="AS108" s="193">
        <f t="shared" ca="1" si="75"/>
        <v>0</v>
      </c>
      <c r="AT108" s="193">
        <f t="shared" ca="1" si="75"/>
        <v>0</v>
      </c>
      <c r="AU108" s="193">
        <f t="shared" ca="1" si="75"/>
        <v>0</v>
      </c>
      <c r="AV108" s="193">
        <f t="shared" ca="1" si="75"/>
        <v>0</v>
      </c>
      <c r="AW108" s="193">
        <f t="shared" ca="1" si="75"/>
        <v>0</v>
      </c>
      <c r="AX108" s="193">
        <f t="shared" ca="1" si="75"/>
        <v>0</v>
      </c>
      <c r="AY108" s="193">
        <f t="shared" ca="1" si="75"/>
        <v>0</v>
      </c>
      <c r="AZ108" s="193">
        <f t="shared" ca="1" si="75"/>
        <v>0</v>
      </c>
      <c r="BA108" s="193">
        <f t="shared" ca="1" si="75"/>
        <v>0</v>
      </c>
      <c r="BB108" s="193">
        <f t="shared" ca="1" si="75"/>
        <v>0</v>
      </c>
      <c r="BC108" s="193">
        <f t="shared" ca="1" si="75"/>
        <v>0</v>
      </c>
      <c r="BD108" s="193">
        <f t="shared" ca="1" si="75"/>
        <v>0</v>
      </c>
      <c r="BE108" s="193">
        <f t="shared" ca="1" si="75"/>
        <v>0</v>
      </c>
      <c r="BF108" s="193">
        <f t="shared" ca="1" si="75"/>
        <v>0</v>
      </c>
      <c r="BG108" s="193">
        <f t="shared" ca="1" si="75"/>
        <v>0</v>
      </c>
      <c r="BH108" s="193">
        <f t="shared" ca="1" si="75"/>
        <v>0</v>
      </c>
      <c r="BI108" s="193">
        <f t="shared" ca="1" si="75"/>
        <v>0</v>
      </c>
      <c r="BJ108" s="193">
        <f t="shared" ca="1" si="75"/>
        <v>0</v>
      </c>
      <c r="BK108" s="193">
        <f t="shared" ca="1" si="75"/>
        <v>0</v>
      </c>
      <c r="BL108" s="193">
        <f t="shared" ca="1" si="75"/>
        <v>0</v>
      </c>
      <c r="BM108" s="193">
        <f t="shared" ca="1" si="75"/>
        <v>0</v>
      </c>
      <c r="BN108" s="193">
        <f t="shared" ca="1" si="75"/>
        <v>0</v>
      </c>
      <c r="BO108" s="193">
        <f t="shared" ca="1" si="75"/>
        <v>0</v>
      </c>
      <c r="BP108" s="193">
        <f t="shared" ca="1" si="75"/>
        <v>0</v>
      </c>
      <c r="BQ108" s="193">
        <f t="shared" ca="1" si="75"/>
        <v>0</v>
      </c>
      <c r="BR108" s="193">
        <f t="shared" ca="1" si="75"/>
        <v>0</v>
      </c>
      <c r="BS108" s="193">
        <f t="shared" ca="1" si="75"/>
        <v>0</v>
      </c>
      <c r="BT108" s="193">
        <f t="shared" ca="1" si="75"/>
        <v>0</v>
      </c>
      <c r="BU108" s="193">
        <f t="shared" ca="1" si="71"/>
        <v>0</v>
      </c>
      <c r="BV108" s="193">
        <f t="shared" ca="1" si="71"/>
        <v>0</v>
      </c>
      <c r="BW108" s="193">
        <f t="shared" ca="1" si="71"/>
        <v>0</v>
      </c>
      <c r="BX108" s="193">
        <f t="shared" ca="1" si="71"/>
        <v>0</v>
      </c>
      <c r="BY108" s="193">
        <f t="shared" ca="1" si="71"/>
        <v>0</v>
      </c>
      <c r="BZ108" s="193">
        <f t="shared" ca="1" si="71"/>
        <v>0</v>
      </c>
      <c r="CA108" s="193">
        <f t="shared" ca="1" si="71"/>
        <v>0</v>
      </c>
      <c r="CB108" s="193">
        <f t="shared" ca="1" si="71"/>
        <v>0</v>
      </c>
      <c r="CC108" s="193">
        <f t="shared" ca="1" si="71"/>
        <v>0</v>
      </c>
      <c r="CD108" s="193">
        <f t="shared" ca="1" si="71"/>
        <v>0</v>
      </c>
      <c r="CE108" s="193">
        <f t="shared" ca="1" si="71"/>
        <v>0</v>
      </c>
      <c r="CF108" s="193">
        <f t="shared" ca="1" si="71"/>
        <v>0</v>
      </c>
      <c r="CG108" s="193">
        <f t="shared" ca="1" si="71"/>
        <v>0</v>
      </c>
      <c r="CH108" s="193">
        <f t="shared" ca="1" si="71"/>
        <v>0</v>
      </c>
      <c r="CI108" s="193">
        <f t="shared" ca="1" si="71"/>
        <v>0</v>
      </c>
      <c r="CJ108" s="193">
        <f t="shared" ca="1" si="72"/>
        <v>0</v>
      </c>
      <c r="CK108" s="193">
        <f t="shared" ca="1" si="72"/>
        <v>0</v>
      </c>
      <c r="CL108" s="193">
        <f t="shared" ca="1" si="72"/>
        <v>0</v>
      </c>
      <c r="CM108" s="193">
        <f t="shared" ca="1" si="72"/>
        <v>0</v>
      </c>
      <c r="CN108" s="193">
        <f t="shared" ca="1" si="72"/>
        <v>0</v>
      </c>
      <c r="CO108" s="193">
        <f t="shared" ca="1" si="72"/>
        <v>0</v>
      </c>
      <c r="CP108" s="193">
        <f t="shared" ca="1" si="72"/>
        <v>0</v>
      </c>
      <c r="CQ108" s="193">
        <f t="shared" ca="1" si="72"/>
        <v>0</v>
      </c>
      <c r="CR108" s="193">
        <f t="shared" ca="1" si="72"/>
        <v>0</v>
      </c>
      <c r="CS108" s="193">
        <f t="shared" ca="1" si="72"/>
        <v>0</v>
      </c>
      <c r="CT108" s="193">
        <f t="shared" ca="1" si="72"/>
        <v>0</v>
      </c>
      <c r="CU108" s="193">
        <f t="shared" ca="1" si="72"/>
        <v>0</v>
      </c>
      <c r="CV108" s="193">
        <f t="shared" ca="1" si="72"/>
        <v>0</v>
      </c>
      <c r="CW108" s="193">
        <f t="shared" ca="1" si="72"/>
        <v>0</v>
      </c>
      <c r="CX108" s="193">
        <f t="shared" ca="1" si="72"/>
        <v>0</v>
      </c>
      <c r="CY108" s="193">
        <f t="shared" ca="1" si="72"/>
        <v>0</v>
      </c>
      <c r="CZ108" s="193">
        <f t="shared" ca="1" si="72"/>
        <v>0</v>
      </c>
      <c r="DA108" s="193">
        <f t="shared" ca="1" si="72"/>
        <v>0</v>
      </c>
      <c r="DB108" s="193">
        <f t="shared" ca="1" si="72"/>
        <v>0</v>
      </c>
      <c r="DC108" s="193">
        <f t="shared" ca="1" si="72"/>
        <v>0</v>
      </c>
    </row>
    <row r="109" spans="1:107">
      <c r="A109" s="44">
        <v>83</v>
      </c>
      <c r="B109" s="160" t="str">
        <f t="shared" ca="1" si="44"/>
        <v>F.5.</v>
      </c>
      <c r="C109" s="162" t="str">
        <f t="shared" ca="1" si="73"/>
        <v>Veikla</v>
      </c>
      <c r="D109" s="234"/>
      <c r="E109" s="234"/>
      <c r="F109" s="235"/>
      <c r="G109" s="225">
        <f ca="1">SUMIF($H$39:$DC$39,"&lt;="&amp;PAL,$H109:$DC109)</f>
        <v>0</v>
      </c>
      <c r="H109" s="193">
        <f t="shared" ca="1" si="74"/>
        <v>0</v>
      </c>
      <c r="I109" s="193">
        <f t="shared" ca="1" si="75"/>
        <v>0</v>
      </c>
      <c r="J109" s="193">
        <f t="shared" ca="1" si="75"/>
        <v>0</v>
      </c>
      <c r="K109" s="193">
        <f t="shared" ca="1" si="75"/>
        <v>0</v>
      </c>
      <c r="L109" s="193">
        <f t="shared" ca="1" si="75"/>
        <v>0</v>
      </c>
      <c r="M109" s="193">
        <f t="shared" ca="1" si="75"/>
        <v>0</v>
      </c>
      <c r="N109" s="193">
        <f t="shared" ca="1" si="75"/>
        <v>0</v>
      </c>
      <c r="O109" s="193">
        <f t="shared" ca="1" si="75"/>
        <v>0</v>
      </c>
      <c r="P109" s="193">
        <f t="shared" ca="1" si="75"/>
        <v>0</v>
      </c>
      <c r="Q109" s="193">
        <f t="shared" ca="1" si="75"/>
        <v>0</v>
      </c>
      <c r="R109" s="193">
        <f t="shared" ca="1" si="75"/>
        <v>0</v>
      </c>
      <c r="S109" s="193">
        <f t="shared" ca="1" si="75"/>
        <v>0</v>
      </c>
      <c r="T109" s="193">
        <f t="shared" ca="1" si="75"/>
        <v>0</v>
      </c>
      <c r="U109" s="193">
        <f t="shared" ca="1" si="75"/>
        <v>0</v>
      </c>
      <c r="V109" s="193">
        <f t="shared" ca="1" si="75"/>
        <v>0</v>
      </c>
      <c r="W109" s="193">
        <f t="shared" ca="1" si="75"/>
        <v>0</v>
      </c>
      <c r="X109" s="193">
        <f t="shared" ca="1" si="75"/>
        <v>0</v>
      </c>
      <c r="Y109" s="193">
        <f t="shared" ca="1" si="75"/>
        <v>0</v>
      </c>
      <c r="Z109" s="193">
        <f t="shared" ca="1" si="75"/>
        <v>0</v>
      </c>
      <c r="AA109" s="193">
        <f t="shared" ca="1" si="75"/>
        <v>0</v>
      </c>
      <c r="AB109" s="193">
        <f t="shared" ca="1" si="75"/>
        <v>0</v>
      </c>
      <c r="AC109" s="193">
        <f t="shared" ca="1" si="75"/>
        <v>0</v>
      </c>
      <c r="AD109" s="193">
        <f t="shared" ca="1" si="75"/>
        <v>0</v>
      </c>
      <c r="AE109" s="193">
        <f t="shared" ca="1" si="75"/>
        <v>0</v>
      </c>
      <c r="AF109" s="193">
        <f t="shared" ca="1" si="75"/>
        <v>0</v>
      </c>
      <c r="AG109" s="193">
        <f t="shared" ca="1" si="75"/>
        <v>0</v>
      </c>
      <c r="AH109" s="193">
        <f t="shared" ca="1" si="75"/>
        <v>0</v>
      </c>
      <c r="AI109" s="193">
        <f t="shared" ca="1" si="75"/>
        <v>0</v>
      </c>
      <c r="AJ109" s="193">
        <f t="shared" ca="1" si="75"/>
        <v>0</v>
      </c>
      <c r="AK109" s="193">
        <f t="shared" ca="1" si="75"/>
        <v>0</v>
      </c>
      <c r="AL109" s="193">
        <f t="shared" ca="1" si="75"/>
        <v>0</v>
      </c>
      <c r="AM109" s="193">
        <f t="shared" ca="1" si="75"/>
        <v>0</v>
      </c>
      <c r="AN109" s="193">
        <f t="shared" ca="1" si="75"/>
        <v>0</v>
      </c>
      <c r="AO109" s="193">
        <f t="shared" ca="1" si="75"/>
        <v>0</v>
      </c>
      <c r="AP109" s="193">
        <f t="shared" ca="1" si="75"/>
        <v>0</v>
      </c>
      <c r="AQ109" s="193">
        <f t="shared" ca="1" si="75"/>
        <v>0</v>
      </c>
      <c r="AR109" s="193">
        <f t="shared" ca="1" si="75"/>
        <v>0</v>
      </c>
      <c r="AS109" s="193">
        <f t="shared" ca="1" si="75"/>
        <v>0</v>
      </c>
      <c r="AT109" s="193">
        <f t="shared" ca="1" si="75"/>
        <v>0</v>
      </c>
      <c r="AU109" s="193">
        <f t="shared" ca="1" si="75"/>
        <v>0</v>
      </c>
      <c r="AV109" s="193">
        <f t="shared" ca="1" si="75"/>
        <v>0</v>
      </c>
      <c r="AW109" s="193">
        <f t="shared" ca="1" si="75"/>
        <v>0</v>
      </c>
      <c r="AX109" s="193">
        <f t="shared" ca="1" si="75"/>
        <v>0</v>
      </c>
      <c r="AY109" s="193">
        <f t="shared" ca="1" si="75"/>
        <v>0</v>
      </c>
      <c r="AZ109" s="193">
        <f t="shared" ca="1" si="75"/>
        <v>0</v>
      </c>
      <c r="BA109" s="193">
        <f t="shared" ca="1" si="75"/>
        <v>0</v>
      </c>
      <c r="BB109" s="193">
        <f t="shared" ca="1" si="75"/>
        <v>0</v>
      </c>
      <c r="BC109" s="193">
        <f t="shared" ca="1" si="75"/>
        <v>0</v>
      </c>
      <c r="BD109" s="193">
        <f t="shared" ca="1" si="75"/>
        <v>0</v>
      </c>
      <c r="BE109" s="193">
        <f t="shared" ca="1" si="75"/>
        <v>0</v>
      </c>
      <c r="BF109" s="193">
        <f t="shared" ca="1" si="75"/>
        <v>0</v>
      </c>
      <c r="BG109" s="193">
        <f t="shared" ca="1" si="75"/>
        <v>0</v>
      </c>
      <c r="BH109" s="193">
        <f t="shared" ca="1" si="75"/>
        <v>0</v>
      </c>
      <c r="BI109" s="193">
        <f t="shared" ca="1" si="75"/>
        <v>0</v>
      </c>
      <c r="BJ109" s="193">
        <f t="shared" ca="1" si="75"/>
        <v>0</v>
      </c>
      <c r="BK109" s="193">
        <f t="shared" ca="1" si="75"/>
        <v>0</v>
      </c>
      <c r="BL109" s="193">
        <f t="shared" ca="1" si="75"/>
        <v>0</v>
      </c>
      <c r="BM109" s="193">
        <f t="shared" ca="1" si="75"/>
        <v>0</v>
      </c>
      <c r="BN109" s="193">
        <f t="shared" ca="1" si="75"/>
        <v>0</v>
      </c>
      <c r="BO109" s="193">
        <f t="shared" ca="1" si="75"/>
        <v>0</v>
      </c>
      <c r="BP109" s="193">
        <f t="shared" ca="1" si="75"/>
        <v>0</v>
      </c>
      <c r="BQ109" s="193">
        <f t="shared" ca="1" si="75"/>
        <v>0</v>
      </c>
      <c r="BR109" s="193">
        <f t="shared" ca="1" si="75"/>
        <v>0</v>
      </c>
      <c r="BS109" s="193">
        <f t="shared" ca="1" si="75"/>
        <v>0</v>
      </c>
      <c r="BT109" s="193">
        <f t="shared" ca="1" si="75"/>
        <v>0</v>
      </c>
      <c r="BU109" s="193">
        <f t="shared" ca="1" si="71"/>
        <v>0</v>
      </c>
      <c r="BV109" s="193">
        <f t="shared" ca="1" si="71"/>
        <v>0</v>
      </c>
      <c r="BW109" s="193">
        <f t="shared" ca="1" si="71"/>
        <v>0</v>
      </c>
      <c r="BX109" s="193">
        <f t="shared" ca="1" si="71"/>
        <v>0</v>
      </c>
      <c r="BY109" s="193">
        <f t="shared" ca="1" si="71"/>
        <v>0</v>
      </c>
      <c r="BZ109" s="193">
        <f t="shared" ca="1" si="71"/>
        <v>0</v>
      </c>
      <c r="CA109" s="193">
        <f t="shared" ca="1" si="71"/>
        <v>0</v>
      </c>
      <c r="CB109" s="193">
        <f t="shared" ca="1" si="71"/>
        <v>0</v>
      </c>
      <c r="CC109" s="193">
        <f t="shared" ca="1" si="71"/>
        <v>0</v>
      </c>
      <c r="CD109" s="193">
        <f t="shared" ca="1" si="71"/>
        <v>0</v>
      </c>
      <c r="CE109" s="193">
        <f t="shared" ca="1" si="71"/>
        <v>0</v>
      </c>
      <c r="CF109" s="193">
        <f t="shared" ca="1" si="71"/>
        <v>0</v>
      </c>
      <c r="CG109" s="193">
        <f t="shared" ca="1" si="71"/>
        <v>0</v>
      </c>
      <c r="CH109" s="193">
        <f t="shared" ca="1" si="71"/>
        <v>0</v>
      </c>
      <c r="CI109" s="193">
        <f t="shared" ca="1" si="71"/>
        <v>0</v>
      </c>
      <c r="CJ109" s="193">
        <f t="shared" ca="1" si="72"/>
        <v>0</v>
      </c>
      <c r="CK109" s="193">
        <f t="shared" ca="1" si="72"/>
        <v>0</v>
      </c>
      <c r="CL109" s="193">
        <f t="shared" ca="1" si="72"/>
        <v>0</v>
      </c>
      <c r="CM109" s="193">
        <f t="shared" ca="1" si="72"/>
        <v>0</v>
      </c>
      <c r="CN109" s="193">
        <f t="shared" ca="1" si="72"/>
        <v>0</v>
      </c>
      <c r="CO109" s="193">
        <f t="shared" ca="1" si="72"/>
        <v>0</v>
      </c>
      <c r="CP109" s="193">
        <f t="shared" ca="1" si="72"/>
        <v>0</v>
      </c>
      <c r="CQ109" s="193">
        <f t="shared" ca="1" si="72"/>
        <v>0</v>
      </c>
      <c r="CR109" s="193">
        <f t="shared" ca="1" si="72"/>
        <v>0</v>
      </c>
      <c r="CS109" s="193">
        <f t="shared" ca="1" si="72"/>
        <v>0</v>
      </c>
      <c r="CT109" s="193">
        <f t="shared" ca="1" si="72"/>
        <v>0</v>
      </c>
      <c r="CU109" s="193">
        <f t="shared" ca="1" si="72"/>
        <v>0</v>
      </c>
      <c r="CV109" s="193">
        <f t="shared" ca="1" si="72"/>
        <v>0</v>
      </c>
      <c r="CW109" s="193">
        <f t="shared" ca="1" si="72"/>
        <v>0</v>
      </c>
      <c r="CX109" s="193">
        <f t="shared" ca="1" si="72"/>
        <v>0</v>
      </c>
      <c r="CY109" s="193">
        <f t="shared" ca="1" si="72"/>
        <v>0</v>
      </c>
      <c r="CZ109" s="193">
        <f t="shared" ca="1" si="72"/>
        <v>0</v>
      </c>
      <c r="DA109" s="193">
        <f t="shared" ca="1" si="72"/>
        <v>0</v>
      </c>
      <c r="DB109" s="193">
        <f t="shared" ca="1" si="72"/>
        <v>0</v>
      </c>
      <c r="DC109" s="193">
        <f t="shared" ca="1" si="72"/>
        <v>0</v>
      </c>
    </row>
    <row r="110" spans="1:107">
      <c r="A110" s="44">
        <v>84</v>
      </c>
      <c r="B110" s="160" t="str">
        <f t="shared" ca="1" si="44"/>
        <v>F.6.</v>
      </c>
      <c r="C110" s="162" t="str">
        <f t="shared" ca="1" si="73"/>
        <v>Veikla</v>
      </c>
      <c r="D110" s="234"/>
      <c r="E110" s="234"/>
      <c r="F110" s="235"/>
      <c r="G110" s="225">
        <f ca="1">SUMIF($H$39:$DC$39,"&lt;="&amp;PAL,$H110:$DC110)</f>
        <v>0</v>
      </c>
      <c r="H110" s="193">
        <f t="shared" ca="1" si="74"/>
        <v>0</v>
      </c>
      <c r="I110" s="193">
        <f t="shared" ca="1" si="75"/>
        <v>0</v>
      </c>
      <c r="J110" s="193">
        <f t="shared" ca="1" si="75"/>
        <v>0</v>
      </c>
      <c r="K110" s="193">
        <f t="shared" ca="1" si="75"/>
        <v>0</v>
      </c>
      <c r="L110" s="193">
        <f t="shared" ca="1" si="75"/>
        <v>0</v>
      </c>
      <c r="M110" s="193">
        <f t="shared" ca="1" si="75"/>
        <v>0</v>
      </c>
      <c r="N110" s="193">
        <f t="shared" ca="1" si="75"/>
        <v>0</v>
      </c>
      <c r="O110" s="193">
        <f t="shared" ca="1" si="75"/>
        <v>0</v>
      </c>
      <c r="P110" s="193">
        <f t="shared" ca="1" si="75"/>
        <v>0</v>
      </c>
      <c r="Q110" s="193">
        <f t="shared" ca="1" si="75"/>
        <v>0</v>
      </c>
      <c r="R110" s="193">
        <f t="shared" ca="1" si="75"/>
        <v>0</v>
      </c>
      <c r="S110" s="193">
        <f t="shared" ca="1" si="75"/>
        <v>0</v>
      </c>
      <c r="T110" s="193">
        <f t="shared" ca="1" si="75"/>
        <v>0</v>
      </c>
      <c r="U110" s="193">
        <f t="shared" ca="1" si="75"/>
        <v>0</v>
      </c>
      <c r="V110" s="193">
        <f t="shared" ca="1" si="75"/>
        <v>0</v>
      </c>
      <c r="W110" s="193">
        <f t="shared" ca="1" si="75"/>
        <v>0</v>
      </c>
      <c r="X110" s="193">
        <f t="shared" ca="1" si="75"/>
        <v>0</v>
      </c>
      <c r="Y110" s="193">
        <f t="shared" ca="1" si="75"/>
        <v>0</v>
      </c>
      <c r="Z110" s="193">
        <f t="shared" ca="1" si="75"/>
        <v>0</v>
      </c>
      <c r="AA110" s="193">
        <f t="shared" ca="1" si="75"/>
        <v>0</v>
      </c>
      <c r="AB110" s="193">
        <f t="shared" ca="1" si="75"/>
        <v>0</v>
      </c>
      <c r="AC110" s="193">
        <f t="shared" ca="1" si="75"/>
        <v>0</v>
      </c>
      <c r="AD110" s="193">
        <f t="shared" ca="1" si="75"/>
        <v>0</v>
      </c>
      <c r="AE110" s="193">
        <f t="shared" ca="1" si="75"/>
        <v>0</v>
      </c>
      <c r="AF110" s="193">
        <f t="shared" ca="1" si="75"/>
        <v>0</v>
      </c>
      <c r="AG110" s="193">
        <f t="shared" ca="1" si="75"/>
        <v>0</v>
      </c>
      <c r="AH110" s="193">
        <f t="shared" ca="1" si="75"/>
        <v>0</v>
      </c>
      <c r="AI110" s="193">
        <f t="shared" ca="1" si="75"/>
        <v>0</v>
      </c>
      <c r="AJ110" s="193">
        <f t="shared" ca="1" si="75"/>
        <v>0</v>
      </c>
      <c r="AK110" s="193">
        <f t="shared" ca="1" si="75"/>
        <v>0</v>
      </c>
      <c r="AL110" s="193">
        <f t="shared" ca="1" si="75"/>
        <v>0</v>
      </c>
      <c r="AM110" s="193">
        <f t="shared" ca="1" si="75"/>
        <v>0</v>
      </c>
      <c r="AN110" s="193">
        <f t="shared" ca="1" si="75"/>
        <v>0</v>
      </c>
      <c r="AO110" s="193">
        <f t="shared" ca="1" si="75"/>
        <v>0</v>
      </c>
      <c r="AP110" s="193">
        <f t="shared" ca="1" si="75"/>
        <v>0</v>
      </c>
      <c r="AQ110" s="193">
        <f t="shared" ca="1" si="75"/>
        <v>0</v>
      </c>
      <c r="AR110" s="193">
        <f t="shared" ca="1" si="75"/>
        <v>0</v>
      </c>
      <c r="AS110" s="193">
        <f t="shared" ca="1" si="75"/>
        <v>0</v>
      </c>
      <c r="AT110" s="193">
        <f t="shared" ca="1" si="75"/>
        <v>0</v>
      </c>
      <c r="AU110" s="193">
        <f t="shared" ca="1" si="75"/>
        <v>0</v>
      </c>
      <c r="AV110" s="193">
        <f t="shared" ca="1" si="75"/>
        <v>0</v>
      </c>
      <c r="AW110" s="193">
        <f t="shared" ca="1" si="75"/>
        <v>0</v>
      </c>
      <c r="AX110" s="193">
        <f t="shared" ca="1" si="75"/>
        <v>0</v>
      </c>
      <c r="AY110" s="193">
        <f t="shared" ca="1" si="75"/>
        <v>0</v>
      </c>
      <c r="AZ110" s="193">
        <f t="shared" ca="1" si="75"/>
        <v>0</v>
      </c>
      <c r="BA110" s="193">
        <f t="shared" ca="1" si="75"/>
        <v>0</v>
      </c>
      <c r="BB110" s="193">
        <f t="shared" ca="1" si="75"/>
        <v>0</v>
      </c>
      <c r="BC110" s="193">
        <f t="shared" ca="1" si="75"/>
        <v>0</v>
      </c>
      <c r="BD110" s="193">
        <f t="shared" ca="1" si="75"/>
        <v>0</v>
      </c>
      <c r="BE110" s="193">
        <f t="shared" ca="1" si="75"/>
        <v>0</v>
      </c>
      <c r="BF110" s="193">
        <f t="shared" ca="1" si="75"/>
        <v>0</v>
      </c>
      <c r="BG110" s="193">
        <f t="shared" ca="1" si="75"/>
        <v>0</v>
      </c>
      <c r="BH110" s="193">
        <f t="shared" ca="1" si="75"/>
        <v>0</v>
      </c>
      <c r="BI110" s="193">
        <f t="shared" ca="1" si="75"/>
        <v>0</v>
      </c>
      <c r="BJ110" s="193">
        <f t="shared" ca="1" si="75"/>
        <v>0</v>
      </c>
      <c r="BK110" s="193">
        <f t="shared" ca="1" si="75"/>
        <v>0</v>
      </c>
      <c r="BL110" s="193">
        <f t="shared" ca="1" si="75"/>
        <v>0</v>
      </c>
      <c r="BM110" s="193">
        <f t="shared" ca="1" si="75"/>
        <v>0</v>
      </c>
      <c r="BN110" s="193">
        <f t="shared" ca="1" si="75"/>
        <v>0</v>
      </c>
      <c r="BO110" s="193">
        <f t="shared" ca="1" si="75"/>
        <v>0</v>
      </c>
      <c r="BP110" s="193">
        <f t="shared" ca="1" si="75"/>
        <v>0</v>
      </c>
      <c r="BQ110" s="193">
        <f t="shared" ca="1" si="75"/>
        <v>0</v>
      </c>
      <c r="BR110" s="193">
        <f t="shared" ca="1" si="75"/>
        <v>0</v>
      </c>
      <c r="BS110" s="193">
        <f t="shared" ca="1" si="75"/>
        <v>0</v>
      </c>
      <c r="BT110" s="193">
        <f t="shared" ref="BT110:DC113" ca="1" si="76">IFERROR(OFFSET(INDIRECT("'"&amp;Opt_alt&amp;"'!H12"),$A110,BT$39)*(1+VMI)^BT$39,"")</f>
        <v>0</v>
      </c>
      <c r="BU110" s="193">
        <f t="shared" ca="1" si="76"/>
        <v>0</v>
      </c>
      <c r="BV110" s="193">
        <f t="shared" ca="1" si="76"/>
        <v>0</v>
      </c>
      <c r="BW110" s="193">
        <f t="shared" ca="1" si="76"/>
        <v>0</v>
      </c>
      <c r="BX110" s="193">
        <f t="shared" ca="1" si="76"/>
        <v>0</v>
      </c>
      <c r="BY110" s="193">
        <f t="shared" ca="1" si="76"/>
        <v>0</v>
      </c>
      <c r="BZ110" s="193">
        <f t="shared" ca="1" si="76"/>
        <v>0</v>
      </c>
      <c r="CA110" s="193">
        <f t="shared" ca="1" si="76"/>
        <v>0</v>
      </c>
      <c r="CB110" s="193">
        <f t="shared" ca="1" si="76"/>
        <v>0</v>
      </c>
      <c r="CC110" s="193">
        <f t="shared" ca="1" si="76"/>
        <v>0</v>
      </c>
      <c r="CD110" s="193">
        <f t="shared" ca="1" si="76"/>
        <v>0</v>
      </c>
      <c r="CE110" s="193">
        <f t="shared" ca="1" si="76"/>
        <v>0</v>
      </c>
      <c r="CF110" s="193">
        <f t="shared" ca="1" si="76"/>
        <v>0</v>
      </c>
      <c r="CG110" s="193">
        <f t="shared" ca="1" si="76"/>
        <v>0</v>
      </c>
      <c r="CH110" s="193">
        <f t="shared" ca="1" si="76"/>
        <v>0</v>
      </c>
      <c r="CI110" s="193">
        <f t="shared" ca="1" si="76"/>
        <v>0</v>
      </c>
      <c r="CJ110" s="193">
        <f t="shared" ca="1" si="76"/>
        <v>0</v>
      </c>
      <c r="CK110" s="193">
        <f t="shared" ca="1" si="76"/>
        <v>0</v>
      </c>
      <c r="CL110" s="193">
        <f t="shared" ca="1" si="76"/>
        <v>0</v>
      </c>
      <c r="CM110" s="193">
        <f t="shared" ca="1" si="76"/>
        <v>0</v>
      </c>
      <c r="CN110" s="193">
        <f t="shared" ca="1" si="76"/>
        <v>0</v>
      </c>
      <c r="CO110" s="193">
        <f t="shared" ca="1" si="76"/>
        <v>0</v>
      </c>
      <c r="CP110" s="193">
        <f t="shared" ca="1" si="76"/>
        <v>0</v>
      </c>
      <c r="CQ110" s="193">
        <f t="shared" ca="1" si="76"/>
        <v>0</v>
      </c>
      <c r="CR110" s="193">
        <f t="shared" ca="1" si="76"/>
        <v>0</v>
      </c>
      <c r="CS110" s="193">
        <f t="shared" ca="1" si="76"/>
        <v>0</v>
      </c>
      <c r="CT110" s="193">
        <f t="shared" ca="1" si="76"/>
        <v>0</v>
      </c>
      <c r="CU110" s="193">
        <f t="shared" ca="1" si="76"/>
        <v>0</v>
      </c>
      <c r="CV110" s="193">
        <f t="shared" ca="1" si="76"/>
        <v>0</v>
      </c>
      <c r="CW110" s="193">
        <f t="shared" ca="1" si="76"/>
        <v>0</v>
      </c>
      <c r="CX110" s="193">
        <f t="shared" ca="1" si="76"/>
        <v>0</v>
      </c>
      <c r="CY110" s="193">
        <f t="shared" ca="1" si="76"/>
        <v>0</v>
      </c>
      <c r="CZ110" s="193">
        <f t="shared" ca="1" si="76"/>
        <v>0</v>
      </c>
      <c r="DA110" s="193">
        <f t="shared" ca="1" si="76"/>
        <v>0</v>
      </c>
      <c r="DB110" s="193">
        <f t="shared" ca="1" si="76"/>
        <v>0</v>
      </c>
      <c r="DC110" s="193">
        <f t="shared" ca="1" si="76"/>
        <v>0</v>
      </c>
    </row>
    <row r="111" spans="1:107">
      <c r="A111" s="44">
        <v>85</v>
      </c>
      <c r="B111" s="160" t="str">
        <f t="shared" ca="1" si="44"/>
        <v>F.7.</v>
      </c>
      <c r="C111" s="162" t="str">
        <f t="shared" ca="1" si="73"/>
        <v>Veikla</v>
      </c>
      <c r="D111" s="234"/>
      <c r="E111" s="234"/>
      <c r="F111" s="235"/>
      <c r="G111" s="225">
        <f ca="1">SUMIF($H$39:$DC$39,"&lt;="&amp;PAL,$H111:$DC111)</f>
        <v>0</v>
      </c>
      <c r="H111" s="193">
        <f t="shared" ca="1" si="74"/>
        <v>0</v>
      </c>
      <c r="I111" s="193">
        <f t="shared" ref="I111:BT113" ca="1" si="77">IFERROR(OFFSET(INDIRECT("'"&amp;Opt_alt&amp;"'!H12"),$A111,I$39)*(1+VMI)^I$39,"")</f>
        <v>0</v>
      </c>
      <c r="J111" s="193">
        <f t="shared" ca="1" si="77"/>
        <v>0</v>
      </c>
      <c r="K111" s="193">
        <f t="shared" ca="1" si="77"/>
        <v>0</v>
      </c>
      <c r="L111" s="193">
        <f t="shared" ca="1" si="77"/>
        <v>0</v>
      </c>
      <c r="M111" s="193">
        <f t="shared" ca="1" si="77"/>
        <v>0</v>
      </c>
      <c r="N111" s="193">
        <f t="shared" ca="1" si="77"/>
        <v>0</v>
      </c>
      <c r="O111" s="193">
        <f t="shared" ca="1" si="77"/>
        <v>0</v>
      </c>
      <c r="P111" s="193">
        <f t="shared" ca="1" si="77"/>
        <v>0</v>
      </c>
      <c r="Q111" s="193">
        <f t="shared" ca="1" si="77"/>
        <v>0</v>
      </c>
      <c r="R111" s="193">
        <f t="shared" ca="1" si="77"/>
        <v>0</v>
      </c>
      <c r="S111" s="193">
        <f t="shared" ca="1" si="77"/>
        <v>0</v>
      </c>
      <c r="T111" s="193">
        <f t="shared" ca="1" si="77"/>
        <v>0</v>
      </c>
      <c r="U111" s="193">
        <f t="shared" ca="1" si="77"/>
        <v>0</v>
      </c>
      <c r="V111" s="193">
        <f t="shared" ca="1" si="77"/>
        <v>0</v>
      </c>
      <c r="W111" s="193">
        <f t="shared" ca="1" si="77"/>
        <v>0</v>
      </c>
      <c r="X111" s="193">
        <f t="shared" ca="1" si="77"/>
        <v>0</v>
      </c>
      <c r="Y111" s="193">
        <f t="shared" ca="1" si="77"/>
        <v>0</v>
      </c>
      <c r="Z111" s="193">
        <f t="shared" ca="1" si="77"/>
        <v>0</v>
      </c>
      <c r="AA111" s="193">
        <f t="shared" ca="1" si="77"/>
        <v>0</v>
      </c>
      <c r="AB111" s="193">
        <f t="shared" ca="1" si="77"/>
        <v>0</v>
      </c>
      <c r="AC111" s="193">
        <f t="shared" ca="1" si="77"/>
        <v>0</v>
      </c>
      <c r="AD111" s="193">
        <f t="shared" ca="1" si="77"/>
        <v>0</v>
      </c>
      <c r="AE111" s="193">
        <f t="shared" ca="1" si="77"/>
        <v>0</v>
      </c>
      <c r="AF111" s="193">
        <f t="shared" ca="1" si="77"/>
        <v>0</v>
      </c>
      <c r="AG111" s="193">
        <f t="shared" ca="1" si="77"/>
        <v>0</v>
      </c>
      <c r="AH111" s="193">
        <f t="shared" ca="1" si="77"/>
        <v>0</v>
      </c>
      <c r="AI111" s="193">
        <f t="shared" ca="1" si="77"/>
        <v>0</v>
      </c>
      <c r="AJ111" s="193">
        <f t="shared" ca="1" si="77"/>
        <v>0</v>
      </c>
      <c r="AK111" s="193">
        <f t="shared" ca="1" si="77"/>
        <v>0</v>
      </c>
      <c r="AL111" s="193">
        <f t="shared" ca="1" si="77"/>
        <v>0</v>
      </c>
      <c r="AM111" s="193">
        <f t="shared" ca="1" si="77"/>
        <v>0</v>
      </c>
      <c r="AN111" s="193">
        <f t="shared" ca="1" si="77"/>
        <v>0</v>
      </c>
      <c r="AO111" s="193">
        <f t="shared" ca="1" si="77"/>
        <v>0</v>
      </c>
      <c r="AP111" s="193">
        <f t="shared" ca="1" si="77"/>
        <v>0</v>
      </c>
      <c r="AQ111" s="193">
        <f t="shared" ca="1" si="77"/>
        <v>0</v>
      </c>
      <c r="AR111" s="193">
        <f t="shared" ca="1" si="77"/>
        <v>0</v>
      </c>
      <c r="AS111" s="193">
        <f t="shared" ca="1" si="77"/>
        <v>0</v>
      </c>
      <c r="AT111" s="193">
        <f t="shared" ca="1" si="77"/>
        <v>0</v>
      </c>
      <c r="AU111" s="193">
        <f t="shared" ca="1" si="77"/>
        <v>0</v>
      </c>
      <c r="AV111" s="193">
        <f t="shared" ca="1" si="77"/>
        <v>0</v>
      </c>
      <c r="AW111" s="193">
        <f t="shared" ca="1" si="77"/>
        <v>0</v>
      </c>
      <c r="AX111" s="193">
        <f t="shared" ca="1" si="77"/>
        <v>0</v>
      </c>
      <c r="AY111" s="193">
        <f t="shared" ca="1" si="77"/>
        <v>0</v>
      </c>
      <c r="AZ111" s="193">
        <f t="shared" ca="1" si="77"/>
        <v>0</v>
      </c>
      <c r="BA111" s="193">
        <f t="shared" ca="1" si="77"/>
        <v>0</v>
      </c>
      <c r="BB111" s="193">
        <f t="shared" ca="1" si="77"/>
        <v>0</v>
      </c>
      <c r="BC111" s="193">
        <f t="shared" ca="1" si="77"/>
        <v>0</v>
      </c>
      <c r="BD111" s="193">
        <f t="shared" ca="1" si="77"/>
        <v>0</v>
      </c>
      <c r="BE111" s="193">
        <f t="shared" ca="1" si="77"/>
        <v>0</v>
      </c>
      <c r="BF111" s="193">
        <f t="shared" ca="1" si="77"/>
        <v>0</v>
      </c>
      <c r="BG111" s="193">
        <f t="shared" ca="1" si="77"/>
        <v>0</v>
      </c>
      <c r="BH111" s="193">
        <f t="shared" ca="1" si="77"/>
        <v>0</v>
      </c>
      <c r="BI111" s="193">
        <f t="shared" ca="1" si="77"/>
        <v>0</v>
      </c>
      <c r="BJ111" s="193">
        <f t="shared" ca="1" si="77"/>
        <v>0</v>
      </c>
      <c r="BK111" s="193">
        <f t="shared" ca="1" si="77"/>
        <v>0</v>
      </c>
      <c r="BL111" s="193">
        <f t="shared" ca="1" si="77"/>
        <v>0</v>
      </c>
      <c r="BM111" s="193">
        <f t="shared" ca="1" si="77"/>
        <v>0</v>
      </c>
      <c r="BN111" s="193">
        <f t="shared" ca="1" si="77"/>
        <v>0</v>
      </c>
      <c r="BO111" s="193">
        <f t="shared" ca="1" si="77"/>
        <v>0</v>
      </c>
      <c r="BP111" s="193">
        <f t="shared" ca="1" si="77"/>
        <v>0</v>
      </c>
      <c r="BQ111" s="193">
        <f t="shared" ca="1" si="77"/>
        <v>0</v>
      </c>
      <c r="BR111" s="193">
        <f t="shared" ca="1" si="77"/>
        <v>0</v>
      </c>
      <c r="BS111" s="193">
        <f t="shared" ca="1" si="77"/>
        <v>0</v>
      </c>
      <c r="BT111" s="193">
        <f t="shared" ca="1" si="77"/>
        <v>0</v>
      </c>
      <c r="BU111" s="193">
        <f t="shared" ca="1" si="76"/>
        <v>0</v>
      </c>
      <c r="BV111" s="193">
        <f t="shared" ca="1" si="76"/>
        <v>0</v>
      </c>
      <c r="BW111" s="193">
        <f t="shared" ca="1" si="76"/>
        <v>0</v>
      </c>
      <c r="BX111" s="193">
        <f t="shared" ca="1" si="76"/>
        <v>0</v>
      </c>
      <c r="BY111" s="193">
        <f t="shared" ca="1" si="76"/>
        <v>0</v>
      </c>
      <c r="BZ111" s="193">
        <f t="shared" ca="1" si="76"/>
        <v>0</v>
      </c>
      <c r="CA111" s="193">
        <f t="shared" ca="1" si="76"/>
        <v>0</v>
      </c>
      <c r="CB111" s="193">
        <f t="shared" ca="1" si="76"/>
        <v>0</v>
      </c>
      <c r="CC111" s="193">
        <f t="shared" ca="1" si="76"/>
        <v>0</v>
      </c>
      <c r="CD111" s="193">
        <f t="shared" ca="1" si="76"/>
        <v>0</v>
      </c>
      <c r="CE111" s="193">
        <f t="shared" ca="1" si="76"/>
        <v>0</v>
      </c>
      <c r="CF111" s="193">
        <f t="shared" ca="1" si="76"/>
        <v>0</v>
      </c>
      <c r="CG111" s="193">
        <f t="shared" ca="1" si="76"/>
        <v>0</v>
      </c>
      <c r="CH111" s="193">
        <f t="shared" ca="1" si="76"/>
        <v>0</v>
      </c>
      <c r="CI111" s="193">
        <f t="shared" ca="1" si="76"/>
        <v>0</v>
      </c>
      <c r="CJ111" s="193">
        <f t="shared" ca="1" si="76"/>
        <v>0</v>
      </c>
      <c r="CK111" s="193">
        <f t="shared" ca="1" si="76"/>
        <v>0</v>
      </c>
      <c r="CL111" s="193">
        <f t="shared" ca="1" si="76"/>
        <v>0</v>
      </c>
      <c r="CM111" s="193">
        <f t="shared" ca="1" si="76"/>
        <v>0</v>
      </c>
      <c r="CN111" s="193">
        <f t="shared" ca="1" si="76"/>
        <v>0</v>
      </c>
      <c r="CO111" s="193">
        <f t="shared" ca="1" si="76"/>
        <v>0</v>
      </c>
      <c r="CP111" s="193">
        <f t="shared" ca="1" si="76"/>
        <v>0</v>
      </c>
      <c r="CQ111" s="193">
        <f t="shared" ca="1" si="76"/>
        <v>0</v>
      </c>
      <c r="CR111" s="193">
        <f t="shared" ca="1" si="76"/>
        <v>0</v>
      </c>
      <c r="CS111" s="193">
        <f t="shared" ca="1" si="76"/>
        <v>0</v>
      </c>
      <c r="CT111" s="193">
        <f t="shared" ca="1" si="76"/>
        <v>0</v>
      </c>
      <c r="CU111" s="193">
        <f t="shared" ca="1" si="76"/>
        <v>0</v>
      </c>
      <c r="CV111" s="193">
        <f t="shared" ca="1" si="76"/>
        <v>0</v>
      </c>
      <c r="CW111" s="193">
        <f t="shared" ca="1" si="76"/>
        <v>0</v>
      </c>
      <c r="CX111" s="193">
        <f t="shared" ca="1" si="76"/>
        <v>0</v>
      </c>
      <c r="CY111" s="193">
        <f t="shared" ca="1" si="76"/>
        <v>0</v>
      </c>
      <c r="CZ111" s="193">
        <f t="shared" ca="1" si="76"/>
        <v>0</v>
      </c>
      <c r="DA111" s="193">
        <f t="shared" ca="1" si="76"/>
        <v>0</v>
      </c>
      <c r="DB111" s="193">
        <f t="shared" ca="1" si="76"/>
        <v>0</v>
      </c>
      <c r="DC111" s="193">
        <f t="shared" ca="1" si="76"/>
        <v>0</v>
      </c>
    </row>
    <row r="112" spans="1:107">
      <c r="A112" s="44">
        <v>86</v>
      </c>
      <c r="B112" s="160" t="str">
        <f t="shared" ca="1" si="44"/>
        <v>F.8.</v>
      </c>
      <c r="C112" s="162" t="str">
        <f t="shared" ca="1" si="73"/>
        <v>Veikla</v>
      </c>
      <c r="D112" s="234"/>
      <c r="E112" s="234"/>
      <c r="F112" s="235"/>
      <c r="G112" s="225">
        <f ca="1">SUMIF($H$39:$DC$39,"&lt;="&amp;PAL,$H112:$DC112)</f>
        <v>0</v>
      </c>
      <c r="H112" s="193">
        <f t="shared" ca="1" si="74"/>
        <v>0</v>
      </c>
      <c r="I112" s="193">
        <f t="shared" ca="1" si="77"/>
        <v>0</v>
      </c>
      <c r="J112" s="193">
        <f t="shared" ca="1" si="77"/>
        <v>0</v>
      </c>
      <c r="K112" s="193">
        <f t="shared" ca="1" si="77"/>
        <v>0</v>
      </c>
      <c r="L112" s="193">
        <f t="shared" ca="1" si="77"/>
        <v>0</v>
      </c>
      <c r="M112" s="193">
        <f t="shared" ca="1" si="77"/>
        <v>0</v>
      </c>
      <c r="N112" s="193">
        <f t="shared" ca="1" si="77"/>
        <v>0</v>
      </c>
      <c r="O112" s="193">
        <f t="shared" ca="1" si="77"/>
        <v>0</v>
      </c>
      <c r="P112" s="193">
        <f t="shared" ca="1" si="77"/>
        <v>0</v>
      </c>
      <c r="Q112" s="193">
        <f t="shared" ca="1" si="77"/>
        <v>0</v>
      </c>
      <c r="R112" s="193">
        <f t="shared" ca="1" si="77"/>
        <v>0</v>
      </c>
      <c r="S112" s="193">
        <f t="shared" ca="1" si="77"/>
        <v>0</v>
      </c>
      <c r="T112" s="193">
        <f t="shared" ca="1" si="77"/>
        <v>0</v>
      </c>
      <c r="U112" s="193">
        <f t="shared" ca="1" si="77"/>
        <v>0</v>
      </c>
      <c r="V112" s="193">
        <f t="shared" ca="1" si="77"/>
        <v>0</v>
      </c>
      <c r="W112" s="193">
        <f t="shared" ca="1" si="77"/>
        <v>0</v>
      </c>
      <c r="X112" s="193">
        <f t="shared" ca="1" si="77"/>
        <v>0</v>
      </c>
      <c r="Y112" s="193">
        <f t="shared" ca="1" si="77"/>
        <v>0</v>
      </c>
      <c r="Z112" s="193">
        <f t="shared" ca="1" si="77"/>
        <v>0</v>
      </c>
      <c r="AA112" s="193">
        <f t="shared" ca="1" si="77"/>
        <v>0</v>
      </c>
      <c r="AB112" s="193">
        <f t="shared" ca="1" si="77"/>
        <v>0</v>
      </c>
      <c r="AC112" s="193">
        <f t="shared" ca="1" si="77"/>
        <v>0</v>
      </c>
      <c r="AD112" s="193">
        <f t="shared" ca="1" si="77"/>
        <v>0</v>
      </c>
      <c r="AE112" s="193">
        <f t="shared" ca="1" si="77"/>
        <v>0</v>
      </c>
      <c r="AF112" s="193">
        <f t="shared" ca="1" si="77"/>
        <v>0</v>
      </c>
      <c r="AG112" s="193">
        <f t="shared" ca="1" si="77"/>
        <v>0</v>
      </c>
      <c r="AH112" s="193">
        <f t="shared" ca="1" si="77"/>
        <v>0</v>
      </c>
      <c r="AI112" s="193">
        <f t="shared" ca="1" si="77"/>
        <v>0</v>
      </c>
      <c r="AJ112" s="193">
        <f t="shared" ca="1" si="77"/>
        <v>0</v>
      </c>
      <c r="AK112" s="193">
        <f t="shared" ca="1" si="77"/>
        <v>0</v>
      </c>
      <c r="AL112" s="193">
        <f t="shared" ca="1" si="77"/>
        <v>0</v>
      </c>
      <c r="AM112" s="193">
        <f t="shared" ca="1" si="77"/>
        <v>0</v>
      </c>
      <c r="AN112" s="193">
        <f t="shared" ca="1" si="77"/>
        <v>0</v>
      </c>
      <c r="AO112" s="193">
        <f t="shared" ca="1" si="77"/>
        <v>0</v>
      </c>
      <c r="AP112" s="193">
        <f t="shared" ca="1" si="77"/>
        <v>0</v>
      </c>
      <c r="AQ112" s="193">
        <f t="shared" ca="1" si="77"/>
        <v>0</v>
      </c>
      <c r="AR112" s="193">
        <f t="shared" ca="1" si="77"/>
        <v>0</v>
      </c>
      <c r="AS112" s="193">
        <f t="shared" ca="1" si="77"/>
        <v>0</v>
      </c>
      <c r="AT112" s="193">
        <f t="shared" ca="1" si="77"/>
        <v>0</v>
      </c>
      <c r="AU112" s="193">
        <f t="shared" ca="1" si="77"/>
        <v>0</v>
      </c>
      <c r="AV112" s="193">
        <f t="shared" ca="1" si="77"/>
        <v>0</v>
      </c>
      <c r="AW112" s="193">
        <f t="shared" ca="1" si="77"/>
        <v>0</v>
      </c>
      <c r="AX112" s="193">
        <f t="shared" ca="1" si="77"/>
        <v>0</v>
      </c>
      <c r="AY112" s="193">
        <f t="shared" ca="1" si="77"/>
        <v>0</v>
      </c>
      <c r="AZ112" s="193">
        <f t="shared" ca="1" si="77"/>
        <v>0</v>
      </c>
      <c r="BA112" s="193">
        <f t="shared" ca="1" si="77"/>
        <v>0</v>
      </c>
      <c r="BB112" s="193">
        <f t="shared" ca="1" si="77"/>
        <v>0</v>
      </c>
      <c r="BC112" s="193">
        <f t="shared" ca="1" si="77"/>
        <v>0</v>
      </c>
      <c r="BD112" s="193">
        <f t="shared" ca="1" si="77"/>
        <v>0</v>
      </c>
      <c r="BE112" s="193">
        <f t="shared" ca="1" si="77"/>
        <v>0</v>
      </c>
      <c r="BF112" s="193">
        <f t="shared" ca="1" si="77"/>
        <v>0</v>
      </c>
      <c r="BG112" s="193">
        <f t="shared" ca="1" si="77"/>
        <v>0</v>
      </c>
      <c r="BH112" s="193">
        <f t="shared" ca="1" si="77"/>
        <v>0</v>
      </c>
      <c r="BI112" s="193">
        <f t="shared" ca="1" si="77"/>
        <v>0</v>
      </c>
      <c r="BJ112" s="193">
        <f t="shared" ca="1" si="77"/>
        <v>0</v>
      </c>
      <c r="BK112" s="193">
        <f t="shared" ca="1" si="77"/>
        <v>0</v>
      </c>
      <c r="BL112" s="193">
        <f t="shared" ca="1" si="77"/>
        <v>0</v>
      </c>
      <c r="BM112" s="193">
        <f t="shared" ca="1" si="77"/>
        <v>0</v>
      </c>
      <c r="BN112" s="193">
        <f t="shared" ca="1" si="77"/>
        <v>0</v>
      </c>
      <c r="BO112" s="193">
        <f t="shared" ca="1" si="77"/>
        <v>0</v>
      </c>
      <c r="BP112" s="193">
        <f t="shared" ca="1" si="77"/>
        <v>0</v>
      </c>
      <c r="BQ112" s="193">
        <f t="shared" ca="1" si="77"/>
        <v>0</v>
      </c>
      <c r="BR112" s="193">
        <f t="shared" ca="1" si="77"/>
        <v>0</v>
      </c>
      <c r="BS112" s="193">
        <f t="shared" ca="1" si="77"/>
        <v>0</v>
      </c>
      <c r="BT112" s="193">
        <f t="shared" ca="1" si="77"/>
        <v>0</v>
      </c>
      <c r="BU112" s="193">
        <f t="shared" ca="1" si="76"/>
        <v>0</v>
      </c>
      <c r="BV112" s="193">
        <f t="shared" ca="1" si="76"/>
        <v>0</v>
      </c>
      <c r="BW112" s="193">
        <f t="shared" ca="1" si="76"/>
        <v>0</v>
      </c>
      <c r="BX112" s="193">
        <f t="shared" ca="1" si="76"/>
        <v>0</v>
      </c>
      <c r="BY112" s="193">
        <f t="shared" ca="1" si="76"/>
        <v>0</v>
      </c>
      <c r="BZ112" s="193">
        <f t="shared" ca="1" si="76"/>
        <v>0</v>
      </c>
      <c r="CA112" s="193">
        <f t="shared" ca="1" si="76"/>
        <v>0</v>
      </c>
      <c r="CB112" s="193">
        <f t="shared" ca="1" si="76"/>
        <v>0</v>
      </c>
      <c r="CC112" s="193">
        <f t="shared" ca="1" si="76"/>
        <v>0</v>
      </c>
      <c r="CD112" s="193">
        <f t="shared" ca="1" si="76"/>
        <v>0</v>
      </c>
      <c r="CE112" s="193">
        <f t="shared" ca="1" si="76"/>
        <v>0</v>
      </c>
      <c r="CF112" s="193">
        <f t="shared" ca="1" si="76"/>
        <v>0</v>
      </c>
      <c r="CG112" s="193">
        <f t="shared" ca="1" si="76"/>
        <v>0</v>
      </c>
      <c r="CH112" s="193">
        <f t="shared" ca="1" si="76"/>
        <v>0</v>
      </c>
      <c r="CI112" s="193">
        <f t="shared" ca="1" si="76"/>
        <v>0</v>
      </c>
      <c r="CJ112" s="193">
        <f t="shared" ca="1" si="76"/>
        <v>0</v>
      </c>
      <c r="CK112" s="193">
        <f t="shared" ca="1" si="76"/>
        <v>0</v>
      </c>
      <c r="CL112" s="193">
        <f t="shared" ca="1" si="76"/>
        <v>0</v>
      </c>
      <c r="CM112" s="193">
        <f t="shared" ca="1" si="76"/>
        <v>0</v>
      </c>
      <c r="CN112" s="193">
        <f t="shared" ca="1" si="76"/>
        <v>0</v>
      </c>
      <c r="CO112" s="193">
        <f t="shared" ca="1" si="76"/>
        <v>0</v>
      </c>
      <c r="CP112" s="193">
        <f t="shared" ca="1" si="76"/>
        <v>0</v>
      </c>
      <c r="CQ112" s="193">
        <f t="shared" ca="1" si="76"/>
        <v>0</v>
      </c>
      <c r="CR112" s="193">
        <f t="shared" ca="1" si="76"/>
        <v>0</v>
      </c>
      <c r="CS112" s="193">
        <f t="shared" ca="1" si="76"/>
        <v>0</v>
      </c>
      <c r="CT112" s="193">
        <f t="shared" ca="1" si="76"/>
        <v>0</v>
      </c>
      <c r="CU112" s="193">
        <f t="shared" ca="1" si="76"/>
        <v>0</v>
      </c>
      <c r="CV112" s="193">
        <f t="shared" ca="1" si="76"/>
        <v>0</v>
      </c>
      <c r="CW112" s="193">
        <f t="shared" ca="1" si="76"/>
        <v>0</v>
      </c>
      <c r="CX112" s="193">
        <f t="shared" ca="1" si="76"/>
        <v>0</v>
      </c>
      <c r="CY112" s="193">
        <f t="shared" ca="1" si="76"/>
        <v>0</v>
      </c>
      <c r="CZ112" s="193">
        <f t="shared" ca="1" si="76"/>
        <v>0</v>
      </c>
      <c r="DA112" s="193">
        <f t="shared" ca="1" si="76"/>
        <v>0</v>
      </c>
      <c r="DB112" s="193">
        <f t="shared" ca="1" si="76"/>
        <v>0</v>
      </c>
      <c r="DC112" s="193">
        <f t="shared" ca="1" si="76"/>
        <v>0</v>
      </c>
    </row>
    <row r="113" spans="1:107">
      <c r="A113" s="44">
        <v>87</v>
      </c>
      <c r="B113" s="160" t="str">
        <f t="shared" ca="1" si="44"/>
        <v>F.9.</v>
      </c>
      <c r="C113" s="162" t="str">
        <f t="shared" ca="1" si="73"/>
        <v>Investicijos (privataus ir NVO sektoriaus)</v>
      </c>
      <c r="D113" s="234"/>
      <c r="E113" s="234"/>
      <c r="F113" s="235"/>
      <c r="G113" s="225">
        <f ca="1">SUMIF($H$39:$DC$39,"&lt;="&amp;PAL,$H113:$DC113)</f>
        <v>0</v>
      </c>
      <c r="H113" s="193">
        <f t="shared" ca="1" si="74"/>
        <v>0</v>
      </c>
      <c r="I113" s="193">
        <f t="shared" ca="1" si="77"/>
        <v>0</v>
      </c>
      <c r="J113" s="193">
        <f t="shared" ca="1" si="77"/>
        <v>0</v>
      </c>
      <c r="K113" s="193">
        <f t="shared" ca="1" si="77"/>
        <v>0</v>
      </c>
      <c r="L113" s="193">
        <f t="shared" ca="1" si="77"/>
        <v>0</v>
      </c>
      <c r="M113" s="193">
        <f t="shared" ca="1" si="77"/>
        <v>0</v>
      </c>
      <c r="N113" s="193">
        <f t="shared" ca="1" si="77"/>
        <v>0</v>
      </c>
      <c r="O113" s="193">
        <f t="shared" ca="1" si="77"/>
        <v>0</v>
      </c>
      <c r="P113" s="193">
        <f t="shared" ca="1" si="77"/>
        <v>0</v>
      </c>
      <c r="Q113" s="193">
        <f t="shared" ca="1" si="77"/>
        <v>0</v>
      </c>
      <c r="R113" s="193">
        <f t="shared" ca="1" si="77"/>
        <v>0</v>
      </c>
      <c r="S113" s="193">
        <f t="shared" ca="1" si="77"/>
        <v>0</v>
      </c>
      <c r="T113" s="193">
        <f t="shared" ca="1" si="77"/>
        <v>0</v>
      </c>
      <c r="U113" s="193">
        <f t="shared" ca="1" si="77"/>
        <v>0</v>
      </c>
      <c r="V113" s="193">
        <f t="shared" ca="1" si="77"/>
        <v>0</v>
      </c>
      <c r="W113" s="193">
        <f t="shared" ca="1" si="77"/>
        <v>0</v>
      </c>
      <c r="X113" s="193">
        <f t="shared" ca="1" si="77"/>
        <v>0</v>
      </c>
      <c r="Y113" s="193">
        <f t="shared" ca="1" si="77"/>
        <v>0</v>
      </c>
      <c r="Z113" s="193">
        <f t="shared" ca="1" si="77"/>
        <v>0</v>
      </c>
      <c r="AA113" s="193">
        <f t="shared" ca="1" si="77"/>
        <v>0</v>
      </c>
      <c r="AB113" s="193">
        <f t="shared" ca="1" si="77"/>
        <v>0</v>
      </c>
      <c r="AC113" s="193">
        <f t="shared" ca="1" si="77"/>
        <v>0</v>
      </c>
      <c r="AD113" s="193">
        <f t="shared" ca="1" si="77"/>
        <v>0</v>
      </c>
      <c r="AE113" s="193">
        <f t="shared" ca="1" si="77"/>
        <v>0</v>
      </c>
      <c r="AF113" s="193">
        <f t="shared" ca="1" si="77"/>
        <v>0</v>
      </c>
      <c r="AG113" s="193">
        <f t="shared" ca="1" si="77"/>
        <v>0</v>
      </c>
      <c r="AH113" s="193">
        <f t="shared" ca="1" si="77"/>
        <v>0</v>
      </c>
      <c r="AI113" s="193">
        <f t="shared" ca="1" si="77"/>
        <v>0</v>
      </c>
      <c r="AJ113" s="193">
        <f t="shared" ca="1" si="77"/>
        <v>0</v>
      </c>
      <c r="AK113" s="193">
        <f t="shared" ca="1" si="77"/>
        <v>0</v>
      </c>
      <c r="AL113" s="193">
        <f t="shared" ca="1" si="77"/>
        <v>0</v>
      </c>
      <c r="AM113" s="193">
        <f t="shared" ca="1" si="77"/>
        <v>0</v>
      </c>
      <c r="AN113" s="193">
        <f t="shared" ca="1" si="77"/>
        <v>0</v>
      </c>
      <c r="AO113" s="193">
        <f t="shared" ca="1" si="77"/>
        <v>0</v>
      </c>
      <c r="AP113" s="193">
        <f t="shared" ca="1" si="77"/>
        <v>0</v>
      </c>
      <c r="AQ113" s="193">
        <f t="shared" ca="1" si="77"/>
        <v>0</v>
      </c>
      <c r="AR113" s="193">
        <f t="shared" ca="1" si="77"/>
        <v>0</v>
      </c>
      <c r="AS113" s="193">
        <f t="shared" ca="1" si="77"/>
        <v>0</v>
      </c>
      <c r="AT113" s="193">
        <f t="shared" ca="1" si="77"/>
        <v>0</v>
      </c>
      <c r="AU113" s="193">
        <f t="shared" ca="1" si="77"/>
        <v>0</v>
      </c>
      <c r="AV113" s="193">
        <f t="shared" ca="1" si="77"/>
        <v>0</v>
      </c>
      <c r="AW113" s="193">
        <f t="shared" ca="1" si="77"/>
        <v>0</v>
      </c>
      <c r="AX113" s="193">
        <f t="shared" ca="1" si="77"/>
        <v>0</v>
      </c>
      <c r="AY113" s="193">
        <f t="shared" ca="1" si="77"/>
        <v>0</v>
      </c>
      <c r="AZ113" s="193">
        <f t="shared" ca="1" si="77"/>
        <v>0</v>
      </c>
      <c r="BA113" s="193">
        <f t="shared" ca="1" si="77"/>
        <v>0</v>
      </c>
      <c r="BB113" s="193">
        <f t="shared" ca="1" si="77"/>
        <v>0</v>
      </c>
      <c r="BC113" s="193">
        <f t="shared" ca="1" si="77"/>
        <v>0</v>
      </c>
      <c r="BD113" s="193">
        <f t="shared" ca="1" si="77"/>
        <v>0</v>
      </c>
      <c r="BE113" s="193">
        <f t="shared" ca="1" si="77"/>
        <v>0</v>
      </c>
      <c r="BF113" s="193">
        <f t="shared" ca="1" si="77"/>
        <v>0</v>
      </c>
      <c r="BG113" s="193">
        <f t="shared" ca="1" si="77"/>
        <v>0</v>
      </c>
      <c r="BH113" s="193">
        <f t="shared" ca="1" si="77"/>
        <v>0</v>
      </c>
      <c r="BI113" s="193">
        <f t="shared" ca="1" si="77"/>
        <v>0</v>
      </c>
      <c r="BJ113" s="193">
        <f t="shared" ca="1" si="77"/>
        <v>0</v>
      </c>
      <c r="BK113" s="193">
        <f t="shared" ca="1" si="77"/>
        <v>0</v>
      </c>
      <c r="BL113" s="193">
        <f t="shared" ca="1" si="77"/>
        <v>0</v>
      </c>
      <c r="BM113" s="193">
        <f t="shared" ca="1" si="77"/>
        <v>0</v>
      </c>
      <c r="BN113" s="193">
        <f t="shared" ca="1" si="77"/>
        <v>0</v>
      </c>
      <c r="BO113" s="193">
        <f t="shared" ca="1" si="77"/>
        <v>0</v>
      </c>
      <c r="BP113" s="193">
        <f t="shared" ca="1" si="77"/>
        <v>0</v>
      </c>
      <c r="BQ113" s="193">
        <f t="shared" ca="1" si="77"/>
        <v>0</v>
      </c>
      <c r="BR113" s="193">
        <f t="shared" ca="1" si="77"/>
        <v>0</v>
      </c>
      <c r="BS113" s="193">
        <f t="shared" ca="1" si="77"/>
        <v>0</v>
      </c>
      <c r="BT113" s="193">
        <f t="shared" ca="1" si="77"/>
        <v>0</v>
      </c>
      <c r="BU113" s="193">
        <f t="shared" ca="1" si="76"/>
        <v>0</v>
      </c>
      <c r="BV113" s="193">
        <f t="shared" ca="1" si="76"/>
        <v>0</v>
      </c>
      <c r="BW113" s="193">
        <f t="shared" ca="1" si="76"/>
        <v>0</v>
      </c>
      <c r="BX113" s="193">
        <f t="shared" ca="1" si="76"/>
        <v>0</v>
      </c>
      <c r="BY113" s="193">
        <f t="shared" ca="1" si="76"/>
        <v>0</v>
      </c>
      <c r="BZ113" s="193">
        <f t="shared" ca="1" si="76"/>
        <v>0</v>
      </c>
      <c r="CA113" s="193">
        <f t="shared" ca="1" si="76"/>
        <v>0</v>
      </c>
      <c r="CB113" s="193">
        <f t="shared" ca="1" si="76"/>
        <v>0</v>
      </c>
      <c r="CC113" s="193">
        <f t="shared" ca="1" si="76"/>
        <v>0</v>
      </c>
      <c r="CD113" s="193">
        <f t="shared" ca="1" si="76"/>
        <v>0</v>
      </c>
      <c r="CE113" s="193">
        <f t="shared" ca="1" si="76"/>
        <v>0</v>
      </c>
      <c r="CF113" s="193">
        <f t="shared" ca="1" si="76"/>
        <v>0</v>
      </c>
      <c r="CG113" s="193">
        <f t="shared" ca="1" si="76"/>
        <v>0</v>
      </c>
      <c r="CH113" s="193">
        <f t="shared" ca="1" si="76"/>
        <v>0</v>
      </c>
      <c r="CI113" s="193">
        <f t="shared" ca="1" si="76"/>
        <v>0</v>
      </c>
      <c r="CJ113" s="193">
        <f t="shared" ca="1" si="76"/>
        <v>0</v>
      </c>
      <c r="CK113" s="193">
        <f t="shared" ca="1" si="76"/>
        <v>0</v>
      </c>
      <c r="CL113" s="193">
        <f t="shared" ca="1" si="76"/>
        <v>0</v>
      </c>
      <c r="CM113" s="193">
        <f t="shared" ca="1" si="76"/>
        <v>0</v>
      </c>
      <c r="CN113" s="193">
        <f t="shared" ca="1" si="76"/>
        <v>0</v>
      </c>
      <c r="CO113" s="193">
        <f t="shared" ca="1" si="76"/>
        <v>0</v>
      </c>
      <c r="CP113" s="193">
        <f t="shared" ca="1" si="76"/>
        <v>0</v>
      </c>
      <c r="CQ113" s="193">
        <f t="shared" ca="1" si="76"/>
        <v>0</v>
      </c>
      <c r="CR113" s="193">
        <f t="shared" ca="1" si="76"/>
        <v>0</v>
      </c>
      <c r="CS113" s="193">
        <f t="shared" ca="1" si="76"/>
        <v>0</v>
      </c>
      <c r="CT113" s="193">
        <f t="shared" ca="1" si="76"/>
        <v>0</v>
      </c>
      <c r="CU113" s="193">
        <f t="shared" ca="1" si="76"/>
        <v>0</v>
      </c>
      <c r="CV113" s="193">
        <f t="shared" ca="1" si="76"/>
        <v>0</v>
      </c>
      <c r="CW113" s="193">
        <f t="shared" ca="1" si="76"/>
        <v>0</v>
      </c>
      <c r="CX113" s="193">
        <f t="shared" ca="1" si="76"/>
        <v>0</v>
      </c>
      <c r="CY113" s="193">
        <f t="shared" ca="1" si="76"/>
        <v>0</v>
      </c>
      <c r="CZ113" s="193">
        <f t="shared" ca="1" si="76"/>
        <v>0</v>
      </c>
      <c r="DA113" s="193">
        <f t="shared" ca="1" si="76"/>
        <v>0</v>
      </c>
      <c r="DB113" s="193">
        <f t="shared" ca="1" si="76"/>
        <v>0</v>
      </c>
      <c r="DC113" s="193">
        <f t="shared" ca="1" si="76"/>
        <v>0</v>
      </c>
    </row>
    <row r="114" spans="1:107">
      <c r="A114" s="44">
        <v>123</v>
      </c>
      <c r="B114" s="160" t="str">
        <f t="shared" ca="1" si="44"/>
        <v>L.1.1.</v>
      </c>
      <c r="C114" s="162" t="str">
        <f t="shared" ref="C114:C120" ca="1" si="78">IFERROR(OFFSET(INDIRECT("'"&amp;Opt_alt&amp;"'!C12"),$A114,H$39),"")</f>
        <v>Elektros energijos tiekimo sistemos patikimumo padidėjimas</v>
      </c>
      <c r="D114" s="234"/>
      <c r="E114" s="234"/>
      <c r="F114" s="235"/>
      <c r="G114" s="225">
        <f ca="1">SUMIF($H$39:$DC$39,"&lt;="&amp;PAL,$H114:$DC114)</f>
        <v>24536404727.432137</v>
      </c>
      <c r="H114" s="131">
        <f t="shared" ref="H114:W120" ca="1" si="79">IFERROR(OFFSET(INDIRECT("'"&amp;Opt_alt&amp;"'!H12"),$A114,H$39),"")</f>
        <v>0</v>
      </c>
      <c r="I114" s="131">
        <f t="shared" ca="1" si="79"/>
        <v>0</v>
      </c>
      <c r="J114" s="131">
        <f t="shared" ca="1" si="79"/>
        <v>0</v>
      </c>
      <c r="K114" s="131">
        <f t="shared" ca="1" si="79"/>
        <v>0</v>
      </c>
      <c r="L114" s="131">
        <f t="shared" ca="1" si="79"/>
        <v>0</v>
      </c>
      <c r="M114" s="131">
        <f t="shared" ca="1" si="79"/>
        <v>1089428354.6999998</v>
      </c>
      <c r="N114" s="131">
        <f t="shared" ca="1" si="79"/>
        <v>1132907995.8399997</v>
      </c>
      <c r="O114" s="131">
        <f t="shared" ca="1" si="79"/>
        <v>1203194322.0630603</v>
      </c>
      <c r="P114" s="131">
        <f t="shared" ca="1" si="79"/>
        <v>1240581439.2236066</v>
      </c>
      <c r="Q114" s="131">
        <f t="shared" ca="1" si="79"/>
        <v>1276017327.9997816</v>
      </c>
      <c r="R114" s="131">
        <f t="shared" ca="1" si="79"/>
        <v>1334709324.7608743</v>
      </c>
      <c r="S114" s="131">
        <f t="shared" ca="1" si="79"/>
        <v>1394735806.9487433</v>
      </c>
      <c r="T114" s="131">
        <f t="shared" ca="1" si="79"/>
        <v>1445100966.1760654</v>
      </c>
      <c r="U114" s="131">
        <f t="shared" ca="1" si="79"/>
        <v>1561251671.3800001</v>
      </c>
      <c r="V114" s="131">
        <f t="shared" ca="1" si="79"/>
        <v>1604476171.5599999</v>
      </c>
      <c r="W114" s="131">
        <f t="shared" ca="1" si="79"/>
        <v>1649572685.3800001</v>
      </c>
      <c r="X114" s="131">
        <f t="shared" ref="X114:CI117" ca="1" si="80">IFERROR(OFFSET(INDIRECT("'"&amp;Opt_alt&amp;"'!H12"),$A114,X$39),"")</f>
        <v>1697003812.3800001</v>
      </c>
      <c r="Y114" s="131">
        <f t="shared" ca="1" si="80"/>
        <v>1744434939.3799999</v>
      </c>
      <c r="Z114" s="131">
        <f t="shared" ca="1" si="80"/>
        <v>1793969572.3600004</v>
      </c>
      <c r="AA114" s="131">
        <f t="shared" ca="1" si="80"/>
        <v>1843735312.5400002</v>
      </c>
      <c r="AB114" s="131">
        <f t="shared" ca="1" si="80"/>
        <v>250443107.20000005</v>
      </c>
      <c r="AC114" s="131">
        <f t="shared" ca="1" si="80"/>
        <v>257394039.64000002</v>
      </c>
      <c r="AD114" s="131">
        <f t="shared" ca="1" si="80"/>
        <v>264807186.48000002</v>
      </c>
      <c r="AE114" s="131">
        <f t="shared" ca="1" si="80"/>
        <v>272221103.60000002</v>
      </c>
      <c r="AF114" s="131">
        <f t="shared" ca="1" si="80"/>
        <v>279866513.06000006</v>
      </c>
      <c r="AG114" s="131">
        <f t="shared" ca="1" si="80"/>
        <v>287743414.86000007</v>
      </c>
      <c r="AH114" s="131">
        <f t="shared" ca="1" si="80"/>
        <v>295852194.14000005</v>
      </c>
      <c r="AI114" s="131">
        <f t="shared" ca="1" si="80"/>
        <v>304192850.9000001</v>
      </c>
      <c r="AJ114" s="131">
        <f t="shared" ca="1" si="80"/>
        <v>312764614.86000007</v>
      </c>
      <c r="AK114" s="131">
        <f t="shared" ca="1" si="80"/>
        <v>0</v>
      </c>
      <c r="AL114" s="131">
        <f t="shared" ca="1" si="80"/>
        <v>0</v>
      </c>
      <c r="AM114" s="131">
        <f t="shared" ca="1" si="80"/>
        <v>0</v>
      </c>
      <c r="AN114" s="131">
        <f t="shared" ca="1" si="80"/>
        <v>0</v>
      </c>
      <c r="AO114" s="131">
        <f t="shared" ca="1" si="80"/>
        <v>0</v>
      </c>
      <c r="AP114" s="131">
        <f t="shared" ca="1" si="80"/>
        <v>0</v>
      </c>
      <c r="AQ114" s="131">
        <f t="shared" ca="1" si="80"/>
        <v>0</v>
      </c>
      <c r="AR114" s="131">
        <f t="shared" ca="1" si="80"/>
        <v>0</v>
      </c>
      <c r="AS114" s="131">
        <f t="shared" ca="1" si="80"/>
        <v>0</v>
      </c>
      <c r="AT114" s="131">
        <f t="shared" ca="1" si="80"/>
        <v>0</v>
      </c>
      <c r="AU114" s="131">
        <f t="shared" ca="1" si="80"/>
        <v>0</v>
      </c>
      <c r="AV114" s="131">
        <f t="shared" ca="1" si="80"/>
        <v>0</v>
      </c>
      <c r="AW114" s="131">
        <f t="shared" ca="1" si="80"/>
        <v>0</v>
      </c>
      <c r="AX114" s="131">
        <f t="shared" ca="1" si="80"/>
        <v>0</v>
      </c>
      <c r="AY114" s="131">
        <f t="shared" ca="1" si="80"/>
        <v>0</v>
      </c>
      <c r="AZ114" s="131">
        <f t="shared" ca="1" si="80"/>
        <v>0</v>
      </c>
      <c r="BA114" s="131">
        <f t="shared" ca="1" si="80"/>
        <v>0</v>
      </c>
      <c r="BB114" s="131">
        <f t="shared" ca="1" si="80"/>
        <v>0</v>
      </c>
      <c r="BC114" s="131">
        <f t="shared" ca="1" si="80"/>
        <v>0</v>
      </c>
      <c r="BD114" s="131">
        <f t="shared" ca="1" si="80"/>
        <v>0</v>
      </c>
      <c r="BE114" s="131">
        <f t="shared" ca="1" si="80"/>
        <v>0</v>
      </c>
      <c r="BF114" s="131">
        <f t="shared" ca="1" si="80"/>
        <v>0</v>
      </c>
      <c r="BG114" s="131">
        <f t="shared" ca="1" si="80"/>
        <v>0</v>
      </c>
      <c r="BH114" s="131">
        <f t="shared" ca="1" si="80"/>
        <v>0</v>
      </c>
      <c r="BI114" s="131">
        <f t="shared" ca="1" si="80"/>
        <v>0</v>
      </c>
      <c r="BJ114" s="131">
        <f t="shared" ca="1" si="80"/>
        <v>0</v>
      </c>
      <c r="BK114" s="131">
        <f t="shared" ca="1" si="80"/>
        <v>0</v>
      </c>
      <c r="BL114" s="131">
        <f t="shared" ca="1" si="80"/>
        <v>0</v>
      </c>
      <c r="BM114" s="131">
        <f t="shared" ca="1" si="80"/>
        <v>0</v>
      </c>
      <c r="BN114" s="131">
        <f t="shared" ca="1" si="80"/>
        <v>0</v>
      </c>
      <c r="BO114" s="131">
        <f t="shared" ca="1" si="80"/>
        <v>0</v>
      </c>
      <c r="BP114" s="131">
        <f t="shared" ca="1" si="80"/>
        <v>0</v>
      </c>
      <c r="BQ114" s="131">
        <f t="shared" ca="1" si="80"/>
        <v>0</v>
      </c>
      <c r="BR114" s="131">
        <f t="shared" ca="1" si="80"/>
        <v>0</v>
      </c>
      <c r="BS114" s="131">
        <f t="shared" ca="1" si="80"/>
        <v>0</v>
      </c>
      <c r="BT114" s="131">
        <f t="shared" ca="1" si="80"/>
        <v>0</v>
      </c>
      <c r="BU114" s="131">
        <f t="shared" ca="1" si="80"/>
        <v>0</v>
      </c>
      <c r="BV114" s="131">
        <f t="shared" ca="1" si="80"/>
        <v>0</v>
      </c>
      <c r="BW114" s="131">
        <f t="shared" ca="1" si="80"/>
        <v>0</v>
      </c>
      <c r="BX114" s="131">
        <f t="shared" ca="1" si="80"/>
        <v>0</v>
      </c>
      <c r="BY114" s="131">
        <f t="shared" ca="1" si="80"/>
        <v>0</v>
      </c>
      <c r="BZ114" s="131">
        <f t="shared" ca="1" si="80"/>
        <v>0</v>
      </c>
      <c r="CA114" s="131">
        <f t="shared" ca="1" si="80"/>
        <v>0</v>
      </c>
      <c r="CB114" s="131">
        <f t="shared" ca="1" si="80"/>
        <v>0</v>
      </c>
      <c r="CC114" s="131">
        <f t="shared" ca="1" si="80"/>
        <v>0</v>
      </c>
      <c r="CD114" s="131">
        <f t="shared" ca="1" si="80"/>
        <v>0</v>
      </c>
      <c r="CE114" s="131">
        <f t="shared" ca="1" si="80"/>
        <v>0</v>
      </c>
      <c r="CF114" s="131">
        <f t="shared" ca="1" si="80"/>
        <v>0</v>
      </c>
      <c r="CG114" s="131">
        <f t="shared" ca="1" si="80"/>
        <v>0</v>
      </c>
      <c r="CH114" s="131">
        <f t="shared" ca="1" si="80"/>
        <v>0</v>
      </c>
      <c r="CI114" s="131">
        <f t="shared" ca="1" si="80"/>
        <v>0</v>
      </c>
      <c r="CJ114" s="131">
        <f t="shared" ref="CJ114:DC117" ca="1" si="81">IFERROR(OFFSET(INDIRECT("'"&amp;Opt_alt&amp;"'!H12"),$A114,CJ$39),"")</f>
        <v>0</v>
      </c>
      <c r="CK114" s="131">
        <f t="shared" ca="1" si="81"/>
        <v>0</v>
      </c>
      <c r="CL114" s="131">
        <f t="shared" ca="1" si="81"/>
        <v>0</v>
      </c>
      <c r="CM114" s="131">
        <f t="shared" ca="1" si="81"/>
        <v>0</v>
      </c>
      <c r="CN114" s="131">
        <f t="shared" ca="1" si="81"/>
        <v>0</v>
      </c>
      <c r="CO114" s="131">
        <f t="shared" ca="1" si="81"/>
        <v>0</v>
      </c>
      <c r="CP114" s="131">
        <f t="shared" ca="1" si="81"/>
        <v>0</v>
      </c>
      <c r="CQ114" s="131">
        <f t="shared" ca="1" si="81"/>
        <v>0</v>
      </c>
      <c r="CR114" s="131">
        <f t="shared" ca="1" si="81"/>
        <v>0</v>
      </c>
      <c r="CS114" s="131">
        <f t="shared" ca="1" si="81"/>
        <v>0</v>
      </c>
      <c r="CT114" s="131">
        <f t="shared" ca="1" si="81"/>
        <v>0</v>
      </c>
      <c r="CU114" s="131">
        <f t="shared" ca="1" si="81"/>
        <v>0</v>
      </c>
      <c r="CV114" s="131">
        <f t="shared" ca="1" si="81"/>
        <v>0</v>
      </c>
      <c r="CW114" s="131">
        <f t="shared" ca="1" si="81"/>
        <v>0</v>
      </c>
      <c r="CX114" s="131">
        <f t="shared" ca="1" si="81"/>
        <v>0</v>
      </c>
      <c r="CY114" s="131">
        <f t="shared" ca="1" si="81"/>
        <v>0</v>
      </c>
      <c r="CZ114" s="131">
        <f t="shared" ca="1" si="81"/>
        <v>0</v>
      </c>
      <c r="DA114" s="131">
        <f t="shared" ca="1" si="81"/>
        <v>0</v>
      </c>
      <c r="DB114" s="131">
        <f t="shared" ca="1" si="81"/>
        <v>0</v>
      </c>
      <c r="DC114" s="131">
        <f t="shared" ca="1" si="81"/>
        <v>0</v>
      </c>
    </row>
    <row r="115" spans="1:107">
      <c r="A115" s="44">
        <v>124</v>
      </c>
      <c r="B115" s="160" t="str">
        <f t="shared" ca="1" si="44"/>
        <v>L.1.2.</v>
      </c>
      <c r="C115" s="162" t="str">
        <f t="shared" ca="1" si="78"/>
        <v>ŠESD emisijos sumažėjimas</v>
      </c>
      <c r="D115" s="234"/>
      <c r="E115" s="234"/>
      <c r="F115" s="235"/>
      <c r="G115" s="225">
        <f ca="1">SUMIF($H$39:$DC$39,"&lt;="&amp;PAL,$H115:$DC115)</f>
        <v>12592067711.130001</v>
      </c>
      <c r="H115" s="131">
        <f t="shared" ca="1" si="79"/>
        <v>0</v>
      </c>
      <c r="I115" s="131">
        <f t="shared" ref="I115:BT118" ca="1" si="82">IFERROR(OFFSET(INDIRECT("'"&amp;Opt_alt&amp;"'!H12"),$A115,I$39),"")</f>
        <v>0</v>
      </c>
      <c r="J115" s="131">
        <f t="shared" ca="1" si="82"/>
        <v>0</v>
      </c>
      <c r="K115" s="131">
        <f t="shared" ca="1" si="82"/>
        <v>0</v>
      </c>
      <c r="L115" s="131">
        <f t="shared" ca="1" si="82"/>
        <v>0</v>
      </c>
      <c r="M115" s="131">
        <f t="shared" ca="1" si="82"/>
        <v>0</v>
      </c>
      <c r="N115" s="131">
        <f t="shared" ca="1" si="82"/>
        <v>0</v>
      </c>
      <c r="O115" s="131">
        <f t="shared" ca="1" si="82"/>
        <v>0</v>
      </c>
      <c r="P115" s="131">
        <f t="shared" ca="1" si="82"/>
        <v>280543242.96000004</v>
      </c>
      <c r="Q115" s="131">
        <f t="shared" ca="1" si="82"/>
        <v>301012660.35000002</v>
      </c>
      <c r="R115" s="131">
        <f t="shared" ca="1" si="82"/>
        <v>334726449.29999995</v>
      </c>
      <c r="S115" s="131">
        <f t="shared" ca="1" si="82"/>
        <v>368440238.25</v>
      </c>
      <c r="T115" s="131">
        <f t="shared" ca="1" si="82"/>
        <v>402154027.20000005</v>
      </c>
      <c r="U115" s="131">
        <f t="shared" ca="1" si="82"/>
        <v>435867816.14999998</v>
      </c>
      <c r="V115" s="131">
        <f t="shared" ca="1" si="82"/>
        <v>469581605.10000002</v>
      </c>
      <c r="W115" s="131">
        <f t="shared" ca="1" si="82"/>
        <v>502089673.95000005</v>
      </c>
      <c r="X115" s="131">
        <f t="shared" ca="1" si="82"/>
        <v>534607017.56999999</v>
      </c>
      <c r="Y115" s="131">
        <f t="shared" ca="1" si="82"/>
        <v>567115086.42000008</v>
      </c>
      <c r="Z115" s="131">
        <f t="shared" ca="1" si="82"/>
        <v>599623155.26999998</v>
      </c>
      <c r="AA115" s="131">
        <f t="shared" ca="1" si="82"/>
        <v>632131224.12</v>
      </c>
      <c r="AB115" s="131">
        <f t="shared" ca="1" si="82"/>
        <v>664639292.97000003</v>
      </c>
      <c r="AC115" s="131">
        <f t="shared" ca="1" si="82"/>
        <v>697156636.58999991</v>
      </c>
      <c r="AD115" s="131">
        <f t="shared" ca="1" si="82"/>
        <v>729664705.44000006</v>
      </c>
      <c r="AE115" s="131">
        <f t="shared" ca="1" si="82"/>
        <v>762172774.28999996</v>
      </c>
      <c r="AF115" s="131">
        <f t="shared" ca="1" si="82"/>
        <v>794680843.1400001</v>
      </c>
      <c r="AG115" s="131">
        <f t="shared" ca="1" si="82"/>
        <v>828394632.08999991</v>
      </c>
      <c r="AH115" s="131">
        <f t="shared" ca="1" si="82"/>
        <v>862108421.03999996</v>
      </c>
      <c r="AI115" s="131">
        <f t="shared" ca="1" si="82"/>
        <v>895822209.99000001</v>
      </c>
      <c r="AJ115" s="131">
        <f t="shared" ca="1" si="82"/>
        <v>929535998.94000006</v>
      </c>
      <c r="AK115" s="131">
        <f t="shared" ca="1" si="82"/>
        <v>0</v>
      </c>
      <c r="AL115" s="131">
        <f t="shared" ca="1" si="82"/>
        <v>0</v>
      </c>
      <c r="AM115" s="131">
        <f t="shared" ca="1" si="82"/>
        <v>0</v>
      </c>
      <c r="AN115" s="131">
        <f t="shared" ca="1" si="82"/>
        <v>0</v>
      </c>
      <c r="AO115" s="131">
        <f t="shared" ca="1" si="82"/>
        <v>0</v>
      </c>
      <c r="AP115" s="131">
        <f t="shared" ca="1" si="82"/>
        <v>0</v>
      </c>
      <c r="AQ115" s="131">
        <f t="shared" ca="1" si="82"/>
        <v>0</v>
      </c>
      <c r="AR115" s="131">
        <f t="shared" ca="1" si="82"/>
        <v>0</v>
      </c>
      <c r="AS115" s="131">
        <f t="shared" ca="1" si="82"/>
        <v>0</v>
      </c>
      <c r="AT115" s="131">
        <f t="shared" ca="1" si="82"/>
        <v>0</v>
      </c>
      <c r="AU115" s="131">
        <f t="shared" ca="1" si="82"/>
        <v>0</v>
      </c>
      <c r="AV115" s="131">
        <f t="shared" ca="1" si="82"/>
        <v>0</v>
      </c>
      <c r="AW115" s="131">
        <f t="shared" ca="1" si="82"/>
        <v>0</v>
      </c>
      <c r="AX115" s="131">
        <f t="shared" ca="1" si="82"/>
        <v>0</v>
      </c>
      <c r="AY115" s="131">
        <f t="shared" ca="1" si="82"/>
        <v>0</v>
      </c>
      <c r="AZ115" s="131">
        <f t="shared" ca="1" si="82"/>
        <v>0</v>
      </c>
      <c r="BA115" s="131">
        <f t="shared" ca="1" si="82"/>
        <v>0</v>
      </c>
      <c r="BB115" s="131">
        <f t="shared" ca="1" si="82"/>
        <v>0</v>
      </c>
      <c r="BC115" s="131">
        <f t="shared" ca="1" si="82"/>
        <v>0</v>
      </c>
      <c r="BD115" s="131">
        <f t="shared" ca="1" si="82"/>
        <v>0</v>
      </c>
      <c r="BE115" s="131">
        <f t="shared" ca="1" si="82"/>
        <v>0</v>
      </c>
      <c r="BF115" s="131">
        <f t="shared" ca="1" si="82"/>
        <v>0</v>
      </c>
      <c r="BG115" s="131">
        <f t="shared" ca="1" si="82"/>
        <v>0</v>
      </c>
      <c r="BH115" s="131">
        <f t="shared" ca="1" si="82"/>
        <v>0</v>
      </c>
      <c r="BI115" s="131">
        <f t="shared" ca="1" si="82"/>
        <v>0</v>
      </c>
      <c r="BJ115" s="131">
        <f t="shared" ca="1" si="82"/>
        <v>0</v>
      </c>
      <c r="BK115" s="131">
        <f t="shared" ca="1" si="82"/>
        <v>0</v>
      </c>
      <c r="BL115" s="131">
        <f t="shared" ca="1" si="82"/>
        <v>0</v>
      </c>
      <c r="BM115" s="131">
        <f t="shared" ca="1" si="82"/>
        <v>0</v>
      </c>
      <c r="BN115" s="131">
        <f t="shared" ca="1" si="82"/>
        <v>0</v>
      </c>
      <c r="BO115" s="131">
        <f t="shared" ca="1" si="82"/>
        <v>0</v>
      </c>
      <c r="BP115" s="131">
        <f t="shared" ca="1" si="82"/>
        <v>0</v>
      </c>
      <c r="BQ115" s="131">
        <f t="shared" ca="1" si="82"/>
        <v>0</v>
      </c>
      <c r="BR115" s="131">
        <f t="shared" ca="1" si="82"/>
        <v>0</v>
      </c>
      <c r="BS115" s="131">
        <f t="shared" ca="1" si="82"/>
        <v>0</v>
      </c>
      <c r="BT115" s="131">
        <f t="shared" ca="1" si="82"/>
        <v>0</v>
      </c>
      <c r="BU115" s="131">
        <f t="shared" ca="1" si="80"/>
        <v>0</v>
      </c>
      <c r="BV115" s="131">
        <f t="shared" ca="1" si="80"/>
        <v>0</v>
      </c>
      <c r="BW115" s="131">
        <f t="shared" ca="1" si="80"/>
        <v>0</v>
      </c>
      <c r="BX115" s="131">
        <f t="shared" ca="1" si="80"/>
        <v>0</v>
      </c>
      <c r="BY115" s="131">
        <f t="shared" ca="1" si="80"/>
        <v>0</v>
      </c>
      <c r="BZ115" s="131">
        <f t="shared" ca="1" si="80"/>
        <v>0</v>
      </c>
      <c r="CA115" s="131">
        <f t="shared" ca="1" si="80"/>
        <v>0</v>
      </c>
      <c r="CB115" s="131">
        <f t="shared" ca="1" si="80"/>
        <v>0</v>
      </c>
      <c r="CC115" s="131">
        <f t="shared" ca="1" si="80"/>
        <v>0</v>
      </c>
      <c r="CD115" s="131">
        <f t="shared" ca="1" si="80"/>
        <v>0</v>
      </c>
      <c r="CE115" s="131">
        <f t="shared" ca="1" si="80"/>
        <v>0</v>
      </c>
      <c r="CF115" s="131">
        <f t="shared" ca="1" si="80"/>
        <v>0</v>
      </c>
      <c r="CG115" s="131">
        <f t="shared" ca="1" si="80"/>
        <v>0</v>
      </c>
      <c r="CH115" s="131">
        <f t="shared" ca="1" si="80"/>
        <v>0</v>
      </c>
      <c r="CI115" s="131">
        <f t="shared" ca="1" si="80"/>
        <v>0</v>
      </c>
      <c r="CJ115" s="131">
        <f t="shared" ca="1" si="81"/>
        <v>0</v>
      </c>
      <c r="CK115" s="131">
        <f t="shared" ca="1" si="81"/>
        <v>0</v>
      </c>
      <c r="CL115" s="131">
        <f t="shared" ca="1" si="81"/>
        <v>0</v>
      </c>
      <c r="CM115" s="131">
        <f t="shared" ca="1" si="81"/>
        <v>0</v>
      </c>
      <c r="CN115" s="131">
        <f t="shared" ca="1" si="81"/>
        <v>0</v>
      </c>
      <c r="CO115" s="131">
        <f t="shared" ca="1" si="81"/>
        <v>0</v>
      </c>
      <c r="CP115" s="131">
        <f t="shared" ca="1" si="81"/>
        <v>0</v>
      </c>
      <c r="CQ115" s="131">
        <f t="shared" ca="1" si="81"/>
        <v>0</v>
      </c>
      <c r="CR115" s="131">
        <f t="shared" ca="1" si="81"/>
        <v>0</v>
      </c>
      <c r="CS115" s="131">
        <f t="shared" ca="1" si="81"/>
        <v>0</v>
      </c>
      <c r="CT115" s="131">
        <f t="shared" ca="1" si="81"/>
        <v>0</v>
      </c>
      <c r="CU115" s="131">
        <f t="shared" ca="1" si="81"/>
        <v>0</v>
      </c>
      <c r="CV115" s="131">
        <f t="shared" ca="1" si="81"/>
        <v>0</v>
      </c>
      <c r="CW115" s="131">
        <f t="shared" ca="1" si="81"/>
        <v>0</v>
      </c>
      <c r="CX115" s="131">
        <f t="shared" ca="1" si="81"/>
        <v>0</v>
      </c>
      <c r="CY115" s="131">
        <f t="shared" ca="1" si="81"/>
        <v>0</v>
      </c>
      <c r="CZ115" s="131">
        <f t="shared" ca="1" si="81"/>
        <v>0</v>
      </c>
      <c r="DA115" s="131">
        <f t="shared" ca="1" si="81"/>
        <v>0</v>
      </c>
      <c r="DB115" s="131">
        <f t="shared" ca="1" si="81"/>
        <v>0</v>
      </c>
      <c r="DC115" s="131">
        <f t="shared" ca="1" si="81"/>
        <v>0</v>
      </c>
    </row>
    <row r="116" spans="1:107">
      <c r="A116" s="44">
        <v>125</v>
      </c>
      <c r="B116" s="160" t="str">
        <f t="shared" ca="1" si="44"/>
        <v>L.1.3.</v>
      </c>
      <c r="C116" s="162">
        <f t="shared" ca="1" si="78"/>
        <v>0</v>
      </c>
      <c r="D116" s="234"/>
      <c r="E116" s="234"/>
      <c r="F116" s="235"/>
      <c r="G116" s="225">
        <f ca="1">SUMIF($H$39:$DC$39,"&lt;="&amp;PAL,$H116:$DC116)</f>
        <v>0</v>
      </c>
      <c r="H116" s="131">
        <f t="shared" ca="1" si="79"/>
        <v>0</v>
      </c>
      <c r="I116" s="131">
        <f t="shared" ca="1" si="82"/>
        <v>0</v>
      </c>
      <c r="J116" s="131">
        <f t="shared" ca="1" si="82"/>
        <v>0</v>
      </c>
      <c r="K116" s="131">
        <f t="shared" ca="1" si="82"/>
        <v>0</v>
      </c>
      <c r="L116" s="131">
        <f t="shared" ca="1" si="82"/>
        <v>0</v>
      </c>
      <c r="M116" s="131">
        <f t="shared" ca="1" si="82"/>
        <v>0</v>
      </c>
      <c r="N116" s="131">
        <f t="shared" ca="1" si="82"/>
        <v>0</v>
      </c>
      <c r="O116" s="131">
        <f t="shared" ca="1" si="82"/>
        <v>0</v>
      </c>
      <c r="P116" s="131">
        <f t="shared" ca="1" si="82"/>
        <v>0</v>
      </c>
      <c r="Q116" s="131">
        <f t="shared" ca="1" si="82"/>
        <v>0</v>
      </c>
      <c r="R116" s="131">
        <f t="shared" ca="1" si="82"/>
        <v>0</v>
      </c>
      <c r="S116" s="131">
        <f t="shared" ca="1" si="82"/>
        <v>0</v>
      </c>
      <c r="T116" s="131">
        <f t="shared" ca="1" si="82"/>
        <v>0</v>
      </c>
      <c r="U116" s="131">
        <f t="shared" ca="1" si="82"/>
        <v>0</v>
      </c>
      <c r="V116" s="131">
        <f t="shared" ca="1" si="82"/>
        <v>0</v>
      </c>
      <c r="W116" s="131">
        <f t="shared" ca="1" si="82"/>
        <v>0</v>
      </c>
      <c r="X116" s="131">
        <f t="shared" ca="1" si="82"/>
        <v>0</v>
      </c>
      <c r="Y116" s="131">
        <f t="shared" ca="1" si="82"/>
        <v>0</v>
      </c>
      <c r="Z116" s="131">
        <f t="shared" ca="1" si="82"/>
        <v>0</v>
      </c>
      <c r="AA116" s="131">
        <f t="shared" ca="1" si="82"/>
        <v>0</v>
      </c>
      <c r="AB116" s="131">
        <f t="shared" ca="1" si="82"/>
        <v>0</v>
      </c>
      <c r="AC116" s="131">
        <f t="shared" ca="1" si="82"/>
        <v>0</v>
      </c>
      <c r="AD116" s="131">
        <f t="shared" ca="1" si="82"/>
        <v>0</v>
      </c>
      <c r="AE116" s="131">
        <f t="shared" ca="1" si="82"/>
        <v>0</v>
      </c>
      <c r="AF116" s="131">
        <f t="shared" ca="1" si="82"/>
        <v>0</v>
      </c>
      <c r="AG116" s="131">
        <f t="shared" ca="1" si="82"/>
        <v>0</v>
      </c>
      <c r="AH116" s="131">
        <f t="shared" ca="1" si="82"/>
        <v>0</v>
      </c>
      <c r="AI116" s="131">
        <f t="shared" ca="1" si="82"/>
        <v>0</v>
      </c>
      <c r="AJ116" s="131">
        <f t="shared" ca="1" si="82"/>
        <v>0</v>
      </c>
      <c r="AK116" s="131">
        <f t="shared" ca="1" si="82"/>
        <v>0</v>
      </c>
      <c r="AL116" s="131">
        <f t="shared" ca="1" si="82"/>
        <v>0</v>
      </c>
      <c r="AM116" s="131">
        <f t="shared" ca="1" si="82"/>
        <v>0</v>
      </c>
      <c r="AN116" s="131">
        <f t="shared" ca="1" si="82"/>
        <v>0</v>
      </c>
      <c r="AO116" s="131">
        <f t="shared" ca="1" si="82"/>
        <v>0</v>
      </c>
      <c r="AP116" s="131">
        <f t="shared" ca="1" si="82"/>
        <v>0</v>
      </c>
      <c r="AQ116" s="131">
        <f t="shared" ca="1" si="82"/>
        <v>0</v>
      </c>
      <c r="AR116" s="131">
        <f t="shared" ca="1" si="82"/>
        <v>0</v>
      </c>
      <c r="AS116" s="131">
        <f t="shared" ca="1" si="82"/>
        <v>0</v>
      </c>
      <c r="AT116" s="131">
        <f t="shared" ca="1" si="82"/>
        <v>0</v>
      </c>
      <c r="AU116" s="131">
        <f t="shared" ca="1" si="82"/>
        <v>0</v>
      </c>
      <c r="AV116" s="131">
        <f t="shared" ca="1" si="82"/>
        <v>0</v>
      </c>
      <c r="AW116" s="131">
        <f t="shared" ca="1" si="82"/>
        <v>0</v>
      </c>
      <c r="AX116" s="131">
        <f t="shared" ca="1" si="82"/>
        <v>0</v>
      </c>
      <c r="AY116" s="131">
        <f t="shared" ca="1" si="82"/>
        <v>0</v>
      </c>
      <c r="AZ116" s="131">
        <f t="shared" ca="1" si="82"/>
        <v>0</v>
      </c>
      <c r="BA116" s="131">
        <f t="shared" ca="1" si="82"/>
        <v>0</v>
      </c>
      <c r="BB116" s="131">
        <f t="shared" ca="1" si="82"/>
        <v>0</v>
      </c>
      <c r="BC116" s="131">
        <f t="shared" ca="1" si="82"/>
        <v>0</v>
      </c>
      <c r="BD116" s="131">
        <f t="shared" ca="1" si="82"/>
        <v>0</v>
      </c>
      <c r="BE116" s="131">
        <f t="shared" ca="1" si="82"/>
        <v>0</v>
      </c>
      <c r="BF116" s="131">
        <f t="shared" ca="1" si="82"/>
        <v>0</v>
      </c>
      <c r="BG116" s="131">
        <f t="shared" ca="1" si="82"/>
        <v>0</v>
      </c>
      <c r="BH116" s="131">
        <f t="shared" ca="1" si="82"/>
        <v>0</v>
      </c>
      <c r="BI116" s="131">
        <f t="shared" ca="1" si="82"/>
        <v>0</v>
      </c>
      <c r="BJ116" s="131">
        <f t="shared" ca="1" si="82"/>
        <v>0</v>
      </c>
      <c r="BK116" s="131">
        <f t="shared" ca="1" si="82"/>
        <v>0</v>
      </c>
      <c r="BL116" s="131">
        <f t="shared" ca="1" si="82"/>
        <v>0</v>
      </c>
      <c r="BM116" s="131">
        <f t="shared" ca="1" si="82"/>
        <v>0</v>
      </c>
      <c r="BN116" s="131">
        <f t="shared" ca="1" si="82"/>
        <v>0</v>
      </c>
      <c r="BO116" s="131">
        <f t="shared" ca="1" si="82"/>
        <v>0</v>
      </c>
      <c r="BP116" s="131">
        <f t="shared" ca="1" si="82"/>
        <v>0</v>
      </c>
      <c r="BQ116" s="131">
        <f t="shared" ca="1" si="82"/>
        <v>0</v>
      </c>
      <c r="BR116" s="131">
        <f t="shared" ca="1" si="82"/>
        <v>0</v>
      </c>
      <c r="BS116" s="131">
        <f t="shared" ca="1" si="82"/>
        <v>0</v>
      </c>
      <c r="BT116" s="131">
        <f t="shared" ca="1" si="82"/>
        <v>0</v>
      </c>
      <c r="BU116" s="131">
        <f t="shared" ca="1" si="80"/>
        <v>0</v>
      </c>
      <c r="BV116" s="131">
        <f t="shared" ca="1" si="80"/>
        <v>0</v>
      </c>
      <c r="BW116" s="131">
        <f t="shared" ca="1" si="80"/>
        <v>0</v>
      </c>
      <c r="BX116" s="131">
        <f t="shared" ca="1" si="80"/>
        <v>0</v>
      </c>
      <c r="BY116" s="131">
        <f t="shared" ca="1" si="80"/>
        <v>0</v>
      </c>
      <c r="BZ116" s="131">
        <f t="shared" ca="1" si="80"/>
        <v>0</v>
      </c>
      <c r="CA116" s="131">
        <f t="shared" ca="1" si="80"/>
        <v>0</v>
      </c>
      <c r="CB116" s="131">
        <f t="shared" ca="1" si="80"/>
        <v>0</v>
      </c>
      <c r="CC116" s="131">
        <f t="shared" ca="1" si="80"/>
        <v>0</v>
      </c>
      <c r="CD116" s="131">
        <f t="shared" ca="1" si="80"/>
        <v>0</v>
      </c>
      <c r="CE116" s="131">
        <f t="shared" ca="1" si="80"/>
        <v>0</v>
      </c>
      <c r="CF116" s="131">
        <f t="shared" ca="1" si="80"/>
        <v>0</v>
      </c>
      <c r="CG116" s="131">
        <f t="shared" ca="1" si="80"/>
        <v>0</v>
      </c>
      <c r="CH116" s="131">
        <f t="shared" ca="1" si="80"/>
        <v>0</v>
      </c>
      <c r="CI116" s="131">
        <f t="shared" ca="1" si="80"/>
        <v>0</v>
      </c>
      <c r="CJ116" s="131">
        <f t="shared" ca="1" si="81"/>
        <v>0</v>
      </c>
      <c r="CK116" s="131">
        <f t="shared" ca="1" si="81"/>
        <v>0</v>
      </c>
      <c r="CL116" s="131">
        <f t="shared" ca="1" si="81"/>
        <v>0</v>
      </c>
      <c r="CM116" s="131">
        <f t="shared" ca="1" si="81"/>
        <v>0</v>
      </c>
      <c r="CN116" s="131">
        <f t="shared" ca="1" si="81"/>
        <v>0</v>
      </c>
      <c r="CO116" s="131">
        <f t="shared" ca="1" si="81"/>
        <v>0</v>
      </c>
      <c r="CP116" s="131">
        <f t="shared" ca="1" si="81"/>
        <v>0</v>
      </c>
      <c r="CQ116" s="131">
        <f t="shared" ca="1" si="81"/>
        <v>0</v>
      </c>
      <c r="CR116" s="131">
        <f t="shared" ca="1" si="81"/>
        <v>0</v>
      </c>
      <c r="CS116" s="131">
        <f t="shared" ca="1" si="81"/>
        <v>0</v>
      </c>
      <c r="CT116" s="131">
        <f t="shared" ca="1" si="81"/>
        <v>0</v>
      </c>
      <c r="CU116" s="131">
        <f t="shared" ca="1" si="81"/>
        <v>0</v>
      </c>
      <c r="CV116" s="131">
        <f t="shared" ca="1" si="81"/>
        <v>0</v>
      </c>
      <c r="CW116" s="131">
        <f t="shared" ca="1" si="81"/>
        <v>0</v>
      </c>
      <c r="CX116" s="131">
        <f t="shared" ca="1" si="81"/>
        <v>0</v>
      </c>
      <c r="CY116" s="131">
        <f t="shared" ca="1" si="81"/>
        <v>0</v>
      </c>
      <c r="CZ116" s="131">
        <f t="shared" ca="1" si="81"/>
        <v>0</v>
      </c>
      <c r="DA116" s="131">
        <f t="shared" ca="1" si="81"/>
        <v>0</v>
      </c>
      <c r="DB116" s="131">
        <f t="shared" ca="1" si="81"/>
        <v>0</v>
      </c>
      <c r="DC116" s="131">
        <f t="shared" ca="1" si="81"/>
        <v>0</v>
      </c>
    </row>
    <row r="117" spans="1:107">
      <c r="A117" s="44">
        <v>126</v>
      </c>
      <c r="B117" s="160" t="str">
        <f t="shared" ca="1" si="44"/>
        <v>L.1.4.</v>
      </c>
      <c r="C117" s="162">
        <f t="shared" ca="1" si="78"/>
        <v>0</v>
      </c>
      <c r="D117" s="234"/>
      <c r="E117" s="234"/>
      <c r="F117" s="235"/>
      <c r="G117" s="225">
        <f ca="1">SUMIF($H$39:$DC$39,"&lt;="&amp;PAL,$H117:$DC117)</f>
        <v>0</v>
      </c>
      <c r="H117" s="131">
        <f t="shared" ca="1" si="79"/>
        <v>0</v>
      </c>
      <c r="I117" s="131">
        <f t="shared" ca="1" si="82"/>
        <v>0</v>
      </c>
      <c r="J117" s="131">
        <f t="shared" ca="1" si="82"/>
        <v>0</v>
      </c>
      <c r="K117" s="131">
        <f t="shared" ca="1" si="82"/>
        <v>0</v>
      </c>
      <c r="L117" s="131">
        <f t="shared" ca="1" si="82"/>
        <v>0</v>
      </c>
      <c r="M117" s="131">
        <f t="shared" ca="1" si="82"/>
        <v>0</v>
      </c>
      <c r="N117" s="131">
        <f t="shared" ca="1" si="82"/>
        <v>0</v>
      </c>
      <c r="O117" s="131">
        <f t="shared" ca="1" si="82"/>
        <v>0</v>
      </c>
      <c r="P117" s="131">
        <f t="shared" ca="1" si="82"/>
        <v>0</v>
      </c>
      <c r="Q117" s="131">
        <f t="shared" ca="1" si="82"/>
        <v>0</v>
      </c>
      <c r="R117" s="131">
        <f t="shared" ca="1" si="82"/>
        <v>0</v>
      </c>
      <c r="S117" s="131">
        <f t="shared" ca="1" si="82"/>
        <v>0</v>
      </c>
      <c r="T117" s="131">
        <f t="shared" ca="1" si="82"/>
        <v>0</v>
      </c>
      <c r="U117" s="131">
        <f t="shared" ca="1" si="82"/>
        <v>0</v>
      </c>
      <c r="V117" s="131">
        <f t="shared" ca="1" si="82"/>
        <v>0</v>
      </c>
      <c r="W117" s="131">
        <f t="shared" ca="1" si="82"/>
        <v>0</v>
      </c>
      <c r="X117" s="131">
        <f t="shared" ca="1" si="82"/>
        <v>0</v>
      </c>
      <c r="Y117" s="131">
        <f t="shared" ca="1" si="82"/>
        <v>0</v>
      </c>
      <c r="Z117" s="131">
        <f t="shared" ca="1" si="82"/>
        <v>0</v>
      </c>
      <c r="AA117" s="131">
        <f t="shared" ca="1" si="82"/>
        <v>0</v>
      </c>
      <c r="AB117" s="131">
        <f t="shared" ca="1" si="82"/>
        <v>0</v>
      </c>
      <c r="AC117" s="131">
        <f t="shared" ca="1" si="82"/>
        <v>0</v>
      </c>
      <c r="AD117" s="131">
        <f t="shared" ca="1" si="82"/>
        <v>0</v>
      </c>
      <c r="AE117" s="131">
        <f t="shared" ca="1" si="82"/>
        <v>0</v>
      </c>
      <c r="AF117" s="131">
        <f t="shared" ca="1" si="82"/>
        <v>0</v>
      </c>
      <c r="AG117" s="131">
        <f t="shared" ca="1" si="82"/>
        <v>0</v>
      </c>
      <c r="AH117" s="131">
        <f t="shared" ca="1" si="82"/>
        <v>0</v>
      </c>
      <c r="AI117" s="131">
        <f t="shared" ca="1" si="82"/>
        <v>0</v>
      </c>
      <c r="AJ117" s="131">
        <f t="shared" ca="1" si="82"/>
        <v>0</v>
      </c>
      <c r="AK117" s="131">
        <f t="shared" ca="1" si="82"/>
        <v>0</v>
      </c>
      <c r="AL117" s="131">
        <f t="shared" ca="1" si="82"/>
        <v>0</v>
      </c>
      <c r="AM117" s="131">
        <f t="shared" ca="1" si="82"/>
        <v>0</v>
      </c>
      <c r="AN117" s="131">
        <f t="shared" ca="1" si="82"/>
        <v>0</v>
      </c>
      <c r="AO117" s="131">
        <f t="shared" ca="1" si="82"/>
        <v>0</v>
      </c>
      <c r="AP117" s="131">
        <f t="shared" ca="1" si="82"/>
        <v>0</v>
      </c>
      <c r="AQ117" s="131">
        <f t="shared" ca="1" si="82"/>
        <v>0</v>
      </c>
      <c r="AR117" s="131">
        <f t="shared" ca="1" si="82"/>
        <v>0</v>
      </c>
      <c r="AS117" s="131">
        <f t="shared" ca="1" si="82"/>
        <v>0</v>
      </c>
      <c r="AT117" s="131">
        <f t="shared" ca="1" si="82"/>
        <v>0</v>
      </c>
      <c r="AU117" s="131">
        <f t="shared" ca="1" si="82"/>
        <v>0</v>
      </c>
      <c r="AV117" s="131">
        <f t="shared" ca="1" si="82"/>
        <v>0</v>
      </c>
      <c r="AW117" s="131">
        <f t="shared" ca="1" si="82"/>
        <v>0</v>
      </c>
      <c r="AX117" s="131">
        <f t="shared" ca="1" si="82"/>
        <v>0</v>
      </c>
      <c r="AY117" s="131">
        <f t="shared" ca="1" si="82"/>
        <v>0</v>
      </c>
      <c r="AZ117" s="131">
        <f t="shared" ca="1" si="82"/>
        <v>0</v>
      </c>
      <c r="BA117" s="131">
        <f t="shared" ca="1" si="82"/>
        <v>0</v>
      </c>
      <c r="BB117" s="131">
        <f t="shared" ca="1" si="82"/>
        <v>0</v>
      </c>
      <c r="BC117" s="131">
        <f t="shared" ca="1" si="82"/>
        <v>0</v>
      </c>
      <c r="BD117" s="131">
        <f t="shared" ca="1" si="82"/>
        <v>0</v>
      </c>
      <c r="BE117" s="131">
        <f t="shared" ca="1" si="82"/>
        <v>0</v>
      </c>
      <c r="BF117" s="131">
        <f t="shared" ca="1" si="82"/>
        <v>0</v>
      </c>
      <c r="BG117" s="131">
        <f t="shared" ca="1" si="82"/>
        <v>0</v>
      </c>
      <c r="BH117" s="131">
        <f t="shared" ca="1" si="82"/>
        <v>0</v>
      </c>
      <c r="BI117" s="131">
        <f t="shared" ca="1" si="82"/>
        <v>0</v>
      </c>
      <c r="BJ117" s="131">
        <f t="shared" ca="1" si="82"/>
        <v>0</v>
      </c>
      <c r="BK117" s="131">
        <f t="shared" ca="1" si="82"/>
        <v>0</v>
      </c>
      <c r="BL117" s="131">
        <f t="shared" ca="1" si="82"/>
        <v>0</v>
      </c>
      <c r="BM117" s="131">
        <f t="shared" ca="1" si="82"/>
        <v>0</v>
      </c>
      <c r="BN117" s="131">
        <f t="shared" ca="1" si="82"/>
        <v>0</v>
      </c>
      <c r="BO117" s="131">
        <f t="shared" ca="1" si="82"/>
        <v>0</v>
      </c>
      <c r="BP117" s="131">
        <f t="shared" ca="1" si="82"/>
        <v>0</v>
      </c>
      <c r="BQ117" s="131">
        <f t="shared" ca="1" si="82"/>
        <v>0</v>
      </c>
      <c r="BR117" s="131">
        <f t="shared" ca="1" si="82"/>
        <v>0</v>
      </c>
      <c r="BS117" s="131">
        <f t="shared" ca="1" si="82"/>
        <v>0</v>
      </c>
      <c r="BT117" s="131">
        <f t="shared" ca="1" si="82"/>
        <v>0</v>
      </c>
      <c r="BU117" s="131">
        <f t="shared" ca="1" si="80"/>
        <v>0</v>
      </c>
      <c r="BV117" s="131">
        <f t="shared" ca="1" si="80"/>
        <v>0</v>
      </c>
      <c r="BW117" s="131">
        <f t="shared" ca="1" si="80"/>
        <v>0</v>
      </c>
      <c r="BX117" s="131">
        <f t="shared" ca="1" si="80"/>
        <v>0</v>
      </c>
      <c r="BY117" s="131">
        <f t="shared" ca="1" si="80"/>
        <v>0</v>
      </c>
      <c r="BZ117" s="131">
        <f t="shared" ca="1" si="80"/>
        <v>0</v>
      </c>
      <c r="CA117" s="131">
        <f t="shared" ca="1" si="80"/>
        <v>0</v>
      </c>
      <c r="CB117" s="131">
        <f t="shared" ca="1" si="80"/>
        <v>0</v>
      </c>
      <c r="CC117" s="131">
        <f t="shared" ca="1" si="80"/>
        <v>0</v>
      </c>
      <c r="CD117" s="131">
        <f t="shared" ca="1" si="80"/>
        <v>0</v>
      </c>
      <c r="CE117" s="131">
        <f t="shared" ca="1" si="80"/>
        <v>0</v>
      </c>
      <c r="CF117" s="131">
        <f t="shared" ca="1" si="80"/>
        <v>0</v>
      </c>
      <c r="CG117" s="131">
        <f t="shared" ca="1" si="80"/>
        <v>0</v>
      </c>
      <c r="CH117" s="131">
        <f t="shared" ca="1" si="80"/>
        <v>0</v>
      </c>
      <c r="CI117" s="131">
        <f t="shared" ca="1" si="80"/>
        <v>0</v>
      </c>
      <c r="CJ117" s="131">
        <f t="shared" ca="1" si="81"/>
        <v>0</v>
      </c>
      <c r="CK117" s="131">
        <f t="shared" ca="1" si="81"/>
        <v>0</v>
      </c>
      <c r="CL117" s="131">
        <f t="shared" ca="1" si="81"/>
        <v>0</v>
      </c>
      <c r="CM117" s="131">
        <f t="shared" ca="1" si="81"/>
        <v>0</v>
      </c>
      <c r="CN117" s="131">
        <f t="shared" ca="1" si="81"/>
        <v>0</v>
      </c>
      <c r="CO117" s="131">
        <f t="shared" ca="1" si="81"/>
        <v>0</v>
      </c>
      <c r="CP117" s="131">
        <f t="shared" ca="1" si="81"/>
        <v>0</v>
      </c>
      <c r="CQ117" s="131">
        <f t="shared" ca="1" si="81"/>
        <v>0</v>
      </c>
      <c r="CR117" s="131">
        <f t="shared" ca="1" si="81"/>
        <v>0</v>
      </c>
      <c r="CS117" s="131">
        <f t="shared" ca="1" si="81"/>
        <v>0</v>
      </c>
      <c r="CT117" s="131">
        <f t="shared" ca="1" si="81"/>
        <v>0</v>
      </c>
      <c r="CU117" s="131">
        <f t="shared" ca="1" si="81"/>
        <v>0</v>
      </c>
      <c r="CV117" s="131">
        <f t="shared" ca="1" si="81"/>
        <v>0</v>
      </c>
      <c r="CW117" s="131">
        <f t="shared" ca="1" si="81"/>
        <v>0</v>
      </c>
      <c r="CX117" s="131">
        <f t="shared" ca="1" si="81"/>
        <v>0</v>
      </c>
      <c r="CY117" s="131">
        <f t="shared" ca="1" si="81"/>
        <v>0</v>
      </c>
      <c r="CZ117" s="131">
        <f t="shared" ca="1" si="81"/>
        <v>0</v>
      </c>
      <c r="DA117" s="131">
        <f t="shared" ca="1" si="81"/>
        <v>0</v>
      </c>
      <c r="DB117" s="131">
        <f t="shared" ca="1" si="81"/>
        <v>0</v>
      </c>
      <c r="DC117" s="131">
        <f t="shared" ca="1" si="81"/>
        <v>0</v>
      </c>
    </row>
    <row r="118" spans="1:107">
      <c r="A118" s="44">
        <v>127</v>
      </c>
      <c r="B118" s="160" t="str">
        <f t="shared" ca="1" si="44"/>
        <v>L.1.5.</v>
      </c>
      <c r="C118" s="162">
        <f t="shared" ca="1" si="78"/>
        <v>0</v>
      </c>
      <c r="D118" s="234"/>
      <c r="E118" s="234"/>
      <c r="F118" s="235"/>
      <c r="G118" s="225">
        <f ca="1">SUMIF($H$39:$DC$39,"&lt;="&amp;PAL,$H118:$DC118)</f>
        <v>0</v>
      </c>
      <c r="H118" s="131">
        <f t="shared" ca="1" si="79"/>
        <v>0</v>
      </c>
      <c r="I118" s="131">
        <f t="shared" ca="1" si="82"/>
        <v>0</v>
      </c>
      <c r="J118" s="131">
        <f t="shared" ca="1" si="82"/>
        <v>0</v>
      </c>
      <c r="K118" s="131">
        <f t="shared" ca="1" si="82"/>
        <v>0</v>
      </c>
      <c r="L118" s="131">
        <f t="shared" ca="1" si="82"/>
        <v>0</v>
      </c>
      <c r="M118" s="131">
        <f t="shared" ca="1" si="82"/>
        <v>0</v>
      </c>
      <c r="N118" s="131">
        <f t="shared" ca="1" si="82"/>
        <v>0</v>
      </c>
      <c r="O118" s="131">
        <f t="shared" ca="1" si="82"/>
        <v>0</v>
      </c>
      <c r="P118" s="131">
        <f t="shared" ca="1" si="82"/>
        <v>0</v>
      </c>
      <c r="Q118" s="131">
        <f t="shared" ca="1" si="82"/>
        <v>0</v>
      </c>
      <c r="R118" s="131">
        <f t="shared" ca="1" si="82"/>
        <v>0</v>
      </c>
      <c r="S118" s="131">
        <f t="shared" ca="1" si="82"/>
        <v>0</v>
      </c>
      <c r="T118" s="131">
        <f t="shared" ca="1" si="82"/>
        <v>0</v>
      </c>
      <c r="U118" s="131">
        <f t="shared" ca="1" si="82"/>
        <v>0</v>
      </c>
      <c r="V118" s="131">
        <f t="shared" ca="1" si="82"/>
        <v>0</v>
      </c>
      <c r="W118" s="131">
        <f t="shared" ca="1" si="82"/>
        <v>0</v>
      </c>
      <c r="X118" s="131">
        <f t="shared" ca="1" si="82"/>
        <v>0</v>
      </c>
      <c r="Y118" s="131">
        <f t="shared" ca="1" si="82"/>
        <v>0</v>
      </c>
      <c r="Z118" s="131">
        <f t="shared" ca="1" si="82"/>
        <v>0</v>
      </c>
      <c r="AA118" s="131">
        <f t="shared" ca="1" si="82"/>
        <v>0</v>
      </c>
      <c r="AB118" s="131">
        <f t="shared" ca="1" si="82"/>
        <v>0</v>
      </c>
      <c r="AC118" s="131">
        <f t="shared" ca="1" si="82"/>
        <v>0</v>
      </c>
      <c r="AD118" s="131">
        <f t="shared" ca="1" si="82"/>
        <v>0</v>
      </c>
      <c r="AE118" s="131">
        <f t="shared" ca="1" si="82"/>
        <v>0</v>
      </c>
      <c r="AF118" s="131">
        <f t="shared" ca="1" si="82"/>
        <v>0</v>
      </c>
      <c r="AG118" s="131">
        <f t="shared" ca="1" si="82"/>
        <v>0</v>
      </c>
      <c r="AH118" s="131">
        <f t="shared" ca="1" si="82"/>
        <v>0</v>
      </c>
      <c r="AI118" s="131">
        <f t="shared" ca="1" si="82"/>
        <v>0</v>
      </c>
      <c r="AJ118" s="131">
        <f t="shared" ca="1" si="82"/>
        <v>0</v>
      </c>
      <c r="AK118" s="131">
        <f t="shared" ca="1" si="82"/>
        <v>0</v>
      </c>
      <c r="AL118" s="131">
        <f t="shared" ca="1" si="82"/>
        <v>0</v>
      </c>
      <c r="AM118" s="131">
        <f t="shared" ca="1" si="82"/>
        <v>0</v>
      </c>
      <c r="AN118" s="131">
        <f t="shared" ca="1" si="82"/>
        <v>0</v>
      </c>
      <c r="AO118" s="131">
        <f t="shared" ca="1" si="82"/>
        <v>0</v>
      </c>
      <c r="AP118" s="131">
        <f t="shared" ca="1" si="82"/>
        <v>0</v>
      </c>
      <c r="AQ118" s="131">
        <f t="shared" ca="1" si="82"/>
        <v>0</v>
      </c>
      <c r="AR118" s="131">
        <f t="shared" ca="1" si="82"/>
        <v>0</v>
      </c>
      <c r="AS118" s="131">
        <f t="shared" ca="1" si="82"/>
        <v>0</v>
      </c>
      <c r="AT118" s="131">
        <f t="shared" ca="1" si="82"/>
        <v>0</v>
      </c>
      <c r="AU118" s="131">
        <f t="shared" ca="1" si="82"/>
        <v>0</v>
      </c>
      <c r="AV118" s="131">
        <f t="shared" ca="1" si="82"/>
        <v>0</v>
      </c>
      <c r="AW118" s="131">
        <f t="shared" ca="1" si="82"/>
        <v>0</v>
      </c>
      <c r="AX118" s="131">
        <f t="shared" ca="1" si="82"/>
        <v>0</v>
      </c>
      <c r="AY118" s="131">
        <f t="shared" ca="1" si="82"/>
        <v>0</v>
      </c>
      <c r="AZ118" s="131">
        <f t="shared" ca="1" si="82"/>
        <v>0</v>
      </c>
      <c r="BA118" s="131">
        <f t="shared" ca="1" si="82"/>
        <v>0</v>
      </c>
      <c r="BB118" s="131">
        <f t="shared" ca="1" si="82"/>
        <v>0</v>
      </c>
      <c r="BC118" s="131">
        <f t="shared" ca="1" si="82"/>
        <v>0</v>
      </c>
      <c r="BD118" s="131">
        <f t="shared" ca="1" si="82"/>
        <v>0</v>
      </c>
      <c r="BE118" s="131">
        <f t="shared" ca="1" si="82"/>
        <v>0</v>
      </c>
      <c r="BF118" s="131">
        <f t="shared" ca="1" si="82"/>
        <v>0</v>
      </c>
      <c r="BG118" s="131">
        <f t="shared" ca="1" si="82"/>
        <v>0</v>
      </c>
      <c r="BH118" s="131">
        <f t="shared" ca="1" si="82"/>
        <v>0</v>
      </c>
      <c r="BI118" s="131">
        <f t="shared" ca="1" si="82"/>
        <v>0</v>
      </c>
      <c r="BJ118" s="131">
        <f t="shared" ca="1" si="82"/>
        <v>0</v>
      </c>
      <c r="BK118" s="131">
        <f t="shared" ca="1" si="82"/>
        <v>0</v>
      </c>
      <c r="BL118" s="131">
        <f t="shared" ca="1" si="82"/>
        <v>0</v>
      </c>
      <c r="BM118" s="131">
        <f t="shared" ca="1" si="82"/>
        <v>0</v>
      </c>
      <c r="BN118" s="131">
        <f t="shared" ca="1" si="82"/>
        <v>0</v>
      </c>
      <c r="BO118" s="131">
        <f t="shared" ca="1" si="82"/>
        <v>0</v>
      </c>
      <c r="BP118" s="131">
        <f t="shared" ca="1" si="82"/>
        <v>0</v>
      </c>
      <c r="BQ118" s="131">
        <f t="shared" ca="1" si="82"/>
        <v>0</v>
      </c>
      <c r="BR118" s="131">
        <f t="shared" ca="1" si="82"/>
        <v>0</v>
      </c>
      <c r="BS118" s="131">
        <f t="shared" ca="1" si="82"/>
        <v>0</v>
      </c>
      <c r="BT118" s="131">
        <f t="shared" ref="BT118:DC120" ca="1" si="83">IFERROR(OFFSET(INDIRECT("'"&amp;Opt_alt&amp;"'!H12"),$A118,BT$39),"")</f>
        <v>0</v>
      </c>
      <c r="BU118" s="131">
        <f t="shared" ca="1" si="83"/>
        <v>0</v>
      </c>
      <c r="BV118" s="131">
        <f t="shared" ca="1" si="83"/>
        <v>0</v>
      </c>
      <c r="BW118" s="131">
        <f t="shared" ca="1" si="83"/>
        <v>0</v>
      </c>
      <c r="BX118" s="131">
        <f t="shared" ca="1" si="83"/>
        <v>0</v>
      </c>
      <c r="BY118" s="131">
        <f t="shared" ca="1" si="83"/>
        <v>0</v>
      </c>
      <c r="BZ118" s="131">
        <f t="shared" ca="1" si="83"/>
        <v>0</v>
      </c>
      <c r="CA118" s="131">
        <f t="shared" ca="1" si="83"/>
        <v>0</v>
      </c>
      <c r="CB118" s="131">
        <f t="shared" ca="1" si="83"/>
        <v>0</v>
      </c>
      <c r="CC118" s="131">
        <f t="shared" ca="1" si="83"/>
        <v>0</v>
      </c>
      <c r="CD118" s="131">
        <f t="shared" ca="1" si="83"/>
        <v>0</v>
      </c>
      <c r="CE118" s="131">
        <f t="shared" ca="1" si="83"/>
        <v>0</v>
      </c>
      <c r="CF118" s="131">
        <f t="shared" ca="1" si="83"/>
        <v>0</v>
      </c>
      <c r="CG118" s="131">
        <f t="shared" ca="1" si="83"/>
        <v>0</v>
      </c>
      <c r="CH118" s="131">
        <f t="shared" ca="1" si="83"/>
        <v>0</v>
      </c>
      <c r="CI118" s="131">
        <f t="shared" ca="1" si="83"/>
        <v>0</v>
      </c>
      <c r="CJ118" s="131">
        <f t="shared" ca="1" si="83"/>
        <v>0</v>
      </c>
      <c r="CK118" s="131">
        <f t="shared" ca="1" si="83"/>
        <v>0</v>
      </c>
      <c r="CL118" s="131">
        <f t="shared" ca="1" si="83"/>
        <v>0</v>
      </c>
      <c r="CM118" s="131">
        <f t="shared" ca="1" si="83"/>
        <v>0</v>
      </c>
      <c r="CN118" s="131">
        <f t="shared" ca="1" si="83"/>
        <v>0</v>
      </c>
      <c r="CO118" s="131">
        <f t="shared" ca="1" si="83"/>
        <v>0</v>
      </c>
      <c r="CP118" s="131">
        <f t="shared" ca="1" si="83"/>
        <v>0</v>
      </c>
      <c r="CQ118" s="131">
        <f t="shared" ca="1" si="83"/>
        <v>0</v>
      </c>
      <c r="CR118" s="131">
        <f t="shared" ca="1" si="83"/>
        <v>0</v>
      </c>
      <c r="CS118" s="131">
        <f t="shared" ca="1" si="83"/>
        <v>0</v>
      </c>
      <c r="CT118" s="131">
        <f t="shared" ca="1" si="83"/>
        <v>0</v>
      </c>
      <c r="CU118" s="131">
        <f t="shared" ca="1" si="83"/>
        <v>0</v>
      </c>
      <c r="CV118" s="131">
        <f t="shared" ca="1" si="83"/>
        <v>0</v>
      </c>
      <c r="CW118" s="131">
        <f t="shared" ca="1" si="83"/>
        <v>0</v>
      </c>
      <c r="CX118" s="131">
        <f t="shared" ca="1" si="83"/>
        <v>0</v>
      </c>
      <c r="CY118" s="131">
        <f t="shared" ca="1" si="83"/>
        <v>0</v>
      </c>
      <c r="CZ118" s="131">
        <f t="shared" ca="1" si="83"/>
        <v>0</v>
      </c>
      <c r="DA118" s="131">
        <f t="shared" ca="1" si="83"/>
        <v>0</v>
      </c>
      <c r="DB118" s="131">
        <f t="shared" ca="1" si="83"/>
        <v>0</v>
      </c>
      <c r="DC118" s="131">
        <f t="shared" ca="1" si="83"/>
        <v>0</v>
      </c>
    </row>
    <row r="119" spans="1:107">
      <c r="A119" s="44">
        <v>128</v>
      </c>
      <c r="B119" s="160" t="str">
        <f t="shared" ca="1" si="44"/>
        <v>L.1.6.</v>
      </c>
      <c r="C119" s="162">
        <f t="shared" ca="1" si="78"/>
        <v>0</v>
      </c>
      <c r="D119" s="234"/>
      <c r="E119" s="234"/>
      <c r="F119" s="235"/>
      <c r="G119" s="225">
        <f ca="1">SUMIF($H$39:$DC$39,"&lt;="&amp;PAL,$H119:$DC119)</f>
        <v>0</v>
      </c>
      <c r="H119" s="131">
        <f t="shared" ca="1" si="79"/>
        <v>0</v>
      </c>
      <c r="I119" s="131">
        <f t="shared" ref="I119:BT120" ca="1" si="84">IFERROR(OFFSET(INDIRECT("'"&amp;Opt_alt&amp;"'!H12"),$A119,I$39),"")</f>
        <v>0</v>
      </c>
      <c r="J119" s="131">
        <f t="shared" ca="1" si="84"/>
        <v>0</v>
      </c>
      <c r="K119" s="131">
        <f t="shared" ca="1" si="84"/>
        <v>0</v>
      </c>
      <c r="L119" s="131">
        <f t="shared" ca="1" si="84"/>
        <v>0</v>
      </c>
      <c r="M119" s="131">
        <f t="shared" ca="1" si="84"/>
        <v>0</v>
      </c>
      <c r="N119" s="131">
        <f t="shared" ca="1" si="84"/>
        <v>0</v>
      </c>
      <c r="O119" s="131">
        <f t="shared" ca="1" si="84"/>
        <v>0</v>
      </c>
      <c r="P119" s="131">
        <f t="shared" ca="1" si="84"/>
        <v>0</v>
      </c>
      <c r="Q119" s="131">
        <f t="shared" ca="1" si="84"/>
        <v>0</v>
      </c>
      <c r="R119" s="131">
        <f t="shared" ca="1" si="84"/>
        <v>0</v>
      </c>
      <c r="S119" s="131">
        <f t="shared" ca="1" si="84"/>
        <v>0</v>
      </c>
      <c r="T119" s="131">
        <f t="shared" ca="1" si="84"/>
        <v>0</v>
      </c>
      <c r="U119" s="131">
        <f t="shared" ca="1" si="84"/>
        <v>0</v>
      </c>
      <c r="V119" s="131">
        <f t="shared" ca="1" si="84"/>
        <v>0</v>
      </c>
      <c r="W119" s="131">
        <f t="shared" ca="1" si="84"/>
        <v>0</v>
      </c>
      <c r="X119" s="131">
        <f t="shared" ca="1" si="84"/>
        <v>0</v>
      </c>
      <c r="Y119" s="131">
        <f t="shared" ca="1" si="84"/>
        <v>0</v>
      </c>
      <c r="Z119" s="131">
        <f t="shared" ca="1" si="84"/>
        <v>0</v>
      </c>
      <c r="AA119" s="131">
        <f t="shared" ca="1" si="84"/>
        <v>0</v>
      </c>
      <c r="AB119" s="131">
        <f t="shared" ca="1" si="84"/>
        <v>0</v>
      </c>
      <c r="AC119" s="131">
        <f t="shared" ca="1" si="84"/>
        <v>0</v>
      </c>
      <c r="AD119" s="131">
        <f t="shared" ca="1" si="84"/>
        <v>0</v>
      </c>
      <c r="AE119" s="131">
        <f t="shared" ca="1" si="84"/>
        <v>0</v>
      </c>
      <c r="AF119" s="131">
        <f t="shared" ca="1" si="84"/>
        <v>0</v>
      </c>
      <c r="AG119" s="131">
        <f t="shared" ca="1" si="84"/>
        <v>0</v>
      </c>
      <c r="AH119" s="131">
        <f t="shared" ca="1" si="84"/>
        <v>0</v>
      </c>
      <c r="AI119" s="131">
        <f t="shared" ca="1" si="84"/>
        <v>0</v>
      </c>
      <c r="AJ119" s="131">
        <f t="shared" ca="1" si="84"/>
        <v>0</v>
      </c>
      <c r="AK119" s="131">
        <f t="shared" ca="1" si="84"/>
        <v>0</v>
      </c>
      <c r="AL119" s="131">
        <f t="shared" ca="1" si="84"/>
        <v>0</v>
      </c>
      <c r="AM119" s="131">
        <f t="shared" ca="1" si="84"/>
        <v>0</v>
      </c>
      <c r="AN119" s="131">
        <f t="shared" ca="1" si="84"/>
        <v>0</v>
      </c>
      <c r="AO119" s="131">
        <f t="shared" ca="1" si="84"/>
        <v>0</v>
      </c>
      <c r="AP119" s="131">
        <f t="shared" ca="1" si="84"/>
        <v>0</v>
      </c>
      <c r="AQ119" s="131">
        <f t="shared" ca="1" si="84"/>
        <v>0</v>
      </c>
      <c r="AR119" s="131">
        <f t="shared" ca="1" si="84"/>
        <v>0</v>
      </c>
      <c r="AS119" s="131">
        <f t="shared" ca="1" si="84"/>
        <v>0</v>
      </c>
      <c r="AT119" s="131">
        <f t="shared" ca="1" si="84"/>
        <v>0</v>
      </c>
      <c r="AU119" s="131">
        <f t="shared" ca="1" si="84"/>
        <v>0</v>
      </c>
      <c r="AV119" s="131">
        <f t="shared" ca="1" si="84"/>
        <v>0</v>
      </c>
      <c r="AW119" s="131">
        <f t="shared" ca="1" si="84"/>
        <v>0</v>
      </c>
      <c r="AX119" s="131">
        <f t="shared" ca="1" si="84"/>
        <v>0</v>
      </c>
      <c r="AY119" s="131">
        <f t="shared" ca="1" si="84"/>
        <v>0</v>
      </c>
      <c r="AZ119" s="131">
        <f t="shared" ca="1" si="84"/>
        <v>0</v>
      </c>
      <c r="BA119" s="131">
        <f t="shared" ca="1" si="84"/>
        <v>0</v>
      </c>
      <c r="BB119" s="131">
        <f t="shared" ca="1" si="84"/>
        <v>0</v>
      </c>
      <c r="BC119" s="131">
        <f t="shared" ca="1" si="84"/>
        <v>0</v>
      </c>
      <c r="BD119" s="131">
        <f t="shared" ca="1" si="84"/>
        <v>0</v>
      </c>
      <c r="BE119" s="131">
        <f t="shared" ca="1" si="84"/>
        <v>0</v>
      </c>
      <c r="BF119" s="131">
        <f t="shared" ca="1" si="84"/>
        <v>0</v>
      </c>
      <c r="BG119" s="131">
        <f t="shared" ca="1" si="84"/>
        <v>0</v>
      </c>
      <c r="BH119" s="131">
        <f t="shared" ca="1" si="84"/>
        <v>0</v>
      </c>
      <c r="BI119" s="131">
        <f t="shared" ca="1" si="84"/>
        <v>0</v>
      </c>
      <c r="BJ119" s="131">
        <f t="shared" ca="1" si="84"/>
        <v>0</v>
      </c>
      <c r="BK119" s="131">
        <f t="shared" ca="1" si="84"/>
        <v>0</v>
      </c>
      <c r="BL119" s="131">
        <f t="shared" ca="1" si="84"/>
        <v>0</v>
      </c>
      <c r="BM119" s="131">
        <f t="shared" ca="1" si="84"/>
        <v>0</v>
      </c>
      <c r="BN119" s="131">
        <f t="shared" ca="1" si="84"/>
        <v>0</v>
      </c>
      <c r="BO119" s="131">
        <f t="shared" ca="1" si="84"/>
        <v>0</v>
      </c>
      <c r="BP119" s="131">
        <f t="shared" ca="1" si="84"/>
        <v>0</v>
      </c>
      <c r="BQ119" s="131">
        <f t="shared" ca="1" si="84"/>
        <v>0</v>
      </c>
      <c r="BR119" s="131">
        <f t="shared" ca="1" si="84"/>
        <v>0</v>
      </c>
      <c r="BS119" s="131">
        <f t="shared" ca="1" si="84"/>
        <v>0</v>
      </c>
      <c r="BT119" s="131">
        <f t="shared" ca="1" si="84"/>
        <v>0</v>
      </c>
      <c r="BU119" s="131">
        <f t="shared" ca="1" si="83"/>
        <v>0</v>
      </c>
      <c r="BV119" s="131">
        <f t="shared" ca="1" si="83"/>
        <v>0</v>
      </c>
      <c r="BW119" s="131">
        <f t="shared" ca="1" si="83"/>
        <v>0</v>
      </c>
      <c r="BX119" s="131">
        <f t="shared" ca="1" si="83"/>
        <v>0</v>
      </c>
      <c r="BY119" s="131">
        <f t="shared" ca="1" si="83"/>
        <v>0</v>
      </c>
      <c r="BZ119" s="131">
        <f t="shared" ca="1" si="83"/>
        <v>0</v>
      </c>
      <c r="CA119" s="131">
        <f t="shared" ca="1" si="83"/>
        <v>0</v>
      </c>
      <c r="CB119" s="131">
        <f t="shared" ca="1" si="83"/>
        <v>0</v>
      </c>
      <c r="CC119" s="131">
        <f t="shared" ca="1" si="83"/>
        <v>0</v>
      </c>
      <c r="CD119" s="131">
        <f t="shared" ca="1" si="83"/>
        <v>0</v>
      </c>
      <c r="CE119" s="131">
        <f t="shared" ca="1" si="83"/>
        <v>0</v>
      </c>
      <c r="CF119" s="131">
        <f t="shared" ca="1" si="83"/>
        <v>0</v>
      </c>
      <c r="CG119" s="131">
        <f t="shared" ca="1" si="83"/>
        <v>0</v>
      </c>
      <c r="CH119" s="131">
        <f t="shared" ca="1" si="83"/>
        <v>0</v>
      </c>
      <c r="CI119" s="131">
        <f t="shared" ca="1" si="83"/>
        <v>0</v>
      </c>
      <c r="CJ119" s="131">
        <f t="shared" ca="1" si="83"/>
        <v>0</v>
      </c>
      <c r="CK119" s="131">
        <f t="shared" ca="1" si="83"/>
        <v>0</v>
      </c>
      <c r="CL119" s="131">
        <f t="shared" ca="1" si="83"/>
        <v>0</v>
      </c>
      <c r="CM119" s="131">
        <f t="shared" ca="1" si="83"/>
        <v>0</v>
      </c>
      <c r="CN119" s="131">
        <f t="shared" ca="1" si="83"/>
        <v>0</v>
      </c>
      <c r="CO119" s="131">
        <f t="shared" ca="1" si="83"/>
        <v>0</v>
      </c>
      <c r="CP119" s="131">
        <f t="shared" ca="1" si="83"/>
        <v>0</v>
      </c>
      <c r="CQ119" s="131">
        <f t="shared" ca="1" si="83"/>
        <v>0</v>
      </c>
      <c r="CR119" s="131">
        <f t="shared" ca="1" si="83"/>
        <v>0</v>
      </c>
      <c r="CS119" s="131">
        <f t="shared" ca="1" si="83"/>
        <v>0</v>
      </c>
      <c r="CT119" s="131">
        <f t="shared" ca="1" si="83"/>
        <v>0</v>
      </c>
      <c r="CU119" s="131">
        <f t="shared" ca="1" si="83"/>
        <v>0</v>
      </c>
      <c r="CV119" s="131">
        <f t="shared" ca="1" si="83"/>
        <v>0</v>
      </c>
      <c r="CW119" s="131">
        <f t="shared" ca="1" si="83"/>
        <v>0</v>
      </c>
      <c r="CX119" s="131">
        <f t="shared" ca="1" si="83"/>
        <v>0</v>
      </c>
      <c r="CY119" s="131">
        <f t="shared" ca="1" si="83"/>
        <v>0</v>
      </c>
      <c r="CZ119" s="131">
        <f t="shared" ca="1" si="83"/>
        <v>0</v>
      </c>
      <c r="DA119" s="131">
        <f t="shared" ca="1" si="83"/>
        <v>0</v>
      </c>
      <c r="DB119" s="131">
        <f t="shared" ca="1" si="83"/>
        <v>0</v>
      </c>
      <c r="DC119" s="131">
        <f t="shared" ca="1" si="83"/>
        <v>0</v>
      </c>
    </row>
    <row r="120" spans="1:107">
      <c r="A120" s="44">
        <v>129</v>
      </c>
      <c r="B120" s="160" t="str">
        <f t="shared" ca="1" si="44"/>
        <v>L.1.7.</v>
      </c>
      <c r="C120" s="162">
        <f t="shared" ca="1" si="78"/>
        <v>0</v>
      </c>
      <c r="D120" s="234"/>
      <c r="E120" s="234"/>
      <c r="F120" s="235"/>
      <c r="G120" s="225">
        <f ca="1">SUMIF($H$39:$DC$39,"&lt;="&amp;PAL,$H120:$DC120)</f>
        <v>0</v>
      </c>
      <c r="H120" s="131">
        <f t="shared" ca="1" si="79"/>
        <v>0</v>
      </c>
      <c r="I120" s="131">
        <f t="shared" ca="1" si="84"/>
        <v>0</v>
      </c>
      <c r="J120" s="131">
        <f t="shared" ca="1" si="84"/>
        <v>0</v>
      </c>
      <c r="K120" s="131">
        <f t="shared" ca="1" si="84"/>
        <v>0</v>
      </c>
      <c r="L120" s="131">
        <f t="shared" ca="1" si="84"/>
        <v>0</v>
      </c>
      <c r="M120" s="131">
        <f t="shared" ca="1" si="84"/>
        <v>0</v>
      </c>
      <c r="N120" s="131">
        <f t="shared" ca="1" si="84"/>
        <v>0</v>
      </c>
      <c r="O120" s="131">
        <f t="shared" ca="1" si="84"/>
        <v>0</v>
      </c>
      <c r="P120" s="131">
        <f t="shared" ca="1" si="84"/>
        <v>0</v>
      </c>
      <c r="Q120" s="131">
        <f t="shared" ca="1" si="84"/>
        <v>0</v>
      </c>
      <c r="R120" s="131">
        <f t="shared" ca="1" si="84"/>
        <v>0</v>
      </c>
      <c r="S120" s="131">
        <f t="shared" ca="1" si="84"/>
        <v>0</v>
      </c>
      <c r="T120" s="131">
        <f t="shared" ca="1" si="84"/>
        <v>0</v>
      </c>
      <c r="U120" s="131">
        <f t="shared" ca="1" si="84"/>
        <v>0</v>
      </c>
      <c r="V120" s="131">
        <f t="shared" ca="1" si="84"/>
        <v>0</v>
      </c>
      <c r="W120" s="131">
        <f t="shared" ca="1" si="84"/>
        <v>0</v>
      </c>
      <c r="X120" s="131">
        <f t="shared" ca="1" si="84"/>
        <v>0</v>
      </c>
      <c r="Y120" s="131">
        <f t="shared" ca="1" si="84"/>
        <v>0</v>
      </c>
      <c r="Z120" s="131">
        <f t="shared" ca="1" si="84"/>
        <v>0</v>
      </c>
      <c r="AA120" s="131">
        <f t="shared" ca="1" si="84"/>
        <v>0</v>
      </c>
      <c r="AB120" s="131">
        <f t="shared" ca="1" si="84"/>
        <v>0</v>
      </c>
      <c r="AC120" s="131">
        <f t="shared" ca="1" si="84"/>
        <v>0</v>
      </c>
      <c r="AD120" s="131">
        <f t="shared" ca="1" si="84"/>
        <v>0</v>
      </c>
      <c r="AE120" s="131">
        <f t="shared" ca="1" si="84"/>
        <v>0</v>
      </c>
      <c r="AF120" s="131">
        <f t="shared" ca="1" si="84"/>
        <v>0</v>
      </c>
      <c r="AG120" s="131">
        <f t="shared" ca="1" si="84"/>
        <v>0</v>
      </c>
      <c r="AH120" s="131">
        <f t="shared" ca="1" si="84"/>
        <v>0</v>
      </c>
      <c r="AI120" s="131">
        <f t="shared" ca="1" si="84"/>
        <v>0</v>
      </c>
      <c r="AJ120" s="131">
        <f t="shared" ca="1" si="84"/>
        <v>0</v>
      </c>
      <c r="AK120" s="131">
        <f t="shared" ca="1" si="84"/>
        <v>0</v>
      </c>
      <c r="AL120" s="131">
        <f t="shared" ca="1" si="84"/>
        <v>0</v>
      </c>
      <c r="AM120" s="131">
        <f t="shared" ca="1" si="84"/>
        <v>0</v>
      </c>
      <c r="AN120" s="131">
        <f t="shared" ca="1" si="84"/>
        <v>0</v>
      </c>
      <c r="AO120" s="131">
        <f t="shared" ca="1" si="84"/>
        <v>0</v>
      </c>
      <c r="AP120" s="131">
        <f t="shared" ca="1" si="84"/>
        <v>0</v>
      </c>
      <c r="AQ120" s="131">
        <f t="shared" ca="1" si="84"/>
        <v>0</v>
      </c>
      <c r="AR120" s="131">
        <f t="shared" ca="1" si="84"/>
        <v>0</v>
      </c>
      <c r="AS120" s="131">
        <f t="shared" ca="1" si="84"/>
        <v>0</v>
      </c>
      <c r="AT120" s="131">
        <f t="shared" ca="1" si="84"/>
        <v>0</v>
      </c>
      <c r="AU120" s="131">
        <f t="shared" ca="1" si="84"/>
        <v>0</v>
      </c>
      <c r="AV120" s="131">
        <f t="shared" ca="1" si="84"/>
        <v>0</v>
      </c>
      <c r="AW120" s="131">
        <f t="shared" ca="1" si="84"/>
        <v>0</v>
      </c>
      <c r="AX120" s="131">
        <f t="shared" ca="1" si="84"/>
        <v>0</v>
      </c>
      <c r="AY120" s="131">
        <f t="shared" ca="1" si="84"/>
        <v>0</v>
      </c>
      <c r="AZ120" s="131">
        <f t="shared" ca="1" si="84"/>
        <v>0</v>
      </c>
      <c r="BA120" s="131">
        <f t="shared" ca="1" si="84"/>
        <v>0</v>
      </c>
      <c r="BB120" s="131">
        <f t="shared" ca="1" si="84"/>
        <v>0</v>
      </c>
      <c r="BC120" s="131">
        <f t="shared" ca="1" si="84"/>
        <v>0</v>
      </c>
      <c r="BD120" s="131">
        <f t="shared" ca="1" si="84"/>
        <v>0</v>
      </c>
      <c r="BE120" s="131">
        <f t="shared" ca="1" si="84"/>
        <v>0</v>
      </c>
      <c r="BF120" s="131">
        <f t="shared" ca="1" si="84"/>
        <v>0</v>
      </c>
      <c r="BG120" s="131">
        <f t="shared" ca="1" si="84"/>
        <v>0</v>
      </c>
      <c r="BH120" s="131">
        <f t="shared" ca="1" si="84"/>
        <v>0</v>
      </c>
      <c r="BI120" s="131">
        <f t="shared" ca="1" si="84"/>
        <v>0</v>
      </c>
      <c r="BJ120" s="131">
        <f t="shared" ca="1" si="84"/>
        <v>0</v>
      </c>
      <c r="BK120" s="131">
        <f t="shared" ca="1" si="84"/>
        <v>0</v>
      </c>
      <c r="BL120" s="131">
        <f t="shared" ca="1" si="84"/>
        <v>0</v>
      </c>
      <c r="BM120" s="131">
        <f t="shared" ca="1" si="84"/>
        <v>0</v>
      </c>
      <c r="BN120" s="131">
        <f t="shared" ca="1" si="84"/>
        <v>0</v>
      </c>
      <c r="BO120" s="131">
        <f t="shared" ca="1" si="84"/>
        <v>0</v>
      </c>
      <c r="BP120" s="131">
        <f t="shared" ca="1" si="84"/>
        <v>0</v>
      </c>
      <c r="BQ120" s="131">
        <f t="shared" ca="1" si="84"/>
        <v>0</v>
      </c>
      <c r="BR120" s="131">
        <f t="shared" ca="1" si="84"/>
        <v>0</v>
      </c>
      <c r="BS120" s="131">
        <f t="shared" ca="1" si="84"/>
        <v>0</v>
      </c>
      <c r="BT120" s="131">
        <f t="shared" ca="1" si="84"/>
        <v>0</v>
      </c>
      <c r="BU120" s="131">
        <f t="shared" ca="1" si="83"/>
        <v>0</v>
      </c>
      <c r="BV120" s="131">
        <f t="shared" ca="1" si="83"/>
        <v>0</v>
      </c>
      <c r="BW120" s="131">
        <f t="shared" ca="1" si="83"/>
        <v>0</v>
      </c>
      <c r="BX120" s="131">
        <f t="shared" ca="1" si="83"/>
        <v>0</v>
      </c>
      <c r="BY120" s="131">
        <f t="shared" ca="1" si="83"/>
        <v>0</v>
      </c>
      <c r="BZ120" s="131">
        <f t="shared" ca="1" si="83"/>
        <v>0</v>
      </c>
      <c r="CA120" s="131">
        <f t="shared" ca="1" si="83"/>
        <v>0</v>
      </c>
      <c r="CB120" s="131">
        <f t="shared" ca="1" si="83"/>
        <v>0</v>
      </c>
      <c r="CC120" s="131">
        <f t="shared" ca="1" si="83"/>
        <v>0</v>
      </c>
      <c r="CD120" s="131">
        <f t="shared" ca="1" si="83"/>
        <v>0</v>
      </c>
      <c r="CE120" s="131">
        <f t="shared" ca="1" si="83"/>
        <v>0</v>
      </c>
      <c r="CF120" s="131">
        <f t="shared" ca="1" si="83"/>
        <v>0</v>
      </c>
      <c r="CG120" s="131">
        <f t="shared" ca="1" si="83"/>
        <v>0</v>
      </c>
      <c r="CH120" s="131">
        <f t="shared" ca="1" si="83"/>
        <v>0</v>
      </c>
      <c r="CI120" s="131">
        <f t="shared" ca="1" si="83"/>
        <v>0</v>
      </c>
      <c r="CJ120" s="131">
        <f t="shared" ca="1" si="83"/>
        <v>0</v>
      </c>
      <c r="CK120" s="131">
        <f t="shared" ca="1" si="83"/>
        <v>0</v>
      </c>
      <c r="CL120" s="131">
        <f t="shared" ca="1" si="83"/>
        <v>0</v>
      </c>
      <c r="CM120" s="131">
        <f t="shared" ca="1" si="83"/>
        <v>0</v>
      </c>
      <c r="CN120" s="131">
        <f t="shared" ca="1" si="83"/>
        <v>0</v>
      </c>
      <c r="CO120" s="131">
        <f t="shared" ca="1" si="83"/>
        <v>0</v>
      </c>
      <c r="CP120" s="131">
        <f t="shared" ca="1" si="83"/>
        <v>0</v>
      </c>
      <c r="CQ120" s="131">
        <f t="shared" ca="1" si="83"/>
        <v>0</v>
      </c>
      <c r="CR120" s="131">
        <f t="shared" ca="1" si="83"/>
        <v>0</v>
      </c>
      <c r="CS120" s="131">
        <f t="shared" ca="1" si="83"/>
        <v>0</v>
      </c>
      <c r="CT120" s="131">
        <f t="shared" ca="1" si="83"/>
        <v>0</v>
      </c>
      <c r="CU120" s="131">
        <f t="shared" ca="1" si="83"/>
        <v>0</v>
      </c>
      <c r="CV120" s="131">
        <f t="shared" ca="1" si="83"/>
        <v>0</v>
      </c>
      <c r="CW120" s="131">
        <f t="shared" ca="1" si="83"/>
        <v>0</v>
      </c>
      <c r="CX120" s="131">
        <f t="shared" ca="1" si="83"/>
        <v>0</v>
      </c>
      <c r="CY120" s="131">
        <f t="shared" ca="1" si="83"/>
        <v>0</v>
      </c>
      <c r="CZ120" s="131">
        <f t="shared" ca="1" si="83"/>
        <v>0</v>
      </c>
      <c r="DA120" s="131">
        <f t="shared" ca="1" si="83"/>
        <v>0</v>
      </c>
      <c r="DB120" s="131">
        <f t="shared" ca="1" si="83"/>
        <v>0</v>
      </c>
      <c r="DC120" s="131">
        <f t="shared" ca="1" si="83"/>
        <v>0</v>
      </c>
    </row>
    <row r="121" spans="1:107">
      <c r="A121" s="44"/>
      <c r="G121" s="22"/>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row>
    <row r="123" spans="1:107">
      <c r="A123" s="44"/>
      <c r="B123" s="172" t="str">
        <f ca="1">IFERROR(OFFSET(INDIRECT("'"&amp;Opt_alt&amp;"'!B8"),0,0),"")</f>
        <v>B.</v>
      </c>
      <c r="C123" s="831" t="str">
        <f ca="1">IFERROR(OFFSET(INDIRECT("'"&amp;Opt_alt&amp;"'!C8"),0,0),"")</f>
        <v>REINVESTICIJOS (PO PRIEMONĖS ĮGYVENDINIMO)</v>
      </c>
      <c r="D123" s="832"/>
      <c r="E123" s="832"/>
      <c r="F123" s="833"/>
      <c r="G123" s="225">
        <f ca="1">SUMIF($H$39:$DC$39,"&lt;="&amp;PAL,$H123:$DC123)</f>
        <v>0</v>
      </c>
      <c r="H123" s="193">
        <f t="shared" ref="H123:AM123" ca="1" si="85">IFERROR(OFFSET(INDIRECT("'"&amp;Opt_alt&amp;"'!H8"),0,H$39)*(1+VMI)^H$39,"")</f>
        <v>0</v>
      </c>
      <c r="I123" s="193">
        <f t="shared" ca="1" si="85"/>
        <v>0</v>
      </c>
      <c r="J123" s="193">
        <f t="shared" ca="1" si="85"/>
        <v>0</v>
      </c>
      <c r="K123" s="193">
        <f t="shared" ca="1" si="85"/>
        <v>0</v>
      </c>
      <c r="L123" s="193">
        <f t="shared" ca="1" si="85"/>
        <v>0</v>
      </c>
      <c r="M123" s="193">
        <f t="shared" ca="1" si="85"/>
        <v>0</v>
      </c>
      <c r="N123" s="193">
        <f t="shared" ca="1" si="85"/>
        <v>0</v>
      </c>
      <c r="O123" s="193">
        <f t="shared" ca="1" si="85"/>
        <v>0</v>
      </c>
      <c r="P123" s="193">
        <f t="shared" ca="1" si="85"/>
        <v>0</v>
      </c>
      <c r="Q123" s="193">
        <f t="shared" ca="1" si="85"/>
        <v>0</v>
      </c>
      <c r="R123" s="193">
        <f t="shared" ca="1" si="85"/>
        <v>0</v>
      </c>
      <c r="S123" s="193">
        <f ca="1">IFERROR(OFFSET(INDIRECT("'"&amp;Opt_alt&amp;"'!H8"),0,S$39)*(1+VMI)^S$39,"")</f>
        <v>0</v>
      </c>
      <c r="T123" s="193">
        <f t="shared" ca="1" si="85"/>
        <v>0</v>
      </c>
      <c r="U123" s="193">
        <f t="shared" ca="1" si="85"/>
        <v>0</v>
      </c>
      <c r="V123" s="193">
        <f t="shared" ca="1" si="85"/>
        <v>0</v>
      </c>
      <c r="W123" s="193">
        <f t="shared" ca="1" si="85"/>
        <v>0</v>
      </c>
      <c r="X123" s="193">
        <f t="shared" ca="1" si="85"/>
        <v>0</v>
      </c>
      <c r="Y123" s="193">
        <f t="shared" ca="1" si="85"/>
        <v>0</v>
      </c>
      <c r="Z123" s="193">
        <f t="shared" ca="1" si="85"/>
        <v>0</v>
      </c>
      <c r="AA123" s="193">
        <f t="shared" ca="1" si="85"/>
        <v>0</v>
      </c>
      <c r="AB123" s="193">
        <f t="shared" ca="1" si="85"/>
        <v>0</v>
      </c>
      <c r="AC123" s="193">
        <f t="shared" ca="1" si="85"/>
        <v>0</v>
      </c>
      <c r="AD123" s="193">
        <f t="shared" ca="1" si="85"/>
        <v>0</v>
      </c>
      <c r="AE123" s="193">
        <f t="shared" ca="1" si="85"/>
        <v>0</v>
      </c>
      <c r="AF123" s="193">
        <f t="shared" ca="1" si="85"/>
        <v>0</v>
      </c>
      <c r="AG123" s="193">
        <f t="shared" ca="1" si="85"/>
        <v>0</v>
      </c>
      <c r="AH123" s="193">
        <f t="shared" ca="1" si="85"/>
        <v>0</v>
      </c>
      <c r="AI123" s="193">
        <f t="shared" ca="1" si="85"/>
        <v>0</v>
      </c>
      <c r="AJ123" s="193">
        <f t="shared" ca="1" si="85"/>
        <v>0</v>
      </c>
      <c r="AK123" s="193">
        <f t="shared" ca="1" si="85"/>
        <v>0</v>
      </c>
      <c r="AL123" s="193">
        <f t="shared" ca="1" si="85"/>
        <v>0</v>
      </c>
      <c r="AM123" s="193">
        <f t="shared" ca="1" si="85"/>
        <v>0</v>
      </c>
      <c r="AN123" s="193">
        <f t="shared" ref="AN123:BS123" ca="1" si="86">IFERROR(OFFSET(INDIRECT("'"&amp;Opt_alt&amp;"'!H8"),0,AN$39)*(1+VMI)^AN$39,"")</f>
        <v>0</v>
      </c>
      <c r="AO123" s="193">
        <f t="shared" ca="1" si="86"/>
        <v>0</v>
      </c>
      <c r="AP123" s="193">
        <f t="shared" ca="1" si="86"/>
        <v>0</v>
      </c>
      <c r="AQ123" s="193">
        <f t="shared" ca="1" si="86"/>
        <v>0</v>
      </c>
      <c r="AR123" s="193">
        <f t="shared" ca="1" si="86"/>
        <v>0</v>
      </c>
      <c r="AS123" s="193">
        <f t="shared" ca="1" si="86"/>
        <v>0</v>
      </c>
      <c r="AT123" s="193">
        <f t="shared" ca="1" si="86"/>
        <v>0</v>
      </c>
      <c r="AU123" s="193">
        <f t="shared" ca="1" si="86"/>
        <v>0</v>
      </c>
      <c r="AV123" s="193">
        <f t="shared" ca="1" si="86"/>
        <v>0</v>
      </c>
      <c r="AW123" s="193">
        <f t="shared" ca="1" si="86"/>
        <v>0</v>
      </c>
      <c r="AX123" s="193">
        <f t="shared" ca="1" si="86"/>
        <v>0</v>
      </c>
      <c r="AY123" s="193">
        <f t="shared" ca="1" si="86"/>
        <v>0</v>
      </c>
      <c r="AZ123" s="193">
        <f t="shared" ca="1" si="86"/>
        <v>0</v>
      </c>
      <c r="BA123" s="193">
        <f t="shared" ca="1" si="86"/>
        <v>0</v>
      </c>
      <c r="BB123" s="193">
        <f t="shared" ca="1" si="86"/>
        <v>0</v>
      </c>
      <c r="BC123" s="193">
        <f t="shared" ca="1" si="86"/>
        <v>0</v>
      </c>
      <c r="BD123" s="193">
        <f t="shared" ca="1" si="86"/>
        <v>0</v>
      </c>
      <c r="BE123" s="193">
        <f t="shared" ca="1" si="86"/>
        <v>0</v>
      </c>
      <c r="BF123" s="193">
        <f t="shared" ca="1" si="86"/>
        <v>0</v>
      </c>
      <c r="BG123" s="193">
        <f t="shared" ca="1" si="86"/>
        <v>0</v>
      </c>
      <c r="BH123" s="193">
        <f t="shared" ca="1" si="86"/>
        <v>0</v>
      </c>
      <c r="BI123" s="193">
        <f t="shared" ca="1" si="86"/>
        <v>0</v>
      </c>
      <c r="BJ123" s="193">
        <f t="shared" ca="1" si="86"/>
        <v>0</v>
      </c>
      <c r="BK123" s="193">
        <f t="shared" ca="1" si="86"/>
        <v>0</v>
      </c>
      <c r="BL123" s="193">
        <f t="shared" ca="1" si="86"/>
        <v>0</v>
      </c>
      <c r="BM123" s="193">
        <f t="shared" ca="1" si="86"/>
        <v>0</v>
      </c>
      <c r="BN123" s="193">
        <f t="shared" ca="1" si="86"/>
        <v>0</v>
      </c>
      <c r="BO123" s="193">
        <f t="shared" ca="1" si="86"/>
        <v>0</v>
      </c>
      <c r="BP123" s="193">
        <f t="shared" ca="1" si="86"/>
        <v>0</v>
      </c>
      <c r="BQ123" s="193">
        <f t="shared" ca="1" si="86"/>
        <v>0</v>
      </c>
      <c r="BR123" s="193">
        <f t="shared" ca="1" si="86"/>
        <v>0</v>
      </c>
      <c r="BS123" s="193">
        <f t="shared" ca="1" si="86"/>
        <v>0</v>
      </c>
      <c r="BT123" s="193">
        <f t="shared" ref="BT123:DC123" ca="1" si="87">IFERROR(OFFSET(INDIRECT("'"&amp;Opt_alt&amp;"'!H8"),0,BT$39)*(1+VMI)^BT$39,"")</f>
        <v>0</v>
      </c>
      <c r="BU123" s="193">
        <f t="shared" ca="1" si="87"/>
        <v>0</v>
      </c>
      <c r="BV123" s="193">
        <f t="shared" ca="1" si="87"/>
        <v>0</v>
      </c>
      <c r="BW123" s="193">
        <f t="shared" ca="1" si="87"/>
        <v>0</v>
      </c>
      <c r="BX123" s="193">
        <f t="shared" ca="1" si="87"/>
        <v>0</v>
      </c>
      <c r="BY123" s="193">
        <f t="shared" ca="1" si="87"/>
        <v>0</v>
      </c>
      <c r="BZ123" s="193">
        <f t="shared" ca="1" si="87"/>
        <v>0</v>
      </c>
      <c r="CA123" s="193">
        <f t="shared" ca="1" si="87"/>
        <v>0</v>
      </c>
      <c r="CB123" s="193">
        <f t="shared" ca="1" si="87"/>
        <v>0</v>
      </c>
      <c r="CC123" s="193">
        <f t="shared" ca="1" si="87"/>
        <v>0</v>
      </c>
      <c r="CD123" s="193">
        <f t="shared" ca="1" si="87"/>
        <v>0</v>
      </c>
      <c r="CE123" s="193">
        <f t="shared" ca="1" si="87"/>
        <v>0</v>
      </c>
      <c r="CF123" s="193">
        <f t="shared" ca="1" si="87"/>
        <v>0</v>
      </c>
      <c r="CG123" s="193">
        <f t="shared" ca="1" si="87"/>
        <v>0</v>
      </c>
      <c r="CH123" s="193">
        <f t="shared" ca="1" si="87"/>
        <v>0</v>
      </c>
      <c r="CI123" s="193">
        <f t="shared" ca="1" si="87"/>
        <v>0</v>
      </c>
      <c r="CJ123" s="193">
        <f t="shared" ca="1" si="87"/>
        <v>0</v>
      </c>
      <c r="CK123" s="193">
        <f t="shared" ca="1" si="87"/>
        <v>0</v>
      </c>
      <c r="CL123" s="193">
        <f t="shared" ca="1" si="87"/>
        <v>0</v>
      </c>
      <c r="CM123" s="193">
        <f t="shared" ca="1" si="87"/>
        <v>0</v>
      </c>
      <c r="CN123" s="193">
        <f t="shared" ca="1" si="87"/>
        <v>0</v>
      </c>
      <c r="CO123" s="193">
        <f t="shared" ca="1" si="87"/>
        <v>0</v>
      </c>
      <c r="CP123" s="193">
        <f t="shared" ca="1" si="87"/>
        <v>0</v>
      </c>
      <c r="CQ123" s="193">
        <f t="shared" ca="1" si="87"/>
        <v>0</v>
      </c>
      <c r="CR123" s="193">
        <f t="shared" ca="1" si="87"/>
        <v>0</v>
      </c>
      <c r="CS123" s="193">
        <f t="shared" ca="1" si="87"/>
        <v>0</v>
      </c>
      <c r="CT123" s="193">
        <f t="shared" ca="1" si="87"/>
        <v>0</v>
      </c>
      <c r="CU123" s="193">
        <f t="shared" ca="1" si="87"/>
        <v>0</v>
      </c>
      <c r="CV123" s="193">
        <f t="shared" ca="1" si="87"/>
        <v>0</v>
      </c>
      <c r="CW123" s="193">
        <f t="shared" ca="1" si="87"/>
        <v>0</v>
      </c>
      <c r="CX123" s="193">
        <f t="shared" ca="1" si="87"/>
        <v>0</v>
      </c>
      <c r="CY123" s="193">
        <f t="shared" ca="1" si="87"/>
        <v>0</v>
      </c>
      <c r="CZ123" s="193">
        <f t="shared" ca="1" si="87"/>
        <v>0</v>
      </c>
      <c r="DA123" s="193">
        <f t="shared" ca="1" si="87"/>
        <v>0</v>
      </c>
      <c r="DB123" s="193">
        <f t="shared" ca="1" si="87"/>
        <v>0</v>
      </c>
      <c r="DC123" s="193">
        <f t="shared" ca="1" si="87"/>
        <v>0</v>
      </c>
    </row>
    <row r="124" spans="1:107">
      <c r="C124" s="231" t="s">
        <v>283</v>
      </c>
      <c r="D124" s="232"/>
      <c r="E124" s="232"/>
      <c r="F124" s="233"/>
      <c r="G124" s="225">
        <f ca="1">SUMIF($H$39:$DC$39,"&lt;="&amp;PAL,$H124:$DC124)</f>
        <v>-3367904840.8410997</v>
      </c>
      <c r="H124" s="193">
        <f t="shared" ref="H124:AM124" ca="1" si="88">IFERROR((OFFSET(INDIRECT("'"&amp;Opt_alt&amp;"'!H103"),0,H$39)-OFFSET(INDIRECT("'"&amp;Opt_alt&amp;"'!H115"),0,H$39))*(1+VMI)^H$39,"")</f>
        <v>0</v>
      </c>
      <c r="I124" s="193">
        <f t="shared" ca="1" si="88"/>
        <v>0</v>
      </c>
      <c r="J124" s="193">
        <f t="shared" ca="1" si="88"/>
        <v>0</v>
      </c>
      <c r="K124" s="193">
        <f t="shared" ca="1" si="88"/>
        <v>0</v>
      </c>
      <c r="L124" s="193">
        <f t="shared" ca="1" si="88"/>
        <v>0</v>
      </c>
      <c r="M124" s="193">
        <f t="shared" ca="1" si="88"/>
        <v>0</v>
      </c>
      <c r="N124" s="193">
        <f t="shared" ca="1" si="88"/>
        <v>0</v>
      </c>
      <c r="O124" s="193">
        <f t="shared" ca="1" si="88"/>
        <v>0</v>
      </c>
      <c r="P124" s="193">
        <f t="shared" ca="1" si="88"/>
        <v>209970.94130024151</v>
      </c>
      <c r="Q124" s="193">
        <f t="shared" ca="1" si="88"/>
        <v>216270.06953924877</v>
      </c>
      <c r="R124" s="193">
        <f t="shared" ca="1" si="88"/>
        <v>226927.0002341517</v>
      </c>
      <c r="S124" s="193">
        <f t="shared" ca="1" si="88"/>
        <v>469732.84286098694</v>
      </c>
      <c r="T124" s="193">
        <f t="shared" ca="1" si="88"/>
        <v>729457.7652544498</v>
      </c>
      <c r="U124" s="193">
        <f t="shared" ca="1" si="88"/>
        <v>869332.3079530627</v>
      </c>
      <c r="V124" s="193">
        <f t="shared" ca="1" si="88"/>
        <v>-181227062.62864006</v>
      </c>
      <c r="W124" s="193">
        <f t="shared" ca="1" si="88"/>
        <v>-186663874.50749925</v>
      </c>
      <c r="X124" s="193">
        <f t="shared" ca="1" si="88"/>
        <v>-192263790.74272421</v>
      </c>
      <c r="Y124" s="193">
        <f t="shared" ca="1" si="88"/>
        <v>-198031704.46500593</v>
      </c>
      <c r="Z124" s="193">
        <f t="shared" ca="1" si="88"/>
        <v>-203972655.59895611</v>
      </c>
      <c r="AA124" s="193">
        <f t="shared" ca="1" si="88"/>
        <v>-210091835.2669248</v>
      </c>
      <c r="AB124" s="193">
        <f t="shared" ca="1" si="88"/>
        <v>-216394590.32493252</v>
      </c>
      <c r="AC124" s="193">
        <f t="shared" ca="1" si="88"/>
        <v>-222886428.03468049</v>
      </c>
      <c r="AD124" s="193">
        <f t="shared" ca="1" si="88"/>
        <v>-229573020.87572092</v>
      </c>
      <c r="AE124" s="193">
        <f t="shared" ca="1" si="88"/>
        <v>-236460211.50199255</v>
      </c>
      <c r="AF124" s="193">
        <f t="shared" ca="1" si="88"/>
        <v>-243554017.84705231</v>
      </c>
      <c r="AG124" s="193">
        <f t="shared" ca="1" si="88"/>
        <v>-250860638.38246384</v>
      </c>
      <c r="AH124" s="193">
        <f t="shared" ca="1" si="88"/>
        <v>-258386457.53393781</v>
      </c>
      <c r="AI124" s="193">
        <f t="shared" ca="1" si="88"/>
        <v>-266138051.25995591</v>
      </c>
      <c r="AJ124" s="193">
        <f t="shared" ca="1" si="88"/>
        <v>-274122192.79775459</v>
      </c>
      <c r="AK124" s="193">
        <f t="shared" ca="1" si="88"/>
        <v>0</v>
      </c>
      <c r="AL124" s="193">
        <f t="shared" ca="1" si="88"/>
        <v>0</v>
      </c>
      <c r="AM124" s="193">
        <f t="shared" ca="1" si="88"/>
        <v>0</v>
      </c>
      <c r="AN124" s="193">
        <f t="shared" ref="AN124:BS124" ca="1" si="89">IFERROR((OFFSET(INDIRECT("'"&amp;Opt_alt&amp;"'!H103"),0,AN$39)-OFFSET(INDIRECT("'"&amp;Opt_alt&amp;"'!H115"),0,AN$39))*(1+VMI)^AN$39,"")</f>
        <v>0</v>
      </c>
      <c r="AO124" s="193">
        <f t="shared" ca="1" si="89"/>
        <v>0</v>
      </c>
      <c r="AP124" s="193">
        <f t="shared" ca="1" si="89"/>
        <v>0</v>
      </c>
      <c r="AQ124" s="193">
        <f t="shared" ca="1" si="89"/>
        <v>0</v>
      </c>
      <c r="AR124" s="193">
        <f t="shared" ca="1" si="89"/>
        <v>0</v>
      </c>
      <c r="AS124" s="193">
        <f t="shared" ca="1" si="89"/>
        <v>0</v>
      </c>
      <c r="AT124" s="193">
        <f t="shared" ca="1" si="89"/>
        <v>0</v>
      </c>
      <c r="AU124" s="193">
        <f t="shared" ca="1" si="89"/>
        <v>0</v>
      </c>
      <c r="AV124" s="193">
        <f t="shared" ca="1" si="89"/>
        <v>0</v>
      </c>
      <c r="AW124" s="193">
        <f t="shared" ca="1" si="89"/>
        <v>0</v>
      </c>
      <c r="AX124" s="193">
        <f t="shared" ca="1" si="89"/>
        <v>0</v>
      </c>
      <c r="AY124" s="193">
        <f t="shared" ca="1" si="89"/>
        <v>0</v>
      </c>
      <c r="AZ124" s="193">
        <f t="shared" ca="1" si="89"/>
        <v>0</v>
      </c>
      <c r="BA124" s="193">
        <f t="shared" ca="1" si="89"/>
        <v>0</v>
      </c>
      <c r="BB124" s="193">
        <f t="shared" ca="1" si="89"/>
        <v>0</v>
      </c>
      <c r="BC124" s="193">
        <f t="shared" ca="1" si="89"/>
        <v>0</v>
      </c>
      <c r="BD124" s="193">
        <f t="shared" ca="1" si="89"/>
        <v>0</v>
      </c>
      <c r="BE124" s="193">
        <f t="shared" ca="1" si="89"/>
        <v>0</v>
      </c>
      <c r="BF124" s="193">
        <f t="shared" ca="1" si="89"/>
        <v>0</v>
      </c>
      <c r="BG124" s="193">
        <f t="shared" ca="1" si="89"/>
        <v>0</v>
      </c>
      <c r="BH124" s="193">
        <f t="shared" ca="1" si="89"/>
        <v>0</v>
      </c>
      <c r="BI124" s="193">
        <f t="shared" ca="1" si="89"/>
        <v>0</v>
      </c>
      <c r="BJ124" s="193">
        <f t="shared" ca="1" si="89"/>
        <v>0</v>
      </c>
      <c r="BK124" s="193">
        <f t="shared" ca="1" si="89"/>
        <v>0</v>
      </c>
      <c r="BL124" s="193">
        <f t="shared" ca="1" si="89"/>
        <v>0</v>
      </c>
      <c r="BM124" s="193">
        <f t="shared" ca="1" si="89"/>
        <v>0</v>
      </c>
      <c r="BN124" s="193">
        <f t="shared" ca="1" si="89"/>
        <v>0</v>
      </c>
      <c r="BO124" s="193">
        <f t="shared" ca="1" si="89"/>
        <v>0</v>
      </c>
      <c r="BP124" s="193">
        <f t="shared" ca="1" si="89"/>
        <v>0</v>
      </c>
      <c r="BQ124" s="193">
        <f t="shared" ca="1" si="89"/>
        <v>0</v>
      </c>
      <c r="BR124" s="193">
        <f t="shared" ca="1" si="89"/>
        <v>0</v>
      </c>
      <c r="BS124" s="193">
        <f t="shared" ca="1" si="89"/>
        <v>0</v>
      </c>
      <c r="BT124" s="193">
        <f t="shared" ref="BT124:DC124" ca="1" si="90">IFERROR((OFFSET(INDIRECT("'"&amp;Opt_alt&amp;"'!H103"),0,BT$39)-OFFSET(INDIRECT("'"&amp;Opt_alt&amp;"'!H115"),0,BT$39))*(1+VMI)^BT$39,"")</f>
        <v>0</v>
      </c>
      <c r="BU124" s="193">
        <f t="shared" ca="1" si="90"/>
        <v>0</v>
      </c>
      <c r="BV124" s="193">
        <f t="shared" ca="1" si="90"/>
        <v>0</v>
      </c>
      <c r="BW124" s="193">
        <f t="shared" ca="1" si="90"/>
        <v>0</v>
      </c>
      <c r="BX124" s="193">
        <f t="shared" ca="1" si="90"/>
        <v>0</v>
      </c>
      <c r="BY124" s="193">
        <f t="shared" ca="1" si="90"/>
        <v>0</v>
      </c>
      <c r="BZ124" s="193">
        <f t="shared" ca="1" si="90"/>
        <v>0</v>
      </c>
      <c r="CA124" s="193">
        <f t="shared" ca="1" si="90"/>
        <v>0</v>
      </c>
      <c r="CB124" s="193">
        <f t="shared" ca="1" si="90"/>
        <v>0</v>
      </c>
      <c r="CC124" s="193">
        <f t="shared" ca="1" si="90"/>
        <v>0</v>
      </c>
      <c r="CD124" s="193">
        <f t="shared" ca="1" si="90"/>
        <v>0</v>
      </c>
      <c r="CE124" s="193">
        <f t="shared" ca="1" si="90"/>
        <v>0</v>
      </c>
      <c r="CF124" s="193">
        <f t="shared" ca="1" si="90"/>
        <v>0</v>
      </c>
      <c r="CG124" s="193">
        <f t="shared" ca="1" si="90"/>
        <v>0</v>
      </c>
      <c r="CH124" s="193">
        <f t="shared" ca="1" si="90"/>
        <v>0</v>
      </c>
      <c r="CI124" s="193">
        <f t="shared" ca="1" si="90"/>
        <v>0</v>
      </c>
      <c r="CJ124" s="193">
        <f t="shared" ca="1" si="90"/>
        <v>0</v>
      </c>
      <c r="CK124" s="193">
        <f t="shared" ca="1" si="90"/>
        <v>0</v>
      </c>
      <c r="CL124" s="193">
        <f t="shared" ca="1" si="90"/>
        <v>0</v>
      </c>
      <c r="CM124" s="193">
        <f t="shared" ca="1" si="90"/>
        <v>0</v>
      </c>
      <c r="CN124" s="193">
        <f t="shared" ca="1" si="90"/>
        <v>0</v>
      </c>
      <c r="CO124" s="193">
        <f t="shared" ca="1" si="90"/>
        <v>0</v>
      </c>
      <c r="CP124" s="193">
        <f t="shared" ca="1" si="90"/>
        <v>0</v>
      </c>
      <c r="CQ124" s="193">
        <f t="shared" ca="1" si="90"/>
        <v>0</v>
      </c>
      <c r="CR124" s="193">
        <f t="shared" ca="1" si="90"/>
        <v>0</v>
      </c>
      <c r="CS124" s="193">
        <f t="shared" ca="1" si="90"/>
        <v>0</v>
      </c>
      <c r="CT124" s="193">
        <f t="shared" ca="1" si="90"/>
        <v>0</v>
      </c>
      <c r="CU124" s="193">
        <f t="shared" ca="1" si="90"/>
        <v>0</v>
      </c>
      <c r="CV124" s="193">
        <f t="shared" ca="1" si="90"/>
        <v>0</v>
      </c>
      <c r="CW124" s="193">
        <f t="shared" ca="1" si="90"/>
        <v>0</v>
      </c>
      <c r="CX124" s="193">
        <f t="shared" ca="1" si="90"/>
        <v>0</v>
      </c>
      <c r="CY124" s="193">
        <f t="shared" ca="1" si="90"/>
        <v>0</v>
      </c>
      <c r="CZ124" s="193">
        <f t="shared" ca="1" si="90"/>
        <v>0</v>
      </c>
      <c r="DA124" s="193">
        <f t="shared" ca="1" si="90"/>
        <v>0</v>
      </c>
      <c r="DB124" s="193">
        <f t="shared" ca="1" si="90"/>
        <v>0</v>
      </c>
      <c r="DC124" s="193">
        <f t="shared" ca="1" si="90"/>
        <v>0</v>
      </c>
    </row>
    <row r="125" spans="1:107">
      <c r="B125" s="172" t="str">
        <f ca="1">IFERROR(OFFSET(INDIRECT("'"&amp;Opt_alt&amp;"'!B9"),0,0),"")</f>
        <v>C.</v>
      </c>
      <c r="C125" s="831" t="str">
        <f ca="1">IFERROR(OFFSET(INDIRECT("'"&amp;Opt_alt&amp;"'!C9"),0,0),"")</f>
        <v>PRIEMONĖS INVESTICIJOS</v>
      </c>
      <c r="D125" s="832"/>
      <c r="E125" s="832"/>
      <c r="F125" s="833"/>
      <c r="G125" s="225">
        <f ca="1">SUMIF($H$39:$DC$39,"&lt;="&amp;PAL,$H125:$DC125)</f>
        <v>2889945508.9852252</v>
      </c>
      <c r="H125" s="193">
        <f t="shared" ref="H125:AM125" ca="1" si="91">IFERROR(OFFSET(INDIRECT("'"&amp;Opt_alt&amp;"'!H9"),0,H$39),"")</f>
        <v>0</v>
      </c>
      <c r="I125" s="193">
        <f t="shared" ca="1" si="91"/>
        <v>1726440</v>
      </c>
      <c r="J125" s="193">
        <f t="shared" ca="1" si="91"/>
        <v>122802514.5</v>
      </c>
      <c r="K125" s="193">
        <f t="shared" ca="1" si="91"/>
        <v>353251207.72201359</v>
      </c>
      <c r="L125" s="193">
        <f t="shared" ca="1" si="91"/>
        <v>502116216.87313688</v>
      </c>
      <c r="M125" s="193">
        <f t="shared" ca="1" si="91"/>
        <v>805113689.2011373</v>
      </c>
      <c r="N125" s="193">
        <f t="shared" ca="1" si="91"/>
        <v>309985000</v>
      </c>
      <c r="O125" s="193">
        <f t="shared" ca="1" si="91"/>
        <v>351769441</v>
      </c>
      <c r="P125" s="193">
        <f t="shared" ca="1" si="91"/>
        <v>197857999.68893749</v>
      </c>
      <c r="Q125" s="193">
        <f t="shared" ca="1" si="91"/>
        <v>114219000</v>
      </c>
      <c r="R125" s="193">
        <f t="shared" ca="1" si="91"/>
        <v>83135000</v>
      </c>
      <c r="S125" s="193">
        <f t="shared" ca="1" si="91"/>
        <v>25385000</v>
      </c>
      <c r="T125" s="193">
        <f t="shared" ca="1" si="91"/>
        <v>22584000</v>
      </c>
      <c r="U125" s="193">
        <f t="shared" ca="1" si="91"/>
        <v>0</v>
      </c>
      <c r="V125" s="193">
        <f t="shared" ca="1" si="91"/>
        <v>0</v>
      </c>
      <c r="W125" s="193">
        <f t="shared" ca="1" si="91"/>
        <v>0</v>
      </c>
      <c r="X125" s="193">
        <f t="shared" ca="1" si="91"/>
        <v>0</v>
      </c>
      <c r="Y125" s="193">
        <f t="shared" ca="1" si="91"/>
        <v>0</v>
      </c>
      <c r="Z125" s="193">
        <f t="shared" ca="1" si="91"/>
        <v>0</v>
      </c>
      <c r="AA125" s="193">
        <f t="shared" ca="1" si="91"/>
        <v>0</v>
      </c>
      <c r="AB125" s="193">
        <f t="shared" ca="1" si="91"/>
        <v>0</v>
      </c>
      <c r="AC125" s="193">
        <f t="shared" ca="1" si="91"/>
        <v>0</v>
      </c>
      <c r="AD125" s="193">
        <f t="shared" ca="1" si="91"/>
        <v>0</v>
      </c>
      <c r="AE125" s="193">
        <f t="shared" ca="1" si="91"/>
        <v>0</v>
      </c>
      <c r="AF125" s="193">
        <f t="shared" ca="1" si="91"/>
        <v>0</v>
      </c>
      <c r="AG125" s="193">
        <f t="shared" ca="1" si="91"/>
        <v>0</v>
      </c>
      <c r="AH125" s="193">
        <f t="shared" ca="1" si="91"/>
        <v>0</v>
      </c>
      <c r="AI125" s="193">
        <f t="shared" ca="1" si="91"/>
        <v>0</v>
      </c>
      <c r="AJ125" s="193">
        <f t="shared" ca="1" si="91"/>
        <v>0</v>
      </c>
      <c r="AK125" s="193">
        <f t="shared" ca="1" si="91"/>
        <v>0</v>
      </c>
      <c r="AL125" s="193">
        <f t="shared" ca="1" si="91"/>
        <v>0</v>
      </c>
      <c r="AM125" s="193">
        <f t="shared" ca="1" si="91"/>
        <v>0</v>
      </c>
      <c r="AN125" s="193">
        <f t="shared" ref="AN125:BS125" ca="1" si="92">IFERROR(OFFSET(INDIRECT("'"&amp;Opt_alt&amp;"'!H9"),0,AN$39),"")</f>
        <v>0</v>
      </c>
      <c r="AO125" s="193">
        <f t="shared" ca="1" si="92"/>
        <v>0</v>
      </c>
      <c r="AP125" s="193">
        <f t="shared" ca="1" si="92"/>
        <v>0</v>
      </c>
      <c r="AQ125" s="193">
        <f t="shared" ca="1" si="92"/>
        <v>0</v>
      </c>
      <c r="AR125" s="193">
        <f t="shared" ca="1" si="92"/>
        <v>0</v>
      </c>
      <c r="AS125" s="193">
        <f t="shared" ca="1" si="92"/>
        <v>0</v>
      </c>
      <c r="AT125" s="193">
        <f t="shared" ca="1" si="92"/>
        <v>0</v>
      </c>
      <c r="AU125" s="193">
        <f t="shared" ca="1" si="92"/>
        <v>0</v>
      </c>
      <c r="AV125" s="193">
        <f t="shared" ca="1" si="92"/>
        <v>0</v>
      </c>
      <c r="AW125" s="193">
        <f t="shared" ca="1" si="92"/>
        <v>0</v>
      </c>
      <c r="AX125" s="193">
        <f t="shared" ca="1" si="92"/>
        <v>0</v>
      </c>
      <c r="AY125" s="193">
        <f t="shared" ca="1" si="92"/>
        <v>0</v>
      </c>
      <c r="AZ125" s="193">
        <f t="shared" ca="1" si="92"/>
        <v>0</v>
      </c>
      <c r="BA125" s="193">
        <f t="shared" ca="1" si="92"/>
        <v>0</v>
      </c>
      <c r="BB125" s="193">
        <f t="shared" ca="1" si="92"/>
        <v>0</v>
      </c>
      <c r="BC125" s="193">
        <f t="shared" ca="1" si="92"/>
        <v>0</v>
      </c>
      <c r="BD125" s="193">
        <f t="shared" ca="1" si="92"/>
        <v>0</v>
      </c>
      <c r="BE125" s="193">
        <f t="shared" ca="1" si="92"/>
        <v>0</v>
      </c>
      <c r="BF125" s="193">
        <f t="shared" ca="1" si="92"/>
        <v>0</v>
      </c>
      <c r="BG125" s="193">
        <f t="shared" ca="1" si="92"/>
        <v>0</v>
      </c>
      <c r="BH125" s="193">
        <f t="shared" ca="1" si="92"/>
        <v>0</v>
      </c>
      <c r="BI125" s="193">
        <f t="shared" ca="1" si="92"/>
        <v>0</v>
      </c>
      <c r="BJ125" s="193">
        <f t="shared" ca="1" si="92"/>
        <v>0</v>
      </c>
      <c r="BK125" s="193">
        <f t="shared" ca="1" si="92"/>
        <v>0</v>
      </c>
      <c r="BL125" s="193">
        <f t="shared" ca="1" si="92"/>
        <v>0</v>
      </c>
      <c r="BM125" s="193">
        <f t="shared" ca="1" si="92"/>
        <v>0</v>
      </c>
      <c r="BN125" s="193">
        <f t="shared" ca="1" si="92"/>
        <v>0</v>
      </c>
      <c r="BO125" s="193">
        <f t="shared" ca="1" si="92"/>
        <v>0</v>
      </c>
      <c r="BP125" s="193">
        <f t="shared" ca="1" si="92"/>
        <v>0</v>
      </c>
      <c r="BQ125" s="193">
        <f t="shared" ca="1" si="92"/>
        <v>0</v>
      </c>
      <c r="BR125" s="193">
        <f t="shared" ca="1" si="92"/>
        <v>0</v>
      </c>
      <c r="BS125" s="193">
        <f t="shared" ca="1" si="92"/>
        <v>0</v>
      </c>
      <c r="BT125" s="193">
        <f t="shared" ref="BT125:DC125" ca="1" si="93">IFERROR(OFFSET(INDIRECT("'"&amp;Opt_alt&amp;"'!H9"),0,BT$39),"")</f>
        <v>0</v>
      </c>
      <c r="BU125" s="193">
        <f t="shared" ca="1" si="93"/>
        <v>0</v>
      </c>
      <c r="BV125" s="193">
        <f t="shared" ca="1" si="93"/>
        <v>0</v>
      </c>
      <c r="BW125" s="193">
        <f t="shared" ca="1" si="93"/>
        <v>0</v>
      </c>
      <c r="BX125" s="193">
        <f t="shared" ca="1" si="93"/>
        <v>0</v>
      </c>
      <c r="BY125" s="193">
        <f t="shared" ca="1" si="93"/>
        <v>0</v>
      </c>
      <c r="BZ125" s="193">
        <f t="shared" ca="1" si="93"/>
        <v>0</v>
      </c>
      <c r="CA125" s="193">
        <f t="shared" ca="1" si="93"/>
        <v>0</v>
      </c>
      <c r="CB125" s="193">
        <f t="shared" ca="1" si="93"/>
        <v>0</v>
      </c>
      <c r="CC125" s="193">
        <f t="shared" ca="1" si="93"/>
        <v>0</v>
      </c>
      <c r="CD125" s="193">
        <f t="shared" ca="1" si="93"/>
        <v>0</v>
      </c>
      <c r="CE125" s="193">
        <f t="shared" ca="1" si="93"/>
        <v>0</v>
      </c>
      <c r="CF125" s="193">
        <f t="shared" ca="1" si="93"/>
        <v>0</v>
      </c>
      <c r="CG125" s="193">
        <f t="shared" ca="1" si="93"/>
        <v>0</v>
      </c>
      <c r="CH125" s="193">
        <f t="shared" ca="1" si="93"/>
        <v>0</v>
      </c>
      <c r="CI125" s="193">
        <f t="shared" ca="1" si="93"/>
        <v>0</v>
      </c>
      <c r="CJ125" s="193">
        <f t="shared" ca="1" si="93"/>
        <v>0</v>
      </c>
      <c r="CK125" s="193">
        <f t="shared" ca="1" si="93"/>
        <v>0</v>
      </c>
      <c r="CL125" s="193">
        <f t="shared" ca="1" si="93"/>
        <v>0</v>
      </c>
      <c r="CM125" s="193">
        <f t="shared" ca="1" si="93"/>
        <v>0</v>
      </c>
      <c r="CN125" s="193">
        <f t="shared" ca="1" si="93"/>
        <v>0</v>
      </c>
      <c r="CO125" s="193">
        <f t="shared" ca="1" si="93"/>
        <v>0</v>
      </c>
      <c r="CP125" s="193">
        <f t="shared" ca="1" si="93"/>
        <v>0</v>
      </c>
      <c r="CQ125" s="193">
        <f t="shared" ca="1" si="93"/>
        <v>0</v>
      </c>
      <c r="CR125" s="193">
        <f t="shared" ca="1" si="93"/>
        <v>0</v>
      </c>
      <c r="CS125" s="193">
        <f t="shared" ca="1" si="93"/>
        <v>0</v>
      </c>
      <c r="CT125" s="193">
        <f t="shared" ca="1" si="93"/>
        <v>0</v>
      </c>
      <c r="CU125" s="193">
        <f t="shared" ca="1" si="93"/>
        <v>0</v>
      </c>
      <c r="CV125" s="193">
        <f t="shared" ca="1" si="93"/>
        <v>0</v>
      </c>
      <c r="CW125" s="193">
        <f t="shared" ca="1" si="93"/>
        <v>0</v>
      </c>
      <c r="CX125" s="193">
        <f t="shared" ca="1" si="93"/>
        <v>0</v>
      </c>
      <c r="CY125" s="193">
        <f t="shared" ca="1" si="93"/>
        <v>0</v>
      </c>
      <c r="CZ125" s="193">
        <f t="shared" ca="1" si="93"/>
        <v>0</v>
      </c>
      <c r="DA125" s="193">
        <f t="shared" ca="1" si="93"/>
        <v>0</v>
      </c>
      <c r="DB125" s="193">
        <f t="shared" ca="1" si="93"/>
        <v>0</v>
      </c>
      <c r="DC125" s="193">
        <f t="shared" ca="1" si="93"/>
        <v>0</v>
      </c>
    </row>
  </sheetData>
  <sheetProtection algorithmName="SHA-512" hashValue="X26F4e+HjY+yvz85AbYbVLGP3VGVWSVV9t8GGV18LUkOo5TB87lFyhlasDd5r+LhDeG6mBoG0kC2ytM0oNIkIw==" saltValue="Bho0ij7/UGRaGsq8nzfcm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25:F125"/>
    <mergeCell ref="C11:D11"/>
    <mergeCell ref="C10:D10"/>
    <mergeCell ref="G11:K11"/>
    <mergeCell ref="G12:K12"/>
    <mergeCell ref="G13:K13"/>
    <mergeCell ref="C19:D19"/>
    <mergeCell ref="C18:D18"/>
    <mergeCell ref="C123:F123"/>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headerFooter>
    <oddHeader>&amp;R&amp;"Aptos"&amp;10&amp;K000000 VIDINIO NAUDOJIMO INFORMACIJA&amp;1#_x000D_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420"/>
  <sheetViews>
    <sheetView topLeftCell="A225" workbookViewId="0"/>
  </sheetViews>
  <sheetFormatPr defaultColWidth="9.109375" defaultRowHeight="14.4"/>
  <cols>
    <col min="1" max="1" width="3.6640625" customWidth="1"/>
    <col min="2" max="2" width="9" customWidth="1"/>
    <col min="3" max="3" width="76.1093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58" width="14.6640625" hidden="1" customWidth="1"/>
    <col min="59" max="107" width="14.6640625" customWidth="1"/>
    <col min="108" max="108" width="0.109375" customWidth="1"/>
    <col min="109" max="111" width="9.109375" customWidth="1"/>
    <col min="112" max="112" width="13.6640625" customWidth="1"/>
  </cols>
  <sheetData>
    <row r="1" spans="1:112" ht="9" customHeight="1"/>
    <row r="2" spans="1:112" ht="14.25" customHeight="1">
      <c r="B2" s="6" t="s">
        <v>284</v>
      </c>
      <c r="C2" s="6"/>
    </row>
    <row r="3" spans="1:112" ht="17.25" customHeight="1">
      <c r="B3" s="162" t="str">
        <f ca="1">IF(Opt_alt="","",INDIRECT("'" &amp; Opt_alt &amp;"'!B3"))</f>
        <v>2021-2027 m. IP ir EGADP suderintų rodiklių reikšmių pasiekimas</v>
      </c>
      <c r="C3" s="234"/>
      <c r="D3" s="234"/>
      <c r="E3" s="235"/>
    </row>
    <row r="4" spans="1:112" ht="46.5" customHeight="1"/>
    <row r="5" spans="1:112" ht="15" hidden="1" customHeight="1" thickBot="1">
      <c r="B5" s="6" t="s">
        <v>139</v>
      </c>
      <c r="F5" s="851" t="s">
        <v>140</v>
      </c>
      <c r="G5" s="852"/>
      <c r="H5" s="73">
        <v>0</v>
      </c>
      <c r="I5" s="147">
        <v>1</v>
      </c>
      <c r="J5" s="147">
        <v>2</v>
      </c>
      <c r="K5" s="147">
        <v>3</v>
      </c>
      <c r="L5" s="147">
        <v>4</v>
      </c>
      <c r="M5" s="147">
        <v>5</v>
      </c>
      <c r="N5" s="147">
        <v>6</v>
      </c>
      <c r="O5" s="147">
        <v>7</v>
      </c>
      <c r="P5" s="147">
        <v>8</v>
      </c>
      <c r="Q5" s="147">
        <v>9</v>
      </c>
      <c r="R5" s="147">
        <v>10</v>
      </c>
      <c r="S5" s="147">
        <v>11</v>
      </c>
      <c r="T5" s="147">
        <v>12</v>
      </c>
      <c r="U5" s="147">
        <v>13</v>
      </c>
      <c r="V5" s="147">
        <v>14</v>
      </c>
      <c r="W5" s="147">
        <v>15</v>
      </c>
      <c r="X5" s="147">
        <v>16</v>
      </c>
      <c r="Y5" s="147">
        <v>17</v>
      </c>
      <c r="Z5" s="147">
        <v>18</v>
      </c>
      <c r="AA5" s="147">
        <v>19</v>
      </c>
      <c r="AB5" s="147">
        <v>20</v>
      </c>
      <c r="AC5" s="147">
        <v>21</v>
      </c>
      <c r="AD5" s="147">
        <v>22</v>
      </c>
      <c r="AE5" s="147">
        <v>23</v>
      </c>
      <c r="AF5" s="147">
        <v>24</v>
      </c>
      <c r="AG5" s="147">
        <v>25</v>
      </c>
      <c r="AH5" s="147">
        <v>26</v>
      </c>
      <c r="AI5" s="147">
        <v>27</v>
      </c>
      <c r="AJ5" s="147">
        <v>28</v>
      </c>
      <c r="AK5" s="147">
        <v>29</v>
      </c>
      <c r="AL5" s="147">
        <v>30</v>
      </c>
      <c r="AM5" s="147">
        <v>31</v>
      </c>
      <c r="AN5" s="147">
        <v>32</v>
      </c>
      <c r="AO5" s="147">
        <v>33</v>
      </c>
      <c r="AP5" s="147">
        <v>34</v>
      </c>
      <c r="AQ5" s="147">
        <v>35</v>
      </c>
      <c r="AR5" s="147">
        <v>36</v>
      </c>
      <c r="AS5" s="147">
        <v>37</v>
      </c>
      <c r="AT5" s="147">
        <v>38</v>
      </c>
      <c r="AU5" s="147">
        <v>39</v>
      </c>
      <c r="AV5" s="147">
        <v>40</v>
      </c>
      <c r="AW5" s="147">
        <v>41</v>
      </c>
      <c r="AX5" s="147">
        <v>42</v>
      </c>
      <c r="AY5" s="147">
        <v>43</v>
      </c>
      <c r="AZ5" s="147">
        <v>44</v>
      </c>
      <c r="BA5" s="147">
        <v>45</v>
      </c>
      <c r="BB5" s="147">
        <v>46</v>
      </c>
      <c r="BC5" s="147">
        <v>47</v>
      </c>
      <c r="BD5" s="147">
        <v>48</v>
      </c>
      <c r="BE5" s="147">
        <v>49</v>
      </c>
      <c r="BF5" s="147">
        <v>50</v>
      </c>
      <c r="BG5" s="147">
        <v>51</v>
      </c>
      <c r="BH5" s="147">
        <v>52</v>
      </c>
      <c r="BI5" s="147">
        <v>53</v>
      </c>
      <c r="BJ5" s="147">
        <v>54</v>
      </c>
      <c r="BK5" s="147">
        <v>55</v>
      </c>
      <c r="BL5" s="147">
        <v>56</v>
      </c>
      <c r="BM5" s="147">
        <v>57</v>
      </c>
      <c r="BN5" s="147">
        <v>58</v>
      </c>
      <c r="BO5" s="147">
        <v>59</v>
      </c>
      <c r="BP5" s="147">
        <v>60</v>
      </c>
      <c r="BQ5" s="147">
        <v>61</v>
      </c>
      <c r="BR5" s="147">
        <v>62</v>
      </c>
      <c r="BS5" s="147">
        <v>63</v>
      </c>
      <c r="BT5" s="147">
        <v>64</v>
      </c>
      <c r="BU5" s="147">
        <v>65</v>
      </c>
      <c r="BV5" s="147">
        <v>66</v>
      </c>
      <c r="BW5" s="147">
        <v>67</v>
      </c>
      <c r="BX5" s="147">
        <v>68</v>
      </c>
      <c r="BY5" s="147">
        <v>69</v>
      </c>
      <c r="BZ5" s="147">
        <v>70</v>
      </c>
      <c r="CA5" s="147">
        <v>71</v>
      </c>
      <c r="CB5" s="147">
        <v>72</v>
      </c>
      <c r="CC5" s="147">
        <v>73</v>
      </c>
      <c r="CD5" s="147">
        <v>74</v>
      </c>
      <c r="CE5" s="147">
        <v>75</v>
      </c>
      <c r="CF5" s="147">
        <v>76</v>
      </c>
      <c r="CG5" s="147">
        <v>77</v>
      </c>
      <c r="CH5" s="147">
        <v>78</v>
      </c>
      <c r="CI5" s="147">
        <v>79</v>
      </c>
      <c r="CJ5" s="147">
        <v>80</v>
      </c>
      <c r="CK5" s="147">
        <v>81</v>
      </c>
      <c r="CL5" s="147">
        <v>82</v>
      </c>
      <c r="CM5" s="147">
        <v>83</v>
      </c>
      <c r="CN5" s="147">
        <v>84</v>
      </c>
      <c r="CO5" s="147">
        <v>85</v>
      </c>
      <c r="CP5" s="147">
        <v>86</v>
      </c>
      <c r="CQ5" s="147">
        <v>87</v>
      </c>
      <c r="CR5" s="147">
        <v>88</v>
      </c>
      <c r="CS5" s="147">
        <v>89</v>
      </c>
      <c r="CT5" s="147">
        <v>90</v>
      </c>
      <c r="CU5" s="147">
        <v>91</v>
      </c>
      <c r="CV5" s="147">
        <v>92</v>
      </c>
      <c r="CW5" s="147">
        <v>93</v>
      </c>
      <c r="CX5" s="147">
        <v>94</v>
      </c>
      <c r="CY5" s="147">
        <v>95</v>
      </c>
      <c r="CZ5" s="147">
        <v>96</v>
      </c>
      <c r="DA5" s="147">
        <v>97</v>
      </c>
      <c r="DB5" s="147">
        <v>98</v>
      </c>
      <c r="DC5" s="147">
        <v>99</v>
      </c>
      <c r="DE5" t="s">
        <v>215</v>
      </c>
      <c r="DF5" t="s">
        <v>285</v>
      </c>
      <c r="DG5">
        <v>103</v>
      </c>
    </row>
    <row r="6" spans="1:112" s="12" customFormat="1" ht="34.5" hidden="1" customHeight="1" thickBot="1">
      <c r="B6" s="74" t="s">
        <v>141</v>
      </c>
      <c r="C6" s="75" t="s">
        <v>142</v>
      </c>
      <c r="D6" s="76"/>
      <c r="E6" s="77" t="s">
        <v>143</v>
      </c>
      <c r="F6" s="78" t="s">
        <v>144</v>
      </c>
      <c r="G6" s="79" t="s">
        <v>145</v>
      </c>
      <c r="H6" s="297" cm="1">
        <f t="array" aca="1" ref="H6" ca="1">Nuliniai</f>
        <v>2021</v>
      </c>
      <c r="I6" s="69">
        <f ca="1">$H$6+I5</f>
        <v>2022</v>
      </c>
      <c r="J6" s="75">
        <f t="shared" ref="J6:BU6" ca="1" si="0">$H$6+J5</f>
        <v>2023</v>
      </c>
      <c r="K6" s="75">
        <f t="shared" ca="1" si="0"/>
        <v>2024</v>
      </c>
      <c r="L6" s="75">
        <f t="shared" ca="1" si="0"/>
        <v>2025</v>
      </c>
      <c r="M6" s="75">
        <f t="shared" ca="1" si="0"/>
        <v>2026</v>
      </c>
      <c r="N6" s="75">
        <f t="shared" ca="1" si="0"/>
        <v>2027</v>
      </c>
      <c r="O6" s="75">
        <f t="shared" ca="1" si="0"/>
        <v>2028</v>
      </c>
      <c r="P6" s="75">
        <f t="shared" ca="1" si="0"/>
        <v>2029</v>
      </c>
      <c r="Q6" s="75">
        <f t="shared" ca="1" si="0"/>
        <v>2030</v>
      </c>
      <c r="R6" s="75">
        <f t="shared" ca="1" si="0"/>
        <v>2031</v>
      </c>
      <c r="S6" s="75">
        <f t="shared" ca="1" si="0"/>
        <v>2032</v>
      </c>
      <c r="T6" s="75">
        <f t="shared" ca="1" si="0"/>
        <v>2033</v>
      </c>
      <c r="U6" s="75">
        <f t="shared" ca="1" si="0"/>
        <v>2034</v>
      </c>
      <c r="V6" s="75">
        <f t="shared" ca="1" si="0"/>
        <v>2035</v>
      </c>
      <c r="W6" s="75">
        <f t="shared" ca="1" si="0"/>
        <v>2036</v>
      </c>
      <c r="X6" s="75">
        <f t="shared" ca="1" si="0"/>
        <v>2037</v>
      </c>
      <c r="Y6" s="75">
        <f t="shared" ca="1" si="0"/>
        <v>2038</v>
      </c>
      <c r="Z6" s="75">
        <f t="shared" ca="1" si="0"/>
        <v>2039</v>
      </c>
      <c r="AA6" s="75">
        <f t="shared" ca="1" si="0"/>
        <v>2040</v>
      </c>
      <c r="AB6" s="75">
        <f t="shared" ca="1" si="0"/>
        <v>2041</v>
      </c>
      <c r="AC6" s="75">
        <f t="shared" ca="1" si="0"/>
        <v>2042</v>
      </c>
      <c r="AD6" s="75">
        <f t="shared" ca="1" si="0"/>
        <v>2043</v>
      </c>
      <c r="AE6" s="75">
        <f t="shared" ca="1" si="0"/>
        <v>2044</v>
      </c>
      <c r="AF6" s="75">
        <f t="shared" ca="1" si="0"/>
        <v>2045</v>
      </c>
      <c r="AG6" s="75">
        <f t="shared" ca="1" si="0"/>
        <v>2046</v>
      </c>
      <c r="AH6" s="75">
        <f t="shared" ca="1" si="0"/>
        <v>2047</v>
      </c>
      <c r="AI6" s="75">
        <f t="shared" ca="1" si="0"/>
        <v>2048</v>
      </c>
      <c r="AJ6" s="75">
        <f t="shared" ca="1" si="0"/>
        <v>2049</v>
      </c>
      <c r="AK6" s="75">
        <f t="shared" ca="1" si="0"/>
        <v>2050</v>
      </c>
      <c r="AL6" s="75">
        <f t="shared" ca="1" si="0"/>
        <v>2051</v>
      </c>
      <c r="AM6" s="75">
        <f t="shared" ca="1" si="0"/>
        <v>2052</v>
      </c>
      <c r="AN6" s="75">
        <f t="shared" ca="1" si="0"/>
        <v>2053</v>
      </c>
      <c r="AO6" s="75">
        <f t="shared" ca="1" si="0"/>
        <v>2054</v>
      </c>
      <c r="AP6" s="75">
        <f t="shared" ca="1" si="0"/>
        <v>2055</v>
      </c>
      <c r="AQ6" s="75">
        <f t="shared" ca="1" si="0"/>
        <v>2056</v>
      </c>
      <c r="AR6" s="75">
        <f t="shared" ca="1" si="0"/>
        <v>2057</v>
      </c>
      <c r="AS6" s="75">
        <f t="shared" ca="1" si="0"/>
        <v>2058</v>
      </c>
      <c r="AT6" s="75">
        <f t="shared" ca="1" si="0"/>
        <v>2059</v>
      </c>
      <c r="AU6" s="75">
        <f t="shared" ca="1" si="0"/>
        <v>2060</v>
      </c>
      <c r="AV6" s="75">
        <f t="shared" ca="1" si="0"/>
        <v>2061</v>
      </c>
      <c r="AW6" s="75">
        <f t="shared" ca="1" si="0"/>
        <v>2062</v>
      </c>
      <c r="AX6" s="75">
        <f t="shared" ca="1" si="0"/>
        <v>2063</v>
      </c>
      <c r="AY6" s="75">
        <f t="shared" ca="1" si="0"/>
        <v>2064</v>
      </c>
      <c r="AZ6" s="75">
        <f t="shared" ca="1" si="0"/>
        <v>2065</v>
      </c>
      <c r="BA6" s="75">
        <f t="shared" ca="1" si="0"/>
        <v>2066</v>
      </c>
      <c r="BB6" s="75">
        <f t="shared" ca="1" si="0"/>
        <v>2067</v>
      </c>
      <c r="BC6" s="75">
        <f t="shared" ca="1" si="0"/>
        <v>2068</v>
      </c>
      <c r="BD6" s="75">
        <f t="shared" ca="1" si="0"/>
        <v>2069</v>
      </c>
      <c r="BE6" s="75">
        <f t="shared" ca="1" si="0"/>
        <v>2070</v>
      </c>
      <c r="BF6" s="75">
        <f t="shared" ca="1" si="0"/>
        <v>2071</v>
      </c>
      <c r="BG6" s="75">
        <f t="shared" ca="1" si="0"/>
        <v>2072</v>
      </c>
      <c r="BH6" s="75">
        <f t="shared" ca="1" si="0"/>
        <v>2073</v>
      </c>
      <c r="BI6" s="75">
        <f t="shared" ca="1" si="0"/>
        <v>2074</v>
      </c>
      <c r="BJ6" s="75">
        <f t="shared" ca="1" si="0"/>
        <v>2075</v>
      </c>
      <c r="BK6" s="75">
        <f t="shared" ca="1" si="0"/>
        <v>2076</v>
      </c>
      <c r="BL6" s="75">
        <f t="shared" ca="1" si="0"/>
        <v>2077</v>
      </c>
      <c r="BM6" s="75">
        <f t="shared" ca="1" si="0"/>
        <v>2078</v>
      </c>
      <c r="BN6" s="75">
        <f t="shared" ca="1" si="0"/>
        <v>2079</v>
      </c>
      <c r="BO6" s="75">
        <f t="shared" ca="1" si="0"/>
        <v>2080</v>
      </c>
      <c r="BP6" s="75">
        <f t="shared" ca="1" si="0"/>
        <v>2081</v>
      </c>
      <c r="BQ6" s="75">
        <f t="shared" ca="1" si="0"/>
        <v>2082</v>
      </c>
      <c r="BR6" s="75">
        <f t="shared" ca="1" si="0"/>
        <v>2083</v>
      </c>
      <c r="BS6" s="75">
        <f t="shared" ca="1" si="0"/>
        <v>2084</v>
      </c>
      <c r="BT6" s="75">
        <f t="shared" ca="1" si="0"/>
        <v>2085</v>
      </c>
      <c r="BU6" s="75">
        <f t="shared" ca="1" si="0"/>
        <v>2086</v>
      </c>
      <c r="BV6" s="75">
        <f t="shared" ref="BV6:DC6" ca="1" si="1">$H$6+BV5</f>
        <v>2087</v>
      </c>
      <c r="BW6" s="75">
        <f t="shared" ca="1" si="1"/>
        <v>2088</v>
      </c>
      <c r="BX6" s="75">
        <f t="shared" ca="1" si="1"/>
        <v>2089</v>
      </c>
      <c r="BY6" s="75">
        <f t="shared" ca="1" si="1"/>
        <v>2090</v>
      </c>
      <c r="BZ6" s="75">
        <f t="shared" ca="1" si="1"/>
        <v>2091</v>
      </c>
      <c r="CA6" s="75">
        <f t="shared" ca="1" si="1"/>
        <v>2092</v>
      </c>
      <c r="CB6" s="75">
        <f t="shared" ca="1" si="1"/>
        <v>2093</v>
      </c>
      <c r="CC6" s="75">
        <f t="shared" ca="1" si="1"/>
        <v>2094</v>
      </c>
      <c r="CD6" s="75">
        <f t="shared" ca="1" si="1"/>
        <v>2095</v>
      </c>
      <c r="CE6" s="75">
        <f t="shared" ca="1" si="1"/>
        <v>2096</v>
      </c>
      <c r="CF6" s="75">
        <f t="shared" ca="1" si="1"/>
        <v>2097</v>
      </c>
      <c r="CG6" s="75">
        <f t="shared" ca="1" si="1"/>
        <v>2098</v>
      </c>
      <c r="CH6" s="75">
        <f t="shared" ca="1" si="1"/>
        <v>2099</v>
      </c>
      <c r="CI6" s="75">
        <f t="shared" ca="1" si="1"/>
        <v>2100</v>
      </c>
      <c r="CJ6" s="75">
        <f t="shared" ca="1" si="1"/>
        <v>2101</v>
      </c>
      <c r="CK6" s="75">
        <f t="shared" ca="1" si="1"/>
        <v>2102</v>
      </c>
      <c r="CL6" s="75">
        <f t="shared" ca="1" si="1"/>
        <v>2103</v>
      </c>
      <c r="CM6" s="75">
        <f t="shared" ca="1" si="1"/>
        <v>2104</v>
      </c>
      <c r="CN6" s="75">
        <f t="shared" ca="1" si="1"/>
        <v>2105</v>
      </c>
      <c r="CO6" s="75">
        <f t="shared" ca="1" si="1"/>
        <v>2106</v>
      </c>
      <c r="CP6" s="75">
        <f t="shared" ca="1" si="1"/>
        <v>2107</v>
      </c>
      <c r="CQ6" s="75">
        <f t="shared" ca="1" si="1"/>
        <v>2108</v>
      </c>
      <c r="CR6" s="75">
        <f t="shared" ca="1" si="1"/>
        <v>2109</v>
      </c>
      <c r="CS6" s="75">
        <f t="shared" ca="1" si="1"/>
        <v>2110</v>
      </c>
      <c r="CT6" s="75">
        <f t="shared" ca="1" si="1"/>
        <v>2111</v>
      </c>
      <c r="CU6" s="75">
        <f t="shared" ca="1" si="1"/>
        <v>2112</v>
      </c>
      <c r="CV6" s="75">
        <f t="shared" ca="1" si="1"/>
        <v>2113</v>
      </c>
      <c r="CW6" s="75">
        <f t="shared" ca="1" si="1"/>
        <v>2114</v>
      </c>
      <c r="CX6" s="75">
        <f t="shared" ca="1" si="1"/>
        <v>2115</v>
      </c>
      <c r="CY6" s="75">
        <f t="shared" ca="1" si="1"/>
        <v>2116</v>
      </c>
      <c r="CZ6" s="75">
        <f t="shared" ca="1" si="1"/>
        <v>2117</v>
      </c>
      <c r="DA6" s="75">
        <f t="shared" ca="1" si="1"/>
        <v>2118</v>
      </c>
      <c r="DB6" s="75">
        <f t="shared" ca="1" si="1"/>
        <v>2119</v>
      </c>
      <c r="DC6" s="79">
        <f t="shared" ca="1" si="1"/>
        <v>2120</v>
      </c>
      <c r="DG6" s="12" t="s">
        <v>146</v>
      </c>
      <c r="DH6" s="12" t="s">
        <v>147</v>
      </c>
    </row>
    <row r="7" spans="1:112" ht="15" hidden="1" customHeight="1">
      <c r="B7" s="92" t="s">
        <v>148</v>
      </c>
      <c r="C7" s="93" t="s">
        <v>149</v>
      </c>
      <c r="D7" s="103"/>
      <c r="E7" s="104"/>
      <c r="F7" s="171">
        <f ca="1">F8+F9+F103-F115-F127</f>
        <v>1545284167.0904832</v>
      </c>
      <c r="G7" s="171">
        <f ca="1">SUMIF($H$5:$DC$5,"&lt;="&amp;PAL,$H7:$DC7)</f>
        <v>1094702244.9852252</v>
      </c>
      <c r="H7" s="171">
        <f ca="1">H8+H9+H103-H115-H127</f>
        <v>0</v>
      </c>
      <c r="I7" s="171">
        <f ca="1">I8+I9+I103-I115-I127</f>
        <v>1726440</v>
      </c>
      <c r="J7" s="171">
        <f t="shared" ref="J7:AM7" ca="1" si="2">J8+J9+J103-J115-J127</f>
        <v>122802514.5</v>
      </c>
      <c r="K7" s="171">
        <f t="shared" ca="1" si="2"/>
        <v>353251207.72201359</v>
      </c>
      <c r="L7" s="171">
        <f t="shared" ca="1" si="2"/>
        <v>502116216.87313688</v>
      </c>
      <c r="M7" s="171">
        <f t="shared" ca="1" si="2"/>
        <v>805113689.2011373</v>
      </c>
      <c r="N7" s="171">
        <f t="shared" ca="1" si="2"/>
        <v>309985000</v>
      </c>
      <c r="O7" s="171">
        <f t="shared" ca="1" si="2"/>
        <v>351769441</v>
      </c>
      <c r="P7" s="171">
        <f t="shared" ca="1" si="2"/>
        <v>198023752.68893749</v>
      </c>
      <c r="Q7" s="171">
        <f t="shared" ca="1" si="2"/>
        <v>114384753</v>
      </c>
      <c r="R7" s="171">
        <f t="shared" ca="1" si="2"/>
        <v>83303855</v>
      </c>
      <c r="S7" s="171">
        <f t="shared" ca="1" si="2"/>
        <v>25724345</v>
      </c>
      <c r="T7" s="171">
        <f t="shared" ca="1" si="2"/>
        <v>23095627</v>
      </c>
      <c r="U7" s="171">
        <f t="shared" ca="1" si="2"/>
        <v>591973</v>
      </c>
      <c r="V7" s="171">
        <f t="shared" ca="1" si="2"/>
        <v>-119812438</v>
      </c>
      <c r="W7" s="171">
        <f t="shared" ca="1" si="2"/>
        <v>-119812438</v>
      </c>
      <c r="X7" s="171">
        <f t="shared" ca="1" si="2"/>
        <v>-119812438</v>
      </c>
      <c r="Y7" s="171">
        <f t="shared" ca="1" si="2"/>
        <v>-119812438</v>
      </c>
      <c r="Z7" s="171">
        <f t="shared" ca="1" si="2"/>
        <v>-119812438</v>
      </c>
      <c r="AA7" s="171">
        <f t="shared" ca="1" si="2"/>
        <v>-119812438</v>
      </c>
      <c r="AB7" s="171">
        <f t="shared" ca="1" si="2"/>
        <v>-119812438</v>
      </c>
      <c r="AC7" s="171">
        <f t="shared" ca="1" si="2"/>
        <v>-119812438</v>
      </c>
      <c r="AD7" s="171">
        <f t="shared" ca="1" si="2"/>
        <v>-119812438</v>
      </c>
      <c r="AE7" s="171">
        <f t="shared" ca="1" si="2"/>
        <v>-119812438</v>
      </c>
      <c r="AF7" s="171">
        <f t="shared" ca="1" si="2"/>
        <v>-119812438</v>
      </c>
      <c r="AG7" s="171">
        <f t="shared" ca="1" si="2"/>
        <v>-119812438</v>
      </c>
      <c r="AH7" s="171">
        <f t="shared" ca="1" si="2"/>
        <v>-119812438</v>
      </c>
      <c r="AI7" s="171">
        <f t="shared" ca="1" si="2"/>
        <v>-119812438</v>
      </c>
      <c r="AJ7" s="171">
        <f t="shared" ca="1" si="2"/>
        <v>-119812438</v>
      </c>
      <c r="AK7" s="171">
        <f t="shared" ca="1" si="2"/>
        <v>0</v>
      </c>
      <c r="AL7" s="171">
        <f t="shared" ca="1" si="2"/>
        <v>0</v>
      </c>
      <c r="AM7" s="171">
        <f t="shared" ca="1" si="2"/>
        <v>0</v>
      </c>
      <c r="AN7" s="171">
        <f t="shared" ref="AN7:BS7" ca="1" si="3">AN8+AN9+AN103-AN115-AN127</f>
        <v>0</v>
      </c>
      <c r="AO7" s="171">
        <f t="shared" ca="1" si="3"/>
        <v>0</v>
      </c>
      <c r="AP7" s="171">
        <f t="shared" ca="1" si="3"/>
        <v>0</v>
      </c>
      <c r="AQ7" s="171">
        <f t="shared" ca="1" si="3"/>
        <v>0</v>
      </c>
      <c r="AR7" s="171">
        <f t="shared" ca="1" si="3"/>
        <v>0</v>
      </c>
      <c r="AS7" s="171">
        <f t="shared" ca="1" si="3"/>
        <v>0</v>
      </c>
      <c r="AT7" s="171">
        <f t="shared" ca="1" si="3"/>
        <v>0</v>
      </c>
      <c r="AU7" s="171">
        <f t="shared" ca="1" si="3"/>
        <v>0</v>
      </c>
      <c r="AV7" s="171">
        <f t="shared" ca="1" si="3"/>
        <v>0</v>
      </c>
      <c r="AW7" s="171">
        <f t="shared" ca="1" si="3"/>
        <v>0</v>
      </c>
      <c r="AX7" s="171">
        <f t="shared" ca="1" si="3"/>
        <v>0</v>
      </c>
      <c r="AY7" s="171">
        <f t="shared" ca="1" si="3"/>
        <v>0</v>
      </c>
      <c r="AZ7" s="171">
        <f t="shared" ca="1" si="3"/>
        <v>0</v>
      </c>
      <c r="BA7" s="171">
        <f t="shared" ca="1" si="3"/>
        <v>0</v>
      </c>
      <c r="BB7" s="171">
        <f t="shared" ca="1" si="3"/>
        <v>0</v>
      </c>
      <c r="BC7" s="171">
        <f t="shared" ca="1" si="3"/>
        <v>0</v>
      </c>
      <c r="BD7" s="171">
        <f t="shared" ca="1" si="3"/>
        <v>0</v>
      </c>
      <c r="BE7" s="171">
        <f t="shared" ca="1" si="3"/>
        <v>0</v>
      </c>
      <c r="BF7" s="171">
        <f t="shared" ca="1" si="3"/>
        <v>0</v>
      </c>
      <c r="BG7" s="171">
        <f t="shared" ca="1" si="3"/>
        <v>0</v>
      </c>
      <c r="BH7" s="171">
        <f t="shared" ca="1" si="3"/>
        <v>0</v>
      </c>
      <c r="BI7" s="171">
        <f t="shared" ca="1" si="3"/>
        <v>0</v>
      </c>
      <c r="BJ7" s="171">
        <f t="shared" ca="1" si="3"/>
        <v>0</v>
      </c>
      <c r="BK7" s="171">
        <f t="shared" ca="1" si="3"/>
        <v>0</v>
      </c>
      <c r="BL7" s="171">
        <f t="shared" ca="1" si="3"/>
        <v>0</v>
      </c>
      <c r="BM7" s="171">
        <f t="shared" ca="1" si="3"/>
        <v>0</v>
      </c>
      <c r="BN7" s="171">
        <f t="shared" ca="1" si="3"/>
        <v>0</v>
      </c>
      <c r="BO7" s="171">
        <f t="shared" ca="1" si="3"/>
        <v>0</v>
      </c>
      <c r="BP7" s="171">
        <f t="shared" ca="1" si="3"/>
        <v>0</v>
      </c>
      <c r="BQ7" s="171">
        <f t="shared" ca="1" si="3"/>
        <v>0</v>
      </c>
      <c r="BR7" s="171">
        <f t="shared" ca="1" si="3"/>
        <v>0</v>
      </c>
      <c r="BS7" s="171">
        <f t="shared" ca="1" si="3"/>
        <v>0</v>
      </c>
      <c r="BT7" s="171">
        <f t="shared" ref="BT7:CY7" ca="1" si="4">BT8+BT9+BT103-BT115-BT127</f>
        <v>0</v>
      </c>
      <c r="BU7" s="171">
        <f t="shared" ca="1" si="4"/>
        <v>0</v>
      </c>
      <c r="BV7" s="171">
        <f t="shared" ca="1" si="4"/>
        <v>0</v>
      </c>
      <c r="BW7" s="171">
        <f t="shared" ca="1" si="4"/>
        <v>0</v>
      </c>
      <c r="BX7" s="171">
        <f t="shared" ca="1" si="4"/>
        <v>0</v>
      </c>
      <c r="BY7" s="171">
        <f t="shared" ca="1" si="4"/>
        <v>0</v>
      </c>
      <c r="BZ7" s="171">
        <f t="shared" ca="1" si="4"/>
        <v>0</v>
      </c>
      <c r="CA7" s="171">
        <f t="shared" ca="1" si="4"/>
        <v>0</v>
      </c>
      <c r="CB7" s="171">
        <f t="shared" ca="1" si="4"/>
        <v>0</v>
      </c>
      <c r="CC7" s="171">
        <f t="shared" ca="1" si="4"/>
        <v>0</v>
      </c>
      <c r="CD7" s="171">
        <f t="shared" ca="1" si="4"/>
        <v>0</v>
      </c>
      <c r="CE7" s="171">
        <f t="shared" ca="1" si="4"/>
        <v>0</v>
      </c>
      <c r="CF7" s="171">
        <f t="shared" ca="1" si="4"/>
        <v>0</v>
      </c>
      <c r="CG7" s="171">
        <f t="shared" ca="1" si="4"/>
        <v>0</v>
      </c>
      <c r="CH7" s="171">
        <f t="shared" ca="1" si="4"/>
        <v>0</v>
      </c>
      <c r="CI7" s="171">
        <f t="shared" ca="1" si="4"/>
        <v>0</v>
      </c>
      <c r="CJ7" s="171">
        <f t="shared" ca="1" si="4"/>
        <v>0</v>
      </c>
      <c r="CK7" s="171">
        <f t="shared" ca="1" si="4"/>
        <v>0</v>
      </c>
      <c r="CL7" s="171">
        <f t="shared" ca="1" si="4"/>
        <v>0</v>
      </c>
      <c r="CM7" s="171">
        <f t="shared" ca="1" si="4"/>
        <v>0</v>
      </c>
      <c r="CN7" s="171">
        <f t="shared" ca="1" si="4"/>
        <v>0</v>
      </c>
      <c r="CO7" s="171">
        <f t="shared" ca="1" si="4"/>
        <v>0</v>
      </c>
      <c r="CP7" s="171">
        <f t="shared" ca="1" si="4"/>
        <v>0</v>
      </c>
      <c r="CQ7" s="171">
        <f t="shared" ca="1" si="4"/>
        <v>0</v>
      </c>
      <c r="CR7" s="171">
        <f t="shared" ca="1" si="4"/>
        <v>0</v>
      </c>
      <c r="CS7" s="171">
        <f t="shared" ca="1" si="4"/>
        <v>0</v>
      </c>
      <c r="CT7" s="171">
        <f t="shared" ca="1" si="4"/>
        <v>0</v>
      </c>
      <c r="CU7" s="171">
        <f t="shared" ca="1" si="4"/>
        <v>0</v>
      </c>
      <c r="CV7" s="171">
        <f t="shared" ca="1" si="4"/>
        <v>0</v>
      </c>
      <c r="CW7" s="171">
        <f t="shared" ca="1" si="4"/>
        <v>0</v>
      </c>
      <c r="CX7" s="171">
        <f t="shared" ca="1" si="4"/>
        <v>0</v>
      </c>
      <c r="CY7" s="171">
        <f t="shared" ca="1" si="4"/>
        <v>0</v>
      </c>
      <c r="CZ7" s="171">
        <f t="shared" ref="CZ7:DC7" ca="1" si="5">CZ8+CZ9+CZ103-CZ115-CZ127</f>
        <v>0</v>
      </c>
      <c r="DA7" s="171">
        <f t="shared" ca="1" si="5"/>
        <v>0</v>
      </c>
      <c r="DB7" s="171">
        <f t="shared" ca="1" si="5"/>
        <v>0</v>
      </c>
      <c r="DC7" s="171">
        <f t="shared" ca="1" si="5"/>
        <v>0</v>
      </c>
      <c r="DF7" s="36"/>
    </row>
    <row r="8" spans="1:112" ht="15" hidden="1" customHeight="1">
      <c r="B8" s="236" t="s">
        <v>150</v>
      </c>
      <c r="C8" s="170" t="s">
        <v>151</v>
      </c>
      <c r="D8" s="237"/>
      <c r="E8" s="238"/>
      <c r="F8" s="173">
        <f ca="1">SUM(F22,F35,F48,F62,F75,F88,F101)</f>
        <v>0</v>
      </c>
      <c r="G8" s="171">
        <f ca="1">SUMIF($H$5:$DC$5,"&lt;="&amp;PAL,$H8:$DC8)</f>
        <v>0</v>
      </c>
      <c r="H8" s="173">
        <f ca="1">SUM(H21:H22,H34:H35,H47:H48,H61:H62,H74:H75,H87:H88,H100:H101)</f>
        <v>0</v>
      </c>
      <c r="I8" s="173">
        <f t="shared" ref="I8:BT8" ca="1" si="6">SUM(I21:I22,I34:I35,I47:I48,I61:I62,I74:I75,I87:I88,I100:I101)</f>
        <v>0</v>
      </c>
      <c r="J8" s="173">
        <f t="shared" ca="1" si="6"/>
        <v>0</v>
      </c>
      <c r="K8" s="173">
        <f t="shared" ca="1" si="6"/>
        <v>0</v>
      </c>
      <c r="L8" s="173">
        <f t="shared" ca="1" si="6"/>
        <v>0</v>
      </c>
      <c r="M8" s="173">
        <f t="shared" ca="1" si="6"/>
        <v>0</v>
      </c>
      <c r="N8" s="173">
        <f t="shared" ca="1" si="6"/>
        <v>0</v>
      </c>
      <c r="O8" s="173">
        <f t="shared" ca="1" si="6"/>
        <v>0</v>
      </c>
      <c r="P8" s="173">
        <f t="shared" ca="1" si="6"/>
        <v>0</v>
      </c>
      <c r="Q8" s="173">
        <f t="shared" ca="1" si="6"/>
        <v>0</v>
      </c>
      <c r="R8" s="173">
        <f t="shared" ca="1" si="6"/>
        <v>0</v>
      </c>
      <c r="S8" s="173">
        <f t="shared" ca="1" si="6"/>
        <v>0</v>
      </c>
      <c r="T8" s="173">
        <f t="shared" ca="1" si="6"/>
        <v>0</v>
      </c>
      <c r="U8" s="173">
        <f t="shared" ca="1" si="6"/>
        <v>0</v>
      </c>
      <c r="V8" s="173">
        <f t="shared" ca="1" si="6"/>
        <v>0</v>
      </c>
      <c r="W8" s="173">
        <f t="shared" ca="1" si="6"/>
        <v>0</v>
      </c>
      <c r="X8" s="173">
        <f t="shared" ca="1" si="6"/>
        <v>0</v>
      </c>
      <c r="Y8" s="173">
        <f t="shared" ca="1" si="6"/>
        <v>0</v>
      </c>
      <c r="Z8" s="173">
        <f t="shared" ca="1" si="6"/>
        <v>0</v>
      </c>
      <c r="AA8" s="173">
        <f t="shared" ca="1" si="6"/>
        <v>0</v>
      </c>
      <c r="AB8" s="173">
        <f t="shared" ca="1" si="6"/>
        <v>0</v>
      </c>
      <c r="AC8" s="173">
        <f t="shared" ca="1" si="6"/>
        <v>0</v>
      </c>
      <c r="AD8" s="173">
        <f t="shared" ca="1" si="6"/>
        <v>0</v>
      </c>
      <c r="AE8" s="173">
        <f t="shared" ca="1" si="6"/>
        <v>0</v>
      </c>
      <c r="AF8" s="173">
        <f t="shared" ca="1" si="6"/>
        <v>0</v>
      </c>
      <c r="AG8" s="173">
        <f t="shared" ca="1" si="6"/>
        <v>0</v>
      </c>
      <c r="AH8" s="173">
        <f t="shared" ca="1" si="6"/>
        <v>0</v>
      </c>
      <c r="AI8" s="173">
        <f t="shared" ca="1" si="6"/>
        <v>0</v>
      </c>
      <c r="AJ8" s="173">
        <f t="shared" ca="1" si="6"/>
        <v>0</v>
      </c>
      <c r="AK8" s="173">
        <f t="shared" ca="1" si="6"/>
        <v>0</v>
      </c>
      <c r="AL8" s="173">
        <f t="shared" ca="1" si="6"/>
        <v>0</v>
      </c>
      <c r="AM8" s="173">
        <f t="shared" ca="1" si="6"/>
        <v>0</v>
      </c>
      <c r="AN8" s="173">
        <f t="shared" ca="1" si="6"/>
        <v>0</v>
      </c>
      <c r="AO8" s="173">
        <f t="shared" ca="1" si="6"/>
        <v>0</v>
      </c>
      <c r="AP8" s="173">
        <f t="shared" ca="1" si="6"/>
        <v>0</v>
      </c>
      <c r="AQ8" s="173">
        <f t="shared" ca="1" si="6"/>
        <v>0</v>
      </c>
      <c r="AR8" s="173">
        <f t="shared" ca="1" si="6"/>
        <v>0</v>
      </c>
      <c r="AS8" s="173">
        <f t="shared" ca="1" si="6"/>
        <v>0</v>
      </c>
      <c r="AT8" s="173">
        <f t="shared" ca="1" si="6"/>
        <v>0</v>
      </c>
      <c r="AU8" s="173">
        <f t="shared" ca="1" si="6"/>
        <v>0</v>
      </c>
      <c r="AV8" s="173">
        <f t="shared" ca="1" si="6"/>
        <v>0</v>
      </c>
      <c r="AW8" s="173">
        <f t="shared" ca="1" si="6"/>
        <v>0</v>
      </c>
      <c r="AX8" s="173">
        <f t="shared" ca="1" si="6"/>
        <v>0</v>
      </c>
      <c r="AY8" s="173">
        <f t="shared" ca="1" si="6"/>
        <v>0</v>
      </c>
      <c r="AZ8" s="173">
        <f t="shared" ca="1" si="6"/>
        <v>0</v>
      </c>
      <c r="BA8" s="173">
        <f t="shared" ca="1" si="6"/>
        <v>0</v>
      </c>
      <c r="BB8" s="173">
        <f t="shared" ca="1" si="6"/>
        <v>0</v>
      </c>
      <c r="BC8" s="173">
        <f t="shared" ca="1" si="6"/>
        <v>0</v>
      </c>
      <c r="BD8" s="173">
        <f t="shared" ca="1" si="6"/>
        <v>0</v>
      </c>
      <c r="BE8" s="173">
        <f t="shared" ca="1" si="6"/>
        <v>0</v>
      </c>
      <c r="BF8" s="173">
        <f t="shared" ca="1" si="6"/>
        <v>0</v>
      </c>
      <c r="BG8" s="173">
        <f t="shared" ca="1" si="6"/>
        <v>0</v>
      </c>
      <c r="BH8" s="173">
        <f t="shared" ca="1" si="6"/>
        <v>0</v>
      </c>
      <c r="BI8" s="173">
        <f t="shared" ca="1" si="6"/>
        <v>0</v>
      </c>
      <c r="BJ8" s="173">
        <f t="shared" ca="1" si="6"/>
        <v>0</v>
      </c>
      <c r="BK8" s="173">
        <f t="shared" ca="1" si="6"/>
        <v>0</v>
      </c>
      <c r="BL8" s="173">
        <f t="shared" ca="1" si="6"/>
        <v>0</v>
      </c>
      <c r="BM8" s="173">
        <f t="shared" ca="1" si="6"/>
        <v>0</v>
      </c>
      <c r="BN8" s="173">
        <f t="shared" ca="1" si="6"/>
        <v>0</v>
      </c>
      <c r="BO8" s="173">
        <f t="shared" ca="1" si="6"/>
        <v>0</v>
      </c>
      <c r="BP8" s="173">
        <f t="shared" ca="1" si="6"/>
        <v>0</v>
      </c>
      <c r="BQ8" s="173">
        <f t="shared" ca="1" si="6"/>
        <v>0</v>
      </c>
      <c r="BR8" s="173">
        <f t="shared" ca="1" si="6"/>
        <v>0</v>
      </c>
      <c r="BS8" s="173">
        <f t="shared" ca="1" si="6"/>
        <v>0</v>
      </c>
      <c r="BT8" s="173">
        <f t="shared" ca="1" si="6"/>
        <v>0</v>
      </c>
      <c r="BU8" s="173">
        <f t="shared" ref="BU8:DB8" ca="1" si="7">SUM(BU21:BU22,BU34:BU35,BU47:BU48,BU61:BU62,BU74:BU75,BU87:BU88,BU100:BU101)</f>
        <v>0</v>
      </c>
      <c r="BV8" s="173">
        <f t="shared" ca="1" si="7"/>
        <v>0</v>
      </c>
      <c r="BW8" s="173">
        <f t="shared" ca="1" si="7"/>
        <v>0</v>
      </c>
      <c r="BX8" s="173">
        <f t="shared" ca="1" si="7"/>
        <v>0</v>
      </c>
      <c r="BY8" s="173">
        <f t="shared" ca="1" si="7"/>
        <v>0</v>
      </c>
      <c r="BZ8" s="173">
        <f t="shared" ca="1" si="7"/>
        <v>0</v>
      </c>
      <c r="CA8" s="173">
        <f t="shared" ca="1" si="7"/>
        <v>0</v>
      </c>
      <c r="CB8" s="173">
        <f t="shared" ca="1" si="7"/>
        <v>0</v>
      </c>
      <c r="CC8" s="173">
        <f t="shared" ca="1" si="7"/>
        <v>0</v>
      </c>
      <c r="CD8" s="173">
        <f t="shared" ca="1" si="7"/>
        <v>0</v>
      </c>
      <c r="CE8" s="173">
        <f t="shared" ca="1" si="7"/>
        <v>0</v>
      </c>
      <c r="CF8" s="173">
        <f t="shared" ca="1" si="7"/>
        <v>0</v>
      </c>
      <c r="CG8" s="173">
        <f t="shared" ca="1" si="7"/>
        <v>0</v>
      </c>
      <c r="CH8" s="173">
        <f t="shared" ca="1" si="7"/>
        <v>0</v>
      </c>
      <c r="CI8" s="173">
        <f t="shared" ca="1" si="7"/>
        <v>0</v>
      </c>
      <c r="CJ8" s="173">
        <f t="shared" ca="1" si="7"/>
        <v>0</v>
      </c>
      <c r="CK8" s="173">
        <f t="shared" ca="1" si="7"/>
        <v>0</v>
      </c>
      <c r="CL8" s="173">
        <f t="shared" ca="1" si="7"/>
        <v>0</v>
      </c>
      <c r="CM8" s="173">
        <f t="shared" ca="1" si="7"/>
        <v>0</v>
      </c>
      <c r="CN8" s="173">
        <f t="shared" ca="1" si="7"/>
        <v>0</v>
      </c>
      <c r="CO8" s="173">
        <f t="shared" ca="1" si="7"/>
        <v>0</v>
      </c>
      <c r="CP8" s="173">
        <f t="shared" ca="1" si="7"/>
        <v>0</v>
      </c>
      <c r="CQ8" s="173">
        <f t="shared" ca="1" si="7"/>
        <v>0</v>
      </c>
      <c r="CR8" s="173">
        <f t="shared" ca="1" si="7"/>
        <v>0</v>
      </c>
      <c r="CS8" s="173">
        <f t="shared" ca="1" si="7"/>
        <v>0</v>
      </c>
      <c r="CT8" s="173">
        <f t="shared" ca="1" si="7"/>
        <v>0</v>
      </c>
      <c r="CU8" s="173">
        <f t="shared" ca="1" si="7"/>
        <v>0</v>
      </c>
      <c r="CV8" s="173">
        <f t="shared" ca="1" si="7"/>
        <v>0</v>
      </c>
      <c r="CW8" s="173">
        <f t="shared" ca="1" si="7"/>
        <v>0</v>
      </c>
      <c r="CX8" s="173">
        <f t="shared" ca="1" si="7"/>
        <v>0</v>
      </c>
      <c r="CY8" s="173">
        <f t="shared" ca="1" si="7"/>
        <v>0</v>
      </c>
      <c r="CZ8" s="173">
        <f t="shared" ca="1" si="7"/>
        <v>0</v>
      </c>
      <c r="DA8" s="173">
        <f t="shared" ca="1" si="7"/>
        <v>0</v>
      </c>
      <c r="DB8" s="173">
        <f t="shared" ca="1" si="7"/>
        <v>0</v>
      </c>
      <c r="DC8" s="173">
        <f ca="1">SUM(DC21:DC22,DC34:DC35,DC47:DC48,DC61:DC62,DC74:DC75,DC87:DC88,DC100:DC101)</f>
        <v>0</v>
      </c>
    </row>
    <row r="9" spans="1:112" ht="15" hidden="1" customHeight="1">
      <c r="B9" s="148" t="s">
        <v>152</v>
      </c>
      <c r="C9" s="140" t="s">
        <v>153</v>
      </c>
      <c r="D9" s="149"/>
      <c r="E9" s="150"/>
      <c r="F9" s="141">
        <f ca="1">F10+F50+F90-F8</f>
        <v>2344074423.5326204</v>
      </c>
      <c r="G9" s="171">
        <f ca="1">SUMIF($H$5:$DC$5,"&lt;="&amp;PAL,$H9:$DC9)</f>
        <v>2889945508.9852252</v>
      </c>
      <c r="H9" s="141">
        <f ca="1">H10+H50+H90-H8</f>
        <v>0</v>
      </c>
      <c r="I9" s="141">
        <f t="shared" ref="I9:BT9" ca="1" si="8">I10+I50+I90-I8</f>
        <v>1726440</v>
      </c>
      <c r="J9" s="141">
        <f t="shared" ca="1" si="8"/>
        <v>122802514.5</v>
      </c>
      <c r="K9" s="141">
        <f t="shared" ca="1" si="8"/>
        <v>353251207.72201359</v>
      </c>
      <c r="L9" s="141">
        <f t="shared" ca="1" si="8"/>
        <v>502116216.87313688</v>
      </c>
      <c r="M9" s="141">
        <f t="shared" ca="1" si="8"/>
        <v>805113689.2011373</v>
      </c>
      <c r="N9" s="141">
        <f t="shared" ca="1" si="8"/>
        <v>309985000</v>
      </c>
      <c r="O9" s="141">
        <f t="shared" ca="1" si="8"/>
        <v>351769441</v>
      </c>
      <c r="P9" s="141">
        <f t="shared" ca="1" si="8"/>
        <v>197857999.68893749</v>
      </c>
      <c r="Q9" s="141">
        <f t="shared" ca="1" si="8"/>
        <v>114219000</v>
      </c>
      <c r="R9" s="141">
        <f t="shared" ca="1" si="8"/>
        <v>83135000</v>
      </c>
      <c r="S9" s="141">
        <f t="shared" ca="1" si="8"/>
        <v>25385000</v>
      </c>
      <c r="T9" s="141">
        <f t="shared" ca="1" si="8"/>
        <v>22584000</v>
      </c>
      <c r="U9" s="141">
        <f t="shared" ca="1" si="8"/>
        <v>0</v>
      </c>
      <c r="V9" s="141">
        <f t="shared" ca="1" si="8"/>
        <v>0</v>
      </c>
      <c r="W9" s="141">
        <f t="shared" ca="1" si="8"/>
        <v>0</v>
      </c>
      <c r="X9" s="141">
        <f t="shared" ca="1" si="8"/>
        <v>0</v>
      </c>
      <c r="Y9" s="141">
        <f t="shared" ca="1" si="8"/>
        <v>0</v>
      </c>
      <c r="Z9" s="141">
        <f t="shared" ca="1" si="8"/>
        <v>0</v>
      </c>
      <c r="AA9" s="141">
        <f t="shared" ca="1" si="8"/>
        <v>0</v>
      </c>
      <c r="AB9" s="141">
        <f t="shared" ca="1" si="8"/>
        <v>0</v>
      </c>
      <c r="AC9" s="141">
        <f t="shared" ca="1" si="8"/>
        <v>0</v>
      </c>
      <c r="AD9" s="141">
        <f t="shared" ca="1" si="8"/>
        <v>0</v>
      </c>
      <c r="AE9" s="141">
        <f t="shared" ca="1" si="8"/>
        <v>0</v>
      </c>
      <c r="AF9" s="141">
        <f t="shared" ca="1" si="8"/>
        <v>0</v>
      </c>
      <c r="AG9" s="141">
        <f t="shared" ca="1" si="8"/>
        <v>0</v>
      </c>
      <c r="AH9" s="141">
        <f t="shared" ca="1" si="8"/>
        <v>0</v>
      </c>
      <c r="AI9" s="141">
        <f t="shared" ca="1" si="8"/>
        <v>0</v>
      </c>
      <c r="AJ9" s="141">
        <f t="shared" ca="1" si="8"/>
        <v>0</v>
      </c>
      <c r="AK9" s="141">
        <f t="shared" ca="1" si="8"/>
        <v>0</v>
      </c>
      <c r="AL9" s="141">
        <f t="shared" ca="1" si="8"/>
        <v>0</v>
      </c>
      <c r="AM9" s="141">
        <f t="shared" ca="1" si="8"/>
        <v>0</v>
      </c>
      <c r="AN9" s="141">
        <f t="shared" ca="1" si="8"/>
        <v>0</v>
      </c>
      <c r="AO9" s="141">
        <f t="shared" ca="1" si="8"/>
        <v>0</v>
      </c>
      <c r="AP9" s="141">
        <f t="shared" ca="1" si="8"/>
        <v>0</v>
      </c>
      <c r="AQ9" s="141">
        <f t="shared" ca="1" si="8"/>
        <v>0</v>
      </c>
      <c r="AR9" s="141">
        <f t="shared" ca="1" si="8"/>
        <v>0</v>
      </c>
      <c r="AS9" s="141">
        <f t="shared" ca="1" si="8"/>
        <v>0</v>
      </c>
      <c r="AT9" s="141">
        <f t="shared" ca="1" si="8"/>
        <v>0</v>
      </c>
      <c r="AU9" s="141">
        <f t="shared" ca="1" si="8"/>
        <v>0</v>
      </c>
      <c r="AV9" s="141">
        <f t="shared" ca="1" si="8"/>
        <v>0</v>
      </c>
      <c r="AW9" s="141">
        <f t="shared" ca="1" si="8"/>
        <v>0</v>
      </c>
      <c r="AX9" s="141">
        <f t="shared" ca="1" si="8"/>
        <v>0</v>
      </c>
      <c r="AY9" s="141">
        <f t="shared" ca="1" si="8"/>
        <v>0</v>
      </c>
      <c r="AZ9" s="141">
        <f t="shared" ca="1" si="8"/>
        <v>0</v>
      </c>
      <c r="BA9" s="141">
        <f t="shared" ca="1" si="8"/>
        <v>0</v>
      </c>
      <c r="BB9" s="141">
        <f t="shared" ca="1" si="8"/>
        <v>0</v>
      </c>
      <c r="BC9" s="141">
        <f t="shared" ca="1" si="8"/>
        <v>0</v>
      </c>
      <c r="BD9" s="141">
        <f t="shared" ca="1" si="8"/>
        <v>0</v>
      </c>
      <c r="BE9" s="141">
        <f t="shared" ca="1" si="8"/>
        <v>0</v>
      </c>
      <c r="BF9" s="141">
        <f t="shared" ca="1" si="8"/>
        <v>0</v>
      </c>
      <c r="BG9" s="141">
        <f t="shared" ca="1" si="8"/>
        <v>0</v>
      </c>
      <c r="BH9" s="141">
        <f t="shared" ca="1" si="8"/>
        <v>0</v>
      </c>
      <c r="BI9" s="141">
        <f t="shared" ca="1" si="8"/>
        <v>0</v>
      </c>
      <c r="BJ9" s="141">
        <f t="shared" ca="1" si="8"/>
        <v>0</v>
      </c>
      <c r="BK9" s="141">
        <f t="shared" ca="1" si="8"/>
        <v>0</v>
      </c>
      <c r="BL9" s="141">
        <f t="shared" ca="1" si="8"/>
        <v>0</v>
      </c>
      <c r="BM9" s="141">
        <f t="shared" ca="1" si="8"/>
        <v>0</v>
      </c>
      <c r="BN9" s="141">
        <f t="shared" ca="1" si="8"/>
        <v>0</v>
      </c>
      <c r="BO9" s="141">
        <f t="shared" ca="1" si="8"/>
        <v>0</v>
      </c>
      <c r="BP9" s="141">
        <f t="shared" ca="1" si="8"/>
        <v>0</v>
      </c>
      <c r="BQ9" s="141">
        <f t="shared" ca="1" si="8"/>
        <v>0</v>
      </c>
      <c r="BR9" s="141">
        <f t="shared" ca="1" si="8"/>
        <v>0</v>
      </c>
      <c r="BS9" s="141">
        <f t="shared" ca="1" si="8"/>
        <v>0</v>
      </c>
      <c r="BT9" s="141">
        <f t="shared" ca="1" si="8"/>
        <v>0</v>
      </c>
      <c r="BU9" s="141">
        <f t="shared" ref="BU9:DC9" ca="1" si="9">BU10+BU50+BU90-BU8</f>
        <v>0</v>
      </c>
      <c r="BV9" s="141">
        <f t="shared" ca="1" si="9"/>
        <v>0</v>
      </c>
      <c r="BW9" s="141">
        <f t="shared" ca="1" si="9"/>
        <v>0</v>
      </c>
      <c r="BX9" s="141">
        <f t="shared" ca="1" si="9"/>
        <v>0</v>
      </c>
      <c r="BY9" s="141">
        <f t="shared" ca="1" si="9"/>
        <v>0</v>
      </c>
      <c r="BZ9" s="141">
        <f t="shared" ca="1" si="9"/>
        <v>0</v>
      </c>
      <c r="CA9" s="141">
        <f t="shared" ca="1" si="9"/>
        <v>0</v>
      </c>
      <c r="CB9" s="141">
        <f t="shared" ca="1" si="9"/>
        <v>0</v>
      </c>
      <c r="CC9" s="141">
        <f t="shared" ca="1" si="9"/>
        <v>0</v>
      </c>
      <c r="CD9" s="141">
        <f t="shared" ca="1" si="9"/>
        <v>0</v>
      </c>
      <c r="CE9" s="141">
        <f t="shared" ca="1" si="9"/>
        <v>0</v>
      </c>
      <c r="CF9" s="141">
        <f t="shared" ca="1" si="9"/>
        <v>0</v>
      </c>
      <c r="CG9" s="141">
        <f t="shared" ca="1" si="9"/>
        <v>0</v>
      </c>
      <c r="CH9" s="141">
        <f t="shared" ca="1" si="9"/>
        <v>0</v>
      </c>
      <c r="CI9" s="141">
        <f t="shared" ca="1" si="9"/>
        <v>0</v>
      </c>
      <c r="CJ9" s="141">
        <f t="shared" ca="1" si="9"/>
        <v>0</v>
      </c>
      <c r="CK9" s="141">
        <f t="shared" ca="1" si="9"/>
        <v>0</v>
      </c>
      <c r="CL9" s="141">
        <f t="shared" ca="1" si="9"/>
        <v>0</v>
      </c>
      <c r="CM9" s="141">
        <f t="shared" ca="1" si="9"/>
        <v>0</v>
      </c>
      <c r="CN9" s="141">
        <f t="shared" ca="1" si="9"/>
        <v>0</v>
      </c>
      <c r="CO9" s="141">
        <f t="shared" ca="1" si="9"/>
        <v>0</v>
      </c>
      <c r="CP9" s="141">
        <f t="shared" ca="1" si="9"/>
        <v>0</v>
      </c>
      <c r="CQ9" s="141">
        <f t="shared" ca="1" si="9"/>
        <v>0</v>
      </c>
      <c r="CR9" s="141">
        <f t="shared" ca="1" si="9"/>
        <v>0</v>
      </c>
      <c r="CS9" s="141">
        <f t="shared" ca="1" si="9"/>
        <v>0</v>
      </c>
      <c r="CT9" s="141">
        <f t="shared" ca="1" si="9"/>
        <v>0</v>
      </c>
      <c r="CU9" s="141">
        <f t="shared" ca="1" si="9"/>
        <v>0</v>
      </c>
      <c r="CV9" s="141">
        <f t="shared" ca="1" si="9"/>
        <v>0</v>
      </c>
      <c r="CW9" s="141">
        <f t="shared" ca="1" si="9"/>
        <v>0</v>
      </c>
      <c r="CX9" s="141">
        <f t="shared" ca="1" si="9"/>
        <v>0</v>
      </c>
      <c r="CY9" s="141">
        <f t="shared" ca="1" si="9"/>
        <v>0</v>
      </c>
      <c r="CZ9" s="141">
        <f t="shared" ca="1" si="9"/>
        <v>0</v>
      </c>
      <c r="DA9" s="141">
        <f t="shared" ca="1" si="9"/>
        <v>0</v>
      </c>
      <c r="DB9" s="141">
        <f t="shared" ca="1" si="9"/>
        <v>0</v>
      </c>
      <c r="DC9" s="141">
        <f t="shared" ca="1" si="9"/>
        <v>0</v>
      </c>
    </row>
    <row r="10" spans="1:112" ht="15" hidden="1" customHeight="1">
      <c r="B10" s="236" t="s">
        <v>154</v>
      </c>
      <c r="C10" s="172" t="s">
        <v>286</v>
      </c>
      <c r="D10" s="231"/>
      <c r="E10" s="239"/>
      <c r="F10" s="173">
        <f ca="1">F11+F24+F37</f>
        <v>0</v>
      </c>
      <c r="G10" s="171">
        <f ca="1">SUMIF($H$5:$DC$5,"&lt;="&amp;PAL,$H10:$DC10)</f>
        <v>0</v>
      </c>
      <c r="H10" s="173">
        <f ca="1">H11+H24+H37</f>
        <v>0</v>
      </c>
      <c r="I10" s="173">
        <f t="shared" ref="I10:BT10" ca="1" si="10">I11+I24+I37</f>
        <v>0</v>
      </c>
      <c r="J10" s="173">
        <f t="shared" ca="1" si="10"/>
        <v>0</v>
      </c>
      <c r="K10" s="173">
        <f t="shared" ca="1" si="10"/>
        <v>0</v>
      </c>
      <c r="L10" s="173">
        <f t="shared" ca="1" si="10"/>
        <v>0</v>
      </c>
      <c r="M10" s="173">
        <f t="shared" ca="1" si="10"/>
        <v>0</v>
      </c>
      <c r="N10" s="173">
        <f t="shared" ca="1" si="10"/>
        <v>0</v>
      </c>
      <c r="O10" s="173">
        <f t="shared" ca="1" si="10"/>
        <v>0</v>
      </c>
      <c r="P10" s="173">
        <f t="shared" ca="1" si="10"/>
        <v>0</v>
      </c>
      <c r="Q10" s="173">
        <f t="shared" ca="1" si="10"/>
        <v>0</v>
      </c>
      <c r="R10" s="173">
        <f t="shared" ca="1" si="10"/>
        <v>0</v>
      </c>
      <c r="S10" s="173">
        <f t="shared" ca="1" si="10"/>
        <v>0</v>
      </c>
      <c r="T10" s="173">
        <f t="shared" ca="1" si="10"/>
        <v>0</v>
      </c>
      <c r="U10" s="173">
        <f t="shared" ca="1" si="10"/>
        <v>0</v>
      </c>
      <c r="V10" s="173">
        <f t="shared" ca="1" si="10"/>
        <v>0</v>
      </c>
      <c r="W10" s="173">
        <f t="shared" ca="1" si="10"/>
        <v>0</v>
      </c>
      <c r="X10" s="173">
        <f t="shared" ca="1" si="10"/>
        <v>0</v>
      </c>
      <c r="Y10" s="173">
        <f t="shared" ca="1" si="10"/>
        <v>0</v>
      </c>
      <c r="Z10" s="173">
        <f t="shared" ca="1" si="10"/>
        <v>0</v>
      </c>
      <c r="AA10" s="173">
        <f t="shared" ca="1" si="10"/>
        <v>0</v>
      </c>
      <c r="AB10" s="173">
        <f t="shared" ca="1" si="10"/>
        <v>0</v>
      </c>
      <c r="AC10" s="173">
        <f t="shared" ca="1" si="10"/>
        <v>0</v>
      </c>
      <c r="AD10" s="173">
        <f t="shared" ca="1" si="10"/>
        <v>0</v>
      </c>
      <c r="AE10" s="173">
        <f t="shared" ca="1" si="10"/>
        <v>0</v>
      </c>
      <c r="AF10" s="173">
        <f t="shared" ca="1" si="10"/>
        <v>0</v>
      </c>
      <c r="AG10" s="173">
        <f t="shared" ca="1" si="10"/>
        <v>0</v>
      </c>
      <c r="AH10" s="173">
        <f t="shared" ca="1" si="10"/>
        <v>0</v>
      </c>
      <c r="AI10" s="173">
        <f t="shared" ca="1" si="10"/>
        <v>0</v>
      </c>
      <c r="AJ10" s="173">
        <f t="shared" ca="1" si="10"/>
        <v>0</v>
      </c>
      <c r="AK10" s="173">
        <f t="shared" ca="1" si="10"/>
        <v>0</v>
      </c>
      <c r="AL10" s="173">
        <f t="shared" ca="1" si="10"/>
        <v>0</v>
      </c>
      <c r="AM10" s="173">
        <f t="shared" ca="1" si="10"/>
        <v>0</v>
      </c>
      <c r="AN10" s="173">
        <f t="shared" ca="1" si="10"/>
        <v>0</v>
      </c>
      <c r="AO10" s="173">
        <f t="shared" ca="1" si="10"/>
        <v>0</v>
      </c>
      <c r="AP10" s="173">
        <f t="shared" ca="1" si="10"/>
        <v>0</v>
      </c>
      <c r="AQ10" s="173">
        <f t="shared" ca="1" si="10"/>
        <v>0</v>
      </c>
      <c r="AR10" s="173">
        <f t="shared" ca="1" si="10"/>
        <v>0</v>
      </c>
      <c r="AS10" s="173">
        <f t="shared" ca="1" si="10"/>
        <v>0</v>
      </c>
      <c r="AT10" s="173">
        <f t="shared" ca="1" si="10"/>
        <v>0</v>
      </c>
      <c r="AU10" s="173">
        <f t="shared" ca="1" si="10"/>
        <v>0</v>
      </c>
      <c r="AV10" s="173">
        <f t="shared" ca="1" si="10"/>
        <v>0</v>
      </c>
      <c r="AW10" s="173">
        <f t="shared" ca="1" si="10"/>
        <v>0</v>
      </c>
      <c r="AX10" s="173">
        <f t="shared" ca="1" si="10"/>
        <v>0</v>
      </c>
      <c r="AY10" s="173">
        <f t="shared" ca="1" si="10"/>
        <v>0</v>
      </c>
      <c r="AZ10" s="173">
        <f t="shared" ca="1" si="10"/>
        <v>0</v>
      </c>
      <c r="BA10" s="173">
        <f t="shared" ca="1" si="10"/>
        <v>0</v>
      </c>
      <c r="BB10" s="173">
        <f t="shared" ca="1" si="10"/>
        <v>0</v>
      </c>
      <c r="BC10" s="173">
        <f t="shared" ca="1" si="10"/>
        <v>0</v>
      </c>
      <c r="BD10" s="173">
        <f t="shared" ca="1" si="10"/>
        <v>0</v>
      </c>
      <c r="BE10" s="173">
        <f t="shared" ca="1" si="10"/>
        <v>0</v>
      </c>
      <c r="BF10" s="173">
        <f t="shared" ca="1" si="10"/>
        <v>0</v>
      </c>
      <c r="BG10" s="173">
        <f t="shared" ca="1" si="10"/>
        <v>0</v>
      </c>
      <c r="BH10" s="173">
        <f t="shared" ca="1" si="10"/>
        <v>0</v>
      </c>
      <c r="BI10" s="173">
        <f t="shared" ca="1" si="10"/>
        <v>0</v>
      </c>
      <c r="BJ10" s="173">
        <f t="shared" ca="1" si="10"/>
        <v>0</v>
      </c>
      <c r="BK10" s="173">
        <f t="shared" ca="1" si="10"/>
        <v>0</v>
      </c>
      <c r="BL10" s="173">
        <f t="shared" ca="1" si="10"/>
        <v>0</v>
      </c>
      <c r="BM10" s="173">
        <f t="shared" ca="1" si="10"/>
        <v>0</v>
      </c>
      <c r="BN10" s="173">
        <f t="shared" ca="1" si="10"/>
        <v>0</v>
      </c>
      <c r="BO10" s="173">
        <f t="shared" ca="1" si="10"/>
        <v>0</v>
      </c>
      <c r="BP10" s="173">
        <f t="shared" ca="1" si="10"/>
        <v>0</v>
      </c>
      <c r="BQ10" s="173">
        <f t="shared" ca="1" si="10"/>
        <v>0</v>
      </c>
      <c r="BR10" s="173">
        <f t="shared" ca="1" si="10"/>
        <v>0</v>
      </c>
      <c r="BS10" s="173">
        <f t="shared" ca="1" si="10"/>
        <v>0</v>
      </c>
      <c r="BT10" s="173">
        <f t="shared" ca="1" si="10"/>
        <v>0</v>
      </c>
      <c r="BU10" s="173">
        <f t="shared" ref="BU10:DC10" ca="1" si="11">BU11+BU24+BU37</f>
        <v>0</v>
      </c>
      <c r="BV10" s="173">
        <f t="shared" ca="1" si="11"/>
        <v>0</v>
      </c>
      <c r="BW10" s="173">
        <f t="shared" ca="1" si="11"/>
        <v>0</v>
      </c>
      <c r="BX10" s="173">
        <f t="shared" ca="1" si="11"/>
        <v>0</v>
      </c>
      <c r="BY10" s="173">
        <f t="shared" ca="1" si="11"/>
        <v>0</v>
      </c>
      <c r="BZ10" s="173">
        <f t="shared" ca="1" si="11"/>
        <v>0</v>
      </c>
      <c r="CA10" s="173">
        <f t="shared" ca="1" si="11"/>
        <v>0</v>
      </c>
      <c r="CB10" s="173">
        <f t="shared" ca="1" si="11"/>
        <v>0</v>
      </c>
      <c r="CC10" s="173">
        <f t="shared" ca="1" si="11"/>
        <v>0</v>
      </c>
      <c r="CD10" s="173">
        <f t="shared" ca="1" si="11"/>
        <v>0</v>
      </c>
      <c r="CE10" s="173">
        <f t="shared" ca="1" si="11"/>
        <v>0</v>
      </c>
      <c r="CF10" s="173">
        <f t="shared" ca="1" si="11"/>
        <v>0</v>
      </c>
      <c r="CG10" s="173">
        <f t="shared" ca="1" si="11"/>
        <v>0</v>
      </c>
      <c r="CH10" s="173">
        <f t="shared" ca="1" si="11"/>
        <v>0</v>
      </c>
      <c r="CI10" s="173">
        <f t="shared" ca="1" si="11"/>
        <v>0</v>
      </c>
      <c r="CJ10" s="173">
        <f t="shared" ca="1" si="11"/>
        <v>0</v>
      </c>
      <c r="CK10" s="173">
        <f t="shared" ca="1" si="11"/>
        <v>0</v>
      </c>
      <c r="CL10" s="173">
        <f t="shared" ca="1" si="11"/>
        <v>0</v>
      </c>
      <c r="CM10" s="173">
        <f t="shared" ca="1" si="11"/>
        <v>0</v>
      </c>
      <c r="CN10" s="173">
        <f t="shared" ca="1" si="11"/>
        <v>0</v>
      </c>
      <c r="CO10" s="173">
        <f t="shared" ca="1" si="11"/>
        <v>0</v>
      </c>
      <c r="CP10" s="173">
        <f t="shared" ca="1" si="11"/>
        <v>0</v>
      </c>
      <c r="CQ10" s="173">
        <f t="shared" ca="1" si="11"/>
        <v>0</v>
      </c>
      <c r="CR10" s="173">
        <f t="shared" ca="1" si="11"/>
        <v>0</v>
      </c>
      <c r="CS10" s="173">
        <f t="shared" ca="1" si="11"/>
        <v>0</v>
      </c>
      <c r="CT10" s="173">
        <f t="shared" ca="1" si="11"/>
        <v>0</v>
      </c>
      <c r="CU10" s="173">
        <f t="shared" ca="1" si="11"/>
        <v>0</v>
      </c>
      <c r="CV10" s="173">
        <f t="shared" ca="1" si="11"/>
        <v>0</v>
      </c>
      <c r="CW10" s="173">
        <f t="shared" ca="1" si="11"/>
        <v>0</v>
      </c>
      <c r="CX10" s="173">
        <f t="shared" ca="1" si="11"/>
        <v>0</v>
      </c>
      <c r="CY10" s="173">
        <f t="shared" ca="1" si="11"/>
        <v>0</v>
      </c>
      <c r="CZ10" s="173">
        <f t="shared" ca="1" si="11"/>
        <v>0</v>
      </c>
      <c r="DA10" s="173">
        <f t="shared" ca="1" si="11"/>
        <v>0</v>
      </c>
      <c r="DB10" s="173">
        <f t="shared" ca="1" si="11"/>
        <v>0</v>
      </c>
      <c r="DC10" s="173">
        <f t="shared" ca="1" si="11"/>
        <v>0</v>
      </c>
    </row>
    <row r="11" spans="1:112" ht="15" hidden="1" customHeight="1">
      <c r="B11" s="236" t="s">
        <v>156</v>
      </c>
      <c r="C11" s="172" t="s">
        <v>287</v>
      </c>
      <c r="D11" s="231"/>
      <c r="E11" s="239"/>
      <c r="F11" s="173">
        <f ca="1">SUM(F12:F22)</f>
        <v>0</v>
      </c>
      <c r="G11" s="171">
        <f ca="1">SUMIF($H$5:$DC$5,"&lt;="&amp;PAL,$H11:$DC11)</f>
        <v>0</v>
      </c>
      <c r="H11" s="173">
        <f ca="1">SUM(H12:H22)</f>
        <v>0</v>
      </c>
      <c r="I11" s="173">
        <f t="shared" ref="I11:BT11" ca="1" si="12">SUM(I12:I22)</f>
        <v>0</v>
      </c>
      <c r="J11" s="173">
        <f t="shared" ca="1" si="12"/>
        <v>0</v>
      </c>
      <c r="K11" s="173">
        <f ca="1">SUM(K12:K22)</f>
        <v>0</v>
      </c>
      <c r="L11" s="173">
        <f t="shared" ca="1" si="12"/>
        <v>0</v>
      </c>
      <c r="M11" s="173">
        <f t="shared" ca="1" si="12"/>
        <v>0</v>
      </c>
      <c r="N11" s="173">
        <f t="shared" ca="1" si="12"/>
        <v>0</v>
      </c>
      <c r="O11" s="173">
        <f t="shared" ca="1" si="12"/>
        <v>0</v>
      </c>
      <c r="P11" s="173">
        <f t="shared" ca="1" si="12"/>
        <v>0</v>
      </c>
      <c r="Q11" s="173">
        <f t="shared" ca="1" si="12"/>
        <v>0</v>
      </c>
      <c r="R11" s="173">
        <f t="shared" ca="1" si="12"/>
        <v>0</v>
      </c>
      <c r="S11" s="173">
        <f t="shared" ca="1" si="12"/>
        <v>0</v>
      </c>
      <c r="T11" s="173">
        <f t="shared" ca="1" si="12"/>
        <v>0</v>
      </c>
      <c r="U11" s="173">
        <f t="shared" ca="1" si="12"/>
        <v>0</v>
      </c>
      <c r="V11" s="173">
        <f t="shared" ca="1" si="12"/>
        <v>0</v>
      </c>
      <c r="W11" s="173">
        <f t="shared" ca="1" si="12"/>
        <v>0</v>
      </c>
      <c r="X11" s="173">
        <f t="shared" ca="1" si="12"/>
        <v>0</v>
      </c>
      <c r="Y11" s="173">
        <f t="shared" ca="1" si="12"/>
        <v>0</v>
      </c>
      <c r="Z11" s="173">
        <f t="shared" ca="1" si="12"/>
        <v>0</v>
      </c>
      <c r="AA11" s="173">
        <f t="shared" ca="1" si="12"/>
        <v>0</v>
      </c>
      <c r="AB11" s="173">
        <f t="shared" ca="1" si="12"/>
        <v>0</v>
      </c>
      <c r="AC11" s="173">
        <f t="shared" ca="1" si="12"/>
        <v>0</v>
      </c>
      <c r="AD11" s="173">
        <f t="shared" ca="1" si="12"/>
        <v>0</v>
      </c>
      <c r="AE11" s="173">
        <f t="shared" ca="1" si="12"/>
        <v>0</v>
      </c>
      <c r="AF11" s="173">
        <f t="shared" ca="1" si="12"/>
        <v>0</v>
      </c>
      <c r="AG11" s="173">
        <f t="shared" ca="1" si="12"/>
        <v>0</v>
      </c>
      <c r="AH11" s="173">
        <f t="shared" ca="1" si="12"/>
        <v>0</v>
      </c>
      <c r="AI11" s="173">
        <f t="shared" ca="1" si="12"/>
        <v>0</v>
      </c>
      <c r="AJ11" s="173">
        <f t="shared" ca="1" si="12"/>
        <v>0</v>
      </c>
      <c r="AK11" s="173">
        <f t="shared" ca="1" si="12"/>
        <v>0</v>
      </c>
      <c r="AL11" s="173">
        <f t="shared" ca="1" si="12"/>
        <v>0</v>
      </c>
      <c r="AM11" s="173">
        <f t="shared" ca="1" si="12"/>
        <v>0</v>
      </c>
      <c r="AN11" s="173">
        <f t="shared" ca="1" si="12"/>
        <v>0</v>
      </c>
      <c r="AO11" s="173">
        <f t="shared" ca="1" si="12"/>
        <v>0</v>
      </c>
      <c r="AP11" s="173">
        <f t="shared" ca="1" si="12"/>
        <v>0</v>
      </c>
      <c r="AQ11" s="173">
        <f t="shared" ca="1" si="12"/>
        <v>0</v>
      </c>
      <c r="AR11" s="173">
        <f t="shared" ca="1" si="12"/>
        <v>0</v>
      </c>
      <c r="AS11" s="173">
        <f t="shared" ca="1" si="12"/>
        <v>0</v>
      </c>
      <c r="AT11" s="173">
        <f t="shared" ca="1" si="12"/>
        <v>0</v>
      </c>
      <c r="AU11" s="173">
        <f t="shared" ca="1" si="12"/>
        <v>0</v>
      </c>
      <c r="AV11" s="173">
        <f t="shared" ca="1" si="12"/>
        <v>0</v>
      </c>
      <c r="AW11" s="173">
        <f t="shared" ca="1" si="12"/>
        <v>0</v>
      </c>
      <c r="AX11" s="173">
        <f t="shared" ca="1" si="12"/>
        <v>0</v>
      </c>
      <c r="AY11" s="173">
        <f t="shared" ca="1" si="12"/>
        <v>0</v>
      </c>
      <c r="AZ11" s="173">
        <f t="shared" ca="1" si="12"/>
        <v>0</v>
      </c>
      <c r="BA11" s="173">
        <f t="shared" ca="1" si="12"/>
        <v>0</v>
      </c>
      <c r="BB11" s="173">
        <f t="shared" ca="1" si="12"/>
        <v>0</v>
      </c>
      <c r="BC11" s="173">
        <f t="shared" ca="1" si="12"/>
        <v>0</v>
      </c>
      <c r="BD11" s="173">
        <f t="shared" ca="1" si="12"/>
        <v>0</v>
      </c>
      <c r="BE11" s="173">
        <f t="shared" ca="1" si="12"/>
        <v>0</v>
      </c>
      <c r="BF11" s="173">
        <f t="shared" ca="1" si="12"/>
        <v>0</v>
      </c>
      <c r="BG11" s="173">
        <f t="shared" ca="1" si="12"/>
        <v>0</v>
      </c>
      <c r="BH11" s="173">
        <f t="shared" ca="1" si="12"/>
        <v>0</v>
      </c>
      <c r="BI11" s="173">
        <f t="shared" ca="1" si="12"/>
        <v>0</v>
      </c>
      <c r="BJ11" s="173">
        <f t="shared" ca="1" si="12"/>
        <v>0</v>
      </c>
      <c r="BK11" s="173">
        <f t="shared" ca="1" si="12"/>
        <v>0</v>
      </c>
      <c r="BL11" s="173">
        <f t="shared" ca="1" si="12"/>
        <v>0</v>
      </c>
      <c r="BM11" s="173">
        <f t="shared" ca="1" si="12"/>
        <v>0</v>
      </c>
      <c r="BN11" s="173">
        <f t="shared" ca="1" si="12"/>
        <v>0</v>
      </c>
      <c r="BO11" s="173">
        <f t="shared" ca="1" si="12"/>
        <v>0</v>
      </c>
      <c r="BP11" s="173">
        <f t="shared" ca="1" si="12"/>
        <v>0</v>
      </c>
      <c r="BQ11" s="173">
        <f t="shared" ca="1" si="12"/>
        <v>0</v>
      </c>
      <c r="BR11" s="173">
        <f t="shared" ca="1" si="12"/>
        <v>0</v>
      </c>
      <c r="BS11" s="173">
        <f t="shared" ca="1" si="12"/>
        <v>0</v>
      </c>
      <c r="BT11" s="173">
        <f t="shared" ca="1" si="12"/>
        <v>0</v>
      </c>
      <c r="BU11" s="173">
        <f t="shared" ref="BU11:DB11" ca="1" si="13">SUM(BU12:BU22)</f>
        <v>0</v>
      </c>
      <c r="BV11" s="173">
        <f t="shared" ca="1" si="13"/>
        <v>0</v>
      </c>
      <c r="BW11" s="173">
        <f t="shared" ca="1" si="13"/>
        <v>0</v>
      </c>
      <c r="BX11" s="173">
        <f t="shared" ca="1" si="13"/>
        <v>0</v>
      </c>
      <c r="BY11" s="173">
        <f t="shared" ca="1" si="13"/>
        <v>0</v>
      </c>
      <c r="BZ11" s="173">
        <f t="shared" ca="1" si="13"/>
        <v>0</v>
      </c>
      <c r="CA11" s="173">
        <f t="shared" ca="1" si="13"/>
        <v>0</v>
      </c>
      <c r="CB11" s="173">
        <f t="shared" ca="1" si="13"/>
        <v>0</v>
      </c>
      <c r="CC11" s="173">
        <f t="shared" ca="1" si="13"/>
        <v>0</v>
      </c>
      <c r="CD11" s="173">
        <f t="shared" ca="1" si="13"/>
        <v>0</v>
      </c>
      <c r="CE11" s="173">
        <f t="shared" ca="1" si="13"/>
        <v>0</v>
      </c>
      <c r="CF11" s="173">
        <f t="shared" ca="1" si="13"/>
        <v>0</v>
      </c>
      <c r="CG11" s="173">
        <f t="shared" ca="1" si="13"/>
        <v>0</v>
      </c>
      <c r="CH11" s="173">
        <f t="shared" ca="1" si="13"/>
        <v>0</v>
      </c>
      <c r="CI11" s="173">
        <f t="shared" ca="1" si="13"/>
        <v>0</v>
      </c>
      <c r="CJ11" s="173">
        <f t="shared" ca="1" si="13"/>
        <v>0</v>
      </c>
      <c r="CK11" s="173">
        <f t="shared" ca="1" si="13"/>
        <v>0</v>
      </c>
      <c r="CL11" s="173">
        <f t="shared" ca="1" si="13"/>
        <v>0</v>
      </c>
      <c r="CM11" s="173">
        <f t="shared" ca="1" si="13"/>
        <v>0</v>
      </c>
      <c r="CN11" s="173">
        <f t="shared" ca="1" si="13"/>
        <v>0</v>
      </c>
      <c r="CO11" s="173">
        <f t="shared" ca="1" si="13"/>
        <v>0</v>
      </c>
      <c r="CP11" s="173">
        <f t="shared" ca="1" si="13"/>
        <v>0</v>
      </c>
      <c r="CQ11" s="173">
        <f t="shared" ca="1" si="13"/>
        <v>0</v>
      </c>
      <c r="CR11" s="173">
        <f t="shared" ca="1" si="13"/>
        <v>0</v>
      </c>
      <c r="CS11" s="173">
        <f t="shared" ca="1" si="13"/>
        <v>0</v>
      </c>
      <c r="CT11" s="173">
        <f t="shared" ca="1" si="13"/>
        <v>0</v>
      </c>
      <c r="CU11" s="173">
        <f t="shared" ca="1" si="13"/>
        <v>0</v>
      </c>
      <c r="CV11" s="173">
        <f t="shared" ca="1" si="13"/>
        <v>0</v>
      </c>
      <c r="CW11" s="173">
        <f t="shared" ca="1" si="13"/>
        <v>0</v>
      </c>
      <c r="CX11" s="173">
        <f t="shared" ca="1" si="13"/>
        <v>0</v>
      </c>
      <c r="CY11" s="173">
        <f t="shared" ca="1" si="13"/>
        <v>0</v>
      </c>
      <c r="CZ11" s="173">
        <f t="shared" ca="1" si="13"/>
        <v>0</v>
      </c>
      <c r="DA11" s="173">
        <f t="shared" ca="1" si="13"/>
        <v>0</v>
      </c>
      <c r="DB11" s="173">
        <f t="shared" ca="1" si="13"/>
        <v>0</v>
      </c>
      <c r="DC11" s="173">
        <f ca="1">SUM(DC12:DC22)</f>
        <v>0</v>
      </c>
    </row>
    <row r="12" spans="1:112" ht="28.8" hidden="1">
      <c r="A12" s="68">
        <v>0</v>
      </c>
      <c r="B12" s="240" t="str">
        <f t="shared" ref="B12:B43" ca="1" si="14">OFFSET(INDIRECT("'"&amp;Opt_alt&amp;"'!B12"),$A12,0)</f>
        <v>D.1.1.</v>
      </c>
      <c r="C12" s="241" t="str">
        <f t="shared" ref="C12:C43" ca="1" si="15">IF(OFFSET(INDIRECT("'"&amp;Opt_alt&amp;"'!C12"),$A12,0)="","",OFFSET(INDIRECT("'"&amp;Opt_alt&amp;"'!C12"),$A12,0))</f>
        <v>Teisinės aplinkos elektros energijos iš atsinaujinančių išteklių gamybos, perdavimo ir vartojimo skatinimui gerinimas</v>
      </c>
      <c r="D12" s="220"/>
      <c r="E12" s="242">
        <f t="shared" ref="E12:E43" ca="1" si="16">IF(OFFSET(INDIRECT("'"&amp;Opt_alt&amp;"'!E12"),$A12,0)="","",OFFSET(INDIRECT("'"&amp;Opt_alt&amp;"'!E12"),$A12,0))</f>
        <v>0.21</v>
      </c>
      <c r="F12" s="171">
        <f ca="1">H12+NPV(FD,I12:INDEX(I12:DC12,PAL))</f>
        <v>0</v>
      </c>
      <c r="G12" s="171">
        <f ca="1">SUMIF($H$5:$DC$5,"&lt;="&amp;PAL,$H12:$DC12)</f>
        <v>0</v>
      </c>
      <c r="H12" s="243">
        <f t="shared" ref="H12:W23" ca="1" si="17">OFFSET(INDIRECT("'"&amp;Opt_alt&amp;"'!H12"),$A12,H$5)*$DF12</f>
        <v>0</v>
      </c>
      <c r="I12" s="243">
        <f t="shared" ca="1" si="17"/>
        <v>0</v>
      </c>
      <c r="J12" s="243">
        <f t="shared" ca="1" si="17"/>
        <v>0</v>
      </c>
      <c r="K12" s="243">
        <f t="shared" ca="1" si="17"/>
        <v>0</v>
      </c>
      <c r="L12" s="243">
        <f t="shared" ca="1" si="17"/>
        <v>0</v>
      </c>
      <c r="M12" s="243">
        <f t="shared" ca="1" si="17"/>
        <v>0</v>
      </c>
      <c r="N12" s="243">
        <f t="shared" ca="1" si="17"/>
        <v>0</v>
      </c>
      <c r="O12" s="243">
        <f t="shared" ca="1" si="17"/>
        <v>0</v>
      </c>
      <c r="P12" s="243">
        <f t="shared" ca="1" si="17"/>
        <v>0</v>
      </c>
      <c r="Q12" s="243">
        <f t="shared" ca="1" si="17"/>
        <v>0</v>
      </c>
      <c r="R12" s="243">
        <f t="shared" ca="1" si="17"/>
        <v>0</v>
      </c>
      <c r="S12" s="243">
        <f t="shared" ca="1" si="17"/>
        <v>0</v>
      </c>
      <c r="T12" s="243">
        <f t="shared" ca="1" si="17"/>
        <v>0</v>
      </c>
      <c r="U12" s="243">
        <f t="shared" ca="1" si="17"/>
        <v>0</v>
      </c>
      <c r="V12" s="243">
        <f t="shared" ca="1" si="17"/>
        <v>0</v>
      </c>
      <c r="W12" s="243">
        <f t="shared" ca="1" si="17"/>
        <v>0</v>
      </c>
      <c r="X12" s="243">
        <f t="shared" ref="X12:CI15" ca="1" si="18">OFFSET(INDIRECT("'"&amp;Opt_alt&amp;"'!H12"),$A12,X$5)*$DF12</f>
        <v>0</v>
      </c>
      <c r="Y12" s="243">
        <f t="shared" ca="1" si="18"/>
        <v>0</v>
      </c>
      <c r="Z12" s="243">
        <f t="shared" ca="1" si="18"/>
        <v>0</v>
      </c>
      <c r="AA12" s="243">
        <f t="shared" ca="1" si="18"/>
        <v>0</v>
      </c>
      <c r="AB12" s="243">
        <f t="shared" ca="1" si="18"/>
        <v>0</v>
      </c>
      <c r="AC12" s="243">
        <f t="shared" ca="1" si="18"/>
        <v>0</v>
      </c>
      <c r="AD12" s="243">
        <f t="shared" ca="1" si="18"/>
        <v>0</v>
      </c>
      <c r="AE12" s="243">
        <f t="shared" ca="1" si="18"/>
        <v>0</v>
      </c>
      <c r="AF12" s="243">
        <f t="shared" ca="1" si="18"/>
        <v>0</v>
      </c>
      <c r="AG12" s="243">
        <f t="shared" ca="1" si="18"/>
        <v>0</v>
      </c>
      <c r="AH12" s="243">
        <f t="shared" ca="1" si="18"/>
        <v>0</v>
      </c>
      <c r="AI12" s="243">
        <f t="shared" ca="1" si="18"/>
        <v>0</v>
      </c>
      <c r="AJ12" s="243">
        <f t="shared" ca="1" si="18"/>
        <v>0</v>
      </c>
      <c r="AK12" s="243">
        <f t="shared" ca="1" si="18"/>
        <v>0</v>
      </c>
      <c r="AL12" s="243">
        <f t="shared" ca="1" si="18"/>
        <v>0</v>
      </c>
      <c r="AM12" s="243">
        <f t="shared" ca="1" si="18"/>
        <v>0</v>
      </c>
      <c r="AN12" s="243">
        <f t="shared" ca="1" si="18"/>
        <v>0</v>
      </c>
      <c r="AO12" s="243">
        <f t="shared" ca="1" si="18"/>
        <v>0</v>
      </c>
      <c r="AP12" s="243">
        <f t="shared" ca="1" si="18"/>
        <v>0</v>
      </c>
      <c r="AQ12" s="243">
        <f t="shared" ca="1" si="18"/>
        <v>0</v>
      </c>
      <c r="AR12" s="243">
        <f t="shared" ca="1" si="18"/>
        <v>0</v>
      </c>
      <c r="AS12" s="243">
        <f t="shared" ca="1" si="18"/>
        <v>0</v>
      </c>
      <c r="AT12" s="243">
        <f t="shared" ca="1" si="18"/>
        <v>0</v>
      </c>
      <c r="AU12" s="243">
        <f t="shared" ca="1" si="18"/>
        <v>0</v>
      </c>
      <c r="AV12" s="243">
        <f t="shared" ca="1" si="18"/>
        <v>0</v>
      </c>
      <c r="AW12" s="243">
        <f t="shared" ca="1" si="18"/>
        <v>0</v>
      </c>
      <c r="AX12" s="243">
        <f t="shared" ca="1" si="18"/>
        <v>0</v>
      </c>
      <c r="AY12" s="243">
        <f t="shared" ca="1" si="18"/>
        <v>0</v>
      </c>
      <c r="AZ12" s="243">
        <f t="shared" ca="1" si="18"/>
        <v>0</v>
      </c>
      <c r="BA12" s="243">
        <f t="shared" ca="1" si="18"/>
        <v>0</v>
      </c>
      <c r="BB12" s="243">
        <f t="shared" ca="1" si="18"/>
        <v>0</v>
      </c>
      <c r="BC12" s="243">
        <f t="shared" ca="1" si="18"/>
        <v>0</v>
      </c>
      <c r="BD12" s="243">
        <f t="shared" ca="1" si="18"/>
        <v>0</v>
      </c>
      <c r="BE12" s="243">
        <f t="shared" ca="1" si="18"/>
        <v>0</v>
      </c>
      <c r="BF12" s="243">
        <f t="shared" ca="1" si="18"/>
        <v>0</v>
      </c>
      <c r="BG12" s="243">
        <f t="shared" ca="1" si="18"/>
        <v>0</v>
      </c>
      <c r="BH12" s="243">
        <f t="shared" ca="1" si="18"/>
        <v>0</v>
      </c>
      <c r="BI12" s="243">
        <f t="shared" ca="1" si="18"/>
        <v>0</v>
      </c>
      <c r="BJ12" s="243">
        <f t="shared" ca="1" si="18"/>
        <v>0</v>
      </c>
      <c r="BK12" s="243">
        <f t="shared" ca="1" si="18"/>
        <v>0</v>
      </c>
      <c r="BL12" s="243">
        <f t="shared" ca="1" si="18"/>
        <v>0</v>
      </c>
      <c r="BM12" s="243">
        <f t="shared" ca="1" si="18"/>
        <v>0</v>
      </c>
      <c r="BN12" s="243">
        <f t="shared" ca="1" si="18"/>
        <v>0</v>
      </c>
      <c r="BO12" s="243">
        <f t="shared" ca="1" si="18"/>
        <v>0</v>
      </c>
      <c r="BP12" s="243">
        <f t="shared" ca="1" si="18"/>
        <v>0</v>
      </c>
      <c r="BQ12" s="243">
        <f t="shared" ca="1" si="18"/>
        <v>0</v>
      </c>
      <c r="BR12" s="243">
        <f t="shared" ca="1" si="18"/>
        <v>0</v>
      </c>
      <c r="BS12" s="243">
        <f t="shared" ca="1" si="18"/>
        <v>0</v>
      </c>
      <c r="BT12" s="243">
        <f t="shared" ca="1" si="18"/>
        <v>0</v>
      </c>
      <c r="BU12" s="243">
        <f t="shared" ca="1" si="18"/>
        <v>0</v>
      </c>
      <c r="BV12" s="243">
        <f t="shared" ca="1" si="18"/>
        <v>0</v>
      </c>
      <c r="BW12" s="243">
        <f t="shared" ca="1" si="18"/>
        <v>0</v>
      </c>
      <c r="BX12" s="243">
        <f t="shared" ca="1" si="18"/>
        <v>0</v>
      </c>
      <c r="BY12" s="243">
        <f t="shared" ca="1" si="18"/>
        <v>0</v>
      </c>
      <c r="BZ12" s="243">
        <f t="shared" ca="1" si="18"/>
        <v>0</v>
      </c>
      <c r="CA12" s="243">
        <f t="shared" ca="1" si="18"/>
        <v>0</v>
      </c>
      <c r="CB12" s="243">
        <f t="shared" ca="1" si="18"/>
        <v>0</v>
      </c>
      <c r="CC12" s="243">
        <f t="shared" ca="1" si="18"/>
        <v>0</v>
      </c>
      <c r="CD12" s="243">
        <f t="shared" ca="1" si="18"/>
        <v>0</v>
      </c>
      <c r="CE12" s="243">
        <f t="shared" ca="1" si="18"/>
        <v>0</v>
      </c>
      <c r="CF12" s="243">
        <f t="shared" ca="1" si="18"/>
        <v>0</v>
      </c>
      <c r="CG12" s="243">
        <f t="shared" ca="1" si="18"/>
        <v>0</v>
      </c>
      <c r="CH12" s="243">
        <f t="shared" ca="1" si="18"/>
        <v>0</v>
      </c>
      <c r="CI12" s="243">
        <f t="shared" ca="1" si="18"/>
        <v>0</v>
      </c>
      <c r="CJ12" s="243">
        <f t="shared" ref="CJ12:DC15" ca="1" si="19">OFFSET(INDIRECT("'"&amp;Opt_alt&amp;"'!H12"),$A12,CJ$5)*$DF12</f>
        <v>0</v>
      </c>
      <c r="CK12" s="243">
        <f t="shared" ca="1" si="19"/>
        <v>0</v>
      </c>
      <c r="CL12" s="243">
        <f t="shared" ca="1" si="19"/>
        <v>0</v>
      </c>
      <c r="CM12" s="243">
        <f t="shared" ca="1" si="19"/>
        <v>0</v>
      </c>
      <c r="CN12" s="243">
        <f t="shared" ca="1" si="19"/>
        <v>0</v>
      </c>
      <c r="CO12" s="243">
        <f t="shared" ca="1" si="19"/>
        <v>0</v>
      </c>
      <c r="CP12" s="243">
        <f t="shared" ca="1" si="19"/>
        <v>0</v>
      </c>
      <c r="CQ12" s="243">
        <f t="shared" ca="1" si="19"/>
        <v>0</v>
      </c>
      <c r="CR12" s="243">
        <f t="shared" ca="1" si="19"/>
        <v>0</v>
      </c>
      <c r="CS12" s="243">
        <f t="shared" ca="1" si="19"/>
        <v>0</v>
      </c>
      <c r="CT12" s="243">
        <f t="shared" ca="1" si="19"/>
        <v>0</v>
      </c>
      <c r="CU12" s="243">
        <f t="shared" ca="1" si="19"/>
        <v>0</v>
      </c>
      <c r="CV12" s="243">
        <f t="shared" ca="1" si="19"/>
        <v>0</v>
      </c>
      <c r="CW12" s="243">
        <f t="shared" ca="1" si="19"/>
        <v>0</v>
      </c>
      <c r="CX12" s="243">
        <f t="shared" ca="1" si="19"/>
        <v>0</v>
      </c>
      <c r="CY12" s="243">
        <f t="shared" ca="1" si="19"/>
        <v>0</v>
      </c>
      <c r="CZ12" s="243">
        <f t="shared" ca="1" si="19"/>
        <v>0</v>
      </c>
      <c r="DA12" s="243">
        <f t="shared" ca="1" si="19"/>
        <v>0</v>
      </c>
      <c r="DB12" s="243">
        <f t="shared" ca="1" si="19"/>
        <v>0</v>
      </c>
      <c r="DC12" s="243">
        <f t="shared" ca="1" si="19"/>
        <v>0</v>
      </c>
      <c r="DE12" s="113" t="str">
        <f t="shared" ref="DE12:DE75" ca="1" si="20">OFFSET(INDIRECT("'"&amp;Opt_alt&amp;"'!B12"),$A12,0)</f>
        <v>D.1.1.</v>
      </c>
      <c r="DF12">
        <v>1</v>
      </c>
      <c r="DG12">
        <f t="shared" ref="DG12:DG75" ca="1" si="21">OFFSET(INDIRECT("'"&amp;Opt_alt&amp;"'!H12"),$A12,DG$5)</f>
        <v>21</v>
      </c>
      <c r="DH12">
        <v>0</v>
      </c>
    </row>
    <row r="13" spans="1:112" ht="28.8" hidden="1">
      <c r="A13" s="68">
        <v>1</v>
      </c>
      <c r="B13" s="240" t="str">
        <f t="shared" ca="1" si="14"/>
        <v>D.1.2.</v>
      </c>
      <c r="C13" s="241" t="str">
        <f t="shared" ca="1" si="15"/>
        <v>Viešųjų pirkimų įsigyti paslaugas parengiamiesiems darbams jūrinių vėjo elektrinių plėtrai vykdymas</v>
      </c>
      <c r="D13" s="244"/>
      <c r="E13" s="242">
        <f t="shared" ca="1" si="16"/>
        <v>0.21</v>
      </c>
      <c r="F13" s="171">
        <f ca="1">H13+NPV(FD,I13:INDEX(I13:DC13,PAL))</f>
        <v>0</v>
      </c>
      <c r="G13" s="171">
        <f ca="1">SUMIF($H$5:$DC$5,"&lt;="&amp;PAL,$H13:$DC13)</f>
        <v>0</v>
      </c>
      <c r="H13" s="243">
        <f t="shared" ca="1" si="17"/>
        <v>0</v>
      </c>
      <c r="I13" s="243">
        <f t="shared" ref="I13:BT16" ca="1" si="22">OFFSET(INDIRECT("'"&amp;Opt_alt&amp;"'!H12"),$A13,I$5)*$DF13</f>
        <v>0</v>
      </c>
      <c r="J13" s="243">
        <f t="shared" ca="1" si="22"/>
        <v>0</v>
      </c>
      <c r="K13" s="243">
        <f t="shared" ca="1" si="22"/>
        <v>0</v>
      </c>
      <c r="L13" s="243">
        <f t="shared" ca="1" si="22"/>
        <v>0</v>
      </c>
      <c r="M13" s="243">
        <f t="shared" ca="1" si="22"/>
        <v>0</v>
      </c>
      <c r="N13" s="243">
        <f t="shared" ca="1" si="22"/>
        <v>0</v>
      </c>
      <c r="O13" s="243">
        <f t="shared" ca="1" si="22"/>
        <v>0</v>
      </c>
      <c r="P13" s="243">
        <f t="shared" ca="1" si="22"/>
        <v>0</v>
      </c>
      <c r="Q13" s="243">
        <f t="shared" ca="1" si="22"/>
        <v>0</v>
      </c>
      <c r="R13" s="243">
        <f t="shared" ca="1" si="22"/>
        <v>0</v>
      </c>
      <c r="S13" s="243">
        <f t="shared" ca="1" si="22"/>
        <v>0</v>
      </c>
      <c r="T13" s="243">
        <f t="shared" ca="1" si="22"/>
        <v>0</v>
      </c>
      <c r="U13" s="243">
        <f t="shared" ca="1" si="22"/>
        <v>0</v>
      </c>
      <c r="V13" s="243">
        <f t="shared" ca="1" si="22"/>
        <v>0</v>
      </c>
      <c r="W13" s="243">
        <f t="shared" ca="1" si="22"/>
        <v>0</v>
      </c>
      <c r="X13" s="243">
        <f t="shared" ca="1" si="22"/>
        <v>0</v>
      </c>
      <c r="Y13" s="243">
        <f t="shared" ca="1" si="22"/>
        <v>0</v>
      </c>
      <c r="Z13" s="243">
        <f t="shared" ca="1" si="22"/>
        <v>0</v>
      </c>
      <c r="AA13" s="243">
        <f t="shared" ca="1" si="22"/>
        <v>0</v>
      </c>
      <c r="AB13" s="243">
        <f t="shared" ca="1" si="22"/>
        <v>0</v>
      </c>
      <c r="AC13" s="243">
        <f t="shared" ca="1" si="22"/>
        <v>0</v>
      </c>
      <c r="AD13" s="243">
        <f t="shared" ca="1" si="22"/>
        <v>0</v>
      </c>
      <c r="AE13" s="243">
        <f t="shared" ca="1" si="22"/>
        <v>0</v>
      </c>
      <c r="AF13" s="243">
        <f t="shared" ca="1" si="22"/>
        <v>0</v>
      </c>
      <c r="AG13" s="243">
        <f t="shared" ca="1" si="22"/>
        <v>0</v>
      </c>
      <c r="AH13" s="243">
        <f t="shared" ca="1" si="22"/>
        <v>0</v>
      </c>
      <c r="AI13" s="243">
        <f t="shared" ca="1" si="22"/>
        <v>0</v>
      </c>
      <c r="AJ13" s="243">
        <f t="shared" ca="1" si="22"/>
        <v>0</v>
      </c>
      <c r="AK13" s="243">
        <f t="shared" ca="1" si="22"/>
        <v>0</v>
      </c>
      <c r="AL13" s="243">
        <f t="shared" ca="1" si="22"/>
        <v>0</v>
      </c>
      <c r="AM13" s="243">
        <f t="shared" ca="1" si="22"/>
        <v>0</v>
      </c>
      <c r="AN13" s="243">
        <f t="shared" ca="1" si="22"/>
        <v>0</v>
      </c>
      <c r="AO13" s="243">
        <f t="shared" ca="1" si="22"/>
        <v>0</v>
      </c>
      <c r="AP13" s="243">
        <f t="shared" ca="1" si="22"/>
        <v>0</v>
      </c>
      <c r="AQ13" s="243">
        <f t="shared" ca="1" si="22"/>
        <v>0</v>
      </c>
      <c r="AR13" s="243">
        <f t="shared" ca="1" si="22"/>
        <v>0</v>
      </c>
      <c r="AS13" s="243">
        <f t="shared" ca="1" si="22"/>
        <v>0</v>
      </c>
      <c r="AT13" s="243">
        <f t="shared" ca="1" si="22"/>
        <v>0</v>
      </c>
      <c r="AU13" s="243">
        <f t="shared" ca="1" si="22"/>
        <v>0</v>
      </c>
      <c r="AV13" s="243">
        <f t="shared" ca="1" si="22"/>
        <v>0</v>
      </c>
      <c r="AW13" s="243">
        <f t="shared" ca="1" si="22"/>
        <v>0</v>
      </c>
      <c r="AX13" s="243">
        <f t="shared" ca="1" si="22"/>
        <v>0</v>
      </c>
      <c r="AY13" s="243">
        <f t="shared" ca="1" si="22"/>
        <v>0</v>
      </c>
      <c r="AZ13" s="243">
        <f t="shared" ca="1" si="22"/>
        <v>0</v>
      </c>
      <c r="BA13" s="243">
        <f t="shared" ca="1" si="22"/>
        <v>0</v>
      </c>
      <c r="BB13" s="243">
        <f t="shared" ca="1" si="22"/>
        <v>0</v>
      </c>
      <c r="BC13" s="243">
        <f t="shared" ca="1" si="22"/>
        <v>0</v>
      </c>
      <c r="BD13" s="243">
        <f t="shared" ca="1" si="22"/>
        <v>0</v>
      </c>
      <c r="BE13" s="243">
        <f t="shared" ca="1" si="22"/>
        <v>0</v>
      </c>
      <c r="BF13" s="243">
        <f t="shared" ca="1" si="22"/>
        <v>0</v>
      </c>
      <c r="BG13" s="243">
        <f t="shared" ca="1" si="22"/>
        <v>0</v>
      </c>
      <c r="BH13" s="243">
        <f t="shared" ca="1" si="22"/>
        <v>0</v>
      </c>
      <c r="BI13" s="243">
        <f t="shared" ca="1" si="22"/>
        <v>0</v>
      </c>
      <c r="BJ13" s="243">
        <f t="shared" ca="1" si="22"/>
        <v>0</v>
      </c>
      <c r="BK13" s="243">
        <f t="shared" ca="1" si="22"/>
        <v>0</v>
      </c>
      <c r="BL13" s="243">
        <f t="shared" ca="1" si="22"/>
        <v>0</v>
      </c>
      <c r="BM13" s="243">
        <f t="shared" ca="1" si="22"/>
        <v>0</v>
      </c>
      <c r="BN13" s="243">
        <f t="shared" ca="1" si="22"/>
        <v>0</v>
      </c>
      <c r="BO13" s="243">
        <f t="shared" ca="1" si="22"/>
        <v>0</v>
      </c>
      <c r="BP13" s="243">
        <f t="shared" ca="1" si="22"/>
        <v>0</v>
      </c>
      <c r="BQ13" s="243">
        <f t="shared" ca="1" si="22"/>
        <v>0</v>
      </c>
      <c r="BR13" s="243">
        <f t="shared" ca="1" si="22"/>
        <v>0</v>
      </c>
      <c r="BS13" s="243">
        <f t="shared" ca="1" si="22"/>
        <v>0</v>
      </c>
      <c r="BT13" s="243">
        <f t="shared" ca="1" si="22"/>
        <v>0</v>
      </c>
      <c r="BU13" s="243">
        <f t="shared" ca="1" si="18"/>
        <v>0</v>
      </c>
      <c r="BV13" s="243">
        <f t="shared" ca="1" si="18"/>
        <v>0</v>
      </c>
      <c r="BW13" s="243">
        <f t="shared" ca="1" si="18"/>
        <v>0</v>
      </c>
      <c r="BX13" s="243">
        <f t="shared" ca="1" si="18"/>
        <v>0</v>
      </c>
      <c r="BY13" s="243">
        <f t="shared" ca="1" si="18"/>
        <v>0</v>
      </c>
      <c r="BZ13" s="243">
        <f t="shared" ca="1" si="18"/>
        <v>0</v>
      </c>
      <c r="CA13" s="243">
        <f t="shared" ca="1" si="18"/>
        <v>0</v>
      </c>
      <c r="CB13" s="243">
        <f t="shared" ca="1" si="18"/>
        <v>0</v>
      </c>
      <c r="CC13" s="243">
        <f t="shared" ca="1" si="18"/>
        <v>0</v>
      </c>
      <c r="CD13" s="243">
        <f t="shared" ca="1" si="18"/>
        <v>0</v>
      </c>
      <c r="CE13" s="243">
        <f t="shared" ca="1" si="18"/>
        <v>0</v>
      </c>
      <c r="CF13" s="243">
        <f t="shared" ca="1" si="18"/>
        <v>0</v>
      </c>
      <c r="CG13" s="243">
        <f t="shared" ca="1" si="18"/>
        <v>0</v>
      </c>
      <c r="CH13" s="243">
        <f t="shared" ca="1" si="18"/>
        <v>0</v>
      </c>
      <c r="CI13" s="243">
        <f t="shared" ca="1" si="18"/>
        <v>0</v>
      </c>
      <c r="CJ13" s="243">
        <f t="shared" ca="1" si="19"/>
        <v>0</v>
      </c>
      <c r="CK13" s="243">
        <f t="shared" ca="1" si="19"/>
        <v>0</v>
      </c>
      <c r="CL13" s="243">
        <f t="shared" ca="1" si="19"/>
        <v>0</v>
      </c>
      <c r="CM13" s="243">
        <f t="shared" ca="1" si="19"/>
        <v>0</v>
      </c>
      <c r="CN13" s="243">
        <f t="shared" ca="1" si="19"/>
        <v>0</v>
      </c>
      <c r="CO13" s="243">
        <f t="shared" ca="1" si="19"/>
        <v>0</v>
      </c>
      <c r="CP13" s="243">
        <f t="shared" ca="1" si="19"/>
        <v>0</v>
      </c>
      <c r="CQ13" s="243">
        <f t="shared" ca="1" si="19"/>
        <v>0</v>
      </c>
      <c r="CR13" s="243">
        <f t="shared" ca="1" si="19"/>
        <v>0</v>
      </c>
      <c r="CS13" s="243">
        <f t="shared" ca="1" si="19"/>
        <v>0</v>
      </c>
      <c r="CT13" s="243">
        <f t="shared" ca="1" si="19"/>
        <v>0</v>
      </c>
      <c r="CU13" s="243">
        <f t="shared" ca="1" si="19"/>
        <v>0</v>
      </c>
      <c r="CV13" s="243">
        <f t="shared" ca="1" si="19"/>
        <v>0</v>
      </c>
      <c r="CW13" s="243">
        <f t="shared" ca="1" si="19"/>
        <v>0</v>
      </c>
      <c r="CX13" s="243">
        <f t="shared" ca="1" si="19"/>
        <v>0</v>
      </c>
      <c r="CY13" s="243">
        <f t="shared" ca="1" si="19"/>
        <v>0</v>
      </c>
      <c r="CZ13" s="243">
        <f t="shared" ca="1" si="19"/>
        <v>0</v>
      </c>
      <c r="DA13" s="243">
        <f t="shared" ca="1" si="19"/>
        <v>0</v>
      </c>
      <c r="DB13" s="243">
        <f t="shared" ca="1" si="19"/>
        <v>0</v>
      </c>
      <c r="DC13" s="243">
        <f t="shared" ca="1" si="19"/>
        <v>0</v>
      </c>
      <c r="DE13" s="113" t="str">
        <f t="shared" ca="1" si="20"/>
        <v>D.1.2.</v>
      </c>
      <c r="DF13">
        <v>1</v>
      </c>
      <c r="DG13">
        <f t="shared" ca="1" si="21"/>
        <v>21</v>
      </c>
      <c r="DH13">
        <v>0</v>
      </c>
    </row>
    <row r="14" spans="1:112" ht="28.8" hidden="1">
      <c r="A14" s="68">
        <v>2</v>
      </c>
      <c r="B14" s="240" t="str">
        <f t="shared" ca="1" si="14"/>
        <v>D.1.3.</v>
      </c>
      <c r="C14" s="241" t="str">
        <f t="shared" ca="1" si="15"/>
        <v>Projektų finansavimo sąlygų aprašo parengimas naujiems elektros energijos gamybos iš AEI pajėgumams kurti</v>
      </c>
      <c r="D14" s="244"/>
      <c r="E14" s="242">
        <f t="shared" ca="1" si="16"/>
        <v>0.21</v>
      </c>
      <c r="F14" s="171">
        <f ca="1">H14+NPV(FD,I14:INDEX(I14:DC14,PAL))</f>
        <v>0</v>
      </c>
      <c r="G14" s="171">
        <f ca="1">SUMIF($H$5:$DC$5,"&lt;="&amp;PAL,$H14:$DC14)</f>
        <v>0</v>
      </c>
      <c r="H14" s="243">
        <f t="shared" ca="1" si="17"/>
        <v>0</v>
      </c>
      <c r="I14" s="243">
        <f t="shared" ca="1" si="22"/>
        <v>0</v>
      </c>
      <c r="J14" s="243">
        <f t="shared" ca="1" si="22"/>
        <v>0</v>
      </c>
      <c r="K14" s="243">
        <f t="shared" ca="1" si="22"/>
        <v>0</v>
      </c>
      <c r="L14" s="243">
        <f t="shared" ca="1" si="22"/>
        <v>0</v>
      </c>
      <c r="M14" s="243">
        <f t="shared" ca="1" si="22"/>
        <v>0</v>
      </c>
      <c r="N14" s="243">
        <f t="shared" ca="1" si="22"/>
        <v>0</v>
      </c>
      <c r="O14" s="243">
        <f t="shared" ca="1" si="22"/>
        <v>0</v>
      </c>
      <c r="P14" s="243">
        <f t="shared" ca="1" si="22"/>
        <v>0</v>
      </c>
      <c r="Q14" s="243">
        <f t="shared" ca="1" si="22"/>
        <v>0</v>
      </c>
      <c r="R14" s="243">
        <f t="shared" ca="1" si="22"/>
        <v>0</v>
      </c>
      <c r="S14" s="243">
        <f t="shared" ca="1" si="22"/>
        <v>0</v>
      </c>
      <c r="T14" s="243">
        <f t="shared" ca="1" si="22"/>
        <v>0</v>
      </c>
      <c r="U14" s="243">
        <f t="shared" ca="1" si="22"/>
        <v>0</v>
      </c>
      <c r="V14" s="243">
        <f t="shared" ca="1" si="22"/>
        <v>0</v>
      </c>
      <c r="W14" s="243">
        <f t="shared" ca="1" si="22"/>
        <v>0</v>
      </c>
      <c r="X14" s="243">
        <f t="shared" ca="1" si="22"/>
        <v>0</v>
      </c>
      <c r="Y14" s="243">
        <f t="shared" ca="1" si="22"/>
        <v>0</v>
      </c>
      <c r="Z14" s="243">
        <f t="shared" ca="1" si="22"/>
        <v>0</v>
      </c>
      <c r="AA14" s="243">
        <f t="shared" ca="1" si="22"/>
        <v>0</v>
      </c>
      <c r="AB14" s="243">
        <f t="shared" ca="1" si="22"/>
        <v>0</v>
      </c>
      <c r="AC14" s="243">
        <f t="shared" ca="1" si="22"/>
        <v>0</v>
      </c>
      <c r="AD14" s="243">
        <f t="shared" ca="1" si="22"/>
        <v>0</v>
      </c>
      <c r="AE14" s="243">
        <f t="shared" ca="1" si="22"/>
        <v>0</v>
      </c>
      <c r="AF14" s="243">
        <f t="shared" ca="1" si="22"/>
        <v>0</v>
      </c>
      <c r="AG14" s="243">
        <f t="shared" ca="1" si="22"/>
        <v>0</v>
      </c>
      <c r="AH14" s="243">
        <f t="shared" ca="1" si="22"/>
        <v>0</v>
      </c>
      <c r="AI14" s="243">
        <f t="shared" ca="1" si="22"/>
        <v>0</v>
      </c>
      <c r="AJ14" s="243">
        <f t="shared" ca="1" si="22"/>
        <v>0</v>
      </c>
      <c r="AK14" s="243">
        <f t="shared" ca="1" si="22"/>
        <v>0</v>
      </c>
      <c r="AL14" s="243">
        <f t="shared" ca="1" si="22"/>
        <v>0</v>
      </c>
      <c r="AM14" s="243">
        <f t="shared" ca="1" si="22"/>
        <v>0</v>
      </c>
      <c r="AN14" s="243">
        <f t="shared" ca="1" si="22"/>
        <v>0</v>
      </c>
      <c r="AO14" s="243">
        <f t="shared" ca="1" si="22"/>
        <v>0</v>
      </c>
      <c r="AP14" s="243">
        <f t="shared" ca="1" si="22"/>
        <v>0</v>
      </c>
      <c r="AQ14" s="243">
        <f t="shared" ca="1" si="22"/>
        <v>0</v>
      </c>
      <c r="AR14" s="243">
        <f t="shared" ca="1" si="22"/>
        <v>0</v>
      </c>
      <c r="AS14" s="243">
        <f t="shared" ca="1" si="22"/>
        <v>0</v>
      </c>
      <c r="AT14" s="243">
        <f t="shared" ca="1" si="22"/>
        <v>0</v>
      </c>
      <c r="AU14" s="243">
        <f t="shared" ca="1" si="22"/>
        <v>0</v>
      </c>
      <c r="AV14" s="243">
        <f t="shared" ca="1" si="22"/>
        <v>0</v>
      </c>
      <c r="AW14" s="243">
        <f t="shared" ca="1" si="22"/>
        <v>0</v>
      </c>
      <c r="AX14" s="243">
        <f t="shared" ca="1" si="22"/>
        <v>0</v>
      </c>
      <c r="AY14" s="243">
        <f t="shared" ca="1" si="22"/>
        <v>0</v>
      </c>
      <c r="AZ14" s="243">
        <f t="shared" ca="1" si="22"/>
        <v>0</v>
      </c>
      <c r="BA14" s="243">
        <f t="shared" ca="1" si="22"/>
        <v>0</v>
      </c>
      <c r="BB14" s="243">
        <f t="shared" ca="1" si="22"/>
        <v>0</v>
      </c>
      <c r="BC14" s="243">
        <f t="shared" ca="1" si="22"/>
        <v>0</v>
      </c>
      <c r="BD14" s="243">
        <f t="shared" ca="1" si="22"/>
        <v>0</v>
      </c>
      <c r="BE14" s="243">
        <f t="shared" ca="1" si="22"/>
        <v>0</v>
      </c>
      <c r="BF14" s="243">
        <f t="shared" ca="1" si="22"/>
        <v>0</v>
      </c>
      <c r="BG14" s="243">
        <f t="shared" ca="1" si="22"/>
        <v>0</v>
      </c>
      <c r="BH14" s="243">
        <f t="shared" ca="1" si="22"/>
        <v>0</v>
      </c>
      <c r="BI14" s="243">
        <f t="shared" ca="1" si="22"/>
        <v>0</v>
      </c>
      <c r="BJ14" s="243">
        <f t="shared" ca="1" si="22"/>
        <v>0</v>
      </c>
      <c r="BK14" s="243">
        <f t="shared" ca="1" si="22"/>
        <v>0</v>
      </c>
      <c r="BL14" s="243">
        <f t="shared" ca="1" si="22"/>
        <v>0</v>
      </c>
      <c r="BM14" s="243">
        <f t="shared" ca="1" si="22"/>
        <v>0</v>
      </c>
      <c r="BN14" s="243">
        <f t="shared" ca="1" si="22"/>
        <v>0</v>
      </c>
      <c r="BO14" s="243">
        <f t="shared" ca="1" si="22"/>
        <v>0</v>
      </c>
      <c r="BP14" s="243">
        <f t="shared" ca="1" si="22"/>
        <v>0</v>
      </c>
      <c r="BQ14" s="243">
        <f t="shared" ca="1" si="22"/>
        <v>0</v>
      </c>
      <c r="BR14" s="243">
        <f t="shared" ca="1" si="22"/>
        <v>0</v>
      </c>
      <c r="BS14" s="243">
        <f t="shared" ca="1" si="22"/>
        <v>0</v>
      </c>
      <c r="BT14" s="243">
        <f t="shared" ca="1" si="22"/>
        <v>0</v>
      </c>
      <c r="BU14" s="243">
        <f t="shared" ca="1" si="18"/>
        <v>0</v>
      </c>
      <c r="BV14" s="243">
        <f t="shared" ca="1" si="18"/>
        <v>0</v>
      </c>
      <c r="BW14" s="243">
        <f t="shared" ca="1" si="18"/>
        <v>0</v>
      </c>
      <c r="BX14" s="243">
        <f t="shared" ca="1" si="18"/>
        <v>0</v>
      </c>
      <c r="BY14" s="243">
        <f t="shared" ca="1" si="18"/>
        <v>0</v>
      </c>
      <c r="BZ14" s="243">
        <f t="shared" ca="1" si="18"/>
        <v>0</v>
      </c>
      <c r="CA14" s="243">
        <f t="shared" ca="1" si="18"/>
        <v>0</v>
      </c>
      <c r="CB14" s="243">
        <f t="shared" ca="1" si="18"/>
        <v>0</v>
      </c>
      <c r="CC14" s="243">
        <f t="shared" ca="1" si="18"/>
        <v>0</v>
      </c>
      <c r="CD14" s="243">
        <f t="shared" ca="1" si="18"/>
        <v>0</v>
      </c>
      <c r="CE14" s="243">
        <f t="shared" ca="1" si="18"/>
        <v>0</v>
      </c>
      <c r="CF14" s="243">
        <f t="shared" ca="1" si="18"/>
        <v>0</v>
      </c>
      <c r="CG14" s="243">
        <f t="shared" ca="1" si="18"/>
        <v>0</v>
      </c>
      <c r="CH14" s="243">
        <f t="shared" ca="1" si="18"/>
        <v>0</v>
      </c>
      <c r="CI14" s="243">
        <f t="shared" ca="1" si="18"/>
        <v>0</v>
      </c>
      <c r="CJ14" s="243">
        <f t="shared" ca="1" si="19"/>
        <v>0</v>
      </c>
      <c r="CK14" s="243">
        <f t="shared" ca="1" si="19"/>
        <v>0</v>
      </c>
      <c r="CL14" s="243">
        <f t="shared" ca="1" si="19"/>
        <v>0</v>
      </c>
      <c r="CM14" s="243">
        <f t="shared" ca="1" si="19"/>
        <v>0</v>
      </c>
      <c r="CN14" s="243">
        <f t="shared" ca="1" si="19"/>
        <v>0</v>
      </c>
      <c r="CO14" s="243">
        <f t="shared" ca="1" si="19"/>
        <v>0</v>
      </c>
      <c r="CP14" s="243">
        <f t="shared" ca="1" si="19"/>
        <v>0</v>
      </c>
      <c r="CQ14" s="243">
        <f t="shared" ca="1" si="19"/>
        <v>0</v>
      </c>
      <c r="CR14" s="243">
        <f t="shared" ca="1" si="19"/>
        <v>0</v>
      </c>
      <c r="CS14" s="243">
        <f t="shared" ca="1" si="19"/>
        <v>0</v>
      </c>
      <c r="CT14" s="243">
        <f t="shared" ca="1" si="19"/>
        <v>0</v>
      </c>
      <c r="CU14" s="243">
        <f t="shared" ca="1" si="19"/>
        <v>0</v>
      </c>
      <c r="CV14" s="243">
        <f t="shared" ca="1" si="19"/>
        <v>0</v>
      </c>
      <c r="CW14" s="243">
        <f t="shared" ca="1" si="19"/>
        <v>0</v>
      </c>
      <c r="CX14" s="243">
        <f t="shared" ca="1" si="19"/>
        <v>0</v>
      </c>
      <c r="CY14" s="243">
        <f t="shared" ca="1" si="19"/>
        <v>0</v>
      </c>
      <c r="CZ14" s="243">
        <f t="shared" ca="1" si="19"/>
        <v>0</v>
      </c>
      <c r="DA14" s="243">
        <f t="shared" ca="1" si="19"/>
        <v>0</v>
      </c>
      <c r="DB14" s="243">
        <f t="shared" ca="1" si="19"/>
        <v>0</v>
      </c>
      <c r="DC14" s="243">
        <f t="shared" ca="1" si="19"/>
        <v>0</v>
      </c>
      <c r="DE14" s="113" t="str">
        <f t="shared" ca="1" si="20"/>
        <v>D.1.3.</v>
      </c>
      <c r="DF14">
        <v>1</v>
      </c>
      <c r="DG14">
        <f t="shared" ca="1" si="21"/>
        <v>21</v>
      </c>
      <c r="DH14">
        <v>0</v>
      </c>
    </row>
    <row r="15" spans="1:112" ht="28.8" hidden="1">
      <c r="A15" s="68">
        <v>3</v>
      </c>
      <c r="B15" s="240" t="str">
        <f t="shared" ca="1" si="14"/>
        <v>D.1.4.</v>
      </c>
      <c r="C15" s="241" t="str">
        <f t="shared" ca="1" si="15"/>
        <v>Projektų finansavimo sąlygų aprašo parengimas naujiems (individualių) elektros energijos iš AEI saugojimo pajėgumai kurti</v>
      </c>
      <c r="D15" s="244"/>
      <c r="E15" s="242">
        <f t="shared" ca="1" si="16"/>
        <v>0.21</v>
      </c>
      <c r="F15" s="171">
        <f ca="1">H15+NPV(FD,I15:INDEX(I15:DC15,PAL))</f>
        <v>0</v>
      </c>
      <c r="G15" s="171">
        <f ca="1">SUMIF($H$5:$DC$5,"&lt;="&amp;PAL,$H15:$DC15)</f>
        <v>0</v>
      </c>
      <c r="H15" s="243">
        <f t="shared" ca="1" si="17"/>
        <v>0</v>
      </c>
      <c r="I15" s="243">
        <f t="shared" ca="1" si="22"/>
        <v>0</v>
      </c>
      <c r="J15" s="243">
        <f t="shared" ca="1" si="22"/>
        <v>0</v>
      </c>
      <c r="K15" s="243">
        <f t="shared" ca="1" si="22"/>
        <v>0</v>
      </c>
      <c r="L15" s="243">
        <f t="shared" ca="1" si="22"/>
        <v>0</v>
      </c>
      <c r="M15" s="243">
        <f t="shared" ca="1" si="22"/>
        <v>0</v>
      </c>
      <c r="N15" s="243">
        <f t="shared" ca="1" si="22"/>
        <v>0</v>
      </c>
      <c r="O15" s="243">
        <f t="shared" ca="1" si="22"/>
        <v>0</v>
      </c>
      <c r="P15" s="243">
        <f t="shared" ca="1" si="22"/>
        <v>0</v>
      </c>
      <c r="Q15" s="243">
        <f t="shared" ca="1" si="22"/>
        <v>0</v>
      </c>
      <c r="R15" s="243">
        <f t="shared" ca="1" si="22"/>
        <v>0</v>
      </c>
      <c r="S15" s="243">
        <f t="shared" ca="1" si="22"/>
        <v>0</v>
      </c>
      <c r="T15" s="243">
        <f t="shared" ca="1" si="22"/>
        <v>0</v>
      </c>
      <c r="U15" s="243">
        <f t="shared" ca="1" si="22"/>
        <v>0</v>
      </c>
      <c r="V15" s="243">
        <f t="shared" ca="1" si="22"/>
        <v>0</v>
      </c>
      <c r="W15" s="243">
        <f t="shared" ca="1" si="22"/>
        <v>0</v>
      </c>
      <c r="X15" s="243">
        <f t="shared" ca="1" si="22"/>
        <v>0</v>
      </c>
      <c r="Y15" s="243">
        <f t="shared" ca="1" si="22"/>
        <v>0</v>
      </c>
      <c r="Z15" s="243">
        <f t="shared" ca="1" si="22"/>
        <v>0</v>
      </c>
      <c r="AA15" s="243">
        <f t="shared" ca="1" si="22"/>
        <v>0</v>
      </c>
      <c r="AB15" s="243">
        <f t="shared" ca="1" si="22"/>
        <v>0</v>
      </c>
      <c r="AC15" s="243">
        <f t="shared" ca="1" si="22"/>
        <v>0</v>
      </c>
      <c r="AD15" s="243">
        <f t="shared" ca="1" si="22"/>
        <v>0</v>
      </c>
      <c r="AE15" s="243">
        <f t="shared" ca="1" si="22"/>
        <v>0</v>
      </c>
      <c r="AF15" s="243">
        <f t="shared" ca="1" si="22"/>
        <v>0</v>
      </c>
      <c r="AG15" s="243">
        <f t="shared" ca="1" si="22"/>
        <v>0</v>
      </c>
      <c r="AH15" s="243">
        <f t="shared" ca="1" si="22"/>
        <v>0</v>
      </c>
      <c r="AI15" s="243">
        <f t="shared" ca="1" si="22"/>
        <v>0</v>
      </c>
      <c r="AJ15" s="243">
        <f t="shared" ca="1" si="22"/>
        <v>0</v>
      </c>
      <c r="AK15" s="243">
        <f t="shared" ca="1" si="22"/>
        <v>0</v>
      </c>
      <c r="AL15" s="243">
        <f t="shared" ca="1" si="22"/>
        <v>0</v>
      </c>
      <c r="AM15" s="243">
        <f t="shared" ca="1" si="22"/>
        <v>0</v>
      </c>
      <c r="AN15" s="243">
        <f t="shared" ca="1" si="22"/>
        <v>0</v>
      </c>
      <c r="AO15" s="243">
        <f t="shared" ca="1" si="22"/>
        <v>0</v>
      </c>
      <c r="AP15" s="243">
        <f t="shared" ca="1" si="22"/>
        <v>0</v>
      </c>
      <c r="AQ15" s="243">
        <f t="shared" ca="1" si="22"/>
        <v>0</v>
      </c>
      <c r="AR15" s="243">
        <f t="shared" ca="1" si="22"/>
        <v>0</v>
      </c>
      <c r="AS15" s="243">
        <f t="shared" ca="1" si="22"/>
        <v>0</v>
      </c>
      <c r="AT15" s="243">
        <f t="shared" ca="1" si="22"/>
        <v>0</v>
      </c>
      <c r="AU15" s="243">
        <f t="shared" ca="1" si="22"/>
        <v>0</v>
      </c>
      <c r="AV15" s="243">
        <f t="shared" ca="1" si="22"/>
        <v>0</v>
      </c>
      <c r="AW15" s="243">
        <f t="shared" ca="1" si="22"/>
        <v>0</v>
      </c>
      <c r="AX15" s="243">
        <f t="shared" ca="1" si="22"/>
        <v>0</v>
      </c>
      <c r="AY15" s="243">
        <f t="shared" ca="1" si="22"/>
        <v>0</v>
      </c>
      <c r="AZ15" s="243">
        <f t="shared" ca="1" si="22"/>
        <v>0</v>
      </c>
      <c r="BA15" s="243">
        <f t="shared" ca="1" si="22"/>
        <v>0</v>
      </c>
      <c r="BB15" s="243">
        <f t="shared" ca="1" si="22"/>
        <v>0</v>
      </c>
      <c r="BC15" s="243">
        <f t="shared" ca="1" si="22"/>
        <v>0</v>
      </c>
      <c r="BD15" s="243">
        <f t="shared" ca="1" si="22"/>
        <v>0</v>
      </c>
      <c r="BE15" s="243">
        <f t="shared" ca="1" si="22"/>
        <v>0</v>
      </c>
      <c r="BF15" s="243">
        <f t="shared" ca="1" si="22"/>
        <v>0</v>
      </c>
      <c r="BG15" s="243">
        <f t="shared" ca="1" si="22"/>
        <v>0</v>
      </c>
      <c r="BH15" s="243">
        <f t="shared" ca="1" si="22"/>
        <v>0</v>
      </c>
      <c r="BI15" s="243">
        <f t="shared" ca="1" si="22"/>
        <v>0</v>
      </c>
      <c r="BJ15" s="243">
        <f t="shared" ca="1" si="22"/>
        <v>0</v>
      </c>
      <c r="BK15" s="243">
        <f t="shared" ca="1" si="22"/>
        <v>0</v>
      </c>
      <c r="BL15" s="243">
        <f t="shared" ca="1" si="22"/>
        <v>0</v>
      </c>
      <c r="BM15" s="243">
        <f t="shared" ca="1" si="22"/>
        <v>0</v>
      </c>
      <c r="BN15" s="243">
        <f t="shared" ca="1" si="22"/>
        <v>0</v>
      </c>
      <c r="BO15" s="243">
        <f t="shared" ca="1" si="22"/>
        <v>0</v>
      </c>
      <c r="BP15" s="243">
        <f t="shared" ca="1" si="22"/>
        <v>0</v>
      </c>
      <c r="BQ15" s="243">
        <f t="shared" ca="1" si="22"/>
        <v>0</v>
      </c>
      <c r="BR15" s="243">
        <f t="shared" ca="1" si="22"/>
        <v>0</v>
      </c>
      <c r="BS15" s="243">
        <f t="shared" ca="1" si="22"/>
        <v>0</v>
      </c>
      <c r="BT15" s="243">
        <f t="shared" ca="1" si="22"/>
        <v>0</v>
      </c>
      <c r="BU15" s="243">
        <f t="shared" ca="1" si="18"/>
        <v>0</v>
      </c>
      <c r="BV15" s="243">
        <f t="shared" ca="1" si="18"/>
        <v>0</v>
      </c>
      <c r="BW15" s="243">
        <f t="shared" ca="1" si="18"/>
        <v>0</v>
      </c>
      <c r="BX15" s="243">
        <f t="shared" ca="1" si="18"/>
        <v>0</v>
      </c>
      <c r="BY15" s="243">
        <f t="shared" ca="1" si="18"/>
        <v>0</v>
      </c>
      <c r="BZ15" s="243">
        <f t="shared" ca="1" si="18"/>
        <v>0</v>
      </c>
      <c r="CA15" s="243">
        <f t="shared" ca="1" si="18"/>
        <v>0</v>
      </c>
      <c r="CB15" s="243">
        <f t="shared" ca="1" si="18"/>
        <v>0</v>
      </c>
      <c r="CC15" s="243">
        <f t="shared" ca="1" si="18"/>
        <v>0</v>
      </c>
      <c r="CD15" s="243">
        <f t="shared" ca="1" si="18"/>
        <v>0</v>
      </c>
      <c r="CE15" s="243">
        <f t="shared" ca="1" si="18"/>
        <v>0</v>
      </c>
      <c r="CF15" s="243">
        <f t="shared" ca="1" si="18"/>
        <v>0</v>
      </c>
      <c r="CG15" s="243">
        <f t="shared" ca="1" si="18"/>
        <v>0</v>
      </c>
      <c r="CH15" s="243">
        <f t="shared" ca="1" si="18"/>
        <v>0</v>
      </c>
      <c r="CI15" s="243">
        <f t="shared" ca="1" si="18"/>
        <v>0</v>
      </c>
      <c r="CJ15" s="243">
        <f t="shared" ca="1" si="19"/>
        <v>0</v>
      </c>
      <c r="CK15" s="243">
        <f t="shared" ca="1" si="19"/>
        <v>0</v>
      </c>
      <c r="CL15" s="243">
        <f t="shared" ca="1" si="19"/>
        <v>0</v>
      </c>
      <c r="CM15" s="243">
        <f t="shared" ca="1" si="19"/>
        <v>0</v>
      </c>
      <c r="CN15" s="243">
        <f t="shared" ca="1" si="19"/>
        <v>0</v>
      </c>
      <c r="CO15" s="243">
        <f t="shared" ca="1" si="19"/>
        <v>0</v>
      </c>
      <c r="CP15" s="243">
        <f t="shared" ca="1" si="19"/>
        <v>0</v>
      </c>
      <c r="CQ15" s="243">
        <f t="shared" ca="1" si="19"/>
        <v>0</v>
      </c>
      <c r="CR15" s="243">
        <f t="shared" ca="1" si="19"/>
        <v>0</v>
      </c>
      <c r="CS15" s="243">
        <f t="shared" ca="1" si="19"/>
        <v>0</v>
      </c>
      <c r="CT15" s="243">
        <f t="shared" ca="1" si="19"/>
        <v>0</v>
      </c>
      <c r="CU15" s="243">
        <f t="shared" ca="1" si="19"/>
        <v>0</v>
      </c>
      <c r="CV15" s="243">
        <f t="shared" ca="1" si="19"/>
        <v>0</v>
      </c>
      <c r="CW15" s="243">
        <f t="shared" ca="1" si="19"/>
        <v>0</v>
      </c>
      <c r="CX15" s="243">
        <f t="shared" ca="1" si="19"/>
        <v>0</v>
      </c>
      <c r="CY15" s="243">
        <f t="shared" ca="1" si="19"/>
        <v>0</v>
      </c>
      <c r="CZ15" s="243">
        <f t="shared" ca="1" si="19"/>
        <v>0</v>
      </c>
      <c r="DA15" s="243">
        <f t="shared" ca="1" si="19"/>
        <v>0</v>
      </c>
      <c r="DB15" s="243">
        <f t="shared" ca="1" si="19"/>
        <v>0</v>
      </c>
      <c r="DC15" s="243">
        <f t="shared" ca="1" si="19"/>
        <v>0</v>
      </c>
      <c r="DE15" s="113" t="str">
        <f t="shared" ca="1" si="20"/>
        <v>D.1.4.</v>
      </c>
      <c r="DF15">
        <v>1</v>
      </c>
      <c r="DG15">
        <f t="shared" ca="1" si="21"/>
        <v>21</v>
      </c>
      <c r="DH15">
        <v>0</v>
      </c>
    </row>
    <row r="16" spans="1:112" hidden="1">
      <c r="A16" s="68">
        <v>4</v>
      </c>
      <c r="B16" s="240" t="str">
        <f t="shared" ca="1" si="14"/>
        <v>D.1.5.</v>
      </c>
      <c r="C16" s="241" t="str">
        <f t="shared" ca="1" si="15"/>
        <v>Investicinės aplinkos gerinimas AEI plėtotojams</v>
      </c>
      <c r="D16" s="244"/>
      <c r="E16" s="242">
        <f t="shared" ca="1" si="16"/>
        <v>0.21</v>
      </c>
      <c r="F16" s="171">
        <f ca="1">H16+NPV(FD,I16:INDEX(I16:DC16,PAL))</f>
        <v>0</v>
      </c>
      <c r="G16" s="171">
        <f ca="1">SUMIF($H$5:$DC$5,"&lt;="&amp;PAL,$H16:$DC16)</f>
        <v>0</v>
      </c>
      <c r="H16" s="243">
        <f t="shared" ca="1" si="17"/>
        <v>0</v>
      </c>
      <c r="I16" s="243">
        <f t="shared" ca="1" si="22"/>
        <v>0</v>
      </c>
      <c r="J16" s="243">
        <f t="shared" ca="1" si="22"/>
        <v>0</v>
      </c>
      <c r="K16" s="243">
        <f t="shared" ca="1" si="22"/>
        <v>0</v>
      </c>
      <c r="L16" s="243">
        <f t="shared" ca="1" si="22"/>
        <v>0</v>
      </c>
      <c r="M16" s="243">
        <f t="shared" ca="1" si="22"/>
        <v>0</v>
      </c>
      <c r="N16" s="243">
        <f t="shared" ca="1" si="22"/>
        <v>0</v>
      </c>
      <c r="O16" s="243">
        <f t="shared" ca="1" si="22"/>
        <v>0</v>
      </c>
      <c r="P16" s="243">
        <f t="shared" ca="1" si="22"/>
        <v>0</v>
      </c>
      <c r="Q16" s="243">
        <f t="shared" ca="1" si="22"/>
        <v>0</v>
      </c>
      <c r="R16" s="243">
        <f t="shared" ca="1" si="22"/>
        <v>0</v>
      </c>
      <c r="S16" s="243">
        <f t="shared" ca="1" si="22"/>
        <v>0</v>
      </c>
      <c r="T16" s="243">
        <f t="shared" ca="1" si="22"/>
        <v>0</v>
      </c>
      <c r="U16" s="243">
        <f t="shared" ca="1" si="22"/>
        <v>0</v>
      </c>
      <c r="V16" s="243">
        <f t="shared" ca="1" si="22"/>
        <v>0</v>
      </c>
      <c r="W16" s="243">
        <f t="shared" ca="1" si="22"/>
        <v>0</v>
      </c>
      <c r="X16" s="243">
        <f t="shared" ca="1" si="22"/>
        <v>0</v>
      </c>
      <c r="Y16" s="243">
        <f t="shared" ca="1" si="22"/>
        <v>0</v>
      </c>
      <c r="Z16" s="243">
        <f t="shared" ca="1" si="22"/>
        <v>0</v>
      </c>
      <c r="AA16" s="243">
        <f t="shared" ca="1" si="22"/>
        <v>0</v>
      </c>
      <c r="AB16" s="243">
        <f t="shared" ca="1" si="22"/>
        <v>0</v>
      </c>
      <c r="AC16" s="243">
        <f t="shared" ca="1" si="22"/>
        <v>0</v>
      </c>
      <c r="AD16" s="243">
        <f t="shared" ca="1" si="22"/>
        <v>0</v>
      </c>
      <c r="AE16" s="243">
        <f t="shared" ca="1" si="22"/>
        <v>0</v>
      </c>
      <c r="AF16" s="243">
        <f t="shared" ca="1" si="22"/>
        <v>0</v>
      </c>
      <c r="AG16" s="243">
        <f t="shared" ca="1" si="22"/>
        <v>0</v>
      </c>
      <c r="AH16" s="243">
        <f t="shared" ca="1" si="22"/>
        <v>0</v>
      </c>
      <c r="AI16" s="243">
        <f t="shared" ca="1" si="22"/>
        <v>0</v>
      </c>
      <c r="AJ16" s="243">
        <f t="shared" ca="1" si="22"/>
        <v>0</v>
      </c>
      <c r="AK16" s="243">
        <f t="shared" ca="1" si="22"/>
        <v>0</v>
      </c>
      <c r="AL16" s="243">
        <f t="shared" ca="1" si="22"/>
        <v>0</v>
      </c>
      <c r="AM16" s="243">
        <f t="shared" ca="1" si="22"/>
        <v>0</v>
      </c>
      <c r="AN16" s="243">
        <f t="shared" ca="1" si="22"/>
        <v>0</v>
      </c>
      <c r="AO16" s="243">
        <f t="shared" ca="1" si="22"/>
        <v>0</v>
      </c>
      <c r="AP16" s="243">
        <f t="shared" ca="1" si="22"/>
        <v>0</v>
      </c>
      <c r="AQ16" s="243">
        <f t="shared" ca="1" si="22"/>
        <v>0</v>
      </c>
      <c r="AR16" s="243">
        <f t="shared" ca="1" si="22"/>
        <v>0</v>
      </c>
      <c r="AS16" s="243">
        <f t="shared" ca="1" si="22"/>
        <v>0</v>
      </c>
      <c r="AT16" s="243">
        <f t="shared" ca="1" si="22"/>
        <v>0</v>
      </c>
      <c r="AU16" s="243">
        <f t="shared" ca="1" si="22"/>
        <v>0</v>
      </c>
      <c r="AV16" s="243">
        <f t="shared" ca="1" si="22"/>
        <v>0</v>
      </c>
      <c r="AW16" s="243">
        <f t="shared" ca="1" si="22"/>
        <v>0</v>
      </c>
      <c r="AX16" s="243">
        <f t="shared" ca="1" si="22"/>
        <v>0</v>
      </c>
      <c r="AY16" s="243">
        <f t="shared" ca="1" si="22"/>
        <v>0</v>
      </c>
      <c r="AZ16" s="243">
        <f t="shared" ca="1" si="22"/>
        <v>0</v>
      </c>
      <c r="BA16" s="243">
        <f t="shared" ca="1" si="22"/>
        <v>0</v>
      </c>
      <c r="BB16" s="243">
        <f t="shared" ca="1" si="22"/>
        <v>0</v>
      </c>
      <c r="BC16" s="243">
        <f t="shared" ca="1" si="22"/>
        <v>0</v>
      </c>
      <c r="BD16" s="243">
        <f t="shared" ca="1" si="22"/>
        <v>0</v>
      </c>
      <c r="BE16" s="243">
        <f t="shared" ca="1" si="22"/>
        <v>0</v>
      </c>
      <c r="BF16" s="243">
        <f t="shared" ca="1" si="22"/>
        <v>0</v>
      </c>
      <c r="BG16" s="243">
        <f t="shared" ca="1" si="22"/>
        <v>0</v>
      </c>
      <c r="BH16" s="243">
        <f t="shared" ca="1" si="22"/>
        <v>0</v>
      </c>
      <c r="BI16" s="243">
        <f t="shared" ca="1" si="22"/>
        <v>0</v>
      </c>
      <c r="BJ16" s="243">
        <f t="shared" ca="1" si="22"/>
        <v>0</v>
      </c>
      <c r="BK16" s="243">
        <f t="shared" ca="1" si="22"/>
        <v>0</v>
      </c>
      <c r="BL16" s="243">
        <f t="shared" ca="1" si="22"/>
        <v>0</v>
      </c>
      <c r="BM16" s="243">
        <f t="shared" ca="1" si="22"/>
        <v>0</v>
      </c>
      <c r="BN16" s="243">
        <f t="shared" ca="1" si="22"/>
        <v>0</v>
      </c>
      <c r="BO16" s="243">
        <f t="shared" ca="1" si="22"/>
        <v>0</v>
      </c>
      <c r="BP16" s="243">
        <f t="shared" ca="1" si="22"/>
        <v>0</v>
      </c>
      <c r="BQ16" s="243">
        <f t="shared" ca="1" si="22"/>
        <v>0</v>
      </c>
      <c r="BR16" s="243">
        <f t="shared" ca="1" si="22"/>
        <v>0</v>
      </c>
      <c r="BS16" s="243">
        <f t="shared" ca="1" si="22"/>
        <v>0</v>
      </c>
      <c r="BT16" s="243">
        <f t="shared" ref="BT16:DC19" ca="1" si="23">OFFSET(INDIRECT("'"&amp;Opt_alt&amp;"'!H12"),$A16,BT$5)*$DF16</f>
        <v>0</v>
      </c>
      <c r="BU16" s="243">
        <f t="shared" ca="1" si="23"/>
        <v>0</v>
      </c>
      <c r="BV16" s="243">
        <f t="shared" ca="1" si="23"/>
        <v>0</v>
      </c>
      <c r="BW16" s="243">
        <f t="shared" ca="1" si="23"/>
        <v>0</v>
      </c>
      <c r="BX16" s="243">
        <f t="shared" ca="1" si="23"/>
        <v>0</v>
      </c>
      <c r="BY16" s="243">
        <f t="shared" ca="1" si="23"/>
        <v>0</v>
      </c>
      <c r="BZ16" s="243">
        <f t="shared" ca="1" si="23"/>
        <v>0</v>
      </c>
      <c r="CA16" s="243">
        <f t="shared" ca="1" si="23"/>
        <v>0</v>
      </c>
      <c r="CB16" s="243">
        <f t="shared" ca="1" si="23"/>
        <v>0</v>
      </c>
      <c r="CC16" s="243">
        <f t="shared" ca="1" si="23"/>
        <v>0</v>
      </c>
      <c r="CD16" s="243">
        <f t="shared" ca="1" si="23"/>
        <v>0</v>
      </c>
      <c r="CE16" s="243">
        <f t="shared" ca="1" si="23"/>
        <v>0</v>
      </c>
      <c r="CF16" s="243">
        <f t="shared" ca="1" si="23"/>
        <v>0</v>
      </c>
      <c r="CG16" s="243">
        <f t="shared" ca="1" si="23"/>
        <v>0</v>
      </c>
      <c r="CH16" s="243">
        <f t="shared" ca="1" si="23"/>
        <v>0</v>
      </c>
      <c r="CI16" s="243">
        <f t="shared" ca="1" si="23"/>
        <v>0</v>
      </c>
      <c r="CJ16" s="243">
        <f t="shared" ca="1" si="23"/>
        <v>0</v>
      </c>
      <c r="CK16" s="243">
        <f t="shared" ca="1" si="23"/>
        <v>0</v>
      </c>
      <c r="CL16" s="243">
        <f t="shared" ca="1" si="23"/>
        <v>0</v>
      </c>
      <c r="CM16" s="243">
        <f t="shared" ca="1" si="23"/>
        <v>0</v>
      </c>
      <c r="CN16" s="243">
        <f t="shared" ca="1" si="23"/>
        <v>0</v>
      </c>
      <c r="CO16" s="243">
        <f t="shared" ca="1" si="23"/>
        <v>0</v>
      </c>
      <c r="CP16" s="243">
        <f t="shared" ca="1" si="23"/>
        <v>0</v>
      </c>
      <c r="CQ16" s="243">
        <f t="shared" ca="1" si="23"/>
        <v>0</v>
      </c>
      <c r="CR16" s="243">
        <f t="shared" ca="1" si="23"/>
        <v>0</v>
      </c>
      <c r="CS16" s="243">
        <f t="shared" ca="1" si="23"/>
        <v>0</v>
      </c>
      <c r="CT16" s="243">
        <f t="shared" ca="1" si="23"/>
        <v>0</v>
      </c>
      <c r="CU16" s="243">
        <f t="shared" ca="1" si="23"/>
        <v>0</v>
      </c>
      <c r="CV16" s="243">
        <f t="shared" ca="1" si="23"/>
        <v>0</v>
      </c>
      <c r="CW16" s="243">
        <f t="shared" ca="1" si="23"/>
        <v>0</v>
      </c>
      <c r="CX16" s="243">
        <f t="shared" ca="1" si="23"/>
        <v>0</v>
      </c>
      <c r="CY16" s="243">
        <f t="shared" ca="1" si="23"/>
        <v>0</v>
      </c>
      <c r="CZ16" s="243">
        <f t="shared" ca="1" si="23"/>
        <v>0</v>
      </c>
      <c r="DA16" s="243">
        <f t="shared" ca="1" si="23"/>
        <v>0</v>
      </c>
      <c r="DB16" s="243">
        <f t="shared" ca="1" si="23"/>
        <v>0</v>
      </c>
      <c r="DC16" s="243">
        <f t="shared" ca="1" si="23"/>
        <v>0</v>
      </c>
      <c r="DE16" s="113" t="str">
        <f t="shared" ca="1" si="20"/>
        <v>D.1.5.</v>
      </c>
      <c r="DF16">
        <v>1</v>
      </c>
      <c r="DG16">
        <f t="shared" ca="1" si="21"/>
        <v>21</v>
      </c>
      <c r="DH16">
        <v>0</v>
      </c>
    </row>
    <row r="17" spans="1:112" hidden="1">
      <c r="A17" s="68">
        <v>5</v>
      </c>
      <c r="B17" s="240" t="str">
        <f t="shared" ca="1" si="14"/>
        <v>D.1.6.</v>
      </c>
      <c r="C17" s="241" t="str">
        <f t="shared" ca="1" si="15"/>
        <v>Veikla</v>
      </c>
      <c r="D17" s="244"/>
      <c r="E17" s="242">
        <f t="shared" ca="1" si="16"/>
        <v>0.21</v>
      </c>
      <c r="F17" s="171">
        <f ca="1">H17+NPV(FD,I17:INDEX(I17:DC17,PAL))</f>
        <v>0</v>
      </c>
      <c r="G17" s="171">
        <f ca="1">SUMIF($H$5:$DC$5,"&lt;="&amp;PAL,$H17:$DC17)</f>
        <v>0</v>
      </c>
      <c r="H17" s="243">
        <f t="shared" ca="1" si="17"/>
        <v>0</v>
      </c>
      <c r="I17" s="243">
        <f t="shared" ref="I17:BT20" ca="1" si="24">OFFSET(INDIRECT("'"&amp;Opt_alt&amp;"'!H12"),$A17,I$5)*$DF17</f>
        <v>0</v>
      </c>
      <c r="J17" s="243">
        <f t="shared" ca="1" si="24"/>
        <v>0</v>
      </c>
      <c r="K17" s="243">
        <f t="shared" ca="1" si="24"/>
        <v>0</v>
      </c>
      <c r="L17" s="243">
        <f t="shared" ca="1" si="24"/>
        <v>0</v>
      </c>
      <c r="M17" s="243">
        <f t="shared" ca="1" si="24"/>
        <v>0</v>
      </c>
      <c r="N17" s="243">
        <f t="shared" ca="1" si="24"/>
        <v>0</v>
      </c>
      <c r="O17" s="243">
        <f t="shared" ca="1" si="24"/>
        <v>0</v>
      </c>
      <c r="P17" s="243">
        <f t="shared" ca="1" si="24"/>
        <v>0</v>
      </c>
      <c r="Q17" s="243">
        <f t="shared" ca="1" si="24"/>
        <v>0</v>
      </c>
      <c r="R17" s="243">
        <f t="shared" ca="1" si="24"/>
        <v>0</v>
      </c>
      <c r="S17" s="243">
        <f t="shared" ca="1" si="24"/>
        <v>0</v>
      </c>
      <c r="T17" s="243">
        <f t="shared" ca="1" si="24"/>
        <v>0</v>
      </c>
      <c r="U17" s="243">
        <f t="shared" ca="1" si="24"/>
        <v>0</v>
      </c>
      <c r="V17" s="243">
        <f t="shared" ca="1" si="24"/>
        <v>0</v>
      </c>
      <c r="W17" s="243">
        <f t="shared" ca="1" si="24"/>
        <v>0</v>
      </c>
      <c r="X17" s="243">
        <f t="shared" ca="1" si="24"/>
        <v>0</v>
      </c>
      <c r="Y17" s="243">
        <f t="shared" ca="1" si="24"/>
        <v>0</v>
      </c>
      <c r="Z17" s="243">
        <f t="shared" ca="1" si="24"/>
        <v>0</v>
      </c>
      <c r="AA17" s="243">
        <f t="shared" ca="1" si="24"/>
        <v>0</v>
      </c>
      <c r="AB17" s="243">
        <f t="shared" ca="1" si="24"/>
        <v>0</v>
      </c>
      <c r="AC17" s="243">
        <f t="shared" ca="1" si="24"/>
        <v>0</v>
      </c>
      <c r="AD17" s="243">
        <f t="shared" ca="1" si="24"/>
        <v>0</v>
      </c>
      <c r="AE17" s="243">
        <f t="shared" ca="1" si="24"/>
        <v>0</v>
      </c>
      <c r="AF17" s="243">
        <f t="shared" ca="1" si="24"/>
        <v>0</v>
      </c>
      <c r="AG17" s="243">
        <f t="shared" ca="1" si="24"/>
        <v>0</v>
      </c>
      <c r="AH17" s="243">
        <f t="shared" ca="1" si="24"/>
        <v>0</v>
      </c>
      <c r="AI17" s="243">
        <f t="shared" ca="1" si="24"/>
        <v>0</v>
      </c>
      <c r="AJ17" s="243">
        <f t="shared" ca="1" si="24"/>
        <v>0</v>
      </c>
      <c r="AK17" s="243">
        <f t="shared" ca="1" si="24"/>
        <v>0</v>
      </c>
      <c r="AL17" s="243">
        <f t="shared" ca="1" si="24"/>
        <v>0</v>
      </c>
      <c r="AM17" s="243">
        <f t="shared" ca="1" si="24"/>
        <v>0</v>
      </c>
      <c r="AN17" s="243">
        <f t="shared" ca="1" si="24"/>
        <v>0</v>
      </c>
      <c r="AO17" s="243">
        <f t="shared" ca="1" si="24"/>
        <v>0</v>
      </c>
      <c r="AP17" s="243">
        <f t="shared" ca="1" si="24"/>
        <v>0</v>
      </c>
      <c r="AQ17" s="243">
        <f t="shared" ca="1" si="24"/>
        <v>0</v>
      </c>
      <c r="AR17" s="243">
        <f t="shared" ca="1" si="24"/>
        <v>0</v>
      </c>
      <c r="AS17" s="243">
        <f t="shared" ca="1" si="24"/>
        <v>0</v>
      </c>
      <c r="AT17" s="243">
        <f t="shared" ca="1" si="24"/>
        <v>0</v>
      </c>
      <c r="AU17" s="243">
        <f t="shared" ca="1" si="24"/>
        <v>0</v>
      </c>
      <c r="AV17" s="243">
        <f t="shared" ca="1" si="24"/>
        <v>0</v>
      </c>
      <c r="AW17" s="243">
        <f t="shared" ca="1" si="24"/>
        <v>0</v>
      </c>
      <c r="AX17" s="243">
        <f t="shared" ca="1" si="24"/>
        <v>0</v>
      </c>
      <c r="AY17" s="243">
        <f t="shared" ca="1" si="24"/>
        <v>0</v>
      </c>
      <c r="AZ17" s="243">
        <f t="shared" ca="1" si="24"/>
        <v>0</v>
      </c>
      <c r="BA17" s="243">
        <f t="shared" ca="1" si="24"/>
        <v>0</v>
      </c>
      <c r="BB17" s="243">
        <f t="shared" ca="1" si="24"/>
        <v>0</v>
      </c>
      <c r="BC17" s="243">
        <f t="shared" ca="1" si="24"/>
        <v>0</v>
      </c>
      <c r="BD17" s="243">
        <f t="shared" ca="1" si="24"/>
        <v>0</v>
      </c>
      <c r="BE17" s="243">
        <f t="shared" ca="1" si="24"/>
        <v>0</v>
      </c>
      <c r="BF17" s="243">
        <f t="shared" ca="1" si="24"/>
        <v>0</v>
      </c>
      <c r="BG17" s="243">
        <f t="shared" ca="1" si="24"/>
        <v>0</v>
      </c>
      <c r="BH17" s="243">
        <f t="shared" ca="1" si="24"/>
        <v>0</v>
      </c>
      <c r="BI17" s="243">
        <f t="shared" ca="1" si="24"/>
        <v>0</v>
      </c>
      <c r="BJ17" s="243">
        <f t="shared" ca="1" si="24"/>
        <v>0</v>
      </c>
      <c r="BK17" s="243">
        <f t="shared" ca="1" si="24"/>
        <v>0</v>
      </c>
      <c r="BL17" s="243">
        <f t="shared" ca="1" si="24"/>
        <v>0</v>
      </c>
      <c r="BM17" s="243">
        <f t="shared" ca="1" si="24"/>
        <v>0</v>
      </c>
      <c r="BN17" s="243">
        <f t="shared" ca="1" si="24"/>
        <v>0</v>
      </c>
      <c r="BO17" s="243">
        <f t="shared" ca="1" si="24"/>
        <v>0</v>
      </c>
      <c r="BP17" s="243">
        <f t="shared" ca="1" si="24"/>
        <v>0</v>
      </c>
      <c r="BQ17" s="243">
        <f t="shared" ca="1" si="24"/>
        <v>0</v>
      </c>
      <c r="BR17" s="243">
        <f t="shared" ca="1" si="24"/>
        <v>0</v>
      </c>
      <c r="BS17" s="243">
        <f t="shared" ca="1" si="24"/>
        <v>0</v>
      </c>
      <c r="BT17" s="243">
        <f t="shared" ca="1" si="24"/>
        <v>0</v>
      </c>
      <c r="BU17" s="243">
        <f t="shared" ca="1" si="23"/>
        <v>0</v>
      </c>
      <c r="BV17" s="243">
        <f t="shared" ca="1" si="23"/>
        <v>0</v>
      </c>
      <c r="BW17" s="243">
        <f t="shared" ca="1" si="23"/>
        <v>0</v>
      </c>
      <c r="BX17" s="243">
        <f t="shared" ca="1" si="23"/>
        <v>0</v>
      </c>
      <c r="BY17" s="243">
        <f t="shared" ca="1" si="23"/>
        <v>0</v>
      </c>
      <c r="BZ17" s="243">
        <f t="shared" ca="1" si="23"/>
        <v>0</v>
      </c>
      <c r="CA17" s="243">
        <f t="shared" ca="1" si="23"/>
        <v>0</v>
      </c>
      <c r="CB17" s="243">
        <f t="shared" ca="1" si="23"/>
        <v>0</v>
      </c>
      <c r="CC17" s="243">
        <f t="shared" ca="1" si="23"/>
        <v>0</v>
      </c>
      <c r="CD17" s="243">
        <f t="shared" ca="1" si="23"/>
        <v>0</v>
      </c>
      <c r="CE17" s="243">
        <f t="shared" ca="1" si="23"/>
        <v>0</v>
      </c>
      <c r="CF17" s="243">
        <f t="shared" ca="1" si="23"/>
        <v>0</v>
      </c>
      <c r="CG17" s="243">
        <f t="shared" ca="1" si="23"/>
        <v>0</v>
      </c>
      <c r="CH17" s="243">
        <f t="shared" ca="1" si="23"/>
        <v>0</v>
      </c>
      <c r="CI17" s="243">
        <f t="shared" ca="1" si="23"/>
        <v>0</v>
      </c>
      <c r="CJ17" s="243">
        <f t="shared" ca="1" si="23"/>
        <v>0</v>
      </c>
      <c r="CK17" s="243">
        <f t="shared" ca="1" si="23"/>
        <v>0</v>
      </c>
      <c r="CL17" s="243">
        <f t="shared" ca="1" si="23"/>
        <v>0</v>
      </c>
      <c r="CM17" s="243">
        <f t="shared" ca="1" si="23"/>
        <v>0</v>
      </c>
      <c r="CN17" s="243">
        <f t="shared" ca="1" si="23"/>
        <v>0</v>
      </c>
      <c r="CO17" s="243">
        <f t="shared" ca="1" si="23"/>
        <v>0</v>
      </c>
      <c r="CP17" s="243">
        <f t="shared" ca="1" si="23"/>
        <v>0</v>
      </c>
      <c r="CQ17" s="243">
        <f t="shared" ca="1" si="23"/>
        <v>0</v>
      </c>
      <c r="CR17" s="243">
        <f t="shared" ca="1" si="23"/>
        <v>0</v>
      </c>
      <c r="CS17" s="243">
        <f t="shared" ca="1" si="23"/>
        <v>0</v>
      </c>
      <c r="CT17" s="243">
        <f t="shared" ca="1" si="23"/>
        <v>0</v>
      </c>
      <c r="CU17" s="243">
        <f t="shared" ca="1" si="23"/>
        <v>0</v>
      </c>
      <c r="CV17" s="243">
        <f t="shared" ca="1" si="23"/>
        <v>0</v>
      </c>
      <c r="CW17" s="243">
        <f t="shared" ca="1" si="23"/>
        <v>0</v>
      </c>
      <c r="CX17" s="243">
        <f t="shared" ca="1" si="23"/>
        <v>0</v>
      </c>
      <c r="CY17" s="243">
        <f t="shared" ca="1" si="23"/>
        <v>0</v>
      </c>
      <c r="CZ17" s="243">
        <f t="shared" ca="1" si="23"/>
        <v>0</v>
      </c>
      <c r="DA17" s="243">
        <f t="shared" ca="1" si="23"/>
        <v>0</v>
      </c>
      <c r="DB17" s="243">
        <f t="shared" ca="1" si="23"/>
        <v>0</v>
      </c>
      <c r="DC17" s="243">
        <f t="shared" ca="1" si="23"/>
        <v>0</v>
      </c>
      <c r="DE17" s="113" t="str">
        <f t="shared" ca="1" si="20"/>
        <v>D.1.6.</v>
      </c>
      <c r="DF17">
        <v>1</v>
      </c>
      <c r="DG17">
        <f t="shared" ca="1" si="21"/>
        <v>21</v>
      </c>
      <c r="DH17">
        <v>0</v>
      </c>
    </row>
    <row r="18" spans="1:112" hidden="1">
      <c r="A18" s="68">
        <v>6</v>
      </c>
      <c r="B18" s="240" t="str">
        <f t="shared" ca="1" si="14"/>
        <v>D.1.7.</v>
      </c>
      <c r="C18" s="241" t="str">
        <f t="shared" ca="1" si="15"/>
        <v>Veikla</v>
      </c>
      <c r="D18" s="244"/>
      <c r="E18" s="242">
        <f t="shared" ca="1" si="16"/>
        <v>0.21</v>
      </c>
      <c r="F18" s="171">
        <f ca="1">H18+NPV(FD,I18:INDEX(I18:DC18,PAL))</f>
        <v>0</v>
      </c>
      <c r="G18" s="171">
        <f ca="1">SUMIF($H$5:$DC$5,"&lt;="&amp;PAL,$H18:$DC18)</f>
        <v>0</v>
      </c>
      <c r="H18" s="243">
        <f t="shared" ca="1" si="17"/>
        <v>0</v>
      </c>
      <c r="I18" s="243">
        <f t="shared" ca="1" si="24"/>
        <v>0</v>
      </c>
      <c r="J18" s="243">
        <f t="shared" ca="1" si="24"/>
        <v>0</v>
      </c>
      <c r="K18" s="243">
        <f t="shared" ca="1" si="24"/>
        <v>0</v>
      </c>
      <c r="L18" s="243">
        <f t="shared" ca="1" si="24"/>
        <v>0</v>
      </c>
      <c r="M18" s="243">
        <f t="shared" ca="1" si="24"/>
        <v>0</v>
      </c>
      <c r="N18" s="243">
        <f t="shared" ca="1" si="24"/>
        <v>0</v>
      </c>
      <c r="O18" s="243">
        <f t="shared" ca="1" si="24"/>
        <v>0</v>
      </c>
      <c r="P18" s="243">
        <f t="shared" ca="1" si="24"/>
        <v>0</v>
      </c>
      <c r="Q18" s="243">
        <f t="shared" ca="1" si="24"/>
        <v>0</v>
      </c>
      <c r="R18" s="243">
        <f t="shared" ca="1" si="24"/>
        <v>0</v>
      </c>
      <c r="S18" s="243">
        <f t="shared" ca="1" si="24"/>
        <v>0</v>
      </c>
      <c r="T18" s="243">
        <f t="shared" ca="1" si="24"/>
        <v>0</v>
      </c>
      <c r="U18" s="243">
        <f t="shared" ca="1" si="24"/>
        <v>0</v>
      </c>
      <c r="V18" s="243">
        <f t="shared" ca="1" si="24"/>
        <v>0</v>
      </c>
      <c r="W18" s="243">
        <f t="shared" ca="1" si="24"/>
        <v>0</v>
      </c>
      <c r="X18" s="243">
        <f t="shared" ca="1" si="24"/>
        <v>0</v>
      </c>
      <c r="Y18" s="243">
        <f t="shared" ca="1" si="24"/>
        <v>0</v>
      </c>
      <c r="Z18" s="243">
        <f t="shared" ca="1" si="24"/>
        <v>0</v>
      </c>
      <c r="AA18" s="243">
        <f t="shared" ca="1" si="24"/>
        <v>0</v>
      </c>
      <c r="AB18" s="243">
        <f t="shared" ca="1" si="24"/>
        <v>0</v>
      </c>
      <c r="AC18" s="243">
        <f t="shared" ca="1" si="24"/>
        <v>0</v>
      </c>
      <c r="AD18" s="243">
        <f t="shared" ca="1" si="24"/>
        <v>0</v>
      </c>
      <c r="AE18" s="243">
        <f t="shared" ca="1" si="24"/>
        <v>0</v>
      </c>
      <c r="AF18" s="243">
        <f t="shared" ca="1" si="24"/>
        <v>0</v>
      </c>
      <c r="AG18" s="243">
        <f t="shared" ca="1" si="24"/>
        <v>0</v>
      </c>
      <c r="AH18" s="243">
        <f t="shared" ca="1" si="24"/>
        <v>0</v>
      </c>
      <c r="AI18" s="243">
        <f t="shared" ca="1" si="24"/>
        <v>0</v>
      </c>
      <c r="AJ18" s="243">
        <f t="shared" ca="1" si="24"/>
        <v>0</v>
      </c>
      <c r="AK18" s="243">
        <f t="shared" ca="1" si="24"/>
        <v>0</v>
      </c>
      <c r="AL18" s="243">
        <f t="shared" ca="1" si="24"/>
        <v>0</v>
      </c>
      <c r="AM18" s="243">
        <f t="shared" ca="1" si="24"/>
        <v>0</v>
      </c>
      <c r="AN18" s="243">
        <f t="shared" ca="1" si="24"/>
        <v>0</v>
      </c>
      <c r="AO18" s="243">
        <f t="shared" ca="1" si="24"/>
        <v>0</v>
      </c>
      <c r="AP18" s="243">
        <f t="shared" ca="1" si="24"/>
        <v>0</v>
      </c>
      <c r="AQ18" s="243">
        <f t="shared" ca="1" si="24"/>
        <v>0</v>
      </c>
      <c r="AR18" s="243">
        <f t="shared" ca="1" si="24"/>
        <v>0</v>
      </c>
      <c r="AS18" s="243">
        <f t="shared" ca="1" si="24"/>
        <v>0</v>
      </c>
      <c r="AT18" s="243">
        <f t="shared" ca="1" si="24"/>
        <v>0</v>
      </c>
      <c r="AU18" s="243">
        <f t="shared" ca="1" si="24"/>
        <v>0</v>
      </c>
      <c r="AV18" s="243">
        <f t="shared" ca="1" si="24"/>
        <v>0</v>
      </c>
      <c r="AW18" s="243">
        <f t="shared" ca="1" si="24"/>
        <v>0</v>
      </c>
      <c r="AX18" s="243">
        <f t="shared" ca="1" si="24"/>
        <v>0</v>
      </c>
      <c r="AY18" s="243">
        <f t="shared" ca="1" si="24"/>
        <v>0</v>
      </c>
      <c r="AZ18" s="243">
        <f t="shared" ca="1" si="24"/>
        <v>0</v>
      </c>
      <c r="BA18" s="243">
        <f t="shared" ca="1" si="24"/>
        <v>0</v>
      </c>
      <c r="BB18" s="243">
        <f t="shared" ca="1" si="24"/>
        <v>0</v>
      </c>
      <c r="BC18" s="243">
        <f t="shared" ca="1" si="24"/>
        <v>0</v>
      </c>
      <c r="BD18" s="243">
        <f t="shared" ca="1" si="24"/>
        <v>0</v>
      </c>
      <c r="BE18" s="243">
        <f t="shared" ca="1" si="24"/>
        <v>0</v>
      </c>
      <c r="BF18" s="243">
        <f t="shared" ca="1" si="24"/>
        <v>0</v>
      </c>
      <c r="BG18" s="243">
        <f t="shared" ca="1" si="24"/>
        <v>0</v>
      </c>
      <c r="BH18" s="243">
        <f t="shared" ca="1" si="24"/>
        <v>0</v>
      </c>
      <c r="BI18" s="243">
        <f t="shared" ca="1" si="24"/>
        <v>0</v>
      </c>
      <c r="BJ18" s="243">
        <f t="shared" ca="1" si="24"/>
        <v>0</v>
      </c>
      <c r="BK18" s="243">
        <f t="shared" ca="1" si="24"/>
        <v>0</v>
      </c>
      <c r="BL18" s="243">
        <f t="shared" ca="1" si="24"/>
        <v>0</v>
      </c>
      <c r="BM18" s="243">
        <f t="shared" ca="1" si="24"/>
        <v>0</v>
      </c>
      <c r="BN18" s="243">
        <f t="shared" ca="1" si="24"/>
        <v>0</v>
      </c>
      <c r="BO18" s="243">
        <f t="shared" ca="1" si="24"/>
        <v>0</v>
      </c>
      <c r="BP18" s="243">
        <f t="shared" ca="1" si="24"/>
        <v>0</v>
      </c>
      <c r="BQ18" s="243">
        <f t="shared" ca="1" si="24"/>
        <v>0</v>
      </c>
      <c r="BR18" s="243">
        <f t="shared" ca="1" si="24"/>
        <v>0</v>
      </c>
      <c r="BS18" s="243">
        <f t="shared" ca="1" si="24"/>
        <v>0</v>
      </c>
      <c r="BT18" s="243">
        <f t="shared" ca="1" si="24"/>
        <v>0</v>
      </c>
      <c r="BU18" s="243">
        <f t="shared" ca="1" si="23"/>
        <v>0</v>
      </c>
      <c r="BV18" s="243">
        <f t="shared" ca="1" si="23"/>
        <v>0</v>
      </c>
      <c r="BW18" s="243">
        <f t="shared" ca="1" si="23"/>
        <v>0</v>
      </c>
      <c r="BX18" s="243">
        <f t="shared" ca="1" si="23"/>
        <v>0</v>
      </c>
      <c r="BY18" s="243">
        <f t="shared" ca="1" si="23"/>
        <v>0</v>
      </c>
      <c r="BZ18" s="243">
        <f t="shared" ca="1" si="23"/>
        <v>0</v>
      </c>
      <c r="CA18" s="243">
        <f t="shared" ca="1" si="23"/>
        <v>0</v>
      </c>
      <c r="CB18" s="243">
        <f t="shared" ca="1" si="23"/>
        <v>0</v>
      </c>
      <c r="CC18" s="243">
        <f t="shared" ca="1" si="23"/>
        <v>0</v>
      </c>
      <c r="CD18" s="243">
        <f t="shared" ca="1" si="23"/>
        <v>0</v>
      </c>
      <c r="CE18" s="243">
        <f t="shared" ca="1" si="23"/>
        <v>0</v>
      </c>
      <c r="CF18" s="243">
        <f t="shared" ca="1" si="23"/>
        <v>0</v>
      </c>
      <c r="CG18" s="243">
        <f t="shared" ca="1" si="23"/>
        <v>0</v>
      </c>
      <c r="CH18" s="243">
        <f t="shared" ca="1" si="23"/>
        <v>0</v>
      </c>
      <c r="CI18" s="243">
        <f t="shared" ca="1" si="23"/>
        <v>0</v>
      </c>
      <c r="CJ18" s="243">
        <f t="shared" ca="1" si="23"/>
        <v>0</v>
      </c>
      <c r="CK18" s="243">
        <f t="shared" ca="1" si="23"/>
        <v>0</v>
      </c>
      <c r="CL18" s="243">
        <f t="shared" ca="1" si="23"/>
        <v>0</v>
      </c>
      <c r="CM18" s="243">
        <f t="shared" ca="1" si="23"/>
        <v>0</v>
      </c>
      <c r="CN18" s="243">
        <f t="shared" ca="1" si="23"/>
        <v>0</v>
      </c>
      <c r="CO18" s="243">
        <f t="shared" ca="1" si="23"/>
        <v>0</v>
      </c>
      <c r="CP18" s="243">
        <f t="shared" ca="1" si="23"/>
        <v>0</v>
      </c>
      <c r="CQ18" s="243">
        <f t="shared" ca="1" si="23"/>
        <v>0</v>
      </c>
      <c r="CR18" s="243">
        <f t="shared" ca="1" si="23"/>
        <v>0</v>
      </c>
      <c r="CS18" s="243">
        <f t="shared" ca="1" si="23"/>
        <v>0</v>
      </c>
      <c r="CT18" s="243">
        <f t="shared" ca="1" si="23"/>
        <v>0</v>
      </c>
      <c r="CU18" s="243">
        <f t="shared" ca="1" si="23"/>
        <v>0</v>
      </c>
      <c r="CV18" s="243">
        <f t="shared" ca="1" si="23"/>
        <v>0</v>
      </c>
      <c r="CW18" s="243">
        <f t="shared" ca="1" si="23"/>
        <v>0</v>
      </c>
      <c r="CX18" s="243">
        <f t="shared" ca="1" si="23"/>
        <v>0</v>
      </c>
      <c r="CY18" s="243">
        <f t="shared" ca="1" si="23"/>
        <v>0</v>
      </c>
      <c r="CZ18" s="243">
        <f t="shared" ca="1" si="23"/>
        <v>0</v>
      </c>
      <c r="DA18" s="243">
        <f t="shared" ca="1" si="23"/>
        <v>0</v>
      </c>
      <c r="DB18" s="243">
        <f t="shared" ca="1" si="23"/>
        <v>0</v>
      </c>
      <c r="DC18" s="243">
        <f t="shared" ca="1" si="23"/>
        <v>0</v>
      </c>
      <c r="DE18" s="113" t="str">
        <f t="shared" ca="1" si="20"/>
        <v>D.1.7.</v>
      </c>
      <c r="DF18">
        <v>1</v>
      </c>
      <c r="DG18">
        <f t="shared" ca="1" si="21"/>
        <v>21</v>
      </c>
      <c r="DH18">
        <v>0</v>
      </c>
    </row>
    <row r="19" spans="1:112" hidden="1">
      <c r="A19" s="68">
        <v>7</v>
      </c>
      <c r="B19" s="240" t="str">
        <f t="shared" ca="1" si="14"/>
        <v>D.1.8.</v>
      </c>
      <c r="C19" s="241" t="str">
        <f t="shared" ca="1" si="15"/>
        <v>Veikla</v>
      </c>
      <c r="D19" s="245"/>
      <c r="E19" s="242">
        <f t="shared" ca="1" si="16"/>
        <v>0.21</v>
      </c>
      <c r="F19" s="171">
        <f ca="1">H19+NPV(FD,I19:INDEX(I19:DC19,PAL))</f>
        <v>0</v>
      </c>
      <c r="G19" s="171">
        <f ca="1">SUMIF($H$5:$DC$5,"&lt;="&amp;PAL,$H19:$DC19)</f>
        <v>0</v>
      </c>
      <c r="H19" s="243">
        <f t="shared" ca="1" si="17"/>
        <v>0</v>
      </c>
      <c r="I19" s="243">
        <f t="shared" ca="1" si="24"/>
        <v>0</v>
      </c>
      <c r="J19" s="243">
        <f t="shared" ca="1" si="24"/>
        <v>0</v>
      </c>
      <c r="K19" s="243">
        <f t="shared" ca="1" si="24"/>
        <v>0</v>
      </c>
      <c r="L19" s="243">
        <f t="shared" ca="1" si="24"/>
        <v>0</v>
      </c>
      <c r="M19" s="243">
        <f t="shared" ca="1" si="24"/>
        <v>0</v>
      </c>
      <c r="N19" s="243">
        <f t="shared" ca="1" si="24"/>
        <v>0</v>
      </c>
      <c r="O19" s="243">
        <f t="shared" ca="1" si="24"/>
        <v>0</v>
      </c>
      <c r="P19" s="243">
        <f t="shared" ca="1" si="24"/>
        <v>0</v>
      </c>
      <c r="Q19" s="243">
        <f t="shared" ca="1" si="24"/>
        <v>0</v>
      </c>
      <c r="R19" s="243">
        <f t="shared" ca="1" si="24"/>
        <v>0</v>
      </c>
      <c r="S19" s="243">
        <f t="shared" ca="1" si="24"/>
        <v>0</v>
      </c>
      <c r="T19" s="243">
        <f t="shared" ca="1" si="24"/>
        <v>0</v>
      </c>
      <c r="U19" s="243">
        <f t="shared" ca="1" si="24"/>
        <v>0</v>
      </c>
      <c r="V19" s="243">
        <f t="shared" ca="1" si="24"/>
        <v>0</v>
      </c>
      <c r="W19" s="243">
        <f t="shared" ca="1" si="24"/>
        <v>0</v>
      </c>
      <c r="X19" s="243">
        <f t="shared" ca="1" si="24"/>
        <v>0</v>
      </c>
      <c r="Y19" s="243">
        <f t="shared" ca="1" si="24"/>
        <v>0</v>
      </c>
      <c r="Z19" s="243">
        <f t="shared" ca="1" si="24"/>
        <v>0</v>
      </c>
      <c r="AA19" s="243">
        <f t="shared" ca="1" si="24"/>
        <v>0</v>
      </c>
      <c r="AB19" s="243">
        <f t="shared" ca="1" si="24"/>
        <v>0</v>
      </c>
      <c r="AC19" s="243">
        <f t="shared" ca="1" si="24"/>
        <v>0</v>
      </c>
      <c r="AD19" s="243">
        <f t="shared" ca="1" si="24"/>
        <v>0</v>
      </c>
      <c r="AE19" s="243">
        <f t="shared" ca="1" si="24"/>
        <v>0</v>
      </c>
      <c r="AF19" s="243">
        <f t="shared" ca="1" si="24"/>
        <v>0</v>
      </c>
      <c r="AG19" s="243">
        <f t="shared" ca="1" si="24"/>
        <v>0</v>
      </c>
      <c r="AH19" s="243">
        <f t="shared" ca="1" si="24"/>
        <v>0</v>
      </c>
      <c r="AI19" s="243">
        <f t="shared" ca="1" si="24"/>
        <v>0</v>
      </c>
      <c r="AJ19" s="243">
        <f t="shared" ca="1" si="24"/>
        <v>0</v>
      </c>
      <c r="AK19" s="243">
        <f t="shared" ca="1" si="24"/>
        <v>0</v>
      </c>
      <c r="AL19" s="243">
        <f t="shared" ca="1" si="24"/>
        <v>0</v>
      </c>
      <c r="AM19" s="243">
        <f t="shared" ca="1" si="24"/>
        <v>0</v>
      </c>
      <c r="AN19" s="243">
        <f t="shared" ca="1" si="24"/>
        <v>0</v>
      </c>
      <c r="AO19" s="243">
        <f t="shared" ca="1" si="24"/>
        <v>0</v>
      </c>
      <c r="AP19" s="243">
        <f t="shared" ca="1" si="24"/>
        <v>0</v>
      </c>
      <c r="AQ19" s="243">
        <f t="shared" ca="1" si="24"/>
        <v>0</v>
      </c>
      <c r="AR19" s="243">
        <f t="shared" ca="1" si="24"/>
        <v>0</v>
      </c>
      <c r="AS19" s="243">
        <f t="shared" ca="1" si="24"/>
        <v>0</v>
      </c>
      <c r="AT19" s="243">
        <f t="shared" ca="1" si="24"/>
        <v>0</v>
      </c>
      <c r="AU19" s="243">
        <f t="shared" ca="1" si="24"/>
        <v>0</v>
      </c>
      <c r="AV19" s="243">
        <f t="shared" ca="1" si="24"/>
        <v>0</v>
      </c>
      <c r="AW19" s="243">
        <f t="shared" ca="1" si="24"/>
        <v>0</v>
      </c>
      <c r="AX19" s="243">
        <f t="shared" ca="1" si="24"/>
        <v>0</v>
      </c>
      <c r="AY19" s="243">
        <f t="shared" ca="1" si="24"/>
        <v>0</v>
      </c>
      <c r="AZ19" s="243">
        <f t="shared" ca="1" si="24"/>
        <v>0</v>
      </c>
      <c r="BA19" s="243">
        <f t="shared" ca="1" si="24"/>
        <v>0</v>
      </c>
      <c r="BB19" s="243">
        <f t="shared" ca="1" si="24"/>
        <v>0</v>
      </c>
      <c r="BC19" s="243">
        <f t="shared" ca="1" si="24"/>
        <v>0</v>
      </c>
      <c r="BD19" s="243">
        <f t="shared" ca="1" si="24"/>
        <v>0</v>
      </c>
      <c r="BE19" s="243">
        <f t="shared" ca="1" si="24"/>
        <v>0</v>
      </c>
      <c r="BF19" s="243">
        <f t="shared" ca="1" si="24"/>
        <v>0</v>
      </c>
      <c r="BG19" s="243">
        <f t="shared" ca="1" si="24"/>
        <v>0</v>
      </c>
      <c r="BH19" s="243">
        <f t="shared" ca="1" si="24"/>
        <v>0</v>
      </c>
      <c r="BI19" s="243">
        <f t="shared" ca="1" si="24"/>
        <v>0</v>
      </c>
      <c r="BJ19" s="243">
        <f t="shared" ca="1" si="24"/>
        <v>0</v>
      </c>
      <c r="BK19" s="243">
        <f t="shared" ca="1" si="24"/>
        <v>0</v>
      </c>
      <c r="BL19" s="243">
        <f t="shared" ca="1" si="24"/>
        <v>0</v>
      </c>
      <c r="BM19" s="243">
        <f t="shared" ca="1" si="24"/>
        <v>0</v>
      </c>
      <c r="BN19" s="243">
        <f t="shared" ca="1" si="24"/>
        <v>0</v>
      </c>
      <c r="BO19" s="243">
        <f t="shared" ca="1" si="24"/>
        <v>0</v>
      </c>
      <c r="BP19" s="243">
        <f t="shared" ca="1" si="24"/>
        <v>0</v>
      </c>
      <c r="BQ19" s="243">
        <f t="shared" ca="1" si="24"/>
        <v>0</v>
      </c>
      <c r="BR19" s="243">
        <f t="shared" ca="1" si="24"/>
        <v>0</v>
      </c>
      <c r="BS19" s="243">
        <f t="shared" ca="1" si="24"/>
        <v>0</v>
      </c>
      <c r="BT19" s="243">
        <f t="shared" ca="1" si="24"/>
        <v>0</v>
      </c>
      <c r="BU19" s="243">
        <f t="shared" ca="1" si="23"/>
        <v>0</v>
      </c>
      <c r="BV19" s="243">
        <f t="shared" ca="1" si="23"/>
        <v>0</v>
      </c>
      <c r="BW19" s="243">
        <f t="shared" ca="1" si="23"/>
        <v>0</v>
      </c>
      <c r="BX19" s="243">
        <f t="shared" ca="1" si="23"/>
        <v>0</v>
      </c>
      <c r="BY19" s="243">
        <f t="shared" ca="1" si="23"/>
        <v>0</v>
      </c>
      <c r="BZ19" s="243">
        <f t="shared" ca="1" si="23"/>
        <v>0</v>
      </c>
      <c r="CA19" s="243">
        <f t="shared" ca="1" si="23"/>
        <v>0</v>
      </c>
      <c r="CB19" s="243">
        <f t="shared" ca="1" si="23"/>
        <v>0</v>
      </c>
      <c r="CC19" s="243">
        <f t="shared" ca="1" si="23"/>
        <v>0</v>
      </c>
      <c r="CD19" s="243">
        <f t="shared" ca="1" si="23"/>
        <v>0</v>
      </c>
      <c r="CE19" s="243">
        <f t="shared" ca="1" si="23"/>
        <v>0</v>
      </c>
      <c r="CF19" s="243">
        <f t="shared" ca="1" si="23"/>
        <v>0</v>
      </c>
      <c r="CG19" s="243">
        <f t="shared" ca="1" si="23"/>
        <v>0</v>
      </c>
      <c r="CH19" s="243">
        <f t="shared" ca="1" si="23"/>
        <v>0</v>
      </c>
      <c r="CI19" s="243">
        <f t="shared" ca="1" si="23"/>
        <v>0</v>
      </c>
      <c r="CJ19" s="243">
        <f t="shared" ca="1" si="23"/>
        <v>0</v>
      </c>
      <c r="CK19" s="243">
        <f t="shared" ca="1" si="23"/>
        <v>0</v>
      </c>
      <c r="CL19" s="243">
        <f t="shared" ca="1" si="23"/>
        <v>0</v>
      </c>
      <c r="CM19" s="243">
        <f t="shared" ca="1" si="23"/>
        <v>0</v>
      </c>
      <c r="CN19" s="243">
        <f t="shared" ca="1" si="23"/>
        <v>0</v>
      </c>
      <c r="CO19" s="243">
        <f t="shared" ca="1" si="23"/>
        <v>0</v>
      </c>
      <c r="CP19" s="243">
        <f t="shared" ca="1" si="23"/>
        <v>0</v>
      </c>
      <c r="CQ19" s="243">
        <f t="shared" ca="1" si="23"/>
        <v>0</v>
      </c>
      <c r="CR19" s="243">
        <f t="shared" ca="1" si="23"/>
        <v>0</v>
      </c>
      <c r="CS19" s="243">
        <f t="shared" ca="1" si="23"/>
        <v>0</v>
      </c>
      <c r="CT19" s="243">
        <f t="shared" ca="1" si="23"/>
        <v>0</v>
      </c>
      <c r="CU19" s="243">
        <f t="shared" ca="1" si="23"/>
        <v>0</v>
      </c>
      <c r="CV19" s="243">
        <f t="shared" ca="1" si="23"/>
        <v>0</v>
      </c>
      <c r="CW19" s="243">
        <f t="shared" ca="1" si="23"/>
        <v>0</v>
      </c>
      <c r="CX19" s="243">
        <f t="shared" ca="1" si="23"/>
        <v>0</v>
      </c>
      <c r="CY19" s="243">
        <f t="shared" ca="1" si="23"/>
        <v>0</v>
      </c>
      <c r="CZ19" s="243">
        <f t="shared" ca="1" si="23"/>
        <v>0</v>
      </c>
      <c r="DA19" s="243">
        <f t="shared" ca="1" si="23"/>
        <v>0</v>
      </c>
      <c r="DB19" s="243">
        <f t="shared" ca="1" si="23"/>
        <v>0</v>
      </c>
      <c r="DC19" s="243">
        <f t="shared" ca="1" si="23"/>
        <v>0</v>
      </c>
      <c r="DE19" s="113" t="str">
        <f t="shared" ca="1" si="20"/>
        <v>D.1.8.</v>
      </c>
      <c r="DF19">
        <v>1</v>
      </c>
      <c r="DG19">
        <f t="shared" ca="1" si="21"/>
        <v>21</v>
      </c>
      <c r="DH19">
        <v>0</v>
      </c>
    </row>
    <row r="20" spans="1:112" hidden="1">
      <c r="A20" s="68">
        <v>8</v>
      </c>
      <c r="B20" s="240" t="str">
        <f t="shared" ca="1" si="14"/>
        <v>D.1.9.</v>
      </c>
      <c r="C20" s="241" t="str">
        <f t="shared" ca="1" si="15"/>
        <v>Investicijos (privataus ir NVO sektoriaus)</v>
      </c>
      <c r="D20" s="245"/>
      <c r="E20" s="242">
        <f t="shared" ca="1" si="16"/>
        <v>0.21</v>
      </c>
      <c r="F20" s="171">
        <f ca="1">H20+NPV(FD,I20:INDEX(I20:DC20,PAL))</f>
        <v>0</v>
      </c>
      <c r="G20" s="171">
        <f ca="1">SUMIF($H$5:$DC$5,"&lt;="&amp;PAL,$H20:$DC20)</f>
        <v>0</v>
      </c>
      <c r="H20" s="243">
        <f t="shared" ca="1" si="17"/>
        <v>0</v>
      </c>
      <c r="I20" s="243">
        <f t="shared" ca="1" si="24"/>
        <v>0</v>
      </c>
      <c r="J20" s="243">
        <f t="shared" ca="1" si="24"/>
        <v>0</v>
      </c>
      <c r="K20" s="243">
        <f t="shared" ca="1" si="24"/>
        <v>0</v>
      </c>
      <c r="L20" s="243">
        <f t="shared" ca="1" si="24"/>
        <v>0</v>
      </c>
      <c r="M20" s="243">
        <f t="shared" ca="1" si="24"/>
        <v>0</v>
      </c>
      <c r="N20" s="243">
        <f t="shared" ca="1" si="24"/>
        <v>0</v>
      </c>
      <c r="O20" s="243">
        <f t="shared" ca="1" si="24"/>
        <v>0</v>
      </c>
      <c r="P20" s="243">
        <f t="shared" ca="1" si="24"/>
        <v>0</v>
      </c>
      <c r="Q20" s="243">
        <f t="shared" ca="1" si="24"/>
        <v>0</v>
      </c>
      <c r="R20" s="243">
        <f t="shared" ca="1" si="24"/>
        <v>0</v>
      </c>
      <c r="S20" s="243">
        <f t="shared" ca="1" si="24"/>
        <v>0</v>
      </c>
      <c r="T20" s="243">
        <f t="shared" ca="1" si="24"/>
        <v>0</v>
      </c>
      <c r="U20" s="243">
        <f t="shared" ca="1" si="24"/>
        <v>0</v>
      </c>
      <c r="V20" s="243">
        <f t="shared" ca="1" si="24"/>
        <v>0</v>
      </c>
      <c r="W20" s="243">
        <f t="shared" ca="1" si="24"/>
        <v>0</v>
      </c>
      <c r="X20" s="243">
        <f t="shared" ca="1" si="24"/>
        <v>0</v>
      </c>
      <c r="Y20" s="243">
        <f t="shared" ca="1" si="24"/>
        <v>0</v>
      </c>
      <c r="Z20" s="243">
        <f t="shared" ca="1" si="24"/>
        <v>0</v>
      </c>
      <c r="AA20" s="243">
        <f t="shared" ca="1" si="24"/>
        <v>0</v>
      </c>
      <c r="AB20" s="243">
        <f t="shared" ca="1" si="24"/>
        <v>0</v>
      </c>
      <c r="AC20" s="243">
        <f t="shared" ca="1" si="24"/>
        <v>0</v>
      </c>
      <c r="AD20" s="243">
        <f t="shared" ca="1" si="24"/>
        <v>0</v>
      </c>
      <c r="AE20" s="243">
        <f t="shared" ca="1" si="24"/>
        <v>0</v>
      </c>
      <c r="AF20" s="243">
        <f t="shared" ca="1" si="24"/>
        <v>0</v>
      </c>
      <c r="AG20" s="243">
        <f t="shared" ca="1" si="24"/>
        <v>0</v>
      </c>
      <c r="AH20" s="243">
        <f t="shared" ca="1" si="24"/>
        <v>0</v>
      </c>
      <c r="AI20" s="243">
        <f t="shared" ca="1" si="24"/>
        <v>0</v>
      </c>
      <c r="AJ20" s="243">
        <f t="shared" ca="1" si="24"/>
        <v>0</v>
      </c>
      <c r="AK20" s="243">
        <f t="shared" ca="1" si="24"/>
        <v>0</v>
      </c>
      <c r="AL20" s="243">
        <f t="shared" ca="1" si="24"/>
        <v>0</v>
      </c>
      <c r="AM20" s="243">
        <f t="shared" ca="1" si="24"/>
        <v>0</v>
      </c>
      <c r="AN20" s="243">
        <f t="shared" ca="1" si="24"/>
        <v>0</v>
      </c>
      <c r="AO20" s="243">
        <f t="shared" ca="1" si="24"/>
        <v>0</v>
      </c>
      <c r="AP20" s="243">
        <f t="shared" ca="1" si="24"/>
        <v>0</v>
      </c>
      <c r="AQ20" s="243">
        <f t="shared" ca="1" si="24"/>
        <v>0</v>
      </c>
      <c r="AR20" s="243">
        <f t="shared" ca="1" si="24"/>
        <v>0</v>
      </c>
      <c r="AS20" s="243">
        <f t="shared" ca="1" si="24"/>
        <v>0</v>
      </c>
      <c r="AT20" s="243">
        <f t="shared" ca="1" si="24"/>
        <v>0</v>
      </c>
      <c r="AU20" s="243">
        <f t="shared" ca="1" si="24"/>
        <v>0</v>
      </c>
      <c r="AV20" s="243">
        <f t="shared" ca="1" si="24"/>
        <v>0</v>
      </c>
      <c r="AW20" s="243">
        <f t="shared" ca="1" si="24"/>
        <v>0</v>
      </c>
      <c r="AX20" s="243">
        <f t="shared" ca="1" si="24"/>
        <v>0</v>
      </c>
      <c r="AY20" s="243">
        <f t="shared" ca="1" si="24"/>
        <v>0</v>
      </c>
      <c r="AZ20" s="243">
        <f t="shared" ca="1" si="24"/>
        <v>0</v>
      </c>
      <c r="BA20" s="243">
        <f t="shared" ca="1" si="24"/>
        <v>0</v>
      </c>
      <c r="BB20" s="243">
        <f t="shared" ca="1" si="24"/>
        <v>0</v>
      </c>
      <c r="BC20" s="243">
        <f t="shared" ca="1" si="24"/>
        <v>0</v>
      </c>
      <c r="BD20" s="243">
        <f t="shared" ca="1" si="24"/>
        <v>0</v>
      </c>
      <c r="BE20" s="243">
        <f t="shared" ca="1" si="24"/>
        <v>0</v>
      </c>
      <c r="BF20" s="243">
        <f t="shared" ca="1" si="24"/>
        <v>0</v>
      </c>
      <c r="BG20" s="243">
        <f t="shared" ca="1" si="24"/>
        <v>0</v>
      </c>
      <c r="BH20" s="243">
        <f t="shared" ca="1" si="24"/>
        <v>0</v>
      </c>
      <c r="BI20" s="243">
        <f t="shared" ca="1" si="24"/>
        <v>0</v>
      </c>
      <c r="BJ20" s="243">
        <f t="shared" ca="1" si="24"/>
        <v>0</v>
      </c>
      <c r="BK20" s="243">
        <f t="shared" ca="1" si="24"/>
        <v>0</v>
      </c>
      <c r="BL20" s="243">
        <f t="shared" ca="1" si="24"/>
        <v>0</v>
      </c>
      <c r="BM20" s="243">
        <f t="shared" ca="1" si="24"/>
        <v>0</v>
      </c>
      <c r="BN20" s="243">
        <f t="shared" ca="1" si="24"/>
        <v>0</v>
      </c>
      <c r="BO20" s="243">
        <f t="shared" ca="1" si="24"/>
        <v>0</v>
      </c>
      <c r="BP20" s="243">
        <f t="shared" ca="1" si="24"/>
        <v>0</v>
      </c>
      <c r="BQ20" s="243">
        <f t="shared" ca="1" si="24"/>
        <v>0</v>
      </c>
      <c r="BR20" s="243">
        <f t="shared" ca="1" si="24"/>
        <v>0</v>
      </c>
      <c r="BS20" s="243">
        <f t="shared" ca="1" si="24"/>
        <v>0</v>
      </c>
      <c r="BT20" s="243">
        <f t="shared" ref="BT20:DC27" ca="1" si="25">OFFSET(INDIRECT("'"&amp;Opt_alt&amp;"'!H12"),$A20,BT$5)*$DF20</f>
        <v>0</v>
      </c>
      <c r="BU20" s="243">
        <f t="shared" ca="1" si="25"/>
        <v>0</v>
      </c>
      <c r="BV20" s="243">
        <f t="shared" ca="1" si="25"/>
        <v>0</v>
      </c>
      <c r="BW20" s="243">
        <f t="shared" ca="1" si="25"/>
        <v>0</v>
      </c>
      <c r="BX20" s="243">
        <f t="shared" ca="1" si="25"/>
        <v>0</v>
      </c>
      <c r="BY20" s="243">
        <f t="shared" ca="1" si="25"/>
        <v>0</v>
      </c>
      <c r="BZ20" s="243">
        <f t="shared" ca="1" si="25"/>
        <v>0</v>
      </c>
      <c r="CA20" s="243">
        <f t="shared" ca="1" si="25"/>
        <v>0</v>
      </c>
      <c r="CB20" s="243">
        <f t="shared" ca="1" si="25"/>
        <v>0</v>
      </c>
      <c r="CC20" s="243">
        <f t="shared" ca="1" si="25"/>
        <v>0</v>
      </c>
      <c r="CD20" s="243">
        <f t="shared" ca="1" si="25"/>
        <v>0</v>
      </c>
      <c r="CE20" s="243">
        <f t="shared" ca="1" si="25"/>
        <v>0</v>
      </c>
      <c r="CF20" s="243">
        <f t="shared" ca="1" si="25"/>
        <v>0</v>
      </c>
      <c r="CG20" s="243">
        <f t="shared" ca="1" si="25"/>
        <v>0</v>
      </c>
      <c r="CH20" s="243">
        <f t="shared" ca="1" si="25"/>
        <v>0</v>
      </c>
      <c r="CI20" s="243">
        <f t="shared" ca="1" si="25"/>
        <v>0</v>
      </c>
      <c r="CJ20" s="243">
        <f t="shared" ca="1" si="25"/>
        <v>0</v>
      </c>
      <c r="CK20" s="243">
        <f t="shared" ca="1" si="25"/>
        <v>0</v>
      </c>
      <c r="CL20" s="243">
        <f t="shared" ca="1" si="25"/>
        <v>0</v>
      </c>
      <c r="CM20" s="243">
        <f t="shared" ca="1" si="25"/>
        <v>0</v>
      </c>
      <c r="CN20" s="243">
        <f t="shared" ca="1" si="25"/>
        <v>0</v>
      </c>
      <c r="CO20" s="243">
        <f t="shared" ca="1" si="25"/>
        <v>0</v>
      </c>
      <c r="CP20" s="243">
        <f t="shared" ca="1" si="25"/>
        <v>0</v>
      </c>
      <c r="CQ20" s="243">
        <f t="shared" ca="1" si="25"/>
        <v>0</v>
      </c>
      <c r="CR20" s="243">
        <f t="shared" ca="1" si="25"/>
        <v>0</v>
      </c>
      <c r="CS20" s="243">
        <f t="shared" ca="1" si="25"/>
        <v>0</v>
      </c>
      <c r="CT20" s="243">
        <f t="shared" ca="1" si="25"/>
        <v>0</v>
      </c>
      <c r="CU20" s="243">
        <f t="shared" ca="1" si="25"/>
        <v>0</v>
      </c>
      <c r="CV20" s="243">
        <f t="shared" ca="1" si="25"/>
        <v>0</v>
      </c>
      <c r="CW20" s="243">
        <f t="shared" ca="1" si="25"/>
        <v>0</v>
      </c>
      <c r="CX20" s="243">
        <f t="shared" ca="1" si="25"/>
        <v>0</v>
      </c>
      <c r="CY20" s="243">
        <f t="shared" ca="1" si="25"/>
        <v>0</v>
      </c>
      <c r="CZ20" s="243">
        <f t="shared" ca="1" si="25"/>
        <v>0</v>
      </c>
      <c r="DA20" s="243">
        <f t="shared" ca="1" si="25"/>
        <v>0</v>
      </c>
      <c r="DB20" s="243">
        <f t="shared" ca="1" si="25"/>
        <v>0</v>
      </c>
      <c r="DC20" s="243">
        <f t="shared" ca="1" si="25"/>
        <v>0</v>
      </c>
      <c r="DE20" s="113" t="str">
        <f t="shared" ca="1" si="20"/>
        <v>D.1.9.</v>
      </c>
      <c r="DF20">
        <v>1</v>
      </c>
      <c r="DG20">
        <f t="shared" ca="1" si="21"/>
        <v>21</v>
      </c>
      <c r="DH20">
        <v>0</v>
      </c>
    </row>
    <row r="21" spans="1:112" hidden="1">
      <c r="A21" s="68">
        <v>9</v>
      </c>
      <c r="B21" s="240" t="str">
        <f t="shared" ca="1" si="14"/>
        <v>D.1.10.</v>
      </c>
      <c r="C21" s="241" t="str">
        <f t="shared" ca="1" si="15"/>
        <v>Reinvesticijos (po priemonės įgyvendinimo) (privataus ir NVO sektoriaus)</v>
      </c>
      <c r="D21" s="245"/>
      <c r="E21" s="242">
        <f t="shared" ca="1" si="16"/>
        <v>0.21</v>
      </c>
      <c r="F21" s="171">
        <f ca="1">H21+NPV(FD,I21:INDEX(I21:DC21,PAL))</f>
        <v>0</v>
      </c>
      <c r="G21" s="171">
        <f ca="1">SUMIF($H$5:$DC$5,"&lt;="&amp;PAL,$H21:$DC21)</f>
        <v>0</v>
      </c>
      <c r="H21" s="243">
        <f t="shared" ca="1" si="17"/>
        <v>0</v>
      </c>
      <c r="I21" s="243">
        <f t="shared" ref="I21:BT23" ca="1" si="26">OFFSET(INDIRECT("'"&amp;Opt_alt&amp;"'!H12"),$A21,I$5)*$DF21</f>
        <v>0</v>
      </c>
      <c r="J21" s="243">
        <f t="shared" ca="1" si="26"/>
        <v>0</v>
      </c>
      <c r="K21" s="243">
        <f t="shared" ca="1" si="26"/>
        <v>0</v>
      </c>
      <c r="L21" s="243">
        <f t="shared" ca="1" si="26"/>
        <v>0</v>
      </c>
      <c r="M21" s="243">
        <f t="shared" ca="1" si="26"/>
        <v>0</v>
      </c>
      <c r="N21" s="243">
        <f t="shared" ca="1" si="26"/>
        <v>0</v>
      </c>
      <c r="O21" s="243">
        <f t="shared" ca="1" si="26"/>
        <v>0</v>
      </c>
      <c r="P21" s="243">
        <f t="shared" ca="1" si="26"/>
        <v>0</v>
      </c>
      <c r="Q21" s="243">
        <f t="shared" ca="1" si="26"/>
        <v>0</v>
      </c>
      <c r="R21" s="243">
        <f t="shared" ca="1" si="26"/>
        <v>0</v>
      </c>
      <c r="S21" s="243">
        <f t="shared" ca="1" si="26"/>
        <v>0</v>
      </c>
      <c r="T21" s="243">
        <f t="shared" ca="1" si="26"/>
        <v>0</v>
      </c>
      <c r="U21" s="243">
        <f t="shared" ca="1" si="26"/>
        <v>0</v>
      </c>
      <c r="V21" s="243">
        <f t="shared" ca="1" si="26"/>
        <v>0</v>
      </c>
      <c r="W21" s="243">
        <f t="shared" ca="1" si="26"/>
        <v>0</v>
      </c>
      <c r="X21" s="243">
        <f t="shared" ca="1" si="26"/>
        <v>0</v>
      </c>
      <c r="Y21" s="243">
        <f t="shared" ca="1" si="26"/>
        <v>0</v>
      </c>
      <c r="Z21" s="243">
        <f t="shared" ca="1" si="26"/>
        <v>0</v>
      </c>
      <c r="AA21" s="243">
        <f t="shared" ca="1" si="26"/>
        <v>0</v>
      </c>
      <c r="AB21" s="243">
        <f t="shared" ca="1" si="26"/>
        <v>0</v>
      </c>
      <c r="AC21" s="243">
        <f t="shared" ca="1" si="26"/>
        <v>0</v>
      </c>
      <c r="AD21" s="243">
        <f t="shared" ca="1" si="26"/>
        <v>0</v>
      </c>
      <c r="AE21" s="243">
        <f t="shared" ca="1" si="26"/>
        <v>0</v>
      </c>
      <c r="AF21" s="243">
        <f t="shared" ca="1" si="26"/>
        <v>0</v>
      </c>
      <c r="AG21" s="243">
        <f t="shared" ca="1" si="26"/>
        <v>0</v>
      </c>
      <c r="AH21" s="243">
        <f t="shared" ca="1" si="26"/>
        <v>0</v>
      </c>
      <c r="AI21" s="243">
        <f t="shared" ca="1" si="26"/>
        <v>0</v>
      </c>
      <c r="AJ21" s="243">
        <f t="shared" ca="1" si="26"/>
        <v>0</v>
      </c>
      <c r="AK21" s="243">
        <f t="shared" ca="1" si="26"/>
        <v>0</v>
      </c>
      <c r="AL21" s="243">
        <f t="shared" ca="1" si="26"/>
        <v>0</v>
      </c>
      <c r="AM21" s="243">
        <f t="shared" ca="1" si="26"/>
        <v>0</v>
      </c>
      <c r="AN21" s="243">
        <f t="shared" ca="1" si="26"/>
        <v>0</v>
      </c>
      <c r="AO21" s="243">
        <f t="shared" ca="1" si="26"/>
        <v>0</v>
      </c>
      <c r="AP21" s="243">
        <f t="shared" ca="1" si="26"/>
        <v>0</v>
      </c>
      <c r="AQ21" s="243">
        <f t="shared" ca="1" si="26"/>
        <v>0</v>
      </c>
      <c r="AR21" s="243">
        <f t="shared" ca="1" si="26"/>
        <v>0</v>
      </c>
      <c r="AS21" s="243">
        <f t="shared" ca="1" si="26"/>
        <v>0</v>
      </c>
      <c r="AT21" s="243">
        <f t="shared" ca="1" si="26"/>
        <v>0</v>
      </c>
      <c r="AU21" s="243">
        <f t="shared" ca="1" si="26"/>
        <v>0</v>
      </c>
      <c r="AV21" s="243">
        <f t="shared" ca="1" si="26"/>
        <v>0</v>
      </c>
      <c r="AW21" s="243">
        <f t="shared" ca="1" si="26"/>
        <v>0</v>
      </c>
      <c r="AX21" s="243">
        <f t="shared" ca="1" si="26"/>
        <v>0</v>
      </c>
      <c r="AY21" s="243">
        <f t="shared" ca="1" si="26"/>
        <v>0</v>
      </c>
      <c r="AZ21" s="243">
        <f t="shared" ca="1" si="26"/>
        <v>0</v>
      </c>
      <c r="BA21" s="243">
        <f t="shared" ca="1" si="26"/>
        <v>0</v>
      </c>
      <c r="BB21" s="243">
        <f t="shared" ca="1" si="26"/>
        <v>0</v>
      </c>
      <c r="BC21" s="243">
        <f t="shared" ca="1" si="26"/>
        <v>0</v>
      </c>
      <c r="BD21" s="243">
        <f t="shared" ca="1" si="26"/>
        <v>0</v>
      </c>
      <c r="BE21" s="243">
        <f t="shared" ca="1" si="26"/>
        <v>0</v>
      </c>
      <c r="BF21" s="243">
        <f t="shared" ca="1" si="26"/>
        <v>0</v>
      </c>
      <c r="BG21" s="243">
        <f t="shared" ca="1" si="26"/>
        <v>0</v>
      </c>
      <c r="BH21" s="243">
        <f t="shared" ca="1" si="26"/>
        <v>0</v>
      </c>
      <c r="BI21" s="243">
        <f t="shared" ca="1" si="26"/>
        <v>0</v>
      </c>
      <c r="BJ21" s="243">
        <f t="shared" ca="1" si="26"/>
        <v>0</v>
      </c>
      <c r="BK21" s="243">
        <f t="shared" ca="1" si="26"/>
        <v>0</v>
      </c>
      <c r="BL21" s="243">
        <f t="shared" ca="1" si="26"/>
        <v>0</v>
      </c>
      <c r="BM21" s="243">
        <f t="shared" ca="1" si="26"/>
        <v>0</v>
      </c>
      <c r="BN21" s="243">
        <f t="shared" ca="1" si="26"/>
        <v>0</v>
      </c>
      <c r="BO21" s="243">
        <f t="shared" ca="1" si="26"/>
        <v>0</v>
      </c>
      <c r="BP21" s="243">
        <f t="shared" ca="1" si="26"/>
        <v>0</v>
      </c>
      <c r="BQ21" s="243">
        <f t="shared" ca="1" si="26"/>
        <v>0</v>
      </c>
      <c r="BR21" s="243">
        <f t="shared" ca="1" si="26"/>
        <v>0</v>
      </c>
      <c r="BS21" s="243">
        <f t="shared" ca="1" si="26"/>
        <v>0</v>
      </c>
      <c r="BT21" s="243">
        <f t="shared" ca="1" si="26"/>
        <v>0</v>
      </c>
      <c r="BU21" s="243">
        <f t="shared" ca="1" si="25"/>
        <v>0</v>
      </c>
      <c r="BV21" s="243">
        <f t="shared" ca="1" si="25"/>
        <v>0</v>
      </c>
      <c r="BW21" s="243">
        <f t="shared" ca="1" si="25"/>
        <v>0</v>
      </c>
      <c r="BX21" s="243">
        <f t="shared" ca="1" si="25"/>
        <v>0</v>
      </c>
      <c r="BY21" s="243">
        <f t="shared" ca="1" si="25"/>
        <v>0</v>
      </c>
      <c r="BZ21" s="243">
        <f t="shared" ca="1" si="25"/>
        <v>0</v>
      </c>
      <c r="CA21" s="243">
        <f t="shared" ca="1" si="25"/>
        <v>0</v>
      </c>
      <c r="CB21" s="243">
        <f t="shared" ca="1" si="25"/>
        <v>0</v>
      </c>
      <c r="CC21" s="243">
        <f t="shared" ca="1" si="25"/>
        <v>0</v>
      </c>
      <c r="CD21" s="243">
        <f t="shared" ca="1" si="25"/>
        <v>0</v>
      </c>
      <c r="CE21" s="243">
        <f t="shared" ca="1" si="25"/>
        <v>0</v>
      </c>
      <c r="CF21" s="243">
        <f t="shared" ca="1" si="25"/>
        <v>0</v>
      </c>
      <c r="CG21" s="243">
        <f t="shared" ca="1" si="25"/>
        <v>0</v>
      </c>
      <c r="CH21" s="243">
        <f t="shared" ca="1" si="25"/>
        <v>0</v>
      </c>
      <c r="CI21" s="243">
        <f t="shared" ca="1" si="25"/>
        <v>0</v>
      </c>
      <c r="CJ21" s="243">
        <f t="shared" ca="1" si="25"/>
        <v>0</v>
      </c>
      <c r="CK21" s="243">
        <f t="shared" ca="1" si="25"/>
        <v>0</v>
      </c>
      <c r="CL21" s="243">
        <f t="shared" ca="1" si="25"/>
        <v>0</v>
      </c>
      <c r="CM21" s="243">
        <f t="shared" ca="1" si="25"/>
        <v>0</v>
      </c>
      <c r="CN21" s="243">
        <f t="shared" ca="1" si="25"/>
        <v>0</v>
      </c>
      <c r="CO21" s="243">
        <f t="shared" ca="1" si="25"/>
        <v>0</v>
      </c>
      <c r="CP21" s="243">
        <f t="shared" ca="1" si="25"/>
        <v>0</v>
      </c>
      <c r="CQ21" s="243">
        <f t="shared" ca="1" si="25"/>
        <v>0</v>
      </c>
      <c r="CR21" s="243">
        <f t="shared" ca="1" si="25"/>
        <v>0</v>
      </c>
      <c r="CS21" s="243">
        <f t="shared" ca="1" si="25"/>
        <v>0</v>
      </c>
      <c r="CT21" s="243">
        <f t="shared" ca="1" si="25"/>
        <v>0</v>
      </c>
      <c r="CU21" s="243">
        <f t="shared" ca="1" si="25"/>
        <v>0</v>
      </c>
      <c r="CV21" s="243">
        <f t="shared" ca="1" si="25"/>
        <v>0</v>
      </c>
      <c r="CW21" s="243">
        <f t="shared" ca="1" si="25"/>
        <v>0</v>
      </c>
      <c r="CX21" s="243">
        <f t="shared" ca="1" si="25"/>
        <v>0</v>
      </c>
      <c r="CY21" s="243">
        <f t="shared" ca="1" si="25"/>
        <v>0</v>
      </c>
      <c r="CZ21" s="243">
        <f t="shared" ca="1" si="25"/>
        <v>0</v>
      </c>
      <c r="DA21" s="243">
        <f t="shared" ca="1" si="25"/>
        <v>0</v>
      </c>
      <c r="DB21" s="243">
        <f t="shared" ca="1" si="25"/>
        <v>0</v>
      </c>
      <c r="DC21" s="243">
        <f t="shared" ca="1" si="25"/>
        <v>0</v>
      </c>
      <c r="DE21" s="113" t="str">
        <f t="shared" ca="1" si="20"/>
        <v>D.1.10.</v>
      </c>
      <c r="DF21">
        <v>1</v>
      </c>
      <c r="DG21">
        <f t="shared" ca="1" si="21"/>
        <v>21</v>
      </c>
      <c r="DH21">
        <v>0</v>
      </c>
    </row>
    <row r="22" spans="1:112" ht="13.95" hidden="1" customHeight="1">
      <c r="A22" s="68">
        <v>10</v>
      </c>
      <c r="B22" s="240" t="str">
        <f t="shared" ca="1" si="14"/>
        <v>D.1.11.</v>
      </c>
      <c r="C22" s="241" t="str">
        <f t="shared" ca="1" si="15"/>
        <v>Reinvesticijos (po priemonės įgyvendinimo) (viešojo sektoriaus)</v>
      </c>
      <c r="D22" s="231"/>
      <c r="E22" s="247">
        <f t="shared" ca="1" si="16"/>
        <v>0.21</v>
      </c>
      <c r="F22" s="171">
        <f ca="1">H22+NPV(FD,I22:INDEX(I22:DC22,PAL))</f>
        <v>0</v>
      </c>
      <c r="G22" s="171">
        <f ca="1">SUMIF($H$5:$DC$5,"&lt;="&amp;PAL,$H22:$DC22)</f>
        <v>0</v>
      </c>
      <c r="H22" s="243">
        <f t="shared" ca="1" si="17"/>
        <v>0</v>
      </c>
      <c r="I22" s="243">
        <f t="shared" ca="1" si="26"/>
        <v>0</v>
      </c>
      <c r="J22" s="243">
        <f t="shared" ca="1" si="26"/>
        <v>0</v>
      </c>
      <c r="K22" s="243">
        <f t="shared" ca="1" si="26"/>
        <v>0</v>
      </c>
      <c r="L22" s="243">
        <f t="shared" ca="1" si="26"/>
        <v>0</v>
      </c>
      <c r="M22" s="243">
        <f t="shared" ca="1" si="26"/>
        <v>0</v>
      </c>
      <c r="N22" s="243">
        <f t="shared" ca="1" si="26"/>
        <v>0</v>
      </c>
      <c r="O22" s="243">
        <f t="shared" ca="1" si="26"/>
        <v>0</v>
      </c>
      <c r="P22" s="243">
        <f t="shared" ca="1" si="26"/>
        <v>0</v>
      </c>
      <c r="Q22" s="243">
        <f t="shared" ca="1" si="26"/>
        <v>0</v>
      </c>
      <c r="R22" s="243">
        <f t="shared" ca="1" si="26"/>
        <v>0</v>
      </c>
      <c r="S22" s="243">
        <f t="shared" ca="1" si="26"/>
        <v>0</v>
      </c>
      <c r="T22" s="243">
        <f t="shared" ca="1" si="26"/>
        <v>0</v>
      </c>
      <c r="U22" s="243">
        <f t="shared" ca="1" si="26"/>
        <v>0</v>
      </c>
      <c r="V22" s="243">
        <f t="shared" ca="1" si="26"/>
        <v>0</v>
      </c>
      <c r="W22" s="243">
        <f t="shared" ca="1" si="26"/>
        <v>0</v>
      </c>
      <c r="X22" s="243">
        <f t="shared" ca="1" si="26"/>
        <v>0</v>
      </c>
      <c r="Y22" s="243">
        <f t="shared" ca="1" si="26"/>
        <v>0</v>
      </c>
      <c r="Z22" s="243">
        <f t="shared" ca="1" si="26"/>
        <v>0</v>
      </c>
      <c r="AA22" s="243">
        <f t="shared" ca="1" si="26"/>
        <v>0</v>
      </c>
      <c r="AB22" s="243">
        <f t="shared" ca="1" si="26"/>
        <v>0</v>
      </c>
      <c r="AC22" s="243">
        <f t="shared" ca="1" si="26"/>
        <v>0</v>
      </c>
      <c r="AD22" s="243">
        <f t="shared" ca="1" si="26"/>
        <v>0</v>
      </c>
      <c r="AE22" s="243">
        <f t="shared" ca="1" si="26"/>
        <v>0</v>
      </c>
      <c r="AF22" s="243">
        <f t="shared" ca="1" si="26"/>
        <v>0</v>
      </c>
      <c r="AG22" s="243">
        <f t="shared" ca="1" si="26"/>
        <v>0</v>
      </c>
      <c r="AH22" s="243">
        <f t="shared" ca="1" si="26"/>
        <v>0</v>
      </c>
      <c r="AI22" s="243">
        <f t="shared" ca="1" si="26"/>
        <v>0</v>
      </c>
      <c r="AJ22" s="243">
        <f t="shared" ca="1" si="26"/>
        <v>0</v>
      </c>
      <c r="AK22" s="243">
        <f t="shared" ca="1" si="26"/>
        <v>0</v>
      </c>
      <c r="AL22" s="243">
        <f t="shared" ca="1" si="26"/>
        <v>0</v>
      </c>
      <c r="AM22" s="243">
        <f t="shared" ca="1" si="26"/>
        <v>0</v>
      </c>
      <c r="AN22" s="243">
        <f t="shared" ca="1" si="26"/>
        <v>0</v>
      </c>
      <c r="AO22" s="243">
        <f t="shared" ca="1" si="26"/>
        <v>0</v>
      </c>
      <c r="AP22" s="243">
        <f t="shared" ca="1" si="26"/>
        <v>0</v>
      </c>
      <c r="AQ22" s="243">
        <f t="shared" ca="1" si="26"/>
        <v>0</v>
      </c>
      <c r="AR22" s="243">
        <f t="shared" ca="1" si="26"/>
        <v>0</v>
      </c>
      <c r="AS22" s="243">
        <f t="shared" ca="1" si="26"/>
        <v>0</v>
      </c>
      <c r="AT22" s="243">
        <f t="shared" ca="1" si="26"/>
        <v>0</v>
      </c>
      <c r="AU22" s="243">
        <f t="shared" ca="1" si="26"/>
        <v>0</v>
      </c>
      <c r="AV22" s="243">
        <f t="shared" ca="1" si="26"/>
        <v>0</v>
      </c>
      <c r="AW22" s="243">
        <f t="shared" ca="1" si="26"/>
        <v>0</v>
      </c>
      <c r="AX22" s="243">
        <f t="shared" ca="1" si="26"/>
        <v>0</v>
      </c>
      <c r="AY22" s="243">
        <f t="shared" ca="1" si="26"/>
        <v>0</v>
      </c>
      <c r="AZ22" s="243">
        <f t="shared" ca="1" si="26"/>
        <v>0</v>
      </c>
      <c r="BA22" s="243">
        <f t="shared" ca="1" si="26"/>
        <v>0</v>
      </c>
      <c r="BB22" s="243">
        <f t="shared" ca="1" si="26"/>
        <v>0</v>
      </c>
      <c r="BC22" s="243">
        <f t="shared" ca="1" si="26"/>
        <v>0</v>
      </c>
      <c r="BD22" s="243">
        <f t="shared" ca="1" si="26"/>
        <v>0</v>
      </c>
      <c r="BE22" s="243">
        <f t="shared" ca="1" si="26"/>
        <v>0</v>
      </c>
      <c r="BF22" s="243">
        <f t="shared" ca="1" si="26"/>
        <v>0</v>
      </c>
      <c r="BG22" s="243">
        <f t="shared" ca="1" si="26"/>
        <v>0</v>
      </c>
      <c r="BH22" s="243">
        <f t="shared" ca="1" si="26"/>
        <v>0</v>
      </c>
      <c r="BI22" s="243">
        <f t="shared" ca="1" si="26"/>
        <v>0</v>
      </c>
      <c r="BJ22" s="243">
        <f t="shared" ca="1" si="26"/>
        <v>0</v>
      </c>
      <c r="BK22" s="243">
        <f t="shared" ca="1" si="26"/>
        <v>0</v>
      </c>
      <c r="BL22" s="243">
        <f t="shared" ca="1" si="26"/>
        <v>0</v>
      </c>
      <c r="BM22" s="243">
        <f t="shared" ca="1" si="26"/>
        <v>0</v>
      </c>
      <c r="BN22" s="243">
        <f t="shared" ca="1" si="26"/>
        <v>0</v>
      </c>
      <c r="BO22" s="243">
        <f t="shared" ca="1" si="26"/>
        <v>0</v>
      </c>
      <c r="BP22" s="243">
        <f t="shared" ca="1" si="26"/>
        <v>0</v>
      </c>
      <c r="BQ22" s="243">
        <f t="shared" ca="1" si="26"/>
        <v>0</v>
      </c>
      <c r="BR22" s="243">
        <f t="shared" ca="1" si="26"/>
        <v>0</v>
      </c>
      <c r="BS22" s="243">
        <f t="shared" ca="1" si="26"/>
        <v>0</v>
      </c>
      <c r="BT22" s="243">
        <f t="shared" ca="1" si="26"/>
        <v>0</v>
      </c>
      <c r="BU22" s="243">
        <f t="shared" ca="1" si="25"/>
        <v>0</v>
      </c>
      <c r="BV22" s="243">
        <f t="shared" ca="1" si="25"/>
        <v>0</v>
      </c>
      <c r="BW22" s="243">
        <f t="shared" ca="1" si="25"/>
        <v>0</v>
      </c>
      <c r="BX22" s="243">
        <f t="shared" ca="1" si="25"/>
        <v>0</v>
      </c>
      <c r="BY22" s="243">
        <f t="shared" ca="1" si="25"/>
        <v>0</v>
      </c>
      <c r="BZ22" s="243">
        <f t="shared" ca="1" si="25"/>
        <v>0</v>
      </c>
      <c r="CA22" s="243">
        <f t="shared" ca="1" si="25"/>
        <v>0</v>
      </c>
      <c r="CB22" s="243">
        <f t="shared" ca="1" si="25"/>
        <v>0</v>
      </c>
      <c r="CC22" s="243">
        <f t="shared" ca="1" si="25"/>
        <v>0</v>
      </c>
      <c r="CD22" s="243">
        <f t="shared" ca="1" si="25"/>
        <v>0</v>
      </c>
      <c r="CE22" s="243">
        <f t="shared" ca="1" si="25"/>
        <v>0</v>
      </c>
      <c r="CF22" s="243">
        <f t="shared" ca="1" si="25"/>
        <v>0</v>
      </c>
      <c r="CG22" s="243">
        <f t="shared" ca="1" si="25"/>
        <v>0</v>
      </c>
      <c r="CH22" s="243">
        <f t="shared" ca="1" si="25"/>
        <v>0</v>
      </c>
      <c r="CI22" s="243">
        <f t="shared" ca="1" si="25"/>
        <v>0</v>
      </c>
      <c r="CJ22" s="243">
        <f t="shared" ca="1" si="25"/>
        <v>0</v>
      </c>
      <c r="CK22" s="243">
        <f t="shared" ca="1" si="25"/>
        <v>0</v>
      </c>
      <c r="CL22" s="243">
        <f t="shared" ca="1" si="25"/>
        <v>0</v>
      </c>
      <c r="CM22" s="243">
        <f t="shared" ca="1" si="25"/>
        <v>0</v>
      </c>
      <c r="CN22" s="243">
        <f t="shared" ca="1" si="25"/>
        <v>0</v>
      </c>
      <c r="CO22" s="243">
        <f t="shared" ca="1" si="25"/>
        <v>0</v>
      </c>
      <c r="CP22" s="243">
        <f t="shared" ca="1" si="25"/>
        <v>0</v>
      </c>
      <c r="CQ22" s="243">
        <f t="shared" ca="1" si="25"/>
        <v>0</v>
      </c>
      <c r="CR22" s="243">
        <f t="shared" ca="1" si="25"/>
        <v>0</v>
      </c>
      <c r="CS22" s="243">
        <f t="shared" ca="1" si="25"/>
        <v>0</v>
      </c>
      <c r="CT22" s="243">
        <f t="shared" ca="1" si="25"/>
        <v>0</v>
      </c>
      <c r="CU22" s="243">
        <f t="shared" ca="1" si="25"/>
        <v>0</v>
      </c>
      <c r="CV22" s="243">
        <f t="shared" ca="1" si="25"/>
        <v>0</v>
      </c>
      <c r="CW22" s="243">
        <f t="shared" ca="1" si="25"/>
        <v>0</v>
      </c>
      <c r="CX22" s="243">
        <f t="shared" ca="1" si="25"/>
        <v>0</v>
      </c>
      <c r="CY22" s="243">
        <f t="shared" ca="1" si="25"/>
        <v>0</v>
      </c>
      <c r="CZ22" s="243">
        <f t="shared" ca="1" si="25"/>
        <v>0</v>
      </c>
      <c r="DA22" s="243">
        <f t="shared" ca="1" si="25"/>
        <v>0</v>
      </c>
      <c r="DB22" s="243">
        <f t="shared" ca="1" si="25"/>
        <v>0</v>
      </c>
      <c r="DC22" s="243">
        <f t="shared" ca="1" si="25"/>
        <v>0</v>
      </c>
      <c r="DE22" s="113" t="str">
        <f t="shared" ca="1" si="20"/>
        <v>D.1.11.</v>
      </c>
      <c r="DF22">
        <v>1</v>
      </c>
      <c r="DG22">
        <f t="shared" ca="1" si="21"/>
        <v>21</v>
      </c>
      <c r="DH22">
        <v>0</v>
      </c>
    </row>
    <row r="23" spans="1:112" hidden="1">
      <c r="A23" s="68">
        <v>11</v>
      </c>
      <c r="B23" s="240" t="str">
        <f t="shared" ca="1" si="14"/>
        <v>D.1.L.</v>
      </c>
      <c r="C23" s="241" t="str">
        <f t="shared" ca="1" si="15"/>
        <v>Likutinė vertė</v>
      </c>
      <c r="D23" s="244"/>
      <c r="E23" s="242">
        <f t="shared" ca="1" si="16"/>
        <v>0.21</v>
      </c>
      <c r="F23" s="171">
        <f ca="1">H23+NPV(FD,I23:INDEX(I23:DC23,PAL))</f>
        <v>0</v>
      </c>
      <c r="G23" s="171">
        <f ca="1">SUMIF($H$5:$DC$5,"&lt;="&amp;PAL,$H23:$DC23)</f>
        <v>0</v>
      </c>
      <c r="H23" s="243">
        <f t="shared" ca="1" si="17"/>
        <v>0</v>
      </c>
      <c r="I23" s="243">
        <f t="shared" ca="1" si="26"/>
        <v>0</v>
      </c>
      <c r="J23" s="243">
        <f t="shared" ca="1" si="26"/>
        <v>0</v>
      </c>
      <c r="K23" s="243">
        <f t="shared" ca="1" si="26"/>
        <v>0</v>
      </c>
      <c r="L23" s="243">
        <f t="shared" ca="1" si="26"/>
        <v>0</v>
      </c>
      <c r="M23" s="243">
        <f t="shared" ca="1" si="26"/>
        <v>0</v>
      </c>
      <c r="N23" s="243">
        <f t="shared" ca="1" si="26"/>
        <v>0</v>
      </c>
      <c r="O23" s="243">
        <f t="shared" ca="1" si="26"/>
        <v>0</v>
      </c>
      <c r="P23" s="243">
        <f t="shared" ca="1" si="26"/>
        <v>0</v>
      </c>
      <c r="Q23" s="243">
        <f t="shared" ca="1" si="26"/>
        <v>0</v>
      </c>
      <c r="R23" s="243">
        <f t="shared" ca="1" si="26"/>
        <v>0</v>
      </c>
      <c r="S23" s="243">
        <f t="shared" ca="1" si="26"/>
        <v>0</v>
      </c>
      <c r="T23" s="243">
        <f t="shared" ca="1" si="26"/>
        <v>0</v>
      </c>
      <c r="U23" s="243">
        <f t="shared" ca="1" si="26"/>
        <v>0</v>
      </c>
      <c r="V23" s="243">
        <f t="shared" ca="1" si="26"/>
        <v>0</v>
      </c>
      <c r="W23" s="243">
        <f t="shared" ca="1" si="26"/>
        <v>0</v>
      </c>
      <c r="X23" s="243">
        <f t="shared" ca="1" si="26"/>
        <v>0</v>
      </c>
      <c r="Y23" s="243">
        <f t="shared" ca="1" si="26"/>
        <v>0</v>
      </c>
      <c r="Z23" s="243">
        <f t="shared" ca="1" si="26"/>
        <v>0</v>
      </c>
      <c r="AA23" s="243">
        <f t="shared" ca="1" si="26"/>
        <v>0</v>
      </c>
      <c r="AB23" s="243">
        <f t="shared" ca="1" si="26"/>
        <v>0</v>
      </c>
      <c r="AC23" s="243">
        <f t="shared" ca="1" si="26"/>
        <v>0</v>
      </c>
      <c r="AD23" s="243">
        <f t="shared" ca="1" si="26"/>
        <v>0</v>
      </c>
      <c r="AE23" s="243">
        <f t="shared" ca="1" si="26"/>
        <v>0</v>
      </c>
      <c r="AF23" s="243">
        <f t="shared" ca="1" si="26"/>
        <v>0</v>
      </c>
      <c r="AG23" s="243">
        <f t="shared" ca="1" si="26"/>
        <v>0</v>
      </c>
      <c r="AH23" s="243">
        <f t="shared" ca="1" si="26"/>
        <v>0</v>
      </c>
      <c r="AI23" s="243">
        <f t="shared" ca="1" si="26"/>
        <v>0</v>
      </c>
      <c r="AJ23" s="243">
        <f t="shared" ca="1" si="26"/>
        <v>0</v>
      </c>
      <c r="AK23" s="243">
        <f t="shared" ca="1" si="26"/>
        <v>0</v>
      </c>
      <c r="AL23" s="243">
        <f t="shared" ca="1" si="26"/>
        <v>0</v>
      </c>
      <c r="AM23" s="243">
        <f t="shared" ca="1" si="26"/>
        <v>0</v>
      </c>
      <c r="AN23" s="243">
        <f t="shared" ca="1" si="26"/>
        <v>0</v>
      </c>
      <c r="AO23" s="243">
        <f t="shared" ca="1" si="26"/>
        <v>0</v>
      </c>
      <c r="AP23" s="243">
        <f t="shared" ca="1" si="26"/>
        <v>0</v>
      </c>
      <c r="AQ23" s="243">
        <f t="shared" ca="1" si="26"/>
        <v>0</v>
      </c>
      <c r="AR23" s="243">
        <f t="shared" ca="1" si="26"/>
        <v>0</v>
      </c>
      <c r="AS23" s="243">
        <f t="shared" ca="1" si="26"/>
        <v>0</v>
      </c>
      <c r="AT23" s="243">
        <f t="shared" ca="1" si="26"/>
        <v>0</v>
      </c>
      <c r="AU23" s="243">
        <f t="shared" ca="1" si="26"/>
        <v>0</v>
      </c>
      <c r="AV23" s="243">
        <f t="shared" ca="1" si="26"/>
        <v>0</v>
      </c>
      <c r="AW23" s="243">
        <f t="shared" ca="1" si="26"/>
        <v>0</v>
      </c>
      <c r="AX23" s="243">
        <f t="shared" ca="1" si="26"/>
        <v>0</v>
      </c>
      <c r="AY23" s="243">
        <f t="shared" ca="1" si="26"/>
        <v>0</v>
      </c>
      <c r="AZ23" s="243">
        <f t="shared" ca="1" si="26"/>
        <v>0</v>
      </c>
      <c r="BA23" s="243">
        <f t="shared" ca="1" si="26"/>
        <v>0</v>
      </c>
      <c r="BB23" s="243">
        <f t="shared" ca="1" si="26"/>
        <v>0</v>
      </c>
      <c r="BC23" s="243">
        <f t="shared" ca="1" si="26"/>
        <v>0</v>
      </c>
      <c r="BD23" s="243">
        <f t="shared" ca="1" si="26"/>
        <v>0</v>
      </c>
      <c r="BE23" s="243">
        <f t="shared" ca="1" si="26"/>
        <v>0</v>
      </c>
      <c r="BF23" s="243">
        <f t="shared" ca="1" si="26"/>
        <v>0</v>
      </c>
      <c r="BG23" s="243">
        <f t="shared" ca="1" si="26"/>
        <v>0</v>
      </c>
      <c r="BH23" s="243">
        <f t="shared" ca="1" si="26"/>
        <v>0</v>
      </c>
      <c r="BI23" s="243">
        <f t="shared" ca="1" si="26"/>
        <v>0</v>
      </c>
      <c r="BJ23" s="243">
        <f t="shared" ca="1" si="26"/>
        <v>0</v>
      </c>
      <c r="BK23" s="243">
        <f t="shared" ca="1" si="26"/>
        <v>0</v>
      </c>
      <c r="BL23" s="243">
        <f t="shared" ca="1" si="26"/>
        <v>0</v>
      </c>
      <c r="BM23" s="243">
        <f t="shared" ca="1" si="26"/>
        <v>0</v>
      </c>
      <c r="BN23" s="243">
        <f t="shared" ca="1" si="26"/>
        <v>0</v>
      </c>
      <c r="BO23" s="243">
        <f t="shared" ca="1" si="26"/>
        <v>0</v>
      </c>
      <c r="BP23" s="243">
        <f t="shared" ca="1" si="26"/>
        <v>0</v>
      </c>
      <c r="BQ23" s="243">
        <f t="shared" ca="1" si="26"/>
        <v>0</v>
      </c>
      <c r="BR23" s="243">
        <f t="shared" ca="1" si="26"/>
        <v>0</v>
      </c>
      <c r="BS23" s="243">
        <f t="shared" ca="1" si="26"/>
        <v>0</v>
      </c>
      <c r="BT23" s="243">
        <f t="shared" ca="1" si="26"/>
        <v>0</v>
      </c>
      <c r="BU23" s="243">
        <f t="shared" ca="1" si="25"/>
        <v>0</v>
      </c>
      <c r="BV23" s="243">
        <f t="shared" ca="1" si="25"/>
        <v>0</v>
      </c>
      <c r="BW23" s="243">
        <f t="shared" ca="1" si="25"/>
        <v>0</v>
      </c>
      <c r="BX23" s="243">
        <f t="shared" ca="1" si="25"/>
        <v>0</v>
      </c>
      <c r="BY23" s="243">
        <f t="shared" ca="1" si="25"/>
        <v>0</v>
      </c>
      <c r="BZ23" s="243">
        <f t="shared" ca="1" si="25"/>
        <v>0</v>
      </c>
      <c r="CA23" s="243">
        <f t="shared" ca="1" si="25"/>
        <v>0</v>
      </c>
      <c r="CB23" s="243">
        <f t="shared" ca="1" si="25"/>
        <v>0</v>
      </c>
      <c r="CC23" s="243">
        <f t="shared" ca="1" si="25"/>
        <v>0</v>
      </c>
      <c r="CD23" s="243">
        <f t="shared" ca="1" si="25"/>
        <v>0</v>
      </c>
      <c r="CE23" s="243">
        <f t="shared" ca="1" si="25"/>
        <v>0</v>
      </c>
      <c r="CF23" s="243">
        <f t="shared" ca="1" si="25"/>
        <v>0</v>
      </c>
      <c r="CG23" s="243">
        <f t="shared" ca="1" si="25"/>
        <v>0</v>
      </c>
      <c r="CH23" s="243">
        <f t="shared" ca="1" si="25"/>
        <v>0</v>
      </c>
      <c r="CI23" s="243">
        <f t="shared" ca="1" si="25"/>
        <v>0</v>
      </c>
      <c r="CJ23" s="243">
        <f t="shared" ca="1" si="25"/>
        <v>0</v>
      </c>
      <c r="CK23" s="243">
        <f t="shared" ca="1" si="25"/>
        <v>0</v>
      </c>
      <c r="CL23" s="243">
        <f t="shared" ca="1" si="25"/>
        <v>0</v>
      </c>
      <c r="CM23" s="243">
        <f t="shared" ca="1" si="25"/>
        <v>0</v>
      </c>
      <c r="CN23" s="243">
        <f t="shared" ca="1" si="25"/>
        <v>0</v>
      </c>
      <c r="CO23" s="243">
        <f t="shared" ca="1" si="25"/>
        <v>0</v>
      </c>
      <c r="CP23" s="243">
        <f t="shared" ca="1" si="25"/>
        <v>0</v>
      </c>
      <c r="CQ23" s="243">
        <f t="shared" ca="1" si="25"/>
        <v>0</v>
      </c>
      <c r="CR23" s="243">
        <f t="shared" ca="1" si="25"/>
        <v>0</v>
      </c>
      <c r="CS23" s="243">
        <f t="shared" ca="1" si="25"/>
        <v>0</v>
      </c>
      <c r="CT23" s="243">
        <f t="shared" ca="1" si="25"/>
        <v>0</v>
      </c>
      <c r="CU23" s="243">
        <f t="shared" ca="1" si="25"/>
        <v>0</v>
      </c>
      <c r="CV23" s="243">
        <f t="shared" ca="1" si="25"/>
        <v>0</v>
      </c>
      <c r="CW23" s="243">
        <f t="shared" ca="1" si="25"/>
        <v>0</v>
      </c>
      <c r="CX23" s="243">
        <f t="shared" ca="1" si="25"/>
        <v>0</v>
      </c>
      <c r="CY23" s="243">
        <f t="shared" ca="1" si="25"/>
        <v>0</v>
      </c>
      <c r="CZ23" s="243">
        <f t="shared" ca="1" si="25"/>
        <v>0</v>
      </c>
      <c r="DA23" s="243">
        <f t="shared" ca="1" si="25"/>
        <v>0</v>
      </c>
      <c r="DB23" s="243">
        <f t="shared" ca="1" si="25"/>
        <v>0</v>
      </c>
      <c r="DC23" s="243">
        <f t="shared" ca="1" si="25"/>
        <v>0</v>
      </c>
      <c r="DE23" s="113" t="str">
        <f t="shared" ca="1" si="20"/>
        <v>D.1.L.</v>
      </c>
      <c r="DF23">
        <v>1</v>
      </c>
      <c r="DG23">
        <f t="shared" ca="1" si="21"/>
        <v>21</v>
      </c>
      <c r="DH23">
        <f ca="1">DG23/(100+DG23)</f>
        <v>0.17355371900826447</v>
      </c>
    </row>
    <row r="24" spans="1:112" hidden="1">
      <c r="A24" s="68">
        <v>12</v>
      </c>
      <c r="B24" s="240" t="str">
        <f t="shared" ca="1" si="14"/>
        <v>D.2.</v>
      </c>
      <c r="C24" s="303" t="str">
        <f t="shared" ca="1" si="15"/>
        <v>Mokestinės (mišrios)</v>
      </c>
      <c r="D24" s="244"/>
      <c r="E24" s="242" t="str">
        <f t="shared" ca="1" si="16"/>
        <v/>
      </c>
      <c r="F24" s="173">
        <f ca="1">SUM(F25:F35)</f>
        <v>0</v>
      </c>
      <c r="G24" s="171">
        <f ca="1">SUMIF($H$5:$DC$5,"&lt;="&amp;PAL,$H24:$DC24)</f>
        <v>0</v>
      </c>
      <c r="H24" s="173">
        <f ca="1">SUM(H25:H35)</f>
        <v>0</v>
      </c>
      <c r="I24" s="173">
        <f t="shared" ref="I24:BT24" ca="1" si="27">SUM(I25:I35)</f>
        <v>0</v>
      </c>
      <c r="J24" s="173">
        <f t="shared" ca="1" si="27"/>
        <v>0</v>
      </c>
      <c r="K24" s="173">
        <f t="shared" ca="1" si="27"/>
        <v>0</v>
      </c>
      <c r="L24" s="173">
        <f t="shared" ca="1" si="27"/>
        <v>0</v>
      </c>
      <c r="M24" s="173">
        <f t="shared" ca="1" si="27"/>
        <v>0</v>
      </c>
      <c r="N24" s="173">
        <f t="shared" ca="1" si="27"/>
        <v>0</v>
      </c>
      <c r="O24" s="173">
        <f t="shared" ca="1" si="27"/>
        <v>0</v>
      </c>
      <c r="P24" s="173">
        <f t="shared" ca="1" si="27"/>
        <v>0</v>
      </c>
      <c r="Q24" s="173">
        <f t="shared" ca="1" si="27"/>
        <v>0</v>
      </c>
      <c r="R24" s="173">
        <f t="shared" ca="1" si="27"/>
        <v>0</v>
      </c>
      <c r="S24" s="173">
        <f t="shared" ca="1" si="27"/>
        <v>0</v>
      </c>
      <c r="T24" s="173">
        <f t="shared" ca="1" si="27"/>
        <v>0</v>
      </c>
      <c r="U24" s="173">
        <f t="shared" ca="1" si="27"/>
        <v>0</v>
      </c>
      <c r="V24" s="173">
        <f t="shared" ca="1" si="27"/>
        <v>0</v>
      </c>
      <c r="W24" s="173">
        <f t="shared" ca="1" si="27"/>
        <v>0</v>
      </c>
      <c r="X24" s="173">
        <f t="shared" ca="1" si="27"/>
        <v>0</v>
      </c>
      <c r="Y24" s="173">
        <f t="shared" ca="1" si="27"/>
        <v>0</v>
      </c>
      <c r="Z24" s="173">
        <f t="shared" ca="1" si="27"/>
        <v>0</v>
      </c>
      <c r="AA24" s="173">
        <f t="shared" ca="1" si="27"/>
        <v>0</v>
      </c>
      <c r="AB24" s="173">
        <f t="shared" ca="1" si="27"/>
        <v>0</v>
      </c>
      <c r="AC24" s="173">
        <f t="shared" ca="1" si="27"/>
        <v>0</v>
      </c>
      <c r="AD24" s="173">
        <f t="shared" ca="1" si="27"/>
        <v>0</v>
      </c>
      <c r="AE24" s="173">
        <f t="shared" ca="1" si="27"/>
        <v>0</v>
      </c>
      <c r="AF24" s="173">
        <f t="shared" ca="1" si="27"/>
        <v>0</v>
      </c>
      <c r="AG24" s="173">
        <f t="shared" ca="1" si="27"/>
        <v>0</v>
      </c>
      <c r="AH24" s="173">
        <f t="shared" ca="1" si="27"/>
        <v>0</v>
      </c>
      <c r="AI24" s="173">
        <f t="shared" ca="1" si="27"/>
        <v>0</v>
      </c>
      <c r="AJ24" s="173">
        <f t="shared" ca="1" si="27"/>
        <v>0</v>
      </c>
      <c r="AK24" s="173">
        <f t="shared" ca="1" si="27"/>
        <v>0</v>
      </c>
      <c r="AL24" s="173">
        <f t="shared" ca="1" si="27"/>
        <v>0</v>
      </c>
      <c r="AM24" s="173">
        <f t="shared" ca="1" si="27"/>
        <v>0</v>
      </c>
      <c r="AN24" s="173">
        <f t="shared" ca="1" si="27"/>
        <v>0</v>
      </c>
      <c r="AO24" s="173">
        <f t="shared" ca="1" si="27"/>
        <v>0</v>
      </c>
      <c r="AP24" s="173">
        <f t="shared" ca="1" si="27"/>
        <v>0</v>
      </c>
      <c r="AQ24" s="173">
        <f t="shared" ca="1" si="27"/>
        <v>0</v>
      </c>
      <c r="AR24" s="173">
        <f t="shared" ca="1" si="27"/>
        <v>0</v>
      </c>
      <c r="AS24" s="173">
        <f t="shared" ca="1" si="27"/>
        <v>0</v>
      </c>
      <c r="AT24" s="173">
        <f t="shared" ca="1" si="27"/>
        <v>0</v>
      </c>
      <c r="AU24" s="173">
        <f t="shared" ca="1" si="27"/>
        <v>0</v>
      </c>
      <c r="AV24" s="173">
        <f t="shared" ca="1" si="27"/>
        <v>0</v>
      </c>
      <c r="AW24" s="173">
        <f t="shared" ca="1" si="27"/>
        <v>0</v>
      </c>
      <c r="AX24" s="173">
        <f t="shared" ca="1" si="27"/>
        <v>0</v>
      </c>
      <c r="AY24" s="173">
        <f t="shared" ca="1" si="27"/>
        <v>0</v>
      </c>
      <c r="AZ24" s="173">
        <f t="shared" ca="1" si="27"/>
        <v>0</v>
      </c>
      <c r="BA24" s="173">
        <f t="shared" ca="1" si="27"/>
        <v>0</v>
      </c>
      <c r="BB24" s="173">
        <f t="shared" ca="1" si="27"/>
        <v>0</v>
      </c>
      <c r="BC24" s="173">
        <f t="shared" ca="1" si="27"/>
        <v>0</v>
      </c>
      <c r="BD24" s="173">
        <f t="shared" ca="1" si="27"/>
        <v>0</v>
      </c>
      <c r="BE24" s="173">
        <f t="shared" ca="1" si="27"/>
        <v>0</v>
      </c>
      <c r="BF24" s="173">
        <f t="shared" ca="1" si="27"/>
        <v>0</v>
      </c>
      <c r="BG24" s="173">
        <f t="shared" ca="1" si="27"/>
        <v>0</v>
      </c>
      <c r="BH24" s="173">
        <f t="shared" ca="1" si="27"/>
        <v>0</v>
      </c>
      <c r="BI24" s="173">
        <f t="shared" ca="1" si="27"/>
        <v>0</v>
      </c>
      <c r="BJ24" s="173">
        <f t="shared" ca="1" si="27"/>
        <v>0</v>
      </c>
      <c r="BK24" s="173">
        <f t="shared" ca="1" si="27"/>
        <v>0</v>
      </c>
      <c r="BL24" s="173">
        <f t="shared" ca="1" si="27"/>
        <v>0</v>
      </c>
      <c r="BM24" s="173">
        <f t="shared" ca="1" si="27"/>
        <v>0</v>
      </c>
      <c r="BN24" s="173">
        <f t="shared" ca="1" si="27"/>
        <v>0</v>
      </c>
      <c r="BO24" s="173">
        <f t="shared" ca="1" si="27"/>
        <v>0</v>
      </c>
      <c r="BP24" s="173">
        <f t="shared" ca="1" si="27"/>
        <v>0</v>
      </c>
      <c r="BQ24" s="173">
        <f t="shared" ca="1" si="27"/>
        <v>0</v>
      </c>
      <c r="BR24" s="173">
        <f t="shared" ca="1" si="27"/>
        <v>0</v>
      </c>
      <c r="BS24" s="173">
        <f t="shared" ca="1" si="27"/>
        <v>0</v>
      </c>
      <c r="BT24" s="173">
        <f t="shared" ca="1" si="27"/>
        <v>0</v>
      </c>
      <c r="BU24" s="173">
        <f t="shared" ref="BU24:DC24" ca="1" si="28">SUM(BU25:BU35)</f>
        <v>0</v>
      </c>
      <c r="BV24" s="173">
        <f t="shared" ca="1" si="28"/>
        <v>0</v>
      </c>
      <c r="BW24" s="173">
        <f t="shared" ca="1" si="28"/>
        <v>0</v>
      </c>
      <c r="BX24" s="173">
        <f t="shared" ca="1" si="28"/>
        <v>0</v>
      </c>
      <c r="BY24" s="173">
        <f t="shared" ca="1" si="28"/>
        <v>0</v>
      </c>
      <c r="BZ24" s="173">
        <f t="shared" ca="1" si="28"/>
        <v>0</v>
      </c>
      <c r="CA24" s="173">
        <f t="shared" ca="1" si="28"/>
        <v>0</v>
      </c>
      <c r="CB24" s="173">
        <f t="shared" ca="1" si="28"/>
        <v>0</v>
      </c>
      <c r="CC24" s="173">
        <f t="shared" ca="1" si="28"/>
        <v>0</v>
      </c>
      <c r="CD24" s="173">
        <f t="shared" ca="1" si="28"/>
        <v>0</v>
      </c>
      <c r="CE24" s="173">
        <f t="shared" ca="1" si="28"/>
        <v>0</v>
      </c>
      <c r="CF24" s="173">
        <f t="shared" ca="1" si="28"/>
        <v>0</v>
      </c>
      <c r="CG24" s="173">
        <f t="shared" ca="1" si="28"/>
        <v>0</v>
      </c>
      <c r="CH24" s="173">
        <f t="shared" ca="1" si="28"/>
        <v>0</v>
      </c>
      <c r="CI24" s="173">
        <f t="shared" ca="1" si="28"/>
        <v>0</v>
      </c>
      <c r="CJ24" s="173">
        <f t="shared" ca="1" si="28"/>
        <v>0</v>
      </c>
      <c r="CK24" s="173">
        <f t="shared" ca="1" si="28"/>
        <v>0</v>
      </c>
      <c r="CL24" s="173">
        <f t="shared" ca="1" si="28"/>
        <v>0</v>
      </c>
      <c r="CM24" s="173">
        <f t="shared" ca="1" si="28"/>
        <v>0</v>
      </c>
      <c r="CN24" s="173">
        <f t="shared" ca="1" si="28"/>
        <v>0</v>
      </c>
      <c r="CO24" s="173">
        <f t="shared" ca="1" si="28"/>
        <v>0</v>
      </c>
      <c r="CP24" s="173">
        <f t="shared" ca="1" si="28"/>
        <v>0</v>
      </c>
      <c r="CQ24" s="173">
        <f t="shared" ca="1" si="28"/>
        <v>0</v>
      </c>
      <c r="CR24" s="173">
        <f t="shared" ca="1" si="28"/>
        <v>0</v>
      </c>
      <c r="CS24" s="173">
        <f t="shared" ca="1" si="28"/>
        <v>0</v>
      </c>
      <c r="CT24" s="173">
        <f t="shared" ca="1" si="28"/>
        <v>0</v>
      </c>
      <c r="CU24" s="173">
        <f t="shared" ca="1" si="28"/>
        <v>0</v>
      </c>
      <c r="CV24" s="173">
        <f t="shared" ca="1" si="28"/>
        <v>0</v>
      </c>
      <c r="CW24" s="173">
        <f t="shared" ca="1" si="28"/>
        <v>0</v>
      </c>
      <c r="CX24" s="173">
        <f t="shared" ca="1" si="28"/>
        <v>0</v>
      </c>
      <c r="CY24" s="173">
        <f t="shared" ca="1" si="28"/>
        <v>0</v>
      </c>
      <c r="CZ24" s="173">
        <f t="shared" ca="1" si="28"/>
        <v>0</v>
      </c>
      <c r="DA24" s="173">
        <f t="shared" ca="1" si="28"/>
        <v>0</v>
      </c>
      <c r="DB24" s="173">
        <f t="shared" ca="1" si="28"/>
        <v>0</v>
      </c>
      <c r="DC24" s="173">
        <f t="shared" ca="1" si="28"/>
        <v>0</v>
      </c>
      <c r="DE24" s="113"/>
      <c r="DF24">
        <v>1</v>
      </c>
    </row>
    <row r="25" spans="1:112" hidden="1">
      <c r="A25" s="68">
        <v>13</v>
      </c>
      <c r="B25" s="240" t="str">
        <f t="shared" ca="1" si="14"/>
        <v>D.2.1.</v>
      </c>
      <c r="C25" s="241" t="str">
        <f t="shared" ca="1" si="15"/>
        <v>Veikla</v>
      </c>
      <c r="D25" s="244"/>
      <c r="E25" s="242">
        <f t="shared" ca="1" si="16"/>
        <v>0.21</v>
      </c>
      <c r="F25" s="171">
        <f ca="1">H25+NPV(FD,I25:INDEX(I25:DC25,PAL))</f>
        <v>0</v>
      </c>
      <c r="G25" s="171">
        <f ca="1">SUMIF($H$5:$DC$5,"&lt;="&amp;PAL,$H25:$DC25)</f>
        <v>0</v>
      </c>
      <c r="H25" s="243">
        <f t="shared" ref="H25:H38" ca="1" si="29">OFFSET(INDIRECT("'"&amp;Opt_alt&amp;"'!H12"),$A25,H$5)*$DF25</f>
        <v>0</v>
      </c>
      <c r="I25" s="243">
        <f t="shared" ref="I25:BT28" ca="1" si="30">OFFSET(INDIRECT("'"&amp;Opt_alt&amp;"'!H12"),$A25,I$5)*$DF25</f>
        <v>0</v>
      </c>
      <c r="J25" s="243">
        <f t="shared" ca="1" si="30"/>
        <v>0</v>
      </c>
      <c r="K25" s="243">
        <f t="shared" ca="1" si="30"/>
        <v>0</v>
      </c>
      <c r="L25" s="243">
        <f t="shared" ca="1" si="30"/>
        <v>0</v>
      </c>
      <c r="M25" s="243">
        <f t="shared" ca="1" si="30"/>
        <v>0</v>
      </c>
      <c r="N25" s="243">
        <f t="shared" ca="1" si="30"/>
        <v>0</v>
      </c>
      <c r="O25" s="243">
        <f t="shared" ca="1" si="30"/>
        <v>0</v>
      </c>
      <c r="P25" s="243">
        <f t="shared" ca="1" si="30"/>
        <v>0</v>
      </c>
      <c r="Q25" s="243">
        <f t="shared" ca="1" si="30"/>
        <v>0</v>
      </c>
      <c r="R25" s="243">
        <f t="shared" ca="1" si="30"/>
        <v>0</v>
      </c>
      <c r="S25" s="243">
        <f t="shared" ca="1" si="30"/>
        <v>0</v>
      </c>
      <c r="T25" s="243">
        <f t="shared" ca="1" si="30"/>
        <v>0</v>
      </c>
      <c r="U25" s="243">
        <f t="shared" ca="1" si="30"/>
        <v>0</v>
      </c>
      <c r="V25" s="243">
        <f t="shared" ca="1" si="30"/>
        <v>0</v>
      </c>
      <c r="W25" s="243">
        <f t="shared" ca="1" si="30"/>
        <v>0</v>
      </c>
      <c r="X25" s="243">
        <f t="shared" ca="1" si="30"/>
        <v>0</v>
      </c>
      <c r="Y25" s="243">
        <f t="shared" ca="1" si="30"/>
        <v>0</v>
      </c>
      <c r="Z25" s="243">
        <f t="shared" ca="1" si="30"/>
        <v>0</v>
      </c>
      <c r="AA25" s="243">
        <f t="shared" ca="1" si="30"/>
        <v>0</v>
      </c>
      <c r="AB25" s="243">
        <f t="shared" ca="1" si="30"/>
        <v>0</v>
      </c>
      <c r="AC25" s="243">
        <f t="shared" ca="1" si="30"/>
        <v>0</v>
      </c>
      <c r="AD25" s="243">
        <f t="shared" ca="1" si="30"/>
        <v>0</v>
      </c>
      <c r="AE25" s="243">
        <f t="shared" ca="1" si="30"/>
        <v>0</v>
      </c>
      <c r="AF25" s="243">
        <f t="shared" ca="1" si="30"/>
        <v>0</v>
      </c>
      <c r="AG25" s="243">
        <f t="shared" ca="1" si="30"/>
        <v>0</v>
      </c>
      <c r="AH25" s="243">
        <f t="shared" ca="1" si="30"/>
        <v>0</v>
      </c>
      <c r="AI25" s="243">
        <f t="shared" ca="1" si="30"/>
        <v>0</v>
      </c>
      <c r="AJ25" s="243">
        <f t="shared" ca="1" si="30"/>
        <v>0</v>
      </c>
      <c r="AK25" s="243">
        <f t="shared" ca="1" si="30"/>
        <v>0</v>
      </c>
      <c r="AL25" s="243">
        <f t="shared" ca="1" si="30"/>
        <v>0</v>
      </c>
      <c r="AM25" s="243">
        <f t="shared" ca="1" si="30"/>
        <v>0</v>
      </c>
      <c r="AN25" s="243">
        <f t="shared" ca="1" si="30"/>
        <v>0</v>
      </c>
      <c r="AO25" s="243">
        <f t="shared" ca="1" si="30"/>
        <v>0</v>
      </c>
      <c r="AP25" s="243">
        <f t="shared" ca="1" si="30"/>
        <v>0</v>
      </c>
      <c r="AQ25" s="243">
        <f t="shared" ca="1" si="30"/>
        <v>0</v>
      </c>
      <c r="AR25" s="243">
        <f t="shared" ca="1" si="30"/>
        <v>0</v>
      </c>
      <c r="AS25" s="243">
        <f t="shared" ca="1" si="30"/>
        <v>0</v>
      </c>
      <c r="AT25" s="243">
        <f t="shared" ca="1" si="30"/>
        <v>0</v>
      </c>
      <c r="AU25" s="243">
        <f t="shared" ca="1" si="30"/>
        <v>0</v>
      </c>
      <c r="AV25" s="243">
        <f t="shared" ca="1" si="30"/>
        <v>0</v>
      </c>
      <c r="AW25" s="243">
        <f t="shared" ca="1" si="30"/>
        <v>0</v>
      </c>
      <c r="AX25" s="243">
        <f t="shared" ca="1" si="30"/>
        <v>0</v>
      </c>
      <c r="AY25" s="243">
        <f t="shared" ca="1" si="30"/>
        <v>0</v>
      </c>
      <c r="AZ25" s="243">
        <f t="shared" ca="1" si="30"/>
        <v>0</v>
      </c>
      <c r="BA25" s="243">
        <f t="shared" ca="1" si="30"/>
        <v>0</v>
      </c>
      <c r="BB25" s="243">
        <f t="shared" ca="1" si="30"/>
        <v>0</v>
      </c>
      <c r="BC25" s="243">
        <f t="shared" ca="1" si="30"/>
        <v>0</v>
      </c>
      <c r="BD25" s="243">
        <f t="shared" ca="1" si="30"/>
        <v>0</v>
      </c>
      <c r="BE25" s="243">
        <f t="shared" ca="1" si="30"/>
        <v>0</v>
      </c>
      <c r="BF25" s="243">
        <f t="shared" ca="1" si="30"/>
        <v>0</v>
      </c>
      <c r="BG25" s="243">
        <f t="shared" ca="1" si="30"/>
        <v>0</v>
      </c>
      <c r="BH25" s="243">
        <f t="shared" ca="1" si="30"/>
        <v>0</v>
      </c>
      <c r="BI25" s="243">
        <f t="shared" ca="1" si="30"/>
        <v>0</v>
      </c>
      <c r="BJ25" s="243">
        <f t="shared" ca="1" si="30"/>
        <v>0</v>
      </c>
      <c r="BK25" s="243">
        <f t="shared" ca="1" si="30"/>
        <v>0</v>
      </c>
      <c r="BL25" s="243">
        <f t="shared" ca="1" si="30"/>
        <v>0</v>
      </c>
      <c r="BM25" s="243">
        <f t="shared" ca="1" si="30"/>
        <v>0</v>
      </c>
      <c r="BN25" s="243">
        <f t="shared" ca="1" si="30"/>
        <v>0</v>
      </c>
      <c r="BO25" s="243">
        <f t="shared" ca="1" si="30"/>
        <v>0</v>
      </c>
      <c r="BP25" s="243">
        <f t="shared" ca="1" si="30"/>
        <v>0</v>
      </c>
      <c r="BQ25" s="243">
        <f t="shared" ca="1" si="30"/>
        <v>0</v>
      </c>
      <c r="BR25" s="243">
        <f t="shared" ca="1" si="30"/>
        <v>0</v>
      </c>
      <c r="BS25" s="243">
        <f t="shared" ca="1" si="30"/>
        <v>0</v>
      </c>
      <c r="BT25" s="243">
        <f t="shared" ca="1" si="30"/>
        <v>0</v>
      </c>
      <c r="BU25" s="243">
        <f t="shared" ca="1" si="25"/>
        <v>0</v>
      </c>
      <c r="BV25" s="243">
        <f t="shared" ca="1" si="25"/>
        <v>0</v>
      </c>
      <c r="BW25" s="243">
        <f t="shared" ca="1" si="25"/>
        <v>0</v>
      </c>
      <c r="BX25" s="243">
        <f t="shared" ca="1" si="25"/>
        <v>0</v>
      </c>
      <c r="BY25" s="243">
        <f t="shared" ca="1" si="25"/>
        <v>0</v>
      </c>
      <c r="BZ25" s="243">
        <f t="shared" ca="1" si="25"/>
        <v>0</v>
      </c>
      <c r="CA25" s="243">
        <f t="shared" ca="1" si="25"/>
        <v>0</v>
      </c>
      <c r="CB25" s="243">
        <f t="shared" ca="1" si="25"/>
        <v>0</v>
      </c>
      <c r="CC25" s="243">
        <f t="shared" ca="1" si="25"/>
        <v>0</v>
      </c>
      <c r="CD25" s="243">
        <f t="shared" ca="1" si="25"/>
        <v>0</v>
      </c>
      <c r="CE25" s="243">
        <f t="shared" ca="1" si="25"/>
        <v>0</v>
      </c>
      <c r="CF25" s="243">
        <f t="shared" ca="1" si="25"/>
        <v>0</v>
      </c>
      <c r="CG25" s="243">
        <f t="shared" ca="1" si="25"/>
        <v>0</v>
      </c>
      <c r="CH25" s="243">
        <f t="shared" ca="1" si="25"/>
        <v>0</v>
      </c>
      <c r="CI25" s="243">
        <f t="shared" ca="1" si="25"/>
        <v>0</v>
      </c>
      <c r="CJ25" s="243">
        <f t="shared" ca="1" si="25"/>
        <v>0</v>
      </c>
      <c r="CK25" s="243">
        <f t="shared" ca="1" si="25"/>
        <v>0</v>
      </c>
      <c r="CL25" s="243">
        <f t="shared" ca="1" si="25"/>
        <v>0</v>
      </c>
      <c r="CM25" s="243">
        <f t="shared" ca="1" si="25"/>
        <v>0</v>
      </c>
      <c r="CN25" s="243">
        <f t="shared" ca="1" si="25"/>
        <v>0</v>
      </c>
      <c r="CO25" s="243">
        <f t="shared" ca="1" si="25"/>
        <v>0</v>
      </c>
      <c r="CP25" s="243">
        <f t="shared" ca="1" si="25"/>
        <v>0</v>
      </c>
      <c r="CQ25" s="243">
        <f t="shared" ca="1" si="25"/>
        <v>0</v>
      </c>
      <c r="CR25" s="243">
        <f t="shared" ca="1" si="25"/>
        <v>0</v>
      </c>
      <c r="CS25" s="243">
        <f t="shared" ca="1" si="25"/>
        <v>0</v>
      </c>
      <c r="CT25" s="243">
        <f t="shared" ca="1" si="25"/>
        <v>0</v>
      </c>
      <c r="CU25" s="243">
        <f t="shared" ca="1" si="25"/>
        <v>0</v>
      </c>
      <c r="CV25" s="243">
        <f t="shared" ca="1" si="25"/>
        <v>0</v>
      </c>
      <c r="CW25" s="243">
        <f t="shared" ca="1" si="25"/>
        <v>0</v>
      </c>
      <c r="CX25" s="243">
        <f t="shared" ca="1" si="25"/>
        <v>0</v>
      </c>
      <c r="CY25" s="243">
        <f t="shared" ca="1" si="25"/>
        <v>0</v>
      </c>
      <c r="CZ25" s="243">
        <f t="shared" ca="1" si="25"/>
        <v>0</v>
      </c>
      <c r="DA25" s="243">
        <f t="shared" ca="1" si="25"/>
        <v>0</v>
      </c>
      <c r="DB25" s="243">
        <f t="shared" ca="1" si="25"/>
        <v>0</v>
      </c>
      <c r="DC25" s="243">
        <f t="shared" ca="1" si="25"/>
        <v>0</v>
      </c>
      <c r="DE25" s="113" t="str">
        <f t="shared" ca="1" si="20"/>
        <v>D.2.1.</v>
      </c>
      <c r="DF25">
        <v>1</v>
      </c>
      <c r="DG25">
        <f t="shared" ca="1" si="21"/>
        <v>21</v>
      </c>
      <c r="DH25">
        <v>0</v>
      </c>
    </row>
    <row r="26" spans="1:112" hidden="1">
      <c r="A26" s="68">
        <v>14</v>
      </c>
      <c r="B26" s="240" t="str">
        <f t="shared" ca="1" si="14"/>
        <v>D.2.2.</v>
      </c>
      <c r="C26" s="241" t="str">
        <f t="shared" ca="1" si="15"/>
        <v>Veikla</v>
      </c>
      <c r="D26" s="244"/>
      <c r="E26" s="242">
        <f t="shared" ca="1" si="16"/>
        <v>0.21</v>
      </c>
      <c r="F26" s="171">
        <f ca="1">H26+NPV(FD,I26:INDEX(I26:DC26,PAL))</f>
        <v>0</v>
      </c>
      <c r="G26" s="171">
        <f ca="1">SUMIF($H$5:$DC$5,"&lt;="&amp;PAL,$H26:$DC26)</f>
        <v>0</v>
      </c>
      <c r="H26" s="243">
        <f t="shared" ca="1" si="29"/>
        <v>0</v>
      </c>
      <c r="I26" s="243">
        <f t="shared" ca="1" si="30"/>
        <v>0</v>
      </c>
      <c r="J26" s="243">
        <f t="shared" ca="1" si="30"/>
        <v>0</v>
      </c>
      <c r="K26" s="243">
        <f t="shared" ca="1" si="30"/>
        <v>0</v>
      </c>
      <c r="L26" s="243">
        <f t="shared" ca="1" si="30"/>
        <v>0</v>
      </c>
      <c r="M26" s="243">
        <f t="shared" ca="1" si="30"/>
        <v>0</v>
      </c>
      <c r="N26" s="243">
        <f t="shared" ca="1" si="30"/>
        <v>0</v>
      </c>
      <c r="O26" s="243">
        <f t="shared" ca="1" si="30"/>
        <v>0</v>
      </c>
      <c r="P26" s="243">
        <f t="shared" ca="1" si="30"/>
        <v>0</v>
      </c>
      <c r="Q26" s="243">
        <f t="shared" ca="1" si="30"/>
        <v>0</v>
      </c>
      <c r="R26" s="243">
        <f t="shared" ca="1" si="30"/>
        <v>0</v>
      </c>
      <c r="S26" s="243">
        <f t="shared" ca="1" si="30"/>
        <v>0</v>
      </c>
      <c r="T26" s="243">
        <f t="shared" ca="1" si="30"/>
        <v>0</v>
      </c>
      <c r="U26" s="243">
        <f t="shared" ca="1" si="30"/>
        <v>0</v>
      </c>
      <c r="V26" s="243">
        <f t="shared" ca="1" si="30"/>
        <v>0</v>
      </c>
      <c r="W26" s="243">
        <f t="shared" ca="1" si="30"/>
        <v>0</v>
      </c>
      <c r="X26" s="243">
        <f t="shared" ca="1" si="30"/>
        <v>0</v>
      </c>
      <c r="Y26" s="243">
        <f t="shared" ca="1" si="30"/>
        <v>0</v>
      </c>
      <c r="Z26" s="243">
        <f t="shared" ca="1" si="30"/>
        <v>0</v>
      </c>
      <c r="AA26" s="243">
        <f t="shared" ca="1" si="30"/>
        <v>0</v>
      </c>
      <c r="AB26" s="243">
        <f t="shared" ca="1" si="30"/>
        <v>0</v>
      </c>
      <c r="AC26" s="243">
        <f t="shared" ca="1" si="30"/>
        <v>0</v>
      </c>
      <c r="AD26" s="243">
        <f t="shared" ca="1" si="30"/>
        <v>0</v>
      </c>
      <c r="AE26" s="243">
        <f t="shared" ca="1" si="30"/>
        <v>0</v>
      </c>
      <c r="AF26" s="243">
        <f t="shared" ca="1" si="30"/>
        <v>0</v>
      </c>
      <c r="AG26" s="243">
        <f t="shared" ca="1" si="30"/>
        <v>0</v>
      </c>
      <c r="AH26" s="243">
        <f t="shared" ca="1" si="30"/>
        <v>0</v>
      </c>
      <c r="AI26" s="243">
        <f t="shared" ca="1" si="30"/>
        <v>0</v>
      </c>
      <c r="AJ26" s="243">
        <f t="shared" ca="1" si="30"/>
        <v>0</v>
      </c>
      <c r="AK26" s="243">
        <f t="shared" ca="1" si="30"/>
        <v>0</v>
      </c>
      <c r="AL26" s="243">
        <f t="shared" ca="1" si="30"/>
        <v>0</v>
      </c>
      <c r="AM26" s="243">
        <f t="shared" ca="1" si="30"/>
        <v>0</v>
      </c>
      <c r="AN26" s="243">
        <f t="shared" ca="1" si="30"/>
        <v>0</v>
      </c>
      <c r="AO26" s="243">
        <f t="shared" ca="1" si="30"/>
        <v>0</v>
      </c>
      <c r="AP26" s="243">
        <f t="shared" ca="1" si="30"/>
        <v>0</v>
      </c>
      <c r="AQ26" s="243">
        <f t="shared" ca="1" si="30"/>
        <v>0</v>
      </c>
      <c r="AR26" s="243">
        <f t="shared" ca="1" si="30"/>
        <v>0</v>
      </c>
      <c r="AS26" s="243">
        <f t="shared" ca="1" si="30"/>
        <v>0</v>
      </c>
      <c r="AT26" s="243">
        <f t="shared" ca="1" si="30"/>
        <v>0</v>
      </c>
      <c r="AU26" s="243">
        <f t="shared" ca="1" si="30"/>
        <v>0</v>
      </c>
      <c r="AV26" s="243">
        <f t="shared" ca="1" si="30"/>
        <v>0</v>
      </c>
      <c r="AW26" s="243">
        <f t="shared" ca="1" si="30"/>
        <v>0</v>
      </c>
      <c r="AX26" s="243">
        <f t="shared" ca="1" si="30"/>
        <v>0</v>
      </c>
      <c r="AY26" s="243">
        <f t="shared" ca="1" si="30"/>
        <v>0</v>
      </c>
      <c r="AZ26" s="243">
        <f t="shared" ca="1" si="30"/>
        <v>0</v>
      </c>
      <c r="BA26" s="243">
        <f t="shared" ca="1" si="30"/>
        <v>0</v>
      </c>
      <c r="BB26" s="243">
        <f t="shared" ca="1" si="30"/>
        <v>0</v>
      </c>
      <c r="BC26" s="243">
        <f t="shared" ca="1" si="30"/>
        <v>0</v>
      </c>
      <c r="BD26" s="243">
        <f t="shared" ca="1" si="30"/>
        <v>0</v>
      </c>
      <c r="BE26" s="243">
        <f t="shared" ca="1" si="30"/>
        <v>0</v>
      </c>
      <c r="BF26" s="243">
        <f t="shared" ca="1" si="30"/>
        <v>0</v>
      </c>
      <c r="BG26" s="243">
        <f t="shared" ca="1" si="30"/>
        <v>0</v>
      </c>
      <c r="BH26" s="243">
        <f t="shared" ca="1" si="30"/>
        <v>0</v>
      </c>
      <c r="BI26" s="243">
        <f t="shared" ca="1" si="30"/>
        <v>0</v>
      </c>
      <c r="BJ26" s="243">
        <f t="shared" ca="1" si="30"/>
        <v>0</v>
      </c>
      <c r="BK26" s="243">
        <f t="shared" ca="1" si="30"/>
        <v>0</v>
      </c>
      <c r="BL26" s="243">
        <f t="shared" ca="1" si="30"/>
        <v>0</v>
      </c>
      <c r="BM26" s="243">
        <f t="shared" ca="1" si="30"/>
        <v>0</v>
      </c>
      <c r="BN26" s="243">
        <f t="shared" ca="1" si="30"/>
        <v>0</v>
      </c>
      <c r="BO26" s="243">
        <f t="shared" ca="1" si="30"/>
        <v>0</v>
      </c>
      <c r="BP26" s="243">
        <f t="shared" ca="1" si="30"/>
        <v>0</v>
      </c>
      <c r="BQ26" s="243">
        <f t="shared" ca="1" si="30"/>
        <v>0</v>
      </c>
      <c r="BR26" s="243">
        <f t="shared" ca="1" si="30"/>
        <v>0</v>
      </c>
      <c r="BS26" s="243">
        <f t="shared" ca="1" si="30"/>
        <v>0</v>
      </c>
      <c r="BT26" s="243">
        <f t="shared" ca="1" si="30"/>
        <v>0</v>
      </c>
      <c r="BU26" s="243">
        <f t="shared" ca="1" si="25"/>
        <v>0</v>
      </c>
      <c r="BV26" s="243">
        <f t="shared" ca="1" si="25"/>
        <v>0</v>
      </c>
      <c r="BW26" s="243">
        <f t="shared" ca="1" si="25"/>
        <v>0</v>
      </c>
      <c r="BX26" s="243">
        <f t="shared" ca="1" si="25"/>
        <v>0</v>
      </c>
      <c r="BY26" s="243">
        <f t="shared" ca="1" si="25"/>
        <v>0</v>
      </c>
      <c r="BZ26" s="243">
        <f t="shared" ca="1" si="25"/>
        <v>0</v>
      </c>
      <c r="CA26" s="243">
        <f t="shared" ca="1" si="25"/>
        <v>0</v>
      </c>
      <c r="CB26" s="243">
        <f t="shared" ca="1" si="25"/>
        <v>0</v>
      </c>
      <c r="CC26" s="243">
        <f t="shared" ca="1" si="25"/>
        <v>0</v>
      </c>
      <c r="CD26" s="243">
        <f t="shared" ca="1" si="25"/>
        <v>0</v>
      </c>
      <c r="CE26" s="243">
        <f t="shared" ca="1" si="25"/>
        <v>0</v>
      </c>
      <c r="CF26" s="243">
        <f t="shared" ca="1" si="25"/>
        <v>0</v>
      </c>
      <c r="CG26" s="243">
        <f t="shared" ca="1" si="25"/>
        <v>0</v>
      </c>
      <c r="CH26" s="243">
        <f t="shared" ca="1" si="25"/>
        <v>0</v>
      </c>
      <c r="CI26" s="243">
        <f t="shared" ca="1" si="25"/>
        <v>0</v>
      </c>
      <c r="CJ26" s="243">
        <f t="shared" ca="1" si="25"/>
        <v>0</v>
      </c>
      <c r="CK26" s="243">
        <f t="shared" ca="1" si="25"/>
        <v>0</v>
      </c>
      <c r="CL26" s="243">
        <f t="shared" ca="1" si="25"/>
        <v>0</v>
      </c>
      <c r="CM26" s="243">
        <f t="shared" ca="1" si="25"/>
        <v>0</v>
      </c>
      <c r="CN26" s="243">
        <f t="shared" ca="1" si="25"/>
        <v>0</v>
      </c>
      <c r="CO26" s="243">
        <f t="shared" ca="1" si="25"/>
        <v>0</v>
      </c>
      <c r="CP26" s="243">
        <f t="shared" ca="1" si="25"/>
        <v>0</v>
      </c>
      <c r="CQ26" s="243">
        <f t="shared" ca="1" si="25"/>
        <v>0</v>
      </c>
      <c r="CR26" s="243">
        <f t="shared" ca="1" si="25"/>
        <v>0</v>
      </c>
      <c r="CS26" s="243">
        <f t="shared" ca="1" si="25"/>
        <v>0</v>
      </c>
      <c r="CT26" s="243">
        <f t="shared" ca="1" si="25"/>
        <v>0</v>
      </c>
      <c r="CU26" s="243">
        <f t="shared" ca="1" si="25"/>
        <v>0</v>
      </c>
      <c r="CV26" s="243">
        <f t="shared" ca="1" si="25"/>
        <v>0</v>
      </c>
      <c r="CW26" s="243">
        <f t="shared" ca="1" si="25"/>
        <v>0</v>
      </c>
      <c r="CX26" s="243">
        <f t="shared" ca="1" si="25"/>
        <v>0</v>
      </c>
      <c r="CY26" s="243">
        <f t="shared" ca="1" si="25"/>
        <v>0</v>
      </c>
      <c r="CZ26" s="243">
        <f t="shared" ca="1" si="25"/>
        <v>0</v>
      </c>
      <c r="DA26" s="243">
        <f t="shared" ca="1" si="25"/>
        <v>0</v>
      </c>
      <c r="DB26" s="243">
        <f t="shared" ca="1" si="25"/>
        <v>0</v>
      </c>
      <c r="DC26" s="243">
        <f t="shared" ca="1" si="25"/>
        <v>0</v>
      </c>
      <c r="DE26" s="113" t="str">
        <f t="shared" ca="1" si="20"/>
        <v>D.2.2.</v>
      </c>
      <c r="DF26">
        <v>1</v>
      </c>
      <c r="DG26">
        <f t="shared" ca="1" si="21"/>
        <v>21</v>
      </c>
      <c r="DH26">
        <v>0</v>
      </c>
    </row>
    <row r="27" spans="1:112" hidden="1">
      <c r="A27" s="68">
        <v>15</v>
      </c>
      <c r="B27" s="240" t="str">
        <f t="shared" ca="1" si="14"/>
        <v>D.2.3.</v>
      </c>
      <c r="C27" s="241" t="str">
        <f t="shared" ca="1" si="15"/>
        <v>Veikla</v>
      </c>
      <c r="D27" s="244"/>
      <c r="E27" s="242">
        <f t="shared" ca="1" si="16"/>
        <v>0.21</v>
      </c>
      <c r="F27" s="171">
        <f ca="1">H27+NPV(FD,I27:INDEX(I27:DC27,PAL))</f>
        <v>0</v>
      </c>
      <c r="G27" s="171">
        <f ca="1">SUMIF($H$5:$DC$5,"&lt;="&amp;PAL,$H27:$DC27)</f>
        <v>0</v>
      </c>
      <c r="H27" s="243">
        <f t="shared" ca="1" si="29"/>
        <v>0</v>
      </c>
      <c r="I27" s="243">
        <f t="shared" ca="1" si="30"/>
        <v>0</v>
      </c>
      <c r="J27" s="243">
        <f t="shared" ca="1" si="30"/>
        <v>0</v>
      </c>
      <c r="K27" s="243">
        <f t="shared" ca="1" si="30"/>
        <v>0</v>
      </c>
      <c r="L27" s="243">
        <f t="shared" ca="1" si="30"/>
        <v>0</v>
      </c>
      <c r="M27" s="243">
        <f t="shared" ca="1" si="30"/>
        <v>0</v>
      </c>
      <c r="N27" s="243">
        <f t="shared" ca="1" si="30"/>
        <v>0</v>
      </c>
      <c r="O27" s="243">
        <f t="shared" ca="1" si="30"/>
        <v>0</v>
      </c>
      <c r="P27" s="243">
        <f t="shared" ca="1" si="30"/>
        <v>0</v>
      </c>
      <c r="Q27" s="243">
        <f t="shared" ca="1" si="30"/>
        <v>0</v>
      </c>
      <c r="R27" s="243">
        <f t="shared" ca="1" si="30"/>
        <v>0</v>
      </c>
      <c r="S27" s="243">
        <f t="shared" ca="1" si="30"/>
        <v>0</v>
      </c>
      <c r="T27" s="243">
        <f t="shared" ca="1" si="30"/>
        <v>0</v>
      </c>
      <c r="U27" s="243">
        <f t="shared" ca="1" si="30"/>
        <v>0</v>
      </c>
      <c r="V27" s="243">
        <f t="shared" ca="1" si="30"/>
        <v>0</v>
      </c>
      <c r="W27" s="243">
        <f t="shared" ca="1" si="30"/>
        <v>0</v>
      </c>
      <c r="X27" s="243">
        <f t="shared" ca="1" si="30"/>
        <v>0</v>
      </c>
      <c r="Y27" s="243">
        <f t="shared" ca="1" si="30"/>
        <v>0</v>
      </c>
      <c r="Z27" s="243">
        <f t="shared" ca="1" si="30"/>
        <v>0</v>
      </c>
      <c r="AA27" s="243">
        <f t="shared" ca="1" si="30"/>
        <v>0</v>
      </c>
      <c r="AB27" s="243">
        <f t="shared" ca="1" si="30"/>
        <v>0</v>
      </c>
      <c r="AC27" s="243">
        <f t="shared" ca="1" si="30"/>
        <v>0</v>
      </c>
      <c r="AD27" s="243">
        <f t="shared" ca="1" si="30"/>
        <v>0</v>
      </c>
      <c r="AE27" s="243">
        <f t="shared" ca="1" si="30"/>
        <v>0</v>
      </c>
      <c r="AF27" s="243">
        <f t="shared" ca="1" si="30"/>
        <v>0</v>
      </c>
      <c r="AG27" s="243">
        <f t="shared" ca="1" si="30"/>
        <v>0</v>
      </c>
      <c r="AH27" s="243">
        <f t="shared" ca="1" si="30"/>
        <v>0</v>
      </c>
      <c r="AI27" s="243">
        <f t="shared" ca="1" si="30"/>
        <v>0</v>
      </c>
      <c r="AJ27" s="243">
        <f t="shared" ca="1" si="30"/>
        <v>0</v>
      </c>
      <c r="AK27" s="243">
        <f t="shared" ca="1" si="30"/>
        <v>0</v>
      </c>
      <c r="AL27" s="243">
        <f t="shared" ca="1" si="30"/>
        <v>0</v>
      </c>
      <c r="AM27" s="243">
        <f t="shared" ca="1" si="30"/>
        <v>0</v>
      </c>
      <c r="AN27" s="243">
        <f t="shared" ca="1" si="30"/>
        <v>0</v>
      </c>
      <c r="AO27" s="243">
        <f t="shared" ca="1" si="30"/>
        <v>0</v>
      </c>
      <c r="AP27" s="243">
        <f t="shared" ca="1" si="30"/>
        <v>0</v>
      </c>
      <c r="AQ27" s="243">
        <f t="shared" ca="1" si="30"/>
        <v>0</v>
      </c>
      <c r="AR27" s="243">
        <f t="shared" ca="1" si="30"/>
        <v>0</v>
      </c>
      <c r="AS27" s="243">
        <f t="shared" ca="1" si="30"/>
        <v>0</v>
      </c>
      <c r="AT27" s="243">
        <f t="shared" ca="1" si="30"/>
        <v>0</v>
      </c>
      <c r="AU27" s="243">
        <f t="shared" ca="1" si="30"/>
        <v>0</v>
      </c>
      <c r="AV27" s="243">
        <f t="shared" ca="1" si="30"/>
        <v>0</v>
      </c>
      <c r="AW27" s="243">
        <f t="shared" ca="1" si="30"/>
        <v>0</v>
      </c>
      <c r="AX27" s="243">
        <f t="shared" ca="1" si="30"/>
        <v>0</v>
      </c>
      <c r="AY27" s="243">
        <f t="shared" ca="1" si="30"/>
        <v>0</v>
      </c>
      <c r="AZ27" s="243">
        <f t="shared" ca="1" si="30"/>
        <v>0</v>
      </c>
      <c r="BA27" s="243">
        <f t="shared" ca="1" si="30"/>
        <v>0</v>
      </c>
      <c r="BB27" s="243">
        <f t="shared" ca="1" si="30"/>
        <v>0</v>
      </c>
      <c r="BC27" s="243">
        <f t="shared" ca="1" si="30"/>
        <v>0</v>
      </c>
      <c r="BD27" s="243">
        <f t="shared" ca="1" si="30"/>
        <v>0</v>
      </c>
      <c r="BE27" s="243">
        <f t="shared" ca="1" si="30"/>
        <v>0</v>
      </c>
      <c r="BF27" s="243">
        <f t="shared" ca="1" si="30"/>
        <v>0</v>
      </c>
      <c r="BG27" s="243">
        <f t="shared" ca="1" si="30"/>
        <v>0</v>
      </c>
      <c r="BH27" s="243">
        <f t="shared" ca="1" si="30"/>
        <v>0</v>
      </c>
      <c r="BI27" s="243">
        <f t="shared" ca="1" si="30"/>
        <v>0</v>
      </c>
      <c r="BJ27" s="243">
        <f t="shared" ca="1" si="30"/>
        <v>0</v>
      </c>
      <c r="BK27" s="243">
        <f t="shared" ca="1" si="30"/>
        <v>0</v>
      </c>
      <c r="BL27" s="243">
        <f t="shared" ca="1" si="30"/>
        <v>0</v>
      </c>
      <c r="BM27" s="243">
        <f t="shared" ca="1" si="30"/>
        <v>0</v>
      </c>
      <c r="BN27" s="243">
        <f t="shared" ca="1" si="30"/>
        <v>0</v>
      </c>
      <c r="BO27" s="243">
        <f t="shared" ca="1" si="30"/>
        <v>0</v>
      </c>
      <c r="BP27" s="243">
        <f t="shared" ca="1" si="30"/>
        <v>0</v>
      </c>
      <c r="BQ27" s="243">
        <f t="shared" ca="1" si="30"/>
        <v>0</v>
      </c>
      <c r="BR27" s="243">
        <f t="shared" ca="1" si="30"/>
        <v>0</v>
      </c>
      <c r="BS27" s="243">
        <f t="shared" ca="1" si="30"/>
        <v>0</v>
      </c>
      <c r="BT27" s="243">
        <f t="shared" ca="1" si="30"/>
        <v>0</v>
      </c>
      <c r="BU27" s="243">
        <f t="shared" ca="1" si="25"/>
        <v>0</v>
      </c>
      <c r="BV27" s="243">
        <f t="shared" ca="1" si="25"/>
        <v>0</v>
      </c>
      <c r="BW27" s="243">
        <f t="shared" ca="1" si="25"/>
        <v>0</v>
      </c>
      <c r="BX27" s="243">
        <f t="shared" ca="1" si="25"/>
        <v>0</v>
      </c>
      <c r="BY27" s="243">
        <f t="shared" ca="1" si="25"/>
        <v>0</v>
      </c>
      <c r="BZ27" s="243">
        <f t="shared" ca="1" si="25"/>
        <v>0</v>
      </c>
      <c r="CA27" s="243">
        <f t="shared" ca="1" si="25"/>
        <v>0</v>
      </c>
      <c r="CB27" s="243">
        <f t="shared" ca="1" si="25"/>
        <v>0</v>
      </c>
      <c r="CC27" s="243">
        <f t="shared" ca="1" si="25"/>
        <v>0</v>
      </c>
      <c r="CD27" s="243">
        <f t="shared" ref="CD27:DC27" ca="1" si="31">OFFSET(INDIRECT("'"&amp;Opt_alt&amp;"'!H12"),$A27,CD$5)*$DF27</f>
        <v>0</v>
      </c>
      <c r="CE27" s="243">
        <f t="shared" ca="1" si="31"/>
        <v>0</v>
      </c>
      <c r="CF27" s="243">
        <f t="shared" ca="1" si="31"/>
        <v>0</v>
      </c>
      <c r="CG27" s="243">
        <f t="shared" ca="1" si="31"/>
        <v>0</v>
      </c>
      <c r="CH27" s="243">
        <f t="shared" ca="1" si="31"/>
        <v>0</v>
      </c>
      <c r="CI27" s="243">
        <f t="shared" ca="1" si="31"/>
        <v>0</v>
      </c>
      <c r="CJ27" s="243">
        <f t="shared" ca="1" si="31"/>
        <v>0</v>
      </c>
      <c r="CK27" s="243">
        <f t="shared" ca="1" si="31"/>
        <v>0</v>
      </c>
      <c r="CL27" s="243">
        <f t="shared" ca="1" si="31"/>
        <v>0</v>
      </c>
      <c r="CM27" s="243">
        <f t="shared" ca="1" si="31"/>
        <v>0</v>
      </c>
      <c r="CN27" s="243">
        <f t="shared" ca="1" si="31"/>
        <v>0</v>
      </c>
      <c r="CO27" s="243">
        <f t="shared" ca="1" si="31"/>
        <v>0</v>
      </c>
      <c r="CP27" s="243">
        <f t="shared" ca="1" si="31"/>
        <v>0</v>
      </c>
      <c r="CQ27" s="243">
        <f t="shared" ca="1" si="31"/>
        <v>0</v>
      </c>
      <c r="CR27" s="243">
        <f t="shared" ca="1" si="31"/>
        <v>0</v>
      </c>
      <c r="CS27" s="243">
        <f t="shared" ca="1" si="31"/>
        <v>0</v>
      </c>
      <c r="CT27" s="243">
        <f t="shared" ca="1" si="31"/>
        <v>0</v>
      </c>
      <c r="CU27" s="243">
        <f t="shared" ca="1" si="31"/>
        <v>0</v>
      </c>
      <c r="CV27" s="243">
        <f t="shared" ca="1" si="31"/>
        <v>0</v>
      </c>
      <c r="CW27" s="243">
        <f t="shared" ca="1" si="31"/>
        <v>0</v>
      </c>
      <c r="CX27" s="243">
        <f t="shared" ca="1" si="31"/>
        <v>0</v>
      </c>
      <c r="CY27" s="243">
        <f t="shared" ca="1" si="31"/>
        <v>0</v>
      </c>
      <c r="CZ27" s="243">
        <f t="shared" ca="1" si="31"/>
        <v>0</v>
      </c>
      <c r="DA27" s="243">
        <f t="shared" ca="1" si="31"/>
        <v>0</v>
      </c>
      <c r="DB27" s="243">
        <f t="shared" ca="1" si="31"/>
        <v>0</v>
      </c>
      <c r="DC27" s="243">
        <f t="shared" ca="1" si="31"/>
        <v>0</v>
      </c>
      <c r="DE27" s="113" t="str">
        <f t="shared" ca="1" si="20"/>
        <v>D.2.3.</v>
      </c>
      <c r="DF27">
        <v>1</v>
      </c>
      <c r="DG27">
        <f t="shared" ca="1" si="21"/>
        <v>21</v>
      </c>
      <c r="DH27">
        <v>0</v>
      </c>
    </row>
    <row r="28" spans="1:112" hidden="1">
      <c r="A28" s="68">
        <v>16</v>
      </c>
      <c r="B28" s="240" t="str">
        <f t="shared" ca="1" si="14"/>
        <v>D.2.4.</v>
      </c>
      <c r="C28" s="241" t="str">
        <f t="shared" ca="1" si="15"/>
        <v>Veikla</v>
      </c>
      <c r="D28" s="244"/>
      <c r="E28" s="242">
        <f t="shared" ca="1" si="16"/>
        <v>0.21</v>
      </c>
      <c r="F28" s="171">
        <f ca="1">H28+NPV(FD,I28:INDEX(I28:DC28,PAL))</f>
        <v>0</v>
      </c>
      <c r="G28" s="171">
        <f ca="1">SUMIF($H$5:$DC$5,"&lt;="&amp;PAL,$H28:$DC28)</f>
        <v>0</v>
      </c>
      <c r="H28" s="243">
        <f t="shared" ca="1" si="29"/>
        <v>0</v>
      </c>
      <c r="I28" s="243">
        <f t="shared" ca="1" si="30"/>
        <v>0</v>
      </c>
      <c r="J28" s="243">
        <f t="shared" ca="1" si="30"/>
        <v>0</v>
      </c>
      <c r="K28" s="243">
        <f t="shared" ca="1" si="30"/>
        <v>0</v>
      </c>
      <c r="L28" s="243">
        <f t="shared" ca="1" si="30"/>
        <v>0</v>
      </c>
      <c r="M28" s="243">
        <f t="shared" ca="1" si="30"/>
        <v>0</v>
      </c>
      <c r="N28" s="243">
        <f t="shared" ca="1" si="30"/>
        <v>0</v>
      </c>
      <c r="O28" s="243">
        <f t="shared" ca="1" si="30"/>
        <v>0</v>
      </c>
      <c r="P28" s="243">
        <f t="shared" ca="1" si="30"/>
        <v>0</v>
      </c>
      <c r="Q28" s="243">
        <f t="shared" ca="1" si="30"/>
        <v>0</v>
      </c>
      <c r="R28" s="243">
        <f t="shared" ca="1" si="30"/>
        <v>0</v>
      </c>
      <c r="S28" s="243">
        <f t="shared" ca="1" si="30"/>
        <v>0</v>
      </c>
      <c r="T28" s="243">
        <f t="shared" ca="1" si="30"/>
        <v>0</v>
      </c>
      <c r="U28" s="243">
        <f t="shared" ca="1" si="30"/>
        <v>0</v>
      </c>
      <c r="V28" s="243">
        <f t="shared" ca="1" si="30"/>
        <v>0</v>
      </c>
      <c r="W28" s="243">
        <f t="shared" ca="1" si="30"/>
        <v>0</v>
      </c>
      <c r="X28" s="243">
        <f t="shared" ca="1" si="30"/>
        <v>0</v>
      </c>
      <c r="Y28" s="243">
        <f t="shared" ca="1" si="30"/>
        <v>0</v>
      </c>
      <c r="Z28" s="243">
        <f t="shared" ca="1" si="30"/>
        <v>0</v>
      </c>
      <c r="AA28" s="243">
        <f t="shared" ca="1" si="30"/>
        <v>0</v>
      </c>
      <c r="AB28" s="243">
        <f t="shared" ca="1" si="30"/>
        <v>0</v>
      </c>
      <c r="AC28" s="243">
        <f t="shared" ca="1" si="30"/>
        <v>0</v>
      </c>
      <c r="AD28" s="243">
        <f t="shared" ca="1" si="30"/>
        <v>0</v>
      </c>
      <c r="AE28" s="243">
        <f t="shared" ca="1" si="30"/>
        <v>0</v>
      </c>
      <c r="AF28" s="243">
        <f t="shared" ca="1" si="30"/>
        <v>0</v>
      </c>
      <c r="AG28" s="243">
        <f t="shared" ca="1" si="30"/>
        <v>0</v>
      </c>
      <c r="AH28" s="243">
        <f t="shared" ca="1" si="30"/>
        <v>0</v>
      </c>
      <c r="AI28" s="243">
        <f t="shared" ca="1" si="30"/>
        <v>0</v>
      </c>
      <c r="AJ28" s="243">
        <f t="shared" ca="1" si="30"/>
        <v>0</v>
      </c>
      <c r="AK28" s="243">
        <f t="shared" ca="1" si="30"/>
        <v>0</v>
      </c>
      <c r="AL28" s="243">
        <f t="shared" ca="1" si="30"/>
        <v>0</v>
      </c>
      <c r="AM28" s="243">
        <f t="shared" ca="1" si="30"/>
        <v>0</v>
      </c>
      <c r="AN28" s="243">
        <f t="shared" ca="1" si="30"/>
        <v>0</v>
      </c>
      <c r="AO28" s="243">
        <f t="shared" ca="1" si="30"/>
        <v>0</v>
      </c>
      <c r="AP28" s="243">
        <f t="shared" ca="1" si="30"/>
        <v>0</v>
      </c>
      <c r="AQ28" s="243">
        <f t="shared" ca="1" si="30"/>
        <v>0</v>
      </c>
      <c r="AR28" s="243">
        <f t="shared" ca="1" si="30"/>
        <v>0</v>
      </c>
      <c r="AS28" s="243">
        <f t="shared" ca="1" si="30"/>
        <v>0</v>
      </c>
      <c r="AT28" s="243">
        <f t="shared" ca="1" si="30"/>
        <v>0</v>
      </c>
      <c r="AU28" s="243">
        <f t="shared" ca="1" si="30"/>
        <v>0</v>
      </c>
      <c r="AV28" s="243">
        <f t="shared" ca="1" si="30"/>
        <v>0</v>
      </c>
      <c r="AW28" s="243">
        <f t="shared" ca="1" si="30"/>
        <v>0</v>
      </c>
      <c r="AX28" s="243">
        <f t="shared" ca="1" si="30"/>
        <v>0</v>
      </c>
      <c r="AY28" s="243">
        <f t="shared" ca="1" si="30"/>
        <v>0</v>
      </c>
      <c r="AZ28" s="243">
        <f t="shared" ca="1" si="30"/>
        <v>0</v>
      </c>
      <c r="BA28" s="243">
        <f t="shared" ca="1" si="30"/>
        <v>0</v>
      </c>
      <c r="BB28" s="243">
        <f t="shared" ca="1" si="30"/>
        <v>0</v>
      </c>
      <c r="BC28" s="243">
        <f t="shared" ca="1" si="30"/>
        <v>0</v>
      </c>
      <c r="BD28" s="243">
        <f t="shared" ca="1" si="30"/>
        <v>0</v>
      </c>
      <c r="BE28" s="243">
        <f t="shared" ca="1" si="30"/>
        <v>0</v>
      </c>
      <c r="BF28" s="243">
        <f t="shared" ca="1" si="30"/>
        <v>0</v>
      </c>
      <c r="BG28" s="243">
        <f t="shared" ca="1" si="30"/>
        <v>0</v>
      </c>
      <c r="BH28" s="243">
        <f t="shared" ca="1" si="30"/>
        <v>0</v>
      </c>
      <c r="BI28" s="243">
        <f t="shared" ca="1" si="30"/>
        <v>0</v>
      </c>
      <c r="BJ28" s="243">
        <f t="shared" ca="1" si="30"/>
        <v>0</v>
      </c>
      <c r="BK28" s="243">
        <f t="shared" ca="1" si="30"/>
        <v>0</v>
      </c>
      <c r="BL28" s="243">
        <f t="shared" ca="1" si="30"/>
        <v>0</v>
      </c>
      <c r="BM28" s="243">
        <f t="shared" ca="1" si="30"/>
        <v>0</v>
      </c>
      <c r="BN28" s="243">
        <f t="shared" ca="1" si="30"/>
        <v>0</v>
      </c>
      <c r="BO28" s="243">
        <f t="shared" ca="1" si="30"/>
        <v>0</v>
      </c>
      <c r="BP28" s="243">
        <f t="shared" ca="1" si="30"/>
        <v>0</v>
      </c>
      <c r="BQ28" s="243">
        <f t="shared" ca="1" si="30"/>
        <v>0</v>
      </c>
      <c r="BR28" s="243">
        <f t="shared" ca="1" si="30"/>
        <v>0</v>
      </c>
      <c r="BS28" s="243">
        <f t="shared" ca="1" si="30"/>
        <v>0</v>
      </c>
      <c r="BT28" s="243">
        <f t="shared" ref="BT28:DC31" ca="1" si="32">OFFSET(INDIRECT("'"&amp;Opt_alt&amp;"'!H12"),$A28,BT$5)*$DF28</f>
        <v>0</v>
      </c>
      <c r="BU28" s="243">
        <f t="shared" ca="1" si="32"/>
        <v>0</v>
      </c>
      <c r="BV28" s="243">
        <f t="shared" ca="1" si="32"/>
        <v>0</v>
      </c>
      <c r="BW28" s="243">
        <f t="shared" ca="1" si="32"/>
        <v>0</v>
      </c>
      <c r="BX28" s="243">
        <f t="shared" ca="1" si="32"/>
        <v>0</v>
      </c>
      <c r="BY28" s="243">
        <f t="shared" ca="1" si="32"/>
        <v>0</v>
      </c>
      <c r="BZ28" s="243">
        <f t="shared" ca="1" si="32"/>
        <v>0</v>
      </c>
      <c r="CA28" s="243">
        <f t="shared" ca="1" si="32"/>
        <v>0</v>
      </c>
      <c r="CB28" s="243">
        <f t="shared" ca="1" si="32"/>
        <v>0</v>
      </c>
      <c r="CC28" s="243">
        <f t="shared" ca="1" si="32"/>
        <v>0</v>
      </c>
      <c r="CD28" s="243">
        <f t="shared" ca="1" si="32"/>
        <v>0</v>
      </c>
      <c r="CE28" s="243">
        <f t="shared" ca="1" si="32"/>
        <v>0</v>
      </c>
      <c r="CF28" s="243">
        <f t="shared" ca="1" si="32"/>
        <v>0</v>
      </c>
      <c r="CG28" s="243">
        <f t="shared" ca="1" si="32"/>
        <v>0</v>
      </c>
      <c r="CH28" s="243">
        <f t="shared" ca="1" si="32"/>
        <v>0</v>
      </c>
      <c r="CI28" s="243">
        <f t="shared" ca="1" si="32"/>
        <v>0</v>
      </c>
      <c r="CJ28" s="243">
        <f t="shared" ca="1" si="32"/>
        <v>0</v>
      </c>
      <c r="CK28" s="243">
        <f t="shared" ca="1" si="32"/>
        <v>0</v>
      </c>
      <c r="CL28" s="243">
        <f t="shared" ca="1" si="32"/>
        <v>0</v>
      </c>
      <c r="CM28" s="243">
        <f t="shared" ca="1" si="32"/>
        <v>0</v>
      </c>
      <c r="CN28" s="243">
        <f t="shared" ca="1" si="32"/>
        <v>0</v>
      </c>
      <c r="CO28" s="243">
        <f t="shared" ca="1" si="32"/>
        <v>0</v>
      </c>
      <c r="CP28" s="243">
        <f t="shared" ca="1" si="32"/>
        <v>0</v>
      </c>
      <c r="CQ28" s="243">
        <f t="shared" ca="1" si="32"/>
        <v>0</v>
      </c>
      <c r="CR28" s="243">
        <f t="shared" ca="1" si="32"/>
        <v>0</v>
      </c>
      <c r="CS28" s="243">
        <f t="shared" ca="1" si="32"/>
        <v>0</v>
      </c>
      <c r="CT28" s="243">
        <f t="shared" ca="1" si="32"/>
        <v>0</v>
      </c>
      <c r="CU28" s="243">
        <f t="shared" ca="1" si="32"/>
        <v>0</v>
      </c>
      <c r="CV28" s="243">
        <f t="shared" ca="1" si="32"/>
        <v>0</v>
      </c>
      <c r="CW28" s="243">
        <f t="shared" ca="1" si="32"/>
        <v>0</v>
      </c>
      <c r="CX28" s="243">
        <f t="shared" ca="1" si="32"/>
        <v>0</v>
      </c>
      <c r="CY28" s="243">
        <f t="shared" ca="1" si="32"/>
        <v>0</v>
      </c>
      <c r="CZ28" s="243">
        <f t="shared" ca="1" si="32"/>
        <v>0</v>
      </c>
      <c r="DA28" s="243">
        <f t="shared" ca="1" si="32"/>
        <v>0</v>
      </c>
      <c r="DB28" s="243">
        <f t="shared" ca="1" si="32"/>
        <v>0</v>
      </c>
      <c r="DC28" s="243">
        <f t="shared" ca="1" si="32"/>
        <v>0</v>
      </c>
      <c r="DE28" s="113" t="str">
        <f t="shared" ca="1" si="20"/>
        <v>D.2.4.</v>
      </c>
      <c r="DF28">
        <v>1</v>
      </c>
      <c r="DG28">
        <f t="shared" ca="1" si="21"/>
        <v>21</v>
      </c>
      <c r="DH28">
        <v>0</v>
      </c>
    </row>
    <row r="29" spans="1:112" hidden="1">
      <c r="A29" s="68">
        <v>17</v>
      </c>
      <c r="B29" s="240" t="str">
        <f t="shared" ca="1" si="14"/>
        <v>D.2.5.</v>
      </c>
      <c r="C29" s="241" t="str">
        <f t="shared" ca="1" si="15"/>
        <v>Veikla</v>
      </c>
      <c r="D29" s="244"/>
      <c r="E29" s="242">
        <f t="shared" ca="1" si="16"/>
        <v>0.21</v>
      </c>
      <c r="F29" s="171">
        <f ca="1">H29+NPV(FD,I29:INDEX(I29:DC29,PAL))</f>
        <v>0</v>
      </c>
      <c r="G29" s="171">
        <f ca="1">SUMIF($H$5:$DC$5,"&lt;="&amp;PAL,$H29:$DC29)</f>
        <v>0</v>
      </c>
      <c r="H29" s="243">
        <f t="shared" ca="1" si="29"/>
        <v>0</v>
      </c>
      <c r="I29" s="243">
        <f t="shared" ref="I29:BT32" ca="1" si="33">OFFSET(INDIRECT("'"&amp;Opt_alt&amp;"'!H12"),$A29,I$5)*$DF29</f>
        <v>0</v>
      </c>
      <c r="J29" s="243">
        <f t="shared" ca="1" si="33"/>
        <v>0</v>
      </c>
      <c r="K29" s="243">
        <f t="shared" ca="1" si="33"/>
        <v>0</v>
      </c>
      <c r="L29" s="243">
        <f t="shared" ca="1" si="33"/>
        <v>0</v>
      </c>
      <c r="M29" s="243">
        <f t="shared" ca="1" si="33"/>
        <v>0</v>
      </c>
      <c r="N29" s="243">
        <f t="shared" ca="1" si="33"/>
        <v>0</v>
      </c>
      <c r="O29" s="243">
        <f t="shared" ca="1" si="33"/>
        <v>0</v>
      </c>
      <c r="P29" s="243">
        <f t="shared" ca="1" si="33"/>
        <v>0</v>
      </c>
      <c r="Q29" s="243">
        <f t="shared" ca="1" si="33"/>
        <v>0</v>
      </c>
      <c r="R29" s="243">
        <f t="shared" ca="1" si="33"/>
        <v>0</v>
      </c>
      <c r="S29" s="243">
        <f t="shared" ca="1" si="33"/>
        <v>0</v>
      </c>
      <c r="T29" s="243">
        <f t="shared" ca="1" si="33"/>
        <v>0</v>
      </c>
      <c r="U29" s="243">
        <f t="shared" ca="1" si="33"/>
        <v>0</v>
      </c>
      <c r="V29" s="243">
        <f t="shared" ca="1" si="33"/>
        <v>0</v>
      </c>
      <c r="W29" s="243">
        <f t="shared" ca="1" si="33"/>
        <v>0</v>
      </c>
      <c r="X29" s="243">
        <f t="shared" ca="1" si="33"/>
        <v>0</v>
      </c>
      <c r="Y29" s="243">
        <f t="shared" ca="1" si="33"/>
        <v>0</v>
      </c>
      <c r="Z29" s="243">
        <f t="shared" ca="1" si="33"/>
        <v>0</v>
      </c>
      <c r="AA29" s="243">
        <f t="shared" ca="1" si="33"/>
        <v>0</v>
      </c>
      <c r="AB29" s="243">
        <f t="shared" ca="1" si="33"/>
        <v>0</v>
      </c>
      <c r="AC29" s="243">
        <f t="shared" ca="1" si="33"/>
        <v>0</v>
      </c>
      <c r="AD29" s="243">
        <f t="shared" ca="1" si="33"/>
        <v>0</v>
      </c>
      <c r="AE29" s="243">
        <f t="shared" ca="1" si="33"/>
        <v>0</v>
      </c>
      <c r="AF29" s="243">
        <f t="shared" ca="1" si="33"/>
        <v>0</v>
      </c>
      <c r="AG29" s="243">
        <f t="shared" ca="1" si="33"/>
        <v>0</v>
      </c>
      <c r="AH29" s="243">
        <f t="shared" ca="1" si="33"/>
        <v>0</v>
      </c>
      <c r="AI29" s="243">
        <f t="shared" ca="1" si="33"/>
        <v>0</v>
      </c>
      <c r="AJ29" s="243">
        <f t="shared" ca="1" si="33"/>
        <v>0</v>
      </c>
      <c r="AK29" s="243">
        <f t="shared" ca="1" si="33"/>
        <v>0</v>
      </c>
      <c r="AL29" s="243">
        <f t="shared" ca="1" si="33"/>
        <v>0</v>
      </c>
      <c r="AM29" s="243">
        <f t="shared" ca="1" si="33"/>
        <v>0</v>
      </c>
      <c r="AN29" s="243">
        <f t="shared" ca="1" si="33"/>
        <v>0</v>
      </c>
      <c r="AO29" s="243">
        <f t="shared" ca="1" si="33"/>
        <v>0</v>
      </c>
      <c r="AP29" s="243">
        <f t="shared" ca="1" si="33"/>
        <v>0</v>
      </c>
      <c r="AQ29" s="243">
        <f t="shared" ca="1" si="33"/>
        <v>0</v>
      </c>
      <c r="AR29" s="243">
        <f t="shared" ca="1" si="33"/>
        <v>0</v>
      </c>
      <c r="AS29" s="243">
        <f t="shared" ca="1" si="33"/>
        <v>0</v>
      </c>
      <c r="AT29" s="243">
        <f t="shared" ca="1" si="33"/>
        <v>0</v>
      </c>
      <c r="AU29" s="243">
        <f t="shared" ca="1" si="33"/>
        <v>0</v>
      </c>
      <c r="AV29" s="243">
        <f t="shared" ca="1" si="33"/>
        <v>0</v>
      </c>
      <c r="AW29" s="243">
        <f t="shared" ca="1" si="33"/>
        <v>0</v>
      </c>
      <c r="AX29" s="243">
        <f t="shared" ca="1" si="33"/>
        <v>0</v>
      </c>
      <c r="AY29" s="243">
        <f t="shared" ca="1" si="33"/>
        <v>0</v>
      </c>
      <c r="AZ29" s="243">
        <f t="shared" ca="1" si="33"/>
        <v>0</v>
      </c>
      <c r="BA29" s="243">
        <f t="shared" ca="1" si="33"/>
        <v>0</v>
      </c>
      <c r="BB29" s="243">
        <f t="shared" ca="1" si="33"/>
        <v>0</v>
      </c>
      <c r="BC29" s="243">
        <f t="shared" ca="1" si="33"/>
        <v>0</v>
      </c>
      <c r="BD29" s="243">
        <f t="shared" ca="1" si="33"/>
        <v>0</v>
      </c>
      <c r="BE29" s="243">
        <f t="shared" ca="1" si="33"/>
        <v>0</v>
      </c>
      <c r="BF29" s="243">
        <f t="shared" ca="1" si="33"/>
        <v>0</v>
      </c>
      <c r="BG29" s="243">
        <f t="shared" ca="1" si="33"/>
        <v>0</v>
      </c>
      <c r="BH29" s="243">
        <f t="shared" ca="1" si="33"/>
        <v>0</v>
      </c>
      <c r="BI29" s="243">
        <f t="shared" ca="1" si="33"/>
        <v>0</v>
      </c>
      <c r="BJ29" s="243">
        <f t="shared" ca="1" si="33"/>
        <v>0</v>
      </c>
      <c r="BK29" s="243">
        <f t="shared" ca="1" si="33"/>
        <v>0</v>
      </c>
      <c r="BL29" s="243">
        <f t="shared" ca="1" si="33"/>
        <v>0</v>
      </c>
      <c r="BM29" s="243">
        <f t="shared" ca="1" si="33"/>
        <v>0</v>
      </c>
      <c r="BN29" s="243">
        <f t="shared" ca="1" si="33"/>
        <v>0</v>
      </c>
      <c r="BO29" s="243">
        <f t="shared" ca="1" si="33"/>
        <v>0</v>
      </c>
      <c r="BP29" s="243">
        <f t="shared" ca="1" si="33"/>
        <v>0</v>
      </c>
      <c r="BQ29" s="243">
        <f t="shared" ca="1" si="33"/>
        <v>0</v>
      </c>
      <c r="BR29" s="243">
        <f t="shared" ca="1" si="33"/>
        <v>0</v>
      </c>
      <c r="BS29" s="243">
        <f t="shared" ca="1" si="33"/>
        <v>0</v>
      </c>
      <c r="BT29" s="243">
        <f t="shared" ca="1" si="33"/>
        <v>0</v>
      </c>
      <c r="BU29" s="243">
        <f t="shared" ca="1" si="32"/>
        <v>0</v>
      </c>
      <c r="BV29" s="243">
        <f t="shared" ca="1" si="32"/>
        <v>0</v>
      </c>
      <c r="BW29" s="243">
        <f t="shared" ca="1" si="32"/>
        <v>0</v>
      </c>
      <c r="BX29" s="243">
        <f t="shared" ca="1" si="32"/>
        <v>0</v>
      </c>
      <c r="BY29" s="243">
        <f t="shared" ca="1" si="32"/>
        <v>0</v>
      </c>
      <c r="BZ29" s="243">
        <f t="shared" ca="1" si="32"/>
        <v>0</v>
      </c>
      <c r="CA29" s="243">
        <f t="shared" ca="1" si="32"/>
        <v>0</v>
      </c>
      <c r="CB29" s="243">
        <f t="shared" ca="1" si="32"/>
        <v>0</v>
      </c>
      <c r="CC29" s="243">
        <f t="shared" ca="1" si="32"/>
        <v>0</v>
      </c>
      <c r="CD29" s="243">
        <f t="shared" ca="1" si="32"/>
        <v>0</v>
      </c>
      <c r="CE29" s="243">
        <f t="shared" ca="1" si="32"/>
        <v>0</v>
      </c>
      <c r="CF29" s="243">
        <f t="shared" ca="1" si="32"/>
        <v>0</v>
      </c>
      <c r="CG29" s="243">
        <f t="shared" ca="1" si="32"/>
        <v>0</v>
      </c>
      <c r="CH29" s="243">
        <f t="shared" ca="1" si="32"/>
        <v>0</v>
      </c>
      <c r="CI29" s="243">
        <f t="shared" ca="1" si="32"/>
        <v>0</v>
      </c>
      <c r="CJ29" s="243">
        <f t="shared" ca="1" si="32"/>
        <v>0</v>
      </c>
      <c r="CK29" s="243">
        <f t="shared" ca="1" si="32"/>
        <v>0</v>
      </c>
      <c r="CL29" s="243">
        <f t="shared" ca="1" si="32"/>
        <v>0</v>
      </c>
      <c r="CM29" s="243">
        <f t="shared" ca="1" si="32"/>
        <v>0</v>
      </c>
      <c r="CN29" s="243">
        <f t="shared" ca="1" si="32"/>
        <v>0</v>
      </c>
      <c r="CO29" s="243">
        <f t="shared" ca="1" si="32"/>
        <v>0</v>
      </c>
      <c r="CP29" s="243">
        <f t="shared" ca="1" si="32"/>
        <v>0</v>
      </c>
      <c r="CQ29" s="243">
        <f t="shared" ca="1" si="32"/>
        <v>0</v>
      </c>
      <c r="CR29" s="243">
        <f t="shared" ca="1" si="32"/>
        <v>0</v>
      </c>
      <c r="CS29" s="243">
        <f t="shared" ca="1" si="32"/>
        <v>0</v>
      </c>
      <c r="CT29" s="243">
        <f t="shared" ca="1" si="32"/>
        <v>0</v>
      </c>
      <c r="CU29" s="243">
        <f t="shared" ca="1" si="32"/>
        <v>0</v>
      </c>
      <c r="CV29" s="243">
        <f t="shared" ca="1" si="32"/>
        <v>0</v>
      </c>
      <c r="CW29" s="243">
        <f t="shared" ca="1" si="32"/>
        <v>0</v>
      </c>
      <c r="CX29" s="243">
        <f t="shared" ca="1" si="32"/>
        <v>0</v>
      </c>
      <c r="CY29" s="243">
        <f t="shared" ca="1" si="32"/>
        <v>0</v>
      </c>
      <c r="CZ29" s="243">
        <f t="shared" ca="1" si="32"/>
        <v>0</v>
      </c>
      <c r="DA29" s="243">
        <f t="shared" ca="1" si="32"/>
        <v>0</v>
      </c>
      <c r="DB29" s="243">
        <f t="shared" ca="1" si="32"/>
        <v>0</v>
      </c>
      <c r="DC29" s="243">
        <f t="shared" ca="1" si="32"/>
        <v>0</v>
      </c>
      <c r="DE29" s="113" t="str">
        <f t="shared" ca="1" si="20"/>
        <v>D.2.5.</v>
      </c>
      <c r="DF29">
        <v>1</v>
      </c>
      <c r="DG29">
        <f t="shared" ca="1" si="21"/>
        <v>21</v>
      </c>
      <c r="DH29">
        <v>0</v>
      </c>
    </row>
    <row r="30" spans="1:112" hidden="1">
      <c r="A30" s="68">
        <v>18</v>
      </c>
      <c r="B30" s="240" t="str">
        <f t="shared" ca="1" si="14"/>
        <v>D.2.6.</v>
      </c>
      <c r="C30" s="241" t="str">
        <f t="shared" ca="1" si="15"/>
        <v>Veikla</v>
      </c>
      <c r="D30" s="245"/>
      <c r="E30" s="242">
        <f t="shared" ca="1" si="16"/>
        <v>0.21</v>
      </c>
      <c r="F30" s="171">
        <f ca="1">H30+NPV(FD,I30:INDEX(I30:DC30,PAL))</f>
        <v>0</v>
      </c>
      <c r="G30" s="171">
        <f ca="1">SUMIF($H$5:$DC$5,"&lt;="&amp;PAL,$H30:$DC30)</f>
        <v>0</v>
      </c>
      <c r="H30" s="243">
        <f t="shared" ca="1" si="29"/>
        <v>0</v>
      </c>
      <c r="I30" s="243">
        <f t="shared" ca="1" si="33"/>
        <v>0</v>
      </c>
      <c r="J30" s="243">
        <f t="shared" ca="1" si="33"/>
        <v>0</v>
      </c>
      <c r="K30" s="243">
        <f t="shared" ca="1" si="33"/>
        <v>0</v>
      </c>
      <c r="L30" s="243">
        <f t="shared" ca="1" si="33"/>
        <v>0</v>
      </c>
      <c r="M30" s="243">
        <f t="shared" ca="1" si="33"/>
        <v>0</v>
      </c>
      <c r="N30" s="243">
        <f t="shared" ca="1" si="33"/>
        <v>0</v>
      </c>
      <c r="O30" s="243">
        <f t="shared" ca="1" si="33"/>
        <v>0</v>
      </c>
      <c r="P30" s="243">
        <f t="shared" ca="1" si="33"/>
        <v>0</v>
      </c>
      <c r="Q30" s="243">
        <f t="shared" ca="1" si="33"/>
        <v>0</v>
      </c>
      <c r="R30" s="243">
        <f t="shared" ca="1" si="33"/>
        <v>0</v>
      </c>
      <c r="S30" s="243">
        <f t="shared" ca="1" si="33"/>
        <v>0</v>
      </c>
      <c r="T30" s="243">
        <f t="shared" ca="1" si="33"/>
        <v>0</v>
      </c>
      <c r="U30" s="243">
        <f t="shared" ca="1" si="33"/>
        <v>0</v>
      </c>
      <c r="V30" s="243">
        <f t="shared" ca="1" si="33"/>
        <v>0</v>
      </c>
      <c r="W30" s="243">
        <f t="shared" ca="1" si="33"/>
        <v>0</v>
      </c>
      <c r="X30" s="243">
        <f t="shared" ca="1" si="33"/>
        <v>0</v>
      </c>
      <c r="Y30" s="243">
        <f t="shared" ca="1" si="33"/>
        <v>0</v>
      </c>
      <c r="Z30" s="243">
        <f t="shared" ca="1" si="33"/>
        <v>0</v>
      </c>
      <c r="AA30" s="243">
        <f t="shared" ca="1" si="33"/>
        <v>0</v>
      </c>
      <c r="AB30" s="243">
        <f t="shared" ca="1" si="33"/>
        <v>0</v>
      </c>
      <c r="AC30" s="243">
        <f t="shared" ca="1" si="33"/>
        <v>0</v>
      </c>
      <c r="AD30" s="243">
        <f t="shared" ca="1" si="33"/>
        <v>0</v>
      </c>
      <c r="AE30" s="243">
        <f t="shared" ca="1" si="33"/>
        <v>0</v>
      </c>
      <c r="AF30" s="243">
        <f t="shared" ca="1" si="33"/>
        <v>0</v>
      </c>
      <c r="AG30" s="243">
        <f t="shared" ca="1" si="33"/>
        <v>0</v>
      </c>
      <c r="AH30" s="243">
        <f t="shared" ca="1" si="33"/>
        <v>0</v>
      </c>
      <c r="AI30" s="243">
        <f t="shared" ca="1" si="33"/>
        <v>0</v>
      </c>
      <c r="AJ30" s="243">
        <f t="shared" ca="1" si="33"/>
        <v>0</v>
      </c>
      <c r="AK30" s="243">
        <f t="shared" ca="1" si="33"/>
        <v>0</v>
      </c>
      <c r="AL30" s="243">
        <f t="shared" ca="1" si="33"/>
        <v>0</v>
      </c>
      <c r="AM30" s="243">
        <f t="shared" ca="1" si="33"/>
        <v>0</v>
      </c>
      <c r="AN30" s="243">
        <f t="shared" ca="1" si="33"/>
        <v>0</v>
      </c>
      <c r="AO30" s="243">
        <f t="shared" ca="1" si="33"/>
        <v>0</v>
      </c>
      <c r="AP30" s="243">
        <f t="shared" ca="1" si="33"/>
        <v>0</v>
      </c>
      <c r="AQ30" s="243">
        <f t="shared" ca="1" si="33"/>
        <v>0</v>
      </c>
      <c r="AR30" s="243">
        <f t="shared" ca="1" si="33"/>
        <v>0</v>
      </c>
      <c r="AS30" s="243">
        <f t="shared" ca="1" si="33"/>
        <v>0</v>
      </c>
      <c r="AT30" s="243">
        <f t="shared" ca="1" si="33"/>
        <v>0</v>
      </c>
      <c r="AU30" s="243">
        <f t="shared" ca="1" si="33"/>
        <v>0</v>
      </c>
      <c r="AV30" s="243">
        <f t="shared" ca="1" si="33"/>
        <v>0</v>
      </c>
      <c r="AW30" s="243">
        <f t="shared" ca="1" si="33"/>
        <v>0</v>
      </c>
      <c r="AX30" s="243">
        <f t="shared" ca="1" si="33"/>
        <v>0</v>
      </c>
      <c r="AY30" s="243">
        <f t="shared" ca="1" si="33"/>
        <v>0</v>
      </c>
      <c r="AZ30" s="243">
        <f t="shared" ca="1" si="33"/>
        <v>0</v>
      </c>
      <c r="BA30" s="243">
        <f t="shared" ca="1" si="33"/>
        <v>0</v>
      </c>
      <c r="BB30" s="243">
        <f t="shared" ca="1" si="33"/>
        <v>0</v>
      </c>
      <c r="BC30" s="243">
        <f t="shared" ca="1" si="33"/>
        <v>0</v>
      </c>
      <c r="BD30" s="243">
        <f t="shared" ca="1" si="33"/>
        <v>0</v>
      </c>
      <c r="BE30" s="243">
        <f t="shared" ca="1" si="33"/>
        <v>0</v>
      </c>
      <c r="BF30" s="243">
        <f t="shared" ca="1" si="33"/>
        <v>0</v>
      </c>
      <c r="BG30" s="243">
        <f t="shared" ca="1" si="33"/>
        <v>0</v>
      </c>
      <c r="BH30" s="243">
        <f t="shared" ca="1" si="33"/>
        <v>0</v>
      </c>
      <c r="BI30" s="243">
        <f t="shared" ca="1" si="33"/>
        <v>0</v>
      </c>
      <c r="BJ30" s="243">
        <f t="shared" ca="1" si="33"/>
        <v>0</v>
      </c>
      <c r="BK30" s="243">
        <f t="shared" ca="1" si="33"/>
        <v>0</v>
      </c>
      <c r="BL30" s="243">
        <f t="shared" ca="1" si="33"/>
        <v>0</v>
      </c>
      <c r="BM30" s="243">
        <f t="shared" ca="1" si="33"/>
        <v>0</v>
      </c>
      <c r="BN30" s="243">
        <f t="shared" ca="1" si="33"/>
        <v>0</v>
      </c>
      <c r="BO30" s="243">
        <f t="shared" ca="1" si="33"/>
        <v>0</v>
      </c>
      <c r="BP30" s="243">
        <f t="shared" ca="1" si="33"/>
        <v>0</v>
      </c>
      <c r="BQ30" s="243">
        <f t="shared" ca="1" si="33"/>
        <v>0</v>
      </c>
      <c r="BR30" s="243">
        <f t="shared" ca="1" si="33"/>
        <v>0</v>
      </c>
      <c r="BS30" s="243">
        <f t="shared" ca="1" si="33"/>
        <v>0</v>
      </c>
      <c r="BT30" s="243">
        <f t="shared" ca="1" si="33"/>
        <v>0</v>
      </c>
      <c r="BU30" s="243">
        <f t="shared" ca="1" si="32"/>
        <v>0</v>
      </c>
      <c r="BV30" s="243">
        <f t="shared" ca="1" si="32"/>
        <v>0</v>
      </c>
      <c r="BW30" s="243">
        <f t="shared" ca="1" si="32"/>
        <v>0</v>
      </c>
      <c r="BX30" s="243">
        <f t="shared" ca="1" si="32"/>
        <v>0</v>
      </c>
      <c r="BY30" s="243">
        <f t="shared" ca="1" si="32"/>
        <v>0</v>
      </c>
      <c r="BZ30" s="243">
        <f t="shared" ca="1" si="32"/>
        <v>0</v>
      </c>
      <c r="CA30" s="243">
        <f t="shared" ca="1" si="32"/>
        <v>0</v>
      </c>
      <c r="CB30" s="243">
        <f t="shared" ca="1" si="32"/>
        <v>0</v>
      </c>
      <c r="CC30" s="243">
        <f t="shared" ca="1" si="32"/>
        <v>0</v>
      </c>
      <c r="CD30" s="243">
        <f t="shared" ca="1" si="32"/>
        <v>0</v>
      </c>
      <c r="CE30" s="243">
        <f t="shared" ca="1" si="32"/>
        <v>0</v>
      </c>
      <c r="CF30" s="243">
        <f t="shared" ca="1" si="32"/>
        <v>0</v>
      </c>
      <c r="CG30" s="243">
        <f t="shared" ca="1" si="32"/>
        <v>0</v>
      </c>
      <c r="CH30" s="243">
        <f t="shared" ca="1" si="32"/>
        <v>0</v>
      </c>
      <c r="CI30" s="243">
        <f t="shared" ca="1" si="32"/>
        <v>0</v>
      </c>
      <c r="CJ30" s="243">
        <f t="shared" ca="1" si="32"/>
        <v>0</v>
      </c>
      <c r="CK30" s="243">
        <f t="shared" ca="1" si="32"/>
        <v>0</v>
      </c>
      <c r="CL30" s="243">
        <f t="shared" ca="1" si="32"/>
        <v>0</v>
      </c>
      <c r="CM30" s="243">
        <f t="shared" ca="1" si="32"/>
        <v>0</v>
      </c>
      <c r="CN30" s="243">
        <f t="shared" ca="1" si="32"/>
        <v>0</v>
      </c>
      <c r="CO30" s="243">
        <f t="shared" ca="1" si="32"/>
        <v>0</v>
      </c>
      <c r="CP30" s="243">
        <f t="shared" ca="1" si="32"/>
        <v>0</v>
      </c>
      <c r="CQ30" s="243">
        <f t="shared" ca="1" si="32"/>
        <v>0</v>
      </c>
      <c r="CR30" s="243">
        <f t="shared" ca="1" si="32"/>
        <v>0</v>
      </c>
      <c r="CS30" s="243">
        <f t="shared" ca="1" si="32"/>
        <v>0</v>
      </c>
      <c r="CT30" s="243">
        <f t="shared" ca="1" si="32"/>
        <v>0</v>
      </c>
      <c r="CU30" s="243">
        <f t="shared" ca="1" si="32"/>
        <v>0</v>
      </c>
      <c r="CV30" s="243">
        <f t="shared" ca="1" si="32"/>
        <v>0</v>
      </c>
      <c r="CW30" s="243">
        <f t="shared" ca="1" si="32"/>
        <v>0</v>
      </c>
      <c r="CX30" s="243">
        <f t="shared" ca="1" si="32"/>
        <v>0</v>
      </c>
      <c r="CY30" s="243">
        <f t="shared" ca="1" si="32"/>
        <v>0</v>
      </c>
      <c r="CZ30" s="243">
        <f t="shared" ca="1" si="32"/>
        <v>0</v>
      </c>
      <c r="DA30" s="243">
        <f t="shared" ca="1" si="32"/>
        <v>0</v>
      </c>
      <c r="DB30" s="243">
        <f t="shared" ca="1" si="32"/>
        <v>0</v>
      </c>
      <c r="DC30" s="243">
        <f t="shared" ca="1" si="32"/>
        <v>0</v>
      </c>
      <c r="DE30" s="113" t="str">
        <f t="shared" ca="1" si="20"/>
        <v>D.2.6.</v>
      </c>
      <c r="DF30">
        <v>1</v>
      </c>
      <c r="DG30">
        <f t="shared" ca="1" si="21"/>
        <v>21</v>
      </c>
      <c r="DH30">
        <v>0</v>
      </c>
    </row>
    <row r="31" spans="1:112" hidden="1">
      <c r="A31" s="68">
        <v>19</v>
      </c>
      <c r="B31" s="240" t="str">
        <f t="shared" ca="1" si="14"/>
        <v>D.2.7.</v>
      </c>
      <c r="C31" s="241" t="str">
        <f t="shared" ca="1" si="15"/>
        <v>Veikla</v>
      </c>
      <c r="D31" s="245"/>
      <c r="E31" s="242">
        <f t="shared" ca="1" si="16"/>
        <v>0.21</v>
      </c>
      <c r="F31" s="171">
        <f ca="1">H31+NPV(FD,I31:INDEX(I31:DC31,PAL))</f>
        <v>0</v>
      </c>
      <c r="G31" s="171">
        <f ca="1">SUMIF($H$5:$DC$5,"&lt;="&amp;PAL,$H31:$DC31)</f>
        <v>0</v>
      </c>
      <c r="H31" s="243">
        <f t="shared" ca="1" si="29"/>
        <v>0</v>
      </c>
      <c r="I31" s="243">
        <f t="shared" ca="1" si="33"/>
        <v>0</v>
      </c>
      <c r="J31" s="243">
        <f t="shared" ca="1" si="33"/>
        <v>0</v>
      </c>
      <c r="K31" s="243">
        <f t="shared" ca="1" si="33"/>
        <v>0</v>
      </c>
      <c r="L31" s="243">
        <f t="shared" ca="1" si="33"/>
        <v>0</v>
      </c>
      <c r="M31" s="243">
        <f t="shared" ca="1" si="33"/>
        <v>0</v>
      </c>
      <c r="N31" s="243">
        <f t="shared" ca="1" si="33"/>
        <v>0</v>
      </c>
      <c r="O31" s="243">
        <f t="shared" ca="1" si="33"/>
        <v>0</v>
      </c>
      <c r="P31" s="243">
        <f t="shared" ca="1" si="33"/>
        <v>0</v>
      </c>
      <c r="Q31" s="243">
        <f t="shared" ca="1" si="33"/>
        <v>0</v>
      </c>
      <c r="R31" s="243">
        <f t="shared" ca="1" si="33"/>
        <v>0</v>
      </c>
      <c r="S31" s="243">
        <f t="shared" ca="1" si="33"/>
        <v>0</v>
      </c>
      <c r="T31" s="243">
        <f t="shared" ca="1" si="33"/>
        <v>0</v>
      </c>
      <c r="U31" s="243">
        <f t="shared" ca="1" si="33"/>
        <v>0</v>
      </c>
      <c r="V31" s="243">
        <f t="shared" ca="1" si="33"/>
        <v>0</v>
      </c>
      <c r="W31" s="243">
        <f t="shared" ca="1" si="33"/>
        <v>0</v>
      </c>
      <c r="X31" s="243">
        <f t="shared" ca="1" si="33"/>
        <v>0</v>
      </c>
      <c r="Y31" s="243">
        <f t="shared" ca="1" si="33"/>
        <v>0</v>
      </c>
      <c r="Z31" s="243">
        <f t="shared" ca="1" si="33"/>
        <v>0</v>
      </c>
      <c r="AA31" s="243">
        <f t="shared" ca="1" si="33"/>
        <v>0</v>
      </c>
      <c r="AB31" s="243">
        <f t="shared" ca="1" si="33"/>
        <v>0</v>
      </c>
      <c r="AC31" s="243">
        <f t="shared" ca="1" si="33"/>
        <v>0</v>
      </c>
      <c r="AD31" s="243">
        <f t="shared" ca="1" si="33"/>
        <v>0</v>
      </c>
      <c r="AE31" s="243">
        <f t="shared" ca="1" si="33"/>
        <v>0</v>
      </c>
      <c r="AF31" s="243">
        <f t="shared" ca="1" si="33"/>
        <v>0</v>
      </c>
      <c r="AG31" s="243">
        <f t="shared" ca="1" si="33"/>
        <v>0</v>
      </c>
      <c r="AH31" s="243">
        <f t="shared" ca="1" si="33"/>
        <v>0</v>
      </c>
      <c r="AI31" s="243">
        <f t="shared" ca="1" si="33"/>
        <v>0</v>
      </c>
      <c r="AJ31" s="243">
        <f t="shared" ca="1" si="33"/>
        <v>0</v>
      </c>
      <c r="AK31" s="243">
        <f t="shared" ca="1" si="33"/>
        <v>0</v>
      </c>
      <c r="AL31" s="243">
        <f t="shared" ca="1" si="33"/>
        <v>0</v>
      </c>
      <c r="AM31" s="243">
        <f t="shared" ca="1" si="33"/>
        <v>0</v>
      </c>
      <c r="AN31" s="243">
        <f t="shared" ca="1" si="33"/>
        <v>0</v>
      </c>
      <c r="AO31" s="243">
        <f t="shared" ca="1" si="33"/>
        <v>0</v>
      </c>
      <c r="AP31" s="243">
        <f t="shared" ca="1" si="33"/>
        <v>0</v>
      </c>
      <c r="AQ31" s="243">
        <f t="shared" ca="1" si="33"/>
        <v>0</v>
      </c>
      <c r="AR31" s="243">
        <f t="shared" ca="1" si="33"/>
        <v>0</v>
      </c>
      <c r="AS31" s="243">
        <f t="shared" ca="1" si="33"/>
        <v>0</v>
      </c>
      <c r="AT31" s="243">
        <f t="shared" ca="1" si="33"/>
        <v>0</v>
      </c>
      <c r="AU31" s="243">
        <f t="shared" ca="1" si="33"/>
        <v>0</v>
      </c>
      <c r="AV31" s="243">
        <f t="shared" ca="1" si="33"/>
        <v>0</v>
      </c>
      <c r="AW31" s="243">
        <f t="shared" ca="1" si="33"/>
        <v>0</v>
      </c>
      <c r="AX31" s="243">
        <f t="shared" ca="1" si="33"/>
        <v>0</v>
      </c>
      <c r="AY31" s="243">
        <f t="shared" ca="1" si="33"/>
        <v>0</v>
      </c>
      <c r="AZ31" s="243">
        <f t="shared" ca="1" si="33"/>
        <v>0</v>
      </c>
      <c r="BA31" s="243">
        <f t="shared" ca="1" si="33"/>
        <v>0</v>
      </c>
      <c r="BB31" s="243">
        <f t="shared" ca="1" si="33"/>
        <v>0</v>
      </c>
      <c r="BC31" s="243">
        <f t="shared" ca="1" si="33"/>
        <v>0</v>
      </c>
      <c r="BD31" s="243">
        <f t="shared" ca="1" si="33"/>
        <v>0</v>
      </c>
      <c r="BE31" s="243">
        <f t="shared" ca="1" si="33"/>
        <v>0</v>
      </c>
      <c r="BF31" s="243">
        <f t="shared" ca="1" si="33"/>
        <v>0</v>
      </c>
      <c r="BG31" s="243">
        <f t="shared" ca="1" si="33"/>
        <v>0</v>
      </c>
      <c r="BH31" s="243">
        <f t="shared" ca="1" si="33"/>
        <v>0</v>
      </c>
      <c r="BI31" s="243">
        <f t="shared" ca="1" si="33"/>
        <v>0</v>
      </c>
      <c r="BJ31" s="243">
        <f t="shared" ca="1" si="33"/>
        <v>0</v>
      </c>
      <c r="BK31" s="243">
        <f t="shared" ca="1" si="33"/>
        <v>0</v>
      </c>
      <c r="BL31" s="243">
        <f t="shared" ca="1" si="33"/>
        <v>0</v>
      </c>
      <c r="BM31" s="243">
        <f t="shared" ca="1" si="33"/>
        <v>0</v>
      </c>
      <c r="BN31" s="243">
        <f t="shared" ca="1" si="33"/>
        <v>0</v>
      </c>
      <c r="BO31" s="243">
        <f t="shared" ca="1" si="33"/>
        <v>0</v>
      </c>
      <c r="BP31" s="243">
        <f t="shared" ca="1" si="33"/>
        <v>0</v>
      </c>
      <c r="BQ31" s="243">
        <f t="shared" ca="1" si="33"/>
        <v>0</v>
      </c>
      <c r="BR31" s="243">
        <f t="shared" ca="1" si="33"/>
        <v>0</v>
      </c>
      <c r="BS31" s="243">
        <f t="shared" ca="1" si="33"/>
        <v>0</v>
      </c>
      <c r="BT31" s="243">
        <f t="shared" ca="1" si="33"/>
        <v>0</v>
      </c>
      <c r="BU31" s="243">
        <f t="shared" ca="1" si="32"/>
        <v>0</v>
      </c>
      <c r="BV31" s="243">
        <f t="shared" ca="1" si="32"/>
        <v>0</v>
      </c>
      <c r="BW31" s="243">
        <f t="shared" ca="1" si="32"/>
        <v>0</v>
      </c>
      <c r="BX31" s="243">
        <f t="shared" ca="1" si="32"/>
        <v>0</v>
      </c>
      <c r="BY31" s="243">
        <f t="shared" ca="1" si="32"/>
        <v>0</v>
      </c>
      <c r="BZ31" s="243">
        <f t="shared" ca="1" si="32"/>
        <v>0</v>
      </c>
      <c r="CA31" s="243">
        <f t="shared" ca="1" si="32"/>
        <v>0</v>
      </c>
      <c r="CB31" s="243">
        <f t="shared" ca="1" si="32"/>
        <v>0</v>
      </c>
      <c r="CC31" s="243">
        <f t="shared" ca="1" si="32"/>
        <v>0</v>
      </c>
      <c r="CD31" s="243">
        <f t="shared" ca="1" si="32"/>
        <v>0</v>
      </c>
      <c r="CE31" s="243">
        <f t="shared" ca="1" si="32"/>
        <v>0</v>
      </c>
      <c r="CF31" s="243">
        <f t="shared" ca="1" si="32"/>
        <v>0</v>
      </c>
      <c r="CG31" s="243">
        <f t="shared" ca="1" si="32"/>
        <v>0</v>
      </c>
      <c r="CH31" s="243">
        <f t="shared" ca="1" si="32"/>
        <v>0</v>
      </c>
      <c r="CI31" s="243">
        <f t="shared" ca="1" si="32"/>
        <v>0</v>
      </c>
      <c r="CJ31" s="243">
        <f t="shared" ca="1" si="32"/>
        <v>0</v>
      </c>
      <c r="CK31" s="243">
        <f t="shared" ca="1" si="32"/>
        <v>0</v>
      </c>
      <c r="CL31" s="243">
        <f t="shared" ca="1" si="32"/>
        <v>0</v>
      </c>
      <c r="CM31" s="243">
        <f t="shared" ca="1" si="32"/>
        <v>0</v>
      </c>
      <c r="CN31" s="243">
        <f t="shared" ca="1" si="32"/>
        <v>0</v>
      </c>
      <c r="CO31" s="243">
        <f t="shared" ca="1" si="32"/>
        <v>0</v>
      </c>
      <c r="CP31" s="243">
        <f t="shared" ca="1" si="32"/>
        <v>0</v>
      </c>
      <c r="CQ31" s="243">
        <f t="shared" ca="1" si="32"/>
        <v>0</v>
      </c>
      <c r="CR31" s="243">
        <f t="shared" ca="1" si="32"/>
        <v>0</v>
      </c>
      <c r="CS31" s="243">
        <f t="shared" ca="1" si="32"/>
        <v>0</v>
      </c>
      <c r="CT31" s="243">
        <f t="shared" ca="1" si="32"/>
        <v>0</v>
      </c>
      <c r="CU31" s="243">
        <f t="shared" ca="1" si="32"/>
        <v>0</v>
      </c>
      <c r="CV31" s="243">
        <f t="shared" ca="1" si="32"/>
        <v>0</v>
      </c>
      <c r="CW31" s="243">
        <f t="shared" ca="1" si="32"/>
        <v>0</v>
      </c>
      <c r="CX31" s="243">
        <f t="shared" ca="1" si="32"/>
        <v>0</v>
      </c>
      <c r="CY31" s="243">
        <f t="shared" ca="1" si="32"/>
        <v>0</v>
      </c>
      <c r="CZ31" s="243">
        <f t="shared" ca="1" si="32"/>
        <v>0</v>
      </c>
      <c r="DA31" s="243">
        <f t="shared" ca="1" si="32"/>
        <v>0</v>
      </c>
      <c r="DB31" s="243">
        <f t="shared" ca="1" si="32"/>
        <v>0</v>
      </c>
      <c r="DC31" s="243">
        <f t="shared" ca="1" si="32"/>
        <v>0</v>
      </c>
      <c r="DE31" s="113" t="str">
        <f t="shared" ca="1" si="20"/>
        <v>D.2.7.</v>
      </c>
      <c r="DF31">
        <v>1</v>
      </c>
      <c r="DG31">
        <f t="shared" ca="1" si="21"/>
        <v>21</v>
      </c>
      <c r="DH31">
        <v>0</v>
      </c>
    </row>
    <row r="32" spans="1:112" hidden="1">
      <c r="A32" s="68">
        <v>20</v>
      </c>
      <c r="B32" s="240" t="str">
        <f t="shared" ca="1" si="14"/>
        <v>D.2.8.</v>
      </c>
      <c r="C32" s="241" t="str">
        <f t="shared" ca="1" si="15"/>
        <v>Veikla</v>
      </c>
      <c r="D32" s="245"/>
      <c r="E32" s="242">
        <f t="shared" ca="1" si="16"/>
        <v>0.21</v>
      </c>
      <c r="F32" s="171">
        <f ca="1">H32+NPV(FD,I32:INDEX(I32:DC32,PAL))</f>
        <v>0</v>
      </c>
      <c r="G32" s="171">
        <f ca="1">SUMIF($H$5:$DC$5,"&lt;="&amp;PAL,$H32:$DC32)</f>
        <v>0</v>
      </c>
      <c r="H32" s="243">
        <f t="shared" ca="1" si="29"/>
        <v>0</v>
      </c>
      <c r="I32" s="243">
        <f t="shared" ca="1" si="33"/>
        <v>0</v>
      </c>
      <c r="J32" s="243">
        <f t="shared" ca="1" si="33"/>
        <v>0</v>
      </c>
      <c r="K32" s="243">
        <f t="shared" ca="1" si="33"/>
        <v>0</v>
      </c>
      <c r="L32" s="243">
        <f t="shared" ca="1" si="33"/>
        <v>0</v>
      </c>
      <c r="M32" s="243">
        <f t="shared" ca="1" si="33"/>
        <v>0</v>
      </c>
      <c r="N32" s="243">
        <f t="shared" ca="1" si="33"/>
        <v>0</v>
      </c>
      <c r="O32" s="243">
        <f t="shared" ca="1" si="33"/>
        <v>0</v>
      </c>
      <c r="P32" s="243">
        <f t="shared" ca="1" si="33"/>
        <v>0</v>
      </c>
      <c r="Q32" s="243">
        <f t="shared" ca="1" si="33"/>
        <v>0</v>
      </c>
      <c r="R32" s="243">
        <f t="shared" ca="1" si="33"/>
        <v>0</v>
      </c>
      <c r="S32" s="243">
        <f t="shared" ca="1" si="33"/>
        <v>0</v>
      </c>
      <c r="T32" s="243">
        <f t="shared" ca="1" si="33"/>
        <v>0</v>
      </c>
      <c r="U32" s="243">
        <f t="shared" ca="1" si="33"/>
        <v>0</v>
      </c>
      <c r="V32" s="243">
        <f t="shared" ca="1" si="33"/>
        <v>0</v>
      </c>
      <c r="W32" s="243">
        <f t="shared" ca="1" si="33"/>
        <v>0</v>
      </c>
      <c r="X32" s="243">
        <f t="shared" ca="1" si="33"/>
        <v>0</v>
      </c>
      <c r="Y32" s="243">
        <f t="shared" ca="1" si="33"/>
        <v>0</v>
      </c>
      <c r="Z32" s="243">
        <f t="shared" ca="1" si="33"/>
        <v>0</v>
      </c>
      <c r="AA32" s="243">
        <f t="shared" ca="1" si="33"/>
        <v>0</v>
      </c>
      <c r="AB32" s="243">
        <f t="shared" ca="1" si="33"/>
        <v>0</v>
      </c>
      <c r="AC32" s="243">
        <f t="shared" ca="1" si="33"/>
        <v>0</v>
      </c>
      <c r="AD32" s="243">
        <f t="shared" ca="1" si="33"/>
        <v>0</v>
      </c>
      <c r="AE32" s="243">
        <f t="shared" ca="1" si="33"/>
        <v>0</v>
      </c>
      <c r="AF32" s="243">
        <f t="shared" ca="1" si="33"/>
        <v>0</v>
      </c>
      <c r="AG32" s="243">
        <f t="shared" ca="1" si="33"/>
        <v>0</v>
      </c>
      <c r="AH32" s="243">
        <f t="shared" ca="1" si="33"/>
        <v>0</v>
      </c>
      <c r="AI32" s="243">
        <f t="shared" ca="1" si="33"/>
        <v>0</v>
      </c>
      <c r="AJ32" s="243">
        <f t="shared" ca="1" si="33"/>
        <v>0</v>
      </c>
      <c r="AK32" s="243">
        <f t="shared" ca="1" si="33"/>
        <v>0</v>
      </c>
      <c r="AL32" s="243">
        <f t="shared" ca="1" si="33"/>
        <v>0</v>
      </c>
      <c r="AM32" s="243">
        <f t="shared" ca="1" si="33"/>
        <v>0</v>
      </c>
      <c r="AN32" s="243">
        <f t="shared" ca="1" si="33"/>
        <v>0</v>
      </c>
      <c r="AO32" s="243">
        <f t="shared" ca="1" si="33"/>
        <v>0</v>
      </c>
      <c r="AP32" s="243">
        <f t="shared" ca="1" si="33"/>
        <v>0</v>
      </c>
      <c r="AQ32" s="243">
        <f t="shared" ca="1" si="33"/>
        <v>0</v>
      </c>
      <c r="AR32" s="243">
        <f t="shared" ca="1" si="33"/>
        <v>0</v>
      </c>
      <c r="AS32" s="243">
        <f t="shared" ca="1" si="33"/>
        <v>0</v>
      </c>
      <c r="AT32" s="243">
        <f t="shared" ca="1" si="33"/>
        <v>0</v>
      </c>
      <c r="AU32" s="243">
        <f t="shared" ca="1" si="33"/>
        <v>0</v>
      </c>
      <c r="AV32" s="243">
        <f t="shared" ca="1" si="33"/>
        <v>0</v>
      </c>
      <c r="AW32" s="243">
        <f t="shared" ca="1" si="33"/>
        <v>0</v>
      </c>
      <c r="AX32" s="243">
        <f t="shared" ca="1" si="33"/>
        <v>0</v>
      </c>
      <c r="AY32" s="243">
        <f t="shared" ca="1" si="33"/>
        <v>0</v>
      </c>
      <c r="AZ32" s="243">
        <f t="shared" ca="1" si="33"/>
        <v>0</v>
      </c>
      <c r="BA32" s="243">
        <f t="shared" ca="1" si="33"/>
        <v>0</v>
      </c>
      <c r="BB32" s="243">
        <f t="shared" ca="1" si="33"/>
        <v>0</v>
      </c>
      <c r="BC32" s="243">
        <f t="shared" ca="1" si="33"/>
        <v>0</v>
      </c>
      <c r="BD32" s="243">
        <f t="shared" ca="1" si="33"/>
        <v>0</v>
      </c>
      <c r="BE32" s="243">
        <f t="shared" ca="1" si="33"/>
        <v>0</v>
      </c>
      <c r="BF32" s="243">
        <f t="shared" ca="1" si="33"/>
        <v>0</v>
      </c>
      <c r="BG32" s="243">
        <f t="shared" ca="1" si="33"/>
        <v>0</v>
      </c>
      <c r="BH32" s="243">
        <f t="shared" ca="1" si="33"/>
        <v>0</v>
      </c>
      <c r="BI32" s="243">
        <f t="shared" ca="1" si="33"/>
        <v>0</v>
      </c>
      <c r="BJ32" s="243">
        <f t="shared" ca="1" si="33"/>
        <v>0</v>
      </c>
      <c r="BK32" s="243">
        <f t="shared" ca="1" si="33"/>
        <v>0</v>
      </c>
      <c r="BL32" s="243">
        <f t="shared" ca="1" si="33"/>
        <v>0</v>
      </c>
      <c r="BM32" s="243">
        <f t="shared" ca="1" si="33"/>
        <v>0</v>
      </c>
      <c r="BN32" s="243">
        <f t="shared" ca="1" si="33"/>
        <v>0</v>
      </c>
      <c r="BO32" s="243">
        <f t="shared" ca="1" si="33"/>
        <v>0</v>
      </c>
      <c r="BP32" s="243">
        <f t="shared" ca="1" si="33"/>
        <v>0</v>
      </c>
      <c r="BQ32" s="243">
        <f t="shared" ca="1" si="33"/>
        <v>0</v>
      </c>
      <c r="BR32" s="243">
        <f t="shared" ca="1" si="33"/>
        <v>0</v>
      </c>
      <c r="BS32" s="243">
        <f t="shared" ca="1" si="33"/>
        <v>0</v>
      </c>
      <c r="BT32" s="243">
        <f t="shared" ref="BT32:DC35" ca="1" si="34">OFFSET(INDIRECT("'"&amp;Opt_alt&amp;"'!H12"),$A32,BT$5)*$DF32</f>
        <v>0</v>
      </c>
      <c r="BU32" s="243">
        <f t="shared" ca="1" si="34"/>
        <v>0</v>
      </c>
      <c r="BV32" s="243">
        <f t="shared" ca="1" si="34"/>
        <v>0</v>
      </c>
      <c r="BW32" s="243">
        <f t="shared" ca="1" si="34"/>
        <v>0</v>
      </c>
      <c r="BX32" s="243">
        <f t="shared" ca="1" si="34"/>
        <v>0</v>
      </c>
      <c r="BY32" s="243">
        <f t="shared" ca="1" si="34"/>
        <v>0</v>
      </c>
      <c r="BZ32" s="243">
        <f t="shared" ca="1" si="34"/>
        <v>0</v>
      </c>
      <c r="CA32" s="243">
        <f t="shared" ca="1" si="34"/>
        <v>0</v>
      </c>
      <c r="CB32" s="243">
        <f t="shared" ca="1" si="34"/>
        <v>0</v>
      </c>
      <c r="CC32" s="243">
        <f t="shared" ca="1" si="34"/>
        <v>0</v>
      </c>
      <c r="CD32" s="243">
        <f t="shared" ca="1" si="34"/>
        <v>0</v>
      </c>
      <c r="CE32" s="243">
        <f t="shared" ca="1" si="34"/>
        <v>0</v>
      </c>
      <c r="CF32" s="243">
        <f t="shared" ca="1" si="34"/>
        <v>0</v>
      </c>
      <c r="CG32" s="243">
        <f t="shared" ca="1" si="34"/>
        <v>0</v>
      </c>
      <c r="CH32" s="243">
        <f t="shared" ca="1" si="34"/>
        <v>0</v>
      </c>
      <c r="CI32" s="243">
        <f t="shared" ca="1" si="34"/>
        <v>0</v>
      </c>
      <c r="CJ32" s="243">
        <f t="shared" ca="1" si="34"/>
        <v>0</v>
      </c>
      <c r="CK32" s="243">
        <f t="shared" ca="1" si="34"/>
        <v>0</v>
      </c>
      <c r="CL32" s="243">
        <f t="shared" ca="1" si="34"/>
        <v>0</v>
      </c>
      <c r="CM32" s="243">
        <f t="shared" ca="1" si="34"/>
        <v>0</v>
      </c>
      <c r="CN32" s="243">
        <f t="shared" ca="1" si="34"/>
        <v>0</v>
      </c>
      <c r="CO32" s="243">
        <f t="shared" ca="1" si="34"/>
        <v>0</v>
      </c>
      <c r="CP32" s="243">
        <f t="shared" ca="1" si="34"/>
        <v>0</v>
      </c>
      <c r="CQ32" s="243">
        <f t="shared" ca="1" si="34"/>
        <v>0</v>
      </c>
      <c r="CR32" s="243">
        <f t="shared" ca="1" si="34"/>
        <v>0</v>
      </c>
      <c r="CS32" s="243">
        <f t="shared" ca="1" si="34"/>
        <v>0</v>
      </c>
      <c r="CT32" s="243">
        <f t="shared" ca="1" si="34"/>
        <v>0</v>
      </c>
      <c r="CU32" s="243">
        <f t="shared" ca="1" si="34"/>
        <v>0</v>
      </c>
      <c r="CV32" s="243">
        <f t="shared" ca="1" si="34"/>
        <v>0</v>
      </c>
      <c r="CW32" s="243">
        <f t="shared" ca="1" si="34"/>
        <v>0</v>
      </c>
      <c r="CX32" s="243">
        <f t="shared" ca="1" si="34"/>
        <v>0</v>
      </c>
      <c r="CY32" s="243">
        <f t="shared" ca="1" si="34"/>
        <v>0</v>
      </c>
      <c r="CZ32" s="243">
        <f t="shared" ca="1" si="34"/>
        <v>0</v>
      </c>
      <c r="DA32" s="243">
        <f t="shared" ca="1" si="34"/>
        <v>0</v>
      </c>
      <c r="DB32" s="243">
        <f t="shared" ca="1" si="34"/>
        <v>0</v>
      </c>
      <c r="DC32" s="243">
        <f t="shared" ca="1" si="34"/>
        <v>0</v>
      </c>
      <c r="DE32" s="113" t="str">
        <f t="shared" ca="1" si="20"/>
        <v>D.2.8.</v>
      </c>
      <c r="DF32">
        <v>1</v>
      </c>
      <c r="DG32">
        <f t="shared" ca="1" si="21"/>
        <v>21</v>
      </c>
      <c r="DH32">
        <v>0</v>
      </c>
    </row>
    <row r="33" spans="1:112" hidden="1">
      <c r="A33" s="68">
        <v>21</v>
      </c>
      <c r="B33" s="240" t="str">
        <f t="shared" ca="1" si="14"/>
        <v>D.2.9.</v>
      </c>
      <c r="C33" s="304" t="str">
        <f t="shared" ca="1" si="15"/>
        <v>Investicijos (privataus ir NVO sektoriaus)</v>
      </c>
      <c r="D33" s="231"/>
      <c r="E33" s="247">
        <f t="shared" ca="1" si="16"/>
        <v>0.21</v>
      </c>
      <c r="F33" s="171">
        <f ca="1">H33+NPV(FD,I33:INDEX(I33:DC33,PAL))</f>
        <v>0</v>
      </c>
      <c r="G33" s="171">
        <f ca="1">SUMIF($H$5:$DC$5,"&lt;="&amp;PAL,$H33:$DC33)</f>
        <v>0</v>
      </c>
      <c r="H33" s="243">
        <f t="shared" ca="1" si="29"/>
        <v>0</v>
      </c>
      <c r="I33" s="243">
        <f t="shared" ref="I33:BT36" ca="1" si="35">OFFSET(INDIRECT("'"&amp;Opt_alt&amp;"'!H12"),$A33,I$5)*$DF33</f>
        <v>0</v>
      </c>
      <c r="J33" s="243">
        <f t="shared" ca="1" si="35"/>
        <v>0</v>
      </c>
      <c r="K33" s="243">
        <f t="shared" ca="1" si="35"/>
        <v>0</v>
      </c>
      <c r="L33" s="243">
        <f t="shared" ca="1" si="35"/>
        <v>0</v>
      </c>
      <c r="M33" s="243">
        <f t="shared" ca="1" si="35"/>
        <v>0</v>
      </c>
      <c r="N33" s="243">
        <f t="shared" ca="1" si="35"/>
        <v>0</v>
      </c>
      <c r="O33" s="243">
        <f t="shared" ca="1" si="35"/>
        <v>0</v>
      </c>
      <c r="P33" s="243">
        <f t="shared" ca="1" si="35"/>
        <v>0</v>
      </c>
      <c r="Q33" s="243">
        <f t="shared" ca="1" si="35"/>
        <v>0</v>
      </c>
      <c r="R33" s="243">
        <f t="shared" ca="1" si="35"/>
        <v>0</v>
      </c>
      <c r="S33" s="243">
        <f t="shared" ca="1" si="35"/>
        <v>0</v>
      </c>
      <c r="T33" s="243">
        <f t="shared" ca="1" si="35"/>
        <v>0</v>
      </c>
      <c r="U33" s="243">
        <f t="shared" ca="1" si="35"/>
        <v>0</v>
      </c>
      <c r="V33" s="243">
        <f t="shared" ca="1" si="35"/>
        <v>0</v>
      </c>
      <c r="W33" s="243">
        <f t="shared" ca="1" si="35"/>
        <v>0</v>
      </c>
      <c r="X33" s="243">
        <f t="shared" ca="1" si="35"/>
        <v>0</v>
      </c>
      <c r="Y33" s="243">
        <f t="shared" ca="1" si="35"/>
        <v>0</v>
      </c>
      <c r="Z33" s="243">
        <f t="shared" ca="1" si="35"/>
        <v>0</v>
      </c>
      <c r="AA33" s="243">
        <f t="shared" ca="1" si="35"/>
        <v>0</v>
      </c>
      <c r="AB33" s="243">
        <f t="shared" ca="1" si="35"/>
        <v>0</v>
      </c>
      <c r="AC33" s="243">
        <f t="shared" ca="1" si="35"/>
        <v>0</v>
      </c>
      <c r="AD33" s="243">
        <f t="shared" ca="1" si="35"/>
        <v>0</v>
      </c>
      <c r="AE33" s="243">
        <f t="shared" ca="1" si="35"/>
        <v>0</v>
      </c>
      <c r="AF33" s="243">
        <f t="shared" ca="1" si="35"/>
        <v>0</v>
      </c>
      <c r="AG33" s="243">
        <f t="shared" ca="1" si="35"/>
        <v>0</v>
      </c>
      <c r="AH33" s="243">
        <f t="shared" ca="1" si="35"/>
        <v>0</v>
      </c>
      <c r="AI33" s="243">
        <f t="shared" ca="1" si="35"/>
        <v>0</v>
      </c>
      <c r="AJ33" s="243">
        <f t="shared" ca="1" si="35"/>
        <v>0</v>
      </c>
      <c r="AK33" s="243">
        <f t="shared" ca="1" si="35"/>
        <v>0</v>
      </c>
      <c r="AL33" s="243">
        <f t="shared" ca="1" si="35"/>
        <v>0</v>
      </c>
      <c r="AM33" s="243">
        <f t="shared" ca="1" si="35"/>
        <v>0</v>
      </c>
      <c r="AN33" s="243">
        <f t="shared" ca="1" si="35"/>
        <v>0</v>
      </c>
      <c r="AO33" s="243">
        <f t="shared" ca="1" si="35"/>
        <v>0</v>
      </c>
      <c r="AP33" s="243">
        <f t="shared" ca="1" si="35"/>
        <v>0</v>
      </c>
      <c r="AQ33" s="243">
        <f t="shared" ca="1" si="35"/>
        <v>0</v>
      </c>
      <c r="AR33" s="243">
        <f t="shared" ca="1" si="35"/>
        <v>0</v>
      </c>
      <c r="AS33" s="243">
        <f t="shared" ca="1" si="35"/>
        <v>0</v>
      </c>
      <c r="AT33" s="243">
        <f t="shared" ca="1" si="35"/>
        <v>0</v>
      </c>
      <c r="AU33" s="243">
        <f t="shared" ca="1" si="35"/>
        <v>0</v>
      </c>
      <c r="AV33" s="243">
        <f t="shared" ca="1" si="35"/>
        <v>0</v>
      </c>
      <c r="AW33" s="243">
        <f t="shared" ca="1" si="35"/>
        <v>0</v>
      </c>
      <c r="AX33" s="243">
        <f t="shared" ca="1" si="35"/>
        <v>0</v>
      </c>
      <c r="AY33" s="243">
        <f t="shared" ca="1" si="35"/>
        <v>0</v>
      </c>
      <c r="AZ33" s="243">
        <f t="shared" ca="1" si="35"/>
        <v>0</v>
      </c>
      <c r="BA33" s="243">
        <f t="shared" ca="1" si="35"/>
        <v>0</v>
      </c>
      <c r="BB33" s="243">
        <f t="shared" ca="1" si="35"/>
        <v>0</v>
      </c>
      <c r="BC33" s="243">
        <f t="shared" ca="1" si="35"/>
        <v>0</v>
      </c>
      <c r="BD33" s="243">
        <f t="shared" ca="1" si="35"/>
        <v>0</v>
      </c>
      <c r="BE33" s="243">
        <f t="shared" ca="1" si="35"/>
        <v>0</v>
      </c>
      <c r="BF33" s="243">
        <f t="shared" ca="1" si="35"/>
        <v>0</v>
      </c>
      <c r="BG33" s="243">
        <f t="shared" ca="1" si="35"/>
        <v>0</v>
      </c>
      <c r="BH33" s="243">
        <f t="shared" ca="1" si="35"/>
        <v>0</v>
      </c>
      <c r="BI33" s="243">
        <f t="shared" ca="1" si="35"/>
        <v>0</v>
      </c>
      <c r="BJ33" s="243">
        <f t="shared" ca="1" si="35"/>
        <v>0</v>
      </c>
      <c r="BK33" s="243">
        <f t="shared" ca="1" si="35"/>
        <v>0</v>
      </c>
      <c r="BL33" s="243">
        <f t="shared" ca="1" si="35"/>
        <v>0</v>
      </c>
      <c r="BM33" s="243">
        <f t="shared" ca="1" si="35"/>
        <v>0</v>
      </c>
      <c r="BN33" s="243">
        <f t="shared" ca="1" si="35"/>
        <v>0</v>
      </c>
      <c r="BO33" s="243">
        <f t="shared" ca="1" si="35"/>
        <v>0</v>
      </c>
      <c r="BP33" s="243">
        <f t="shared" ca="1" si="35"/>
        <v>0</v>
      </c>
      <c r="BQ33" s="243">
        <f t="shared" ca="1" si="35"/>
        <v>0</v>
      </c>
      <c r="BR33" s="243">
        <f t="shared" ca="1" si="35"/>
        <v>0</v>
      </c>
      <c r="BS33" s="243">
        <f t="shared" ca="1" si="35"/>
        <v>0</v>
      </c>
      <c r="BT33" s="243">
        <f t="shared" ca="1" si="35"/>
        <v>0</v>
      </c>
      <c r="BU33" s="243">
        <f t="shared" ca="1" si="34"/>
        <v>0</v>
      </c>
      <c r="BV33" s="243">
        <f t="shared" ca="1" si="34"/>
        <v>0</v>
      </c>
      <c r="BW33" s="243">
        <f t="shared" ca="1" si="34"/>
        <v>0</v>
      </c>
      <c r="BX33" s="243">
        <f t="shared" ca="1" si="34"/>
        <v>0</v>
      </c>
      <c r="BY33" s="243">
        <f t="shared" ca="1" si="34"/>
        <v>0</v>
      </c>
      <c r="BZ33" s="243">
        <f t="shared" ca="1" si="34"/>
        <v>0</v>
      </c>
      <c r="CA33" s="243">
        <f t="shared" ca="1" si="34"/>
        <v>0</v>
      </c>
      <c r="CB33" s="243">
        <f t="shared" ca="1" si="34"/>
        <v>0</v>
      </c>
      <c r="CC33" s="243">
        <f t="shared" ca="1" si="34"/>
        <v>0</v>
      </c>
      <c r="CD33" s="243">
        <f t="shared" ca="1" si="34"/>
        <v>0</v>
      </c>
      <c r="CE33" s="243">
        <f t="shared" ca="1" si="34"/>
        <v>0</v>
      </c>
      <c r="CF33" s="243">
        <f t="shared" ca="1" si="34"/>
        <v>0</v>
      </c>
      <c r="CG33" s="243">
        <f t="shared" ca="1" si="34"/>
        <v>0</v>
      </c>
      <c r="CH33" s="243">
        <f t="shared" ca="1" si="34"/>
        <v>0</v>
      </c>
      <c r="CI33" s="243">
        <f t="shared" ca="1" si="34"/>
        <v>0</v>
      </c>
      <c r="CJ33" s="243">
        <f t="shared" ca="1" si="34"/>
        <v>0</v>
      </c>
      <c r="CK33" s="243">
        <f t="shared" ca="1" si="34"/>
        <v>0</v>
      </c>
      <c r="CL33" s="243">
        <f t="shared" ca="1" si="34"/>
        <v>0</v>
      </c>
      <c r="CM33" s="243">
        <f t="shared" ca="1" si="34"/>
        <v>0</v>
      </c>
      <c r="CN33" s="243">
        <f t="shared" ca="1" si="34"/>
        <v>0</v>
      </c>
      <c r="CO33" s="243">
        <f t="shared" ca="1" si="34"/>
        <v>0</v>
      </c>
      <c r="CP33" s="243">
        <f t="shared" ca="1" si="34"/>
        <v>0</v>
      </c>
      <c r="CQ33" s="243">
        <f t="shared" ca="1" si="34"/>
        <v>0</v>
      </c>
      <c r="CR33" s="243">
        <f t="shared" ca="1" si="34"/>
        <v>0</v>
      </c>
      <c r="CS33" s="243">
        <f t="shared" ca="1" si="34"/>
        <v>0</v>
      </c>
      <c r="CT33" s="243">
        <f t="shared" ca="1" si="34"/>
        <v>0</v>
      </c>
      <c r="CU33" s="243">
        <f t="shared" ca="1" si="34"/>
        <v>0</v>
      </c>
      <c r="CV33" s="243">
        <f t="shared" ca="1" si="34"/>
        <v>0</v>
      </c>
      <c r="CW33" s="243">
        <f t="shared" ca="1" si="34"/>
        <v>0</v>
      </c>
      <c r="CX33" s="243">
        <f t="shared" ca="1" si="34"/>
        <v>0</v>
      </c>
      <c r="CY33" s="243">
        <f t="shared" ca="1" si="34"/>
        <v>0</v>
      </c>
      <c r="CZ33" s="243">
        <f t="shared" ca="1" si="34"/>
        <v>0</v>
      </c>
      <c r="DA33" s="243">
        <f t="shared" ca="1" si="34"/>
        <v>0</v>
      </c>
      <c r="DB33" s="243">
        <f t="shared" ca="1" si="34"/>
        <v>0</v>
      </c>
      <c r="DC33" s="243">
        <f t="shared" ca="1" si="34"/>
        <v>0</v>
      </c>
      <c r="DE33" s="113" t="str">
        <f t="shared" ca="1" si="20"/>
        <v>D.2.9.</v>
      </c>
      <c r="DF33">
        <v>1</v>
      </c>
      <c r="DG33">
        <f t="shared" ca="1" si="21"/>
        <v>21</v>
      </c>
      <c r="DH33">
        <v>0</v>
      </c>
    </row>
    <row r="34" spans="1:112" hidden="1">
      <c r="A34" s="68">
        <v>22</v>
      </c>
      <c r="B34" s="240" t="str">
        <f t="shared" ca="1" si="14"/>
        <v>D.2.10.</v>
      </c>
      <c r="C34" s="241" t="str">
        <f t="shared" ca="1" si="15"/>
        <v>Reinvesticijos (po priemonės įgyvendinimo) (privataus ir NVO sektoriaus)</v>
      </c>
      <c r="D34" s="244"/>
      <c r="E34" s="242">
        <f t="shared" ca="1" si="16"/>
        <v>0.21</v>
      </c>
      <c r="F34" s="171">
        <f ca="1">H34+NPV(FD,I34:INDEX(I34:DC34,PAL))</f>
        <v>0</v>
      </c>
      <c r="G34" s="171">
        <f ca="1">SUMIF($H$5:$DC$5,"&lt;="&amp;PAL,$H34:$DC34)</f>
        <v>0</v>
      </c>
      <c r="H34" s="243">
        <f t="shared" ca="1" si="29"/>
        <v>0</v>
      </c>
      <c r="I34" s="243">
        <f t="shared" ca="1" si="35"/>
        <v>0</v>
      </c>
      <c r="J34" s="243">
        <f t="shared" ca="1" si="35"/>
        <v>0</v>
      </c>
      <c r="K34" s="243">
        <f t="shared" ca="1" si="35"/>
        <v>0</v>
      </c>
      <c r="L34" s="243">
        <f t="shared" ca="1" si="35"/>
        <v>0</v>
      </c>
      <c r="M34" s="243">
        <f t="shared" ca="1" si="35"/>
        <v>0</v>
      </c>
      <c r="N34" s="243">
        <f t="shared" ca="1" si="35"/>
        <v>0</v>
      </c>
      <c r="O34" s="243">
        <f t="shared" ca="1" si="35"/>
        <v>0</v>
      </c>
      <c r="P34" s="243">
        <f t="shared" ca="1" si="35"/>
        <v>0</v>
      </c>
      <c r="Q34" s="243">
        <f t="shared" ca="1" si="35"/>
        <v>0</v>
      </c>
      <c r="R34" s="243">
        <f t="shared" ca="1" si="35"/>
        <v>0</v>
      </c>
      <c r="S34" s="243">
        <f t="shared" ca="1" si="35"/>
        <v>0</v>
      </c>
      <c r="T34" s="243">
        <f t="shared" ca="1" si="35"/>
        <v>0</v>
      </c>
      <c r="U34" s="243">
        <f t="shared" ca="1" si="35"/>
        <v>0</v>
      </c>
      <c r="V34" s="243">
        <f t="shared" ca="1" si="35"/>
        <v>0</v>
      </c>
      <c r="W34" s="243">
        <f t="shared" ca="1" si="35"/>
        <v>0</v>
      </c>
      <c r="X34" s="243">
        <f t="shared" ca="1" si="35"/>
        <v>0</v>
      </c>
      <c r="Y34" s="243">
        <f t="shared" ca="1" si="35"/>
        <v>0</v>
      </c>
      <c r="Z34" s="243">
        <f t="shared" ca="1" si="35"/>
        <v>0</v>
      </c>
      <c r="AA34" s="243">
        <f t="shared" ca="1" si="35"/>
        <v>0</v>
      </c>
      <c r="AB34" s="243">
        <f t="shared" ca="1" si="35"/>
        <v>0</v>
      </c>
      <c r="AC34" s="243">
        <f t="shared" ca="1" si="35"/>
        <v>0</v>
      </c>
      <c r="AD34" s="243">
        <f t="shared" ca="1" si="35"/>
        <v>0</v>
      </c>
      <c r="AE34" s="243">
        <f t="shared" ca="1" si="35"/>
        <v>0</v>
      </c>
      <c r="AF34" s="243">
        <f t="shared" ca="1" si="35"/>
        <v>0</v>
      </c>
      <c r="AG34" s="243">
        <f t="shared" ca="1" si="35"/>
        <v>0</v>
      </c>
      <c r="AH34" s="243">
        <f t="shared" ca="1" si="35"/>
        <v>0</v>
      </c>
      <c r="AI34" s="243">
        <f t="shared" ca="1" si="35"/>
        <v>0</v>
      </c>
      <c r="AJ34" s="243">
        <f t="shared" ca="1" si="35"/>
        <v>0</v>
      </c>
      <c r="AK34" s="243">
        <f t="shared" ca="1" si="35"/>
        <v>0</v>
      </c>
      <c r="AL34" s="243">
        <f t="shared" ca="1" si="35"/>
        <v>0</v>
      </c>
      <c r="AM34" s="243">
        <f t="shared" ca="1" si="35"/>
        <v>0</v>
      </c>
      <c r="AN34" s="243">
        <f t="shared" ca="1" si="35"/>
        <v>0</v>
      </c>
      <c r="AO34" s="243">
        <f t="shared" ca="1" si="35"/>
        <v>0</v>
      </c>
      <c r="AP34" s="243">
        <f t="shared" ca="1" si="35"/>
        <v>0</v>
      </c>
      <c r="AQ34" s="243">
        <f t="shared" ca="1" si="35"/>
        <v>0</v>
      </c>
      <c r="AR34" s="243">
        <f t="shared" ca="1" si="35"/>
        <v>0</v>
      </c>
      <c r="AS34" s="243">
        <f t="shared" ca="1" si="35"/>
        <v>0</v>
      </c>
      <c r="AT34" s="243">
        <f t="shared" ca="1" si="35"/>
        <v>0</v>
      </c>
      <c r="AU34" s="243">
        <f t="shared" ca="1" si="35"/>
        <v>0</v>
      </c>
      <c r="AV34" s="243">
        <f t="shared" ca="1" si="35"/>
        <v>0</v>
      </c>
      <c r="AW34" s="243">
        <f t="shared" ca="1" si="35"/>
        <v>0</v>
      </c>
      <c r="AX34" s="243">
        <f t="shared" ca="1" si="35"/>
        <v>0</v>
      </c>
      <c r="AY34" s="243">
        <f t="shared" ca="1" si="35"/>
        <v>0</v>
      </c>
      <c r="AZ34" s="243">
        <f t="shared" ca="1" si="35"/>
        <v>0</v>
      </c>
      <c r="BA34" s="243">
        <f t="shared" ca="1" si="35"/>
        <v>0</v>
      </c>
      <c r="BB34" s="243">
        <f t="shared" ca="1" si="35"/>
        <v>0</v>
      </c>
      <c r="BC34" s="243">
        <f t="shared" ca="1" si="35"/>
        <v>0</v>
      </c>
      <c r="BD34" s="243">
        <f t="shared" ca="1" si="35"/>
        <v>0</v>
      </c>
      <c r="BE34" s="243">
        <f t="shared" ca="1" si="35"/>
        <v>0</v>
      </c>
      <c r="BF34" s="243">
        <f t="shared" ca="1" si="35"/>
        <v>0</v>
      </c>
      <c r="BG34" s="243">
        <f t="shared" ca="1" si="35"/>
        <v>0</v>
      </c>
      <c r="BH34" s="243">
        <f t="shared" ca="1" si="35"/>
        <v>0</v>
      </c>
      <c r="BI34" s="243">
        <f t="shared" ca="1" si="35"/>
        <v>0</v>
      </c>
      <c r="BJ34" s="243">
        <f t="shared" ca="1" si="35"/>
        <v>0</v>
      </c>
      <c r="BK34" s="243">
        <f t="shared" ca="1" si="35"/>
        <v>0</v>
      </c>
      <c r="BL34" s="243">
        <f t="shared" ca="1" si="35"/>
        <v>0</v>
      </c>
      <c r="BM34" s="243">
        <f t="shared" ca="1" si="35"/>
        <v>0</v>
      </c>
      <c r="BN34" s="243">
        <f t="shared" ca="1" si="35"/>
        <v>0</v>
      </c>
      <c r="BO34" s="243">
        <f t="shared" ca="1" si="35"/>
        <v>0</v>
      </c>
      <c r="BP34" s="243">
        <f t="shared" ca="1" si="35"/>
        <v>0</v>
      </c>
      <c r="BQ34" s="243">
        <f t="shared" ca="1" si="35"/>
        <v>0</v>
      </c>
      <c r="BR34" s="243">
        <f t="shared" ca="1" si="35"/>
        <v>0</v>
      </c>
      <c r="BS34" s="243">
        <f t="shared" ca="1" si="35"/>
        <v>0</v>
      </c>
      <c r="BT34" s="243">
        <f t="shared" ca="1" si="35"/>
        <v>0</v>
      </c>
      <c r="BU34" s="243">
        <f t="shared" ca="1" si="34"/>
        <v>0</v>
      </c>
      <c r="BV34" s="243">
        <f t="shared" ca="1" si="34"/>
        <v>0</v>
      </c>
      <c r="BW34" s="243">
        <f t="shared" ca="1" si="34"/>
        <v>0</v>
      </c>
      <c r="BX34" s="243">
        <f t="shared" ca="1" si="34"/>
        <v>0</v>
      </c>
      <c r="BY34" s="243">
        <f t="shared" ca="1" si="34"/>
        <v>0</v>
      </c>
      <c r="BZ34" s="243">
        <f t="shared" ca="1" si="34"/>
        <v>0</v>
      </c>
      <c r="CA34" s="243">
        <f t="shared" ca="1" si="34"/>
        <v>0</v>
      </c>
      <c r="CB34" s="243">
        <f t="shared" ca="1" si="34"/>
        <v>0</v>
      </c>
      <c r="CC34" s="243">
        <f t="shared" ca="1" si="34"/>
        <v>0</v>
      </c>
      <c r="CD34" s="243">
        <f t="shared" ca="1" si="34"/>
        <v>0</v>
      </c>
      <c r="CE34" s="243">
        <f t="shared" ca="1" si="34"/>
        <v>0</v>
      </c>
      <c r="CF34" s="243">
        <f t="shared" ca="1" si="34"/>
        <v>0</v>
      </c>
      <c r="CG34" s="243">
        <f t="shared" ca="1" si="34"/>
        <v>0</v>
      </c>
      <c r="CH34" s="243">
        <f t="shared" ca="1" si="34"/>
        <v>0</v>
      </c>
      <c r="CI34" s="243">
        <f t="shared" ca="1" si="34"/>
        <v>0</v>
      </c>
      <c r="CJ34" s="243">
        <f t="shared" ca="1" si="34"/>
        <v>0</v>
      </c>
      <c r="CK34" s="243">
        <f t="shared" ca="1" si="34"/>
        <v>0</v>
      </c>
      <c r="CL34" s="243">
        <f t="shared" ca="1" si="34"/>
        <v>0</v>
      </c>
      <c r="CM34" s="243">
        <f t="shared" ca="1" si="34"/>
        <v>0</v>
      </c>
      <c r="CN34" s="243">
        <f t="shared" ca="1" si="34"/>
        <v>0</v>
      </c>
      <c r="CO34" s="243">
        <f t="shared" ca="1" si="34"/>
        <v>0</v>
      </c>
      <c r="CP34" s="243">
        <f t="shared" ca="1" si="34"/>
        <v>0</v>
      </c>
      <c r="CQ34" s="243">
        <f t="shared" ca="1" si="34"/>
        <v>0</v>
      </c>
      <c r="CR34" s="243">
        <f t="shared" ca="1" si="34"/>
        <v>0</v>
      </c>
      <c r="CS34" s="243">
        <f t="shared" ca="1" si="34"/>
        <v>0</v>
      </c>
      <c r="CT34" s="243">
        <f t="shared" ca="1" si="34"/>
        <v>0</v>
      </c>
      <c r="CU34" s="243">
        <f t="shared" ca="1" si="34"/>
        <v>0</v>
      </c>
      <c r="CV34" s="243">
        <f t="shared" ca="1" si="34"/>
        <v>0</v>
      </c>
      <c r="CW34" s="243">
        <f t="shared" ca="1" si="34"/>
        <v>0</v>
      </c>
      <c r="CX34" s="243">
        <f t="shared" ca="1" si="34"/>
        <v>0</v>
      </c>
      <c r="CY34" s="243">
        <f t="shared" ca="1" si="34"/>
        <v>0</v>
      </c>
      <c r="CZ34" s="243">
        <f t="shared" ca="1" si="34"/>
        <v>0</v>
      </c>
      <c r="DA34" s="243">
        <f t="shared" ca="1" si="34"/>
        <v>0</v>
      </c>
      <c r="DB34" s="243">
        <f t="shared" ca="1" si="34"/>
        <v>0</v>
      </c>
      <c r="DC34" s="243">
        <f t="shared" ca="1" si="34"/>
        <v>0</v>
      </c>
      <c r="DE34" s="113" t="str">
        <f t="shared" ca="1" si="20"/>
        <v>D.2.10.</v>
      </c>
      <c r="DF34">
        <v>1</v>
      </c>
      <c r="DG34">
        <f t="shared" ca="1" si="21"/>
        <v>21</v>
      </c>
      <c r="DH34">
        <v>0</v>
      </c>
    </row>
    <row r="35" spans="1:112" hidden="1">
      <c r="A35" s="68">
        <v>23</v>
      </c>
      <c r="B35" s="240" t="str">
        <f t="shared" ca="1" si="14"/>
        <v>D.2.11.</v>
      </c>
      <c r="C35" s="241" t="str">
        <f t="shared" ca="1" si="15"/>
        <v>Reinvesticijos (po priemonės įgyvendinimo) (viešojo sektoriaus)</v>
      </c>
      <c r="D35" s="244"/>
      <c r="E35" s="242">
        <f t="shared" ca="1" si="16"/>
        <v>0.21</v>
      </c>
      <c r="F35" s="171">
        <f ca="1">H35+NPV(FD,I35:INDEX(I35:DC35,PAL))</f>
        <v>0</v>
      </c>
      <c r="G35" s="171">
        <f ca="1">SUMIF($H$5:$DC$5,"&lt;="&amp;PAL,$H35:$DC35)</f>
        <v>0</v>
      </c>
      <c r="H35" s="243">
        <f t="shared" ca="1" si="29"/>
        <v>0</v>
      </c>
      <c r="I35" s="243">
        <f t="shared" ca="1" si="35"/>
        <v>0</v>
      </c>
      <c r="J35" s="243">
        <f t="shared" ca="1" si="35"/>
        <v>0</v>
      </c>
      <c r="K35" s="243">
        <f t="shared" ca="1" si="35"/>
        <v>0</v>
      </c>
      <c r="L35" s="243">
        <f t="shared" ca="1" si="35"/>
        <v>0</v>
      </c>
      <c r="M35" s="243">
        <f t="shared" ca="1" si="35"/>
        <v>0</v>
      </c>
      <c r="N35" s="243">
        <f t="shared" ca="1" si="35"/>
        <v>0</v>
      </c>
      <c r="O35" s="243">
        <f t="shared" ca="1" si="35"/>
        <v>0</v>
      </c>
      <c r="P35" s="243">
        <f t="shared" ca="1" si="35"/>
        <v>0</v>
      </c>
      <c r="Q35" s="243">
        <f t="shared" ca="1" si="35"/>
        <v>0</v>
      </c>
      <c r="R35" s="243">
        <f t="shared" ca="1" si="35"/>
        <v>0</v>
      </c>
      <c r="S35" s="243">
        <f t="shared" ca="1" si="35"/>
        <v>0</v>
      </c>
      <c r="T35" s="243">
        <f t="shared" ca="1" si="35"/>
        <v>0</v>
      </c>
      <c r="U35" s="243">
        <f t="shared" ca="1" si="35"/>
        <v>0</v>
      </c>
      <c r="V35" s="243">
        <f t="shared" ca="1" si="35"/>
        <v>0</v>
      </c>
      <c r="W35" s="243">
        <f t="shared" ca="1" si="35"/>
        <v>0</v>
      </c>
      <c r="X35" s="243">
        <f t="shared" ca="1" si="35"/>
        <v>0</v>
      </c>
      <c r="Y35" s="243">
        <f t="shared" ca="1" si="35"/>
        <v>0</v>
      </c>
      <c r="Z35" s="243">
        <f t="shared" ca="1" si="35"/>
        <v>0</v>
      </c>
      <c r="AA35" s="243">
        <f t="shared" ca="1" si="35"/>
        <v>0</v>
      </c>
      <c r="AB35" s="243">
        <f t="shared" ca="1" si="35"/>
        <v>0</v>
      </c>
      <c r="AC35" s="243">
        <f t="shared" ca="1" si="35"/>
        <v>0</v>
      </c>
      <c r="AD35" s="243">
        <f t="shared" ca="1" si="35"/>
        <v>0</v>
      </c>
      <c r="AE35" s="243">
        <f t="shared" ca="1" si="35"/>
        <v>0</v>
      </c>
      <c r="AF35" s="243">
        <f t="shared" ca="1" si="35"/>
        <v>0</v>
      </c>
      <c r="AG35" s="243">
        <f t="shared" ca="1" si="35"/>
        <v>0</v>
      </c>
      <c r="AH35" s="243">
        <f t="shared" ca="1" si="35"/>
        <v>0</v>
      </c>
      <c r="AI35" s="243">
        <f t="shared" ca="1" si="35"/>
        <v>0</v>
      </c>
      <c r="AJ35" s="243">
        <f t="shared" ca="1" si="35"/>
        <v>0</v>
      </c>
      <c r="AK35" s="243">
        <f t="shared" ca="1" si="35"/>
        <v>0</v>
      </c>
      <c r="AL35" s="243">
        <f t="shared" ca="1" si="35"/>
        <v>0</v>
      </c>
      <c r="AM35" s="243">
        <f t="shared" ca="1" si="35"/>
        <v>0</v>
      </c>
      <c r="AN35" s="243">
        <f t="shared" ca="1" si="35"/>
        <v>0</v>
      </c>
      <c r="AO35" s="243">
        <f t="shared" ca="1" si="35"/>
        <v>0</v>
      </c>
      <c r="AP35" s="243">
        <f t="shared" ca="1" si="35"/>
        <v>0</v>
      </c>
      <c r="AQ35" s="243">
        <f t="shared" ca="1" si="35"/>
        <v>0</v>
      </c>
      <c r="AR35" s="243">
        <f t="shared" ca="1" si="35"/>
        <v>0</v>
      </c>
      <c r="AS35" s="243">
        <f t="shared" ca="1" si="35"/>
        <v>0</v>
      </c>
      <c r="AT35" s="243">
        <f t="shared" ca="1" si="35"/>
        <v>0</v>
      </c>
      <c r="AU35" s="243">
        <f t="shared" ca="1" si="35"/>
        <v>0</v>
      </c>
      <c r="AV35" s="243">
        <f t="shared" ca="1" si="35"/>
        <v>0</v>
      </c>
      <c r="AW35" s="243">
        <f t="shared" ca="1" si="35"/>
        <v>0</v>
      </c>
      <c r="AX35" s="243">
        <f t="shared" ca="1" si="35"/>
        <v>0</v>
      </c>
      <c r="AY35" s="243">
        <f t="shared" ca="1" si="35"/>
        <v>0</v>
      </c>
      <c r="AZ35" s="243">
        <f t="shared" ca="1" si="35"/>
        <v>0</v>
      </c>
      <c r="BA35" s="243">
        <f t="shared" ca="1" si="35"/>
        <v>0</v>
      </c>
      <c r="BB35" s="243">
        <f t="shared" ca="1" si="35"/>
        <v>0</v>
      </c>
      <c r="BC35" s="243">
        <f t="shared" ca="1" si="35"/>
        <v>0</v>
      </c>
      <c r="BD35" s="243">
        <f t="shared" ca="1" si="35"/>
        <v>0</v>
      </c>
      <c r="BE35" s="243">
        <f t="shared" ca="1" si="35"/>
        <v>0</v>
      </c>
      <c r="BF35" s="243">
        <f t="shared" ca="1" si="35"/>
        <v>0</v>
      </c>
      <c r="BG35" s="243">
        <f t="shared" ca="1" si="35"/>
        <v>0</v>
      </c>
      <c r="BH35" s="243">
        <f t="shared" ca="1" si="35"/>
        <v>0</v>
      </c>
      <c r="BI35" s="243">
        <f t="shared" ca="1" si="35"/>
        <v>0</v>
      </c>
      <c r="BJ35" s="243">
        <f t="shared" ca="1" si="35"/>
        <v>0</v>
      </c>
      <c r="BK35" s="243">
        <f t="shared" ca="1" si="35"/>
        <v>0</v>
      </c>
      <c r="BL35" s="243">
        <f t="shared" ca="1" si="35"/>
        <v>0</v>
      </c>
      <c r="BM35" s="243">
        <f t="shared" ca="1" si="35"/>
        <v>0</v>
      </c>
      <c r="BN35" s="243">
        <f t="shared" ca="1" si="35"/>
        <v>0</v>
      </c>
      <c r="BO35" s="243">
        <f t="shared" ca="1" si="35"/>
        <v>0</v>
      </c>
      <c r="BP35" s="243">
        <f t="shared" ca="1" si="35"/>
        <v>0</v>
      </c>
      <c r="BQ35" s="243">
        <f t="shared" ca="1" si="35"/>
        <v>0</v>
      </c>
      <c r="BR35" s="243">
        <f t="shared" ca="1" si="35"/>
        <v>0</v>
      </c>
      <c r="BS35" s="243">
        <f t="shared" ca="1" si="35"/>
        <v>0</v>
      </c>
      <c r="BT35" s="243">
        <f t="shared" ca="1" si="35"/>
        <v>0</v>
      </c>
      <c r="BU35" s="243">
        <f t="shared" ca="1" si="34"/>
        <v>0</v>
      </c>
      <c r="BV35" s="243">
        <f t="shared" ca="1" si="34"/>
        <v>0</v>
      </c>
      <c r="BW35" s="243">
        <f t="shared" ca="1" si="34"/>
        <v>0</v>
      </c>
      <c r="BX35" s="243">
        <f t="shared" ca="1" si="34"/>
        <v>0</v>
      </c>
      <c r="BY35" s="243">
        <f t="shared" ca="1" si="34"/>
        <v>0</v>
      </c>
      <c r="BZ35" s="243">
        <f t="shared" ca="1" si="34"/>
        <v>0</v>
      </c>
      <c r="CA35" s="243">
        <f t="shared" ca="1" si="34"/>
        <v>0</v>
      </c>
      <c r="CB35" s="243">
        <f t="shared" ca="1" si="34"/>
        <v>0</v>
      </c>
      <c r="CC35" s="243">
        <f t="shared" ca="1" si="34"/>
        <v>0</v>
      </c>
      <c r="CD35" s="243">
        <f t="shared" ca="1" si="34"/>
        <v>0</v>
      </c>
      <c r="CE35" s="243">
        <f t="shared" ca="1" si="34"/>
        <v>0</v>
      </c>
      <c r="CF35" s="243">
        <f t="shared" ca="1" si="34"/>
        <v>0</v>
      </c>
      <c r="CG35" s="243">
        <f t="shared" ca="1" si="34"/>
        <v>0</v>
      </c>
      <c r="CH35" s="243">
        <f t="shared" ca="1" si="34"/>
        <v>0</v>
      </c>
      <c r="CI35" s="243">
        <f t="shared" ca="1" si="34"/>
        <v>0</v>
      </c>
      <c r="CJ35" s="243">
        <f t="shared" ca="1" si="34"/>
        <v>0</v>
      </c>
      <c r="CK35" s="243">
        <f t="shared" ca="1" si="34"/>
        <v>0</v>
      </c>
      <c r="CL35" s="243">
        <f t="shared" ca="1" si="34"/>
        <v>0</v>
      </c>
      <c r="CM35" s="243">
        <f t="shared" ca="1" si="34"/>
        <v>0</v>
      </c>
      <c r="CN35" s="243">
        <f t="shared" ca="1" si="34"/>
        <v>0</v>
      </c>
      <c r="CO35" s="243">
        <f t="shared" ca="1" si="34"/>
        <v>0</v>
      </c>
      <c r="CP35" s="243">
        <f t="shared" ca="1" si="34"/>
        <v>0</v>
      </c>
      <c r="CQ35" s="243">
        <f t="shared" ca="1" si="34"/>
        <v>0</v>
      </c>
      <c r="CR35" s="243">
        <f t="shared" ca="1" si="34"/>
        <v>0</v>
      </c>
      <c r="CS35" s="243">
        <f t="shared" ca="1" si="34"/>
        <v>0</v>
      </c>
      <c r="CT35" s="243">
        <f t="shared" ca="1" si="34"/>
        <v>0</v>
      </c>
      <c r="CU35" s="243">
        <f t="shared" ca="1" si="34"/>
        <v>0</v>
      </c>
      <c r="CV35" s="243">
        <f t="shared" ca="1" si="34"/>
        <v>0</v>
      </c>
      <c r="CW35" s="243">
        <f t="shared" ca="1" si="34"/>
        <v>0</v>
      </c>
      <c r="CX35" s="243">
        <f t="shared" ca="1" si="34"/>
        <v>0</v>
      </c>
      <c r="CY35" s="243">
        <f t="shared" ca="1" si="34"/>
        <v>0</v>
      </c>
      <c r="CZ35" s="243">
        <f t="shared" ca="1" si="34"/>
        <v>0</v>
      </c>
      <c r="DA35" s="243">
        <f t="shared" ca="1" si="34"/>
        <v>0</v>
      </c>
      <c r="DB35" s="243">
        <f t="shared" ca="1" si="34"/>
        <v>0</v>
      </c>
      <c r="DC35" s="243">
        <f t="shared" ca="1" si="34"/>
        <v>0</v>
      </c>
      <c r="DE35" s="113" t="str">
        <f t="shared" ca="1" si="20"/>
        <v>D.2.11.</v>
      </c>
      <c r="DF35">
        <v>1</v>
      </c>
      <c r="DG35">
        <f t="shared" ca="1" si="21"/>
        <v>21</v>
      </c>
      <c r="DH35">
        <v>0</v>
      </c>
    </row>
    <row r="36" spans="1:112" hidden="1">
      <c r="A36" s="68">
        <v>24</v>
      </c>
      <c r="B36" s="240" t="str">
        <f t="shared" ca="1" si="14"/>
        <v>D.2.L.</v>
      </c>
      <c r="C36" s="241" t="str">
        <f t="shared" ca="1" si="15"/>
        <v>Likutinė vertė</v>
      </c>
      <c r="D36" s="244"/>
      <c r="E36" s="242">
        <f t="shared" ca="1" si="16"/>
        <v>0.21</v>
      </c>
      <c r="F36" s="171">
        <f ca="1">H36+NPV(FD,I36:INDEX(I36:DC36,PAL))</f>
        <v>0</v>
      </c>
      <c r="G36" s="171">
        <f ca="1">SUMIF($H$5:$DC$5,"&lt;="&amp;PAL,$H36:$DC36)</f>
        <v>0</v>
      </c>
      <c r="H36" s="243">
        <f t="shared" ca="1" si="29"/>
        <v>0</v>
      </c>
      <c r="I36" s="243">
        <f t="shared" ca="1" si="35"/>
        <v>0</v>
      </c>
      <c r="J36" s="243">
        <f t="shared" ca="1" si="35"/>
        <v>0</v>
      </c>
      <c r="K36" s="243">
        <f t="shared" ca="1" si="35"/>
        <v>0</v>
      </c>
      <c r="L36" s="243">
        <f t="shared" ca="1" si="35"/>
        <v>0</v>
      </c>
      <c r="M36" s="243">
        <f t="shared" ca="1" si="35"/>
        <v>0</v>
      </c>
      <c r="N36" s="243">
        <f t="shared" ca="1" si="35"/>
        <v>0</v>
      </c>
      <c r="O36" s="243">
        <f t="shared" ca="1" si="35"/>
        <v>0</v>
      </c>
      <c r="P36" s="243">
        <f t="shared" ca="1" si="35"/>
        <v>0</v>
      </c>
      <c r="Q36" s="243">
        <f t="shared" ca="1" si="35"/>
        <v>0</v>
      </c>
      <c r="R36" s="243">
        <f t="shared" ca="1" si="35"/>
        <v>0</v>
      </c>
      <c r="S36" s="243">
        <f t="shared" ca="1" si="35"/>
        <v>0</v>
      </c>
      <c r="T36" s="243">
        <f t="shared" ca="1" si="35"/>
        <v>0</v>
      </c>
      <c r="U36" s="243">
        <f t="shared" ca="1" si="35"/>
        <v>0</v>
      </c>
      <c r="V36" s="243">
        <f t="shared" ca="1" si="35"/>
        <v>0</v>
      </c>
      <c r="W36" s="243">
        <f t="shared" ca="1" si="35"/>
        <v>0</v>
      </c>
      <c r="X36" s="243">
        <f t="shared" ca="1" si="35"/>
        <v>0</v>
      </c>
      <c r="Y36" s="243">
        <f t="shared" ca="1" si="35"/>
        <v>0</v>
      </c>
      <c r="Z36" s="243">
        <f t="shared" ca="1" si="35"/>
        <v>0</v>
      </c>
      <c r="AA36" s="243">
        <f t="shared" ca="1" si="35"/>
        <v>0</v>
      </c>
      <c r="AB36" s="243">
        <f t="shared" ca="1" si="35"/>
        <v>0</v>
      </c>
      <c r="AC36" s="243">
        <f t="shared" ca="1" si="35"/>
        <v>0</v>
      </c>
      <c r="AD36" s="243">
        <f t="shared" ca="1" si="35"/>
        <v>0</v>
      </c>
      <c r="AE36" s="243">
        <f t="shared" ca="1" si="35"/>
        <v>0</v>
      </c>
      <c r="AF36" s="243">
        <f t="shared" ca="1" si="35"/>
        <v>0</v>
      </c>
      <c r="AG36" s="243">
        <f t="shared" ca="1" si="35"/>
        <v>0</v>
      </c>
      <c r="AH36" s="243">
        <f t="shared" ca="1" si="35"/>
        <v>0</v>
      </c>
      <c r="AI36" s="243">
        <f t="shared" ca="1" si="35"/>
        <v>0</v>
      </c>
      <c r="AJ36" s="243">
        <f t="shared" ca="1" si="35"/>
        <v>0</v>
      </c>
      <c r="AK36" s="243">
        <f t="shared" ca="1" si="35"/>
        <v>0</v>
      </c>
      <c r="AL36" s="243">
        <f t="shared" ca="1" si="35"/>
        <v>0</v>
      </c>
      <c r="AM36" s="243">
        <f t="shared" ca="1" si="35"/>
        <v>0</v>
      </c>
      <c r="AN36" s="243">
        <f t="shared" ca="1" si="35"/>
        <v>0</v>
      </c>
      <c r="AO36" s="243">
        <f t="shared" ca="1" si="35"/>
        <v>0</v>
      </c>
      <c r="AP36" s="243">
        <f t="shared" ca="1" si="35"/>
        <v>0</v>
      </c>
      <c r="AQ36" s="243">
        <f t="shared" ca="1" si="35"/>
        <v>0</v>
      </c>
      <c r="AR36" s="243">
        <f t="shared" ca="1" si="35"/>
        <v>0</v>
      </c>
      <c r="AS36" s="243">
        <f t="shared" ca="1" si="35"/>
        <v>0</v>
      </c>
      <c r="AT36" s="243">
        <f t="shared" ca="1" si="35"/>
        <v>0</v>
      </c>
      <c r="AU36" s="243">
        <f t="shared" ca="1" si="35"/>
        <v>0</v>
      </c>
      <c r="AV36" s="243">
        <f t="shared" ca="1" si="35"/>
        <v>0</v>
      </c>
      <c r="AW36" s="243">
        <f t="shared" ca="1" si="35"/>
        <v>0</v>
      </c>
      <c r="AX36" s="243">
        <f t="shared" ca="1" si="35"/>
        <v>0</v>
      </c>
      <c r="AY36" s="243">
        <f t="shared" ca="1" si="35"/>
        <v>0</v>
      </c>
      <c r="AZ36" s="243">
        <f t="shared" ca="1" si="35"/>
        <v>0</v>
      </c>
      <c r="BA36" s="243">
        <f t="shared" ca="1" si="35"/>
        <v>0</v>
      </c>
      <c r="BB36" s="243">
        <f t="shared" ca="1" si="35"/>
        <v>0</v>
      </c>
      <c r="BC36" s="243">
        <f t="shared" ca="1" si="35"/>
        <v>0</v>
      </c>
      <c r="BD36" s="243">
        <f t="shared" ca="1" si="35"/>
        <v>0</v>
      </c>
      <c r="BE36" s="243">
        <f t="shared" ca="1" si="35"/>
        <v>0</v>
      </c>
      <c r="BF36" s="243">
        <f t="shared" ca="1" si="35"/>
        <v>0</v>
      </c>
      <c r="BG36" s="243">
        <f t="shared" ca="1" si="35"/>
        <v>0</v>
      </c>
      <c r="BH36" s="243">
        <f t="shared" ca="1" si="35"/>
        <v>0</v>
      </c>
      <c r="BI36" s="243">
        <f t="shared" ca="1" si="35"/>
        <v>0</v>
      </c>
      <c r="BJ36" s="243">
        <f t="shared" ca="1" si="35"/>
        <v>0</v>
      </c>
      <c r="BK36" s="243">
        <f t="shared" ca="1" si="35"/>
        <v>0</v>
      </c>
      <c r="BL36" s="243">
        <f t="shared" ca="1" si="35"/>
        <v>0</v>
      </c>
      <c r="BM36" s="243">
        <f t="shared" ca="1" si="35"/>
        <v>0</v>
      </c>
      <c r="BN36" s="243">
        <f t="shared" ca="1" si="35"/>
        <v>0</v>
      </c>
      <c r="BO36" s="243">
        <f t="shared" ca="1" si="35"/>
        <v>0</v>
      </c>
      <c r="BP36" s="243">
        <f t="shared" ca="1" si="35"/>
        <v>0</v>
      </c>
      <c r="BQ36" s="243">
        <f t="shared" ca="1" si="35"/>
        <v>0</v>
      </c>
      <c r="BR36" s="243">
        <f t="shared" ca="1" si="35"/>
        <v>0</v>
      </c>
      <c r="BS36" s="243">
        <f t="shared" ca="1" si="35"/>
        <v>0</v>
      </c>
      <c r="BT36" s="243">
        <f t="shared" ref="BT36:DC36" ca="1" si="36">OFFSET(INDIRECT("'"&amp;Opt_alt&amp;"'!H12"),$A36,BT$5)*$DF36</f>
        <v>0</v>
      </c>
      <c r="BU36" s="243">
        <f t="shared" ca="1" si="36"/>
        <v>0</v>
      </c>
      <c r="BV36" s="243">
        <f t="shared" ca="1" si="36"/>
        <v>0</v>
      </c>
      <c r="BW36" s="243">
        <f t="shared" ca="1" si="36"/>
        <v>0</v>
      </c>
      <c r="BX36" s="243">
        <f t="shared" ca="1" si="36"/>
        <v>0</v>
      </c>
      <c r="BY36" s="243">
        <f t="shared" ca="1" si="36"/>
        <v>0</v>
      </c>
      <c r="BZ36" s="243">
        <f t="shared" ca="1" si="36"/>
        <v>0</v>
      </c>
      <c r="CA36" s="243">
        <f t="shared" ca="1" si="36"/>
        <v>0</v>
      </c>
      <c r="CB36" s="243">
        <f t="shared" ca="1" si="36"/>
        <v>0</v>
      </c>
      <c r="CC36" s="243">
        <f t="shared" ca="1" si="36"/>
        <v>0</v>
      </c>
      <c r="CD36" s="243">
        <f t="shared" ca="1" si="36"/>
        <v>0</v>
      </c>
      <c r="CE36" s="243">
        <f t="shared" ca="1" si="36"/>
        <v>0</v>
      </c>
      <c r="CF36" s="243">
        <f t="shared" ca="1" si="36"/>
        <v>0</v>
      </c>
      <c r="CG36" s="243">
        <f t="shared" ca="1" si="36"/>
        <v>0</v>
      </c>
      <c r="CH36" s="243">
        <f t="shared" ca="1" si="36"/>
        <v>0</v>
      </c>
      <c r="CI36" s="243">
        <f t="shared" ca="1" si="36"/>
        <v>0</v>
      </c>
      <c r="CJ36" s="243">
        <f t="shared" ca="1" si="36"/>
        <v>0</v>
      </c>
      <c r="CK36" s="243">
        <f t="shared" ca="1" si="36"/>
        <v>0</v>
      </c>
      <c r="CL36" s="243">
        <f t="shared" ca="1" si="36"/>
        <v>0</v>
      </c>
      <c r="CM36" s="243">
        <f t="shared" ca="1" si="36"/>
        <v>0</v>
      </c>
      <c r="CN36" s="243">
        <f t="shared" ca="1" si="36"/>
        <v>0</v>
      </c>
      <c r="CO36" s="243">
        <f t="shared" ca="1" si="36"/>
        <v>0</v>
      </c>
      <c r="CP36" s="243">
        <f t="shared" ca="1" si="36"/>
        <v>0</v>
      </c>
      <c r="CQ36" s="243">
        <f t="shared" ca="1" si="36"/>
        <v>0</v>
      </c>
      <c r="CR36" s="243">
        <f t="shared" ca="1" si="36"/>
        <v>0</v>
      </c>
      <c r="CS36" s="243">
        <f t="shared" ca="1" si="36"/>
        <v>0</v>
      </c>
      <c r="CT36" s="243">
        <f t="shared" ca="1" si="36"/>
        <v>0</v>
      </c>
      <c r="CU36" s="243">
        <f t="shared" ca="1" si="36"/>
        <v>0</v>
      </c>
      <c r="CV36" s="243">
        <f t="shared" ca="1" si="36"/>
        <v>0</v>
      </c>
      <c r="CW36" s="243">
        <f t="shared" ca="1" si="36"/>
        <v>0</v>
      </c>
      <c r="CX36" s="243">
        <f t="shared" ca="1" si="36"/>
        <v>0</v>
      </c>
      <c r="CY36" s="243">
        <f t="shared" ca="1" si="36"/>
        <v>0</v>
      </c>
      <c r="CZ36" s="243">
        <f t="shared" ca="1" si="36"/>
        <v>0</v>
      </c>
      <c r="DA36" s="243">
        <f t="shared" ca="1" si="36"/>
        <v>0</v>
      </c>
      <c r="DB36" s="243">
        <f t="shared" ca="1" si="36"/>
        <v>0</v>
      </c>
      <c r="DC36" s="243">
        <f t="shared" ca="1" si="36"/>
        <v>0</v>
      </c>
      <c r="DE36" s="113" t="str">
        <f t="shared" ca="1" si="20"/>
        <v>D.2.L.</v>
      </c>
      <c r="DF36">
        <v>1</v>
      </c>
      <c r="DG36">
        <f t="shared" ca="1" si="21"/>
        <v>21</v>
      </c>
      <c r="DH36">
        <f ca="1">DG36/(100+DG36)</f>
        <v>0.17355371900826447</v>
      </c>
    </row>
    <row r="37" spans="1:112" hidden="1">
      <c r="A37" s="68">
        <v>25</v>
      </c>
      <c r="B37" s="240" t="str">
        <f t="shared" ca="1" si="14"/>
        <v>D.3.</v>
      </c>
      <c r="C37" s="303" t="str">
        <f t="shared" ca="1" si="15"/>
        <v>Finansinės paskatos ir kitos išmokos (mišrios)</v>
      </c>
      <c r="D37" s="244"/>
      <c r="E37" s="242" t="str">
        <f t="shared" ca="1" si="16"/>
        <v/>
      </c>
      <c r="F37" s="173">
        <f ca="1">SUM(F38:F48)</f>
        <v>0</v>
      </c>
      <c r="G37" s="171">
        <f ca="1">SUMIF($H$5:$DC$5,"&lt;="&amp;PAL,$H37:$DC37)</f>
        <v>0</v>
      </c>
      <c r="H37" s="173">
        <f ca="1">SUM(H38:H48)</f>
        <v>0</v>
      </c>
      <c r="I37" s="173">
        <f t="shared" ref="I37:BT37" ca="1" si="37">SUM(I38:I48)</f>
        <v>0</v>
      </c>
      <c r="J37" s="173">
        <f t="shared" ca="1" si="37"/>
        <v>0</v>
      </c>
      <c r="K37" s="173">
        <f t="shared" ca="1" si="37"/>
        <v>0</v>
      </c>
      <c r="L37" s="173">
        <f t="shared" ca="1" si="37"/>
        <v>0</v>
      </c>
      <c r="M37" s="173">
        <f t="shared" ca="1" si="37"/>
        <v>0</v>
      </c>
      <c r="N37" s="173">
        <f t="shared" ca="1" si="37"/>
        <v>0</v>
      </c>
      <c r="O37" s="173">
        <f t="shared" ca="1" si="37"/>
        <v>0</v>
      </c>
      <c r="P37" s="173">
        <f t="shared" ca="1" si="37"/>
        <v>0</v>
      </c>
      <c r="Q37" s="173">
        <f t="shared" ca="1" si="37"/>
        <v>0</v>
      </c>
      <c r="R37" s="173">
        <f t="shared" ca="1" si="37"/>
        <v>0</v>
      </c>
      <c r="S37" s="173">
        <f t="shared" ca="1" si="37"/>
        <v>0</v>
      </c>
      <c r="T37" s="173">
        <f t="shared" ca="1" si="37"/>
        <v>0</v>
      </c>
      <c r="U37" s="173">
        <f t="shared" ca="1" si="37"/>
        <v>0</v>
      </c>
      <c r="V37" s="173">
        <f t="shared" ca="1" si="37"/>
        <v>0</v>
      </c>
      <c r="W37" s="173">
        <f t="shared" ca="1" si="37"/>
        <v>0</v>
      </c>
      <c r="X37" s="173">
        <f t="shared" ca="1" si="37"/>
        <v>0</v>
      </c>
      <c r="Y37" s="173">
        <f t="shared" ca="1" si="37"/>
        <v>0</v>
      </c>
      <c r="Z37" s="173">
        <f t="shared" ca="1" si="37"/>
        <v>0</v>
      </c>
      <c r="AA37" s="173">
        <f t="shared" ca="1" si="37"/>
        <v>0</v>
      </c>
      <c r="AB37" s="173">
        <f t="shared" ca="1" si="37"/>
        <v>0</v>
      </c>
      <c r="AC37" s="173">
        <f t="shared" ca="1" si="37"/>
        <v>0</v>
      </c>
      <c r="AD37" s="173">
        <f t="shared" ca="1" si="37"/>
        <v>0</v>
      </c>
      <c r="AE37" s="173">
        <f t="shared" ca="1" si="37"/>
        <v>0</v>
      </c>
      <c r="AF37" s="173">
        <f t="shared" ca="1" si="37"/>
        <v>0</v>
      </c>
      <c r="AG37" s="173">
        <f t="shared" ca="1" si="37"/>
        <v>0</v>
      </c>
      <c r="AH37" s="173">
        <f t="shared" ca="1" si="37"/>
        <v>0</v>
      </c>
      <c r="AI37" s="173">
        <f t="shared" ca="1" si="37"/>
        <v>0</v>
      </c>
      <c r="AJ37" s="173">
        <f t="shared" ca="1" si="37"/>
        <v>0</v>
      </c>
      <c r="AK37" s="173">
        <f t="shared" ca="1" si="37"/>
        <v>0</v>
      </c>
      <c r="AL37" s="173">
        <f t="shared" ca="1" si="37"/>
        <v>0</v>
      </c>
      <c r="AM37" s="173">
        <f t="shared" ca="1" si="37"/>
        <v>0</v>
      </c>
      <c r="AN37" s="173">
        <f t="shared" ca="1" si="37"/>
        <v>0</v>
      </c>
      <c r="AO37" s="173">
        <f t="shared" ca="1" si="37"/>
        <v>0</v>
      </c>
      <c r="AP37" s="173">
        <f t="shared" ca="1" si="37"/>
        <v>0</v>
      </c>
      <c r="AQ37" s="173">
        <f t="shared" ca="1" si="37"/>
        <v>0</v>
      </c>
      <c r="AR37" s="173">
        <f t="shared" ca="1" si="37"/>
        <v>0</v>
      </c>
      <c r="AS37" s="173">
        <f t="shared" ca="1" si="37"/>
        <v>0</v>
      </c>
      <c r="AT37" s="173">
        <f t="shared" ca="1" si="37"/>
        <v>0</v>
      </c>
      <c r="AU37" s="173">
        <f t="shared" ca="1" si="37"/>
        <v>0</v>
      </c>
      <c r="AV37" s="173">
        <f t="shared" ca="1" si="37"/>
        <v>0</v>
      </c>
      <c r="AW37" s="173">
        <f t="shared" ca="1" si="37"/>
        <v>0</v>
      </c>
      <c r="AX37" s="173">
        <f t="shared" ca="1" si="37"/>
        <v>0</v>
      </c>
      <c r="AY37" s="173">
        <f t="shared" ca="1" si="37"/>
        <v>0</v>
      </c>
      <c r="AZ37" s="173">
        <f t="shared" ca="1" si="37"/>
        <v>0</v>
      </c>
      <c r="BA37" s="173">
        <f t="shared" ca="1" si="37"/>
        <v>0</v>
      </c>
      <c r="BB37" s="173">
        <f t="shared" ca="1" si="37"/>
        <v>0</v>
      </c>
      <c r="BC37" s="173">
        <f t="shared" ca="1" si="37"/>
        <v>0</v>
      </c>
      <c r="BD37" s="173">
        <f t="shared" ca="1" si="37"/>
        <v>0</v>
      </c>
      <c r="BE37" s="173">
        <f t="shared" ca="1" si="37"/>
        <v>0</v>
      </c>
      <c r="BF37" s="173">
        <f t="shared" ca="1" si="37"/>
        <v>0</v>
      </c>
      <c r="BG37" s="173">
        <f t="shared" ca="1" si="37"/>
        <v>0</v>
      </c>
      <c r="BH37" s="173">
        <f t="shared" ca="1" si="37"/>
        <v>0</v>
      </c>
      <c r="BI37" s="173">
        <f t="shared" ca="1" si="37"/>
        <v>0</v>
      </c>
      <c r="BJ37" s="173">
        <f t="shared" ca="1" si="37"/>
        <v>0</v>
      </c>
      <c r="BK37" s="173">
        <f t="shared" ca="1" si="37"/>
        <v>0</v>
      </c>
      <c r="BL37" s="173">
        <f t="shared" ca="1" si="37"/>
        <v>0</v>
      </c>
      <c r="BM37" s="173">
        <f t="shared" ca="1" si="37"/>
        <v>0</v>
      </c>
      <c r="BN37" s="173">
        <f t="shared" ca="1" si="37"/>
        <v>0</v>
      </c>
      <c r="BO37" s="173">
        <f t="shared" ca="1" si="37"/>
        <v>0</v>
      </c>
      <c r="BP37" s="173">
        <f t="shared" ca="1" si="37"/>
        <v>0</v>
      </c>
      <c r="BQ37" s="173">
        <f t="shared" ca="1" si="37"/>
        <v>0</v>
      </c>
      <c r="BR37" s="173">
        <f t="shared" ca="1" si="37"/>
        <v>0</v>
      </c>
      <c r="BS37" s="173">
        <f t="shared" ca="1" si="37"/>
        <v>0</v>
      </c>
      <c r="BT37" s="173">
        <f t="shared" ca="1" si="37"/>
        <v>0</v>
      </c>
      <c r="BU37" s="173">
        <f t="shared" ref="BU37:DC37" ca="1" si="38">SUM(BU38:BU48)</f>
        <v>0</v>
      </c>
      <c r="BV37" s="173">
        <f t="shared" ca="1" si="38"/>
        <v>0</v>
      </c>
      <c r="BW37" s="173">
        <f t="shared" ca="1" si="38"/>
        <v>0</v>
      </c>
      <c r="BX37" s="173">
        <f t="shared" ca="1" si="38"/>
        <v>0</v>
      </c>
      <c r="BY37" s="173">
        <f t="shared" ca="1" si="38"/>
        <v>0</v>
      </c>
      <c r="BZ37" s="173">
        <f t="shared" ca="1" si="38"/>
        <v>0</v>
      </c>
      <c r="CA37" s="173">
        <f t="shared" ca="1" si="38"/>
        <v>0</v>
      </c>
      <c r="CB37" s="173">
        <f t="shared" ca="1" si="38"/>
        <v>0</v>
      </c>
      <c r="CC37" s="173">
        <f t="shared" ca="1" si="38"/>
        <v>0</v>
      </c>
      <c r="CD37" s="173">
        <f t="shared" ca="1" si="38"/>
        <v>0</v>
      </c>
      <c r="CE37" s="173">
        <f t="shared" ca="1" si="38"/>
        <v>0</v>
      </c>
      <c r="CF37" s="173">
        <f t="shared" ca="1" si="38"/>
        <v>0</v>
      </c>
      <c r="CG37" s="173">
        <f t="shared" ca="1" si="38"/>
        <v>0</v>
      </c>
      <c r="CH37" s="173">
        <f t="shared" ca="1" si="38"/>
        <v>0</v>
      </c>
      <c r="CI37" s="173">
        <f t="shared" ca="1" si="38"/>
        <v>0</v>
      </c>
      <c r="CJ37" s="173">
        <f t="shared" ca="1" si="38"/>
        <v>0</v>
      </c>
      <c r="CK37" s="173">
        <f t="shared" ca="1" si="38"/>
        <v>0</v>
      </c>
      <c r="CL37" s="173">
        <f t="shared" ca="1" si="38"/>
        <v>0</v>
      </c>
      <c r="CM37" s="173">
        <f t="shared" ca="1" si="38"/>
        <v>0</v>
      </c>
      <c r="CN37" s="173">
        <f t="shared" ca="1" si="38"/>
        <v>0</v>
      </c>
      <c r="CO37" s="173">
        <f t="shared" ca="1" si="38"/>
        <v>0</v>
      </c>
      <c r="CP37" s="173">
        <f t="shared" ca="1" si="38"/>
        <v>0</v>
      </c>
      <c r="CQ37" s="173">
        <f t="shared" ca="1" si="38"/>
        <v>0</v>
      </c>
      <c r="CR37" s="173">
        <f t="shared" ca="1" si="38"/>
        <v>0</v>
      </c>
      <c r="CS37" s="173">
        <f t="shared" ca="1" si="38"/>
        <v>0</v>
      </c>
      <c r="CT37" s="173">
        <f t="shared" ca="1" si="38"/>
        <v>0</v>
      </c>
      <c r="CU37" s="173">
        <f t="shared" ca="1" si="38"/>
        <v>0</v>
      </c>
      <c r="CV37" s="173">
        <f t="shared" ca="1" si="38"/>
        <v>0</v>
      </c>
      <c r="CW37" s="173">
        <f t="shared" ca="1" si="38"/>
        <v>0</v>
      </c>
      <c r="CX37" s="173">
        <f t="shared" ca="1" si="38"/>
        <v>0</v>
      </c>
      <c r="CY37" s="173">
        <f t="shared" ca="1" si="38"/>
        <v>0</v>
      </c>
      <c r="CZ37" s="173">
        <f t="shared" ca="1" si="38"/>
        <v>0</v>
      </c>
      <c r="DA37" s="173">
        <f t="shared" ca="1" si="38"/>
        <v>0</v>
      </c>
      <c r="DB37" s="173">
        <f t="shared" ca="1" si="38"/>
        <v>0</v>
      </c>
      <c r="DC37" s="173">
        <f t="shared" ca="1" si="38"/>
        <v>0</v>
      </c>
      <c r="DE37" s="113"/>
      <c r="DF37">
        <v>1</v>
      </c>
    </row>
    <row r="38" spans="1:112" hidden="1">
      <c r="A38" s="68">
        <v>26</v>
      </c>
      <c r="B38" s="240" t="str">
        <f t="shared" ca="1" si="14"/>
        <v>D.3.1.</v>
      </c>
      <c r="C38" s="241" t="str">
        <f t="shared" ca="1" si="15"/>
        <v>Veikla</v>
      </c>
      <c r="D38" s="244"/>
      <c r="E38" s="242">
        <f t="shared" ca="1" si="16"/>
        <v>0.21</v>
      </c>
      <c r="F38" s="171">
        <f ca="1">H38+NPV(FD,I38:INDEX(I38:DC38,PAL))</f>
        <v>0</v>
      </c>
      <c r="G38" s="171">
        <f ca="1">SUMIF($H$5:$DC$5,"&lt;="&amp;PAL,$H38:$DC38)</f>
        <v>0</v>
      </c>
      <c r="H38" s="243">
        <f t="shared" ca="1" si="29"/>
        <v>0</v>
      </c>
      <c r="I38" s="243">
        <f t="shared" ref="I38:BS38" ca="1" si="39">OFFSET(INDIRECT("'"&amp;Opt_alt&amp;"'!H12"),$A38,I$5)*$DF38</f>
        <v>0</v>
      </c>
      <c r="J38" s="243">
        <f t="shared" ca="1" si="39"/>
        <v>0</v>
      </c>
      <c r="K38" s="243">
        <f t="shared" ca="1" si="39"/>
        <v>0</v>
      </c>
      <c r="L38" s="243">
        <f t="shared" ca="1" si="39"/>
        <v>0</v>
      </c>
      <c r="M38" s="243">
        <f t="shared" ca="1" si="39"/>
        <v>0</v>
      </c>
      <c r="N38" s="243">
        <f t="shared" ca="1" si="39"/>
        <v>0</v>
      </c>
      <c r="O38" s="243">
        <f t="shared" ca="1" si="39"/>
        <v>0</v>
      </c>
      <c r="P38" s="243">
        <f t="shared" ca="1" si="39"/>
        <v>0</v>
      </c>
      <c r="Q38" s="243">
        <f t="shared" ca="1" si="39"/>
        <v>0</v>
      </c>
      <c r="R38" s="243">
        <f t="shared" ca="1" si="39"/>
        <v>0</v>
      </c>
      <c r="S38" s="243">
        <f t="shared" ca="1" si="39"/>
        <v>0</v>
      </c>
      <c r="T38" s="243">
        <f t="shared" ca="1" si="39"/>
        <v>0</v>
      </c>
      <c r="U38" s="243">
        <f t="shared" ca="1" si="39"/>
        <v>0</v>
      </c>
      <c r="V38" s="243">
        <f t="shared" ca="1" si="39"/>
        <v>0</v>
      </c>
      <c r="W38" s="243">
        <f t="shared" ca="1" si="39"/>
        <v>0</v>
      </c>
      <c r="X38" s="243">
        <f t="shared" ca="1" si="39"/>
        <v>0</v>
      </c>
      <c r="Y38" s="243">
        <f t="shared" ca="1" si="39"/>
        <v>0</v>
      </c>
      <c r="Z38" s="243">
        <f t="shared" ca="1" si="39"/>
        <v>0</v>
      </c>
      <c r="AA38" s="243">
        <f t="shared" ca="1" si="39"/>
        <v>0</v>
      </c>
      <c r="AB38" s="243">
        <f t="shared" ca="1" si="39"/>
        <v>0</v>
      </c>
      <c r="AC38" s="243">
        <f t="shared" ca="1" si="39"/>
        <v>0</v>
      </c>
      <c r="AD38" s="243">
        <f t="shared" ca="1" si="39"/>
        <v>0</v>
      </c>
      <c r="AE38" s="243">
        <f t="shared" ca="1" si="39"/>
        <v>0</v>
      </c>
      <c r="AF38" s="243">
        <f t="shared" ca="1" si="39"/>
        <v>0</v>
      </c>
      <c r="AG38" s="243">
        <f t="shared" ca="1" si="39"/>
        <v>0</v>
      </c>
      <c r="AH38" s="243">
        <f t="shared" ca="1" si="39"/>
        <v>0</v>
      </c>
      <c r="AI38" s="243">
        <f t="shared" ca="1" si="39"/>
        <v>0</v>
      </c>
      <c r="AJ38" s="243">
        <f t="shared" ca="1" si="39"/>
        <v>0</v>
      </c>
      <c r="AK38" s="243">
        <f t="shared" ca="1" si="39"/>
        <v>0</v>
      </c>
      <c r="AL38" s="243">
        <f t="shared" ca="1" si="39"/>
        <v>0</v>
      </c>
      <c r="AM38" s="243">
        <f t="shared" ca="1" si="39"/>
        <v>0</v>
      </c>
      <c r="AN38" s="243">
        <f t="shared" ca="1" si="39"/>
        <v>0</v>
      </c>
      <c r="AO38" s="243">
        <f t="shared" ca="1" si="39"/>
        <v>0</v>
      </c>
      <c r="AP38" s="243">
        <f t="shared" ca="1" si="39"/>
        <v>0</v>
      </c>
      <c r="AQ38" s="243">
        <f t="shared" ca="1" si="39"/>
        <v>0</v>
      </c>
      <c r="AR38" s="243">
        <f t="shared" ca="1" si="39"/>
        <v>0</v>
      </c>
      <c r="AS38" s="243">
        <f t="shared" ca="1" si="39"/>
        <v>0</v>
      </c>
      <c r="AT38" s="243">
        <f t="shared" ca="1" si="39"/>
        <v>0</v>
      </c>
      <c r="AU38" s="243">
        <f t="shared" ca="1" si="39"/>
        <v>0</v>
      </c>
      <c r="AV38" s="243">
        <f t="shared" ca="1" si="39"/>
        <v>0</v>
      </c>
      <c r="AW38" s="243">
        <f t="shared" ca="1" si="39"/>
        <v>0</v>
      </c>
      <c r="AX38" s="243">
        <f t="shared" ca="1" si="39"/>
        <v>0</v>
      </c>
      <c r="AY38" s="243">
        <f t="shared" ca="1" si="39"/>
        <v>0</v>
      </c>
      <c r="AZ38" s="243">
        <f t="shared" ca="1" si="39"/>
        <v>0</v>
      </c>
      <c r="BA38" s="243">
        <f t="shared" ca="1" si="39"/>
        <v>0</v>
      </c>
      <c r="BB38" s="243">
        <f t="shared" ca="1" si="39"/>
        <v>0</v>
      </c>
      <c r="BC38" s="243">
        <f t="shared" ca="1" si="39"/>
        <v>0</v>
      </c>
      <c r="BD38" s="243">
        <f t="shared" ca="1" si="39"/>
        <v>0</v>
      </c>
      <c r="BE38" s="243">
        <f t="shared" ca="1" si="39"/>
        <v>0</v>
      </c>
      <c r="BF38" s="243">
        <f t="shared" ca="1" si="39"/>
        <v>0</v>
      </c>
      <c r="BG38" s="243">
        <f t="shared" ca="1" si="39"/>
        <v>0</v>
      </c>
      <c r="BH38" s="243">
        <f t="shared" ca="1" si="39"/>
        <v>0</v>
      </c>
      <c r="BI38" s="243">
        <f t="shared" ca="1" si="39"/>
        <v>0</v>
      </c>
      <c r="BJ38" s="243">
        <f t="shared" ca="1" si="39"/>
        <v>0</v>
      </c>
      <c r="BK38" s="243">
        <f t="shared" ca="1" si="39"/>
        <v>0</v>
      </c>
      <c r="BL38" s="243">
        <f t="shared" ca="1" si="39"/>
        <v>0</v>
      </c>
      <c r="BM38" s="243">
        <f t="shared" ca="1" si="39"/>
        <v>0</v>
      </c>
      <c r="BN38" s="243">
        <f t="shared" ca="1" si="39"/>
        <v>0</v>
      </c>
      <c r="BO38" s="243">
        <f t="shared" ca="1" si="39"/>
        <v>0</v>
      </c>
      <c r="BP38" s="243">
        <f t="shared" ca="1" si="39"/>
        <v>0</v>
      </c>
      <c r="BQ38" s="243">
        <f t="shared" ca="1" si="39"/>
        <v>0</v>
      </c>
      <c r="BR38" s="243">
        <f t="shared" ca="1" si="39"/>
        <v>0</v>
      </c>
      <c r="BS38" s="243">
        <f t="shared" ca="1" si="39"/>
        <v>0</v>
      </c>
      <c r="BT38" s="243">
        <f t="shared" ref="BT38:DC42" ca="1" si="40">OFFSET(INDIRECT("'"&amp;Opt_alt&amp;"'!H12"),$A38,BT$5)*$DF38</f>
        <v>0</v>
      </c>
      <c r="BU38" s="243">
        <f t="shared" ca="1" si="40"/>
        <v>0</v>
      </c>
      <c r="BV38" s="243">
        <f t="shared" ca="1" si="40"/>
        <v>0</v>
      </c>
      <c r="BW38" s="243">
        <f t="shared" ca="1" si="40"/>
        <v>0</v>
      </c>
      <c r="BX38" s="243">
        <f t="shared" ca="1" si="40"/>
        <v>0</v>
      </c>
      <c r="BY38" s="243">
        <f t="shared" ca="1" si="40"/>
        <v>0</v>
      </c>
      <c r="BZ38" s="243">
        <f t="shared" ca="1" si="40"/>
        <v>0</v>
      </c>
      <c r="CA38" s="243">
        <f t="shared" ca="1" si="40"/>
        <v>0</v>
      </c>
      <c r="CB38" s="243">
        <f t="shared" ca="1" si="40"/>
        <v>0</v>
      </c>
      <c r="CC38" s="243">
        <f t="shared" ca="1" si="40"/>
        <v>0</v>
      </c>
      <c r="CD38" s="243">
        <f t="shared" ca="1" si="40"/>
        <v>0</v>
      </c>
      <c r="CE38" s="243">
        <f t="shared" ca="1" si="40"/>
        <v>0</v>
      </c>
      <c r="CF38" s="243">
        <f t="shared" ca="1" si="40"/>
        <v>0</v>
      </c>
      <c r="CG38" s="243">
        <f t="shared" ca="1" si="40"/>
        <v>0</v>
      </c>
      <c r="CH38" s="243">
        <f t="shared" ca="1" si="40"/>
        <v>0</v>
      </c>
      <c r="CI38" s="243">
        <f t="shared" ca="1" si="40"/>
        <v>0</v>
      </c>
      <c r="CJ38" s="243">
        <f t="shared" ca="1" si="40"/>
        <v>0</v>
      </c>
      <c r="CK38" s="243">
        <f t="shared" ca="1" si="40"/>
        <v>0</v>
      </c>
      <c r="CL38" s="243">
        <f t="shared" ca="1" si="40"/>
        <v>0</v>
      </c>
      <c r="CM38" s="243">
        <f t="shared" ca="1" si="40"/>
        <v>0</v>
      </c>
      <c r="CN38" s="243">
        <f t="shared" ca="1" si="40"/>
        <v>0</v>
      </c>
      <c r="CO38" s="243">
        <f t="shared" ca="1" si="40"/>
        <v>0</v>
      </c>
      <c r="CP38" s="243">
        <f t="shared" ca="1" si="40"/>
        <v>0</v>
      </c>
      <c r="CQ38" s="243">
        <f t="shared" ca="1" si="40"/>
        <v>0</v>
      </c>
      <c r="CR38" s="243">
        <f t="shared" ca="1" si="40"/>
        <v>0</v>
      </c>
      <c r="CS38" s="243">
        <f t="shared" ca="1" si="40"/>
        <v>0</v>
      </c>
      <c r="CT38" s="243">
        <f t="shared" ca="1" si="40"/>
        <v>0</v>
      </c>
      <c r="CU38" s="243">
        <f t="shared" ca="1" si="40"/>
        <v>0</v>
      </c>
      <c r="CV38" s="243">
        <f t="shared" ca="1" si="40"/>
        <v>0</v>
      </c>
      <c r="CW38" s="243">
        <f t="shared" ca="1" si="40"/>
        <v>0</v>
      </c>
      <c r="CX38" s="243">
        <f t="shared" ca="1" si="40"/>
        <v>0</v>
      </c>
      <c r="CY38" s="243">
        <f t="shared" ca="1" si="40"/>
        <v>0</v>
      </c>
      <c r="CZ38" s="243">
        <f t="shared" ca="1" si="40"/>
        <v>0</v>
      </c>
      <c r="DA38" s="243">
        <f t="shared" ca="1" si="40"/>
        <v>0</v>
      </c>
      <c r="DB38" s="243">
        <f t="shared" ca="1" si="40"/>
        <v>0</v>
      </c>
      <c r="DC38" s="243">
        <f t="shared" ca="1" si="40"/>
        <v>0</v>
      </c>
      <c r="DE38" s="113" t="str">
        <f t="shared" ca="1" si="20"/>
        <v>D.3.1.</v>
      </c>
      <c r="DF38">
        <v>1</v>
      </c>
      <c r="DG38">
        <f t="shared" ca="1" si="21"/>
        <v>21</v>
      </c>
      <c r="DH38">
        <v>0</v>
      </c>
    </row>
    <row r="39" spans="1:112" hidden="1">
      <c r="A39" s="68">
        <v>27</v>
      </c>
      <c r="B39" s="240" t="str">
        <f t="shared" ca="1" si="14"/>
        <v>D.3.2.</v>
      </c>
      <c r="C39" s="241" t="str">
        <f t="shared" ca="1" si="15"/>
        <v>Veikla</v>
      </c>
      <c r="D39" s="244"/>
      <c r="E39" s="242">
        <f t="shared" ca="1" si="16"/>
        <v>0.21</v>
      </c>
      <c r="F39" s="171">
        <f ca="1">H39+NPV(FD,I39:INDEX(I39:DC39,PAL))</f>
        <v>0</v>
      </c>
      <c r="G39" s="171">
        <f ca="1">SUMIF($H$5:$DC$5,"&lt;="&amp;PAL,$H39:$DC39)</f>
        <v>0</v>
      </c>
      <c r="H39" s="243">
        <f t="shared" ref="H39:W102" ca="1" si="41">OFFSET(INDIRECT("'"&amp;Opt_alt&amp;"'!H12"),$A39,H$5)*$DF39</f>
        <v>0</v>
      </c>
      <c r="I39" s="243">
        <f t="shared" ca="1" si="41"/>
        <v>0</v>
      </c>
      <c r="J39" s="243">
        <f t="shared" ca="1" si="41"/>
        <v>0</v>
      </c>
      <c r="K39" s="243">
        <f t="shared" ca="1" si="41"/>
        <v>0</v>
      </c>
      <c r="L39" s="243">
        <f t="shared" ca="1" si="41"/>
        <v>0</v>
      </c>
      <c r="M39" s="243">
        <f t="shared" ca="1" si="41"/>
        <v>0</v>
      </c>
      <c r="N39" s="243">
        <f t="shared" ca="1" si="41"/>
        <v>0</v>
      </c>
      <c r="O39" s="243">
        <f t="shared" ca="1" si="41"/>
        <v>0</v>
      </c>
      <c r="P39" s="243">
        <f t="shared" ca="1" si="41"/>
        <v>0</v>
      </c>
      <c r="Q39" s="243">
        <f t="shared" ca="1" si="41"/>
        <v>0</v>
      </c>
      <c r="R39" s="243">
        <f t="shared" ca="1" si="41"/>
        <v>0</v>
      </c>
      <c r="S39" s="243">
        <f t="shared" ca="1" si="41"/>
        <v>0</v>
      </c>
      <c r="T39" s="243">
        <f t="shared" ca="1" si="41"/>
        <v>0</v>
      </c>
      <c r="U39" s="243">
        <f t="shared" ca="1" si="41"/>
        <v>0</v>
      </c>
      <c r="V39" s="243">
        <f t="shared" ca="1" si="41"/>
        <v>0</v>
      </c>
      <c r="W39" s="243">
        <f t="shared" ca="1" si="41"/>
        <v>0</v>
      </c>
      <c r="X39" s="243">
        <f t="shared" ref="X39:CI42" ca="1" si="42">OFFSET(INDIRECT("'"&amp;Opt_alt&amp;"'!H12"),$A39,X$5)*$DF39</f>
        <v>0</v>
      </c>
      <c r="Y39" s="243">
        <f t="shared" ca="1" si="42"/>
        <v>0</v>
      </c>
      <c r="Z39" s="243">
        <f t="shared" ca="1" si="42"/>
        <v>0</v>
      </c>
      <c r="AA39" s="243">
        <f t="shared" ca="1" si="42"/>
        <v>0</v>
      </c>
      <c r="AB39" s="243">
        <f t="shared" ca="1" si="42"/>
        <v>0</v>
      </c>
      <c r="AC39" s="243">
        <f t="shared" ca="1" si="42"/>
        <v>0</v>
      </c>
      <c r="AD39" s="243">
        <f t="shared" ca="1" si="42"/>
        <v>0</v>
      </c>
      <c r="AE39" s="243">
        <f t="shared" ca="1" si="42"/>
        <v>0</v>
      </c>
      <c r="AF39" s="243">
        <f t="shared" ca="1" si="42"/>
        <v>0</v>
      </c>
      <c r="AG39" s="243">
        <f t="shared" ca="1" si="42"/>
        <v>0</v>
      </c>
      <c r="AH39" s="243">
        <f t="shared" ca="1" si="42"/>
        <v>0</v>
      </c>
      <c r="AI39" s="243">
        <f t="shared" ca="1" si="42"/>
        <v>0</v>
      </c>
      <c r="AJ39" s="243">
        <f t="shared" ca="1" si="42"/>
        <v>0</v>
      </c>
      <c r="AK39" s="243">
        <f t="shared" ca="1" si="42"/>
        <v>0</v>
      </c>
      <c r="AL39" s="243">
        <f t="shared" ca="1" si="42"/>
        <v>0</v>
      </c>
      <c r="AM39" s="243">
        <f t="shared" ca="1" si="42"/>
        <v>0</v>
      </c>
      <c r="AN39" s="243">
        <f t="shared" ca="1" si="42"/>
        <v>0</v>
      </c>
      <c r="AO39" s="243">
        <f t="shared" ca="1" si="42"/>
        <v>0</v>
      </c>
      <c r="AP39" s="243">
        <f t="shared" ca="1" si="42"/>
        <v>0</v>
      </c>
      <c r="AQ39" s="243">
        <f t="shared" ca="1" si="42"/>
        <v>0</v>
      </c>
      <c r="AR39" s="243">
        <f t="shared" ca="1" si="42"/>
        <v>0</v>
      </c>
      <c r="AS39" s="243">
        <f t="shared" ca="1" si="42"/>
        <v>0</v>
      </c>
      <c r="AT39" s="243">
        <f t="shared" ca="1" si="42"/>
        <v>0</v>
      </c>
      <c r="AU39" s="243">
        <f t="shared" ca="1" si="42"/>
        <v>0</v>
      </c>
      <c r="AV39" s="243">
        <f t="shared" ca="1" si="42"/>
        <v>0</v>
      </c>
      <c r="AW39" s="243">
        <f t="shared" ca="1" si="42"/>
        <v>0</v>
      </c>
      <c r="AX39" s="243">
        <f t="shared" ca="1" si="42"/>
        <v>0</v>
      </c>
      <c r="AY39" s="243">
        <f t="shared" ca="1" si="42"/>
        <v>0</v>
      </c>
      <c r="AZ39" s="243">
        <f t="shared" ca="1" si="42"/>
        <v>0</v>
      </c>
      <c r="BA39" s="243">
        <f t="shared" ca="1" si="42"/>
        <v>0</v>
      </c>
      <c r="BB39" s="243">
        <f t="shared" ca="1" si="42"/>
        <v>0</v>
      </c>
      <c r="BC39" s="243">
        <f t="shared" ca="1" si="42"/>
        <v>0</v>
      </c>
      <c r="BD39" s="243">
        <f t="shared" ca="1" si="42"/>
        <v>0</v>
      </c>
      <c r="BE39" s="243">
        <f t="shared" ca="1" si="42"/>
        <v>0</v>
      </c>
      <c r="BF39" s="243">
        <f t="shared" ca="1" si="42"/>
        <v>0</v>
      </c>
      <c r="BG39" s="243">
        <f t="shared" ca="1" si="42"/>
        <v>0</v>
      </c>
      <c r="BH39" s="243">
        <f t="shared" ca="1" si="42"/>
        <v>0</v>
      </c>
      <c r="BI39" s="243">
        <f t="shared" ca="1" si="42"/>
        <v>0</v>
      </c>
      <c r="BJ39" s="243">
        <f t="shared" ca="1" si="42"/>
        <v>0</v>
      </c>
      <c r="BK39" s="243">
        <f t="shared" ca="1" si="42"/>
        <v>0</v>
      </c>
      <c r="BL39" s="243">
        <f t="shared" ca="1" si="42"/>
        <v>0</v>
      </c>
      <c r="BM39" s="243">
        <f t="shared" ca="1" si="42"/>
        <v>0</v>
      </c>
      <c r="BN39" s="243">
        <f t="shared" ca="1" si="42"/>
        <v>0</v>
      </c>
      <c r="BO39" s="243">
        <f t="shared" ca="1" si="42"/>
        <v>0</v>
      </c>
      <c r="BP39" s="243">
        <f t="shared" ca="1" si="42"/>
        <v>0</v>
      </c>
      <c r="BQ39" s="243">
        <f t="shared" ca="1" si="42"/>
        <v>0</v>
      </c>
      <c r="BR39" s="243">
        <f t="shared" ca="1" si="42"/>
        <v>0</v>
      </c>
      <c r="BS39" s="243">
        <f t="shared" ca="1" si="42"/>
        <v>0</v>
      </c>
      <c r="BT39" s="243">
        <f t="shared" ca="1" si="42"/>
        <v>0</v>
      </c>
      <c r="BU39" s="243">
        <f t="shared" ca="1" si="42"/>
        <v>0</v>
      </c>
      <c r="BV39" s="243">
        <f t="shared" ca="1" si="42"/>
        <v>0</v>
      </c>
      <c r="BW39" s="243">
        <f t="shared" ca="1" si="42"/>
        <v>0</v>
      </c>
      <c r="BX39" s="243">
        <f t="shared" ca="1" si="42"/>
        <v>0</v>
      </c>
      <c r="BY39" s="243">
        <f t="shared" ca="1" si="42"/>
        <v>0</v>
      </c>
      <c r="BZ39" s="243">
        <f t="shared" ca="1" si="42"/>
        <v>0</v>
      </c>
      <c r="CA39" s="243">
        <f t="shared" ca="1" si="42"/>
        <v>0</v>
      </c>
      <c r="CB39" s="243">
        <f t="shared" ca="1" si="42"/>
        <v>0</v>
      </c>
      <c r="CC39" s="243">
        <f t="shared" ca="1" si="42"/>
        <v>0</v>
      </c>
      <c r="CD39" s="243">
        <f t="shared" ca="1" si="42"/>
        <v>0</v>
      </c>
      <c r="CE39" s="243">
        <f t="shared" ca="1" si="42"/>
        <v>0</v>
      </c>
      <c r="CF39" s="243">
        <f t="shared" ca="1" si="42"/>
        <v>0</v>
      </c>
      <c r="CG39" s="243">
        <f t="shared" ca="1" si="42"/>
        <v>0</v>
      </c>
      <c r="CH39" s="243">
        <f t="shared" ca="1" si="42"/>
        <v>0</v>
      </c>
      <c r="CI39" s="243">
        <f t="shared" ca="1" si="42"/>
        <v>0</v>
      </c>
      <c r="CJ39" s="243">
        <f t="shared" ca="1" si="40"/>
        <v>0</v>
      </c>
      <c r="CK39" s="243">
        <f t="shared" ca="1" si="40"/>
        <v>0</v>
      </c>
      <c r="CL39" s="243">
        <f t="shared" ca="1" si="40"/>
        <v>0</v>
      </c>
      <c r="CM39" s="243">
        <f t="shared" ca="1" si="40"/>
        <v>0</v>
      </c>
      <c r="CN39" s="243">
        <f t="shared" ca="1" si="40"/>
        <v>0</v>
      </c>
      <c r="CO39" s="243">
        <f t="shared" ca="1" si="40"/>
        <v>0</v>
      </c>
      <c r="CP39" s="243">
        <f t="shared" ca="1" si="40"/>
        <v>0</v>
      </c>
      <c r="CQ39" s="243">
        <f t="shared" ca="1" si="40"/>
        <v>0</v>
      </c>
      <c r="CR39" s="243">
        <f t="shared" ca="1" si="40"/>
        <v>0</v>
      </c>
      <c r="CS39" s="243">
        <f t="shared" ca="1" si="40"/>
        <v>0</v>
      </c>
      <c r="CT39" s="243">
        <f t="shared" ca="1" si="40"/>
        <v>0</v>
      </c>
      <c r="CU39" s="243">
        <f t="shared" ca="1" si="40"/>
        <v>0</v>
      </c>
      <c r="CV39" s="243">
        <f t="shared" ca="1" si="40"/>
        <v>0</v>
      </c>
      <c r="CW39" s="243">
        <f t="shared" ca="1" si="40"/>
        <v>0</v>
      </c>
      <c r="CX39" s="243">
        <f t="shared" ca="1" si="40"/>
        <v>0</v>
      </c>
      <c r="CY39" s="243">
        <f t="shared" ca="1" si="40"/>
        <v>0</v>
      </c>
      <c r="CZ39" s="243">
        <f t="shared" ca="1" si="40"/>
        <v>0</v>
      </c>
      <c r="DA39" s="243">
        <f t="shared" ca="1" si="40"/>
        <v>0</v>
      </c>
      <c r="DB39" s="243">
        <f t="shared" ca="1" si="40"/>
        <v>0</v>
      </c>
      <c r="DC39" s="243">
        <f t="shared" ca="1" si="40"/>
        <v>0</v>
      </c>
      <c r="DE39" s="113" t="str">
        <f t="shared" ca="1" si="20"/>
        <v>D.3.2.</v>
      </c>
      <c r="DF39">
        <v>1</v>
      </c>
      <c r="DG39">
        <f t="shared" ca="1" si="21"/>
        <v>21</v>
      </c>
      <c r="DH39">
        <v>0</v>
      </c>
    </row>
    <row r="40" spans="1:112" hidden="1">
      <c r="A40" s="68">
        <v>28</v>
      </c>
      <c r="B40" s="240" t="str">
        <f t="shared" ca="1" si="14"/>
        <v>D.3.3.</v>
      </c>
      <c r="C40" s="241" t="str">
        <f t="shared" ca="1" si="15"/>
        <v>Veikla</v>
      </c>
      <c r="D40" s="244"/>
      <c r="E40" s="242">
        <f t="shared" ca="1" si="16"/>
        <v>0.21</v>
      </c>
      <c r="F40" s="171">
        <f ca="1">H40+NPV(FD,I40:INDEX(I40:DC40,PAL))</f>
        <v>0</v>
      </c>
      <c r="G40" s="171">
        <f ca="1">SUMIF($H$5:$DC$5,"&lt;="&amp;PAL,$H40:$DC40)</f>
        <v>0</v>
      </c>
      <c r="H40" s="243">
        <f t="shared" ca="1" si="41"/>
        <v>0</v>
      </c>
      <c r="I40" s="243">
        <f t="shared" ref="I40:BT43" ca="1" si="43">OFFSET(INDIRECT("'"&amp;Opt_alt&amp;"'!H12"),$A40,I$5)*$DF40</f>
        <v>0</v>
      </c>
      <c r="J40" s="243">
        <f t="shared" ca="1" si="43"/>
        <v>0</v>
      </c>
      <c r="K40" s="243">
        <f t="shared" ca="1" si="43"/>
        <v>0</v>
      </c>
      <c r="L40" s="243">
        <f t="shared" ca="1" si="43"/>
        <v>0</v>
      </c>
      <c r="M40" s="243">
        <f t="shared" ca="1" si="43"/>
        <v>0</v>
      </c>
      <c r="N40" s="243">
        <f t="shared" ca="1" si="43"/>
        <v>0</v>
      </c>
      <c r="O40" s="243">
        <f t="shared" ca="1" si="43"/>
        <v>0</v>
      </c>
      <c r="P40" s="243">
        <f t="shared" ca="1" si="43"/>
        <v>0</v>
      </c>
      <c r="Q40" s="243">
        <f t="shared" ca="1" si="43"/>
        <v>0</v>
      </c>
      <c r="R40" s="243">
        <f t="shared" ca="1" si="43"/>
        <v>0</v>
      </c>
      <c r="S40" s="243">
        <f t="shared" ca="1" si="43"/>
        <v>0</v>
      </c>
      <c r="T40" s="243">
        <f t="shared" ca="1" si="43"/>
        <v>0</v>
      </c>
      <c r="U40" s="243">
        <f t="shared" ca="1" si="43"/>
        <v>0</v>
      </c>
      <c r="V40" s="243">
        <f t="shared" ca="1" si="43"/>
        <v>0</v>
      </c>
      <c r="W40" s="243">
        <f t="shared" ca="1" si="43"/>
        <v>0</v>
      </c>
      <c r="X40" s="243">
        <f t="shared" ca="1" si="43"/>
        <v>0</v>
      </c>
      <c r="Y40" s="243">
        <f t="shared" ca="1" si="43"/>
        <v>0</v>
      </c>
      <c r="Z40" s="243">
        <f t="shared" ca="1" si="43"/>
        <v>0</v>
      </c>
      <c r="AA40" s="243">
        <f t="shared" ca="1" si="43"/>
        <v>0</v>
      </c>
      <c r="AB40" s="243">
        <f t="shared" ca="1" si="43"/>
        <v>0</v>
      </c>
      <c r="AC40" s="243">
        <f t="shared" ca="1" si="43"/>
        <v>0</v>
      </c>
      <c r="AD40" s="243">
        <f t="shared" ca="1" si="43"/>
        <v>0</v>
      </c>
      <c r="AE40" s="243">
        <f t="shared" ca="1" si="43"/>
        <v>0</v>
      </c>
      <c r="AF40" s="243">
        <f t="shared" ca="1" si="43"/>
        <v>0</v>
      </c>
      <c r="AG40" s="243">
        <f t="shared" ca="1" si="43"/>
        <v>0</v>
      </c>
      <c r="AH40" s="243">
        <f t="shared" ca="1" si="43"/>
        <v>0</v>
      </c>
      <c r="AI40" s="243">
        <f t="shared" ca="1" si="43"/>
        <v>0</v>
      </c>
      <c r="AJ40" s="243">
        <f t="shared" ca="1" si="43"/>
        <v>0</v>
      </c>
      <c r="AK40" s="243">
        <f t="shared" ca="1" si="43"/>
        <v>0</v>
      </c>
      <c r="AL40" s="243">
        <f t="shared" ca="1" si="43"/>
        <v>0</v>
      </c>
      <c r="AM40" s="243">
        <f t="shared" ca="1" si="43"/>
        <v>0</v>
      </c>
      <c r="AN40" s="243">
        <f t="shared" ca="1" si="43"/>
        <v>0</v>
      </c>
      <c r="AO40" s="243">
        <f t="shared" ca="1" si="43"/>
        <v>0</v>
      </c>
      <c r="AP40" s="243">
        <f t="shared" ca="1" si="43"/>
        <v>0</v>
      </c>
      <c r="AQ40" s="243">
        <f t="shared" ca="1" si="43"/>
        <v>0</v>
      </c>
      <c r="AR40" s="243">
        <f t="shared" ca="1" si="43"/>
        <v>0</v>
      </c>
      <c r="AS40" s="243">
        <f t="shared" ca="1" si="43"/>
        <v>0</v>
      </c>
      <c r="AT40" s="243">
        <f t="shared" ca="1" si="43"/>
        <v>0</v>
      </c>
      <c r="AU40" s="243">
        <f t="shared" ca="1" si="43"/>
        <v>0</v>
      </c>
      <c r="AV40" s="243">
        <f t="shared" ca="1" si="43"/>
        <v>0</v>
      </c>
      <c r="AW40" s="243">
        <f t="shared" ca="1" si="43"/>
        <v>0</v>
      </c>
      <c r="AX40" s="243">
        <f t="shared" ca="1" si="43"/>
        <v>0</v>
      </c>
      <c r="AY40" s="243">
        <f t="shared" ca="1" si="43"/>
        <v>0</v>
      </c>
      <c r="AZ40" s="243">
        <f t="shared" ca="1" si="43"/>
        <v>0</v>
      </c>
      <c r="BA40" s="243">
        <f t="shared" ca="1" si="43"/>
        <v>0</v>
      </c>
      <c r="BB40" s="243">
        <f t="shared" ca="1" si="43"/>
        <v>0</v>
      </c>
      <c r="BC40" s="243">
        <f t="shared" ca="1" si="43"/>
        <v>0</v>
      </c>
      <c r="BD40" s="243">
        <f t="shared" ca="1" si="43"/>
        <v>0</v>
      </c>
      <c r="BE40" s="243">
        <f t="shared" ca="1" si="43"/>
        <v>0</v>
      </c>
      <c r="BF40" s="243">
        <f t="shared" ca="1" si="43"/>
        <v>0</v>
      </c>
      <c r="BG40" s="243">
        <f t="shared" ca="1" si="43"/>
        <v>0</v>
      </c>
      <c r="BH40" s="243">
        <f t="shared" ca="1" si="43"/>
        <v>0</v>
      </c>
      <c r="BI40" s="243">
        <f t="shared" ca="1" si="43"/>
        <v>0</v>
      </c>
      <c r="BJ40" s="243">
        <f t="shared" ca="1" si="43"/>
        <v>0</v>
      </c>
      <c r="BK40" s="243">
        <f t="shared" ca="1" si="43"/>
        <v>0</v>
      </c>
      <c r="BL40" s="243">
        <f t="shared" ca="1" si="43"/>
        <v>0</v>
      </c>
      <c r="BM40" s="243">
        <f t="shared" ca="1" si="43"/>
        <v>0</v>
      </c>
      <c r="BN40" s="243">
        <f t="shared" ca="1" si="43"/>
        <v>0</v>
      </c>
      <c r="BO40" s="243">
        <f t="shared" ca="1" si="43"/>
        <v>0</v>
      </c>
      <c r="BP40" s="243">
        <f t="shared" ca="1" si="43"/>
        <v>0</v>
      </c>
      <c r="BQ40" s="243">
        <f t="shared" ca="1" si="43"/>
        <v>0</v>
      </c>
      <c r="BR40" s="243">
        <f t="shared" ca="1" si="43"/>
        <v>0</v>
      </c>
      <c r="BS40" s="243">
        <f t="shared" ca="1" si="43"/>
        <v>0</v>
      </c>
      <c r="BT40" s="243">
        <f t="shared" ca="1" si="43"/>
        <v>0</v>
      </c>
      <c r="BU40" s="243">
        <f t="shared" ca="1" si="42"/>
        <v>0</v>
      </c>
      <c r="BV40" s="243">
        <f t="shared" ca="1" si="42"/>
        <v>0</v>
      </c>
      <c r="BW40" s="243">
        <f t="shared" ca="1" si="42"/>
        <v>0</v>
      </c>
      <c r="BX40" s="243">
        <f t="shared" ca="1" si="42"/>
        <v>0</v>
      </c>
      <c r="BY40" s="243">
        <f t="shared" ca="1" si="42"/>
        <v>0</v>
      </c>
      <c r="BZ40" s="243">
        <f t="shared" ca="1" si="42"/>
        <v>0</v>
      </c>
      <c r="CA40" s="243">
        <f t="shared" ca="1" si="42"/>
        <v>0</v>
      </c>
      <c r="CB40" s="243">
        <f t="shared" ca="1" si="42"/>
        <v>0</v>
      </c>
      <c r="CC40" s="243">
        <f t="shared" ca="1" si="42"/>
        <v>0</v>
      </c>
      <c r="CD40" s="243">
        <f t="shared" ca="1" si="42"/>
        <v>0</v>
      </c>
      <c r="CE40" s="243">
        <f t="shared" ca="1" si="42"/>
        <v>0</v>
      </c>
      <c r="CF40" s="243">
        <f t="shared" ca="1" si="42"/>
        <v>0</v>
      </c>
      <c r="CG40" s="243">
        <f t="shared" ca="1" si="42"/>
        <v>0</v>
      </c>
      <c r="CH40" s="243">
        <f t="shared" ca="1" si="42"/>
        <v>0</v>
      </c>
      <c r="CI40" s="243">
        <f t="shared" ca="1" si="42"/>
        <v>0</v>
      </c>
      <c r="CJ40" s="243">
        <f t="shared" ca="1" si="40"/>
        <v>0</v>
      </c>
      <c r="CK40" s="243">
        <f t="shared" ca="1" si="40"/>
        <v>0</v>
      </c>
      <c r="CL40" s="243">
        <f t="shared" ca="1" si="40"/>
        <v>0</v>
      </c>
      <c r="CM40" s="243">
        <f t="shared" ca="1" si="40"/>
        <v>0</v>
      </c>
      <c r="CN40" s="243">
        <f t="shared" ca="1" si="40"/>
        <v>0</v>
      </c>
      <c r="CO40" s="243">
        <f t="shared" ca="1" si="40"/>
        <v>0</v>
      </c>
      <c r="CP40" s="243">
        <f t="shared" ca="1" si="40"/>
        <v>0</v>
      </c>
      <c r="CQ40" s="243">
        <f t="shared" ca="1" si="40"/>
        <v>0</v>
      </c>
      <c r="CR40" s="243">
        <f t="shared" ca="1" si="40"/>
        <v>0</v>
      </c>
      <c r="CS40" s="243">
        <f t="shared" ca="1" si="40"/>
        <v>0</v>
      </c>
      <c r="CT40" s="243">
        <f t="shared" ca="1" si="40"/>
        <v>0</v>
      </c>
      <c r="CU40" s="243">
        <f t="shared" ca="1" si="40"/>
        <v>0</v>
      </c>
      <c r="CV40" s="243">
        <f t="shared" ca="1" si="40"/>
        <v>0</v>
      </c>
      <c r="CW40" s="243">
        <f t="shared" ca="1" si="40"/>
        <v>0</v>
      </c>
      <c r="CX40" s="243">
        <f t="shared" ca="1" si="40"/>
        <v>0</v>
      </c>
      <c r="CY40" s="243">
        <f t="shared" ca="1" si="40"/>
        <v>0</v>
      </c>
      <c r="CZ40" s="243">
        <f t="shared" ca="1" si="40"/>
        <v>0</v>
      </c>
      <c r="DA40" s="243">
        <f t="shared" ca="1" si="40"/>
        <v>0</v>
      </c>
      <c r="DB40" s="243">
        <f t="shared" ca="1" si="40"/>
        <v>0</v>
      </c>
      <c r="DC40" s="243">
        <f t="shared" ca="1" si="40"/>
        <v>0</v>
      </c>
      <c r="DE40" s="113" t="str">
        <f t="shared" ca="1" si="20"/>
        <v>D.3.3.</v>
      </c>
      <c r="DF40">
        <v>1</v>
      </c>
      <c r="DG40">
        <f t="shared" ca="1" si="21"/>
        <v>21</v>
      </c>
      <c r="DH40">
        <v>0</v>
      </c>
    </row>
    <row r="41" spans="1:112" hidden="1">
      <c r="A41" s="68">
        <v>29</v>
      </c>
      <c r="B41" s="240" t="str">
        <f t="shared" ca="1" si="14"/>
        <v>D.3.4.</v>
      </c>
      <c r="C41" s="241" t="str">
        <f t="shared" ca="1" si="15"/>
        <v>Veikla</v>
      </c>
      <c r="D41" s="245"/>
      <c r="E41" s="242">
        <f t="shared" ca="1" si="16"/>
        <v>0.21</v>
      </c>
      <c r="F41" s="171">
        <f ca="1">H41+NPV(FD,I41:INDEX(I41:DC41,PAL))</f>
        <v>0</v>
      </c>
      <c r="G41" s="171">
        <f ca="1">SUMIF($H$5:$DC$5,"&lt;="&amp;PAL,$H41:$DC41)</f>
        <v>0</v>
      </c>
      <c r="H41" s="243">
        <f t="shared" ca="1" si="41"/>
        <v>0</v>
      </c>
      <c r="I41" s="243">
        <f t="shared" ca="1" si="43"/>
        <v>0</v>
      </c>
      <c r="J41" s="243">
        <f t="shared" ca="1" si="43"/>
        <v>0</v>
      </c>
      <c r="K41" s="243">
        <f t="shared" ca="1" si="43"/>
        <v>0</v>
      </c>
      <c r="L41" s="243">
        <f t="shared" ca="1" si="43"/>
        <v>0</v>
      </c>
      <c r="M41" s="243">
        <f t="shared" ca="1" si="43"/>
        <v>0</v>
      </c>
      <c r="N41" s="243">
        <f t="shared" ca="1" si="43"/>
        <v>0</v>
      </c>
      <c r="O41" s="243">
        <f t="shared" ca="1" si="43"/>
        <v>0</v>
      </c>
      <c r="P41" s="243">
        <f t="shared" ca="1" si="43"/>
        <v>0</v>
      </c>
      <c r="Q41" s="243">
        <f t="shared" ca="1" si="43"/>
        <v>0</v>
      </c>
      <c r="R41" s="243">
        <f t="shared" ca="1" si="43"/>
        <v>0</v>
      </c>
      <c r="S41" s="243">
        <f t="shared" ca="1" si="43"/>
        <v>0</v>
      </c>
      <c r="T41" s="243">
        <f t="shared" ca="1" si="43"/>
        <v>0</v>
      </c>
      <c r="U41" s="243">
        <f t="shared" ca="1" si="43"/>
        <v>0</v>
      </c>
      <c r="V41" s="243">
        <f t="shared" ca="1" si="43"/>
        <v>0</v>
      </c>
      <c r="W41" s="243">
        <f t="shared" ca="1" si="43"/>
        <v>0</v>
      </c>
      <c r="X41" s="243">
        <f t="shared" ca="1" si="43"/>
        <v>0</v>
      </c>
      <c r="Y41" s="243">
        <f t="shared" ca="1" si="43"/>
        <v>0</v>
      </c>
      <c r="Z41" s="243">
        <f t="shared" ca="1" si="43"/>
        <v>0</v>
      </c>
      <c r="AA41" s="243">
        <f t="shared" ca="1" si="43"/>
        <v>0</v>
      </c>
      <c r="AB41" s="243">
        <f t="shared" ca="1" si="43"/>
        <v>0</v>
      </c>
      <c r="AC41" s="243">
        <f t="shared" ca="1" si="43"/>
        <v>0</v>
      </c>
      <c r="AD41" s="243">
        <f t="shared" ca="1" si="43"/>
        <v>0</v>
      </c>
      <c r="AE41" s="243">
        <f t="shared" ca="1" si="43"/>
        <v>0</v>
      </c>
      <c r="AF41" s="243">
        <f t="shared" ca="1" si="43"/>
        <v>0</v>
      </c>
      <c r="AG41" s="243">
        <f t="shared" ca="1" si="43"/>
        <v>0</v>
      </c>
      <c r="AH41" s="243">
        <f t="shared" ca="1" si="43"/>
        <v>0</v>
      </c>
      <c r="AI41" s="243">
        <f t="shared" ca="1" si="43"/>
        <v>0</v>
      </c>
      <c r="AJ41" s="243">
        <f t="shared" ca="1" si="43"/>
        <v>0</v>
      </c>
      <c r="AK41" s="243">
        <f t="shared" ca="1" si="43"/>
        <v>0</v>
      </c>
      <c r="AL41" s="243">
        <f t="shared" ca="1" si="43"/>
        <v>0</v>
      </c>
      <c r="AM41" s="243">
        <f t="shared" ca="1" si="43"/>
        <v>0</v>
      </c>
      <c r="AN41" s="243">
        <f t="shared" ca="1" si="43"/>
        <v>0</v>
      </c>
      <c r="AO41" s="243">
        <f t="shared" ca="1" si="43"/>
        <v>0</v>
      </c>
      <c r="AP41" s="243">
        <f t="shared" ca="1" si="43"/>
        <v>0</v>
      </c>
      <c r="AQ41" s="243">
        <f t="shared" ca="1" si="43"/>
        <v>0</v>
      </c>
      <c r="AR41" s="243">
        <f t="shared" ca="1" si="43"/>
        <v>0</v>
      </c>
      <c r="AS41" s="243">
        <f t="shared" ca="1" si="43"/>
        <v>0</v>
      </c>
      <c r="AT41" s="243">
        <f t="shared" ca="1" si="43"/>
        <v>0</v>
      </c>
      <c r="AU41" s="243">
        <f t="shared" ca="1" si="43"/>
        <v>0</v>
      </c>
      <c r="AV41" s="243">
        <f t="shared" ca="1" si="43"/>
        <v>0</v>
      </c>
      <c r="AW41" s="243">
        <f t="shared" ca="1" si="43"/>
        <v>0</v>
      </c>
      <c r="AX41" s="243">
        <f t="shared" ca="1" si="43"/>
        <v>0</v>
      </c>
      <c r="AY41" s="243">
        <f t="shared" ca="1" si="43"/>
        <v>0</v>
      </c>
      <c r="AZ41" s="243">
        <f t="shared" ca="1" si="43"/>
        <v>0</v>
      </c>
      <c r="BA41" s="243">
        <f t="shared" ca="1" si="43"/>
        <v>0</v>
      </c>
      <c r="BB41" s="243">
        <f t="shared" ca="1" si="43"/>
        <v>0</v>
      </c>
      <c r="BC41" s="243">
        <f t="shared" ca="1" si="43"/>
        <v>0</v>
      </c>
      <c r="BD41" s="243">
        <f t="shared" ca="1" si="43"/>
        <v>0</v>
      </c>
      <c r="BE41" s="243">
        <f t="shared" ca="1" si="43"/>
        <v>0</v>
      </c>
      <c r="BF41" s="243">
        <f t="shared" ca="1" si="43"/>
        <v>0</v>
      </c>
      <c r="BG41" s="243">
        <f t="shared" ca="1" si="43"/>
        <v>0</v>
      </c>
      <c r="BH41" s="243">
        <f t="shared" ca="1" si="43"/>
        <v>0</v>
      </c>
      <c r="BI41" s="243">
        <f t="shared" ca="1" si="43"/>
        <v>0</v>
      </c>
      <c r="BJ41" s="243">
        <f t="shared" ca="1" si="43"/>
        <v>0</v>
      </c>
      <c r="BK41" s="243">
        <f t="shared" ca="1" si="43"/>
        <v>0</v>
      </c>
      <c r="BL41" s="243">
        <f t="shared" ca="1" si="43"/>
        <v>0</v>
      </c>
      <c r="BM41" s="243">
        <f t="shared" ca="1" si="43"/>
        <v>0</v>
      </c>
      <c r="BN41" s="243">
        <f t="shared" ca="1" si="43"/>
        <v>0</v>
      </c>
      <c r="BO41" s="243">
        <f t="shared" ca="1" si="43"/>
        <v>0</v>
      </c>
      <c r="BP41" s="243">
        <f t="shared" ca="1" si="43"/>
        <v>0</v>
      </c>
      <c r="BQ41" s="243">
        <f t="shared" ca="1" si="43"/>
        <v>0</v>
      </c>
      <c r="BR41" s="243">
        <f t="shared" ca="1" si="43"/>
        <v>0</v>
      </c>
      <c r="BS41" s="243">
        <f t="shared" ca="1" si="43"/>
        <v>0</v>
      </c>
      <c r="BT41" s="243">
        <f t="shared" ca="1" si="43"/>
        <v>0</v>
      </c>
      <c r="BU41" s="243">
        <f t="shared" ca="1" si="42"/>
        <v>0</v>
      </c>
      <c r="BV41" s="243">
        <f t="shared" ca="1" si="42"/>
        <v>0</v>
      </c>
      <c r="BW41" s="243">
        <f t="shared" ca="1" si="42"/>
        <v>0</v>
      </c>
      <c r="BX41" s="243">
        <f t="shared" ca="1" si="42"/>
        <v>0</v>
      </c>
      <c r="BY41" s="243">
        <f t="shared" ca="1" si="42"/>
        <v>0</v>
      </c>
      <c r="BZ41" s="243">
        <f t="shared" ca="1" si="42"/>
        <v>0</v>
      </c>
      <c r="CA41" s="243">
        <f t="shared" ca="1" si="42"/>
        <v>0</v>
      </c>
      <c r="CB41" s="243">
        <f t="shared" ca="1" si="42"/>
        <v>0</v>
      </c>
      <c r="CC41" s="243">
        <f t="shared" ca="1" si="42"/>
        <v>0</v>
      </c>
      <c r="CD41" s="243">
        <f t="shared" ca="1" si="42"/>
        <v>0</v>
      </c>
      <c r="CE41" s="243">
        <f t="shared" ca="1" si="42"/>
        <v>0</v>
      </c>
      <c r="CF41" s="243">
        <f t="shared" ca="1" si="42"/>
        <v>0</v>
      </c>
      <c r="CG41" s="243">
        <f t="shared" ca="1" si="42"/>
        <v>0</v>
      </c>
      <c r="CH41" s="243">
        <f t="shared" ca="1" si="42"/>
        <v>0</v>
      </c>
      <c r="CI41" s="243">
        <f t="shared" ca="1" si="42"/>
        <v>0</v>
      </c>
      <c r="CJ41" s="243">
        <f t="shared" ca="1" si="40"/>
        <v>0</v>
      </c>
      <c r="CK41" s="243">
        <f t="shared" ca="1" si="40"/>
        <v>0</v>
      </c>
      <c r="CL41" s="243">
        <f t="shared" ca="1" si="40"/>
        <v>0</v>
      </c>
      <c r="CM41" s="243">
        <f t="shared" ca="1" si="40"/>
        <v>0</v>
      </c>
      <c r="CN41" s="243">
        <f t="shared" ca="1" si="40"/>
        <v>0</v>
      </c>
      <c r="CO41" s="243">
        <f t="shared" ca="1" si="40"/>
        <v>0</v>
      </c>
      <c r="CP41" s="243">
        <f t="shared" ca="1" si="40"/>
        <v>0</v>
      </c>
      <c r="CQ41" s="243">
        <f t="shared" ca="1" si="40"/>
        <v>0</v>
      </c>
      <c r="CR41" s="243">
        <f t="shared" ca="1" si="40"/>
        <v>0</v>
      </c>
      <c r="CS41" s="243">
        <f t="shared" ca="1" si="40"/>
        <v>0</v>
      </c>
      <c r="CT41" s="243">
        <f t="shared" ca="1" si="40"/>
        <v>0</v>
      </c>
      <c r="CU41" s="243">
        <f t="shared" ca="1" si="40"/>
        <v>0</v>
      </c>
      <c r="CV41" s="243">
        <f t="shared" ca="1" si="40"/>
        <v>0</v>
      </c>
      <c r="CW41" s="243">
        <f t="shared" ca="1" si="40"/>
        <v>0</v>
      </c>
      <c r="CX41" s="243">
        <f t="shared" ca="1" si="40"/>
        <v>0</v>
      </c>
      <c r="CY41" s="243">
        <f t="shared" ca="1" si="40"/>
        <v>0</v>
      </c>
      <c r="CZ41" s="243">
        <f t="shared" ca="1" si="40"/>
        <v>0</v>
      </c>
      <c r="DA41" s="243">
        <f t="shared" ca="1" si="40"/>
        <v>0</v>
      </c>
      <c r="DB41" s="243">
        <f t="shared" ca="1" si="40"/>
        <v>0</v>
      </c>
      <c r="DC41" s="243">
        <f t="shared" ca="1" si="40"/>
        <v>0</v>
      </c>
      <c r="DE41" s="113" t="str">
        <f t="shared" ca="1" si="20"/>
        <v>D.3.4.</v>
      </c>
      <c r="DF41">
        <v>1</v>
      </c>
      <c r="DG41">
        <f t="shared" ca="1" si="21"/>
        <v>21</v>
      </c>
      <c r="DH41">
        <v>0</v>
      </c>
    </row>
    <row r="42" spans="1:112" hidden="1">
      <c r="A42" s="68">
        <v>30</v>
      </c>
      <c r="B42" s="240" t="str">
        <f t="shared" ca="1" si="14"/>
        <v>D.3.5.</v>
      </c>
      <c r="C42" s="241" t="str">
        <f t="shared" ca="1" si="15"/>
        <v>Veikla</v>
      </c>
      <c r="D42" s="245"/>
      <c r="E42" s="242">
        <f t="shared" ca="1" si="16"/>
        <v>0.21</v>
      </c>
      <c r="F42" s="171">
        <f ca="1">H42+NPV(FD,I42:INDEX(I42:DC42,PAL))</f>
        <v>0</v>
      </c>
      <c r="G42" s="171">
        <f ca="1">SUMIF($H$5:$DC$5,"&lt;="&amp;PAL,$H42:$DC42)</f>
        <v>0</v>
      </c>
      <c r="H42" s="243">
        <f t="shared" ca="1" si="41"/>
        <v>0</v>
      </c>
      <c r="I42" s="243">
        <f t="shared" ca="1" si="43"/>
        <v>0</v>
      </c>
      <c r="J42" s="243">
        <f t="shared" ca="1" si="43"/>
        <v>0</v>
      </c>
      <c r="K42" s="243">
        <f t="shared" ca="1" si="43"/>
        <v>0</v>
      </c>
      <c r="L42" s="243">
        <f t="shared" ca="1" si="43"/>
        <v>0</v>
      </c>
      <c r="M42" s="243">
        <f t="shared" ca="1" si="43"/>
        <v>0</v>
      </c>
      <c r="N42" s="243">
        <f t="shared" ca="1" si="43"/>
        <v>0</v>
      </c>
      <c r="O42" s="243">
        <f t="shared" ca="1" si="43"/>
        <v>0</v>
      </c>
      <c r="P42" s="243">
        <f t="shared" ca="1" si="43"/>
        <v>0</v>
      </c>
      <c r="Q42" s="243">
        <f t="shared" ca="1" si="43"/>
        <v>0</v>
      </c>
      <c r="R42" s="243">
        <f t="shared" ca="1" si="43"/>
        <v>0</v>
      </c>
      <c r="S42" s="243">
        <f t="shared" ca="1" si="43"/>
        <v>0</v>
      </c>
      <c r="T42" s="243">
        <f t="shared" ca="1" si="43"/>
        <v>0</v>
      </c>
      <c r="U42" s="243">
        <f t="shared" ca="1" si="43"/>
        <v>0</v>
      </c>
      <c r="V42" s="243">
        <f t="shared" ca="1" si="43"/>
        <v>0</v>
      </c>
      <c r="W42" s="243">
        <f t="shared" ca="1" si="43"/>
        <v>0</v>
      </c>
      <c r="X42" s="243">
        <f t="shared" ca="1" si="43"/>
        <v>0</v>
      </c>
      <c r="Y42" s="243">
        <f t="shared" ca="1" si="43"/>
        <v>0</v>
      </c>
      <c r="Z42" s="243">
        <f t="shared" ca="1" si="43"/>
        <v>0</v>
      </c>
      <c r="AA42" s="243">
        <f t="shared" ca="1" si="43"/>
        <v>0</v>
      </c>
      <c r="AB42" s="243">
        <f t="shared" ca="1" si="43"/>
        <v>0</v>
      </c>
      <c r="AC42" s="243">
        <f t="shared" ca="1" si="43"/>
        <v>0</v>
      </c>
      <c r="AD42" s="243">
        <f t="shared" ca="1" si="43"/>
        <v>0</v>
      </c>
      <c r="AE42" s="243">
        <f t="shared" ca="1" si="43"/>
        <v>0</v>
      </c>
      <c r="AF42" s="243">
        <f t="shared" ca="1" si="43"/>
        <v>0</v>
      </c>
      <c r="AG42" s="243">
        <f t="shared" ca="1" si="43"/>
        <v>0</v>
      </c>
      <c r="AH42" s="243">
        <f t="shared" ca="1" si="43"/>
        <v>0</v>
      </c>
      <c r="AI42" s="243">
        <f t="shared" ca="1" si="43"/>
        <v>0</v>
      </c>
      <c r="AJ42" s="243">
        <f t="shared" ca="1" si="43"/>
        <v>0</v>
      </c>
      <c r="AK42" s="243">
        <f t="shared" ca="1" si="43"/>
        <v>0</v>
      </c>
      <c r="AL42" s="243">
        <f t="shared" ca="1" si="43"/>
        <v>0</v>
      </c>
      <c r="AM42" s="243">
        <f t="shared" ca="1" si="43"/>
        <v>0</v>
      </c>
      <c r="AN42" s="243">
        <f t="shared" ca="1" si="43"/>
        <v>0</v>
      </c>
      <c r="AO42" s="243">
        <f t="shared" ca="1" si="43"/>
        <v>0</v>
      </c>
      <c r="AP42" s="243">
        <f t="shared" ca="1" si="43"/>
        <v>0</v>
      </c>
      <c r="AQ42" s="243">
        <f t="shared" ca="1" si="43"/>
        <v>0</v>
      </c>
      <c r="AR42" s="243">
        <f t="shared" ca="1" si="43"/>
        <v>0</v>
      </c>
      <c r="AS42" s="243">
        <f t="shared" ca="1" si="43"/>
        <v>0</v>
      </c>
      <c r="AT42" s="243">
        <f t="shared" ca="1" si="43"/>
        <v>0</v>
      </c>
      <c r="AU42" s="243">
        <f t="shared" ca="1" si="43"/>
        <v>0</v>
      </c>
      <c r="AV42" s="243">
        <f t="shared" ca="1" si="43"/>
        <v>0</v>
      </c>
      <c r="AW42" s="243">
        <f t="shared" ca="1" si="43"/>
        <v>0</v>
      </c>
      <c r="AX42" s="243">
        <f t="shared" ca="1" si="43"/>
        <v>0</v>
      </c>
      <c r="AY42" s="243">
        <f t="shared" ca="1" si="43"/>
        <v>0</v>
      </c>
      <c r="AZ42" s="243">
        <f t="shared" ca="1" si="43"/>
        <v>0</v>
      </c>
      <c r="BA42" s="243">
        <f t="shared" ca="1" si="43"/>
        <v>0</v>
      </c>
      <c r="BB42" s="243">
        <f t="shared" ca="1" si="43"/>
        <v>0</v>
      </c>
      <c r="BC42" s="243">
        <f t="shared" ca="1" si="43"/>
        <v>0</v>
      </c>
      <c r="BD42" s="243">
        <f t="shared" ca="1" si="43"/>
        <v>0</v>
      </c>
      <c r="BE42" s="243">
        <f t="shared" ca="1" si="43"/>
        <v>0</v>
      </c>
      <c r="BF42" s="243">
        <f t="shared" ca="1" si="43"/>
        <v>0</v>
      </c>
      <c r="BG42" s="243">
        <f t="shared" ca="1" si="43"/>
        <v>0</v>
      </c>
      <c r="BH42" s="243">
        <f t="shared" ca="1" si="43"/>
        <v>0</v>
      </c>
      <c r="BI42" s="243">
        <f t="shared" ca="1" si="43"/>
        <v>0</v>
      </c>
      <c r="BJ42" s="243">
        <f t="shared" ca="1" si="43"/>
        <v>0</v>
      </c>
      <c r="BK42" s="243">
        <f t="shared" ca="1" si="43"/>
        <v>0</v>
      </c>
      <c r="BL42" s="243">
        <f t="shared" ca="1" si="43"/>
        <v>0</v>
      </c>
      <c r="BM42" s="243">
        <f t="shared" ca="1" si="43"/>
        <v>0</v>
      </c>
      <c r="BN42" s="243">
        <f t="shared" ca="1" si="43"/>
        <v>0</v>
      </c>
      <c r="BO42" s="243">
        <f t="shared" ca="1" si="43"/>
        <v>0</v>
      </c>
      <c r="BP42" s="243">
        <f t="shared" ca="1" si="43"/>
        <v>0</v>
      </c>
      <c r="BQ42" s="243">
        <f t="shared" ca="1" si="43"/>
        <v>0</v>
      </c>
      <c r="BR42" s="243">
        <f t="shared" ca="1" si="43"/>
        <v>0</v>
      </c>
      <c r="BS42" s="243">
        <f t="shared" ca="1" si="43"/>
        <v>0</v>
      </c>
      <c r="BT42" s="243">
        <f t="shared" ca="1" si="43"/>
        <v>0</v>
      </c>
      <c r="BU42" s="243">
        <f t="shared" ca="1" si="42"/>
        <v>0</v>
      </c>
      <c r="BV42" s="243">
        <f t="shared" ca="1" si="42"/>
        <v>0</v>
      </c>
      <c r="BW42" s="243">
        <f t="shared" ca="1" si="42"/>
        <v>0</v>
      </c>
      <c r="BX42" s="243">
        <f t="shared" ca="1" si="42"/>
        <v>0</v>
      </c>
      <c r="BY42" s="243">
        <f t="shared" ca="1" si="42"/>
        <v>0</v>
      </c>
      <c r="BZ42" s="243">
        <f t="shared" ca="1" si="42"/>
        <v>0</v>
      </c>
      <c r="CA42" s="243">
        <f t="shared" ca="1" si="42"/>
        <v>0</v>
      </c>
      <c r="CB42" s="243">
        <f t="shared" ca="1" si="42"/>
        <v>0</v>
      </c>
      <c r="CC42" s="243">
        <f t="shared" ca="1" si="42"/>
        <v>0</v>
      </c>
      <c r="CD42" s="243">
        <f t="shared" ca="1" si="42"/>
        <v>0</v>
      </c>
      <c r="CE42" s="243">
        <f t="shared" ca="1" si="42"/>
        <v>0</v>
      </c>
      <c r="CF42" s="243">
        <f t="shared" ca="1" si="42"/>
        <v>0</v>
      </c>
      <c r="CG42" s="243">
        <f t="shared" ca="1" si="42"/>
        <v>0</v>
      </c>
      <c r="CH42" s="243">
        <f t="shared" ca="1" si="42"/>
        <v>0</v>
      </c>
      <c r="CI42" s="243">
        <f t="shared" ca="1" si="42"/>
        <v>0</v>
      </c>
      <c r="CJ42" s="243">
        <f t="shared" ca="1" si="40"/>
        <v>0</v>
      </c>
      <c r="CK42" s="243">
        <f t="shared" ca="1" si="40"/>
        <v>0</v>
      </c>
      <c r="CL42" s="243">
        <f t="shared" ca="1" si="40"/>
        <v>0</v>
      </c>
      <c r="CM42" s="243">
        <f t="shared" ca="1" si="40"/>
        <v>0</v>
      </c>
      <c r="CN42" s="243">
        <f t="shared" ca="1" si="40"/>
        <v>0</v>
      </c>
      <c r="CO42" s="243">
        <f t="shared" ca="1" si="40"/>
        <v>0</v>
      </c>
      <c r="CP42" s="243">
        <f t="shared" ca="1" si="40"/>
        <v>0</v>
      </c>
      <c r="CQ42" s="243">
        <f t="shared" ca="1" si="40"/>
        <v>0</v>
      </c>
      <c r="CR42" s="243">
        <f t="shared" ca="1" si="40"/>
        <v>0</v>
      </c>
      <c r="CS42" s="243">
        <f t="shared" ca="1" si="40"/>
        <v>0</v>
      </c>
      <c r="CT42" s="243">
        <f t="shared" ca="1" si="40"/>
        <v>0</v>
      </c>
      <c r="CU42" s="243">
        <f t="shared" ca="1" si="40"/>
        <v>0</v>
      </c>
      <c r="CV42" s="243">
        <f t="shared" ca="1" si="40"/>
        <v>0</v>
      </c>
      <c r="CW42" s="243">
        <f t="shared" ca="1" si="40"/>
        <v>0</v>
      </c>
      <c r="CX42" s="243">
        <f t="shared" ca="1" si="40"/>
        <v>0</v>
      </c>
      <c r="CY42" s="243">
        <f t="shared" ca="1" si="40"/>
        <v>0</v>
      </c>
      <c r="CZ42" s="243">
        <f t="shared" ca="1" si="40"/>
        <v>0</v>
      </c>
      <c r="DA42" s="243">
        <f t="shared" ca="1" si="40"/>
        <v>0</v>
      </c>
      <c r="DB42" s="243">
        <f t="shared" ca="1" si="40"/>
        <v>0</v>
      </c>
      <c r="DC42" s="243">
        <f t="shared" ca="1" si="40"/>
        <v>0</v>
      </c>
      <c r="DE42" s="113" t="str">
        <f t="shared" ca="1" si="20"/>
        <v>D.3.5.</v>
      </c>
      <c r="DF42">
        <v>1</v>
      </c>
      <c r="DG42">
        <f t="shared" ca="1" si="21"/>
        <v>21</v>
      </c>
      <c r="DH42">
        <v>0</v>
      </c>
    </row>
    <row r="43" spans="1:112" hidden="1">
      <c r="A43" s="68">
        <v>31</v>
      </c>
      <c r="B43" s="240" t="str">
        <f t="shared" ca="1" si="14"/>
        <v>D.3.6.</v>
      </c>
      <c r="C43" s="241" t="str">
        <f t="shared" ca="1" si="15"/>
        <v>Veikla</v>
      </c>
      <c r="D43" s="245"/>
      <c r="E43" s="242">
        <f t="shared" ca="1" si="16"/>
        <v>0.21</v>
      </c>
      <c r="F43" s="171">
        <f ca="1">H43+NPV(FD,I43:INDEX(I43:DC43,PAL))</f>
        <v>0</v>
      </c>
      <c r="G43" s="171">
        <f ca="1">SUMIF($H$5:$DC$5,"&lt;="&amp;PAL,$H43:$DC43)</f>
        <v>0</v>
      </c>
      <c r="H43" s="243">
        <f t="shared" ca="1" si="41"/>
        <v>0</v>
      </c>
      <c r="I43" s="243">
        <f t="shared" ca="1" si="43"/>
        <v>0</v>
      </c>
      <c r="J43" s="243">
        <f t="shared" ca="1" si="43"/>
        <v>0</v>
      </c>
      <c r="K43" s="243">
        <f t="shared" ca="1" si="43"/>
        <v>0</v>
      </c>
      <c r="L43" s="243">
        <f t="shared" ca="1" si="43"/>
        <v>0</v>
      </c>
      <c r="M43" s="243">
        <f t="shared" ca="1" si="43"/>
        <v>0</v>
      </c>
      <c r="N43" s="243">
        <f t="shared" ca="1" si="43"/>
        <v>0</v>
      </c>
      <c r="O43" s="243">
        <f t="shared" ca="1" si="43"/>
        <v>0</v>
      </c>
      <c r="P43" s="243">
        <f t="shared" ca="1" si="43"/>
        <v>0</v>
      </c>
      <c r="Q43" s="243">
        <f t="shared" ca="1" si="43"/>
        <v>0</v>
      </c>
      <c r="R43" s="243">
        <f t="shared" ca="1" si="43"/>
        <v>0</v>
      </c>
      <c r="S43" s="243">
        <f t="shared" ca="1" si="43"/>
        <v>0</v>
      </c>
      <c r="T43" s="243">
        <f t="shared" ca="1" si="43"/>
        <v>0</v>
      </c>
      <c r="U43" s="243">
        <f t="shared" ca="1" si="43"/>
        <v>0</v>
      </c>
      <c r="V43" s="243">
        <f t="shared" ca="1" si="43"/>
        <v>0</v>
      </c>
      <c r="W43" s="243">
        <f t="shared" ca="1" si="43"/>
        <v>0</v>
      </c>
      <c r="X43" s="243">
        <f t="shared" ca="1" si="43"/>
        <v>0</v>
      </c>
      <c r="Y43" s="243">
        <f t="shared" ca="1" si="43"/>
        <v>0</v>
      </c>
      <c r="Z43" s="243">
        <f t="shared" ca="1" si="43"/>
        <v>0</v>
      </c>
      <c r="AA43" s="243">
        <f t="shared" ca="1" si="43"/>
        <v>0</v>
      </c>
      <c r="AB43" s="243">
        <f t="shared" ca="1" si="43"/>
        <v>0</v>
      </c>
      <c r="AC43" s="243">
        <f t="shared" ca="1" si="43"/>
        <v>0</v>
      </c>
      <c r="AD43" s="243">
        <f t="shared" ca="1" si="43"/>
        <v>0</v>
      </c>
      <c r="AE43" s="243">
        <f t="shared" ca="1" si="43"/>
        <v>0</v>
      </c>
      <c r="AF43" s="243">
        <f t="shared" ca="1" si="43"/>
        <v>0</v>
      </c>
      <c r="AG43" s="243">
        <f t="shared" ca="1" si="43"/>
        <v>0</v>
      </c>
      <c r="AH43" s="243">
        <f t="shared" ca="1" si="43"/>
        <v>0</v>
      </c>
      <c r="AI43" s="243">
        <f t="shared" ca="1" si="43"/>
        <v>0</v>
      </c>
      <c r="AJ43" s="243">
        <f t="shared" ca="1" si="43"/>
        <v>0</v>
      </c>
      <c r="AK43" s="243">
        <f t="shared" ca="1" si="43"/>
        <v>0</v>
      </c>
      <c r="AL43" s="243">
        <f t="shared" ca="1" si="43"/>
        <v>0</v>
      </c>
      <c r="AM43" s="243">
        <f t="shared" ca="1" si="43"/>
        <v>0</v>
      </c>
      <c r="AN43" s="243">
        <f t="shared" ca="1" si="43"/>
        <v>0</v>
      </c>
      <c r="AO43" s="243">
        <f t="shared" ca="1" si="43"/>
        <v>0</v>
      </c>
      <c r="AP43" s="243">
        <f t="shared" ca="1" si="43"/>
        <v>0</v>
      </c>
      <c r="AQ43" s="243">
        <f t="shared" ca="1" si="43"/>
        <v>0</v>
      </c>
      <c r="AR43" s="243">
        <f t="shared" ca="1" si="43"/>
        <v>0</v>
      </c>
      <c r="AS43" s="243">
        <f t="shared" ca="1" si="43"/>
        <v>0</v>
      </c>
      <c r="AT43" s="243">
        <f t="shared" ca="1" si="43"/>
        <v>0</v>
      </c>
      <c r="AU43" s="243">
        <f t="shared" ca="1" si="43"/>
        <v>0</v>
      </c>
      <c r="AV43" s="243">
        <f t="shared" ca="1" si="43"/>
        <v>0</v>
      </c>
      <c r="AW43" s="243">
        <f t="shared" ca="1" si="43"/>
        <v>0</v>
      </c>
      <c r="AX43" s="243">
        <f t="shared" ca="1" si="43"/>
        <v>0</v>
      </c>
      <c r="AY43" s="243">
        <f t="shared" ca="1" si="43"/>
        <v>0</v>
      </c>
      <c r="AZ43" s="243">
        <f t="shared" ca="1" si="43"/>
        <v>0</v>
      </c>
      <c r="BA43" s="243">
        <f t="shared" ca="1" si="43"/>
        <v>0</v>
      </c>
      <c r="BB43" s="243">
        <f t="shared" ca="1" si="43"/>
        <v>0</v>
      </c>
      <c r="BC43" s="243">
        <f t="shared" ca="1" si="43"/>
        <v>0</v>
      </c>
      <c r="BD43" s="243">
        <f t="shared" ca="1" si="43"/>
        <v>0</v>
      </c>
      <c r="BE43" s="243">
        <f t="shared" ca="1" si="43"/>
        <v>0</v>
      </c>
      <c r="BF43" s="243">
        <f t="shared" ca="1" si="43"/>
        <v>0</v>
      </c>
      <c r="BG43" s="243">
        <f t="shared" ca="1" si="43"/>
        <v>0</v>
      </c>
      <c r="BH43" s="243">
        <f t="shared" ca="1" si="43"/>
        <v>0</v>
      </c>
      <c r="BI43" s="243">
        <f t="shared" ca="1" si="43"/>
        <v>0</v>
      </c>
      <c r="BJ43" s="243">
        <f t="shared" ca="1" si="43"/>
        <v>0</v>
      </c>
      <c r="BK43" s="243">
        <f t="shared" ca="1" si="43"/>
        <v>0</v>
      </c>
      <c r="BL43" s="243">
        <f t="shared" ca="1" si="43"/>
        <v>0</v>
      </c>
      <c r="BM43" s="243">
        <f t="shared" ca="1" si="43"/>
        <v>0</v>
      </c>
      <c r="BN43" s="243">
        <f t="shared" ca="1" si="43"/>
        <v>0</v>
      </c>
      <c r="BO43" s="243">
        <f t="shared" ca="1" si="43"/>
        <v>0</v>
      </c>
      <c r="BP43" s="243">
        <f t="shared" ca="1" si="43"/>
        <v>0</v>
      </c>
      <c r="BQ43" s="243">
        <f t="shared" ca="1" si="43"/>
        <v>0</v>
      </c>
      <c r="BR43" s="243">
        <f t="shared" ca="1" si="43"/>
        <v>0</v>
      </c>
      <c r="BS43" s="243">
        <f t="shared" ca="1" si="43"/>
        <v>0</v>
      </c>
      <c r="BT43" s="243">
        <f t="shared" ref="BT43:DC46" ca="1" si="44">OFFSET(INDIRECT("'"&amp;Opt_alt&amp;"'!H12"),$A43,BT$5)*$DF43</f>
        <v>0</v>
      </c>
      <c r="BU43" s="243">
        <f t="shared" ca="1" si="44"/>
        <v>0</v>
      </c>
      <c r="BV43" s="243">
        <f t="shared" ca="1" si="44"/>
        <v>0</v>
      </c>
      <c r="BW43" s="243">
        <f t="shared" ca="1" si="44"/>
        <v>0</v>
      </c>
      <c r="BX43" s="243">
        <f t="shared" ca="1" si="44"/>
        <v>0</v>
      </c>
      <c r="BY43" s="243">
        <f t="shared" ca="1" si="44"/>
        <v>0</v>
      </c>
      <c r="BZ43" s="243">
        <f t="shared" ca="1" si="44"/>
        <v>0</v>
      </c>
      <c r="CA43" s="243">
        <f t="shared" ca="1" si="44"/>
        <v>0</v>
      </c>
      <c r="CB43" s="243">
        <f t="shared" ca="1" si="44"/>
        <v>0</v>
      </c>
      <c r="CC43" s="243">
        <f t="shared" ca="1" si="44"/>
        <v>0</v>
      </c>
      <c r="CD43" s="243">
        <f t="shared" ca="1" si="44"/>
        <v>0</v>
      </c>
      <c r="CE43" s="243">
        <f t="shared" ca="1" si="44"/>
        <v>0</v>
      </c>
      <c r="CF43" s="243">
        <f t="shared" ca="1" si="44"/>
        <v>0</v>
      </c>
      <c r="CG43" s="243">
        <f t="shared" ca="1" si="44"/>
        <v>0</v>
      </c>
      <c r="CH43" s="243">
        <f t="shared" ca="1" si="44"/>
        <v>0</v>
      </c>
      <c r="CI43" s="243">
        <f t="shared" ca="1" si="44"/>
        <v>0</v>
      </c>
      <c r="CJ43" s="243">
        <f t="shared" ca="1" si="44"/>
        <v>0</v>
      </c>
      <c r="CK43" s="243">
        <f t="shared" ca="1" si="44"/>
        <v>0</v>
      </c>
      <c r="CL43" s="243">
        <f t="shared" ca="1" si="44"/>
        <v>0</v>
      </c>
      <c r="CM43" s="243">
        <f t="shared" ca="1" si="44"/>
        <v>0</v>
      </c>
      <c r="CN43" s="243">
        <f t="shared" ca="1" si="44"/>
        <v>0</v>
      </c>
      <c r="CO43" s="243">
        <f t="shared" ca="1" si="44"/>
        <v>0</v>
      </c>
      <c r="CP43" s="243">
        <f t="shared" ca="1" si="44"/>
        <v>0</v>
      </c>
      <c r="CQ43" s="243">
        <f t="shared" ca="1" si="44"/>
        <v>0</v>
      </c>
      <c r="CR43" s="243">
        <f t="shared" ca="1" si="44"/>
        <v>0</v>
      </c>
      <c r="CS43" s="243">
        <f t="shared" ca="1" si="44"/>
        <v>0</v>
      </c>
      <c r="CT43" s="243">
        <f t="shared" ca="1" si="44"/>
        <v>0</v>
      </c>
      <c r="CU43" s="243">
        <f t="shared" ca="1" si="44"/>
        <v>0</v>
      </c>
      <c r="CV43" s="243">
        <f t="shared" ca="1" si="44"/>
        <v>0</v>
      </c>
      <c r="CW43" s="243">
        <f t="shared" ca="1" si="44"/>
        <v>0</v>
      </c>
      <c r="CX43" s="243">
        <f t="shared" ca="1" si="44"/>
        <v>0</v>
      </c>
      <c r="CY43" s="243">
        <f t="shared" ca="1" si="44"/>
        <v>0</v>
      </c>
      <c r="CZ43" s="243">
        <f t="shared" ca="1" si="44"/>
        <v>0</v>
      </c>
      <c r="DA43" s="243">
        <f t="shared" ca="1" si="44"/>
        <v>0</v>
      </c>
      <c r="DB43" s="243">
        <f t="shared" ca="1" si="44"/>
        <v>0</v>
      </c>
      <c r="DC43" s="243">
        <f t="shared" ca="1" si="44"/>
        <v>0</v>
      </c>
      <c r="DE43" s="113" t="str">
        <f t="shared" ca="1" si="20"/>
        <v>D.3.6.</v>
      </c>
      <c r="DF43">
        <v>1</v>
      </c>
      <c r="DG43">
        <f t="shared" ca="1" si="21"/>
        <v>21</v>
      </c>
      <c r="DH43">
        <v>0</v>
      </c>
    </row>
    <row r="44" spans="1:112" hidden="1">
      <c r="A44" s="68">
        <v>32</v>
      </c>
      <c r="B44" s="240" t="str">
        <f t="shared" ref="B44:B75" ca="1" si="45">OFFSET(INDIRECT("'"&amp;Opt_alt&amp;"'!B12"),$A44,0)</f>
        <v>D.3.7.</v>
      </c>
      <c r="C44" s="304" t="str">
        <f t="shared" ref="C44:C75" ca="1" si="46">IF(OFFSET(INDIRECT("'"&amp;Opt_alt&amp;"'!C12"),$A44,0)="","",OFFSET(INDIRECT("'"&amp;Opt_alt&amp;"'!C12"),$A44,0))</f>
        <v>Veikla</v>
      </c>
      <c r="D44" s="231"/>
      <c r="E44" s="247">
        <f t="shared" ref="E44:E75" ca="1" si="47">IF(OFFSET(INDIRECT("'"&amp;Opt_alt&amp;"'!E12"),$A44,0)="","",OFFSET(INDIRECT("'"&amp;Opt_alt&amp;"'!E12"),$A44,0))</f>
        <v>0.21</v>
      </c>
      <c r="F44" s="171">
        <f ca="1">H44+NPV(FD,I44:INDEX(I44:DC44,PAL))</f>
        <v>0</v>
      </c>
      <c r="G44" s="171">
        <f ca="1">SUMIF($H$5:$DC$5,"&lt;="&amp;PAL,$H44:$DC44)</f>
        <v>0</v>
      </c>
      <c r="H44" s="243">
        <f t="shared" ca="1" si="41"/>
        <v>0</v>
      </c>
      <c r="I44" s="243">
        <f t="shared" ref="I44:BT47" ca="1" si="48">OFFSET(INDIRECT("'"&amp;Opt_alt&amp;"'!H12"),$A44,I$5)*$DF44</f>
        <v>0</v>
      </c>
      <c r="J44" s="243">
        <f t="shared" ca="1" si="48"/>
        <v>0</v>
      </c>
      <c r="K44" s="243">
        <f t="shared" ca="1" si="48"/>
        <v>0</v>
      </c>
      <c r="L44" s="243">
        <f t="shared" ca="1" si="48"/>
        <v>0</v>
      </c>
      <c r="M44" s="243">
        <f t="shared" ca="1" si="48"/>
        <v>0</v>
      </c>
      <c r="N44" s="243">
        <f t="shared" ca="1" si="48"/>
        <v>0</v>
      </c>
      <c r="O44" s="243">
        <f t="shared" ca="1" si="48"/>
        <v>0</v>
      </c>
      <c r="P44" s="243">
        <f t="shared" ca="1" si="48"/>
        <v>0</v>
      </c>
      <c r="Q44" s="243">
        <f t="shared" ca="1" si="48"/>
        <v>0</v>
      </c>
      <c r="R44" s="243">
        <f t="shared" ca="1" si="48"/>
        <v>0</v>
      </c>
      <c r="S44" s="243">
        <f t="shared" ca="1" si="48"/>
        <v>0</v>
      </c>
      <c r="T44" s="243">
        <f t="shared" ca="1" si="48"/>
        <v>0</v>
      </c>
      <c r="U44" s="243">
        <f t="shared" ca="1" si="48"/>
        <v>0</v>
      </c>
      <c r="V44" s="243">
        <f t="shared" ca="1" si="48"/>
        <v>0</v>
      </c>
      <c r="W44" s="243">
        <f t="shared" ca="1" si="48"/>
        <v>0</v>
      </c>
      <c r="X44" s="243">
        <f t="shared" ca="1" si="48"/>
        <v>0</v>
      </c>
      <c r="Y44" s="243">
        <f t="shared" ca="1" si="48"/>
        <v>0</v>
      </c>
      <c r="Z44" s="243">
        <f t="shared" ca="1" si="48"/>
        <v>0</v>
      </c>
      <c r="AA44" s="243">
        <f t="shared" ca="1" si="48"/>
        <v>0</v>
      </c>
      <c r="AB44" s="243">
        <f t="shared" ca="1" si="48"/>
        <v>0</v>
      </c>
      <c r="AC44" s="243">
        <f t="shared" ca="1" si="48"/>
        <v>0</v>
      </c>
      <c r="AD44" s="243">
        <f t="shared" ca="1" si="48"/>
        <v>0</v>
      </c>
      <c r="AE44" s="243">
        <f t="shared" ca="1" si="48"/>
        <v>0</v>
      </c>
      <c r="AF44" s="243">
        <f t="shared" ca="1" si="48"/>
        <v>0</v>
      </c>
      <c r="AG44" s="243">
        <f t="shared" ca="1" si="48"/>
        <v>0</v>
      </c>
      <c r="AH44" s="243">
        <f t="shared" ca="1" si="48"/>
        <v>0</v>
      </c>
      <c r="AI44" s="243">
        <f t="shared" ca="1" si="48"/>
        <v>0</v>
      </c>
      <c r="AJ44" s="243">
        <f t="shared" ca="1" si="48"/>
        <v>0</v>
      </c>
      <c r="AK44" s="243">
        <f t="shared" ca="1" si="48"/>
        <v>0</v>
      </c>
      <c r="AL44" s="243">
        <f t="shared" ca="1" si="48"/>
        <v>0</v>
      </c>
      <c r="AM44" s="243">
        <f t="shared" ca="1" si="48"/>
        <v>0</v>
      </c>
      <c r="AN44" s="243">
        <f t="shared" ca="1" si="48"/>
        <v>0</v>
      </c>
      <c r="AO44" s="243">
        <f t="shared" ca="1" si="48"/>
        <v>0</v>
      </c>
      <c r="AP44" s="243">
        <f t="shared" ca="1" si="48"/>
        <v>0</v>
      </c>
      <c r="AQ44" s="243">
        <f t="shared" ca="1" si="48"/>
        <v>0</v>
      </c>
      <c r="AR44" s="243">
        <f t="shared" ca="1" si="48"/>
        <v>0</v>
      </c>
      <c r="AS44" s="243">
        <f t="shared" ca="1" si="48"/>
        <v>0</v>
      </c>
      <c r="AT44" s="243">
        <f t="shared" ca="1" si="48"/>
        <v>0</v>
      </c>
      <c r="AU44" s="243">
        <f t="shared" ca="1" si="48"/>
        <v>0</v>
      </c>
      <c r="AV44" s="243">
        <f t="shared" ca="1" si="48"/>
        <v>0</v>
      </c>
      <c r="AW44" s="243">
        <f t="shared" ca="1" si="48"/>
        <v>0</v>
      </c>
      <c r="AX44" s="243">
        <f t="shared" ca="1" si="48"/>
        <v>0</v>
      </c>
      <c r="AY44" s="243">
        <f t="shared" ca="1" si="48"/>
        <v>0</v>
      </c>
      <c r="AZ44" s="243">
        <f t="shared" ca="1" si="48"/>
        <v>0</v>
      </c>
      <c r="BA44" s="243">
        <f t="shared" ca="1" si="48"/>
        <v>0</v>
      </c>
      <c r="BB44" s="243">
        <f t="shared" ca="1" si="48"/>
        <v>0</v>
      </c>
      <c r="BC44" s="243">
        <f t="shared" ca="1" si="48"/>
        <v>0</v>
      </c>
      <c r="BD44" s="243">
        <f t="shared" ca="1" si="48"/>
        <v>0</v>
      </c>
      <c r="BE44" s="243">
        <f t="shared" ca="1" si="48"/>
        <v>0</v>
      </c>
      <c r="BF44" s="243">
        <f t="shared" ca="1" si="48"/>
        <v>0</v>
      </c>
      <c r="BG44" s="243">
        <f t="shared" ca="1" si="48"/>
        <v>0</v>
      </c>
      <c r="BH44" s="243">
        <f t="shared" ca="1" si="48"/>
        <v>0</v>
      </c>
      <c r="BI44" s="243">
        <f t="shared" ca="1" si="48"/>
        <v>0</v>
      </c>
      <c r="BJ44" s="243">
        <f t="shared" ca="1" si="48"/>
        <v>0</v>
      </c>
      <c r="BK44" s="243">
        <f t="shared" ca="1" si="48"/>
        <v>0</v>
      </c>
      <c r="BL44" s="243">
        <f t="shared" ca="1" si="48"/>
        <v>0</v>
      </c>
      <c r="BM44" s="243">
        <f t="shared" ca="1" si="48"/>
        <v>0</v>
      </c>
      <c r="BN44" s="243">
        <f t="shared" ca="1" si="48"/>
        <v>0</v>
      </c>
      <c r="BO44" s="243">
        <f t="shared" ca="1" si="48"/>
        <v>0</v>
      </c>
      <c r="BP44" s="243">
        <f t="shared" ca="1" si="48"/>
        <v>0</v>
      </c>
      <c r="BQ44" s="243">
        <f t="shared" ca="1" si="48"/>
        <v>0</v>
      </c>
      <c r="BR44" s="243">
        <f t="shared" ca="1" si="48"/>
        <v>0</v>
      </c>
      <c r="BS44" s="243">
        <f t="shared" ca="1" si="48"/>
        <v>0</v>
      </c>
      <c r="BT44" s="243">
        <f t="shared" ca="1" si="48"/>
        <v>0</v>
      </c>
      <c r="BU44" s="243">
        <f t="shared" ca="1" si="44"/>
        <v>0</v>
      </c>
      <c r="BV44" s="243">
        <f t="shared" ca="1" si="44"/>
        <v>0</v>
      </c>
      <c r="BW44" s="243">
        <f t="shared" ca="1" si="44"/>
        <v>0</v>
      </c>
      <c r="BX44" s="243">
        <f t="shared" ca="1" si="44"/>
        <v>0</v>
      </c>
      <c r="BY44" s="243">
        <f t="shared" ca="1" si="44"/>
        <v>0</v>
      </c>
      <c r="BZ44" s="243">
        <f t="shared" ca="1" si="44"/>
        <v>0</v>
      </c>
      <c r="CA44" s="243">
        <f t="shared" ca="1" si="44"/>
        <v>0</v>
      </c>
      <c r="CB44" s="243">
        <f t="shared" ca="1" si="44"/>
        <v>0</v>
      </c>
      <c r="CC44" s="243">
        <f t="shared" ca="1" si="44"/>
        <v>0</v>
      </c>
      <c r="CD44" s="243">
        <f t="shared" ca="1" si="44"/>
        <v>0</v>
      </c>
      <c r="CE44" s="243">
        <f t="shared" ca="1" si="44"/>
        <v>0</v>
      </c>
      <c r="CF44" s="243">
        <f t="shared" ca="1" si="44"/>
        <v>0</v>
      </c>
      <c r="CG44" s="243">
        <f t="shared" ca="1" si="44"/>
        <v>0</v>
      </c>
      <c r="CH44" s="243">
        <f t="shared" ca="1" si="44"/>
        <v>0</v>
      </c>
      <c r="CI44" s="243">
        <f t="shared" ca="1" si="44"/>
        <v>0</v>
      </c>
      <c r="CJ44" s="243">
        <f t="shared" ca="1" si="44"/>
        <v>0</v>
      </c>
      <c r="CK44" s="243">
        <f t="shared" ca="1" si="44"/>
        <v>0</v>
      </c>
      <c r="CL44" s="243">
        <f t="shared" ca="1" si="44"/>
        <v>0</v>
      </c>
      <c r="CM44" s="243">
        <f t="shared" ca="1" si="44"/>
        <v>0</v>
      </c>
      <c r="CN44" s="243">
        <f t="shared" ca="1" si="44"/>
        <v>0</v>
      </c>
      <c r="CO44" s="243">
        <f t="shared" ca="1" si="44"/>
        <v>0</v>
      </c>
      <c r="CP44" s="243">
        <f t="shared" ca="1" si="44"/>
        <v>0</v>
      </c>
      <c r="CQ44" s="243">
        <f t="shared" ca="1" si="44"/>
        <v>0</v>
      </c>
      <c r="CR44" s="243">
        <f t="shared" ca="1" si="44"/>
        <v>0</v>
      </c>
      <c r="CS44" s="243">
        <f t="shared" ca="1" si="44"/>
        <v>0</v>
      </c>
      <c r="CT44" s="243">
        <f t="shared" ca="1" si="44"/>
        <v>0</v>
      </c>
      <c r="CU44" s="243">
        <f t="shared" ca="1" si="44"/>
        <v>0</v>
      </c>
      <c r="CV44" s="243">
        <f t="shared" ca="1" si="44"/>
        <v>0</v>
      </c>
      <c r="CW44" s="243">
        <f t="shared" ca="1" si="44"/>
        <v>0</v>
      </c>
      <c r="CX44" s="243">
        <f t="shared" ca="1" si="44"/>
        <v>0</v>
      </c>
      <c r="CY44" s="243">
        <f t="shared" ca="1" si="44"/>
        <v>0</v>
      </c>
      <c r="CZ44" s="243">
        <f t="shared" ca="1" si="44"/>
        <v>0</v>
      </c>
      <c r="DA44" s="243">
        <f t="shared" ca="1" si="44"/>
        <v>0</v>
      </c>
      <c r="DB44" s="243">
        <f t="shared" ca="1" si="44"/>
        <v>0</v>
      </c>
      <c r="DC44" s="243">
        <f t="shared" ca="1" si="44"/>
        <v>0</v>
      </c>
      <c r="DE44" s="113" t="str">
        <f t="shared" ca="1" si="20"/>
        <v>D.3.7.</v>
      </c>
      <c r="DF44">
        <v>1</v>
      </c>
      <c r="DG44">
        <f t="shared" ca="1" si="21"/>
        <v>21</v>
      </c>
      <c r="DH44">
        <v>0</v>
      </c>
    </row>
    <row r="45" spans="1:112" hidden="1">
      <c r="A45" s="68">
        <v>33</v>
      </c>
      <c r="B45" s="240" t="str">
        <f t="shared" ca="1" si="45"/>
        <v>D.3.8.</v>
      </c>
      <c r="C45" s="304" t="str">
        <f t="shared" ca="1" si="46"/>
        <v>Veikla</v>
      </c>
      <c r="D45" s="231"/>
      <c r="E45" s="247">
        <f t="shared" ca="1" si="47"/>
        <v>0.21</v>
      </c>
      <c r="F45" s="171">
        <f ca="1">H45+NPV(FD,I45:INDEX(I45:DC45,PAL))</f>
        <v>0</v>
      </c>
      <c r="G45" s="171">
        <f ca="1">SUMIF($H$5:$DC$5,"&lt;="&amp;PAL,$H45:$DC45)</f>
        <v>0</v>
      </c>
      <c r="H45" s="243">
        <f t="shared" ca="1" si="41"/>
        <v>0</v>
      </c>
      <c r="I45" s="243">
        <f t="shared" ca="1" si="48"/>
        <v>0</v>
      </c>
      <c r="J45" s="243">
        <f t="shared" ca="1" si="48"/>
        <v>0</v>
      </c>
      <c r="K45" s="243">
        <f t="shared" ca="1" si="48"/>
        <v>0</v>
      </c>
      <c r="L45" s="243">
        <f t="shared" ca="1" si="48"/>
        <v>0</v>
      </c>
      <c r="M45" s="243">
        <f t="shared" ca="1" si="48"/>
        <v>0</v>
      </c>
      <c r="N45" s="243">
        <f t="shared" ca="1" si="48"/>
        <v>0</v>
      </c>
      <c r="O45" s="243">
        <f t="shared" ca="1" si="48"/>
        <v>0</v>
      </c>
      <c r="P45" s="243">
        <f t="shared" ca="1" si="48"/>
        <v>0</v>
      </c>
      <c r="Q45" s="243">
        <f t="shared" ca="1" si="48"/>
        <v>0</v>
      </c>
      <c r="R45" s="243">
        <f t="shared" ca="1" si="48"/>
        <v>0</v>
      </c>
      <c r="S45" s="243">
        <f t="shared" ca="1" si="48"/>
        <v>0</v>
      </c>
      <c r="T45" s="243">
        <f t="shared" ca="1" si="48"/>
        <v>0</v>
      </c>
      <c r="U45" s="243">
        <f t="shared" ca="1" si="48"/>
        <v>0</v>
      </c>
      <c r="V45" s="243">
        <f t="shared" ca="1" si="48"/>
        <v>0</v>
      </c>
      <c r="W45" s="243">
        <f t="shared" ca="1" si="48"/>
        <v>0</v>
      </c>
      <c r="X45" s="243">
        <f t="shared" ca="1" si="48"/>
        <v>0</v>
      </c>
      <c r="Y45" s="243">
        <f t="shared" ca="1" si="48"/>
        <v>0</v>
      </c>
      <c r="Z45" s="243">
        <f t="shared" ca="1" si="48"/>
        <v>0</v>
      </c>
      <c r="AA45" s="243">
        <f t="shared" ca="1" si="48"/>
        <v>0</v>
      </c>
      <c r="AB45" s="243">
        <f t="shared" ca="1" si="48"/>
        <v>0</v>
      </c>
      <c r="AC45" s="243">
        <f t="shared" ca="1" si="48"/>
        <v>0</v>
      </c>
      <c r="AD45" s="243">
        <f t="shared" ca="1" si="48"/>
        <v>0</v>
      </c>
      <c r="AE45" s="243">
        <f t="shared" ca="1" si="48"/>
        <v>0</v>
      </c>
      <c r="AF45" s="243">
        <f t="shared" ca="1" si="48"/>
        <v>0</v>
      </c>
      <c r="AG45" s="243">
        <f t="shared" ca="1" si="48"/>
        <v>0</v>
      </c>
      <c r="AH45" s="243">
        <f t="shared" ca="1" si="48"/>
        <v>0</v>
      </c>
      <c r="AI45" s="243">
        <f t="shared" ca="1" si="48"/>
        <v>0</v>
      </c>
      <c r="AJ45" s="243">
        <f t="shared" ca="1" si="48"/>
        <v>0</v>
      </c>
      <c r="AK45" s="243">
        <f t="shared" ca="1" si="48"/>
        <v>0</v>
      </c>
      <c r="AL45" s="243">
        <f t="shared" ca="1" si="48"/>
        <v>0</v>
      </c>
      <c r="AM45" s="243">
        <f t="shared" ca="1" si="48"/>
        <v>0</v>
      </c>
      <c r="AN45" s="243">
        <f t="shared" ca="1" si="48"/>
        <v>0</v>
      </c>
      <c r="AO45" s="243">
        <f t="shared" ca="1" si="48"/>
        <v>0</v>
      </c>
      <c r="AP45" s="243">
        <f t="shared" ca="1" si="48"/>
        <v>0</v>
      </c>
      <c r="AQ45" s="243">
        <f t="shared" ca="1" si="48"/>
        <v>0</v>
      </c>
      <c r="AR45" s="243">
        <f t="shared" ca="1" si="48"/>
        <v>0</v>
      </c>
      <c r="AS45" s="243">
        <f t="shared" ca="1" si="48"/>
        <v>0</v>
      </c>
      <c r="AT45" s="243">
        <f t="shared" ca="1" si="48"/>
        <v>0</v>
      </c>
      <c r="AU45" s="243">
        <f t="shared" ca="1" si="48"/>
        <v>0</v>
      </c>
      <c r="AV45" s="243">
        <f t="shared" ca="1" si="48"/>
        <v>0</v>
      </c>
      <c r="AW45" s="243">
        <f t="shared" ca="1" si="48"/>
        <v>0</v>
      </c>
      <c r="AX45" s="243">
        <f t="shared" ca="1" si="48"/>
        <v>0</v>
      </c>
      <c r="AY45" s="243">
        <f t="shared" ca="1" si="48"/>
        <v>0</v>
      </c>
      <c r="AZ45" s="243">
        <f t="shared" ca="1" si="48"/>
        <v>0</v>
      </c>
      <c r="BA45" s="243">
        <f t="shared" ca="1" si="48"/>
        <v>0</v>
      </c>
      <c r="BB45" s="243">
        <f t="shared" ca="1" si="48"/>
        <v>0</v>
      </c>
      <c r="BC45" s="243">
        <f t="shared" ca="1" si="48"/>
        <v>0</v>
      </c>
      <c r="BD45" s="243">
        <f t="shared" ca="1" si="48"/>
        <v>0</v>
      </c>
      <c r="BE45" s="243">
        <f t="shared" ca="1" si="48"/>
        <v>0</v>
      </c>
      <c r="BF45" s="243">
        <f t="shared" ca="1" si="48"/>
        <v>0</v>
      </c>
      <c r="BG45" s="243">
        <f t="shared" ca="1" si="48"/>
        <v>0</v>
      </c>
      <c r="BH45" s="243">
        <f t="shared" ca="1" si="48"/>
        <v>0</v>
      </c>
      <c r="BI45" s="243">
        <f t="shared" ca="1" si="48"/>
        <v>0</v>
      </c>
      <c r="BJ45" s="243">
        <f t="shared" ca="1" si="48"/>
        <v>0</v>
      </c>
      <c r="BK45" s="243">
        <f t="shared" ca="1" si="48"/>
        <v>0</v>
      </c>
      <c r="BL45" s="243">
        <f t="shared" ca="1" si="48"/>
        <v>0</v>
      </c>
      <c r="BM45" s="243">
        <f t="shared" ca="1" si="48"/>
        <v>0</v>
      </c>
      <c r="BN45" s="243">
        <f t="shared" ca="1" si="48"/>
        <v>0</v>
      </c>
      <c r="BO45" s="243">
        <f t="shared" ca="1" si="48"/>
        <v>0</v>
      </c>
      <c r="BP45" s="243">
        <f t="shared" ca="1" si="48"/>
        <v>0</v>
      </c>
      <c r="BQ45" s="243">
        <f t="shared" ca="1" si="48"/>
        <v>0</v>
      </c>
      <c r="BR45" s="243">
        <f t="shared" ca="1" si="48"/>
        <v>0</v>
      </c>
      <c r="BS45" s="243">
        <f t="shared" ca="1" si="48"/>
        <v>0</v>
      </c>
      <c r="BT45" s="243">
        <f t="shared" ca="1" si="48"/>
        <v>0</v>
      </c>
      <c r="BU45" s="243">
        <f t="shared" ca="1" si="44"/>
        <v>0</v>
      </c>
      <c r="BV45" s="243">
        <f t="shared" ca="1" si="44"/>
        <v>0</v>
      </c>
      <c r="BW45" s="243">
        <f t="shared" ca="1" si="44"/>
        <v>0</v>
      </c>
      <c r="BX45" s="243">
        <f t="shared" ca="1" si="44"/>
        <v>0</v>
      </c>
      <c r="BY45" s="243">
        <f t="shared" ca="1" si="44"/>
        <v>0</v>
      </c>
      <c r="BZ45" s="243">
        <f t="shared" ca="1" si="44"/>
        <v>0</v>
      </c>
      <c r="CA45" s="243">
        <f t="shared" ca="1" si="44"/>
        <v>0</v>
      </c>
      <c r="CB45" s="243">
        <f t="shared" ca="1" si="44"/>
        <v>0</v>
      </c>
      <c r="CC45" s="243">
        <f t="shared" ca="1" si="44"/>
        <v>0</v>
      </c>
      <c r="CD45" s="243">
        <f t="shared" ca="1" si="44"/>
        <v>0</v>
      </c>
      <c r="CE45" s="243">
        <f t="shared" ca="1" si="44"/>
        <v>0</v>
      </c>
      <c r="CF45" s="243">
        <f t="shared" ca="1" si="44"/>
        <v>0</v>
      </c>
      <c r="CG45" s="243">
        <f t="shared" ca="1" si="44"/>
        <v>0</v>
      </c>
      <c r="CH45" s="243">
        <f t="shared" ca="1" si="44"/>
        <v>0</v>
      </c>
      <c r="CI45" s="243">
        <f t="shared" ca="1" si="44"/>
        <v>0</v>
      </c>
      <c r="CJ45" s="243">
        <f t="shared" ca="1" si="44"/>
        <v>0</v>
      </c>
      <c r="CK45" s="243">
        <f t="shared" ca="1" si="44"/>
        <v>0</v>
      </c>
      <c r="CL45" s="243">
        <f t="shared" ca="1" si="44"/>
        <v>0</v>
      </c>
      <c r="CM45" s="243">
        <f t="shared" ca="1" si="44"/>
        <v>0</v>
      </c>
      <c r="CN45" s="243">
        <f t="shared" ca="1" si="44"/>
        <v>0</v>
      </c>
      <c r="CO45" s="243">
        <f t="shared" ca="1" si="44"/>
        <v>0</v>
      </c>
      <c r="CP45" s="243">
        <f t="shared" ca="1" si="44"/>
        <v>0</v>
      </c>
      <c r="CQ45" s="243">
        <f t="shared" ca="1" si="44"/>
        <v>0</v>
      </c>
      <c r="CR45" s="243">
        <f t="shared" ca="1" si="44"/>
        <v>0</v>
      </c>
      <c r="CS45" s="243">
        <f t="shared" ca="1" si="44"/>
        <v>0</v>
      </c>
      <c r="CT45" s="243">
        <f t="shared" ca="1" si="44"/>
        <v>0</v>
      </c>
      <c r="CU45" s="243">
        <f t="shared" ca="1" si="44"/>
        <v>0</v>
      </c>
      <c r="CV45" s="243">
        <f t="shared" ca="1" si="44"/>
        <v>0</v>
      </c>
      <c r="CW45" s="243">
        <f t="shared" ca="1" si="44"/>
        <v>0</v>
      </c>
      <c r="CX45" s="243">
        <f t="shared" ca="1" si="44"/>
        <v>0</v>
      </c>
      <c r="CY45" s="243">
        <f t="shared" ca="1" si="44"/>
        <v>0</v>
      </c>
      <c r="CZ45" s="243">
        <f t="shared" ca="1" si="44"/>
        <v>0</v>
      </c>
      <c r="DA45" s="243">
        <f t="shared" ca="1" si="44"/>
        <v>0</v>
      </c>
      <c r="DB45" s="243">
        <f t="shared" ca="1" si="44"/>
        <v>0</v>
      </c>
      <c r="DC45" s="243">
        <f t="shared" ca="1" si="44"/>
        <v>0</v>
      </c>
      <c r="DE45" s="113" t="str">
        <f t="shared" ca="1" si="20"/>
        <v>D.3.8.</v>
      </c>
      <c r="DF45">
        <v>1</v>
      </c>
      <c r="DG45">
        <f t="shared" ca="1" si="21"/>
        <v>21</v>
      </c>
      <c r="DH45">
        <v>0</v>
      </c>
    </row>
    <row r="46" spans="1:112" hidden="1">
      <c r="A46" s="68">
        <v>34</v>
      </c>
      <c r="B46" s="240" t="str">
        <f t="shared" ca="1" si="45"/>
        <v>D.3.9.</v>
      </c>
      <c r="C46" s="241" t="str">
        <f t="shared" ca="1" si="46"/>
        <v>Investicijos (privataus ir NVO sektoriaus)</v>
      </c>
      <c r="D46" s="244"/>
      <c r="E46" s="242">
        <f t="shared" ca="1" si="47"/>
        <v>0.21</v>
      </c>
      <c r="F46" s="171">
        <f ca="1">H46+NPV(FD,I46:INDEX(I46:DC46,PAL))</f>
        <v>0</v>
      </c>
      <c r="G46" s="171">
        <f ca="1">SUMIF($H$5:$DC$5,"&lt;="&amp;PAL,$H46:$DC46)</f>
        <v>0</v>
      </c>
      <c r="H46" s="243">
        <f t="shared" ca="1" si="41"/>
        <v>0</v>
      </c>
      <c r="I46" s="243">
        <f t="shared" ca="1" si="48"/>
        <v>0</v>
      </c>
      <c r="J46" s="243">
        <f t="shared" ca="1" si="48"/>
        <v>0</v>
      </c>
      <c r="K46" s="243">
        <f t="shared" ca="1" si="48"/>
        <v>0</v>
      </c>
      <c r="L46" s="243">
        <f t="shared" ca="1" si="48"/>
        <v>0</v>
      </c>
      <c r="M46" s="243">
        <f t="shared" ca="1" si="48"/>
        <v>0</v>
      </c>
      <c r="N46" s="243">
        <f t="shared" ca="1" si="48"/>
        <v>0</v>
      </c>
      <c r="O46" s="243">
        <f t="shared" ca="1" si="48"/>
        <v>0</v>
      </c>
      <c r="P46" s="243">
        <f t="shared" ca="1" si="48"/>
        <v>0</v>
      </c>
      <c r="Q46" s="243">
        <f t="shared" ca="1" si="48"/>
        <v>0</v>
      </c>
      <c r="R46" s="243">
        <f t="shared" ca="1" si="48"/>
        <v>0</v>
      </c>
      <c r="S46" s="243">
        <f t="shared" ca="1" si="48"/>
        <v>0</v>
      </c>
      <c r="T46" s="243">
        <f t="shared" ca="1" si="48"/>
        <v>0</v>
      </c>
      <c r="U46" s="243">
        <f t="shared" ca="1" si="48"/>
        <v>0</v>
      </c>
      <c r="V46" s="243">
        <f t="shared" ca="1" si="48"/>
        <v>0</v>
      </c>
      <c r="W46" s="243">
        <f t="shared" ca="1" si="48"/>
        <v>0</v>
      </c>
      <c r="X46" s="243">
        <f t="shared" ca="1" si="48"/>
        <v>0</v>
      </c>
      <c r="Y46" s="243">
        <f t="shared" ca="1" si="48"/>
        <v>0</v>
      </c>
      <c r="Z46" s="243">
        <f t="shared" ca="1" si="48"/>
        <v>0</v>
      </c>
      <c r="AA46" s="243">
        <f t="shared" ca="1" si="48"/>
        <v>0</v>
      </c>
      <c r="AB46" s="243">
        <f t="shared" ca="1" si="48"/>
        <v>0</v>
      </c>
      <c r="AC46" s="243">
        <f t="shared" ca="1" si="48"/>
        <v>0</v>
      </c>
      <c r="AD46" s="243">
        <f t="shared" ca="1" si="48"/>
        <v>0</v>
      </c>
      <c r="AE46" s="243">
        <f t="shared" ca="1" si="48"/>
        <v>0</v>
      </c>
      <c r="AF46" s="243">
        <f t="shared" ca="1" si="48"/>
        <v>0</v>
      </c>
      <c r="AG46" s="243">
        <f t="shared" ca="1" si="48"/>
        <v>0</v>
      </c>
      <c r="AH46" s="243">
        <f t="shared" ca="1" si="48"/>
        <v>0</v>
      </c>
      <c r="AI46" s="243">
        <f t="shared" ca="1" si="48"/>
        <v>0</v>
      </c>
      <c r="AJ46" s="243">
        <f t="shared" ca="1" si="48"/>
        <v>0</v>
      </c>
      <c r="AK46" s="243">
        <f t="shared" ca="1" si="48"/>
        <v>0</v>
      </c>
      <c r="AL46" s="243">
        <f t="shared" ca="1" si="48"/>
        <v>0</v>
      </c>
      <c r="AM46" s="243">
        <f t="shared" ca="1" si="48"/>
        <v>0</v>
      </c>
      <c r="AN46" s="243">
        <f t="shared" ca="1" si="48"/>
        <v>0</v>
      </c>
      <c r="AO46" s="243">
        <f t="shared" ca="1" si="48"/>
        <v>0</v>
      </c>
      <c r="AP46" s="243">
        <f t="shared" ca="1" si="48"/>
        <v>0</v>
      </c>
      <c r="AQ46" s="243">
        <f t="shared" ca="1" si="48"/>
        <v>0</v>
      </c>
      <c r="AR46" s="243">
        <f t="shared" ca="1" si="48"/>
        <v>0</v>
      </c>
      <c r="AS46" s="243">
        <f t="shared" ca="1" si="48"/>
        <v>0</v>
      </c>
      <c r="AT46" s="243">
        <f t="shared" ca="1" si="48"/>
        <v>0</v>
      </c>
      <c r="AU46" s="243">
        <f t="shared" ca="1" si="48"/>
        <v>0</v>
      </c>
      <c r="AV46" s="243">
        <f t="shared" ca="1" si="48"/>
        <v>0</v>
      </c>
      <c r="AW46" s="243">
        <f t="shared" ca="1" si="48"/>
        <v>0</v>
      </c>
      <c r="AX46" s="243">
        <f t="shared" ca="1" si="48"/>
        <v>0</v>
      </c>
      <c r="AY46" s="243">
        <f t="shared" ca="1" si="48"/>
        <v>0</v>
      </c>
      <c r="AZ46" s="243">
        <f t="shared" ca="1" si="48"/>
        <v>0</v>
      </c>
      <c r="BA46" s="243">
        <f t="shared" ca="1" si="48"/>
        <v>0</v>
      </c>
      <c r="BB46" s="243">
        <f t="shared" ca="1" si="48"/>
        <v>0</v>
      </c>
      <c r="BC46" s="243">
        <f t="shared" ca="1" si="48"/>
        <v>0</v>
      </c>
      <c r="BD46" s="243">
        <f t="shared" ca="1" si="48"/>
        <v>0</v>
      </c>
      <c r="BE46" s="243">
        <f t="shared" ca="1" si="48"/>
        <v>0</v>
      </c>
      <c r="BF46" s="243">
        <f t="shared" ca="1" si="48"/>
        <v>0</v>
      </c>
      <c r="BG46" s="243">
        <f t="shared" ca="1" si="48"/>
        <v>0</v>
      </c>
      <c r="BH46" s="243">
        <f t="shared" ca="1" si="48"/>
        <v>0</v>
      </c>
      <c r="BI46" s="243">
        <f t="shared" ca="1" si="48"/>
        <v>0</v>
      </c>
      <c r="BJ46" s="243">
        <f t="shared" ca="1" si="48"/>
        <v>0</v>
      </c>
      <c r="BK46" s="243">
        <f t="shared" ca="1" si="48"/>
        <v>0</v>
      </c>
      <c r="BL46" s="243">
        <f t="shared" ca="1" si="48"/>
        <v>0</v>
      </c>
      <c r="BM46" s="243">
        <f t="shared" ca="1" si="48"/>
        <v>0</v>
      </c>
      <c r="BN46" s="243">
        <f t="shared" ca="1" si="48"/>
        <v>0</v>
      </c>
      <c r="BO46" s="243">
        <f t="shared" ca="1" si="48"/>
        <v>0</v>
      </c>
      <c r="BP46" s="243">
        <f t="shared" ca="1" si="48"/>
        <v>0</v>
      </c>
      <c r="BQ46" s="243">
        <f t="shared" ca="1" si="48"/>
        <v>0</v>
      </c>
      <c r="BR46" s="243">
        <f t="shared" ca="1" si="48"/>
        <v>0</v>
      </c>
      <c r="BS46" s="243">
        <f t="shared" ca="1" si="48"/>
        <v>0</v>
      </c>
      <c r="BT46" s="243">
        <f t="shared" ca="1" si="48"/>
        <v>0</v>
      </c>
      <c r="BU46" s="243">
        <f t="shared" ca="1" si="44"/>
        <v>0</v>
      </c>
      <c r="BV46" s="243">
        <f t="shared" ca="1" si="44"/>
        <v>0</v>
      </c>
      <c r="BW46" s="243">
        <f t="shared" ca="1" si="44"/>
        <v>0</v>
      </c>
      <c r="BX46" s="243">
        <f t="shared" ca="1" si="44"/>
        <v>0</v>
      </c>
      <c r="BY46" s="243">
        <f t="shared" ca="1" si="44"/>
        <v>0</v>
      </c>
      <c r="BZ46" s="243">
        <f t="shared" ca="1" si="44"/>
        <v>0</v>
      </c>
      <c r="CA46" s="243">
        <f t="shared" ca="1" si="44"/>
        <v>0</v>
      </c>
      <c r="CB46" s="243">
        <f t="shared" ca="1" si="44"/>
        <v>0</v>
      </c>
      <c r="CC46" s="243">
        <f t="shared" ca="1" si="44"/>
        <v>0</v>
      </c>
      <c r="CD46" s="243">
        <f t="shared" ca="1" si="44"/>
        <v>0</v>
      </c>
      <c r="CE46" s="243">
        <f t="shared" ca="1" si="44"/>
        <v>0</v>
      </c>
      <c r="CF46" s="243">
        <f t="shared" ca="1" si="44"/>
        <v>0</v>
      </c>
      <c r="CG46" s="243">
        <f t="shared" ca="1" si="44"/>
        <v>0</v>
      </c>
      <c r="CH46" s="243">
        <f t="shared" ca="1" si="44"/>
        <v>0</v>
      </c>
      <c r="CI46" s="243">
        <f t="shared" ca="1" si="44"/>
        <v>0</v>
      </c>
      <c r="CJ46" s="243">
        <f t="shared" ca="1" si="44"/>
        <v>0</v>
      </c>
      <c r="CK46" s="243">
        <f t="shared" ca="1" si="44"/>
        <v>0</v>
      </c>
      <c r="CL46" s="243">
        <f t="shared" ca="1" si="44"/>
        <v>0</v>
      </c>
      <c r="CM46" s="243">
        <f t="shared" ca="1" si="44"/>
        <v>0</v>
      </c>
      <c r="CN46" s="243">
        <f t="shared" ca="1" si="44"/>
        <v>0</v>
      </c>
      <c r="CO46" s="243">
        <f t="shared" ca="1" si="44"/>
        <v>0</v>
      </c>
      <c r="CP46" s="243">
        <f t="shared" ca="1" si="44"/>
        <v>0</v>
      </c>
      <c r="CQ46" s="243">
        <f t="shared" ca="1" si="44"/>
        <v>0</v>
      </c>
      <c r="CR46" s="243">
        <f t="shared" ca="1" si="44"/>
        <v>0</v>
      </c>
      <c r="CS46" s="243">
        <f t="shared" ca="1" si="44"/>
        <v>0</v>
      </c>
      <c r="CT46" s="243">
        <f t="shared" ca="1" si="44"/>
        <v>0</v>
      </c>
      <c r="CU46" s="243">
        <f t="shared" ca="1" si="44"/>
        <v>0</v>
      </c>
      <c r="CV46" s="243">
        <f t="shared" ca="1" si="44"/>
        <v>0</v>
      </c>
      <c r="CW46" s="243">
        <f t="shared" ca="1" si="44"/>
        <v>0</v>
      </c>
      <c r="CX46" s="243">
        <f t="shared" ca="1" si="44"/>
        <v>0</v>
      </c>
      <c r="CY46" s="243">
        <f t="shared" ca="1" si="44"/>
        <v>0</v>
      </c>
      <c r="CZ46" s="243">
        <f t="shared" ca="1" si="44"/>
        <v>0</v>
      </c>
      <c r="DA46" s="243">
        <f t="shared" ca="1" si="44"/>
        <v>0</v>
      </c>
      <c r="DB46" s="243">
        <f t="shared" ca="1" si="44"/>
        <v>0</v>
      </c>
      <c r="DC46" s="243">
        <f t="shared" ca="1" si="44"/>
        <v>0</v>
      </c>
      <c r="DE46" s="113" t="str">
        <f t="shared" ca="1" si="20"/>
        <v>D.3.9.</v>
      </c>
      <c r="DF46">
        <v>1</v>
      </c>
      <c r="DG46">
        <f t="shared" ca="1" si="21"/>
        <v>21</v>
      </c>
      <c r="DH46">
        <v>0</v>
      </c>
    </row>
    <row r="47" spans="1:112" hidden="1">
      <c r="A47" s="68">
        <v>35</v>
      </c>
      <c r="B47" s="240" t="str">
        <f t="shared" ca="1" si="45"/>
        <v>D.3.10.</v>
      </c>
      <c r="C47" s="241" t="str">
        <f t="shared" ca="1" si="46"/>
        <v>Reinvesticijos (po priemonės įgyvendinimo) (privataus ir NVO sektoriaus)</v>
      </c>
      <c r="D47" s="244"/>
      <c r="E47" s="242">
        <f t="shared" ca="1" si="47"/>
        <v>0.21</v>
      </c>
      <c r="F47" s="171">
        <f ca="1">H47+NPV(FD,I47:INDEX(I47:DC47,PAL))</f>
        <v>0</v>
      </c>
      <c r="G47" s="171">
        <f ca="1">SUMIF($H$5:$DC$5,"&lt;="&amp;PAL,$H47:$DC47)</f>
        <v>0</v>
      </c>
      <c r="H47" s="243">
        <f t="shared" ca="1" si="41"/>
        <v>0</v>
      </c>
      <c r="I47" s="243">
        <f t="shared" ca="1" si="48"/>
        <v>0</v>
      </c>
      <c r="J47" s="243">
        <f t="shared" ca="1" si="48"/>
        <v>0</v>
      </c>
      <c r="K47" s="243">
        <f t="shared" ca="1" si="48"/>
        <v>0</v>
      </c>
      <c r="L47" s="243">
        <f t="shared" ca="1" si="48"/>
        <v>0</v>
      </c>
      <c r="M47" s="243">
        <f t="shared" ca="1" si="48"/>
        <v>0</v>
      </c>
      <c r="N47" s="243">
        <f t="shared" ca="1" si="48"/>
        <v>0</v>
      </c>
      <c r="O47" s="243">
        <f t="shared" ca="1" si="48"/>
        <v>0</v>
      </c>
      <c r="P47" s="243">
        <f t="shared" ca="1" si="48"/>
        <v>0</v>
      </c>
      <c r="Q47" s="243">
        <f t="shared" ca="1" si="48"/>
        <v>0</v>
      </c>
      <c r="R47" s="243">
        <f t="shared" ca="1" si="48"/>
        <v>0</v>
      </c>
      <c r="S47" s="243">
        <f t="shared" ca="1" si="48"/>
        <v>0</v>
      </c>
      <c r="T47" s="243">
        <f t="shared" ca="1" si="48"/>
        <v>0</v>
      </c>
      <c r="U47" s="243">
        <f t="shared" ca="1" si="48"/>
        <v>0</v>
      </c>
      <c r="V47" s="243">
        <f t="shared" ca="1" si="48"/>
        <v>0</v>
      </c>
      <c r="W47" s="243">
        <f t="shared" ca="1" si="48"/>
        <v>0</v>
      </c>
      <c r="X47" s="243">
        <f t="shared" ca="1" si="48"/>
        <v>0</v>
      </c>
      <c r="Y47" s="243">
        <f t="shared" ca="1" si="48"/>
        <v>0</v>
      </c>
      <c r="Z47" s="243">
        <f t="shared" ca="1" si="48"/>
        <v>0</v>
      </c>
      <c r="AA47" s="243">
        <f t="shared" ca="1" si="48"/>
        <v>0</v>
      </c>
      <c r="AB47" s="243">
        <f t="shared" ca="1" si="48"/>
        <v>0</v>
      </c>
      <c r="AC47" s="243">
        <f t="shared" ca="1" si="48"/>
        <v>0</v>
      </c>
      <c r="AD47" s="243">
        <f t="shared" ca="1" si="48"/>
        <v>0</v>
      </c>
      <c r="AE47" s="243">
        <f t="shared" ca="1" si="48"/>
        <v>0</v>
      </c>
      <c r="AF47" s="243">
        <f t="shared" ca="1" si="48"/>
        <v>0</v>
      </c>
      <c r="AG47" s="243">
        <f t="shared" ca="1" si="48"/>
        <v>0</v>
      </c>
      <c r="AH47" s="243">
        <f t="shared" ca="1" si="48"/>
        <v>0</v>
      </c>
      <c r="AI47" s="243">
        <f t="shared" ca="1" si="48"/>
        <v>0</v>
      </c>
      <c r="AJ47" s="243">
        <f t="shared" ca="1" si="48"/>
        <v>0</v>
      </c>
      <c r="AK47" s="243">
        <f t="shared" ca="1" si="48"/>
        <v>0</v>
      </c>
      <c r="AL47" s="243">
        <f t="shared" ca="1" si="48"/>
        <v>0</v>
      </c>
      <c r="AM47" s="243">
        <f t="shared" ca="1" si="48"/>
        <v>0</v>
      </c>
      <c r="AN47" s="243">
        <f t="shared" ca="1" si="48"/>
        <v>0</v>
      </c>
      <c r="AO47" s="243">
        <f t="shared" ca="1" si="48"/>
        <v>0</v>
      </c>
      <c r="AP47" s="243">
        <f t="shared" ca="1" si="48"/>
        <v>0</v>
      </c>
      <c r="AQ47" s="243">
        <f t="shared" ca="1" si="48"/>
        <v>0</v>
      </c>
      <c r="AR47" s="243">
        <f t="shared" ca="1" si="48"/>
        <v>0</v>
      </c>
      <c r="AS47" s="243">
        <f t="shared" ca="1" si="48"/>
        <v>0</v>
      </c>
      <c r="AT47" s="243">
        <f t="shared" ca="1" si="48"/>
        <v>0</v>
      </c>
      <c r="AU47" s="243">
        <f t="shared" ca="1" si="48"/>
        <v>0</v>
      </c>
      <c r="AV47" s="243">
        <f t="shared" ca="1" si="48"/>
        <v>0</v>
      </c>
      <c r="AW47" s="243">
        <f t="shared" ca="1" si="48"/>
        <v>0</v>
      </c>
      <c r="AX47" s="243">
        <f t="shared" ca="1" si="48"/>
        <v>0</v>
      </c>
      <c r="AY47" s="243">
        <f t="shared" ca="1" si="48"/>
        <v>0</v>
      </c>
      <c r="AZ47" s="243">
        <f t="shared" ca="1" si="48"/>
        <v>0</v>
      </c>
      <c r="BA47" s="243">
        <f t="shared" ca="1" si="48"/>
        <v>0</v>
      </c>
      <c r="BB47" s="243">
        <f t="shared" ca="1" si="48"/>
        <v>0</v>
      </c>
      <c r="BC47" s="243">
        <f t="shared" ca="1" si="48"/>
        <v>0</v>
      </c>
      <c r="BD47" s="243">
        <f t="shared" ca="1" si="48"/>
        <v>0</v>
      </c>
      <c r="BE47" s="243">
        <f t="shared" ca="1" si="48"/>
        <v>0</v>
      </c>
      <c r="BF47" s="243">
        <f t="shared" ca="1" si="48"/>
        <v>0</v>
      </c>
      <c r="BG47" s="243">
        <f t="shared" ca="1" si="48"/>
        <v>0</v>
      </c>
      <c r="BH47" s="243">
        <f t="shared" ca="1" si="48"/>
        <v>0</v>
      </c>
      <c r="BI47" s="243">
        <f t="shared" ca="1" si="48"/>
        <v>0</v>
      </c>
      <c r="BJ47" s="243">
        <f t="shared" ca="1" si="48"/>
        <v>0</v>
      </c>
      <c r="BK47" s="243">
        <f t="shared" ca="1" si="48"/>
        <v>0</v>
      </c>
      <c r="BL47" s="243">
        <f t="shared" ca="1" si="48"/>
        <v>0</v>
      </c>
      <c r="BM47" s="243">
        <f t="shared" ca="1" si="48"/>
        <v>0</v>
      </c>
      <c r="BN47" s="243">
        <f t="shared" ca="1" si="48"/>
        <v>0</v>
      </c>
      <c r="BO47" s="243">
        <f t="shared" ca="1" si="48"/>
        <v>0</v>
      </c>
      <c r="BP47" s="243">
        <f t="shared" ca="1" si="48"/>
        <v>0</v>
      </c>
      <c r="BQ47" s="243">
        <f t="shared" ca="1" si="48"/>
        <v>0</v>
      </c>
      <c r="BR47" s="243">
        <f t="shared" ca="1" si="48"/>
        <v>0</v>
      </c>
      <c r="BS47" s="243">
        <f t="shared" ca="1" si="48"/>
        <v>0</v>
      </c>
      <c r="BT47" s="243">
        <f t="shared" ref="BT47:DC49" ca="1" si="49">OFFSET(INDIRECT("'"&amp;Opt_alt&amp;"'!H12"),$A47,BT$5)*$DF47</f>
        <v>0</v>
      </c>
      <c r="BU47" s="243">
        <f t="shared" ca="1" si="49"/>
        <v>0</v>
      </c>
      <c r="BV47" s="243">
        <f t="shared" ca="1" si="49"/>
        <v>0</v>
      </c>
      <c r="BW47" s="243">
        <f t="shared" ca="1" si="49"/>
        <v>0</v>
      </c>
      <c r="BX47" s="243">
        <f t="shared" ca="1" si="49"/>
        <v>0</v>
      </c>
      <c r="BY47" s="243">
        <f t="shared" ca="1" si="49"/>
        <v>0</v>
      </c>
      <c r="BZ47" s="243">
        <f t="shared" ca="1" si="49"/>
        <v>0</v>
      </c>
      <c r="CA47" s="243">
        <f t="shared" ca="1" si="49"/>
        <v>0</v>
      </c>
      <c r="CB47" s="243">
        <f t="shared" ca="1" si="49"/>
        <v>0</v>
      </c>
      <c r="CC47" s="243">
        <f t="shared" ca="1" si="49"/>
        <v>0</v>
      </c>
      <c r="CD47" s="243">
        <f t="shared" ca="1" si="49"/>
        <v>0</v>
      </c>
      <c r="CE47" s="243">
        <f t="shared" ca="1" si="49"/>
        <v>0</v>
      </c>
      <c r="CF47" s="243">
        <f t="shared" ca="1" si="49"/>
        <v>0</v>
      </c>
      <c r="CG47" s="243">
        <f t="shared" ca="1" si="49"/>
        <v>0</v>
      </c>
      <c r="CH47" s="243">
        <f t="shared" ca="1" si="49"/>
        <v>0</v>
      </c>
      <c r="CI47" s="243">
        <f t="shared" ca="1" si="49"/>
        <v>0</v>
      </c>
      <c r="CJ47" s="243">
        <f t="shared" ca="1" si="49"/>
        <v>0</v>
      </c>
      <c r="CK47" s="243">
        <f t="shared" ca="1" si="49"/>
        <v>0</v>
      </c>
      <c r="CL47" s="243">
        <f t="shared" ca="1" si="49"/>
        <v>0</v>
      </c>
      <c r="CM47" s="243">
        <f t="shared" ca="1" si="49"/>
        <v>0</v>
      </c>
      <c r="CN47" s="243">
        <f t="shared" ca="1" si="49"/>
        <v>0</v>
      </c>
      <c r="CO47" s="243">
        <f t="shared" ca="1" si="49"/>
        <v>0</v>
      </c>
      <c r="CP47" s="243">
        <f t="shared" ca="1" si="49"/>
        <v>0</v>
      </c>
      <c r="CQ47" s="243">
        <f t="shared" ca="1" si="49"/>
        <v>0</v>
      </c>
      <c r="CR47" s="243">
        <f t="shared" ca="1" si="49"/>
        <v>0</v>
      </c>
      <c r="CS47" s="243">
        <f t="shared" ca="1" si="49"/>
        <v>0</v>
      </c>
      <c r="CT47" s="243">
        <f t="shared" ca="1" si="49"/>
        <v>0</v>
      </c>
      <c r="CU47" s="243">
        <f t="shared" ca="1" si="49"/>
        <v>0</v>
      </c>
      <c r="CV47" s="243">
        <f t="shared" ca="1" si="49"/>
        <v>0</v>
      </c>
      <c r="CW47" s="243">
        <f t="shared" ca="1" si="49"/>
        <v>0</v>
      </c>
      <c r="CX47" s="243">
        <f t="shared" ca="1" si="49"/>
        <v>0</v>
      </c>
      <c r="CY47" s="243">
        <f t="shared" ca="1" si="49"/>
        <v>0</v>
      </c>
      <c r="CZ47" s="243">
        <f t="shared" ca="1" si="49"/>
        <v>0</v>
      </c>
      <c r="DA47" s="243">
        <f t="shared" ca="1" si="49"/>
        <v>0</v>
      </c>
      <c r="DB47" s="243">
        <f t="shared" ca="1" si="49"/>
        <v>0</v>
      </c>
      <c r="DC47" s="243">
        <f t="shared" ca="1" si="49"/>
        <v>0</v>
      </c>
      <c r="DE47" s="113" t="str">
        <f t="shared" ca="1" si="20"/>
        <v>D.3.10.</v>
      </c>
      <c r="DF47">
        <v>1</v>
      </c>
      <c r="DG47">
        <f t="shared" ca="1" si="21"/>
        <v>21</v>
      </c>
      <c r="DH47">
        <v>0</v>
      </c>
    </row>
    <row r="48" spans="1:112" hidden="1">
      <c r="A48" s="68">
        <v>36</v>
      </c>
      <c r="B48" s="240" t="str">
        <f t="shared" ca="1" si="45"/>
        <v>D.3.11.</v>
      </c>
      <c r="C48" s="241" t="str">
        <f t="shared" ca="1" si="46"/>
        <v>Reinvesticijos (po priemonės įgyvendinimo) (viešojo sektoriaus)</v>
      </c>
      <c r="D48" s="244"/>
      <c r="E48" s="242">
        <f t="shared" ca="1" si="47"/>
        <v>0.21</v>
      </c>
      <c r="F48" s="171">
        <f ca="1">H48+NPV(FD,I48:INDEX(I48:DC48,PAL))</f>
        <v>0</v>
      </c>
      <c r="G48" s="171">
        <f ca="1">SUMIF($H$5:$DC$5,"&lt;="&amp;PAL,$H48:$DC48)</f>
        <v>0</v>
      </c>
      <c r="H48" s="243">
        <f t="shared" ca="1" si="41"/>
        <v>0</v>
      </c>
      <c r="I48" s="243">
        <f t="shared" ref="I48:BT49" ca="1" si="50">OFFSET(INDIRECT("'"&amp;Opt_alt&amp;"'!H12"),$A48,I$5)*$DF48</f>
        <v>0</v>
      </c>
      <c r="J48" s="243">
        <f t="shared" ca="1" si="50"/>
        <v>0</v>
      </c>
      <c r="K48" s="243">
        <f t="shared" ca="1" si="50"/>
        <v>0</v>
      </c>
      <c r="L48" s="243">
        <f t="shared" ca="1" si="50"/>
        <v>0</v>
      </c>
      <c r="M48" s="243">
        <f t="shared" ca="1" si="50"/>
        <v>0</v>
      </c>
      <c r="N48" s="243">
        <f t="shared" ca="1" si="50"/>
        <v>0</v>
      </c>
      <c r="O48" s="243">
        <f t="shared" ca="1" si="50"/>
        <v>0</v>
      </c>
      <c r="P48" s="243">
        <f t="shared" ca="1" si="50"/>
        <v>0</v>
      </c>
      <c r="Q48" s="243">
        <f t="shared" ca="1" si="50"/>
        <v>0</v>
      </c>
      <c r="R48" s="243">
        <f t="shared" ca="1" si="50"/>
        <v>0</v>
      </c>
      <c r="S48" s="243">
        <f t="shared" ca="1" si="50"/>
        <v>0</v>
      </c>
      <c r="T48" s="243">
        <f t="shared" ca="1" si="50"/>
        <v>0</v>
      </c>
      <c r="U48" s="243">
        <f t="shared" ca="1" si="50"/>
        <v>0</v>
      </c>
      <c r="V48" s="243">
        <f t="shared" ca="1" si="50"/>
        <v>0</v>
      </c>
      <c r="W48" s="243">
        <f t="shared" ca="1" si="50"/>
        <v>0</v>
      </c>
      <c r="X48" s="243">
        <f t="shared" ca="1" si="50"/>
        <v>0</v>
      </c>
      <c r="Y48" s="243">
        <f t="shared" ca="1" si="50"/>
        <v>0</v>
      </c>
      <c r="Z48" s="243">
        <f t="shared" ca="1" si="50"/>
        <v>0</v>
      </c>
      <c r="AA48" s="243">
        <f t="shared" ca="1" si="50"/>
        <v>0</v>
      </c>
      <c r="AB48" s="243">
        <f t="shared" ca="1" si="50"/>
        <v>0</v>
      </c>
      <c r="AC48" s="243">
        <f t="shared" ca="1" si="50"/>
        <v>0</v>
      </c>
      <c r="AD48" s="243">
        <f t="shared" ca="1" si="50"/>
        <v>0</v>
      </c>
      <c r="AE48" s="243">
        <f t="shared" ca="1" si="50"/>
        <v>0</v>
      </c>
      <c r="AF48" s="243">
        <f t="shared" ca="1" si="50"/>
        <v>0</v>
      </c>
      <c r="AG48" s="243">
        <f t="shared" ca="1" si="50"/>
        <v>0</v>
      </c>
      <c r="AH48" s="243">
        <f t="shared" ca="1" si="50"/>
        <v>0</v>
      </c>
      <c r="AI48" s="243">
        <f t="shared" ca="1" si="50"/>
        <v>0</v>
      </c>
      <c r="AJ48" s="243">
        <f t="shared" ca="1" si="50"/>
        <v>0</v>
      </c>
      <c r="AK48" s="243">
        <f t="shared" ca="1" si="50"/>
        <v>0</v>
      </c>
      <c r="AL48" s="243">
        <f t="shared" ca="1" si="50"/>
        <v>0</v>
      </c>
      <c r="AM48" s="243">
        <f t="shared" ca="1" si="50"/>
        <v>0</v>
      </c>
      <c r="AN48" s="243">
        <f t="shared" ca="1" si="50"/>
        <v>0</v>
      </c>
      <c r="AO48" s="243">
        <f t="shared" ca="1" si="50"/>
        <v>0</v>
      </c>
      <c r="AP48" s="243">
        <f t="shared" ca="1" si="50"/>
        <v>0</v>
      </c>
      <c r="AQ48" s="243">
        <f t="shared" ca="1" si="50"/>
        <v>0</v>
      </c>
      <c r="AR48" s="243">
        <f t="shared" ca="1" si="50"/>
        <v>0</v>
      </c>
      <c r="AS48" s="243">
        <f t="shared" ca="1" si="50"/>
        <v>0</v>
      </c>
      <c r="AT48" s="243">
        <f t="shared" ca="1" si="50"/>
        <v>0</v>
      </c>
      <c r="AU48" s="243">
        <f t="shared" ca="1" si="50"/>
        <v>0</v>
      </c>
      <c r="AV48" s="243">
        <f t="shared" ca="1" si="50"/>
        <v>0</v>
      </c>
      <c r="AW48" s="243">
        <f t="shared" ca="1" si="50"/>
        <v>0</v>
      </c>
      <c r="AX48" s="243">
        <f t="shared" ca="1" si="50"/>
        <v>0</v>
      </c>
      <c r="AY48" s="243">
        <f t="shared" ca="1" si="50"/>
        <v>0</v>
      </c>
      <c r="AZ48" s="243">
        <f t="shared" ca="1" si="50"/>
        <v>0</v>
      </c>
      <c r="BA48" s="243">
        <f t="shared" ca="1" si="50"/>
        <v>0</v>
      </c>
      <c r="BB48" s="243">
        <f t="shared" ca="1" si="50"/>
        <v>0</v>
      </c>
      <c r="BC48" s="243">
        <f t="shared" ca="1" si="50"/>
        <v>0</v>
      </c>
      <c r="BD48" s="243">
        <f t="shared" ca="1" si="50"/>
        <v>0</v>
      </c>
      <c r="BE48" s="243">
        <f t="shared" ca="1" si="50"/>
        <v>0</v>
      </c>
      <c r="BF48" s="243">
        <f t="shared" ca="1" si="50"/>
        <v>0</v>
      </c>
      <c r="BG48" s="243">
        <f t="shared" ca="1" si="50"/>
        <v>0</v>
      </c>
      <c r="BH48" s="243">
        <f t="shared" ca="1" si="50"/>
        <v>0</v>
      </c>
      <c r="BI48" s="243">
        <f t="shared" ca="1" si="50"/>
        <v>0</v>
      </c>
      <c r="BJ48" s="243">
        <f t="shared" ca="1" si="50"/>
        <v>0</v>
      </c>
      <c r="BK48" s="243">
        <f t="shared" ca="1" si="50"/>
        <v>0</v>
      </c>
      <c r="BL48" s="243">
        <f t="shared" ca="1" si="50"/>
        <v>0</v>
      </c>
      <c r="BM48" s="243">
        <f t="shared" ca="1" si="50"/>
        <v>0</v>
      </c>
      <c r="BN48" s="243">
        <f t="shared" ca="1" si="50"/>
        <v>0</v>
      </c>
      <c r="BO48" s="243">
        <f t="shared" ca="1" si="50"/>
        <v>0</v>
      </c>
      <c r="BP48" s="243">
        <f t="shared" ca="1" si="50"/>
        <v>0</v>
      </c>
      <c r="BQ48" s="243">
        <f t="shared" ca="1" si="50"/>
        <v>0</v>
      </c>
      <c r="BR48" s="243">
        <f t="shared" ca="1" si="50"/>
        <v>0</v>
      </c>
      <c r="BS48" s="243">
        <f t="shared" ca="1" si="50"/>
        <v>0</v>
      </c>
      <c r="BT48" s="243">
        <f t="shared" ca="1" si="50"/>
        <v>0</v>
      </c>
      <c r="BU48" s="243">
        <f t="shared" ca="1" si="49"/>
        <v>0</v>
      </c>
      <c r="BV48" s="243">
        <f t="shared" ca="1" si="49"/>
        <v>0</v>
      </c>
      <c r="BW48" s="243">
        <f t="shared" ca="1" si="49"/>
        <v>0</v>
      </c>
      <c r="BX48" s="243">
        <f t="shared" ca="1" si="49"/>
        <v>0</v>
      </c>
      <c r="BY48" s="243">
        <f t="shared" ca="1" si="49"/>
        <v>0</v>
      </c>
      <c r="BZ48" s="243">
        <f t="shared" ca="1" si="49"/>
        <v>0</v>
      </c>
      <c r="CA48" s="243">
        <f t="shared" ca="1" si="49"/>
        <v>0</v>
      </c>
      <c r="CB48" s="243">
        <f t="shared" ca="1" si="49"/>
        <v>0</v>
      </c>
      <c r="CC48" s="243">
        <f t="shared" ca="1" si="49"/>
        <v>0</v>
      </c>
      <c r="CD48" s="243">
        <f t="shared" ca="1" si="49"/>
        <v>0</v>
      </c>
      <c r="CE48" s="243">
        <f t="shared" ca="1" si="49"/>
        <v>0</v>
      </c>
      <c r="CF48" s="243">
        <f t="shared" ca="1" si="49"/>
        <v>0</v>
      </c>
      <c r="CG48" s="243">
        <f t="shared" ca="1" si="49"/>
        <v>0</v>
      </c>
      <c r="CH48" s="243">
        <f t="shared" ca="1" si="49"/>
        <v>0</v>
      </c>
      <c r="CI48" s="243">
        <f t="shared" ca="1" si="49"/>
        <v>0</v>
      </c>
      <c r="CJ48" s="243">
        <f t="shared" ca="1" si="49"/>
        <v>0</v>
      </c>
      <c r="CK48" s="243">
        <f t="shared" ca="1" si="49"/>
        <v>0</v>
      </c>
      <c r="CL48" s="243">
        <f t="shared" ca="1" si="49"/>
        <v>0</v>
      </c>
      <c r="CM48" s="243">
        <f t="shared" ca="1" si="49"/>
        <v>0</v>
      </c>
      <c r="CN48" s="243">
        <f t="shared" ca="1" si="49"/>
        <v>0</v>
      </c>
      <c r="CO48" s="243">
        <f t="shared" ca="1" si="49"/>
        <v>0</v>
      </c>
      <c r="CP48" s="243">
        <f t="shared" ca="1" si="49"/>
        <v>0</v>
      </c>
      <c r="CQ48" s="243">
        <f t="shared" ca="1" si="49"/>
        <v>0</v>
      </c>
      <c r="CR48" s="243">
        <f t="shared" ca="1" si="49"/>
        <v>0</v>
      </c>
      <c r="CS48" s="243">
        <f t="shared" ca="1" si="49"/>
        <v>0</v>
      </c>
      <c r="CT48" s="243">
        <f t="shared" ca="1" si="49"/>
        <v>0</v>
      </c>
      <c r="CU48" s="243">
        <f t="shared" ca="1" si="49"/>
        <v>0</v>
      </c>
      <c r="CV48" s="243">
        <f t="shared" ca="1" si="49"/>
        <v>0</v>
      </c>
      <c r="CW48" s="243">
        <f t="shared" ca="1" si="49"/>
        <v>0</v>
      </c>
      <c r="CX48" s="243">
        <f t="shared" ca="1" si="49"/>
        <v>0</v>
      </c>
      <c r="CY48" s="243">
        <f t="shared" ca="1" si="49"/>
        <v>0</v>
      </c>
      <c r="CZ48" s="243">
        <f t="shared" ca="1" si="49"/>
        <v>0</v>
      </c>
      <c r="DA48" s="243">
        <f t="shared" ca="1" si="49"/>
        <v>0</v>
      </c>
      <c r="DB48" s="243">
        <f t="shared" ca="1" si="49"/>
        <v>0</v>
      </c>
      <c r="DC48" s="243">
        <f t="shared" ca="1" si="49"/>
        <v>0</v>
      </c>
      <c r="DE48" s="113" t="str">
        <f t="shared" ca="1" si="20"/>
        <v>D.3.11.</v>
      </c>
      <c r="DF48">
        <v>1</v>
      </c>
      <c r="DG48">
        <f t="shared" ca="1" si="21"/>
        <v>21</v>
      </c>
      <c r="DH48">
        <v>0</v>
      </c>
    </row>
    <row r="49" spans="1:112" hidden="1">
      <c r="A49" s="68">
        <v>37</v>
      </c>
      <c r="B49" s="240" t="str">
        <f t="shared" ca="1" si="45"/>
        <v>D.3.L.</v>
      </c>
      <c r="C49" s="241" t="str">
        <f t="shared" ca="1" si="46"/>
        <v>Likutinė vertė</v>
      </c>
      <c r="D49" s="244"/>
      <c r="E49" s="242">
        <f t="shared" ca="1" si="47"/>
        <v>0.21</v>
      </c>
      <c r="F49" s="171">
        <f ca="1">H49+NPV(FD,I49:INDEX(I49:DC49,PAL))</f>
        <v>0</v>
      </c>
      <c r="G49" s="171">
        <f ca="1">SUMIF($H$5:$DC$5,"&lt;="&amp;PAL,$H49:$DC49)</f>
        <v>0</v>
      </c>
      <c r="H49" s="243">
        <f t="shared" ca="1" si="41"/>
        <v>0</v>
      </c>
      <c r="I49" s="243">
        <f t="shared" ca="1" si="50"/>
        <v>0</v>
      </c>
      <c r="J49" s="243">
        <f t="shared" ca="1" si="50"/>
        <v>0</v>
      </c>
      <c r="K49" s="243">
        <f t="shared" ca="1" si="50"/>
        <v>0</v>
      </c>
      <c r="L49" s="243">
        <f t="shared" ca="1" si="50"/>
        <v>0</v>
      </c>
      <c r="M49" s="243">
        <f t="shared" ca="1" si="50"/>
        <v>0</v>
      </c>
      <c r="N49" s="243">
        <f t="shared" ca="1" si="50"/>
        <v>0</v>
      </c>
      <c r="O49" s="243">
        <f t="shared" ca="1" si="50"/>
        <v>0</v>
      </c>
      <c r="P49" s="243">
        <f t="shared" ca="1" si="50"/>
        <v>0</v>
      </c>
      <c r="Q49" s="243">
        <f t="shared" ca="1" si="50"/>
        <v>0</v>
      </c>
      <c r="R49" s="243">
        <f t="shared" ca="1" si="50"/>
        <v>0</v>
      </c>
      <c r="S49" s="243">
        <f t="shared" ca="1" si="50"/>
        <v>0</v>
      </c>
      <c r="T49" s="243">
        <f t="shared" ca="1" si="50"/>
        <v>0</v>
      </c>
      <c r="U49" s="243">
        <f t="shared" ca="1" si="50"/>
        <v>0</v>
      </c>
      <c r="V49" s="243">
        <f t="shared" ca="1" si="50"/>
        <v>0</v>
      </c>
      <c r="W49" s="243">
        <f t="shared" ca="1" si="50"/>
        <v>0</v>
      </c>
      <c r="X49" s="243">
        <f t="shared" ca="1" si="50"/>
        <v>0</v>
      </c>
      <c r="Y49" s="243">
        <f t="shared" ca="1" si="50"/>
        <v>0</v>
      </c>
      <c r="Z49" s="243">
        <f t="shared" ca="1" si="50"/>
        <v>0</v>
      </c>
      <c r="AA49" s="243">
        <f t="shared" ca="1" si="50"/>
        <v>0</v>
      </c>
      <c r="AB49" s="243">
        <f t="shared" ca="1" si="50"/>
        <v>0</v>
      </c>
      <c r="AC49" s="243">
        <f t="shared" ca="1" si="50"/>
        <v>0</v>
      </c>
      <c r="AD49" s="243">
        <f t="shared" ca="1" si="50"/>
        <v>0</v>
      </c>
      <c r="AE49" s="243">
        <f t="shared" ca="1" si="50"/>
        <v>0</v>
      </c>
      <c r="AF49" s="243">
        <f t="shared" ca="1" si="50"/>
        <v>0</v>
      </c>
      <c r="AG49" s="243">
        <f t="shared" ca="1" si="50"/>
        <v>0</v>
      </c>
      <c r="AH49" s="243">
        <f t="shared" ca="1" si="50"/>
        <v>0</v>
      </c>
      <c r="AI49" s="243">
        <f t="shared" ca="1" si="50"/>
        <v>0</v>
      </c>
      <c r="AJ49" s="243">
        <f t="shared" ca="1" si="50"/>
        <v>0</v>
      </c>
      <c r="AK49" s="243">
        <f t="shared" ca="1" si="50"/>
        <v>0</v>
      </c>
      <c r="AL49" s="243">
        <f t="shared" ca="1" si="50"/>
        <v>0</v>
      </c>
      <c r="AM49" s="243">
        <f t="shared" ca="1" si="50"/>
        <v>0</v>
      </c>
      <c r="AN49" s="243">
        <f t="shared" ca="1" si="50"/>
        <v>0</v>
      </c>
      <c r="AO49" s="243">
        <f t="shared" ca="1" si="50"/>
        <v>0</v>
      </c>
      <c r="AP49" s="243">
        <f t="shared" ca="1" si="50"/>
        <v>0</v>
      </c>
      <c r="AQ49" s="243">
        <f t="shared" ca="1" si="50"/>
        <v>0</v>
      </c>
      <c r="AR49" s="243">
        <f t="shared" ca="1" si="50"/>
        <v>0</v>
      </c>
      <c r="AS49" s="243">
        <f t="shared" ca="1" si="50"/>
        <v>0</v>
      </c>
      <c r="AT49" s="243">
        <f t="shared" ca="1" si="50"/>
        <v>0</v>
      </c>
      <c r="AU49" s="243">
        <f t="shared" ca="1" si="50"/>
        <v>0</v>
      </c>
      <c r="AV49" s="243">
        <f t="shared" ca="1" si="50"/>
        <v>0</v>
      </c>
      <c r="AW49" s="243">
        <f t="shared" ca="1" si="50"/>
        <v>0</v>
      </c>
      <c r="AX49" s="243">
        <f t="shared" ca="1" si="50"/>
        <v>0</v>
      </c>
      <c r="AY49" s="243">
        <f t="shared" ca="1" si="50"/>
        <v>0</v>
      </c>
      <c r="AZ49" s="243">
        <f t="shared" ca="1" si="50"/>
        <v>0</v>
      </c>
      <c r="BA49" s="243">
        <f t="shared" ca="1" si="50"/>
        <v>0</v>
      </c>
      <c r="BB49" s="243">
        <f t="shared" ca="1" si="50"/>
        <v>0</v>
      </c>
      <c r="BC49" s="243">
        <f t="shared" ca="1" si="50"/>
        <v>0</v>
      </c>
      <c r="BD49" s="243">
        <f t="shared" ca="1" si="50"/>
        <v>0</v>
      </c>
      <c r="BE49" s="243">
        <f t="shared" ca="1" si="50"/>
        <v>0</v>
      </c>
      <c r="BF49" s="243">
        <f t="shared" ca="1" si="50"/>
        <v>0</v>
      </c>
      <c r="BG49" s="243">
        <f t="shared" ca="1" si="50"/>
        <v>0</v>
      </c>
      <c r="BH49" s="243">
        <f t="shared" ca="1" si="50"/>
        <v>0</v>
      </c>
      <c r="BI49" s="243">
        <f t="shared" ca="1" si="50"/>
        <v>0</v>
      </c>
      <c r="BJ49" s="243">
        <f t="shared" ca="1" si="50"/>
        <v>0</v>
      </c>
      <c r="BK49" s="243">
        <f t="shared" ca="1" si="50"/>
        <v>0</v>
      </c>
      <c r="BL49" s="243">
        <f t="shared" ca="1" si="50"/>
        <v>0</v>
      </c>
      <c r="BM49" s="243">
        <f t="shared" ca="1" si="50"/>
        <v>0</v>
      </c>
      <c r="BN49" s="243">
        <f t="shared" ca="1" si="50"/>
        <v>0</v>
      </c>
      <c r="BO49" s="243">
        <f t="shared" ca="1" si="50"/>
        <v>0</v>
      </c>
      <c r="BP49" s="243">
        <f t="shared" ca="1" si="50"/>
        <v>0</v>
      </c>
      <c r="BQ49" s="243">
        <f t="shared" ca="1" si="50"/>
        <v>0</v>
      </c>
      <c r="BR49" s="243">
        <f t="shared" ca="1" si="50"/>
        <v>0</v>
      </c>
      <c r="BS49" s="243">
        <f t="shared" ca="1" si="50"/>
        <v>0</v>
      </c>
      <c r="BT49" s="243">
        <f t="shared" ca="1" si="50"/>
        <v>0</v>
      </c>
      <c r="BU49" s="243">
        <f t="shared" ca="1" si="49"/>
        <v>0</v>
      </c>
      <c r="BV49" s="243">
        <f t="shared" ca="1" si="49"/>
        <v>0</v>
      </c>
      <c r="BW49" s="243">
        <f t="shared" ca="1" si="49"/>
        <v>0</v>
      </c>
      <c r="BX49" s="243">
        <f t="shared" ca="1" si="49"/>
        <v>0</v>
      </c>
      <c r="BY49" s="243">
        <f t="shared" ca="1" si="49"/>
        <v>0</v>
      </c>
      <c r="BZ49" s="243">
        <f t="shared" ca="1" si="49"/>
        <v>0</v>
      </c>
      <c r="CA49" s="243">
        <f t="shared" ca="1" si="49"/>
        <v>0</v>
      </c>
      <c r="CB49" s="243">
        <f t="shared" ca="1" si="49"/>
        <v>0</v>
      </c>
      <c r="CC49" s="243">
        <f t="shared" ca="1" si="49"/>
        <v>0</v>
      </c>
      <c r="CD49" s="243">
        <f t="shared" ca="1" si="49"/>
        <v>0</v>
      </c>
      <c r="CE49" s="243">
        <f t="shared" ca="1" si="49"/>
        <v>0</v>
      </c>
      <c r="CF49" s="243">
        <f t="shared" ca="1" si="49"/>
        <v>0</v>
      </c>
      <c r="CG49" s="243">
        <f t="shared" ca="1" si="49"/>
        <v>0</v>
      </c>
      <c r="CH49" s="243">
        <f t="shared" ca="1" si="49"/>
        <v>0</v>
      </c>
      <c r="CI49" s="243">
        <f t="shared" ca="1" si="49"/>
        <v>0</v>
      </c>
      <c r="CJ49" s="243">
        <f t="shared" ca="1" si="49"/>
        <v>0</v>
      </c>
      <c r="CK49" s="243">
        <f t="shared" ca="1" si="49"/>
        <v>0</v>
      </c>
      <c r="CL49" s="243">
        <f t="shared" ca="1" si="49"/>
        <v>0</v>
      </c>
      <c r="CM49" s="243">
        <f t="shared" ca="1" si="49"/>
        <v>0</v>
      </c>
      <c r="CN49" s="243">
        <f t="shared" ca="1" si="49"/>
        <v>0</v>
      </c>
      <c r="CO49" s="243">
        <f t="shared" ca="1" si="49"/>
        <v>0</v>
      </c>
      <c r="CP49" s="243">
        <f t="shared" ca="1" si="49"/>
        <v>0</v>
      </c>
      <c r="CQ49" s="243">
        <f t="shared" ca="1" si="49"/>
        <v>0</v>
      </c>
      <c r="CR49" s="243">
        <f t="shared" ca="1" si="49"/>
        <v>0</v>
      </c>
      <c r="CS49" s="243">
        <f t="shared" ca="1" si="49"/>
        <v>0</v>
      </c>
      <c r="CT49" s="243">
        <f t="shared" ca="1" si="49"/>
        <v>0</v>
      </c>
      <c r="CU49" s="243">
        <f t="shared" ca="1" si="49"/>
        <v>0</v>
      </c>
      <c r="CV49" s="243">
        <f t="shared" ca="1" si="49"/>
        <v>0</v>
      </c>
      <c r="CW49" s="243">
        <f t="shared" ca="1" si="49"/>
        <v>0</v>
      </c>
      <c r="CX49" s="243">
        <f t="shared" ca="1" si="49"/>
        <v>0</v>
      </c>
      <c r="CY49" s="243">
        <f t="shared" ca="1" si="49"/>
        <v>0</v>
      </c>
      <c r="CZ49" s="243">
        <f t="shared" ca="1" si="49"/>
        <v>0</v>
      </c>
      <c r="DA49" s="243">
        <f t="shared" ca="1" si="49"/>
        <v>0</v>
      </c>
      <c r="DB49" s="243">
        <f t="shared" ca="1" si="49"/>
        <v>0</v>
      </c>
      <c r="DC49" s="243">
        <f t="shared" ca="1" si="49"/>
        <v>0</v>
      </c>
      <c r="DE49" s="113" t="str">
        <f t="shared" ca="1" si="20"/>
        <v>D.3.L.</v>
      </c>
      <c r="DF49">
        <v>1</v>
      </c>
      <c r="DG49">
        <f t="shared" ca="1" si="21"/>
        <v>21</v>
      </c>
      <c r="DH49">
        <f ca="1">DG49/(100+DG49)</f>
        <v>0.17355371900826447</v>
      </c>
    </row>
    <row r="50" spans="1:112" hidden="1">
      <c r="A50" s="68">
        <v>38</v>
      </c>
      <c r="B50" s="240" t="str">
        <f t="shared" ca="1" si="45"/>
        <v>E.</v>
      </c>
      <c r="C50" s="303" t="str">
        <f t="shared" ca="1" si="46"/>
        <v>INVESTICINĖS VEIKLOS</v>
      </c>
      <c r="D50" s="244"/>
      <c r="E50" s="242" t="str">
        <f t="shared" ca="1" si="47"/>
        <v/>
      </c>
      <c r="F50" s="173">
        <f ca="1">F51+F64+F77</f>
        <v>2344074423.5326204</v>
      </c>
      <c r="G50" s="171">
        <f ca="1">SUMIF($H$5:$DC$5,"&lt;="&amp;PAL,$H50:$DC50)</f>
        <v>2889945508.9852252</v>
      </c>
      <c r="H50" s="328">
        <f ca="1">SUM(H51,H64,H77)</f>
        <v>0</v>
      </c>
      <c r="I50" s="328">
        <f t="shared" ref="I50:BT50" ca="1" si="51">SUM(I51,I64,I77)</f>
        <v>1726440</v>
      </c>
      <c r="J50" s="328">
        <f t="shared" ca="1" si="51"/>
        <v>122802514.5</v>
      </c>
      <c r="K50" s="328">
        <f t="shared" ca="1" si="51"/>
        <v>353251207.72201359</v>
      </c>
      <c r="L50" s="328">
        <f t="shared" ca="1" si="51"/>
        <v>502116216.87313688</v>
      </c>
      <c r="M50" s="328">
        <f t="shared" ca="1" si="51"/>
        <v>805113689.2011373</v>
      </c>
      <c r="N50" s="328">
        <f t="shared" ca="1" si="51"/>
        <v>309985000</v>
      </c>
      <c r="O50" s="328">
        <f t="shared" ca="1" si="51"/>
        <v>351769441</v>
      </c>
      <c r="P50" s="328">
        <f t="shared" ca="1" si="51"/>
        <v>197857999.68893749</v>
      </c>
      <c r="Q50" s="328">
        <f t="shared" ca="1" si="51"/>
        <v>114219000</v>
      </c>
      <c r="R50" s="328">
        <f t="shared" ca="1" si="51"/>
        <v>83135000</v>
      </c>
      <c r="S50" s="328">
        <f t="shared" ca="1" si="51"/>
        <v>25385000</v>
      </c>
      <c r="T50" s="328">
        <f t="shared" ca="1" si="51"/>
        <v>22584000</v>
      </c>
      <c r="U50" s="328">
        <f t="shared" ca="1" si="51"/>
        <v>0</v>
      </c>
      <c r="V50" s="328">
        <f t="shared" ca="1" si="51"/>
        <v>0</v>
      </c>
      <c r="W50" s="328">
        <f t="shared" ca="1" si="51"/>
        <v>0</v>
      </c>
      <c r="X50" s="328">
        <f t="shared" ca="1" si="51"/>
        <v>0</v>
      </c>
      <c r="Y50" s="328">
        <f t="shared" ca="1" si="51"/>
        <v>0</v>
      </c>
      <c r="Z50" s="328">
        <f t="shared" ca="1" si="51"/>
        <v>0</v>
      </c>
      <c r="AA50" s="328">
        <f t="shared" ca="1" si="51"/>
        <v>0</v>
      </c>
      <c r="AB50" s="328">
        <f t="shared" ca="1" si="51"/>
        <v>0</v>
      </c>
      <c r="AC50" s="328">
        <f t="shared" ca="1" si="51"/>
        <v>0</v>
      </c>
      <c r="AD50" s="328">
        <f t="shared" ca="1" si="51"/>
        <v>0</v>
      </c>
      <c r="AE50" s="328">
        <f t="shared" ca="1" si="51"/>
        <v>0</v>
      </c>
      <c r="AF50" s="328">
        <f t="shared" ca="1" si="51"/>
        <v>0</v>
      </c>
      <c r="AG50" s="328">
        <f t="shared" ca="1" si="51"/>
        <v>0</v>
      </c>
      <c r="AH50" s="328">
        <f t="shared" ca="1" si="51"/>
        <v>0</v>
      </c>
      <c r="AI50" s="328">
        <f t="shared" ca="1" si="51"/>
        <v>0</v>
      </c>
      <c r="AJ50" s="328">
        <f t="shared" ca="1" si="51"/>
        <v>0</v>
      </c>
      <c r="AK50" s="328">
        <f t="shared" ca="1" si="51"/>
        <v>0</v>
      </c>
      <c r="AL50" s="328">
        <f t="shared" ca="1" si="51"/>
        <v>0</v>
      </c>
      <c r="AM50" s="328">
        <f t="shared" ca="1" si="51"/>
        <v>0</v>
      </c>
      <c r="AN50" s="328">
        <f t="shared" ca="1" si="51"/>
        <v>0</v>
      </c>
      <c r="AO50" s="328">
        <f t="shared" ca="1" si="51"/>
        <v>0</v>
      </c>
      <c r="AP50" s="328">
        <f t="shared" ca="1" si="51"/>
        <v>0</v>
      </c>
      <c r="AQ50" s="328">
        <f t="shared" ca="1" si="51"/>
        <v>0</v>
      </c>
      <c r="AR50" s="328">
        <f t="shared" ca="1" si="51"/>
        <v>0</v>
      </c>
      <c r="AS50" s="328">
        <f t="shared" ca="1" si="51"/>
        <v>0</v>
      </c>
      <c r="AT50" s="328">
        <f t="shared" ca="1" si="51"/>
        <v>0</v>
      </c>
      <c r="AU50" s="328">
        <f t="shared" ca="1" si="51"/>
        <v>0</v>
      </c>
      <c r="AV50" s="328">
        <f t="shared" ca="1" si="51"/>
        <v>0</v>
      </c>
      <c r="AW50" s="328">
        <f t="shared" ca="1" si="51"/>
        <v>0</v>
      </c>
      <c r="AX50" s="328">
        <f t="shared" ca="1" si="51"/>
        <v>0</v>
      </c>
      <c r="AY50" s="328">
        <f t="shared" ca="1" si="51"/>
        <v>0</v>
      </c>
      <c r="AZ50" s="328">
        <f t="shared" ca="1" si="51"/>
        <v>0</v>
      </c>
      <c r="BA50" s="328">
        <f t="shared" ca="1" si="51"/>
        <v>0</v>
      </c>
      <c r="BB50" s="328">
        <f t="shared" ca="1" si="51"/>
        <v>0</v>
      </c>
      <c r="BC50" s="328">
        <f t="shared" ca="1" si="51"/>
        <v>0</v>
      </c>
      <c r="BD50" s="328">
        <f t="shared" ca="1" si="51"/>
        <v>0</v>
      </c>
      <c r="BE50" s="328">
        <f t="shared" ca="1" si="51"/>
        <v>0</v>
      </c>
      <c r="BF50" s="328">
        <f t="shared" ca="1" si="51"/>
        <v>0</v>
      </c>
      <c r="BG50" s="328">
        <f t="shared" ca="1" si="51"/>
        <v>0</v>
      </c>
      <c r="BH50" s="328">
        <f t="shared" ca="1" si="51"/>
        <v>0</v>
      </c>
      <c r="BI50" s="328">
        <f t="shared" ca="1" si="51"/>
        <v>0</v>
      </c>
      <c r="BJ50" s="328">
        <f t="shared" ca="1" si="51"/>
        <v>0</v>
      </c>
      <c r="BK50" s="328">
        <f t="shared" ca="1" si="51"/>
        <v>0</v>
      </c>
      <c r="BL50" s="328">
        <f t="shared" ca="1" si="51"/>
        <v>0</v>
      </c>
      <c r="BM50" s="328">
        <f t="shared" ca="1" si="51"/>
        <v>0</v>
      </c>
      <c r="BN50" s="328">
        <f t="shared" ca="1" si="51"/>
        <v>0</v>
      </c>
      <c r="BO50" s="328">
        <f t="shared" ca="1" si="51"/>
        <v>0</v>
      </c>
      <c r="BP50" s="328">
        <f t="shared" ca="1" si="51"/>
        <v>0</v>
      </c>
      <c r="BQ50" s="328">
        <f t="shared" ca="1" si="51"/>
        <v>0</v>
      </c>
      <c r="BR50" s="328">
        <f t="shared" ca="1" si="51"/>
        <v>0</v>
      </c>
      <c r="BS50" s="328">
        <f t="shared" ca="1" si="51"/>
        <v>0</v>
      </c>
      <c r="BT50" s="328">
        <f t="shared" ca="1" si="51"/>
        <v>0</v>
      </c>
      <c r="BU50" s="328">
        <f t="shared" ref="BU50:DC50" ca="1" si="52">SUM(BU51,BU64,BU77)</f>
        <v>0</v>
      </c>
      <c r="BV50" s="328">
        <f t="shared" ca="1" si="52"/>
        <v>0</v>
      </c>
      <c r="BW50" s="328">
        <f t="shared" ca="1" si="52"/>
        <v>0</v>
      </c>
      <c r="BX50" s="328">
        <f t="shared" ca="1" si="52"/>
        <v>0</v>
      </c>
      <c r="BY50" s="328">
        <f t="shared" ca="1" si="52"/>
        <v>0</v>
      </c>
      <c r="BZ50" s="328">
        <f t="shared" ca="1" si="52"/>
        <v>0</v>
      </c>
      <c r="CA50" s="328">
        <f t="shared" ca="1" si="52"/>
        <v>0</v>
      </c>
      <c r="CB50" s="328">
        <f t="shared" ca="1" si="52"/>
        <v>0</v>
      </c>
      <c r="CC50" s="328">
        <f t="shared" ca="1" si="52"/>
        <v>0</v>
      </c>
      <c r="CD50" s="328">
        <f t="shared" ca="1" si="52"/>
        <v>0</v>
      </c>
      <c r="CE50" s="328">
        <f t="shared" ca="1" si="52"/>
        <v>0</v>
      </c>
      <c r="CF50" s="328">
        <f t="shared" ca="1" si="52"/>
        <v>0</v>
      </c>
      <c r="CG50" s="328">
        <f t="shared" ca="1" si="52"/>
        <v>0</v>
      </c>
      <c r="CH50" s="328">
        <f t="shared" ca="1" si="52"/>
        <v>0</v>
      </c>
      <c r="CI50" s="328">
        <f t="shared" ca="1" si="52"/>
        <v>0</v>
      </c>
      <c r="CJ50" s="328">
        <f t="shared" ca="1" si="52"/>
        <v>0</v>
      </c>
      <c r="CK50" s="328">
        <f t="shared" ca="1" si="52"/>
        <v>0</v>
      </c>
      <c r="CL50" s="328">
        <f t="shared" ca="1" si="52"/>
        <v>0</v>
      </c>
      <c r="CM50" s="328">
        <f t="shared" ca="1" si="52"/>
        <v>0</v>
      </c>
      <c r="CN50" s="328">
        <f t="shared" ca="1" si="52"/>
        <v>0</v>
      </c>
      <c r="CO50" s="328">
        <f t="shared" ca="1" si="52"/>
        <v>0</v>
      </c>
      <c r="CP50" s="328">
        <f t="shared" ca="1" si="52"/>
        <v>0</v>
      </c>
      <c r="CQ50" s="328">
        <f t="shared" ca="1" si="52"/>
        <v>0</v>
      </c>
      <c r="CR50" s="328">
        <f t="shared" ca="1" si="52"/>
        <v>0</v>
      </c>
      <c r="CS50" s="328">
        <f t="shared" ca="1" si="52"/>
        <v>0</v>
      </c>
      <c r="CT50" s="328">
        <f t="shared" ca="1" si="52"/>
        <v>0</v>
      </c>
      <c r="CU50" s="328">
        <f t="shared" ca="1" si="52"/>
        <v>0</v>
      </c>
      <c r="CV50" s="328">
        <f t="shared" ca="1" si="52"/>
        <v>0</v>
      </c>
      <c r="CW50" s="328">
        <f t="shared" ca="1" si="52"/>
        <v>0</v>
      </c>
      <c r="CX50" s="328">
        <f t="shared" ca="1" si="52"/>
        <v>0</v>
      </c>
      <c r="CY50" s="328">
        <f t="shared" ca="1" si="52"/>
        <v>0</v>
      </c>
      <c r="CZ50" s="328">
        <f t="shared" ca="1" si="52"/>
        <v>0</v>
      </c>
      <c r="DA50" s="328">
        <f t="shared" ca="1" si="52"/>
        <v>0</v>
      </c>
      <c r="DB50" s="328">
        <f t="shared" ca="1" si="52"/>
        <v>0</v>
      </c>
      <c r="DC50" s="328">
        <f t="shared" ca="1" si="52"/>
        <v>0</v>
      </c>
      <c r="DE50" s="113"/>
      <c r="DF50">
        <v>1</v>
      </c>
    </row>
    <row r="51" spans="1:112" hidden="1">
      <c r="A51" s="68">
        <v>39</v>
      </c>
      <c r="B51" s="240" t="str">
        <f t="shared" ca="1" si="45"/>
        <v>E.1.</v>
      </c>
      <c r="C51" s="303" t="str">
        <f t="shared" ca="1" si="46"/>
        <v>Infrastruktūros vystymas</v>
      </c>
      <c r="D51" s="244"/>
      <c r="E51" s="242" t="str">
        <f t="shared" ca="1" si="47"/>
        <v/>
      </c>
      <c r="F51" s="173">
        <f ca="1">SUM(F52:F62)</f>
        <v>2341927268.5019236</v>
      </c>
      <c r="G51" s="171">
        <f ca="1">SUMIF($H$5:$DC$5,"&lt;="&amp;PAL,$H51:$DC51)</f>
        <v>2887545508.9852252</v>
      </c>
      <c r="H51" s="328">
        <f ca="1">SUM(H52:H62)</f>
        <v>0</v>
      </c>
      <c r="I51" s="328">
        <f t="shared" ref="I51:BT51" ca="1" si="53">SUM(I52:I62)</f>
        <v>1726440</v>
      </c>
      <c r="J51" s="328">
        <f t="shared" ca="1" si="53"/>
        <v>121827514.5</v>
      </c>
      <c r="K51" s="328">
        <f t="shared" ca="1" si="53"/>
        <v>352251207.72201359</v>
      </c>
      <c r="L51" s="328">
        <f t="shared" ca="1" si="53"/>
        <v>501891216.87313688</v>
      </c>
      <c r="M51" s="328">
        <f t="shared" ca="1" si="53"/>
        <v>804913689.2011373</v>
      </c>
      <c r="N51" s="328">
        <f t="shared" ca="1" si="53"/>
        <v>309985000</v>
      </c>
      <c r="O51" s="328">
        <f t="shared" ca="1" si="53"/>
        <v>351769441</v>
      </c>
      <c r="P51" s="328">
        <f t="shared" ca="1" si="53"/>
        <v>197857999.68893749</v>
      </c>
      <c r="Q51" s="328">
        <f t="shared" ca="1" si="53"/>
        <v>114219000</v>
      </c>
      <c r="R51" s="328">
        <f t="shared" ca="1" si="53"/>
        <v>83135000</v>
      </c>
      <c r="S51" s="328">
        <f t="shared" ca="1" si="53"/>
        <v>25385000</v>
      </c>
      <c r="T51" s="328">
        <f t="shared" ca="1" si="53"/>
        <v>22584000</v>
      </c>
      <c r="U51" s="328">
        <f t="shared" ca="1" si="53"/>
        <v>0</v>
      </c>
      <c r="V51" s="328">
        <f t="shared" ca="1" si="53"/>
        <v>0</v>
      </c>
      <c r="W51" s="328">
        <f t="shared" ca="1" si="53"/>
        <v>0</v>
      </c>
      <c r="X51" s="328">
        <f t="shared" ca="1" si="53"/>
        <v>0</v>
      </c>
      <c r="Y51" s="328">
        <f t="shared" ca="1" si="53"/>
        <v>0</v>
      </c>
      <c r="Z51" s="328">
        <f t="shared" ca="1" si="53"/>
        <v>0</v>
      </c>
      <c r="AA51" s="328">
        <f t="shared" ca="1" si="53"/>
        <v>0</v>
      </c>
      <c r="AB51" s="328">
        <f t="shared" ca="1" si="53"/>
        <v>0</v>
      </c>
      <c r="AC51" s="328">
        <f t="shared" ca="1" si="53"/>
        <v>0</v>
      </c>
      <c r="AD51" s="328">
        <f t="shared" ca="1" si="53"/>
        <v>0</v>
      </c>
      <c r="AE51" s="328">
        <f t="shared" ca="1" si="53"/>
        <v>0</v>
      </c>
      <c r="AF51" s="328">
        <f t="shared" ca="1" si="53"/>
        <v>0</v>
      </c>
      <c r="AG51" s="328">
        <f t="shared" ca="1" si="53"/>
        <v>0</v>
      </c>
      <c r="AH51" s="328">
        <f t="shared" ca="1" si="53"/>
        <v>0</v>
      </c>
      <c r="AI51" s="328">
        <f t="shared" ca="1" si="53"/>
        <v>0</v>
      </c>
      <c r="AJ51" s="328">
        <f t="shared" ca="1" si="53"/>
        <v>0</v>
      </c>
      <c r="AK51" s="328">
        <f t="shared" ca="1" si="53"/>
        <v>0</v>
      </c>
      <c r="AL51" s="328">
        <f t="shared" ca="1" si="53"/>
        <v>0</v>
      </c>
      <c r="AM51" s="328">
        <f t="shared" ca="1" si="53"/>
        <v>0</v>
      </c>
      <c r="AN51" s="328">
        <f t="shared" ca="1" si="53"/>
        <v>0</v>
      </c>
      <c r="AO51" s="328">
        <f t="shared" ca="1" si="53"/>
        <v>0</v>
      </c>
      <c r="AP51" s="328">
        <f t="shared" ca="1" si="53"/>
        <v>0</v>
      </c>
      <c r="AQ51" s="328">
        <f t="shared" ca="1" si="53"/>
        <v>0</v>
      </c>
      <c r="AR51" s="328">
        <f t="shared" ca="1" si="53"/>
        <v>0</v>
      </c>
      <c r="AS51" s="328">
        <f t="shared" ca="1" si="53"/>
        <v>0</v>
      </c>
      <c r="AT51" s="328">
        <f t="shared" ca="1" si="53"/>
        <v>0</v>
      </c>
      <c r="AU51" s="328">
        <f t="shared" ca="1" si="53"/>
        <v>0</v>
      </c>
      <c r="AV51" s="328">
        <f t="shared" ca="1" si="53"/>
        <v>0</v>
      </c>
      <c r="AW51" s="328">
        <f t="shared" ca="1" si="53"/>
        <v>0</v>
      </c>
      <c r="AX51" s="328">
        <f t="shared" ca="1" si="53"/>
        <v>0</v>
      </c>
      <c r="AY51" s="328">
        <f t="shared" ca="1" si="53"/>
        <v>0</v>
      </c>
      <c r="AZ51" s="328">
        <f t="shared" ca="1" si="53"/>
        <v>0</v>
      </c>
      <c r="BA51" s="328">
        <f t="shared" ca="1" si="53"/>
        <v>0</v>
      </c>
      <c r="BB51" s="328">
        <f t="shared" ca="1" si="53"/>
        <v>0</v>
      </c>
      <c r="BC51" s="328">
        <f t="shared" ca="1" si="53"/>
        <v>0</v>
      </c>
      <c r="BD51" s="328">
        <f t="shared" ca="1" si="53"/>
        <v>0</v>
      </c>
      <c r="BE51" s="328">
        <f t="shared" ca="1" si="53"/>
        <v>0</v>
      </c>
      <c r="BF51" s="328">
        <f t="shared" ca="1" si="53"/>
        <v>0</v>
      </c>
      <c r="BG51" s="328">
        <f t="shared" ca="1" si="53"/>
        <v>0</v>
      </c>
      <c r="BH51" s="328">
        <f t="shared" ca="1" si="53"/>
        <v>0</v>
      </c>
      <c r="BI51" s="328">
        <f t="shared" ca="1" si="53"/>
        <v>0</v>
      </c>
      <c r="BJ51" s="328">
        <f t="shared" ca="1" si="53"/>
        <v>0</v>
      </c>
      <c r="BK51" s="328">
        <f t="shared" ca="1" si="53"/>
        <v>0</v>
      </c>
      <c r="BL51" s="328">
        <f t="shared" ca="1" si="53"/>
        <v>0</v>
      </c>
      <c r="BM51" s="328">
        <f t="shared" ca="1" si="53"/>
        <v>0</v>
      </c>
      <c r="BN51" s="328">
        <f t="shared" ca="1" si="53"/>
        <v>0</v>
      </c>
      <c r="BO51" s="328">
        <f t="shared" ca="1" si="53"/>
        <v>0</v>
      </c>
      <c r="BP51" s="328">
        <f t="shared" ca="1" si="53"/>
        <v>0</v>
      </c>
      <c r="BQ51" s="328">
        <f t="shared" ca="1" si="53"/>
        <v>0</v>
      </c>
      <c r="BR51" s="328">
        <f t="shared" ca="1" si="53"/>
        <v>0</v>
      </c>
      <c r="BS51" s="328">
        <f t="shared" ca="1" si="53"/>
        <v>0</v>
      </c>
      <c r="BT51" s="328">
        <f t="shared" ca="1" si="53"/>
        <v>0</v>
      </c>
      <c r="BU51" s="328">
        <f t="shared" ref="BU51:DC51" ca="1" si="54">SUM(BU52:BU62)</f>
        <v>0</v>
      </c>
      <c r="BV51" s="328">
        <f t="shared" ca="1" si="54"/>
        <v>0</v>
      </c>
      <c r="BW51" s="328">
        <f t="shared" ca="1" si="54"/>
        <v>0</v>
      </c>
      <c r="BX51" s="328">
        <f t="shared" ca="1" si="54"/>
        <v>0</v>
      </c>
      <c r="BY51" s="328">
        <f t="shared" ca="1" si="54"/>
        <v>0</v>
      </c>
      <c r="BZ51" s="328">
        <f t="shared" ca="1" si="54"/>
        <v>0</v>
      </c>
      <c r="CA51" s="328">
        <f t="shared" ca="1" si="54"/>
        <v>0</v>
      </c>
      <c r="CB51" s="328">
        <f t="shared" ca="1" si="54"/>
        <v>0</v>
      </c>
      <c r="CC51" s="328">
        <f t="shared" ca="1" si="54"/>
        <v>0</v>
      </c>
      <c r="CD51" s="328">
        <f t="shared" ca="1" si="54"/>
        <v>0</v>
      </c>
      <c r="CE51" s="328">
        <f t="shared" ca="1" si="54"/>
        <v>0</v>
      </c>
      <c r="CF51" s="328">
        <f t="shared" ca="1" si="54"/>
        <v>0</v>
      </c>
      <c r="CG51" s="328">
        <f t="shared" ca="1" si="54"/>
        <v>0</v>
      </c>
      <c r="CH51" s="328">
        <f t="shared" ca="1" si="54"/>
        <v>0</v>
      </c>
      <c r="CI51" s="328">
        <f t="shared" ca="1" si="54"/>
        <v>0</v>
      </c>
      <c r="CJ51" s="328">
        <f t="shared" ca="1" si="54"/>
        <v>0</v>
      </c>
      <c r="CK51" s="328">
        <f t="shared" ca="1" si="54"/>
        <v>0</v>
      </c>
      <c r="CL51" s="328">
        <f t="shared" ca="1" si="54"/>
        <v>0</v>
      </c>
      <c r="CM51" s="328">
        <f t="shared" ca="1" si="54"/>
        <v>0</v>
      </c>
      <c r="CN51" s="328">
        <f t="shared" ca="1" si="54"/>
        <v>0</v>
      </c>
      <c r="CO51" s="328">
        <f t="shared" ca="1" si="54"/>
        <v>0</v>
      </c>
      <c r="CP51" s="328">
        <f t="shared" ca="1" si="54"/>
        <v>0</v>
      </c>
      <c r="CQ51" s="328">
        <f t="shared" ca="1" si="54"/>
        <v>0</v>
      </c>
      <c r="CR51" s="328">
        <f t="shared" ca="1" si="54"/>
        <v>0</v>
      </c>
      <c r="CS51" s="328">
        <f t="shared" ca="1" si="54"/>
        <v>0</v>
      </c>
      <c r="CT51" s="328">
        <f t="shared" ca="1" si="54"/>
        <v>0</v>
      </c>
      <c r="CU51" s="328">
        <f t="shared" ca="1" si="54"/>
        <v>0</v>
      </c>
      <c r="CV51" s="328">
        <f t="shared" ca="1" si="54"/>
        <v>0</v>
      </c>
      <c r="CW51" s="328">
        <f t="shared" ca="1" si="54"/>
        <v>0</v>
      </c>
      <c r="CX51" s="328">
        <f t="shared" ca="1" si="54"/>
        <v>0</v>
      </c>
      <c r="CY51" s="328">
        <f t="shared" ca="1" si="54"/>
        <v>0</v>
      </c>
      <c r="CZ51" s="328">
        <f t="shared" ca="1" si="54"/>
        <v>0</v>
      </c>
      <c r="DA51" s="328">
        <f t="shared" ca="1" si="54"/>
        <v>0</v>
      </c>
      <c r="DB51" s="328">
        <f t="shared" ca="1" si="54"/>
        <v>0</v>
      </c>
      <c r="DC51" s="328">
        <f t="shared" ca="1" si="54"/>
        <v>0</v>
      </c>
      <c r="DE51" s="113"/>
      <c r="DF51">
        <v>1</v>
      </c>
    </row>
    <row r="52" spans="1:112" hidden="1">
      <c r="A52" s="68">
        <v>40</v>
      </c>
      <c r="B52" s="240" t="str">
        <f t="shared" ca="1" si="45"/>
        <v>E.1.1.</v>
      </c>
      <c r="C52" s="241" t="str">
        <f t="shared" ca="1" si="46"/>
        <v>Parengiamieji darbai jūrinio vėjo elektrinių plėtrai ir susijusios infrastruktūros įrengimui</v>
      </c>
      <c r="D52" s="244"/>
      <c r="E52" s="242">
        <f t="shared" ca="1" si="47"/>
        <v>0.21</v>
      </c>
      <c r="F52" s="171">
        <f ca="1">H52+NPV(FD,I52:INDEX(I52:DC52,PAL))</f>
        <v>8463272.7014110126</v>
      </c>
      <c r="G52" s="171">
        <f ca="1">SUMIF($H$5:$DC$5,"&lt;="&amp;PAL,$H52:$DC52)</f>
        <v>9201662.5</v>
      </c>
      <c r="H52" s="243">
        <f t="shared" ca="1" si="41"/>
        <v>0</v>
      </c>
      <c r="I52" s="243">
        <f t="shared" ref="I52:BT55" ca="1" si="55">OFFSET(INDIRECT("'"&amp;Opt_alt&amp;"'!H12"),$A52,I$5)*$DF52</f>
        <v>1634440</v>
      </c>
      <c r="J52" s="243">
        <f t="shared" ca="1" si="55"/>
        <v>4624949.5</v>
      </c>
      <c r="K52" s="243">
        <f t="shared" ca="1" si="55"/>
        <v>2942273</v>
      </c>
      <c r="L52" s="243">
        <f t="shared" ca="1" si="55"/>
        <v>0</v>
      </c>
      <c r="M52" s="243">
        <f t="shared" ca="1" si="55"/>
        <v>0</v>
      </c>
      <c r="N52" s="243">
        <f t="shared" ca="1" si="55"/>
        <v>0</v>
      </c>
      <c r="O52" s="243">
        <f t="shared" ca="1" si="55"/>
        <v>0</v>
      </c>
      <c r="P52" s="243">
        <f t="shared" ca="1" si="55"/>
        <v>0</v>
      </c>
      <c r="Q52" s="243">
        <f t="shared" ca="1" si="55"/>
        <v>0</v>
      </c>
      <c r="R52" s="243">
        <f t="shared" ca="1" si="55"/>
        <v>0</v>
      </c>
      <c r="S52" s="243">
        <f t="shared" ca="1" si="55"/>
        <v>0</v>
      </c>
      <c r="T52" s="243">
        <f t="shared" ca="1" si="55"/>
        <v>0</v>
      </c>
      <c r="U52" s="243">
        <f t="shared" ca="1" si="55"/>
        <v>0</v>
      </c>
      <c r="V52" s="243">
        <f t="shared" ca="1" si="55"/>
        <v>0</v>
      </c>
      <c r="W52" s="243">
        <f t="shared" ca="1" si="55"/>
        <v>0</v>
      </c>
      <c r="X52" s="243">
        <f t="shared" ca="1" si="55"/>
        <v>0</v>
      </c>
      <c r="Y52" s="243">
        <f t="shared" ca="1" si="55"/>
        <v>0</v>
      </c>
      <c r="Z52" s="243">
        <f t="shared" ca="1" si="55"/>
        <v>0</v>
      </c>
      <c r="AA52" s="243">
        <f t="shared" ca="1" si="55"/>
        <v>0</v>
      </c>
      <c r="AB52" s="243">
        <f t="shared" ca="1" si="55"/>
        <v>0</v>
      </c>
      <c r="AC52" s="243">
        <f t="shared" ca="1" si="55"/>
        <v>0</v>
      </c>
      <c r="AD52" s="243">
        <f t="shared" ca="1" si="55"/>
        <v>0</v>
      </c>
      <c r="AE52" s="243">
        <f t="shared" ca="1" si="55"/>
        <v>0</v>
      </c>
      <c r="AF52" s="243">
        <f t="shared" ca="1" si="55"/>
        <v>0</v>
      </c>
      <c r="AG52" s="243">
        <f t="shared" ca="1" si="55"/>
        <v>0</v>
      </c>
      <c r="AH52" s="243">
        <f t="shared" ca="1" si="55"/>
        <v>0</v>
      </c>
      <c r="AI52" s="243">
        <f t="shared" ca="1" si="55"/>
        <v>0</v>
      </c>
      <c r="AJ52" s="243">
        <f t="shared" ca="1" si="55"/>
        <v>0</v>
      </c>
      <c r="AK52" s="243">
        <f t="shared" ca="1" si="55"/>
        <v>0</v>
      </c>
      <c r="AL52" s="243">
        <f t="shared" ca="1" si="55"/>
        <v>0</v>
      </c>
      <c r="AM52" s="243">
        <f t="shared" ca="1" si="55"/>
        <v>0</v>
      </c>
      <c r="AN52" s="243">
        <f t="shared" ca="1" si="55"/>
        <v>0</v>
      </c>
      <c r="AO52" s="243">
        <f t="shared" ca="1" si="55"/>
        <v>0</v>
      </c>
      <c r="AP52" s="243">
        <f t="shared" ca="1" si="55"/>
        <v>0</v>
      </c>
      <c r="AQ52" s="243">
        <f t="shared" ca="1" si="55"/>
        <v>0</v>
      </c>
      <c r="AR52" s="243">
        <f t="shared" ca="1" si="55"/>
        <v>0</v>
      </c>
      <c r="AS52" s="243">
        <f t="shared" ca="1" si="55"/>
        <v>0</v>
      </c>
      <c r="AT52" s="243">
        <f t="shared" ca="1" si="55"/>
        <v>0</v>
      </c>
      <c r="AU52" s="243">
        <f t="shared" ca="1" si="55"/>
        <v>0</v>
      </c>
      <c r="AV52" s="243">
        <f t="shared" ca="1" si="55"/>
        <v>0</v>
      </c>
      <c r="AW52" s="243">
        <f t="shared" ca="1" si="55"/>
        <v>0</v>
      </c>
      <c r="AX52" s="243">
        <f t="shared" ca="1" si="55"/>
        <v>0</v>
      </c>
      <c r="AY52" s="243">
        <f t="shared" ca="1" si="55"/>
        <v>0</v>
      </c>
      <c r="AZ52" s="243">
        <f t="shared" ca="1" si="55"/>
        <v>0</v>
      </c>
      <c r="BA52" s="243">
        <f t="shared" ca="1" si="55"/>
        <v>0</v>
      </c>
      <c r="BB52" s="243">
        <f t="shared" ca="1" si="55"/>
        <v>0</v>
      </c>
      <c r="BC52" s="243">
        <f t="shared" ca="1" si="55"/>
        <v>0</v>
      </c>
      <c r="BD52" s="243">
        <f t="shared" ca="1" si="55"/>
        <v>0</v>
      </c>
      <c r="BE52" s="243">
        <f t="shared" ca="1" si="55"/>
        <v>0</v>
      </c>
      <c r="BF52" s="243">
        <f t="shared" ca="1" si="55"/>
        <v>0</v>
      </c>
      <c r="BG52" s="243">
        <f t="shared" ca="1" si="55"/>
        <v>0</v>
      </c>
      <c r="BH52" s="243">
        <f t="shared" ca="1" si="55"/>
        <v>0</v>
      </c>
      <c r="BI52" s="243">
        <f t="shared" ca="1" si="55"/>
        <v>0</v>
      </c>
      <c r="BJ52" s="243">
        <f t="shared" ca="1" si="55"/>
        <v>0</v>
      </c>
      <c r="BK52" s="243">
        <f t="shared" ca="1" si="55"/>
        <v>0</v>
      </c>
      <c r="BL52" s="243">
        <f t="shared" ca="1" si="55"/>
        <v>0</v>
      </c>
      <c r="BM52" s="243">
        <f t="shared" ca="1" si="55"/>
        <v>0</v>
      </c>
      <c r="BN52" s="243">
        <f t="shared" ca="1" si="55"/>
        <v>0</v>
      </c>
      <c r="BO52" s="243">
        <f t="shared" ca="1" si="55"/>
        <v>0</v>
      </c>
      <c r="BP52" s="243">
        <f t="shared" ca="1" si="55"/>
        <v>0</v>
      </c>
      <c r="BQ52" s="243">
        <f t="shared" ca="1" si="55"/>
        <v>0</v>
      </c>
      <c r="BR52" s="243">
        <f t="shared" ca="1" si="55"/>
        <v>0</v>
      </c>
      <c r="BS52" s="243">
        <f t="shared" ca="1" si="55"/>
        <v>0</v>
      </c>
      <c r="BT52" s="243">
        <f t="shared" ca="1" si="55"/>
        <v>0</v>
      </c>
      <c r="BU52" s="243">
        <f t="shared" ref="BU52:DC54" ca="1" si="56">OFFSET(INDIRECT("'"&amp;Opt_alt&amp;"'!H12"),$A52,BU$5)*$DF52</f>
        <v>0</v>
      </c>
      <c r="BV52" s="243">
        <f t="shared" ca="1" si="56"/>
        <v>0</v>
      </c>
      <c r="BW52" s="243">
        <f t="shared" ca="1" si="56"/>
        <v>0</v>
      </c>
      <c r="BX52" s="243">
        <f t="shared" ca="1" si="56"/>
        <v>0</v>
      </c>
      <c r="BY52" s="243">
        <f t="shared" ca="1" si="56"/>
        <v>0</v>
      </c>
      <c r="BZ52" s="243">
        <f t="shared" ca="1" si="56"/>
        <v>0</v>
      </c>
      <c r="CA52" s="243">
        <f t="shared" ca="1" si="56"/>
        <v>0</v>
      </c>
      <c r="CB52" s="243">
        <f t="shared" ca="1" si="56"/>
        <v>0</v>
      </c>
      <c r="CC52" s="243">
        <f t="shared" ca="1" si="56"/>
        <v>0</v>
      </c>
      <c r="CD52" s="243">
        <f t="shared" ca="1" si="56"/>
        <v>0</v>
      </c>
      <c r="CE52" s="243">
        <f t="shared" ca="1" si="56"/>
        <v>0</v>
      </c>
      <c r="CF52" s="243">
        <f t="shared" ca="1" si="56"/>
        <v>0</v>
      </c>
      <c r="CG52" s="243">
        <f t="shared" ca="1" si="56"/>
        <v>0</v>
      </c>
      <c r="CH52" s="243">
        <f t="shared" ca="1" si="56"/>
        <v>0</v>
      </c>
      <c r="CI52" s="243">
        <f t="shared" ca="1" si="56"/>
        <v>0</v>
      </c>
      <c r="CJ52" s="243">
        <f t="shared" ca="1" si="56"/>
        <v>0</v>
      </c>
      <c r="CK52" s="243">
        <f t="shared" ca="1" si="56"/>
        <v>0</v>
      </c>
      <c r="CL52" s="243">
        <f t="shared" ca="1" si="56"/>
        <v>0</v>
      </c>
      <c r="CM52" s="243">
        <f t="shared" ca="1" si="56"/>
        <v>0</v>
      </c>
      <c r="CN52" s="243">
        <f t="shared" ca="1" si="56"/>
        <v>0</v>
      </c>
      <c r="CO52" s="243">
        <f t="shared" ca="1" si="56"/>
        <v>0</v>
      </c>
      <c r="CP52" s="243">
        <f t="shared" ca="1" si="56"/>
        <v>0</v>
      </c>
      <c r="CQ52" s="243">
        <f t="shared" ca="1" si="56"/>
        <v>0</v>
      </c>
      <c r="CR52" s="243">
        <f t="shared" ca="1" si="56"/>
        <v>0</v>
      </c>
      <c r="CS52" s="243">
        <f t="shared" ca="1" si="56"/>
        <v>0</v>
      </c>
      <c r="CT52" s="243">
        <f t="shared" ca="1" si="56"/>
        <v>0</v>
      </c>
      <c r="CU52" s="243">
        <f t="shared" ca="1" si="56"/>
        <v>0</v>
      </c>
      <c r="CV52" s="243">
        <f t="shared" ca="1" si="56"/>
        <v>0</v>
      </c>
      <c r="CW52" s="243">
        <f t="shared" ca="1" si="56"/>
        <v>0</v>
      </c>
      <c r="CX52" s="243">
        <f t="shared" ca="1" si="56"/>
        <v>0</v>
      </c>
      <c r="CY52" s="243">
        <f t="shared" ca="1" si="56"/>
        <v>0</v>
      </c>
      <c r="CZ52" s="243">
        <f t="shared" ca="1" si="56"/>
        <v>0</v>
      </c>
      <c r="DA52" s="243">
        <f t="shared" ca="1" si="56"/>
        <v>0</v>
      </c>
      <c r="DB52" s="243">
        <f t="shared" ca="1" si="56"/>
        <v>0</v>
      </c>
      <c r="DC52" s="243">
        <f t="shared" ca="1" si="56"/>
        <v>0</v>
      </c>
      <c r="DE52" s="113" t="str">
        <f t="shared" ca="1" si="20"/>
        <v>E.1.1.</v>
      </c>
      <c r="DF52">
        <v>1</v>
      </c>
      <c r="DG52">
        <f t="shared" ca="1" si="21"/>
        <v>21</v>
      </c>
      <c r="DH52">
        <v>0</v>
      </c>
    </row>
    <row r="53" spans="1:112" ht="28.8" hidden="1">
      <c r="A53" s="68">
        <v>41</v>
      </c>
      <c r="B53" s="240" t="str">
        <f t="shared" ca="1" si="45"/>
        <v>E.1.2.</v>
      </c>
      <c r="C53" s="241" t="str">
        <f t="shared" ca="1" si="46"/>
        <v>Gaminančių vartotojų investicijos į naujų AEI naudojančių elektros energijos gamybos pajėgumų sukūrimą</v>
      </c>
      <c r="D53" s="244"/>
      <c r="E53" s="242">
        <f t="shared" ca="1" si="47"/>
        <v>0.21</v>
      </c>
      <c r="F53" s="171">
        <f ca="1">H53+NPV(FD,I53:INDEX(I53:DC53,PAL))</f>
        <v>377686936.29871869</v>
      </c>
      <c r="G53" s="171">
        <f ca="1">SUMIF($H$5:$DC$5,"&lt;="&amp;PAL,$H53:$DC53)</f>
        <v>423533448.67999995</v>
      </c>
      <c r="H53" s="243">
        <f t="shared" ca="1" si="41"/>
        <v>0</v>
      </c>
      <c r="I53" s="243">
        <f t="shared" ca="1" si="55"/>
        <v>0</v>
      </c>
      <c r="J53" s="243">
        <f t="shared" ca="1" si="55"/>
        <v>116851565</v>
      </c>
      <c r="K53" s="243">
        <f t="shared" ca="1" si="55"/>
        <v>229425174.39999998</v>
      </c>
      <c r="L53" s="243">
        <f t="shared" ca="1" si="55"/>
        <v>66720263.079999998</v>
      </c>
      <c r="M53" s="243">
        <f t="shared" ca="1" si="55"/>
        <v>10536446.199999999</v>
      </c>
      <c r="N53" s="243">
        <f t="shared" ca="1" si="55"/>
        <v>0</v>
      </c>
      <c r="O53" s="243">
        <f t="shared" ca="1" si="55"/>
        <v>0</v>
      </c>
      <c r="P53" s="243">
        <f t="shared" ca="1" si="55"/>
        <v>0</v>
      </c>
      <c r="Q53" s="243">
        <f t="shared" ca="1" si="55"/>
        <v>0</v>
      </c>
      <c r="R53" s="243">
        <f t="shared" ca="1" si="55"/>
        <v>0</v>
      </c>
      <c r="S53" s="243">
        <f t="shared" ca="1" si="55"/>
        <v>0</v>
      </c>
      <c r="T53" s="243">
        <f t="shared" ca="1" si="55"/>
        <v>0</v>
      </c>
      <c r="U53" s="243">
        <f t="shared" ca="1" si="55"/>
        <v>0</v>
      </c>
      <c r="V53" s="243">
        <f t="shared" ca="1" si="55"/>
        <v>0</v>
      </c>
      <c r="W53" s="243">
        <f t="shared" ca="1" si="55"/>
        <v>0</v>
      </c>
      <c r="X53" s="243">
        <f t="shared" ca="1" si="55"/>
        <v>0</v>
      </c>
      <c r="Y53" s="243">
        <f t="shared" ca="1" si="55"/>
        <v>0</v>
      </c>
      <c r="Z53" s="243">
        <f t="shared" ca="1" si="55"/>
        <v>0</v>
      </c>
      <c r="AA53" s="243">
        <f t="shared" ca="1" si="55"/>
        <v>0</v>
      </c>
      <c r="AB53" s="243">
        <f t="shared" ca="1" si="55"/>
        <v>0</v>
      </c>
      <c r="AC53" s="243">
        <f t="shared" ca="1" si="55"/>
        <v>0</v>
      </c>
      <c r="AD53" s="243">
        <f t="shared" ca="1" si="55"/>
        <v>0</v>
      </c>
      <c r="AE53" s="243">
        <f t="shared" ca="1" si="55"/>
        <v>0</v>
      </c>
      <c r="AF53" s="243">
        <f t="shared" ca="1" si="55"/>
        <v>0</v>
      </c>
      <c r="AG53" s="243">
        <f t="shared" ca="1" si="55"/>
        <v>0</v>
      </c>
      <c r="AH53" s="243">
        <f t="shared" ca="1" si="55"/>
        <v>0</v>
      </c>
      <c r="AI53" s="243">
        <f t="shared" ca="1" si="55"/>
        <v>0</v>
      </c>
      <c r="AJ53" s="243">
        <f t="shared" ca="1" si="55"/>
        <v>0</v>
      </c>
      <c r="AK53" s="243">
        <f t="shared" ca="1" si="55"/>
        <v>0</v>
      </c>
      <c r="AL53" s="243">
        <f t="shared" ca="1" si="55"/>
        <v>0</v>
      </c>
      <c r="AM53" s="243">
        <f t="shared" ca="1" si="55"/>
        <v>0</v>
      </c>
      <c r="AN53" s="243">
        <f t="shared" ca="1" si="55"/>
        <v>0</v>
      </c>
      <c r="AO53" s="243">
        <f t="shared" ca="1" si="55"/>
        <v>0</v>
      </c>
      <c r="AP53" s="243">
        <f t="shared" ca="1" si="55"/>
        <v>0</v>
      </c>
      <c r="AQ53" s="243">
        <f t="shared" ca="1" si="55"/>
        <v>0</v>
      </c>
      <c r="AR53" s="243">
        <f t="shared" ca="1" si="55"/>
        <v>0</v>
      </c>
      <c r="AS53" s="243">
        <f t="shared" ca="1" si="55"/>
        <v>0</v>
      </c>
      <c r="AT53" s="243">
        <f t="shared" ca="1" si="55"/>
        <v>0</v>
      </c>
      <c r="AU53" s="243">
        <f t="shared" ca="1" si="55"/>
        <v>0</v>
      </c>
      <c r="AV53" s="243">
        <f t="shared" ca="1" si="55"/>
        <v>0</v>
      </c>
      <c r="AW53" s="243">
        <f t="shared" ca="1" si="55"/>
        <v>0</v>
      </c>
      <c r="AX53" s="243">
        <f t="shared" ca="1" si="55"/>
        <v>0</v>
      </c>
      <c r="AY53" s="243">
        <f t="shared" ca="1" si="55"/>
        <v>0</v>
      </c>
      <c r="AZ53" s="243">
        <f t="shared" ca="1" si="55"/>
        <v>0</v>
      </c>
      <c r="BA53" s="243">
        <f t="shared" ca="1" si="55"/>
        <v>0</v>
      </c>
      <c r="BB53" s="243">
        <f t="shared" ca="1" si="55"/>
        <v>0</v>
      </c>
      <c r="BC53" s="243">
        <f t="shared" ca="1" si="55"/>
        <v>0</v>
      </c>
      <c r="BD53" s="243">
        <f t="shared" ca="1" si="55"/>
        <v>0</v>
      </c>
      <c r="BE53" s="243">
        <f t="shared" ca="1" si="55"/>
        <v>0</v>
      </c>
      <c r="BF53" s="243">
        <f t="shared" ca="1" si="55"/>
        <v>0</v>
      </c>
      <c r="BG53" s="243">
        <f t="shared" ca="1" si="55"/>
        <v>0</v>
      </c>
      <c r="BH53" s="243">
        <f t="shared" ca="1" si="55"/>
        <v>0</v>
      </c>
      <c r="BI53" s="243">
        <f t="shared" ca="1" si="55"/>
        <v>0</v>
      </c>
      <c r="BJ53" s="243">
        <f t="shared" ca="1" si="55"/>
        <v>0</v>
      </c>
      <c r="BK53" s="243">
        <f t="shared" ca="1" si="55"/>
        <v>0</v>
      </c>
      <c r="BL53" s="243">
        <f t="shared" ca="1" si="55"/>
        <v>0</v>
      </c>
      <c r="BM53" s="243">
        <f t="shared" ca="1" si="55"/>
        <v>0</v>
      </c>
      <c r="BN53" s="243">
        <f t="shared" ca="1" si="55"/>
        <v>0</v>
      </c>
      <c r="BO53" s="243">
        <f t="shared" ca="1" si="55"/>
        <v>0</v>
      </c>
      <c r="BP53" s="243">
        <f t="shared" ca="1" si="55"/>
        <v>0</v>
      </c>
      <c r="BQ53" s="243">
        <f t="shared" ca="1" si="55"/>
        <v>0</v>
      </c>
      <c r="BR53" s="243">
        <f t="shared" ca="1" si="55"/>
        <v>0</v>
      </c>
      <c r="BS53" s="243">
        <f t="shared" ca="1" si="55"/>
        <v>0</v>
      </c>
      <c r="BT53" s="243">
        <f t="shared" ca="1" si="55"/>
        <v>0</v>
      </c>
      <c r="BU53" s="243">
        <f t="shared" ca="1" si="56"/>
        <v>0</v>
      </c>
      <c r="BV53" s="243">
        <f t="shared" ca="1" si="56"/>
        <v>0</v>
      </c>
      <c r="BW53" s="243">
        <f t="shared" ca="1" si="56"/>
        <v>0</v>
      </c>
      <c r="BX53" s="243">
        <f t="shared" ca="1" si="56"/>
        <v>0</v>
      </c>
      <c r="BY53" s="243">
        <f t="shared" ca="1" si="56"/>
        <v>0</v>
      </c>
      <c r="BZ53" s="243">
        <f t="shared" ca="1" si="56"/>
        <v>0</v>
      </c>
      <c r="CA53" s="243">
        <f t="shared" ca="1" si="56"/>
        <v>0</v>
      </c>
      <c r="CB53" s="243">
        <f t="shared" ca="1" si="56"/>
        <v>0</v>
      </c>
      <c r="CC53" s="243">
        <f t="shared" ca="1" si="56"/>
        <v>0</v>
      </c>
      <c r="CD53" s="243">
        <f t="shared" ca="1" si="56"/>
        <v>0</v>
      </c>
      <c r="CE53" s="243">
        <f t="shared" ca="1" si="56"/>
        <v>0</v>
      </c>
      <c r="CF53" s="243">
        <f t="shared" ca="1" si="56"/>
        <v>0</v>
      </c>
      <c r="CG53" s="243">
        <f t="shared" ca="1" si="56"/>
        <v>0</v>
      </c>
      <c r="CH53" s="243">
        <f t="shared" ca="1" si="56"/>
        <v>0</v>
      </c>
      <c r="CI53" s="243">
        <f t="shared" ca="1" si="56"/>
        <v>0</v>
      </c>
      <c r="CJ53" s="243">
        <f t="shared" ca="1" si="56"/>
        <v>0</v>
      </c>
      <c r="CK53" s="243">
        <f t="shared" ca="1" si="56"/>
        <v>0</v>
      </c>
      <c r="CL53" s="243">
        <f t="shared" ca="1" si="56"/>
        <v>0</v>
      </c>
      <c r="CM53" s="243">
        <f t="shared" ca="1" si="56"/>
        <v>0</v>
      </c>
      <c r="CN53" s="243">
        <f t="shared" ca="1" si="56"/>
        <v>0</v>
      </c>
      <c r="CO53" s="243">
        <f t="shared" ca="1" si="56"/>
        <v>0</v>
      </c>
      <c r="CP53" s="243">
        <f t="shared" ca="1" si="56"/>
        <v>0</v>
      </c>
      <c r="CQ53" s="243">
        <f t="shared" ca="1" si="56"/>
        <v>0</v>
      </c>
      <c r="CR53" s="243">
        <f t="shared" ca="1" si="56"/>
        <v>0</v>
      </c>
      <c r="CS53" s="243">
        <f t="shared" ca="1" si="56"/>
        <v>0</v>
      </c>
      <c r="CT53" s="243">
        <f t="shared" ca="1" si="56"/>
        <v>0</v>
      </c>
      <c r="CU53" s="243">
        <f t="shared" ca="1" si="56"/>
        <v>0</v>
      </c>
      <c r="CV53" s="243">
        <f t="shared" ca="1" si="56"/>
        <v>0</v>
      </c>
      <c r="CW53" s="243">
        <f t="shared" ca="1" si="56"/>
        <v>0</v>
      </c>
      <c r="CX53" s="243">
        <f t="shared" ca="1" si="56"/>
        <v>0</v>
      </c>
      <c r="CY53" s="243">
        <f t="shared" ca="1" si="56"/>
        <v>0</v>
      </c>
      <c r="CZ53" s="243">
        <f t="shared" ca="1" si="56"/>
        <v>0</v>
      </c>
      <c r="DA53" s="243">
        <f t="shared" ca="1" si="56"/>
        <v>0</v>
      </c>
      <c r="DB53" s="243">
        <f t="shared" ca="1" si="56"/>
        <v>0</v>
      </c>
      <c r="DC53" s="243">
        <f t="shared" ca="1" si="56"/>
        <v>0</v>
      </c>
      <c r="DE53" s="113" t="str">
        <f t="shared" ca="1" si="20"/>
        <v>E.1.2.</v>
      </c>
      <c r="DF53">
        <v>1</v>
      </c>
      <c r="DG53">
        <f t="shared" ca="1" si="21"/>
        <v>21</v>
      </c>
      <c r="DH53">
        <v>0</v>
      </c>
    </row>
    <row r="54" spans="1:112" ht="28.8" hidden="1">
      <c r="A54" s="68">
        <v>42</v>
      </c>
      <c r="B54" s="240" t="str">
        <f t="shared" ca="1" si="45"/>
        <v>E.1.3.</v>
      </c>
      <c r="C54" s="241" t="str">
        <f t="shared" ca="1" si="46"/>
        <v>Gamintojų ir gaminančių vartotojų  investicijos į naujų AEI naudojančių elektros energijos gamybos pajėgumų sukūrimą</v>
      </c>
      <c r="D54" s="162"/>
      <c r="E54" s="242">
        <f t="shared" ca="1" si="47"/>
        <v>0.21</v>
      </c>
      <c r="F54" s="171">
        <f ca="1">H54+NPV(FD,I54:INDEX(I54:DC54,PAL))</f>
        <v>256326666.85789427</v>
      </c>
      <c r="G54" s="171">
        <f ca="1">SUMIF($H$5:$DC$5,"&lt;="&amp;PAL,$H54:$DC54)</f>
        <v>305000952.46448696</v>
      </c>
      <c r="H54" s="243">
        <f t="shared" ca="1" si="41"/>
        <v>0</v>
      </c>
      <c r="I54" s="243">
        <f t="shared" ca="1" si="55"/>
        <v>0</v>
      </c>
      <c r="J54" s="243">
        <f t="shared" ca="1" si="55"/>
        <v>0</v>
      </c>
      <c r="K54" s="243">
        <f t="shared" ca="1" si="55"/>
        <v>2833451.17</v>
      </c>
      <c r="L54" s="243">
        <f t="shared" ca="1" si="55"/>
        <v>165710527.8804</v>
      </c>
      <c r="M54" s="243">
        <f t="shared" ca="1" si="55"/>
        <v>136456973.414087</v>
      </c>
      <c r="N54" s="243">
        <f t="shared" ca="1" si="55"/>
        <v>0</v>
      </c>
      <c r="O54" s="243">
        <f t="shared" ca="1" si="55"/>
        <v>0</v>
      </c>
      <c r="P54" s="243">
        <f t="shared" ca="1" si="55"/>
        <v>0</v>
      </c>
      <c r="Q54" s="243">
        <f t="shared" ca="1" si="55"/>
        <v>0</v>
      </c>
      <c r="R54" s="243">
        <f t="shared" ca="1" si="55"/>
        <v>0</v>
      </c>
      <c r="S54" s="243">
        <f t="shared" ca="1" si="55"/>
        <v>0</v>
      </c>
      <c r="T54" s="243">
        <f t="shared" ca="1" si="55"/>
        <v>0</v>
      </c>
      <c r="U54" s="243">
        <f t="shared" ca="1" si="55"/>
        <v>0</v>
      </c>
      <c r="V54" s="243">
        <f t="shared" ca="1" si="55"/>
        <v>0</v>
      </c>
      <c r="W54" s="243">
        <f t="shared" ca="1" si="55"/>
        <v>0</v>
      </c>
      <c r="X54" s="243">
        <f t="shared" ca="1" si="55"/>
        <v>0</v>
      </c>
      <c r="Y54" s="243">
        <f t="shared" ca="1" si="55"/>
        <v>0</v>
      </c>
      <c r="Z54" s="243">
        <f t="shared" ca="1" si="55"/>
        <v>0</v>
      </c>
      <c r="AA54" s="243">
        <f t="shared" ca="1" si="55"/>
        <v>0</v>
      </c>
      <c r="AB54" s="243">
        <f t="shared" ca="1" si="55"/>
        <v>0</v>
      </c>
      <c r="AC54" s="243">
        <f t="shared" ca="1" si="55"/>
        <v>0</v>
      </c>
      <c r="AD54" s="243">
        <f t="shared" ca="1" si="55"/>
        <v>0</v>
      </c>
      <c r="AE54" s="243">
        <f t="shared" ca="1" si="55"/>
        <v>0</v>
      </c>
      <c r="AF54" s="243">
        <f t="shared" ca="1" si="55"/>
        <v>0</v>
      </c>
      <c r="AG54" s="243">
        <f t="shared" ca="1" si="55"/>
        <v>0</v>
      </c>
      <c r="AH54" s="243">
        <f t="shared" ca="1" si="55"/>
        <v>0</v>
      </c>
      <c r="AI54" s="243">
        <f t="shared" ca="1" si="55"/>
        <v>0</v>
      </c>
      <c r="AJ54" s="243">
        <f t="shared" ca="1" si="55"/>
        <v>0</v>
      </c>
      <c r="AK54" s="243">
        <f t="shared" ca="1" si="55"/>
        <v>0</v>
      </c>
      <c r="AL54" s="243">
        <f t="shared" ca="1" si="55"/>
        <v>0</v>
      </c>
      <c r="AM54" s="243">
        <f t="shared" ca="1" si="55"/>
        <v>0</v>
      </c>
      <c r="AN54" s="243">
        <f t="shared" ca="1" si="55"/>
        <v>0</v>
      </c>
      <c r="AO54" s="243">
        <f t="shared" ca="1" si="55"/>
        <v>0</v>
      </c>
      <c r="AP54" s="243">
        <f t="shared" ca="1" si="55"/>
        <v>0</v>
      </c>
      <c r="AQ54" s="243">
        <f t="shared" ca="1" si="55"/>
        <v>0</v>
      </c>
      <c r="AR54" s="243">
        <f t="shared" ca="1" si="55"/>
        <v>0</v>
      </c>
      <c r="AS54" s="243">
        <f t="shared" ca="1" si="55"/>
        <v>0</v>
      </c>
      <c r="AT54" s="243">
        <f t="shared" ca="1" si="55"/>
        <v>0</v>
      </c>
      <c r="AU54" s="243">
        <f t="shared" ca="1" si="55"/>
        <v>0</v>
      </c>
      <c r="AV54" s="243">
        <f t="shared" ca="1" si="55"/>
        <v>0</v>
      </c>
      <c r="AW54" s="243">
        <f t="shared" ca="1" si="55"/>
        <v>0</v>
      </c>
      <c r="AX54" s="243">
        <f t="shared" ca="1" si="55"/>
        <v>0</v>
      </c>
      <c r="AY54" s="243">
        <f t="shared" ca="1" si="55"/>
        <v>0</v>
      </c>
      <c r="AZ54" s="243">
        <f t="shared" ca="1" si="55"/>
        <v>0</v>
      </c>
      <c r="BA54" s="243">
        <f t="shared" ca="1" si="55"/>
        <v>0</v>
      </c>
      <c r="BB54" s="243">
        <f t="shared" ca="1" si="55"/>
        <v>0</v>
      </c>
      <c r="BC54" s="243">
        <f t="shared" ca="1" si="55"/>
        <v>0</v>
      </c>
      <c r="BD54" s="243">
        <f t="shared" ca="1" si="55"/>
        <v>0</v>
      </c>
      <c r="BE54" s="243">
        <f t="shared" ca="1" si="55"/>
        <v>0</v>
      </c>
      <c r="BF54" s="243">
        <f t="shared" ca="1" si="55"/>
        <v>0</v>
      </c>
      <c r="BG54" s="243">
        <f t="shared" ca="1" si="55"/>
        <v>0</v>
      </c>
      <c r="BH54" s="243">
        <f t="shared" ca="1" si="55"/>
        <v>0</v>
      </c>
      <c r="BI54" s="243">
        <f t="shared" ca="1" si="55"/>
        <v>0</v>
      </c>
      <c r="BJ54" s="243">
        <f t="shared" ca="1" si="55"/>
        <v>0</v>
      </c>
      <c r="BK54" s="243">
        <f t="shared" ca="1" si="55"/>
        <v>0</v>
      </c>
      <c r="BL54" s="243">
        <f t="shared" ca="1" si="55"/>
        <v>0</v>
      </c>
      <c r="BM54" s="243">
        <f t="shared" ca="1" si="55"/>
        <v>0</v>
      </c>
      <c r="BN54" s="243">
        <f t="shared" ca="1" si="55"/>
        <v>0</v>
      </c>
      <c r="BO54" s="243">
        <f t="shared" ca="1" si="55"/>
        <v>0</v>
      </c>
      <c r="BP54" s="243">
        <f t="shared" ca="1" si="55"/>
        <v>0</v>
      </c>
      <c r="BQ54" s="243">
        <f t="shared" ca="1" si="55"/>
        <v>0</v>
      </c>
      <c r="BR54" s="243">
        <f t="shared" ca="1" si="55"/>
        <v>0</v>
      </c>
      <c r="BS54" s="243">
        <f t="shared" ca="1" si="55"/>
        <v>0</v>
      </c>
      <c r="BT54" s="243">
        <f t="shared" ca="1" si="55"/>
        <v>0</v>
      </c>
      <c r="BU54" s="243">
        <f t="shared" ca="1" si="56"/>
        <v>0</v>
      </c>
      <c r="BV54" s="243">
        <f t="shared" ca="1" si="56"/>
        <v>0</v>
      </c>
      <c r="BW54" s="243">
        <f t="shared" ca="1" si="56"/>
        <v>0</v>
      </c>
      <c r="BX54" s="243">
        <f t="shared" ca="1" si="56"/>
        <v>0</v>
      </c>
      <c r="BY54" s="243">
        <f t="shared" ca="1" si="56"/>
        <v>0</v>
      </c>
      <c r="BZ54" s="243">
        <f t="shared" ca="1" si="56"/>
        <v>0</v>
      </c>
      <c r="CA54" s="243">
        <f t="shared" ca="1" si="56"/>
        <v>0</v>
      </c>
      <c r="CB54" s="243">
        <f t="shared" ca="1" si="56"/>
        <v>0</v>
      </c>
      <c r="CC54" s="243">
        <f t="shared" ca="1" si="56"/>
        <v>0</v>
      </c>
      <c r="CD54" s="243">
        <f t="shared" ca="1" si="56"/>
        <v>0</v>
      </c>
      <c r="CE54" s="243">
        <f t="shared" ca="1" si="56"/>
        <v>0</v>
      </c>
      <c r="CF54" s="243">
        <f t="shared" ca="1" si="56"/>
        <v>0</v>
      </c>
      <c r="CG54" s="243">
        <f t="shared" ca="1" si="56"/>
        <v>0</v>
      </c>
      <c r="CH54" s="243">
        <f t="shared" ca="1" si="56"/>
        <v>0</v>
      </c>
      <c r="CI54" s="243">
        <f t="shared" ca="1" si="56"/>
        <v>0</v>
      </c>
      <c r="CJ54" s="243">
        <f t="shared" ca="1" si="56"/>
        <v>0</v>
      </c>
      <c r="CK54" s="243">
        <f t="shared" ca="1" si="56"/>
        <v>0</v>
      </c>
      <c r="CL54" s="243">
        <f t="shared" ca="1" si="56"/>
        <v>0</v>
      </c>
      <c r="CM54" s="243">
        <f t="shared" ca="1" si="56"/>
        <v>0</v>
      </c>
      <c r="CN54" s="243">
        <f t="shared" ca="1" si="56"/>
        <v>0</v>
      </c>
      <c r="CO54" s="243">
        <f t="shared" ca="1" si="56"/>
        <v>0</v>
      </c>
      <c r="CP54" s="243">
        <f t="shared" ca="1" si="56"/>
        <v>0</v>
      </c>
      <c r="CQ54" s="243">
        <f t="shared" ca="1" si="56"/>
        <v>0</v>
      </c>
      <c r="CR54" s="243">
        <f t="shared" ca="1" si="56"/>
        <v>0</v>
      </c>
      <c r="CS54" s="243">
        <f t="shared" ca="1" si="56"/>
        <v>0</v>
      </c>
      <c r="CT54" s="243">
        <f t="shared" ca="1" si="56"/>
        <v>0</v>
      </c>
      <c r="CU54" s="243">
        <f t="shared" ca="1" si="56"/>
        <v>0</v>
      </c>
      <c r="CV54" s="243">
        <f t="shared" ca="1" si="56"/>
        <v>0</v>
      </c>
      <c r="CW54" s="243">
        <f t="shared" ca="1" si="56"/>
        <v>0</v>
      </c>
      <c r="CX54" s="243">
        <f t="shared" ca="1" si="56"/>
        <v>0</v>
      </c>
      <c r="CY54" s="243">
        <f t="shared" ca="1" si="56"/>
        <v>0</v>
      </c>
      <c r="CZ54" s="243">
        <f t="shared" ca="1" si="56"/>
        <v>0</v>
      </c>
      <c r="DA54" s="243">
        <f t="shared" ca="1" si="56"/>
        <v>0</v>
      </c>
      <c r="DB54" s="243">
        <f t="shared" ca="1" si="56"/>
        <v>0</v>
      </c>
      <c r="DC54" s="243">
        <f t="shared" ca="1" si="56"/>
        <v>0</v>
      </c>
      <c r="DE54" s="113" t="str">
        <f t="shared" ca="1" si="20"/>
        <v>E.1.3.</v>
      </c>
      <c r="DF54">
        <v>1</v>
      </c>
      <c r="DG54">
        <f t="shared" ca="1" si="21"/>
        <v>21</v>
      </c>
      <c r="DH54">
        <v>0</v>
      </c>
    </row>
    <row r="55" spans="1:112" hidden="1">
      <c r="A55" s="68">
        <v>43</v>
      </c>
      <c r="B55" s="240" t="str">
        <f t="shared" ca="1" si="45"/>
        <v>E.1.4.</v>
      </c>
      <c r="C55" s="241" t="str">
        <f t="shared" ca="1" si="46"/>
        <v>Veikla 6 ir Veikla 7</v>
      </c>
      <c r="D55" s="162"/>
      <c r="E55" s="242">
        <f t="shared" ca="1" si="47"/>
        <v>0.21</v>
      </c>
      <c r="F55" s="171">
        <f ca="1">H55+NPV(FD,I55:INDEX(I55:DC55,PAL))</f>
        <v>82708585.558614448</v>
      </c>
      <c r="G55" s="171">
        <f ca="1">SUMIF($H$5:$DC$5,"&lt;="&amp;PAL,$H55:$DC55)</f>
        <v>98716945.651722327</v>
      </c>
      <c r="H55" s="243">
        <f t="shared" ca="1" si="41"/>
        <v>0</v>
      </c>
      <c r="I55" s="243">
        <f t="shared" ca="1" si="55"/>
        <v>0</v>
      </c>
      <c r="J55" s="243">
        <f t="shared" ca="1" si="55"/>
        <v>0</v>
      </c>
      <c r="K55" s="243">
        <f t="shared" ca="1" si="55"/>
        <v>12655751.242892781</v>
      </c>
      <c r="L55" s="243">
        <f t="shared" ca="1" si="55"/>
        <v>21949643.00361602</v>
      </c>
      <c r="M55" s="243">
        <f t="shared" ca="1" si="55"/>
        <v>64111551.405213527</v>
      </c>
      <c r="N55" s="243">
        <f t="shared" ca="1" si="55"/>
        <v>0</v>
      </c>
      <c r="O55" s="243">
        <f t="shared" ca="1" si="55"/>
        <v>0</v>
      </c>
      <c r="P55" s="243">
        <f t="shared" ca="1" si="55"/>
        <v>0</v>
      </c>
      <c r="Q55" s="243">
        <f t="shared" ca="1" si="55"/>
        <v>0</v>
      </c>
      <c r="R55" s="243">
        <f t="shared" ca="1" si="55"/>
        <v>0</v>
      </c>
      <c r="S55" s="243">
        <f t="shared" ca="1" si="55"/>
        <v>0</v>
      </c>
      <c r="T55" s="243">
        <f t="shared" ca="1" si="55"/>
        <v>0</v>
      </c>
      <c r="U55" s="243">
        <f t="shared" ca="1" si="55"/>
        <v>0</v>
      </c>
      <c r="V55" s="243">
        <f t="shared" ca="1" si="55"/>
        <v>0</v>
      </c>
      <c r="W55" s="243">
        <f t="shared" ca="1" si="55"/>
        <v>0</v>
      </c>
      <c r="X55" s="243">
        <f t="shared" ca="1" si="55"/>
        <v>0</v>
      </c>
      <c r="Y55" s="243">
        <f t="shared" ca="1" si="55"/>
        <v>0</v>
      </c>
      <c r="Z55" s="243">
        <f t="shared" ca="1" si="55"/>
        <v>0</v>
      </c>
      <c r="AA55" s="243">
        <f t="shared" ca="1" si="55"/>
        <v>0</v>
      </c>
      <c r="AB55" s="243">
        <f t="shared" ca="1" si="55"/>
        <v>0</v>
      </c>
      <c r="AC55" s="243">
        <f t="shared" ca="1" si="55"/>
        <v>0</v>
      </c>
      <c r="AD55" s="243">
        <f t="shared" ca="1" si="55"/>
        <v>0</v>
      </c>
      <c r="AE55" s="243">
        <f t="shared" ca="1" si="55"/>
        <v>0</v>
      </c>
      <c r="AF55" s="243">
        <f t="shared" ca="1" si="55"/>
        <v>0</v>
      </c>
      <c r="AG55" s="243">
        <f t="shared" ca="1" si="55"/>
        <v>0</v>
      </c>
      <c r="AH55" s="243">
        <f t="shared" ca="1" si="55"/>
        <v>0</v>
      </c>
      <c r="AI55" s="243">
        <f t="shared" ca="1" si="55"/>
        <v>0</v>
      </c>
      <c r="AJ55" s="243">
        <f t="shared" ca="1" si="55"/>
        <v>0</v>
      </c>
      <c r="AK55" s="243">
        <f t="shared" ca="1" si="55"/>
        <v>0</v>
      </c>
      <c r="AL55" s="243">
        <f t="shared" ca="1" si="55"/>
        <v>0</v>
      </c>
      <c r="AM55" s="243">
        <f t="shared" ca="1" si="55"/>
        <v>0</v>
      </c>
      <c r="AN55" s="243">
        <f t="shared" ca="1" si="55"/>
        <v>0</v>
      </c>
      <c r="AO55" s="243">
        <f t="shared" ca="1" si="55"/>
        <v>0</v>
      </c>
      <c r="AP55" s="243">
        <f t="shared" ca="1" si="55"/>
        <v>0</v>
      </c>
      <c r="AQ55" s="243">
        <f t="shared" ca="1" si="55"/>
        <v>0</v>
      </c>
      <c r="AR55" s="243">
        <f t="shared" ca="1" si="55"/>
        <v>0</v>
      </c>
      <c r="AS55" s="243">
        <f t="shared" ca="1" si="55"/>
        <v>0</v>
      </c>
      <c r="AT55" s="243">
        <f t="shared" ca="1" si="55"/>
        <v>0</v>
      </c>
      <c r="AU55" s="243">
        <f t="shared" ca="1" si="55"/>
        <v>0</v>
      </c>
      <c r="AV55" s="243">
        <f t="shared" ca="1" si="55"/>
        <v>0</v>
      </c>
      <c r="AW55" s="243">
        <f t="shared" ca="1" si="55"/>
        <v>0</v>
      </c>
      <c r="AX55" s="243">
        <f t="shared" ca="1" si="55"/>
        <v>0</v>
      </c>
      <c r="AY55" s="243">
        <f t="shared" ca="1" si="55"/>
        <v>0</v>
      </c>
      <c r="AZ55" s="243">
        <f t="shared" ca="1" si="55"/>
        <v>0</v>
      </c>
      <c r="BA55" s="243">
        <f t="shared" ca="1" si="55"/>
        <v>0</v>
      </c>
      <c r="BB55" s="243">
        <f t="shared" ca="1" si="55"/>
        <v>0</v>
      </c>
      <c r="BC55" s="243">
        <f t="shared" ca="1" si="55"/>
        <v>0</v>
      </c>
      <c r="BD55" s="243">
        <f t="shared" ca="1" si="55"/>
        <v>0</v>
      </c>
      <c r="BE55" s="243">
        <f t="shared" ca="1" si="55"/>
        <v>0</v>
      </c>
      <c r="BF55" s="243">
        <f t="shared" ca="1" si="55"/>
        <v>0</v>
      </c>
      <c r="BG55" s="243">
        <f t="shared" ca="1" si="55"/>
        <v>0</v>
      </c>
      <c r="BH55" s="243">
        <f t="shared" ca="1" si="55"/>
        <v>0</v>
      </c>
      <c r="BI55" s="243">
        <f t="shared" ca="1" si="55"/>
        <v>0</v>
      </c>
      <c r="BJ55" s="243">
        <f t="shared" ca="1" si="55"/>
        <v>0</v>
      </c>
      <c r="BK55" s="243">
        <f t="shared" ca="1" si="55"/>
        <v>0</v>
      </c>
      <c r="BL55" s="243">
        <f t="shared" ca="1" si="55"/>
        <v>0</v>
      </c>
      <c r="BM55" s="243">
        <f t="shared" ca="1" si="55"/>
        <v>0</v>
      </c>
      <c r="BN55" s="243">
        <f t="shared" ca="1" si="55"/>
        <v>0</v>
      </c>
      <c r="BO55" s="243">
        <f t="shared" ca="1" si="55"/>
        <v>0</v>
      </c>
      <c r="BP55" s="243">
        <f t="shared" ca="1" si="55"/>
        <v>0</v>
      </c>
      <c r="BQ55" s="243">
        <f t="shared" ca="1" si="55"/>
        <v>0</v>
      </c>
      <c r="BR55" s="243">
        <f t="shared" ca="1" si="55"/>
        <v>0</v>
      </c>
      <c r="BS55" s="243">
        <f t="shared" ca="1" si="55"/>
        <v>0</v>
      </c>
      <c r="BT55" s="243">
        <f t="shared" ref="BT55:DC58" ca="1" si="57">OFFSET(INDIRECT("'"&amp;Opt_alt&amp;"'!H12"),$A55,BT$5)*$DF55</f>
        <v>0</v>
      </c>
      <c r="BU55" s="243">
        <f t="shared" ca="1" si="57"/>
        <v>0</v>
      </c>
      <c r="BV55" s="243">
        <f t="shared" ca="1" si="57"/>
        <v>0</v>
      </c>
      <c r="BW55" s="243">
        <f t="shared" ca="1" si="57"/>
        <v>0</v>
      </c>
      <c r="BX55" s="243">
        <f t="shared" ca="1" si="57"/>
        <v>0</v>
      </c>
      <c r="BY55" s="243">
        <f t="shared" ca="1" si="57"/>
        <v>0</v>
      </c>
      <c r="BZ55" s="243">
        <f t="shared" ca="1" si="57"/>
        <v>0</v>
      </c>
      <c r="CA55" s="243">
        <f t="shared" ca="1" si="57"/>
        <v>0</v>
      </c>
      <c r="CB55" s="243">
        <f t="shared" ca="1" si="57"/>
        <v>0</v>
      </c>
      <c r="CC55" s="243">
        <f t="shared" ca="1" si="57"/>
        <v>0</v>
      </c>
      <c r="CD55" s="243">
        <f t="shared" ca="1" si="57"/>
        <v>0</v>
      </c>
      <c r="CE55" s="243">
        <f t="shared" ca="1" si="57"/>
        <v>0</v>
      </c>
      <c r="CF55" s="243">
        <f t="shared" ca="1" si="57"/>
        <v>0</v>
      </c>
      <c r="CG55" s="243">
        <f t="shared" ca="1" si="57"/>
        <v>0</v>
      </c>
      <c r="CH55" s="243">
        <f t="shared" ca="1" si="57"/>
        <v>0</v>
      </c>
      <c r="CI55" s="243">
        <f t="shared" ca="1" si="57"/>
        <v>0</v>
      </c>
      <c r="CJ55" s="243">
        <f t="shared" ca="1" si="57"/>
        <v>0</v>
      </c>
      <c r="CK55" s="243">
        <f t="shared" ca="1" si="57"/>
        <v>0</v>
      </c>
      <c r="CL55" s="243">
        <f t="shared" ca="1" si="57"/>
        <v>0</v>
      </c>
      <c r="CM55" s="243">
        <f t="shared" ca="1" si="57"/>
        <v>0</v>
      </c>
      <c r="CN55" s="243">
        <f t="shared" ca="1" si="57"/>
        <v>0</v>
      </c>
      <c r="CO55" s="243">
        <f t="shared" ca="1" si="57"/>
        <v>0</v>
      </c>
      <c r="CP55" s="243">
        <f t="shared" ca="1" si="57"/>
        <v>0</v>
      </c>
      <c r="CQ55" s="243">
        <f t="shared" ca="1" si="57"/>
        <v>0</v>
      </c>
      <c r="CR55" s="243">
        <f t="shared" ca="1" si="57"/>
        <v>0</v>
      </c>
      <c r="CS55" s="243">
        <f t="shared" ca="1" si="57"/>
        <v>0</v>
      </c>
      <c r="CT55" s="243">
        <f t="shared" ca="1" si="57"/>
        <v>0</v>
      </c>
      <c r="CU55" s="243">
        <f t="shared" ca="1" si="57"/>
        <v>0</v>
      </c>
      <c r="CV55" s="243">
        <f t="shared" ca="1" si="57"/>
        <v>0</v>
      </c>
      <c r="CW55" s="243">
        <f t="shared" ca="1" si="57"/>
        <v>0</v>
      </c>
      <c r="CX55" s="243">
        <f t="shared" ca="1" si="57"/>
        <v>0</v>
      </c>
      <c r="CY55" s="243">
        <f t="shared" ca="1" si="57"/>
        <v>0</v>
      </c>
      <c r="CZ55" s="243">
        <f t="shared" ca="1" si="57"/>
        <v>0</v>
      </c>
      <c r="DA55" s="243">
        <f t="shared" ca="1" si="57"/>
        <v>0</v>
      </c>
      <c r="DB55" s="243">
        <f t="shared" ca="1" si="57"/>
        <v>0</v>
      </c>
      <c r="DC55" s="243">
        <f t="shared" ca="1" si="57"/>
        <v>0</v>
      </c>
      <c r="DE55" s="113" t="str">
        <f t="shared" ca="1" si="20"/>
        <v>E.1.4.</v>
      </c>
      <c r="DF55">
        <v>1</v>
      </c>
      <c r="DG55">
        <f t="shared" ca="1" si="21"/>
        <v>21</v>
      </c>
      <c r="DH55">
        <v>0</v>
      </c>
    </row>
    <row r="56" spans="1:112" ht="28.8" hidden="1">
      <c r="A56" s="68">
        <v>44</v>
      </c>
      <c r="B56" s="240" t="str">
        <f t="shared" ca="1" si="45"/>
        <v>E.1.5.</v>
      </c>
      <c r="C56" s="304" t="str">
        <f t="shared" ca="1" si="46"/>
        <v>Pažangiųjų energetikos sistemų skaitmeninio valdymo sistemų diegimas, pritaikant elektros energijos skirstomuosius tinklus AEI plėtrai</v>
      </c>
      <c r="D56" s="231"/>
      <c r="E56" s="247">
        <f t="shared" ca="1" si="47"/>
        <v>0.21</v>
      </c>
      <c r="F56" s="171">
        <f ca="1">H56+NPV(FD,I56:INDEX(I56:DC56,PAL))</f>
        <v>83479323.424353138</v>
      </c>
      <c r="G56" s="171">
        <f ca="1">SUMIF($H$5:$DC$5,"&lt;="&amp;PAL,$H56:$DC56)</f>
        <v>97059000.000078455</v>
      </c>
      <c r="H56" s="243">
        <f t="shared" ca="1" si="41"/>
        <v>0</v>
      </c>
      <c r="I56" s="243">
        <f t="shared" ref="I56:BT59" ca="1" si="58">OFFSET(INDIRECT("'"&amp;Opt_alt&amp;"'!H12"),$A56,I$5)*$DF56</f>
        <v>0</v>
      </c>
      <c r="J56" s="243">
        <f t="shared" ca="1" si="58"/>
        <v>0</v>
      </c>
      <c r="K56" s="243">
        <f t="shared" ca="1" si="58"/>
        <v>37058890.909120865</v>
      </c>
      <c r="L56" s="243">
        <f t="shared" ca="1" si="58"/>
        <v>37058890.909120865</v>
      </c>
      <c r="M56" s="243">
        <f t="shared" ca="1" si="58"/>
        <v>22941218.181836728</v>
      </c>
      <c r="N56" s="243">
        <f t="shared" ca="1" si="58"/>
        <v>0</v>
      </c>
      <c r="O56" s="243">
        <f t="shared" ca="1" si="58"/>
        <v>0</v>
      </c>
      <c r="P56" s="243">
        <f t="shared" ca="1" si="58"/>
        <v>0</v>
      </c>
      <c r="Q56" s="243">
        <f t="shared" ca="1" si="58"/>
        <v>0</v>
      </c>
      <c r="R56" s="243">
        <f t="shared" ca="1" si="58"/>
        <v>0</v>
      </c>
      <c r="S56" s="243">
        <f t="shared" ca="1" si="58"/>
        <v>0</v>
      </c>
      <c r="T56" s="243">
        <f t="shared" ca="1" si="58"/>
        <v>0</v>
      </c>
      <c r="U56" s="243">
        <f t="shared" ca="1" si="58"/>
        <v>0</v>
      </c>
      <c r="V56" s="243">
        <f t="shared" ca="1" si="58"/>
        <v>0</v>
      </c>
      <c r="W56" s="243">
        <f t="shared" ca="1" si="58"/>
        <v>0</v>
      </c>
      <c r="X56" s="243">
        <f t="shared" ca="1" si="58"/>
        <v>0</v>
      </c>
      <c r="Y56" s="243">
        <f t="shared" ca="1" si="58"/>
        <v>0</v>
      </c>
      <c r="Z56" s="243">
        <f t="shared" ca="1" si="58"/>
        <v>0</v>
      </c>
      <c r="AA56" s="243">
        <f t="shared" ca="1" si="58"/>
        <v>0</v>
      </c>
      <c r="AB56" s="243">
        <f t="shared" ca="1" si="58"/>
        <v>0</v>
      </c>
      <c r="AC56" s="243">
        <f t="shared" ca="1" si="58"/>
        <v>0</v>
      </c>
      <c r="AD56" s="243">
        <f t="shared" ca="1" si="58"/>
        <v>0</v>
      </c>
      <c r="AE56" s="243">
        <f t="shared" ca="1" si="58"/>
        <v>0</v>
      </c>
      <c r="AF56" s="243">
        <f t="shared" ca="1" si="58"/>
        <v>0</v>
      </c>
      <c r="AG56" s="243">
        <f t="shared" ca="1" si="58"/>
        <v>0</v>
      </c>
      <c r="AH56" s="243">
        <f t="shared" ca="1" si="58"/>
        <v>0</v>
      </c>
      <c r="AI56" s="243">
        <f t="shared" ca="1" si="58"/>
        <v>0</v>
      </c>
      <c r="AJ56" s="243">
        <f t="shared" ca="1" si="58"/>
        <v>0</v>
      </c>
      <c r="AK56" s="243">
        <f t="shared" ca="1" si="58"/>
        <v>0</v>
      </c>
      <c r="AL56" s="243">
        <f t="shared" ca="1" si="58"/>
        <v>0</v>
      </c>
      <c r="AM56" s="243">
        <f t="shared" ca="1" si="58"/>
        <v>0</v>
      </c>
      <c r="AN56" s="243">
        <f t="shared" ca="1" si="58"/>
        <v>0</v>
      </c>
      <c r="AO56" s="243">
        <f t="shared" ca="1" si="58"/>
        <v>0</v>
      </c>
      <c r="AP56" s="243">
        <f t="shared" ca="1" si="58"/>
        <v>0</v>
      </c>
      <c r="AQ56" s="243">
        <f t="shared" ca="1" si="58"/>
        <v>0</v>
      </c>
      <c r="AR56" s="243">
        <f t="shared" ca="1" si="58"/>
        <v>0</v>
      </c>
      <c r="AS56" s="243">
        <f t="shared" ca="1" si="58"/>
        <v>0</v>
      </c>
      <c r="AT56" s="243">
        <f t="shared" ca="1" si="58"/>
        <v>0</v>
      </c>
      <c r="AU56" s="243">
        <f t="shared" ca="1" si="58"/>
        <v>0</v>
      </c>
      <c r="AV56" s="243">
        <f t="shared" ca="1" si="58"/>
        <v>0</v>
      </c>
      <c r="AW56" s="243">
        <f t="shared" ca="1" si="58"/>
        <v>0</v>
      </c>
      <c r="AX56" s="243">
        <f t="shared" ca="1" si="58"/>
        <v>0</v>
      </c>
      <c r="AY56" s="243">
        <f t="shared" ca="1" si="58"/>
        <v>0</v>
      </c>
      <c r="AZ56" s="243">
        <f t="shared" ca="1" si="58"/>
        <v>0</v>
      </c>
      <c r="BA56" s="243">
        <f t="shared" ca="1" si="58"/>
        <v>0</v>
      </c>
      <c r="BB56" s="243">
        <f t="shared" ca="1" si="58"/>
        <v>0</v>
      </c>
      <c r="BC56" s="243">
        <f t="shared" ca="1" si="58"/>
        <v>0</v>
      </c>
      <c r="BD56" s="243">
        <f t="shared" ca="1" si="58"/>
        <v>0</v>
      </c>
      <c r="BE56" s="243">
        <f t="shared" ca="1" si="58"/>
        <v>0</v>
      </c>
      <c r="BF56" s="243">
        <f t="shared" ca="1" si="58"/>
        <v>0</v>
      </c>
      <c r="BG56" s="243">
        <f t="shared" ca="1" si="58"/>
        <v>0</v>
      </c>
      <c r="BH56" s="243">
        <f t="shared" ca="1" si="58"/>
        <v>0</v>
      </c>
      <c r="BI56" s="243">
        <f t="shared" ca="1" si="58"/>
        <v>0</v>
      </c>
      <c r="BJ56" s="243">
        <f t="shared" ca="1" si="58"/>
        <v>0</v>
      </c>
      <c r="BK56" s="243">
        <f t="shared" ca="1" si="58"/>
        <v>0</v>
      </c>
      <c r="BL56" s="243">
        <f t="shared" ca="1" si="58"/>
        <v>0</v>
      </c>
      <c r="BM56" s="243">
        <f t="shared" ca="1" si="58"/>
        <v>0</v>
      </c>
      <c r="BN56" s="243">
        <f t="shared" ca="1" si="58"/>
        <v>0</v>
      </c>
      <c r="BO56" s="243">
        <f t="shared" ca="1" si="58"/>
        <v>0</v>
      </c>
      <c r="BP56" s="243">
        <f t="shared" ca="1" si="58"/>
        <v>0</v>
      </c>
      <c r="BQ56" s="243">
        <f t="shared" ca="1" si="58"/>
        <v>0</v>
      </c>
      <c r="BR56" s="243">
        <f t="shared" ca="1" si="58"/>
        <v>0</v>
      </c>
      <c r="BS56" s="243">
        <f t="shared" ca="1" si="58"/>
        <v>0</v>
      </c>
      <c r="BT56" s="243">
        <f t="shared" ca="1" si="58"/>
        <v>0</v>
      </c>
      <c r="BU56" s="243">
        <f t="shared" ca="1" si="57"/>
        <v>0</v>
      </c>
      <c r="BV56" s="243">
        <f t="shared" ca="1" si="57"/>
        <v>0</v>
      </c>
      <c r="BW56" s="243">
        <f t="shared" ca="1" si="57"/>
        <v>0</v>
      </c>
      <c r="BX56" s="243">
        <f t="shared" ca="1" si="57"/>
        <v>0</v>
      </c>
      <c r="BY56" s="243">
        <f t="shared" ca="1" si="57"/>
        <v>0</v>
      </c>
      <c r="BZ56" s="243">
        <f t="shared" ca="1" si="57"/>
        <v>0</v>
      </c>
      <c r="CA56" s="243">
        <f t="shared" ca="1" si="57"/>
        <v>0</v>
      </c>
      <c r="CB56" s="243">
        <f t="shared" ca="1" si="57"/>
        <v>0</v>
      </c>
      <c r="CC56" s="243">
        <f t="shared" ca="1" si="57"/>
        <v>0</v>
      </c>
      <c r="CD56" s="243">
        <f t="shared" ca="1" si="57"/>
        <v>0</v>
      </c>
      <c r="CE56" s="243">
        <f t="shared" ca="1" si="57"/>
        <v>0</v>
      </c>
      <c r="CF56" s="243">
        <f t="shared" ca="1" si="57"/>
        <v>0</v>
      </c>
      <c r="CG56" s="243">
        <f t="shared" ca="1" si="57"/>
        <v>0</v>
      </c>
      <c r="CH56" s="243">
        <f t="shared" ca="1" si="57"/>
        <v>0</v>
      </c>
      <c r="CI56" s="243">
        <f t="shared" ca="1" si="57"/>
        <v>0</v>
      </c>
      <c r="CJ56" s="243">
        <f t="shared" ca="1" si="57"/>
        <v>0</v>
      </c>
      <c r="CK56" s="243">
        <f t="shared" ca="1" si="57"/>
        <v>0</v>
      </c>
      <c r="CL56" s="243">
        <f t="shared" ca="1" si="57"/>
        <v>0</v>
      </c>
      <c r="CM56" s="243">
        <f t="shared" ca="1" si="57"/>
        <v>0</v>
      </c>
      <c r="CN56" s="243">
        <f t="shared" ca="1" si="57"/>
        <v>0</v>
      </c>
      <c r="CO56" s="243">
        <f t="shared" ca="1" si="57"/>
        <v>0</v>
      </c>
      <c r="CP56" s="243">
        <f t="shared" ca="1" si="57"/>
        <v>0</v>
      </c>
      <c r="CQ56" s="243">
        <f t="shared" ca="1" si="57"/>
        <v>0</v>
      </c>
      <c r="CR56" s="243">
        <f t="shared" ca="1" si="57"/>
        <v>0</v>
      </c>
      <c r="CS56" s="243">
        <f t="shared" ca="1" si="57"/>
        <v>0</v>
      </c>
      <c r="CT56" s="243">
        <f t="shared" ca="1" si="57"/>
        <v>0</v>
      </c>
      <c r="CU56" s="243">
        <f t="shared" ca="1" si="57"/>
        <v>0</v>
      </c>
      <c r="CV56" s="243">
        <f t="shared" ca="1" si="57"/>
        <v>0</v>
      </c>
      <c r="CW56" s="243">
        <f t="shared" ca="1" si="57"/>
        <v>0</v>
      </c>
      <c r="CX56" s="243">
        <f t="shared" ca="1" si="57"/>
        <v>0</v>
      </c>
      <c r="CY56" s="243">
        <f t="shared" ca="1" si="57"/>
        <v>0</v>
      </c>
      <c r="CZ56" s="243">
        <f t="shared" ca="1" si="57"/>
        <v>0</v>
      </c>
      <c r="DA56" s="243">
        <f t="shared" ca="1" si="57"/>
        <v>0</v>
      </c>
      <c r="DB56" s="243">
        <f t="shared" ca="1" si="57"/>
        <v>0</v>
      </c>
      <c r="DC56" s="243">
        <f t="shared" ca="1" si="57"/>
        <v>0</v>
      </c>
      <c r="DE56" s="113" t="str">
        <f t="shared" ca="1" si="20"/>
        <v>E.1.5.</v>
      </c>
      <c r="DF56">
        <v>1</v>
      </c>
      <c r="DG56">
        <f t="shared" ca="1" si="21"/>
        <v>21</v>
      </c>
      <c r="DH56">
        <v>0</v>
      </c>
    </row>
    <row r="57" spans="1:112" ht="28.8" hidden="1">
      <c r="A57" s="68">
        <v>45</v>
      </c>
      <c r="B57" s="240" t="str">
        <f t="shared" ca="1" si="45"/>
        <v>E.1.6.</v>
      </c>
      <c r="C57" s="241" t="str">
        <f t="shared" ca="1" si="46"/>
        <v>Atsinaujinančių išteklių energijos bendrijų ir piliečių energetikos bendrijų, siekiančių mažinti energetinį nepriteklių, investicijos į elektros energijos iš AEI gamybos įrenginius</v>
      </c>
      <c r="D57" s="244"/>
      <c r="E57" s="242">
        <f t="shared" ca="1" si="47"/>
        <v>0.21</v>
      </c>
      <c r="F57" s="171">
        <f ca="1">H57+NPV(FD,I57:INDEX(I57:DC57,PAL))</f>
        <v>162069960.67520106</v>
      </c>
      <c r="G57" s="171">
        <f ca="1">SUMIF($H$5:$DC$5,"&lt;="&amp;PAL,$H57:$DC57)</f>
        <v>206640000</v>
      </c>
      <c r="H57" s="243">
        <f t="shared" ca="1" si="41"/>
        <v>0</v>
      </c>
      <c r="I57" s="243">
        <f t="shared" ca="1" si="58"/>
        <v>0</v>
      </c>
      <c r="J57" s="243">
        <f t="shared" ca="1" si="58"/>
        <v>0</v>
      </c>
      <c r="K57" s="243">
        <f t="shared" ca="1" si="58"/>
        <v>200000</v>
      </c>
      <c r="L57" s="243">
        <f t="shared" ca="1" si="58"/>
        <v>10000000</v>
      </c>
      <c r="M57" s="243">
        <f t="shared" ca="1" si="58"/>
        <v>44000000</v>
      </c>
      <c r="N57" s="243">
        <f t="shared" ca="1" si="58"/>
        <v>44000000</v>
      </c>
      <c r="O57" s="243">
        <f t="shared" ca="1" si="58"/>
        <v>108440000</v>
      </c>
      <c r="P57" s="243">
        <f t="shared" ca="1" si="58"/>
        <v>0</v>
      </c>
      <c r="Q57" s="243">
        <f t="shared" ca="1" si="58"/>
        <v>0</v>
      </c>
      <c r="R57" s="243">
        <f t="shared" ca="1" si="58"/>
        <v>0</v>
      </c>
      <c r="S57" s="243">
        <f t="shared" ca="1" si="58"/>
        <v>0</v>
      </c>
      <c r="T57" s="243">
        <f t="shared" ca="1" si="58"/>
        <v>0</v>
      </c>
      <c r="U57" s="243">
        <f t="shared" ca="1" si="58"/>
        <v>0</v>
      </c>
      <c r="V57" s="243">
        <f t="shared" ca="1" si="58"/>
        <v>0</v>
      </c>
      <c r="W57" s="243">
        <f t="shared" ca="1" si="58"/>
        <v>0</v>
      </c>
      <c r="X57" s="243">
        <f t="shared" ca="1" si="58"/>
        <v>0</v>
      </c>
      <c r="Y57" s="243">
        <f t="shared" ca="1" si="58"/>
        <v>0</v>
      </c>
      <c r="Z57" s="243">
        <f t="shared" ca="1" si="58"/>
        <v>0</v>
      </c>
      <c r="AA57" s="243">
        <f t="shared" ca="1" si="58"/>
        <v>0</v>
      </c>
      <c r="AB57" s="243">
        <f t="shared" ca="1" si="58"/>
        <v>0</v>
      </c>
      <c r="AC57" s="243">
        <f t="shared" ca="1" si="58"/>
        <v>0</v>
      </c>
      <c r="AD57" s="243">
        <f t="shared" ca="1" si="58"/>
        <v>0</v>
      </c>
      <c r="AE57" s="243">
        <f t="shared" ca="1" si="58"/>
        <v>0</v>
      </c>
      <c r="AF57" s="243">
        <f t="shared" ca="1" si="58"/>
        <v>0</v>
      </c>
      <c r="AG57" s="243">
        <f t="shared" ca="1" si="58"/>
        <v>0</v>
      </c>
      <c r="AH57" s="243">
        <f t="shared" ca="1" si="58"/>
        <v>0</v>
      </c>
      <c r="AI57" s="243">
        <f t="shared" ca="1" si="58"/>
        <v>0</v>
      </c>
      <c r="AJ57" s="243">
        <f t="shared" ca="1" si="58"/>
        <v>0</v>
      </c>
      <c r="AK57" s="243">
        <f t="shared" ca="1" si="58"/>
        <v>0</v>
      </c>
      <c r="AL57" s="243">
        <f t="shared" ca="1" si="58"/>
        <v>0</v>
      </c>
      <c r="AM57" s="243">
        <f t="shared" ca="1" si="58"/>
        <v>0</v>
      </c>
      <c r="AN57" s="243">
        <f t="shared" ca="1" si="58"/>
        <v>0</v>
      </c>
      <c r="AO57" s="243">
        <f t="shared" ca="1" si="58"/>
        <v>0</v>
      </c>
      <c r="AP57" s="243">
        <f t="shared" ca="1" si="58"/>
        <v>0</v>
      </c>
      <c r="AQ57" s="243">
        <f t="shared" ca="1" si="58"/>
        <v>0</v>
      </c>
      <c r="AR57" s="243">
        <f t="shared" ca="1" si="58"/>
        <v>0</v>
      </c>
      <c r="AS57" s="243">
        <f t="shared" ca="1" si="58"/>
        <v>0</v>
      </c>
      <c r="AT57" s="243">
        <f t="shared" ca="1" si="58"/>
        <v>0</v>
      </c>
      <c r="AU57" s="243">
        <f t="shared" ca="1" si="58"/>
        <v>0</v>
      </c>
      <c r="AV57" s="243">
        <f t="shared" ca="1" si="58"/>
        <v>0</v>
      </c>
      <c r="AW57" s="243">
        <f t="shared" ca="1" si="58"/>
        <v>0</v>
      </c>
      <c r="AX57" s="243">
        <f t="shared" ca="1" si="58"/>
        <v>0</v>
      </c>
      <c r="AY57" s="243">
        <f t="shared" ca="1" si="58"/>
        <v>0</v>
      </c>
      <c r="AZ57" s="243">
        <f t="shared" ca="1" si="58"/>
        <v>0</v>
      </c>
      <c r="BA57" s="243">
        <f t="shared" ca="1" si="58"/>
        <v>0</v>
      </c>
      <c r="BB57" s="243">
        <f t="shared" ca="1" si="58"/>
        <v>0</v>
      </c>
      <c r="BC57" s="243">
        <f t="shared" ca="1" si="58"/>
        <v>0</v>
      </c>
      <c r="BD57" s="243">
        <f t="shared" ca="1" si="58"/>
        <v>0</v>
      </c>
      <c r="BE57" s="243">
        <f t="shared" ca="1" si="58"/>
        <v>0</v>
      </c>
      <c r="BF57" s="243">
        <f t="shared" ca="1" si="58"/>
        <v>0</v>
      </c>
      <c r="BG57" s="243">
        <f t="shared" ca="1" si="58"/>
        <v>0</v>
      </c>
      <c r="BH57" s="243">
        <f t="shared" ca="1" si="58"/>
        <v>0</v>
      </c>
      <c r="BI57" s="243">
        <f t="shared" ca="1" si="58"/>
        <v>0</v>
      </c>
      <c r="BJ57" s="243">
        <f t="shared" ca="1" si="58"/>
        <v>0</v>
      </c>
      <c r="BK57" s="243">
        <f t="shared" ca="1" si="58"/>
        <v>0</v>
      </c>
      <c r="BL57" s="243">
        <f t="shared" ca="1" si="58"/>
        <v>0</v>
      </c>
      <c r="BM57" s="243">
        <f t="shared" ca="1" si="58"/>
        <v>0</v>
      </c>
      <c r="BN57" s="243">
        <f t="shared" ca="1" si="58"/>
        <v>0</v>
      </c>
      <c r="BO57" s="243">
        <f t="shared" ca="1" si="58"/>
        <v>0</v>
      </c>
      <c r="BP57" s="243">
        <f t="shared" ca="1" si="58"/>
        <v>0</v>
      </c>
      <c r="BQ57" s="243">
        <f t="shared" ca="1" si="58"/>
        <v>0</v>
      </c>
      <c r="BR57" s="243">
        <f t="shared" ca="1" si="58"/>
        <v>0</v>
      </c>
      <c r="BS57" s="243">
        <f t="shared" ca="1" si="58"/>
        <v>0</v>
      </c>
      <c r="BT57" s="243">
        <f t="shared" ca="1" si="58"/>
        <v>0</v>
      </c>
      <c r="BU57" s="243">
        <f t="shared" ca="1" si="57"/>
        <v>0</v>
      </c>
      <c r="BV57" s="243">
        <f t="shared" ca="1" si="57"/>
        <v>0</v>
      </c>
      <c r="BW57" s="243">
        <f t="shared" ca="1" si="57"/>
        <v>0</v>
      </c>
      <c r="BX57" s="243">
        <f t="shared" ca="1" si="57"/>
        <v>0</v>
      </c>
      <c r="BY57" s="243">
        <f t="shared" ca="1" si="57"/>
        <v>0</v>
      </c>
      <c r="BZ57" s="243">
        <f t="shared" ca="1" si="57"/>
        <v>0</v>
      </c>
      <c r="CA57" s="243">
        <f t="shared" ca="1" si="57"/>
        <v>0</v>
      </c>
      <c r="CB57" s="243">
        <f t="shared" ca="1" si="57"/>
        <v>0</v>
      </c>
      <c r="CC57" s="243">
        <f t="shared" ca="1" si="57"/>
        <v>0</v>
      </c>
      <c r="CD57" s="243">
        <f t="shared" ca="1" si="57"/>
        <v>0</v>
      </c>
      <c r="CE57" s="243">
        <f t="shared" ca="1" si="57"/>
        <v>0</v>
      </c>
      <c r="CF57" s="243">
        <f t="shared" ca="1" si="57"/>
        <v>0</v>
      </c>
      <c r="CG57" s="243">
        <f t="shared" ca="1" si="57"/>
        <v>0</v>
      </c>
      <c r="CH57" s="243">
        <f t="shared" ca="1" si="57"/>
        <v>0</v>
      </c>
      <c r="CI57" s="243">
        <f t="shared" ca="1" si="57"/>
        <v>0</v>
      </c>
      <c r="CJ57" s="243">
        <f t="shared" ca="1" si="57"/>
        <v>0</v>
      </c>
      <c r="CK57" s="243">
        <f t="shared" ca="1" si="57"/>
        <v>0</v>
      </c>
      <c r="CL57" s="243">
        <f t="shared" ca="1" si="57"/>
        <v>0</v>
      </c>
      <c r="CM57" s="243">
        <f t="shared" ca="1" si="57"/>
        <v>0</v>
      </c>
      <c r="CN57" s="243">
        <f t="shared" ca="1" si="57"/>
        <v>0</v>
      </c>
      <c r="CO57" s="243">
        <f t="shared" ca="1" si="57"/>
        <v>0</v>
      </c>
      <c r="CP57" s="243">
        <f t="shared" ca="1" si="57"/>
        <v>0</v>
      </c>
      <c r="CQ57" s="243">
        <f t="shared" ca="1" si="57"/>
        <v>0</v>
      </c>
      <c r="CR57" s="243">
        <f t="shared" ca="1" si="57"/>
        <v>0</v>
      </c>
      <c r="CS57" s="243">
        <f t="shared" ca="1" si="57"/>
        <v>0</v>
      </c>
      <c r="CT57" s="243">
        <f t="shared" ca="1" si="57"/>
        <v>0</v>
      </c>
      <c r="CU57" s="243">
        <f t="shared" ca="1" si="57"/>
        <v>0</v>
      </c>
      <c r="CV57" s="243">
        <f t="shared" ca="1" si="57"/>
        <v>0</v>
      </c>
      <c r="CW57" s="243">
        <f t="shared" ca="1" si="57"/>
        <v>0</v>
      </c>
      <c r="CX57" s="243">
        <f t="shared" ca="1" si="57"/>
        <v>0</v>
      </c>
      <c r="CY57" s="243">
        <f t="shared" ca="1" si="57"/>
        <v>0</v>
      </c>
      <c r="CZ57" s="243">
        <f t="shared" ca="1" si="57"/>
        <v>0</v>
      </c>
      <c r="DA57" s="243">
        <f t="shared" ca="1" si="57"/>
        <v>0</v>
      </c>
      <c r="DB57" s="243">
        <f t="shared" ca="1" si="57"/>
        <v>0</v>
      </c>
      <c r="DC57" s="243">
        <f t="shared" ca="1" si="57"/>
        <v>0</v>
      </c>
      <c r="DE57" s="113" t="str">
        <f t="shared" ca="1" si="20"/>
        <v>E.1.6.</v>
      </c>
      <c r="DF57">
        <v>1</v>
      </c>
      <c r="DG57">
        <f t="shared" ca="1" si="21"/>
        <v>21</v>
      </c>
      <c r="DH57">
        <v>0</v>
      </c>
    </row>
    <row r="58" spans="1:112" hidden="1">
      <c r="A58" s="68">
        <v>46</v>
      </c>
      <c r="B58" s="240" t="str">
        <f t="shared" ca="1" si="45"/>
        <v>E.1.7.</v>
      </c>
      <c r="C58" s="241" t="str">
        <f t="shared" ca="1" si="46"/>
        <v>Veiklos 11, 13 ir 15</v>
      </c>
      <c r="D58" s="244"/>
      <c r="E58" s="242">
        <f t="shared" ca="1" si="47"/>
        <v>0.21</v>
      </c>
      <c r="F58" s="171">
        <f ca="1">H58+NPV(FD,I58:INDEX(I58:DC58,PAL))</f>
        <v>1066782631.8837321</v>
      </c>
      <c r="G58" s="171">
        <f ca="1">SUMIF($H$5:$DC$5,"&lt;="&amp;PAL,$H58:$DC58)</f>
        <v>1324349499.6889374</v>
      </c>
      <c r="H58" s="243">
        <f t="shared" ca="1" si="41"/>
        <v>0</v>
      </c>
      <c r="I58" s="243">
        <f t="shared" ca="1" si="58"/>
        <v>0</v>
      </c>
      <c r="J58" s="243">
        <f t="shared" ca="1" si="58"/>
        <v>0</v>
      </c>
      <c r="K58" s="243">
        <f t="shared" ca="1" si="58"/>
        <v>66358667</v>
      </c>
      <c r="L58" s="243">
        <f t="shared" ca="1" si="58"/>
        <v>191979892</v>
      </c>
      <c r="M58" s="243">
        <f t="shared" ca="1" si="58"/>
        <v>490499500</v>
      </c>
      <c r="N58" s="243">
        <f t="shared" ca="1" si="58"/>
        <v>224538000</v>
      </c>
      <c r="O58" s="243">
        <f t="shared" ca="1" si="58"/>
        <v>226548441</v>
      </c>
      <c r="P58" s="243">
        <f t="shared" ca="1" si="58"/>
        <v>124424999.6889375</v>
      </c>
      <c r="Q58" s="243">
        <f t="shared" ca="1" si="58"/>
        <v>0</v>
      </c>
      <c r="R58" s="243">
        <f t="shared" ca="1" si="58"/>
        <v>0</v>
      </c>
      <c r="S58" s="243">
        <f t="shared" ca="1" si="58"/>
        <v>0</v>
      </c>
      <c r="T58" s="243">
        <f t="shared" ca="1" si="58"/>
        <v>0</v>
      </c>
      <c r="U58" s="243">
        <f t="shared" ca="1" si="58"/>
        <v>0</v>
      </c>
      <c r="V58" s="243">
        <f t="shared" ca="1" si="58"/>
        <v>0</v>
      </c>
      <c r="W58" s="243">
        <f t="shared" ca="1" si="58"/>
        <v>0</v>
      </c>
      <c r="X58" s="243">
        <f t="shared" ca="1" si="58"/>
        <v>0</v>
      </c>
      <c r="Y58" s="243">
        <f t="shared" ca="1" si="58"/>
        <v>0</v>
      </c>
      <c r="Z58" s="243">
        <f t="shared" ca="1" si="58"/>
        <v>0</v>
      </c>
      <c r="AA58" s="243">
        <f t="shared" ca="1" si="58"/>
        <v>0</v>
      </c>
      <c r="AB58" s="243">
        <f t="shared" ca="1" si="58"/>
        <v>0</v>
      </c>
      <c r="AC58" s="243">
        <f t="shared" ca="1" si="58"/>
        <v>0</v>
      </c>
      <c r="AD58" s="243">
        <f t="shared" ca="1" si="58"/>
        <v>0</v>
      </c>
      <c r="AE58" s="243">
        <f t="shared" ca="1" si="58"/>
        <v>0</v>
      </c>
      <c r="AF58" s="243">
        <f t="shared" ca="1" si="58"/>
        <v>0</v>
      </c>
      <c r="AG58" s="243">
        <f t="shared" ca="1" si="58"/>
        <v>0</v>
      </c>
      <c r="AH58" s="243">
        <f t="shared" ca="1" si="58"/>
        <v>0</v>
      </c>
      <c r="AI58" s="243">
        <f t="shared" ca="1" si="58"/>
        <v>0</v>
      </c>
      <c r="AJ58" s="243">
        <f t="shared" ca="1" si="58"/>
        <v>0</v>
      </c>
      <c r="AK58" s="243">
        <f t="shared" ca="1" si="58"/>
        <v>0</v>
      </c>
      <c r="AL58" s="243">
        <f t="shared" ca="1" si="58"/>
        <v>0</v>
      </c>
      <c r="AM58" s="243">
        <f t="shared" ca="1" si="58"/>
        <v>0</v>
      </c>
      <c r="AN58" s="243">
        <f t="shared" ca="1" si="58"/>
        <v>0</v>
      </c>
      <c r="AO58" s="243">
        <f t="shared" ca="1" si="58"/>
        <v>0</v>
      </c>
      <c r="AP58" s="243">
        <f t="shared" ca="1" si="58"/>
        <v>0</v>
      </c>
      <c r="AQ58" s="243">
        <f t="shared" ca="1" si="58"/>
        <v>0</v>
      </c>
      <c r="AR58" s="243">
        <f t="shared" ca="1" si="58"/>
        <v>0</v>
      </c>
      <c r="AS58" s="243">
        <f t="shared" ca="1" si="58"/>
        <v>0</v>
      </c>
      <c r="AT58" s="243">
        <f t="shared" ca="1" si="58"/>
        <v>0</v>
      </c>
      <c r="AU58" s="243">
        <f t="shared" ca="1" si="58"/>
        <v>0</v>
      </c>
      <c r="AV58" s="243">
        <f t="shared" ca="1" si="58"/>
        <v>0</v>
      </c>
      <c r="AW58" s="243">
        <f t="shared" ca="1" si="58"/>
        <v>0</v>
      </c>
      <c r="AX58" s="243">
        <f t="shared" ca="1" si="58"/>
        <v>0</v>
      </c>
      <c r="AY58" s="243">
        <f t="shared" ca="1" si="58"/>
        <v>0</v>
      </c>
      <c r="AZ58" s="243">
        <f t="shared" ca="1" si="58"/>
        <v>0</v>
      </c>
      <c r="BA58" s="243">
        <f t="shared" ca="1" si="58"/>
        <v>0</v>
      </c>
      <c r="BB58" s="243">
        <f t="shared" ca="1" si="58"/>
        <v>0</v>
      </c>
      <c r="BC58" s="243">
        <f t="shared" ca="1" si="58"/>
        <v>0</v>
      </c>
      <c r="BD58" s="243">
        <f t="shared" ca="1" si="58"/>
        <v>0</v>
      </c>
      <c r="BE58" s="243">
        <f t="shared" ca="1" si="58"/>
        <v>0</v>
      </c>
      <c r="BF58" s="243">
        <f t="shared" ca="1" si="58"/>
        <v>0</v>
      </c>
      <c r="BG58" s="243">
        <f t="shared" ca="1" si="58"/>
        <v>0</v>
      </c>
      <c r="BH58" s="243">
        <f t="shared" ca="1" si="58"/>
        <v>0</v>
      </c>
      <c r="BI58" s="243">
        <f t="shared" ca="1" si="58"/>
        <v>0</v>
      </c>
      <c r="BJ58" s="243">
        <f t="shared" ca="1" si="58"/>
        <v>0</v>
      </c>
      <c r="BK58" s="243">
        <f t="shared" ca="1" si="58"/>
        <v>0</v>
      </c>
      <c r="BL58" s="243">
        <f t="shared" ca="1" si="58"/>
        <v>0</v>
      </c>
      <c r="BM58" s="243">
        <f t="shared" ca="1" si="58"/>
        <v>0</v>
      </c>
      <c r="BN58" s="243">
        <f t="shared" ca="1" si="58"/>
        <v>0</v>
      </c>
      <c r="BO58" s="243">
        <f t="shared" ca="1" si="58"/>
        <v>0</v>
      </c>
      <c r="BP58" s="243">
        <f t="shared" ca="1" si="58"/>
        <v>0</v>
      </c>
      <c r="BQ58" s="243">
        <f t="shared" ca="1" si="58"/>
        <v>0</v>
      </c>
      <c r="BR58" s="243">
        <f t="shared" ca="1" si="58"/>
        <v>0</v>
      </c>
      <c r="BS58" s="243">
        <f t="shared" ca="1" si="58"/>
        <v>0</v>
      </c>
      <c r="BT58" s="243">
        <f t="shared" ca="1" si="58"/>
        <v>0</v>
      </c>
      <c r="BU58" s="243">
        <f t="shared" ca="1" si="57"/>
        <v>0</v>
      </c>
      <c r="BV58" s="243">
        <f t="shared" ca="1" si="57"/>
        <v>0</v>
      </c>
      <c r="BW58" s="243">
        <f t="shared" ca="1" si="57"/>
        <v>0</v>
      </c>
      <c r="BX58" s="243">
        <f t="shared" ca="1" si="57"/>
        <v>0</v>
      </c>
      <c r="BY58" s="243">
        <f t="shared" ca="1" si="57"/>
        <v>0</v>
      </c>
      <c r="BZ58" s="243">
        <f t="shared" ca="1" si="57"/>
        <v>0</v>
      </c>
      <c r="CA58" s="243">
        <f t="shared" ca="1" si="57"/>
        <v>0</v>
      </c>
      <c r="CB58" s="243">
        <f t="shared" ca="1" si="57"/>
        <v>0</v>
      </c>
      <c r="CC58" s="243">
        <f t="shared" ca="1" si="57"/>
        <v>0</v>
      </c>
      <c r="CD58" s="243">
        <f t="shared" ca="1" si="57"/>
        <v>0</v>
      </c>
      <c r="CE58" s="243">
        <f t="shared" ca="1" si="57"/>
        <v>0</v>
      </c>
      <c r="CF58" s="243">
        <f t="shared" ca="1" si="57"/>
        <v>0</v>
      </c>
      <c r="CG58" s="243">
        <f t="shared" ca="1" si="57"/>
        <v>0</v>
      </c>
      <c r="CH58" s="243">
        <f t="shared" ca="1" si="57"/>
        <v>0</v>
      </c>
      <c r="CI58" s="243">
        <f t="shared" ca="1" si="57"/>
        <v>0</v>
      </c>
      <c r="CJ58" s="243">
        <f t="shared" ca="1" si="57"/>
        <v>0</v>
      </c>
      <c r="CK58" s="243">
        <f t="shared" ca="1" si="57"/>
        <v>0</v>
      </c>
      <c r="CL58" s="243">
        <f t="shared" ca="1" si="57"/>
        <v>0</v>
      </c>
      <c r="CM58" s="243">
        <f t="shared" ca="1" si="57"/>
        <v>0</v>
      </c>
      <c r="CN58" s="243">
        <f t="shared" ca="1" si="57"/>
        <v>0</v>
      </c>
      <c r="CO58" s="243">
        <f t="shared" ca="1" si="57"/>
        <v>0</v>
      </c>
      <c r="CP58" s="243">
        <f t="shared" ca="1" si="57"/>
        <v>0</v>
      </c>
      <c r="CQ58" s="243">
        <f t="shared" ca="1" si="57"/>
        <v>0</v>
      </c>
      <c r="CR58" s="243">
        <f t="shared" ca="1" si="57"/>
        <v>0</v>
      </c>
      <c r="CS58" s="243">
        <f t="shared" ca="1" si="57"/>
        <v>0</v>
      </c>
      <c r="CT58" s="243">
        <f t="shared" ca="1" si="57"/>
        <v>0</v>
      </c>
      <c r="CU58" s="243">
        <f t="shared" ca="1" si="57"/>
        <v>0</v>
      </c>
      <c r="CV58" s="243">
        <f t="shared" ca="1" si="57"/>
        <v>0</v>
      </c>
      <c r="CW58" s="243">
        <f t="shared" ca="1" si="57"/>
        <v>0</v>
      </c>
      <c r="CX58" s="243">
        <f t="shared" ca="1" si="57"/>
        <v>0</v>
      </c>
      <c r="CY58" s="243">
        <f t="shared" ca="1" si="57"/>
        <v>0</v>
      </c>
      <c r="CZ58" s="243">
        <f t="shared" ca="1" si="57"/>
        <v>0</v>
      </c>
      <c r="DA58" s="243">
        <f t="shared" ca="1" si="57"/>
        <v>0</v>
      </c>
      <c r="DB58" s="243">
        <f t="shared" ca="1" si="57"/>
        <v>0</v>
      </c>
      <c r="DC58" s="243">
        <f t="shared" ca="1" si="57"/>
        <v>0</v>
      </c>
      <c r="DE58" s="113" t="str">
        <f t="shared" ca="1" si="20"/>
        <v>E.1.7.</v>
      </c>
      <c r="DF58">
        <v>1</v>
      </c>
      <c r="DG58">
        <f t="shared" ca="1" si="21"/>
        <v>21</v>
      </c>
      <c r="DH58">
        <v>0</v>
      </c>
    </row>
    <row r="59" spans="1:112" hidden="1">
      <c r="A59" s="68">
        <v>47</v>
      </c>
      <c r="B59" s="240" t="str">
        <f t="shared" ca="1" si="45"/>
        <v>E.1.8.</v>
      </c>
      <c r="C59" s="241" t="str">
        <f t="shared" ca="1" si="46"/>
        <v>Lietuvos ir Latvijos tarpsisteminių jungčių stiprinimo Lietuvos Respublikoje projektas</v>
      </c>
      <c r="D59" s="244"/>
      <c r="E59" s="242">
        <f t="shared" ca="1" si="47"/>
        <v>0.21</v>
      </c>
      <c r="F59" s="171">
        <f ca="1">H59+NPV(FD,I59:INDEX(I59:DC59,PAL))</f>
        <v>304409891.10199875</v>
      </c>
      <c r="G59" s="171">
        <f ca="1">SUMIF($H$5:$DC$5,"&lt;="&amp;PAL,$H59:$DC59)</f>
        <v>423044000</v>
      </c>
      <c r="H59" s="243">
        <f t="shared" ca="1" si="41"/>
        <v>0</v>
      </c>
      <c r="I59" s="243">
        <f t="shared" ca="1" si="58"/>
        <v>92000</v>
      </c>
      <c r="J59" s="243">
        <f t="shared" ca="1" si="58"/>
        <v>351000</v>
      </c>
      <c r="K59" s="243">
        <f t="shared" ca="1" si="58"/>
        <v>777000</v>
      </c>
      <c r="L59" s="243">
        <f t="shared" ca="1" si="58"/>
        <v>8472000</v>
      </c>
      <c r="M59" s="243">
        <f t="shared" ca="1" si="58"/>
        <v>36368000</v>
      </c>
      <c r="N59" s="243">
        <f t="shared" ca="1" si="58"/>
        <v>41447000</v>
      </c>
      <c r="O59" s="243">
        <f t="shared" ca="1" si="58"/>
        <v>16781000</v>
      </c>
      <c r="P59" s="243">
        <f t="shared" ca="1" si="58"/>
        <v>73433000</v>
      </c>
      <c r="Q59" s="243">
        <f t="shared" ca="1" si="58"/>
        <v>114219000</v>
      </c>
      <c r="R59" s="243">
        <f t="shared" ca="1" si="58"/>
        <v>83135000</v>
      </c>
      <c r="S59" s="243">
        <f t="shared" ca="1" si="58"/>
        <v>25385000</v>
      </c>
      <c r="T59" s="243">
        <f t="shared" ca="1" si="58"/>
        <v>22584000</v>
      </c>
      <c r="U59" s="243">
        <f t="shared" ca="1" si="58"/>
        <v>0</v>
      </c>
      <c r="V59" s="243">
        <f t="shared" ca="1" si="58"/>
        <v>0</v>
      </c>
      <c r="W59" s="243">
        <f t="shared" ca="1" si="58"/>
        <v>0</v>
      </c>
      <c r="X59" s="243">
        <f t="shared" ca="1" si="58"/>
        <v>0</v>
      </c>
      <c r="Y59" s="243">
        <f t="shared" ca="1" si="58"/>
        <v>0</v>
      </c>
      <c r="Z59" s="243">
        <f t="shared" ca="1" si="58"/>
        <v>0</v>
      </c>
      <c r="AA59" s="243">
        <f t="shared" ca="1" si="58"/>
        <v>0</v>
      </c>
      <c r="AB59" s="243">
        <f t="shared" ca="1" si="58"/>
        <v>0</v>
      </c>
      <c r="AC59" s="243">
        <f t="shared" ca="1" si="58"/>
        <v>0</v>
      </c>
      <c r="AD59" s="243">
        <f t="shared" ca="1" si="58"/>
        <v>0</v>
      </c>
      <c r="AE59" s="243">
        <f t="shared" ca="1" si="58"/>
        <v>0</v>
      </c>
      <c r="AF59" s="243">
        <f t="shared" ca="1" si="58"/>
        <v>0</v>
      </c>
      <c r="AG59" s="243">
        <f t="shared" ca="1" si="58"/>
        <v>0</v>
      </c>
      <c r="AH59" s="243">
        <f t="shared" ca="1" si="58"/>
        <v>0</v>
      </c>
      <c r="AI59" s="243">
        <f t="shared" ca="1" si="58"/>
        <v>0</v>
      </c>
      <c r="AJ59" s="243">
        <f t="shared" ca="1" si="58"/>
        <v>0</v>
      </c>
      <c r="AK59" s="243">
        <f t="shared" ca="1" si="58"/>
        <v>0</v>
      </c>
      <c r="AL59" s="243">
        <f t="shared" ca="1" si="58"/>
        <v>0</v>
      </c>
      <c r="AM59" s="243">
        <f t="shared" ca="1" si="58"/>
        <v>0</v>
      </c>
      <c r="AN59" s="243">
        <f t="shared" ca="1" si="58"/>
        <v>0</v>
      </c>
      <c r="AO59" s="243">
        <f t="shared" ca="1" si="58"/>
        <v>0</v>
      </c>
      <c r="AP59" s="243">
        <f t="shared" ca="1" si="58"/>
        <v>0</v>
      </c>
      <c r="AQ59" s="243">
        <f t="shared" ca="1" si="58"/>
        <v>0</v>
      </c>
      <c r="AR59" s="243">
        <f t="shared" ca="1" si="58"/>
        <v>0</v>
      </c>
      <c r="AS59" s="243">
        <f t="shared" ca="1" si="58"/>
        <v>0</v>
      </c>
      <c r="AT59" s="243">
        <f t="shared" ca="1" si="58"/>
        <v>0</v>
      </c>
      <c r="AU59" s="243">
        <f t="shared" ca="1" si="58"/>
        <v>0</v>
      </c>
      <c r="AV59" s="243">
        <f t="shared" ca="1" si="58"/>
        <v>0</v>
      </c>
      <c r="AW59" s="243">
        <f t="shared" ca="1" si="58"/>
        <v>0</v>
      </c>
      <c r="AX59" s="243">
        <f t="shared" ca="1" si="58"/>
        <v>0</v>
      </c>
      <c r="AY59" s="243">
        <f t="shared" ca="1" si="58"/>
        <v>0</v>
      </c>
      <c r="AZ59" s="243">
        <f t="shared" ca="1" si="58"/>
        <v>0</v>
      </c>
      <c r="BA59" s="243">
        <f t="shared" ca="1" si="58"/>
        <v>0</v>
      </c>
      <c r="BB59" s="243">
        <f t="shared" ca="1" si="58"/>
        <v>0</v>
      </c>
      <c r="BC59" s="243">
        <f t="shared" ca="1" si="58"/>
        <v>0</v>
      </c>
      <c r="BD59" s="243">
        <f t="shared" ca="1" si="58"/>
        <v>0</v>
      </c>
      <c r="BE59" s="243">
        <f t="shared" ca="1" si="58"/>
        <v>0</v>
      </c>
      <c r="BF59" s="243">
        <f t="shared" ca="1" si="58"/>
        <v>0</v>
      </c>
      <c r="BG59" s="243">
        <f t="shared" ca="1" si="58"/>
        <v>0</v>
      </c>
      <c r="BH59" s="243">
        <f t="shared" ca="1" si="58"/>
        <v>0</v>
      </c>
      <c r="BI59" s="243">
        <f t="shared" ca="1" si="58"/>
        <v>0</v>
      </c>
      <c r="BJ59" s="243">
        <f t="shared" ca="1" si="58"/>
        <v>0</v>
      </c>
      <c r="BK59" s="243">
        <f t="shared" ca="1" si="58"/>
        <v>0</v>
      </c>
      <c r="BL59" s="243">
        <f t="shared" ca="1" si="58"/>
        <v>0</v>
      </c>
      <c r="BM59" s="243">
        <f t="shared" ca="1" si="58"/>
        <v>0</v>
      </c>
      <c r="BN59" s="243">
        <f t="shared" ca="1" si="58"/>
        <v>0</v>
      </c>
      <c r="BO59" s="243">
        <f t="shared" ca="1" si="58"/>
        <v>0</v>
      </c>
      <c r="BP59" s="243">
        <f t="shared" ca="1" si="58"/>
        <v>0</v>
      </c>
      <c r="BQ59" s="243">
        <f t="shared" ca="1" si="58"/>
        <v>0</v>
      </c>
      <c r="BR59" s="243">
        <f t="shared" ca="1" si="58"/>
        <v>0</v>
      </c>
      <c r="BS59" s="243">
        <f t="shared" ca="1" si="58"/>
        <v>0</v>
      </c>
      <c r="BT59" s="243">
        <f t="shared" ref="BT59:DC62" ca="1" si="59">OFFSET(INDIRECT("'"&amp;Opt_alt&amp;"'!H12"),$A59,BT$5)*$DF59</f>
        <v>0</v>
      </c>
      <c r="BU59" s="243">
        <f t="shared" ca="1" si="59"/>
        <v>0</v>
      </c>
      <c r="BV59" s="243">
        <f t="shared" ca="1" si="59"/>
        <v>0</v>
      </c>
      <c r="BW59" s="243">
        <f t="shared" ca="1" si="59"/>
        <v>0</v>
      </c>
      <c r="BX59" s="243">
        <f t="shared" ca="1" si="59"/>
        <v>0</v>
      </c>
      <c r="BY59" s="243">
        <f t="shared" ca="1" si="59"/>
        <v>0</v>
      </c>
      <c r="BZ59" s="243">
        <f t="shared" ca="1" si="59"/>
        <v>0</v>
      </c>
      <c r="CA59" s="243">
        <f t="shared" ca="1" si="59"/>
        <v>0</v>
      </c>
      <c r="CB59" s="243">
        <f t="shared" ca="1" si="59"/>
        <v>0</v>
      </c>
      <c r="CC59" s="243">
        <f t="shared" ca="1" si="59"/>
        <v>0</v>
      </c>
      <c r="CD59" s="243">
        <f t="shared" ca="1" si="59"/>
        <v>0</v>
      </c>
      <c r="CE59" s="243">
        <f t="shared" ca="1" si="59"/>
        <v>0</v>
      </c>
      <c r="CF59" s="243">
        <f t="shared" ca="1" si="59"/>
        <v>0</v>
      </c>
      <c r="CG59" s="243">
        <f t="shared" ca="1" si="59"/>
        <v>0</v>
      </c>
      <c r="CH59" s="243">
        <f t="shared" ca="1" si="59"/>
        <v>0</v>
      </c>
      <c r="CI59" s="243">
        <f t="shared" ca="1" si="59"/>
        <v>0</v>
      </c>
      <c r="CJ59" s="243">
        <f t="shared" ca="1" si="59"/>
        <v>0</v>
      </c>
      <c r="CK59" s="243">
        <f t="shared" ca="1" si="59"/>
        <v>0</v>
      </c>
      <c r="CL59" s="243">
        <f t="shared" ca="1" si="59"/>
        <v>0</v>
      </c>
      <c r="CM59" s="243">
        <f t="shared" ca="1" si="59"/>
        <v>0</v>
      </c>
      <c r="CN59" s="243">
        <f t="shared" ca="1" si="59"/>
        <v>0</v>
      </c>
      <c r="CO59" s="243">
        <f t="shared" ca="1" si="59"/>
        <v>0</v>
      </c>
      <c r="CP59" s="243">
        <f t="shared" ca="1" si="59"/>
        <v>0</v>
      </c>
      <c r="CQ59" s="243">
        <f t="shared" ca="1" si="59"/>
        <v>0</v>
      </c>
      <c r="CR59" s="243">
        <f t="shared" ca="1" si="59"/>
        <v>0</v>
      </c>
      <c r="CS59" s="243">
        <f t="shared" ca="1" si="59"/>
        <v>0</v>
      </c>
      <c r="CT59" s="243">
        <f t="shared" ca="1" si="59"/>
        <v>0</v>
      </c>
      <c r="CU59" s="243">
        <f t="shared" ca="1" si="59"/>
        <v>0</v>
      </c>
      <c r="CV59" s="243">
        <f t="shared" ca="1" si="59"/>
        <v>0</v>
      </c>
      <c r="CW59" s="243">
        <f t="shared" ca="1" si="59"/>
        <v>0</v>
      </c>
      <c r="CX59" s="243">
        <f t="shared" ca="1" si="59"/>
        <v>0</v>
      </c>
      <c r="CY59" s="243">
        <f t="shared" ca="1" si="59"/>
        <v>0</v>
      </c>
      <c r="CZ59" s="243">
        <f t="shared" ca="1" si="59"/>
        <v>0</v>
      </c>
      <c r="DA59" s="243">
        <f t="shared" ca="1" si="59"/>
        <v>0</v>
      </c>
      <c r="DB59" s="243">
        <f t="shared" ca="1" si="59"/>
        <v>0</v>
      </c>
      <c r="DC59" s="243">
        <f t="shared" ca="1" si="59"/>
        <v>0</v>
      </c>
      <c r="DE59" s="113" t="str">
        <f t="shared" ca="1" si="20"/>
        <v>E.1.8.</v>
      </c>
      <c r="DF59">
        <v>1</v>
      </c>
      <c r="DG59">
        <f t="shared" ca="1" si="21"/>
        <v>21</v>
      </c>
      <c r="DH59">
        <v>0</v>
      </c>
    </row>
    <row r="60" spans="1:112" hidden="1">
      <c r="A60" s="68">
        <v>48</v>
      </c>
      <c r="B60" s="240" t="str">
        <f t="shared" ca="1" si="45"/>
        <v>E.1.9.</v>
      </c>
      <c r="C60" s="241" t="str">
        <f t="shared" ca="1" si="46"/>
        <v>Investicijos (privataus ir NVO sektoriaus)</v>
      </c>
      <c r="D60" s="244"/>
      <c r="E60" s="242">
        <f t="shared" ca="1" si="47"/>
        <v>0.21</v>
      </c>
      <c r="F60" s="171">
        <f ca="1">H60+NPV(FD,I60:INDEX(I60:DC60,PAL))</f>
        <v>0</v>
      </c>
      <c r="G60" s="171">
        <f ca="1">SUMIF($H$5:$DC$5,"&lt;="&amp;PAL,$H60:$DC60)</f>
        <v>0</v>
      </c>
      <c r="H60" s="243">
        <f t="shared" ca="1" si="41"/>
        <v>0</v>
      </c>
      <c r="I60" s="243">
        <f t="shared" ref="I60:BT63" ca="1" si="60">OFFSET(INDIRECT("'"&amp;Opt_alt&amp;"'!H12"),$A60,I$5)*$DF60</f>
        <v>0</v>
      </c>
      <c r="J60" s="243">
        <f t="shared" ca="1" si="60"/>
        <v>0</v>
      </c>
      <c r="K60" s="243">
        <f t="shared" ca="1" si="60"/>
        <v>0</v>
      </c>
      <c r="L60" s="243">
        <f t="shared" ca="1" si="60"/>
        <v>0</v>
      </c>
      <c r="M60" s="243">
        <f t="shared" ca="1" si="60"/>
        <v>0</v>
      </c>
      <c r="N60" s="243">
        <f t="shared" ca="1" si="60"/>
        <v>0</v>
      </c>
      <c r="O60" s="243">
        <f t="shared" ca="1" si="60"/>
        <v>0</v>
      </c>
      <c r="P60" s="243">
        <f t="shared" ca="1" si="60"/>
        <v>0</v>
      </c>
      <c r="Q60" s="243">
        <f t="shared" ca="1" si="60"/>
        <v>0</v>
      </c>
      <c r="R60" s="243">
        <f t="shared" ca="1" si="60"/>
        <v>0</v>
      </c>
      <c r="S60" s="243">
        <f t="shared" ca="1" si="60"/>
        <v>0</v>
      </c>
      <c r="T60" s="243">
        <f t="shared" ca="1" si="60"/>
        <v>0</v>
      </c>
      <c r="U60" s="243">
        <f t="shared" ca="1" si="60"/>
        <v>0</v>
      </c>
      <c r="V60" s="243">
        <f t="shared" ca="1" si="60"/>
        <v>0</v>
      </c>
      <c r="W60" s="243">
        <f t="shared" ca="1" si="60"/>
        <v>0</v>
      </c>
      <c r="X60" s="243">
        <f t="shared" ca="1" si="60"/>
        <v>0</v>
      </c>
      <c r="Y60" s="243">
        <f t="shared" ca="1" si="60"/>
        <v>0</v>
      </c>
      <c r="Z60" s="243">
        <f t="shared" ca="1" si="60"/>
        <v>0</v>
      </c>
      <c r="AA60" s="243">
        <f t="shared" ca="1" si="60"/>
        <v>0</v>
      </c>
      <c r="AB60" s="243">
        <f t="shared" ca="1" si="60"/>
        <v>0</v>
      </c>
      <c r="AC60" s="243">
        <f t="shared" ca="1" si="60"/>
        <v>0</v>
      </c>
      <c r="AD60" s="243">
        <f t="shared" ca="1" si="60"/>
        <v>0</v>
      </c>
      <c r="AE60" s="243">
        <f t="shared" ca="1" si="60"/>
        <v>0</v>
      </c>
      <c r="AF60" s="243">
        <f t="shared" ca="1" si="60"/>
        <v>0</v>
      </c>
      <c r="AG60" s="243">
        <f t="shared" ca="1" si="60"/>
        <v>0</v>
      </c>
      <c r="AH60" s="243">
        <f t="shared" ca="1" si="60"/>
        <v>0</v>
      </c>
      <c r="AI60" s="243">
        <f t="shared" ca="1" si="60"/>
        <v>0</v>
      </c>
      <c r="AJ60" s="243">
        <f t="shared" ca="1" si="60"/>
        <v>0</v>
      </c>
      <c r="AK60" s="243">
        <f t="shared" ca="1" si="60"/>
        <v>0</v>
      </c>
      <c r="AL60" s="243">
        <f t="shared" ca="1" si="60"/>
        <v>0</v>
      </c>
      <c r="AM60" s="243">
        <f t="shared" ca="1" si="60"/>
        <v>0</v>
      </c>
      <c r="AN60" s="243">
        <f t="shared" ca="1" si="60"/>
        <v>0</v>
      </c>
      <c r="AO60" s="243">
        <f t="shared" ca="1" si="60"/>
        <v>0</v>
      </c>
      <c r="AP60" s="243">
        <f t="shared" ca="1" si="60"/>
        <v>0</v>
      </c>
      <c r="AQ60" s="243">
        <f t="shared" ca="1" si="60"/>
        <v>0</v>
      </c>
      <c r="AR60" s="243">
        <f t="shared" ca="1" si="60"/>
        <v>0</v>
      </c>
      <c r="AS60" s="243">
        <f t="shared" ca="1" si="60"/>
        <v>0</v>
      </c>
      <c r="AT60" s="243">
        <f t="shared" ca="1" si="60"/>
        <v>0</v>
      </c>
      <c r="AU60" s="243">
        <f t="shared" ca="1" si="60"/>
        <v>0</v>
      </c>
      <c r="AV60" s="243">
        <f t="shared" ca="1" si="60"/>
        <v>0</v>
      </c>
      <c r="AW60" s="243">
        <f t="shared" ca="1" si="60"/>
        <v>0</v>
      </c>
      <c r="AX60" s="243">
        <f t="shared" ca="1" si="60"/>
        <v>0</v>
      </c>
      <c r="AY60" s="243">
        <f t="shared" ca="1" si="60"/>
        <v>0</v>
      </c>
      <c r="AZ60" s="243">
        <f t="shared" ca="1" si="60"/>
        <v>0</v>
      </c>
      <c r="BA60" s="243">
        <f t="shared" ca="1" si="60"/>
        <v>0</v>
      </c>
      <c r="BB60" s="243">
        <f t="shared" ca="1" si="60"/>
        <v>0</v>
      </c>
      <c r="BC60" s="243">
        <f t="shared" ca="1" si="60"/>
        <v>0</v>
      </c>
      <c r="BD60" s="243">
        <f t="shared" ca="1" si="60"/>
        <v>0</v>
      </c>
      <c r="BE60" s="243">
        <f t="shared" ca="1" si="60"/>
        <v>0</v>
      </c>
      <c r="BF60" s="243">
        <f t="shared" ca="1" si="60"/>
        <v>0</v>
      </c>
      <c r="BG60" s="243">
        <f t="shared" ca="1" si="60"/>
        <v>0</v>
      </c>
      <c r="BH60" s="243">
        <f t="shared" ca="1" si="60"/>
        <v>0</v>
      </c>
      <c r="BI60" s="243">
        <f t="shared" ca="1" si="60"/>
        <v>0</v>
      </c>
      <c r="BJ60" s="243">
        <f t="shared" ca="1" si="60"/>
        <v>0</v>
      </c>
      <c r="BK60" s="243">
        <f t="shared" ca="1" si="60"/>
        <v>0</v>
      </c>
      <c r="BL60" s="243">
        <f t="shared" ca="1" si="60"/>
        <v>0</v>
      </c>
      <c r="BM60" s="243">
        <f t="shared" ca="1" si="60"/>
        <v>0</v>
      </c>
      <c r="BN60" s="243">
        <f t="shared" ca="1" si="60"/>
        <v>0</v>
      </c>
      <c r="BO60" s="243">
        <f t="shared" ca="1" si="60"/>
        <v>0</v>
      </c>
      <c r="BP60" s="243">
        <f t="shared" ca="1" si="60"/>
        <v>0</v>
      </c>
      <c r="BQ60" s="243">
        <f t="shared" ca="1" si="60"/>
        <v>0</v>
      </c>
      <c r="BR60" s="243">
        <f t="shared" ca="1" si="60"/>
        <v>0</v>
      </c>
      <c r="BS60" s="243">
        <f t="shared" ca="1" si="60"/>
        <v>0</v>
      </c>
      <c r="BT60" s="243">
        <f t="shared" ca="1" si="60"/>
        <v>0</v>
      </c>
      <c r="BU60" s="243">
        <f t="shared" ca="1" si="59"/>
        <v>0</v>
      </c>
      <c r="BV60" s="243">
        <f t="shared" ca="1" si="59"/>
        <v>0</v>
      </c>
      <c r="BW60" s="243">
        <f t="shared" ca="1" si="59"/>
        <v>0</v>
      </c>
      <c r="BX60" s="243">
        <f t="shared" ca="1" si="59"/>
        <v>0</v>
      </c>
      <c r="BY60" s="243">
        <f t="shared" ca="1" si="59"/>
        <v>0</v>
      </c>
      <c r="BZ60" s="243">
        <f t="shared" ca="1" si="59"/>
        <v>0</v>
      </c>
      <c r="CA60" s="243">
        <f t="shared" ca="1" si="59"/>
        <v>0</v>
      </c>
      <c r="CB60" s="243">
        <f t="shared" ca="1" si="59"/>
        <v>0</v>
      </c>
      <c r="CC60" s="243">
        <f t="shared" ca="1" si="59"/>
        <v>0</v>
      </c>
      <c r="CD60" s="243">
        <f t="shared" ca="1" si="59"/>
        <v>0</v>
      </c>
      <c r="CE60" s="243">
        <f t="shared" ca="1" si="59"/>
        <v>0</v>
      </c>
      <c r="CF60" s="243">
        <f t="shared" ca="1" si="59"/>
        <v>0</v>
      </c>
      <c r="CG60" s="243">
        <f t="shared" ca="1" si="59"/>
        <v>0</v>
      </c>
      <c r="CH60" s="243">
        <f t="shared" ca="1" si="59"/>
        <v>0</v>
      </c>
      <c r="CI60" s="243">
        <f t="shared" ca="1" si="59"/>
        <v>0</v>
      </c>
      <c r="CJ60" s="243">
        <f t="shared" ca="1" si="59"/>
        <v>0</v>
      </c>
      <c r="CK60" s="243">
        <f t="shared" ca="1" si="59"/>
        <v>0</v>
      </c>
      <c r="CL60" s="243">
        <f t="shared" ca="1" si="59"/>
        <v>0</v>
      </c>
      <c r="CM60" s="243">
        <f t="shared" ca="1" si="59"/>
        <v>0</v>
      </c>
      <c r="CN60" s="243">
        <f t="shared" ca="1" si="59"/>
        <v>0</v>
      </c>
      <c r="CO60" s="243">
        <f t="shared" ca="1" si="59"/>
        <v>0</v>
      </c>
      <c r="CP60" s="243">
        <f t="shared" ca="1" si="59"/>
        <v>0</v>
      </c>
      <c r="CQ60" s="243">
        <f t="shared" ca="1" si="59"/>
        <v>0</v>
      </c>
      <c r="CR60" s="243">
        <f t="shared" ca="1" si="59"/>
        <v>0</v>
      </c>
      <c r="CS60" s="243">
        <f t="shared" ca="1" si="59"/>
        <v>0</v>
      </c>
      <c r="CT60" s="243">
        <f t="shared" ca="1" si="59"/>
        <v>0</v>
      </c>
      <c r="CU60" s="243">
        <f t="shared" ca="1" si="59"/>
        <v>0</v>
      </c>
      <c r="CV60" s="243">
        <f t="shared" ca="1" si="59"/>
        <v>0</v>
      </c>
      <c r="CW60" s="243">
        <f t="shared" ca="1" si="59"/>
        <v>0</v>
      </c>
      <c r="CX60" s="243">
        <f t="shared" ca="1" si="59"/>
        <v>0</v>
      </c>
      <c r="CY60" s="243">
        <f t="shared" ca="1" si="59"/>
        <v>0</v>
      </c>
      <c r="CZ60" s="243">
        <f t="shared" ca="1" si="59"/>
        <v>0</v>
      </c>
      <c r="DA60" s="243">
        <f t="shared" ca="1" si="59"/>
        <v>0</v>
      </c>
      <c r="DB60" s="243">
        <f t="shared" ca="1" si="59"/>
        <v>0</v>
      </c>
      <c r="DC60" s="243">
        <f t="shared" ca="1" si="59"/>
        <v>0</v>
      </c>
      <c r="DE60" s="113" t="str">
        <f t="shared" ca="1" si="20"/>
        <v>E.1.9.</v>
      </c>
      <c r="DF60">
        <v>1</v>
      </c>
      <c r="DG60">
        <f t="shared" ca="1" si="21"/>
        <v>21</v>
      </c>
      <c r="DH60">
        <v>0</v>
      </c>
    </row>
    <row r="61" spans="1:112" hidden="1">
      <c r="A61" s="68">
        <v>49</v>
      </c>
      <c r="B61" s="240" t="str">
        <f t="shared" ca="1" si="45"/>
        <v>E.1.10.</v>
      </c>
      <c r="C61" s="241" t="str">
        <f t="shared" ca="1" si="46"/>
        <v>Reinvesticijos (po priemonės įgyvendinimo) (privataus ir NVO sektoriaus)</v>
      </c>
      <c r="D61" s="244"/>
      <c r="E61" s="242">
        <f t="shared" ca="1" si="47"/>
        <v>0.21</v>
      </c>
      <c r="F61" s="171">
        <f ca="1">H61+NPV(FD,I61:INDEX(I61:DC61,PAL))</f>
        <v>0</v>
      </c>
      <c r="G61" s="171">
        <f ca="1">SUMIF($H$5:$DC$5,"&lt;="&amp;PAL,$H61:$DC61)</f>
        <v>0</v>
      </c>
      <c r="H61" s="243">
        <f t="shared" ca="1" si="41"/>
        <v>0</v>
      </c>
      <c r="I61" s="243">
        <f t="shared" ca="1" si="60"/>
        <v>0</v>
      </c>
      <c r="J61" s="243">
        <f t="shared" ca="1" si="60"/>
        <v>0</v>
      </c>
      <c r="K61" s="243">
        <f t="shared" ca="1" si="60"/>
        <v>0</v>
      </c>
      <c r="L61" s="243">
        <f t="shared" ca="1" si="60"/>
        <v>0</v>
      </c>
      <c r="M61" s="243">
        <f t="shared" ca="1" si="60"/>
        <v>0</v>
      </c>
      <c r="N61" s="243">
        <f t="shared" ca="1" si="60"/>
        <v>0</v>
      </c>
      <c r="O61" s="243">
        <f t="shared" ca="1" si="60"/>
        <v>0</v>
      </c>
      <c r="P61" s="243">
        <f t="shared" ca="1" si="60"/>
        <v>0</v>
      </c>
      <c r="Q61" s="243">
        <f t="shared" ca="1" si="60"/>
        <v>0</v>
      </c>
      <c r="R61" s="243">
        <f t="shared" ca="1" si="60"/>
        <v>0</v>
      </c>
      <c r="S61" s="243">
        <f t="shared" ca="1" si="60"/>
        <v>0</v>
      </c>
      <c r="T61" s="243">
        <f t="shared" ca="1" si="60"/>
        <v>0</v>
      </c>
      <c r="U61" s="243">
        <f t="shared" ca="1" si="60"/>
        <v>0</v>
      </c>
      <c r="V61" s="243">
        <f t="shared" ca="1" si="60"/>
        <v>0</v>
      </c>
      <c r="W61" s="243">
        <f t="shared" ca="1" si="60"/>
        <v>0</v>
      </c>
      <c r="X61" s="243">
        <f t="shared" ca="1" si="60"/>
        <v>0</v>
      </c>
      <c r="Y61" s="243">
        <f t="shared" ca="1" si="60"/>
        <v>0</v>
      </c>
      <c r="Z61" s="243">
        <f t="shared" ca="1" si="60"/>
        <v>0</v>
      </c>
      <c r="AA61" s="243">
        <f t="shared" ca="1" si="60"/>
        <v>0</v>
      </c>
      <c r="AB61" s="243">
        <f t="shared" ca="1" si="60"/>
        <v>0</v>
      </c>
      <c r="AC61" s="243">
        <f t="shared" ca="1" si="60"/>
        <v>0</v>
      </c>
      <c r="AD61" s="243">
        <f t="shared" ca="1" si="60"/>
        <v>0</v>
      </c>
      <c r="AE61" s="243">
        <f t="shared" ca="1" si="60"/>
        <v>0</v>
      </c>
      <c r="AF61" s="243">
        <f t="shared" ca="1" si="60"/>
        <v>0</v>
      </c>
      <c r="AG61" s="243">
        <f t="shared" ca="1" si="60"/>
        <v>0</v>
      </c>
      <c r="AH61" s="243">
        <f t="shared" ca="1" si="60"/>
        <v>0</v>
      </c>
      <c r="AI61" s="243">
        <f t="shared" ca="1" si="60"/>
        <v>0</v>
      </c>
      <c r="AJ61" s="243">
        <f t="shared" ca="1" si="60"/>
        <v>0</v>
      </c>
      <c r="AK61" s="243">
        <f t="shared" ca="1" si="60"/>
        <v>0</v>
      </c>
      <c r="AL61" s="243">
        <f t="shared" ca="1" si="60"/>
        <v>0</v>
      </c>
      <c r="AM61" s="243">
        <f t="shared" ca="1" si="60"/>
        <v>0</v>
      </c>
      <c r="AN61" s="243">
        <f t="shared" ca="1" si="60"/>
        <v>0</v>
      </c>
      <c r="AO61" s="243">
        <f t="shared" ca="1" si="60"/>
        <v>0</v>
      </c>
      <c r="AP61" s="243">
        <f t="shared" ca="1" si="60"/>
        <v>0</v>
      </c>
      <c r="AQ61" s="243">
        <f t="shared" ca="1" si="60"/>
        <v>0</v>
      </c>
      <c r="AR61" s="243">
        <f t="shared" ca="1" si="60"/>
        <v>0</v>
      </c>
      <c r="AS61" s="243">
        <f t="shared" ca="1" si="60"/>
        <v>0</v>
      </c>
      <c r="AT61" s="243">
        <f t="shared" ca="1" si="60"/>
        <v>0</v>
      </c>
      <c r="AU61" s="243">
        <f t="shared" ca="1" si="60"/>
        <v>0</v>
      </c>
      <c r="AV61" s="243">
        <f t="shared" ca="1" si="60"/>
        <v>0</v>
      </c>
      <c r="AW61" s="243">
        <f t="shared" ca="1" si="60"/>
        <v>0</v>
      </c>
      <c r="AX61" s="243">
        <f t="shared" ca="1" si="60"/>
        <v>0</v>
      </c>
      <c r="AY61" s="243">
        <f t="shared" ca="1" si="60"/>
        <v>0</v>
      </c>
      <c r="AZ61" s="243">
        <f t="shared" ca="1" si="60"/>
        <v>0</v>
      </c>
      <c r="BA61" s="243">
        <f t="shared" ca="1" si="60"/>
        <v>0</v>
      </c>
      <c r="BB61" s="243">
        <f t="shared" ca="1" si="60"/>
        <v>0</v>
      </c>
      <c r="BC61" s="243">
        <f t="shared" ca="1" si="60"/>
        <v>0</v>
      </c>
      <c r="BD61" s="243">
        <f t="shared" ca="1" si="60"/>
        <v>0</v>
      </c>
      <c r="BE61" s="243">
        <f t="shared" ca="1" si="60"/>
        <v>0</v>
      </c>
      <c r="BF61" s="243">
        <f t="shared" ca="1" si="60"/>
        <v>0</v>
      </c>
      <c r="BG61" s="243">
        <f t="shared" ca="1" si="60"/>
        <v>0</v>
      </c>
      <c r="BH61" s="243">
        <f t="shared" ca="1" si="60"/>
        <v>0</v>
      </c>
      <c r="BI61" s="243">
        <f t="shared" ca="1" si="60"/>
        <v>0</v>
      </c>
      <c r="BJ61" s="243">
        <f t="shared" ca="1" si="60"/>
        <v>0</v>
      </c>
      <c r="BK61" s="243">
        <f t="shared" ca="1" si="60"/>
        <v>0</v>
      </c>
      <c r="BL61" s="243">
        <f t="shared" ca="1" si="60"/>
        <v>0</v>
      </c>
      <c r="BM61" s="243">
        <f t="shared" ca="1" si="60"/>
        <v>0</v>
      </c>
      <c r="BN61" s="243">
        <f t="shared" ca="1" si="60"/>
        <v>0</v>
      </c>
      <c r="BO61" s="243">
        <f t="shared" ca="1" si="60"/>
        <v>0</v>
      </c>
      <c r="BP61" s="243">
        <f t="shared" ca="1" si="60"/>
        <v>0</v>
      </c>
      <c r="BQ61" s="243">
        <f t="shared" ca="1" si="60"/>
        <v>0</v>
      </c>
      <c r="BR61" s="243">
        <f t="shared" ca="1" si="60"/>
        <v>0</v>
      </c>
      <c r="BS61" s="243">
        <f t="shared" ca="1" si="60"/>
        <v>0</v>
      </c>
      <c r="BT61" s="243">
        <f t="shared" ca="1" si="60"/>
        <v>0</v>
      </c>
      <c r="BU61" s="243">
        <f t="shared" ca="1" si="59"/>
        <v>0</v>
      </c>
      <c r="BV61" s="243">
        <f t="shared" ca="1" si="59"/>
        <v>0</v>
      </c>
      <c r="BW61" s="243">
        <f t="shared" ca="1" si="59"/>
        <v>0</v>
      </c>
      <c r="BX61" s="243">
        <f t="shared" ca="1" si="59"/>
        <v>0</v>
      </c>
      <c r="BY61" s="243">
        <f t="shared" ca="1" si="59"/>
        <v>0</v>
      </c>
      <c r="BZ61" s="243">
        <f t="shared" ca="1" si="59"/>
        <v>0</v>
      </c>
      <c r="CA61" s="243">
        <f t="shared" ca="1" si="59"/>
        <v>0</v>
      </c>
      <c r="CB61" s="243">
        <f t="shared" ca="1" si="59"/>
        <v>0</v>
      </c>
      <c r="CC61" s="243">
        <f t="shared" ca="1" si="59"/>
        <v>0</v>
      </c>
      <c r="CD61" s="243">
        <f t="shared" ca="1" si="59"/>
        <v>0</v>
      </c>
      <c r="CE61" s="243">
        <f t="shared" ca="1" si="59"/>
        <v>0</v>
      </c>
      <c r="CF61" s="243">
        <f t="shared" ca="1" si="59"/>
        <v>0</v>
      </c>
      <c r="CG61" s="243">
        <f t="shared" ca="1" si="59"/>
        <v>0</v>
      </c>
      <c r="CH61" s="243">
        <f t="shared" ca="1" si="59"/>
        <v>0</v>
      </c>
      <c r="CI61" s="243">
        <f t="shared" ca="1" si="59"/>
        <v>0</v>
      </c>
      <c r="CJ61" s="243">
        <f t="shared" ca="1" si="59"/>
        <v>0</v>
      </c>
      <c r="CK61" s="243">
        <f t="shared" ca="1" si="59"/>
        <v>0</v>
      </c>
      <c r="CL61" s="243">
        <f t="shared" ca="1" si="59"/>
        <v>0</v>
      </c>
      <c r="CM61" s="243">
        <f t="shared" ca="1" si="59"/>
        <v>0</v>
      </c>
      <c r="CN61" s="243">
        <f t="shared" ca="1" si="59"/>
        <v>0</v>
      </c>
      <c r="CO61" s="243">
        <f t="shared" ca="1" si="59"/>
        <v>0</v>
      </c>
      <c r="CP61" s="243">
        <f t="shared" ca="1" si="59"/>
        <v>0</v>
      </c>
      <c r="CQ61" s="243">
        <f t="shared" ca="1" si="59"/>
        <v>0</v>
      </c>
      <c r="CR61" s="243">
        <f t="shared" ca="1" si="59"/>
        <v>0</v>
      </c>
      <c r="CS61" s="243">
        <f t="shared" ca="1" si="59"/>
        <v>0</v>
      </c>
      <c r="CT61" s="243">
        <f t="shared" ca="1" si="59"/>
        <v>0</v>
      </c>
      <c r="CU61" s="243">
        <f t="shared" ca="1" si="59"/>
        <v>0</v>
      </c>
      <c r="CV61" s="243">
        <f t="shared" ca="1" si="59"/>
        <v>0</v>
      </c>
      <c r="CW61" s="243">
        <f t="shared" ca="1" si="59"/>
        <v>0</v>
      </c>
      <c r="CX61" s="243">
        <f t="shared" ca="1" si="59"/>
        <v>0</v>
      </c>
      <c r="CY61" s="243">
        <f t="shared" ca="1" si="59"/>
        <v>0</v>
      </c>
      <c r="CZ61" s="243">
        <f t="shared" ca="1" si="59"/>
        <v>0</v>
      </c>
      <c r="DA61" s="243">
        <f t="shared" ca="1" si="59"/>
        <v>0</v>
      </c>
      <c r="DB61" s="243">
        <f t="shared" ca="1" si="59"/>
        <v>0</v>
      </c>
      <c r="DC61" s="243">
        <f t="shared" ca="1" si="59"/>
        <v>0</v>
      </c>
      <c r="DE61" s="113" t="str">
        <f t="shared" ca="1" si="20"/>
        <v>E.1.10.</v>
      </c>
      <c r="DF61">
        <v>1</v>
      </c>
      <c r="DG61">
        <f t="shared" ca="1" si="21"/>
        <v>21</v>
      </c>
      <c r="DH61">
        <v>0</v>
      </c>
    </row>
    <row r="62" spans="1:112" hidden="1">
      <c r="A62" s="68">
        <v>50</v>
      </c>
      <c r="B62" s="240" t="str">
        <f t="shared" ca="1" si="45"/>
        <v>E.1.11.</v>
      </c>
      <c r="C62" s="241" t="str">
        <f t="shared" ca="1" si="46"/>
        <v>Reinvesticijos (po priemonės įgyvendinimo) (viešojo sektoriaus)</v>
      </c>
      <c r="D62" s="244"/>
      <c r="E62" s="242">
        <f t="shared" ca="1" si="47"/>
        <v>0.21</v>
      </c>
      <c r="F62" s="171">
        <f ca="1">H62+NPV(FD,I62:INDEX(I62:DC62,PAL))</f>
        <v>0</v>
      </c>
      <c r="G62" s="171">
        <f ca="1">SUMIF($H$5:$DC$5,"&lt;="&amp;PAL,$H62:$DC62)</f>
        <v>0</v>
      </c>
      <c r="H62" s="243">
        <f t="shared" ca="1" si="41"/>
        <v>0</v>
      </c>
      <c r="I62" s="243">
        <f t="shared" ca="1" si="60"/>
        <v>0</v>
      </c>
      <c r="J62" s="243">
        <f t="shared" ca="1" si="60"/>
        <v>0</v>
      </c>
      <c r="K62" s="243">
        <f t="shared" ca="1" si="60"/>
        <v>0</v>
      </c>
      <c r="L62" s="243">
        <f t="shared" ca="1" si="60"/>
        <v>0</v>
      </c>
      <c r="M62" s="243">
        <f t="shared" ca="1" si="60"/>
        <v>0</v>
      </c>
      <c r="N62" s="243">
        <f t="shared" ca="1" si="60"/>
        <v>0</v>
      </c>
      <c r="O62" s="243">
        <f t="shared" ca="1" si="60"/>
        <v>0</v>
      </c>
      <c r="P62" s="243">
        <f t="shared" ca="1" si="60"/>
        <v>0</v>
      </c>
      <c r="Q62" s="243">
        <f t="shared" ca="1" si="60"/>
        <v>0</v>
      </c>
      <c r="R62" s="243">
        <f t="shared" ca="1" si="60"/>
        <v>0</v>
      </c>
      <c r="S62" s="243">
        <f t="shared" ca="1" si="60"/>
        <v>0</v>
      </c>
      <c r="T62" s="243">
        <f t="shared" ca="1" si="60"/>
        <v>0</v>
      </c>
      <c r="U62" s="243">
        <f t="shared" ca="1" si="60"/>
        <v>0</v>
      </c>
      <c r="V62" s="243">
        <f t="shared" ca="1" si="60"/>
        <v>0</v>
      </c>
      <c r="W62" s="243">
        <f t="shared" ca="1" si="60"/>
        <v>0</v>
      </c>
      <c r="X62" s="243">
        <f t="shared" ca="1" si="60"/>
        <v>0</v>
      </c>
      <c r="Y62" s="243">
        <f t="shared" ca="1" si="60"/>
        <v>0</v>
      </c>
      <c r="Z62" s="243">
        <f t="shared" ca="1" si="60"/>
        <v>0</v>
      </c>
      <c r="AA62" s="243">
        <f t="shared" ca="1" si="60"/>
        <v>0</v>
      </c>
      <c r="AB62" s="243">
        <f t="shared" ca="1" si="60"/>
        <v>0</v>
      </c>
      <c r="AC62" s="243">
        <f t="shared" ca="1" si="60"/>
        <v>0</v>
      </c>
      <c r="AD62" s="243">
        <f t="shared" ca="1" si="60"/>
        <v>0</v>
      </c>
      <c r="AE62" s="243">
        <f t="shared" ca="1" si="60"/>
        <v>0</v>
      </c>
      <c r="AF62" s="243">
        <f t="shared" ca="1" si="60"/>
        <v>0</v>
      </c>
      <c r="AG62" s="243">
        <f t="shared" ca="1" si="60"/>
        <v>0</v>
      </c>
      <c r="AH62" s="243">
        <f t="shared" ca="1" si="60"/>
        <v>0</v>
      </c>
      <c r="AI62" s="243">
        <f t="shared" ca="1" si="60"/>
        <v>0</v>
      </c>
      <c r="AJ62" s="243">
        <f t="shared" ca="1" si="60"/>
        <v>0</v>
      </c>
      <c r="AK62" s="243">
        <f t="shared" ca="1" si="60"/>
        <v>0</v>
      </c>
      <c r="AL62" s="243">
        <f t="shared" ca="1" si="60"/>
        <v>0</v>
      </c>
      <c r="AM62" s="243">
        <f t="shared" ca="1" si="60"/>
        <v>0</v>
      </c>
      <c r="AN62" s="243">
        <f t="shared" ca="1" si="60"/>
        <v>0</v>
      </c>
      <c r="AO62" s="243">
        <f t="shared" ca="1" si="60"/>
        <v>0</v>
      </c>
      <c r="AP62" s="243">
        <f t="shared" ca="1" si="60"/>
        <v>0</v>
      </c>
      <c r="AQ62" s="243">
        <f t="shared" ca="1" si="60"/>
        <v>0</v>
      </c>
      <c r="AR62" s="243">
        <f t="shared" ca="1" si="60"/>
        <v>0</v>
      </c>
      <c r="AS62" s="243">
        <f t="shared" ca="1" si="60"/>
        <v>0</v>
      </c>
      <c r="AT62" s="243">
        <f t="shared" ca="1" si="60"/>
        <v>0</v>
      </c>
      <c r="AU62" s="243">
        <f t="shared" ca="1" si="60"/>
        <v>0</v>
      </c>
      <c r="AV62" s="243">
        <f t="shared" ca="1" si="60"/>
        <v>0</v>
      </c>
      <c r="AW62" s="243">
        <f t="shared" ca="1" si="60"/>
        <v>0</v>
      </c>
      <c r="AX62" s="243">
        <f t="shared" ca="1" si="60"/>
        <v>0</v>
      </c>
      <c r="AY62" s="243">
        <f t="shared" ca="1" si="60"/>
        <v>0</v>
      </c>
      <c r="AZ62" s="243">
        <f t="shared" ca="1" si="60"/>
        <v>0</v>
      </c>
      <c r="BA62" s="243">
        <f t="shared" ca="1" si="60"/>
        <v>0</v>
      </c>
      <c r="BB62" s="243">
        <f t="shared" ca="1" si="60"/>
        <v>0</v>
      </c>
      <c r="BC62" s="243">
        <f t="shared" ca="1" si="60"/>
        <v>0</v>
      </c>
      <c r="BD62" s="243">
        <f t="shared" ca="1" si="60"/>
        <v>0</v>
      </c>
      <c r="BE62" s="243">
        <f t="shared" ca="1" si="60"/>
        <v>0</v>
      </c>
      <c r="BF62" s="243">
        <f t="shared" ca="1" si="60"/>
        <v>0</v>
      </c>
      <c r="BG62" s="243">
        <f t="shared" ca="1" si="60"/>
        <v>0</v>
      </c>
      <c r="BH62" s="243">
        <f t="shared" ca="1" si="60"/>
        <v>0</v>
      </c>
      <c r="BI62" s="243">
        <f t="shared" ca="1" si="60"/>
        <v>0</v>
      </c>
      <c r="BJ62" s="243">
        <f t="shared" ca="1" si="60"/>
        <v>0</v>
      </c>
      <c r="BK62" s="243">
        <f t="shared" ca="1" si="60"/>
        <v>0</v>
      </c>
      <c r="BL62" s="243">
        <f t="shared" ca="1" si="60"/>
        <v>0</v>
      </c>
      <c r="BM62" s="243">
        <f t="shared" ca="1" si="60"/>
        <v>0</v>
      </c>
      <c r="BN62" s="243">
        <f t="shared" ca="1" si="60"/>
        <v>0</v>
      </c>
      <c r="BO62" s="243">
        <f t="shared" ca="1" si="60"/>
        <v>0</v>
      </c>
      <c r="BP62" s="243">
        <f t="shared" ca="1" si="60"/>
        <v>0</v>
      </c>
      <c r="BQ62" s="243">
        <f t="shared" ca="1" si="60"/>
        <v>0</v>
      </c>
      <c r="BR62" s="243">
        <f t="shared" ca="1" si="60"/>
        <v>0</v>
      </c>
      <c r="BS62" s="243">
        <f t="shared" ca="1" si="60"/>
        <v>0</v>
      </c>
      <c r="BT62" s="243">
        <f t="shared" ca="1" si="60"/>
        <v>0</v>
      </c>
      <c r="BU62" s="243">
        <f t="shared" ca="1" si="59"/>
        <v>0</v>
      </c>
      <c r="BV62" s="243">
        <f t="shared" ca="1" si="59"/>
        <v>0</v>
      </c>
      <c r="BW62" s="243">
        <f t="shared" ca="1" si="59"/>
        <v>0</v>
      </c>
      <c r="BX62" s="243">
        <f t="shared" ca="1" si="59"/>
        <v>0</v>
      </c>
      <c r="BY62" s="243">
        <f t="shared" ca="1" si="59"/>
        <v>0</v>
      </c>
      <c r="BZ62" s="243">
        <f t="shared" ca="1" si="59"/>
        <v>0</v>
      </c>
      <c r="CA62" s="243">
        <f t="shared" ca="1" si="59"/>
        <v>0</v>
      </c>
      <c r="CB62" s="243">
        <f t="shared" ca="1" si="59"/>
        <v>0</v>
      </c>
      <c r="CC62" s="243">
        <f t="shared" ca="1" si="59"/>
        <v>0</v>
      </c>
      <c r="CD62" s="243">
        <f t="shared" ca="1" si="59"/>
        <v>0</v>
      </c>
      <c r="CE62" s="243">
        <f t="shared" ca="1" si="59"/>
        <v>0</v>
      </c>
      <c r="CF62" s="243">
        <f t="shared" ca="1" si="59"/>
        <v>0</v>
      </c>
      <c r="CG62" s="243">
        <f t="shared" ca="1" si="59"/>
        <v>0</v>
      </c>
      <c r="CH62" s="243">
        <f t="shared" ca="1" si="59"/>
        <v>0</v>
      </c>
      <c r="CI62" s="243">
        <f t="shared" ca="1" si="59"/>
        <v>0</v>
      </c>
      <c r="CJ62" s="243">
        <f t="shared" ca="1" si="59"/>
        <v>0</v>
      </c>
      <c r="CK62" s="243">
        <f t="shared" ca="1" si="59"/>
        <v>0</v>
      </c>
      <c r="CL62" s="243">
        <f t="shared" ca="1" si="59"/>
        <v>0</v>
      </c>
      <c r="CM62" s="243">
        <f t="shared" ca="1" si="59"/>
        <v>0</v>
      </c>
      <c r="CN62" s="243">
        <f t="shared" ca="1" si="59"/>
        <v>0</v>
      </c>
      <c r="CO62" s="243">
        <f t="shared" ca="1" si="59"/>
        <v>0</v>
      </c>
      <c r="CP62" s="243">
        <f t="shared" ca="1" si="59"/>
        <v>0</v>
      </c>
      <c r="CQ62" s="243">
        <f t="shared" ca="1" si="59"/>
        <v>0</v>
      </c>
      <c r="CR62" s="243">
        <f t="shared" ca="1" si="59"/>
        <v>0</v>
      </c>
      <c r="CS62" s="243">
        <f t="shared" ca="1" si="59"/>
        <v>0</v>
      </c>
      <c r="CT62" s="243">
        <f t="shared" ca="1" si="59"/>
        <v>0</v>
      </c>
      <c r="CU62" s="243">
        <f t="shared" ca="1" si="59"/>
        <v>0</v>
      </c>
      <c r="CV62" s="243">
        <f t="shared" ca="1" si="59"/>
        <v>0</v>
      </c>
      <c r="CW62" s="243">
        <f t="shared" ca="1" si="59"/>
        <v>0</v>
      </c>
      <c r="CX62" s="243">
        <f t="shared" ca="1" si="59"/>
        <v>0</v>
      </c>
      <c r="CY62" s="243">
        <f t="shared" ca="1" si="59"/>
        <v>0</v>
      </c>
      <c r="CZ62" s="243">
        <f t="shared" ca="1" si="59"/>
        <v>0</v>
      </c>
      <c r="DA62" s="243">
        <f t="shared" ca="1" si="59"/>
        <v>0</v>
      </c>
      <c r="DB62" s="243">
        <f t="shared" ca="1" si="59"/>
        <v>0</v>
      </c>
      <c r="DC62" s="243">
        <f t="shared" ca="1" si="59"/>
        <v>0</v>
      </c>
      <c r="DE62" s="113" t="str">
        <f t="shared" ca="1" si="20"/>
        <v>E.1.11.</v>
      </c>
      <c r="DF62">
        <v>1</v>
      </c>
      <c r="DG62">
        <f t="shared" ca="1" si="21"/>
        <v>21</v>
      </c>
      <c r="DH62">
        <v>0</v>
      </c>
    </row>
    <row r="63" spans="1:112" hidden="1">
      <c r="A63" s="68">
        <v>51</v>
      </c>
      <c r="B63" s="240" t="str">
        <f t="shared" ca="1" si="45"/>
        <v>E.1.L.</v>
      </c>
      <c r="C63" s="241" t="str">
        <f t="shared" ca="1" si="46"/>
        <v>Likutinė vertė</v>
      </c>
      <c r="D63" s="244"/>
      <c r="E63" s="242">
        <f t="shared" ca="1" si="47"/>
        <v>0.21</v>
      </c>
      <c r="F63" s="171">
        <f ca="1">H63+NPV(FD,I63:INDEX(I63:DC63,PAL))</f>
        <v>0</v>
      </c>
      <c r="G63" s="171">
        <f ca="1">SUMIF($H$5:$DC$5,"&lt;="&amp;PAL,$H63:$DC63)</f>
        <v>0</v>
      </c>
      <c r="H63" s="243">
        <f t="shared" ca="1" si="41"/>
        <v>0</v>
      </c>
      <c r="I63" s="243">
        <f t="shared" ca="1" si="60"/>
        <v>0</v>
      </c>
      <c r="J63" s="243">
        <f t="shared" ca="1" si="60"/>
        <v>0</v>
      </c>
      <c r="K63" s="243">
        <f t="shared" ca="1" si="60"/>
        <v>0</v>
      </c>
      <c r="L63" s="243">
        <f t="shared" ca="1" si="60"/>
        <v>0</v>
      </c>
      <c r="M63" s="243">
        <f t="shared" ca="1" si="60"/>
        <v>0</v>
      </c>
      <c r="N63" s="243">
        <f t="shared" ca="1" si="60"/>
        <v>0</v>
      </c>
      <c r="O63" s="243">
        <f t="shared" ca="1" si="60"/>
        <v>0</v>
      </c>
      <c r="P63" s="243">
        <f t="shared" ca="1" si="60"/>
        <v>0</v>
      </c>
      <c r="Q63" s="243">
        <f t="shared" ca="1" si="60"/>
        <v>0</v>
      </c>
      <c r="R63" s="243">
        <f t="shared" ca="1" si="60"/>
        <v>0</v>
      </c>
      <c r="S63" s="243">
        <f t="shared" ca="1" si="60"/>
        <v>0</v>
      </c>
      <c r="T63" s="243">
        <f t="shared" ca="1" si="60"/>
        <v>0</v>
      </c>
      <c r="U63" s="243">
        <f t="shared" ca="1" si="60"/>
        <v>0</v>
      </c>
      <c r="V63" s="243">
        <f t="shared" ca="1" si="60"/>
        <v>0</v>
      </c>
      <c r="W63" s="243">
        <f t="shared" ca="1" si="60"/>
        <v>0</v>
      </c>
      <c r="X63" s="243">
        <f t="shared" ca="1" si="60"/>
        <v>0</v>
      </c>
      <c r="Y63" s="243">
        <f t="shared" ca="1" si="60"/>
        <v>0</v>
      </c>
      <c r="Z63" s="243">
        <f t="shared" ca="1" si="60"/>
        <v>0</v>
      </c>
      <c r="AA63" s="243">
        <f t="shared" ca="1" si="60"/>
        <v>0</v>
      </c>
      <c r="AB63" s="243">
        <f t="shared" ca="1" si="60"/>
        <v>0</v>
      </c>
      <c r="AC63" s="243">
        <f t="shared" ca="1" si="60"/>
        <v>0</v>
      </c>
      <c r="AD63" s="243">
        <f t="shared" ca="1" si="60"/>
        <v>0</v>
      </c>
      <c r="AE63" s="243">
        <f t="shared" ca="1" si="60"/>
        <v>0</v>
      </c>
      <c r="AF63" s="243">
        <f t="shared" ca="1" si="60"/>
        <v>0</v>
      </c>
      <c r="AG63" s="243">
        <f t="shared" ca="1" si="60"/>
        <v>0</v>
      </c>
      <c r="AH63" s="243">
        <f t="shared" ca="1" si="60"/>
        <v>0</v>
      </c>
      <c r="AI63" s="243">
        <f t="shared" ca="1" si="60"/>
        <v>0</v>
      </c>
      <c r="AJ63" s="243">
        <f t="shared" ca="1" si="60"/>
        <v>0</v>
      </c>
      <c r="AK63" s="243">
        <f t="shared" ca="1" si="60"/>
        <v>0</v>
      </c>
      <c r="AL63" s="243">
        <f t="shared" ca="1" si="60"/>
        <v>0</v>
      </c>
      <c r="AM63" s="243">
        <f t="shared" ca="1" si="60"/>
        <v>0</v>
      </c>
      <c r="AN63" s="243">
        <f t="shared" ca="1" si="60"/>
        <v>0</v>
      </c>
      <c r="AO63" s="243">
        <f t="shared" ca="1" si="60"/>
        <v>0</v>
      </c>
      <c r="AP63" s="243">
        <f t="shared" ca="1" si="60"/>
        <v>0</v>
      </c>
      <c r="AQ63" s="243">
        <f t="shared" ca="1" si="60"/>
        <v>0</v>
      </c>
      <c r="AR63" s="243">
        <f t="shared" ca="1" si="60"/>
        <v>0</v>
      </c>
      <c r="AS63" s="243">
        <f t="shared" ca="1" si="60"/>
        <v>0</v>
      </c>
      <c r="AT63" s="243">
        <f t="shared" ca="1" si="60"/>
        <v>0</v>
      </c>
      <c r="AU63" s="243">
        <f t="shared" ca="1" si="60"/>
        <v>0</v>
      </c>
      <c r="AV63" s="243">
        <f t="shared" ca="1" si="60"/>
        <v>0</v>
      </c>
      <c r="AW63" s="243">
        <f t="shared" ca="1" si="60"/>
        <v>0</v>
      </c>
      <c r="AX63" s="243">
        <f t="shared" ca="1" si="60"/>
        <v>0</v>
      </c>
      <c r="AY63" s="243">
        <f t="shared" ca="1" si="60"/>
        <v>0</v>
      </c>
      <c r="AZ63" s="243">
        <f t="shared" ca="1" si="60"/>
        <v>0</v>
      </c>
      <c r="BA63" s="243">
        <f t="shared" ca="1" si="60"/>
        <v>0</v>
      </c>
      <c r="BB63" s="243">
        <f t="shared" ca="1" si="60"/>
        <v>0</v>
      </c>
      <c r="BC63" s="243">
        <f t="shared" ca="1" si="60"/>
        <v>0</v>
      </c>
      <c r="BD63" s="243">
        <f t="shared" ca="1" si="60"/>
        <v>0</v>
      </c>
      <c r="BE63" s="243">
        <f t="shared" ca="1" si="60"/>
        <v>0</v>
      </c>
      <c r="BF63" s="243">
        <f t="shared" ca="1" si="60"/>
        <v>0</v>
      </c>
      <c r="BG63" s="243">
        <f t="shared" ca="1" si="60"/>
        <v>0</v>
      </c>
      <c r="BH63" s="243">
        <f t="shared" ca="1" si="60"/>
        <v>0</v>
      </c>
      <c r="BI63" s="243">
        <f t="shared" ca="1" si="60"/>
        <v>0</v>
      </c>
      <c r="BJ63" s="243">
        <f t="shared" ca="1" si="60"/>
        <v>0</v>
      </c>
      <c r="BK63" s="243">
        <f t="shared" ca="1" si="60"/>
        <v>0</v>
      </c>
      <c r="BL63" s="243">
        <f t="shared" ca="1" si="60"/>
        <v>0</v>
      </c>
      <c r="BM63" s="243">
        <f t="shared" ca="1" si="60"/>
        <v>0</v>
      </c>
      <c r="BN63" s="243">
        <f t="shared" ca="1" si="60"/>
        <v>0</v>
      </c>
      <c r="BO63" s="243">
        <f t="shared" ca="1" si="60"/>
        <v>0</v>
      </c>
      <c r="BP63" s="243">
        <f t="shared" ca="1" si="60"/>
        <v>0</v>
      </c>
      <c r="BQ63" s="243">
        <f t="shared" ca="1" si="60"/>
        <v>0</v>
      </c>
      <c r="BR63" s="243">
        <f t="shared" ca="1" si="60"/>
        <v>0</v>
      </c>
      <c r="BS63" s="243">
        <f t="shared" ca="1" si="60"/>
        <v>0</v>
      </c>
      <c r="BT63" s="243">
        <f t="shared" ref="BT63:DC66" ca="1" si="61">OFFSET(INDIRECT("'"&amp;Opt_alt&amp;"'!H12"),$A63,BT$5)*$DF63</f>
        <v>0</v>
      </c>
      <c r="BU63" s="243">
        <f t="shared" ca="1" si="61"/>
        <v>0</v>
      </c>
      <c r="BV63" s="243">
        <f t="shared" ca="1" si="61"/>
        <v>0</v>
      </c>
      <c r="BW63" s="243">
        <f t="shared" ca="1" si="61"/>
        <v>0</v>
      </c>
      <c r="BX63" s="243">
        <f t="shared" ca="1" si="61"/>
        <v>0</v>
      </c>
      <c r="BY63" s="243">
        <f t="shared" ca="1" si="61"/>
        <v>0</v>
      </c>
      <c r="BZ63" s="243">
        <f t="shared" ca="1" si="61"/>
        <v>0</v>
      </c>
      <c r="CA63" s="243">
        <f t="shared" ca="1" si="61"/>
        <v>0</v>
      </c>
      <c r="CB63" s="243">
        <f t="shared" ca="1" si="61"/>
        <v>0</v>
      </c>
      <c r="CC63" s="243">
        <f t="shared" ca="1" si="61"/>
        <v>0</v>
      </c>
      <c r="CD63" s="243">
        <f t="shared" ca="1" si="61"/>
        <v>0</v>
      </c>
      <c r="CE63" s="243">
        <f t="shared" ca="1" si="61"/>
        <v>0</v>
      </c>
      <c r="CF63" s="243">
        <f t="shared" ca="1" si="61"/>
        <v>0</v>
      </c>
      <c r="CG63" s="243">
        <f t="shared" ca="1" si="61"/>
        <v>0</v>
      </c>
      <c r="CH63" s="243">
        <f t="shared" ca="1" si="61"/>
        <v>0</v>
      </c>
      <c r="CI63" s="243">
        <f t="shared" ca="1" si="61"/>
        <v>0</v>
      </c>
      <c r="CJ63" s="243">
        <f t="shared" ca="1" si="61"/>
        <v>0</v>
      </c>
      <c r="CK63" s="243">
        <f t="shared" ca="1" si="61"/>
        <v>0</v>
      </c>
      <c r="CL63" s="243">
        <f t="shared" ca="1" si="61"/>
        <v>0</v>
      </c>
      <c r="CM63" s="243">
        <f t="shared" ca="1" si="61"/>
        <v>0</v>
      </c>
      <c r="CN63" s="243">
        <f t="shared" ca="1" si="61"/>
        <v>0</v>
      </c>
      <c r="CO63" s="243">
        <f t="shared" ca="1" si="61"/>
        <v>0</v>
      </c>
      <c r="CP63" s="243">
        <f t="shared" ca="1" si="61"/>
        <v>0</v>
      </c>
      <c r="CQ63" s="243">
        <f t="shared" ca="1" si="61"/>
        <v>0</v>
      </c>
      <c r="CR63" s="243">
        <f t="shared" ca="1" si="61"/>
        <v>0</v>
      </c>
      <c r="CS63" s="243">
        <f t="shared" ca="1" si="61"/>
        <v>0</v>
      </c>
      <c r="CT63" s="243">
        <f t="shared" ca="1" si="61"/>
        <v>0</v>
      </c>
      <c r="CU63" s="243">
        <f t="shared" ca="1" si="61"/>
        <v>0</v>
      </c>
      <c r="CV63" s="243">
        <f t="shared" ca="1" si="61"/>
        <v>0</v>
      </c>
      <c r="CW63" s="243">
        <f t="shared" ca="1" si="61"/>
        <v>0</v>
      </c>
      <c r="CX63" s="243">
        <f t="shared" ca="1" si="61"/>
        <v>0</v>
      </c>
      <c r="CY63" s="243">
        <f t="shared" ca="1" si="61"/>
        <v>0</v>
      </c>
      <c r="CZ63" s="243">
        <f t="shared" ca="1" si="61"/>
        <v>0</v>
      </c>
      <c r="DA63" s="243">
        <f t="shared" ca="1" si="61"/>
        <v>0</v>
      </c>
      <c r="DB63" s="243">
        <f t="shared" ca="1" si="61"/>
        <v>0</v>
      </c>
      <c r="DC63" s="243">
        <f t="shared" ca="1" si="61"/>
        <v>0</v>
      </c>
      <c r="DE63" s="113" t="str">
        <f t="shared" ca="1" si="20"/>
        <v>E.1.L.</v>
      </c>
      <c r="DF63">
        <v>1</v>
      </c>
      <c r="DG63">
        <f t="shared" ca="1" si="21"/>
        <v>21</v>
      </c>
      <c r="DH63">
        <f ca="1">DG63/(100+DG63)</f>
        <v>0.17355371900826447</v>
      </c>
    </row>
    <row r="64" spans="1:112" hidden="1">
      <c r="A64" s="68">
        <v>52</v>
      </c>
      <c r="B64" s="240" t="str">
        <f t="shared" ca="1" si="45"/>
        <v>E.2.</v>
      </c>
      <c r="C64" s="303" t="str">
        <f t="shared" ca="1" si="46"/>
        <v>Paslaugų teikimas</v>
      </c>
      <c r="D64" s="244"/>
      <c r="E64" s="242" t="str">
        <f t="shared" ca="1" si="47"/>
        <v/>
      </c>
      <c r="F64" s="173">
        <f ca="1">SUM(F65:F75)</f>
        <v>0</v>
      </c>
      <c r="G64" s="171">
        <f ca="1">SUMIF($H$5:$DC$5,"&lt;="&amp;PAL,$H64:$DC64)</f>
        <v>0</v>
      </c>
      <c r="H64" s="328">
        <f ca="1">SUM(H65:H75)</f>
        <v>0</v>
      </c>
      <c r="I64" s="328">
        <f t="shared" ref="I64:BT64" ca="1" si="62">SUM(I65:I75)</f>
        <v>0</v>
      </c>
      <c r="J64" s="328">
        <f t="shared" ca="1" si="62"/>
        <v>0</v>
      </c>
      <c r="K64" s="328">
        <f t="shared" ca="1" si="62"/>
        <v>0</v>
      </c>
      <c r="L64" s="328">
        <f t="shared" ca="1" si="62"/>
        <v>0</v>
      </c>
      <c r="M64" s="328">
        <f t="shared" ca="1" si="62"/>
        <v>0</v>
      </c>
      <c r="N64" s="328">
        <f t="shared" ca="1" si="62"/>
        <v>0</v>
      </c>
      <c r="O64" s="328">
        <f t="shared" ca="1" si="62"/>
        <v>0</v>
      </c>
      <c r="P64" s="328">
        <f t="shared" ca="1" si="62"/>
        <v>0</v>
      </c>
      <c r="Q64" s="328">
        <f t="shared" ca="1" si="62"/>
        <v>0</v>
      </c>
      <c r="R64" s="328">
        <f t="shared" ca="1" si="62"/>
        <v>0</v>
      </c>
      <c r="S64" s="328">
        <f t="shared" ca="1" si="62"/>
        <v>0</v>
      </c>
      <c r="T64" s="328">
        <f t="shared" ca="1" si="62"/>
        <v>0</v>
      </c>
      <c r="U64" s="328">
        <f t="shared" ca="1" si="62"/>
        <v>0</v>
      </c>
      <c r="V64" s="328">
        <f t="shared" ca="1" si="62"/>
        <v>0</v>
      </c>
      <c r="W64" s="328">
        <f t="shared" ca="1" si="62"/>
        <v>0</v>
      </c>
      <c r="X64" s="328">
        <f t="shared" ca="1" si="62"/>
        <v>0</v>
      </c>
      <c r="Y64" s="328">
        <f t="shared" ca="1" si="62"/>
        <v>0</v>
      </c>
      <c r="Z64" s="328">
        <f t="shared" ca="1" si="62"/>
        <v>0</v>
      </c>
      <c r="AA64" s="328">
        <f t="shared" ca="1" si="62"/>
        <v>0</v>
      </c>
      <c r="AB64" s="328">
        <f t="shared" ca="1" si="62"/>
        <v>0</v>
      </c>
      <c r="AC64" s="328">
        <f t="shared" ca="1" si="62"/>
        <v>0</v>
      </c>
      <c r="AD64" s="328">
        <f t="shared" ca="1" si="62"/>
        <v>0</v>
      </c>
      <c r="AE64" s="328">
        <f t="shared" ca="1" si="62"/>
        <v>0</v>
      </c>
      <c r="AF64" s="328">
        <f t="shared" ca="1" si="62"/>
        <v>0</v>
      </c>
      <c r="AG64" s="328">
        <f t="shared" ca="1" si="62"/>
        <v>0</v>
      </c>
      <c r="AH64" s="328">
        <f t="shared" ca="1" si="62"/>
        <v>0</v>
      </c>
      <c r="AI64" s="328">
        <f t="shared" ca="1" si="62"/>
        <v>0</v>
      </c>
      <c r="AJ64" s="328">
        <f t="shared" ca="1" si="62"/>
        <v>0</v>
      </c>
      <c r="AK64" s="328">
        <f t="shared" ca="1" si="62"/>
        <v>0</v>
      </c>
      <c r="AL64" s="328">
        <f t="shared" ca="1" si="62"/>
        <v>0</v>
      </c>
      <c r="AM64" s="328">
        <f t="shared" ca="1" si="62"/>
        <v>0</v>
      </c>
      <c r="AN64" s="328">
        <f t="shared" ca="1" si="62"/>
        <v>0</v>
      </c>
      <c r="AO64" s="328">
        <f t="shared" ca="1" si="62"/>
        <v>0</v>
      </c>
      <c r="AP64" s="328">
        <f t="shared" ca="1" si="62"/>
        <v>0</v>
      </c>
      <c r="AQ64" s="328">
        <f t="shared" ca="1" si="62"/>
        <v>0</v>
      </c>
      <c r="AR64" s="328">
        <f t="shared" ca="1" si="62"/>
        <v>0</v>
      </c>
      <c r="AS64" s="328">
        <f t="shared" ca="1" si="62"/>
        <v>0</v>
      </c>
      <c r="AT64" s="328">
        <f t="shared" ca="1" si="62"/>
        <v>0</v>
      </c>
      <c r="AU64" s="328">
        <f t="shared" ca="1" si="62"/>
        <v>0</v>
      </c>
      <c r="AV64" s="328">
        <f t="shared" ca="1" si="62"/>
        <v>0</v>
      </c>
      <c r="AW64" s="328">
        <f t="shared" ca="1" si="62"/>
        <v>0</v>
      </c>
      <c r="AX64" s="328">
        <f t="shared" ca="1" si="62"/>
        <v>0</v>
      </c>
      <c r="AY64" s="328">
        <f t="shared" ca="1" si="62"/>
        <v>0</v>
      </c>
      <c r="AZ64" s="328">
        <f t="shared" ca="1" si="62"/>
        <v>0</v>
      </c>
      <c r="BA64" s="328">
        <f t="shared" ca="1" si="62"/>
        <v>0</v>
      </c>
      <c r="BB64" s="328">
        <f t="shared" ca="1" si="62"/>
        <v>0</v>
      </c>
      <c r="BC64" s="328">
        <f t="shared" ca="1" si="62"/>
        <v>0</v>
      </c>
      <c r="BD64" s="328">
        <f t="shared" ca="1" si="62"/>
        <v>0</v>
      </c>
      <c r="BE64" s="328">
        <f t="shared" ca="1" si="62"/>
        <v>0</v>
      </c>
      <c r="BF64" s="328">
        <f t="shared" ca="1" si="62"/>
        <v>0</v>
      </c>
      <c r="BG64" s="328">
        <f t="shared" ca="1" si="62"/>
        <v>0</v>
      </c>
      <c r="BH64" s="328">
        <f t="shared" ca="1" si="62"/>
        <v>0</v>
      </c>
      <c r="BI64" s="328">
        <f t="shared" ca="1" si="62"/>
        <v>0</v>
      </c>
      <c r="BJ64" s="328">
        <f t="shared" ca="1" si="62"/>
        <v>0</v>
      </c>
      <c r="BK64" s="328">
        <f t="shared" ca="1" si="62"/>
        <v>0</v>
      </c>
      <c r="BL64" s="328">
        <f t="shared" ca="1" si="62"/>
        <v>0</v>
      </c>
      <c r="BM64" s="328">
        <f t="shared" ca="1" si="62"/>
        <v>0</v>
      </c>
      <c r="BN64" s="328">
        <f t="shared" ca="1" si="62"/>
        <v>0</v>
      </c>
      <c r="BO64" s="328">
        <f t="shared" ca="1" si="62"/>
        <v>0</v>
      </c>
      <c r="BP64" s="328">
        <f t="shared" ca="1" si="62"/>
        <v>0</v>
      </c>
      <c r="BQ64" s="328">
        <f t="shared" ca="1" si="62"/>
        <v>0</v>
      </c>
      <c r="BR64" s="328">
        <f t="shared" ca="1" si="62"/>
        <v>0</v>
      </c>
      <c r="BS64" s="328">
        <f t="shared" ca="1" si="62"/>
        <v>0</v>
      </c>
      <c r="BT64" s="328">
        <f t="shared" ca="1" si="62"/>
        <v>0</v>
      </c>
      <c r="BU64" s="328">
        <f t="shared" ref="BU64:DC64" ca="1" si="63">SUM(BU65:BU75)</f>
        <v>0</v>
      </c>
      <c r="BV64" s="328">
        <f t="shared" ca="1" si="63"/>
        <v>0</v>
      </c>
      <c r="BW64" s="328">
        <f t="shared" ca="1" si="63"/>
        <v>0</v>
      </c>
      <c r="BX64" s="328">
        <f t="shared" ca="1" si="63"/>
        <v>0</v>
      </c>
      <c r="BY64" s="328">
        <f t="shared" ca="1" si="63"/>
        <v>0</v>
      </c>
      <c r="BZ64" s="328">
        <f t="shared" ca="1" si="63"/>
        <v>0</v>
      </c>
      <c r="CA64" s="328">
        <f t="shared" ca="1" si="63"/>
        <v>0</v>
      </c>
      <c r="CB64" s="328">
        <f t="shared" ca="1" si="63"/>
        <v>0</v>
      </c>
      <c r="CC64" s="328">
        <f t="shared" ca="1" si="63"/>
        <v>0</v>
      </c>
      <c r="CD64" s="328">
        <f t="shared" ca="1" si="63"/>
        <v>0</v>
      </c>
      <c r="CE64" s="328">
        <f t="shared" ca="1" si="63"/>
        <v>0</v>
      </c>
      <c r="CF64" s="328">
        <f t="shared" ca="1" si="63"/>
        <v>0</v>
      </c>
      <c r="CG64" s="328">
        <f t="shared" ca="1" si="63"/>
        <v>0</v>
      </c>
      <c r="CH64" s="328">
        <f t="shared" ca="1" si="63"/>
        <v>0</v>
      </c>
      <c r="CI64" s="328">
        <f t="shared" ca="1" si="63"/>
        <v>0</v>
      </c>
      <c r="CJ64" s="328">
        <f t="shared" ca="1" si="63"/>
        <v>0</v>
      </c>
      <c r="CK64" s="328">
        <f t="shared" ca="1" si="63"/>
        <v>0</v>
      </c>
      <c r="CL64" s="328">
        <f t="shared" ca="1" si="63"/>
        <v>0</v>
      </c>
      <c r="CM64" s="328">
        <f t="shared" ca="1" si="63"/>
        <v>0</v>
      </c>
      <c r="CN64" s="328">
        <f t="shared" ca="1" si="63"/>
        <v>0</v>
      </c>
      <c r="CO64" s="328">
        <f t="shared" ca="1" si="63"/>
        <v>0</v>
      </c>
      <c r="CP64" s="328">
        <f t="shared" ca="1" si="63"/>
        <v>0</v>
      </c>
      <c r="CQ64" s="328">
        <f t="shared" ca="1" si="63"/>
        <v>0</v>
      </c>
      <c r="CR64" s="328">
        <f t="shared" ca="1" si="63"/>
        <v>0</v>
      </c>
      <c r="CS64" s="328">
        <f t="shared" ca="1" si="63"/>
        <v>0</v>
      </c>
      <c r="CT64" s="328">
        <f t="shared" ca="1" si="63"/>
        <v>0</v>
      </c>
      <c r="CU64" s="328">
        <f t="shared" ca="1" si="63"/>
        <v>0</v>
      </c>
      <c r="CV64" s="328">
        <f t="shared" ca="1" si="63"/>
        <v>0</v>
      </c>
      <c r="CW64" s="328">
        <f t="shared" ca="1" si="63"/>
        <v>0</v>
      </c>
      <c r="CX64" s="328">
        <f t="shared" ca="1" si="63"/>
        <v>0</v>
      </c>
      <c r="CY64" s="328">
        <f t="shared" ca="1" si="63"/>
        <v>0</v>
      </c>
      <c r="CZ64" s="328">
        <f t="shared" ca="1" si="63"/>
        <v>0</v>
      </c>
      <c r="DA64" s="328">
        <f t="shared" ca="1" si="63"/>
        <v>0</v>
      </c>
      <c r="DB64" s="328">
        <f t="shared" ca="1" si="63"/>
        <v>0</v>
      </c>
      <c r="DC64" s="328">
        <f t="shared" ca="1" si="63"/>
        <v>0</v>
      </c>
      <c r="DE64" s="113"/>
      <c r="DF64">
        <v>1</v>
      </c>
    </row>
    <row r="65" spans="1:112" hidden="1">
      <c r="A65" s="68">
        <v>53</v>
      </c>
      <c r="B65" s="240" t="str">
        <f t="shared" ca="1" si="45"/>
        <v>E.2.1.</v>
      </c>
      <c r="C65" s="241" t="str">
        <f t="shared" ca="1" si="46"/>
        <v>Veikla</v>
      </c>
      <c r="D65" s="162"/>
      <c r="E65" s="242">
        <f t="shared" ca="1" si="47"/>
        <v>0.21</v>
      </c>
      <c r="F65" s="171">
        <f ca="1">H65+NPV(FD,I65:INDEX(I65:DC65,PAL))</f>
        <v>0</v>
      </c>
      <c r="G65" s="171">
        <f ca="1">SUMIF($H$5:$DC$5,"&lt;="&amp;PAL,$H65:$DC65)</f>
        <v>0</v>
      </c>
      <c r="H65" s="243">
        <f t="shared" ca="1" si="41"/>
        <v>0</v>
      </c>
      <c r="I65" s="243">
        <f t="shared" ref="I65:BT67" ca="1" si="64">OFFSET(INDIRECT("'"&amp;Opt_alt&amp;"'!H12"),$A65,I$5)*$DF65</f>
        <v>0</v>
      </c>
      <c r="J65" s="243">
        <f t="shared" ca="1" si="64"/>
        <v>0</v>
      </c>
      <c r="K65" s="243">
        <f t="shared" ca="1" si="64"/>
        <v>0</v>
      </c>
      <c r="L65" s="243">
        <f t="shared" ca="1" si="64"/>
        <v>0</v>
      </c>
      <c r="M65" s="243">
        <f t="shared" ca="1" si="64"/>
        <v>0</v>
      </c>
      <c r="N65" s="243">
        <f t="shared" ca="1" si="64"/>
        <v>0</v>
      </c>
      <c r="O65" s="243">
        <f t="shared" ca="1" si="64"/>
        <v>0</v>
      </c>
      <c r="P65" s="243">
        <f t="shared" ca="1" si="64"/>
        <v>0</v>
      </c>
      <c r="Q65" s="243">
        <f t="shared" ca="1" si="64"/>
        <v>0</v>
      </c>
      <c r="R65" s="243">
        <f t="shared" ca="1" si="64"/>
        <v>0</v>
      </c>
      <c r="S65" s="243">
        <f t="shared" ca="1" si="64"/>
        <v>0</v>
      </c>
      <c r="T65" s="243">
        <f t="shared" ca="1" si="64"/>
        <v>0</v>
      </c>
      <c r="U65" s="243">
        <f t="shared" ca="1" si="64"/>
        <v>0</v>
      </c>
      <c r="V65" s="243">
        <f t="shared" ca="1" si="64"/>
        <v>0</v>
      </c>
      <c r="W65" s="243">
        <f t="shared" ca="1" si="64"/>
        <v>0</v>
      </c>
      <c r="X65" s="243">
        <f t="shared" ca="1" si="64"/>
        <v>0</v>
      </c>
      <c r="Y65" s="243">
        <f t="shared" ca="1" si="64"/>
        <v>0</v>
      </c>
      <c r="Z65" s="243">
        <f t="shared" ca="1" si="64"/>
        <v>0</v>
      </c>
      <c r="AA65" s="243">
        <f t="shared" ca="1" si="64"/>
        <v>0</v>
      </c>
      <c r="AB65" s="243">
        <f t="shared" ca="1" si="64"/>
        <v>0</v>
      </c>
      <c r="AC65" s="243">
        <f t="shared" ca="1" si="64"/>
        <v>0</v>
      </c>
      <c r="AD65" s="243">
        <f t="shared" ca="1" si="64"/>
        <v>0</v>
      </c>
      <c r="AE65" s="243">
        <f t="shared" ca="1" si="64"/>
        <v>0</v>
      </c>
      <c r="AF65" s="243">
        <f t="shared" ca="1" si="64"/>
        <v>0</v>
      </c>
      <c r="AG65" s="243">
        <f t="shared" ca="1" si="64"/>
        <v>0</v>
      </c>
      <c r="AH65" s="243">
        <f t="shared" ca="1" si="64"/>
        <v>0</v>
      </c>
      <c r="AI65" s="243">
        <f t="shared" ca="1" si="64"/>
        <v>0</v>
      </c>
      <c r="AJ65" s="243">
        <f t="shared" ca="1" si="64"/>
        <v>0</v>
      </c>
      <c r="AK65" s="243">
        <f t="shared" ca="1" si="64"/>
        <v>0</v>
      </c>
      <c r="AL65" s="243">
        <f t="shared" ca="1" si="64"/>
        <v>0</v>
      </c>
      <c r="AM65" s="243">
        <f t="shared" ca="1" si="64"/>
        <v>0</v>
      </c>
      <c r="AN65" s="243">
        <f t="shared" ca="1" si="64"/>
        <v>0</v>
      </c>
      <c r="AO65" s="243">
        <f t="shared" ca="1" si="64"/>
        <v>0</v>
      </c>
      <c r="AP65" s="243">
        <f t="shared" ca="1" si="64"/>
        <v>0</v>
      </c>
      <c r="AQ65" s="243">
        <f t="shared" ca="1" si="64"/>
        <v>0</v>
      </c>
      <c r="AR65" s="243">
        <f t="shared" ca="1" si="64"/>
        <v>0</v>
      </c>
      <c r="AS65" s="243">
        <f t="shared" ca="1" si="64"/>
        <v>0</v>
      </c>
      <c r="AT65" s="243">
        <f t="shared" ca="1" si="64"/>
        <v>0</v>
      </c>
      <c r="AU65" s="243">
        <f t="shared" ca="1" si="64"/>
        <v>0</v>
      </c>
      <c r="AV65" s="243">
        <f t="shared" ca="1" si="64"/>
        <v>0</v>
      </c>
      <c r="AW65" s="243">
        <f t="shared" ca="1" si="64"/>
        <v>0</v>
      </c>
      <c r="AX65" s="243">
        <f t="shared" ca="1" si="64"/>
        <v>0</v>
      </c>
      <c r="AY65" s="243">
        <f t="shared" ca="1" si="64"/>
        <v>0</v>
      </c>
      <c r="AZ65" s="243">
        <f t="shared" ca="1" si="64"/>
        <v>0</v>
      </c>
      <c r="BA65" s="243">
        <f t="shared" ca="1" si="64"/>
        <v>0</v>
      </c>
      <c r="BB65" s="243">
        <f t="shared" ca="1" si="64"/>
        <v>0</v>
      </c>
      <c r="BC65" s="243">
        <f t="shared" ca="1" si="64"/>
        <v>0</v>
      </c>
      <c r="BD65" s="243">
        <f t="shared" ca="1" si="64"/>
        <v>0</v>
      </c>
      <c r="BE65" s="243">
        <f t="shared" ca="1" si="64"/>
        <v>0</v>
      </c>
      <c r="BF65" s="243">
        <f t="shared" ca="1" si="64"/>
        <v>0</v>
      </c>
      <c r="BG65" s="243">
        <f t="shared" ca="1" si="64"/>
        <v>0</v>
      </c>
      <c r="BH65" s="243">
        <f t="shared" ca="1" si="64"/>
        <v>0</v>
      </c>
      <c r="BI65" s="243">
        <f t="shared" ca="1" si="64"/>
        <v>0</v>
      </c>
      <c r="BJ65" s="243">
        <f t="shared" ca="1" si="64"/>
        <v>0</v>
      </c>
      <c r="BK65" s="243">
        <f t="shared" ca="1" si="64"/>
        <v>0</v>
      </c>
      <c r="BL65" s="243">
        <f t="shared" ca="1" si="64"/>
        <v>0</v>
      </c>
      <c r="BM65" s="243">
        <f t="shared" ca="1" si="64"/>
        <v>0</v>
      </c>
      <c r="BN65" s="243">
        <f t="shared" ca="1" si="64"/>
        <v>0</v>
      </c>
      <c r="BO65" s="243">
        <f t="shared" ca="1" si="64"/>
        <v>0</v>
      </c>
      <c r="BP65" s="243">
        <f t="shared" ca="1" si="64"/>
        <v>0</v>
      </c>
      <c r="BQ65" s="243">
        <f t="shared" ca="1" si="64"/>
        <v>0</v>
      </c>
      <c r="BR65" s="243">
        <f t="shared" ca="1" si="64"/>
        <v>0</v>
      </c>
      <c r="BS65" s="243">
        <f t="shared" ca="1" si="64"/>
        <v>0</v>
      </c>
      <c r="BT65" s="243">
        <f t="shared" ca="1" si="64"/>
        <v>0</v>
      </c>
      <c r="BU65" s="243">
        <f t="shared" ca="1" si="61"/>
        <v>0</v>
      </c>
      <c r="BV65" s="243">
        <f t="shared" ca="1" si="61"/>
        <v>0</v>
      </c>
      <c r="BW65" s="243">
        <f t="shared" ca="1" si="61"/>
        <v>0</v>
      </c>
      <c r="BX65" s="243">
        <f t="shared" ca="1" si="61"/>
        <v>0</v>
      </c>
      <c r="BY65" s="243">
        <f t="shared" ca="1" si="61"/>
        <v>0</v>
      </c>
      <c r="BZ65" s="243">
        <f t="shared" ca="1" si="61"/>
        <v>0</v>
      </c>
      <c r="CA65" s="243">
        <f t="shared" ca="1" si="61"/>
        <v>0</v>
      </c>
      <c r="CB65" s="243">
        <f t="shared" ca="1" si="61"/>
        <v>0</v>
      </c>
      <c r="CC65" s="243">
        <f t="shared" ca="1" si="61"/>
        <v>0</v>
      </c>
      <c r="CD65" s="243">
        <f t="shared" ca="1" si="61"/>
        <v>0</v>
      </c>
      <c r="CE65" s="243">
        <f t="shared" ca="1" si="61"/>
        <v>0</v>
      </c>
      <c r="CF65" s="243">
        <f t="shared" ca="1" si="61"/>
        <v>0</v>
      </c>
      <c r="CG65" s="243">
        <f t="shared" ca="1" si="61"/>
        <v>0</v>
      </c>
      <c r="CH65" s="243">
        <f t="shared" ca="1" si="61"/>
        <v>0</v>
      </c>
      <c r="CI65" s="243">
        <f t="shared" ca="1" si="61"/>
        <v>0</v>
      </c>
      <c r="CJ65" s="243">
        <f t="shared" ca="1" si="61"/>
        <v>0</v>
      </c>
      <c r="CK65" s="243">
        <f t="shared" ca="1" si="61"/>
        <v>0</v>
      </c>
      <c r="CL65" s="243">
        <f t="shared" ca="1" si="61"/>
        <v>0</v>
      </c>
      <c r="CM65" s="243">
        <f t="shared" ca="1" si="61"/>
        <v>0</v>
      </c>
      <c r="CN65" s="243">
        <f t="shared" ca="1" si="61"/>
        <v>0</v>
      </c>
      <c r="CO65" s="243">
        <f t="shared" ca="1" si="61"/>
        <v>0</v>
      </c>
      <c r="CP65" s="243">
        <f t="shared" ca="1" si="61"/>
        <v>0</v>
      </c>
      <c r="CQ65" s="243">
        <f t="shared" ca="1" si="61"/>
        <v>0</v>
      </c>
      <c r="CR65" s="243">
        <f t="shared" ca="1" si="61"/>
        <v>0</v>
      </c>
      <c r="CS65" s="243">
        <f t="shared" ca="1" si="61"/>
        <v>0</v>
      </c>
      <c r="CT65" s="243">
        <f t="shared" ca="1" si="61"/>
        <v>0</v>
      </c>
      <c r="CU65" s="243">
        <f t="shared" ca="1" si="61"/>
        <v>0</v>
      </c>
      <c r="CV65" s="243">
        <f t="shared" ca="1" si="61"/>
        <v>0</v>
      </c>
      <c r="CW65" s="243">
        <f t="shared" ca="1" si="61"/>
        <v>0</v>
      </c>
      <c r="CX65" s="243">
        <f t="shared" ca="1" si="61"/>
        <v>0</v>
      </c>
      <c r="CY65" s="243">
        <f t="shared" ca="1" si="61"/>
        <v>0</v>
      </c>
      <c r="CZ65" s="243">
        <f t="shared" ca="1" si="61"/>
        <v>0</v>
      </c>
      <c r="DA65" s="243">
        <f t="shared" ca="1" si="61"/>
        <v>0</v>
      </c>
      <c r="DB65" s="243">
        <f t="shared" ca="1" si="61"/>
        <v>0</v>
      </c>
      <c r="DC65" s="243">
        <f t="shared" ca="1" si="61"/>
        <v>0</v>
      </c>
      <c r="DE65" s="113" t="str">
        <f t="shared" ca="1" si="20"/>
        <v>E.2.1.</v>
      </c>
      <c r="DF65">
        <v>1</v>
      </c>
      <c r="DG65">
        <f t="shared" ca="1" si="21"/>
        <v>21</v>
      </c>
      <c r="DH65">
        <v>0</v>
      </c>
    </row>
    <row r="66" spans="1:112" hidden="1">
      <c r="A66" s="68">
        <v>54</v>
      </c>
      <c r="B66" s="240" t="str">
        <f t="shared" ca="1" si="45"/>
        <v>E.2.2.</v>
      </c>
      <c r="C66" s="241" t="str">
        <f t="shared" ca="1" si="46"/>
        <v>Veikla</v>
      </c>
      <c r="D66" s="162"/>
      <c r="E66" s="242">
        <f t="shared" ca="1" si="47"/>
        <v>0.21</v>
      </c>
      <c r="F66" s="171">
        <f ca="1">H66+NPV(FD,I66:INDEX(I66:DC66,PAL))</f>
        <v>0</v>
      </c>
      <c r="G66" s="171">
        <f ca="1">SUMIF($H$5:$DC$5,"&lt;="&amp;PAL,$H66:$DC66)</f>
        <v>0</v>
      </c>
      <c r="H66" s="243">
        <f t="shared" ca="1" si="41"/>
        <v>0</v>
      </c>
      <c r="I66" s="243">
        <f t="shared" ca="1" si="64"/>
        <v>0</v>
      </c>
      <c r="J66" s="243">
        <f t="shared" ca="1" si="64"/>
        <v>0</v>
      </c>
      <c r="K66" s="243">
        <f t="shared" ca="1" si="64"/>
        <v>0</v>
      </c>
      <c r="L66" s="243">
        <f t="shared" ca="1" si="64"/>
        <v>0</v>
      </c>
      <c r="M66" s="243">
        <f t="shared" ca="1" si="64"/>
        <v>0</v>
      </c>
      <c r="N66" s="243">
        <f t="shared" ca="1" si="64"/>
        <v>0</v>
      </c>
      <c r="O66" s="243">
        <f t="shared" ca="1" si="64"/>
        <v>0</v>
      </c>
      <c r="P66" s="243">
        <f t="shared" ca="1" si="64"/>
        <v>0</v>
      </c>
      <c r="Q66" s="243">
        <f t="shared" ca="1" si="64"/>
        <v>0</v>
      </c>
      <c r="R66" s="243">
        <f t="shared" ca="1" si="64"/>
        <v>0</v>
      </c>
      <c r="S66" s="243">
        <f t="shared" ca="1" si="64"/>
        <v>0</v>
      </c>
      <c r="T66" s="243">
        <f t="shared" ca="1" si="64"/>
        <v>0</v>
      </c>
      <c r="U66" s="243">
        <f t="shared" ca="1" si="64"/>
        <v>0</v>
      </c>
      <c r="V66" s="243">
        <f t="shared" ca="1" si="64"/>
        <v>0</v>
      </c>
      <c r="W66" s="243">
        <f t="shared" ca="1" si="64"/>
        <v>0</v>
      </c>
      <c r="X66" s="243">
        <f t="shared" ca="1" si="64"/>
        <v>0</v>
      </c>
      <c r="Y66" s="243">
        <f t="shared" ca="1" si="64"/>
        <v>0</v>
      </c>
      <c r="Z66" s="243">
        <f t="shared" ca="1" si="64"/>
        <v>0</v>
      </c>
      <c r="AA66" s="243">
        <f t="shared" ca="1" si="64"/>
        <v>0</v>
      </c>
      <c r="AB66" s="243">
        <f t="shared" ca="1" si="64"/>
        <v>0</v>
      </c>
      <c r="AC66" s="243">
        <f t="shared" ca="1" si="64"/>
        <v>0</v>
      </c>
      <c r="AD66" s="243">
        <f t="shared" ca="1" si="64"/>
        <v>0</v>
      </c>
      <c r="AE66" s="243">
        <f t="shared" ca="1" si="64"/>
        <v>0</v>
      </c>
      <c r="AF66" s="243">
        <f t="shared" ca="1" si="64"/>
        <v>0</v>
      </c>
      <c r="AG66" s="243">
        <f t="shared" ca="1" si="64"/>
        <v>0</v>
      </c>
      <c r="AH66" s="243">
        <f t="shared" ca="1" si="64"/>
        <v>0</v>
      </c>
      <c r="AI66" s="243">
        <f t="shared" ca="1" si="64"/>
        <v>0</v>
      </c>
      <c r="AJ66" s="243">
        <f t="shared" ca="1" si="64"/>
        <v>0</v>
      </c>
      <c r="AK66" s="243">
        <f t="shared" ca="1" si="64"/>
        <v>0</v>
      </c>
      <c r="AL66" s="243">
        <f t="shared" ca="1" si="64"/>
        <v>0</v>
      </c>
      <c r="AM66" s="243">
        <f t="shared" ca="1" si="64"/>
        <v>0</v>
      </c>
      <c r="AN66" s="243">
        <f t="shared" ca="1" si="64"/>
        <v>0</v>
      </c>
      <c r="AO66" s="243">
        <f t="shared" ca="1" si="64"/>
        <v>0</v>
      </c>
      <c r="AP66" s="243">
        <f t="shared" ca="1" si="64"/>
        <v>0</v>
      </c>
      <c r="AQ66" s="243">
        <f t="shared" ca="1" si="64"/>
        <v>0</v>
      </c>
      <c r="AR66" s="243">
        <f t="shared" ca="1" si="64"/>
        <v>0</v>
      </c>
      <c r="AS66" s="243">
        <f t="shared" ca="1" si="64"/>
        <v>0</v>
      </c>
      <c r="AT66" s="243">
        <f t="shared" ca="1" si="64"/>
        <v>0</v>
      </c>
      <c r="AU66" s="243">
        <f t="shared" ca="1" si="64"/>
        <v>0</v>
      </c>
      <c r="AV66" s="243">
        <f t="shared" ca="1" si="64"/>
        <v>0</v>
      </c>
      <c r="AW66" s="243">
        <f t="shared" ca="1" si="64"/>
        <v>0</v>
      </c>
      <c r="AX66" s="243">
        <f t="shared" ca="1" si="64"/>
        <v>0</v>
      </c>
      <c r="AY66" s="243">
        <f t="shared" ca="1" si="64"/>
        <v>0</v>
      </c>
      <c r="AZ66" s="243">
        <f t="shared" ca="1" si="64"/>
        <v>0</v>
      </c>
      <c r="BA66" s="243">
        <f t="shared" ca="1" si="64"/>
        <v>0</v>
      </c>
      <c r="BB66" s="243">
        <f t="shared" ca="1" si="64"/>
        <v>0</v>
      </c>
      <c r="BC66" s="243">
        <f t="shared" ca="1" si="64"/>
        <v>0</v>
      </c>
      <c r="BD66" s="243">
        <f t="shared" ca="1" si="64"/>
        <v>0</v>
      </c>
      <c r="BE66" s="243">
        <f t="shared" ca="1" si="64"/>
        <v>0</v>
      </c>
      <c r="BF66" s="243">
        <f t="shared" ca="1" si="64"/>
        <v>0</v>
      </c>
      <c r="BG66" s="243">
        <f t="shared" ca="1" si="64"/>
        <v>0</v>
      </c>
      <c r="BH66" s="243">
        <f t="shared" ca="1" si="64"/>
        <v>0</v>
      </c>
      <c r="BI66" s="243">
        <f t="shared" ca="1" si="64"/>
        <v>0</v>
      </c>
      <c r="BJ66" s="243">
        <f t="shared" ca="1" si="64"/>
        <v>0</v>
      </c>
      <c r="BK66" s="243">
        <f t="shared" ca="1" si="64"/>
        <v>0</v>
      </c>
      <c r="BL66" s="243">
        <f t="shared" ca="1" si="64"/>
        <v>0</v>
      </c>
      <c r="BM66" s="243">
        <f t="shared" ca="1" si="64"/>
        <v>0</v>
      </c>
      <c r="BN66" s="243">
        <f t="shared" ca="1" si="64"/>
        <v>0</v>
      </c>
      <c r="BO66" s="243">
        <f t="shared" ca="1" si="64"/>
        <v>0</v>
      </c>
      <c r="BP66" s="243">
        <f t="shared" ca="1" si="64"/>
        <v>0</v>
      </c>
      <c r="BQ66" s="243">
        <f t="shared" ca="1" si="64"/>
        <v>0</v>
      </c>
      <c r="BR66" s="243">
        <f t="shared" ca="1" si="64"/>
        <v>0</v>
      </c>
      <c r="BS66" s="243">
        <f t="shared" ca="1" si="64"/>
        <v>0</v>
      </c>
      <c r="BT66" s="243">
        <f t="shared" ca="1" si="64"/>
        <v>0</v>
      </c>
      <c r="BU66" s="243">
        <f t="shared" ca="1" si="61"/>
        <v>0</v>
      </c>
      <c r="BV66" s="243">
        <f t="shared" ca="1" si="61"/>
        <v>0</v>
      </c>
      <c r="BW66" s="243">
        <f t="shared" ca="1" si="61"/>
        <v>0</v>
      </c>
      <c r="BX66" s="243">
        <f t="shared" ca="1" si="61"/>
        <v>0</v>
      </c>
      <c r="BY66" s="243">
        <f t="shared" ca="1" si="61"/>
        <v>0</v>
      </c>
      <c r="BZ66" s="243">
        <f t="shared" ca="1" si="61"/>
        <v>0</v>
      </c>
      <c r="CA66" s="243">
        <f t="shared" ca="1" si="61"/>
        <v>0</v>
      </c>
      <c r="CB66" s="243">
        <f t="shared" ca="1" si="61"/>
        <v>0</v>
      </c>
      <c r="CC66" s="243">
        <f t="shared" ca="1" si="61"/>
        <v>0</v>
      </c>
      <c r="CD66" s="243">
        <f t="shared" ca="1" si="61"/>
        <v>0</v>
      </c>
      <c r="CE66" s="243">
        <f t="shared" ca="1" si="61"/>
        <v>0</v>
      </c>
      <c r="CF66" s="243">
        <f t="shared" ca="1" si="61"/>
        <v>0</v>
      </c>
      <c r="CG66" s="243">
        <f t="shared" ca="1" si="61"/>
        <v>0</v>
      </c>
      <c r="CH66" s="243">
        <f t="shared" ca="1" si="61"/>
        <v>0</v>
      </c>
      <c r="CI66" s="243">
        <f t="shared" ca="1" si="61"/>
        <v>0</v>
      </c>
      <c r="CJ66" s="243">
        <f t="shared" ca="1" si="61"/>
        <v>0</v>
      </c>
      <c r="CK66" s="243">
        <f t="shared" ca="1" si="61"/>
        <v>0</v>
      </c>
      <c r="CL66" s="243">
        <f t="shared" ca="1" si="61"/>
        <v>0</v>
      </c>
      <c r="CM66" s="243">
        <f t="shared" ca="1" si="61"/>
        <v>0</v>
      </c>
      <c r="CN66" s="243">
        <f t="shared" ca="1" si="61"/>
        <v>0</v>
      </c>
      <c r="CO66" s="243">
        <f t="shared" ca="1" si="61"/>
        <v>0</v>
      </c>
      <c r="CP66" s="243">
        <f t="shared" ca="1" si="61"/>
        <v>0</v>
      </c>
      <c r="CQ66" s="243">
        <f t="shared" ca="1" si="61"/>
        <v>0</v>
      </c>
      <c r="CR66" s="243">
        <f t="shared" ca="1" si="61"/>
        <v>0</v>
      </c>
      <c r="CS66" s="243">
        <f t="shared" ca="1" si="61"/>
        <v>0</v>
      </c>
      <c r="CT66" s="243">
        <f t="shared" ca="1" si="61"/>
        <v>0</v>
      </c>
      <c r="CU66" s="243">
        <f t="shared" ca="1" si="61"/>
        <v>0</v>
      </c>
      <c r="CV66" s="243">
        <f t="shared" ca="1" si="61"/>
        <v>0</v>
      </c>
      <c r="CW66" s="243">
        <f t="shared" ca="1" si="61"/>
        <v>0</v>
      </c>
      <c r="CX66" s="243">
        <f t="shared" ca="1" si="61"/>
        <v>0</v>
      </c>
      <c r="CY66" s="243">
        <f t="shared" ca="1" si="61"/>
        <v>0</v>
      </c>
      <c r="CZ66" s="243">
        <f t="shared" ca="1" si="61"/>
        <v>0</v>
      </c>
      <c r="DA66" s="243">
        <f t="shared" ca="1" si="61"/>
        <v>0</v>
      </c>
      <c r="DB66" s="243">
        <f t="shared" ca="1" si="61"/>
        <v>0</v>
      </c>
      <c r="DC66" s="243">
        <f t="shared" ca="1" si="61"/>
        <v>0</v>
      </c>
      <c r="DE66" s="113" t="str">
        <f t="shared" ca="1" si="20"/>
        <v>E.2.2.</v>
      </c>
      <c r="DF66">
        <v>1</v>
      </c>
      <c r="DG66">
        <f t="shared" ca="1" si="21"/>
        <v>21</v>
      </c>
      <c r="DH66">
        <v>0</v>
      </c>
    </row>
    <row r="67" spans="1:112" hidden="1">
      <c r="A67" s="68">
        <v>55</v>
      </c>
      <c r="B67" s="240" t="str">
        <f t="shared" ca="1" si="45"/>
        <v>E.2.3.</v>
      </c>
      <c r="C67" s="304" t="str">
        <f t="shared" ca="1" si="46"/>
        <v>Veikla</v>
      </c>
      <c r="D67" s="231"/>
      <c r="E67" s="247">
        <f t="shared" ca="1" si="47"/>
        <v>0.21</v>
      </c>
      <c r="F67" s="171">
        <f ca="1">H67+NPV(FD,I67:INDEX(I67:DC67,PAL))</f>
        <v>0</v>
      </c>
      <c r="G67" s="171">
        <f ca="1">SUMIF($H$5:$DC$5,"&lt;="&amp;PAL,$H67:$DC67)</f>
        <v>0</v>
      </c>
      <c r="H67" s="243">
        <f t="shared" ca="1" si="41"/>
        <v>0</v>
      </c>
      <c r="I67" s="243">
        <f t="shared" ca="1" si="64"/>
        <v>0</v>
      </c>
      <c r="J67" s="243">
        <f t="shared" ca="1" si="64"/>
        <v>0</v>
      </c>
      <c r="K67" s="243">
        <f t="shared" ca="1" si="64"/>
        <v>0</v>
      </c>
      <c r="L67" s="243">
        <f t="shared" ca="1" si="64"/>
        <v>0</v>
      </c>
      <c r="M67" s="243">
        <f t="shared" ca="1" si="64"/>
        <v>0</v>
      </c>
      <c r="N67" s="243">
        <f t="shared" ca="1" si="64"/>
        <v>0</v>
      </c>
      <c r="O67" s="243">
        <f t="shared" ca="1" si="64"/>
        <v>0</v>
      </c>
      <c r="P67" s="243">
        <f t="shared" ca="1" si="64"/>
        <v>0</v>
      </c>
      <c r="Q67" s="243">
        <f t="shared" ca="1" si="64"/>
        <v>0</v>
      </c>
      <c r="R67" s="243">
        <f t="shared" ca="1" si="64"/>
        <v>0</v>
      </c>
      <c r="S67" s="243">
        <f t="shared" ca="1" si="64"/>
        <v>0</v>
      </c>
      <c r="T67" s="243">
        <f t="shared" ca="1" si="64"/>
        <v>0</v>
      </c>
      <c r="U67" s="243">
        <f t="shared" ca="1" si="64"/>
        <v>0</v>
      </c>
      <c r="V67" s="243">
        <f t="shared" ca="1" si="64"/>
        <v>0</v>
      </c>
      <c r="W67" s="243">
        <f t="shared" ca="1" si="64"/>
        <v>0</v>
      </c>
      <c r="X67" s="243">
        <f t="shared" ca="1" si="64"/>
        <v>0</v>
      </c>
      <c r="Y67" s="243">
        <f t="shared" ca="1" si="64"/>
        <v>0</v>
      </c>
      <c r="Z67" s="243">
        <f t="shared" ca="1" si="64"/>
        <v>0</v>
      </c>
      <c r="AA67" s="243">
        <f t="shared" ca="1" si="64"/>
        <v>0</v>
      </c>
      <c r="AB67" s="243">
        <f t="shared" ca="1" si="64"/>
        <v>0</v>
      </c>
      <c r="AC67" s="243">
        <f t="shared" ca="1" si="64"/>
        <v>0</v>
      </c>
      <c r="AD67" s="243">
        <f t="shared" ca="1" si="64"/>
        <v>0</v>
      </c>
      <c r="AE67" s="243">
        <f t="shared" ca="1" si="64"/>
        <v>0</v>
      </c>
      <c r="AF67" s="243">
        <f t="shared" ca="1" si="64"/>
        <v>0</v>
      </c>
      <c r="AG67" s="243">
        <f t="shared" ca="1" si="64"/>
        <v>0</v>
      </c>
      <c r="AH67" s="243">
        <f t="shared" ca="1" si="64"/>
        <v>0</v>
      </c>
      <c r="AI67" s="243">
        <f t="shared" ca="1" si="64"/>
        <v>0</v>
      </c>
      <c r="AJ67" s="243">
        <f t="shared" ca="1" si="64"/>
        <v>0</v>
      </c>
      <c r="AK67" s="243">
        <f t="shared" ca="1" si="64"/>
        <v>0</v>
      </c>
      <c r="AL67" s="243">
        <f t="shared" ca="1" si="64"/>
        <v>0</v>
      </c>
      <c r="AM67" s="243">
        <f t="shared" ca="1" si="64"/>
        <v>0</v>
      </c>
      <c r="AN67" s="243">
        <f t="shared" ca="1" si="64"/>
        <v>0</v>
      </c>
      <c r="AO67" s="243">
        <f t="shared" ca="1" si="64"/>
        <v>0</v>
      </c>
      <c r="AP67" s="243">
        <f t="shared" ca="1" si="64"/>
        <v>0</v>
      </c>
      <c r="AQ67" s="243">
        <f t="shared" ca="1" si="64"/>
        <v>0</v>
      </c>
      <c r="AR67" s="243">
        <f t="shared" ca="1" si="64"/>
        <v>0</v>
      </c>
      <c r="AS67" s="243">
        <f t="shared" ca="1" si="64"/>
        <v>0</v>
      </c>
      <c r="AT67" s="243">
        <f t="shared" ca="1" si="64"/>
        <v>0</v>
      </c>
      <c r="AU67" s="243">
        <f t="shared" ca="1" si="64"/>
        <v>0</v>
      </c>
      <c r="AV67" s="243">
        <f t="shared" ca="1" si="64"/>
        <v>0</v>
      </c>
      <c r="AW67" s="243">
        <f t="shared" ca="1" si="64"/>
        <v>0</v>
      </c>
      <c r="AX67" s="243">
        <f t="shared" ca="1" si="64"/>
        <v>0</v>
      </c>
      <c r="AY67" s="243">
        <f t="shared" ca="1" si="64"/>
        <v>0</v>
      </c>
      <c r="AZ67" s="243">
        <f t="shared" ca="1" si="64"/>
        <v>0</v>
      </c>
      <c r="BA67" s="243">
        <f t="shared" ca="1" si="64"/>
        <v>0</v>
      </c>
      <c r="BB67" s="243">
        <f t="shared" ca="1" si="64"/>
        <v>0</v>
      </c>
      <c r="BC67" s="243">
        <f t="shared" ca="1" si="64"/>
        <v>0</v>
      </c>
      <c r="BD67" s="243">
        <f t="shared" ca="1" si="64"/>
        <v>0</v>
      </c>
      <c r="BE67" s="243">
        <f t="shared" ca="1" si="64"/>
        <v>0</v>
      </c>
      <c r="BF67" s="243">
        <f t="shared" ca="1" si="64"/>
        <v>0</v>
      </c>
      <c r="BG67" s="243">
        <f t="shared" ca="1" si="64"/>
        <v>0</v>
      </c>
      <c r="BH67" s="243">
        <f t="shared" ca="1" si="64"/>
        <v>0</v>
      </c>
      <c r="BI67" s="243">
        <f t="shared" ca="1" si="64"/>
        <v>0</v>
      </c>
      <c r="BJ67" s="243">
        <f t="shared" ca="1" si="64"/>
        <v>0</v>
      </c>
      <c r="BK67" s="243">
        <f t="shared" ca="1" si="64"/>
        <v>0</v>
      </c>
      <c r="BL67" s="243">
        <f t="shared" ca="1" si="64"/>
        <v>0</v>
      </c>
      <c r="BM67" s="243">
        <f t="shared" ca="1" si="64"/>
        <v>0</v>
      </c>
      <c r="BN67" s="243">
        <f t="shared" ca="1" si="64"/>
        <v>0</v>
      </c>
      <c r="BO67" s="243">
        <f t="shared" ca="1" si="64"/>
        <v>0</v>
      </c>
      <c r="BP67" s="243">
        <f t="shared" ca="1" si="64"/>
        <v>0</v>
      </c>
      <c r="BQ67" s="243">
        <f t="shared" ca="1" si="64"/>
        <v>0</v>
      </c>
      <c r="BR67" s="243">
        <f t="shared" ca="1" si="64"/>
        <v>0</v>
      </c>
      <c r="BS67" s="243">
        <f t="shared" ca="1" si="64"/>
        <v>0</v>
      </c>
      <c r="BT67" s="243">
        <f t="shared" ref="BT67:DC70" ca="1" si="65">OFFSET(INDIRECT("'"&amp;Opt_alt&amp;"'!H12"),$A67,BT$5)*$DF67</f>
        <v>0</v>
      </c>
      <c r="BU67" s="243">
        <f t="shared" ca="1" si="65"/>
        <v>0</v>
      </c>
      <c r="BV67" s="243">
        <f t="shared" ca="1" si="65"/>
        <v>0</v>
      </c>
      <c r="BW67" s="243">
        <f t="shared" ca="1" si="65"/>
        <v>0</v>
      </c>
      <c r="BX67" s="243">
        <f t="shared" ca="1" si="65"/>
        <v>0</v>
      </c>
      <c r="BY67" s="243">
        <f t="shared" ca="1" si="65"/>
        <v>0</v>
      </c>
      <c r="BZ67" s="243">
        <f t="shared" ca="1" si="65"/>
        <v>0</v>
      </c>
      <c r="CA67" s="243">
        <f t="shared" ca="1" si="65"/>
        <v>0</v>
      </c>
      <c r="CB67" s="243">
        <f t="shared" ca="1" si="65"/>
        <v>0</v>
      </c>
      <c r="CC67" s="243">
        <f t="shared" ca="1" si="65"/>
        <v>0</v>
      </c>
      <c r="CD67" s="243">
        <f t="shared" ca="1" si="65"/>
        <v>0</v>
      </c>
      <c r="CE67" s="243">
        <f t="shared" ca="1" si="65"/>
        <v>0</v>
      </c>
      <c r="CF67" s="243">
        <f t="shared" ca="1" si="65"/>
        <v>0</v>
      </c>
      <c r="CG67" s="243">
        <f t="shared" ca="1" si="65"/>
        <v>0</v>
      </c>
      <c r="CH67" s="243">
        <f t="shared" ca="1" si="65"/>
        <v>0</v>
      </c>
      <c r="CI67" s="243">
        <f t="shared" ca="1" si="65"/>
        <v>0</v>
      </c>
      <c r="CJ67" s="243">
        <f t="shared" ca="1" si="65"/>
        <v>0</v>
      </c>
      <c r="CK67" s="243">
        <f t="shared" ca="1" si="65"/>
        <v>0</v>
      </c>
      <c r="CL67" s="243">
        <f t="shared" ca="1" si="65"/>
        <v>0</v>
      </c>
      <c r="CM67" s="243">
        <f t="shared" ca="1" si="65"/>
        <v>0</v>
      </c>
      <c r="CN67" s="243">
        <f t="shared" ca="1" si="65"/>
        <v>0</v>
      </c>
      <c r="CO67" s="243">
        <f t="shared" ca="1" si="65"/>
        <v>0</v>
      </c>
      <c r="CP67" s="243">
        <f t="shared" ca="1" si="65"/>
        <v>0</v>
      </c>
      <c r="CQ67" s="243">
        <f t="shared" ca="1" si="65"/>
        <v>0</v>
      </c>
      <c r="CR67" s="243">
        <f t="shared" ca="1" si="65"/>
        <v>0</v>
      </c>
      <c r="CS67" s="243">
        <f t="shared" ca="1" si="65"/>
        <v>0</v>
      </c>
      <c r="CT67" s="243">
        <f t="shared" ca="1" si="65"/>
        <v>0</v>
      </c>
      <c r="CU67" s="243">
        <f t="shared" ca="1" si="65"/>
        <v>0</v>
      </c>
      <c r="CV67" s="243">
        <f t="shared" ca="1" si="65"/>
        <v>0</v>
      </c>
      <c r="CW67" s="243">
        <f t="shared" ca="1" si="65"/>
        <v>0</v>
      </c>
      <c r="CX67" s="243">
        <f t="shared" ca="1" si="65"/>
        <v>0</v>
      </c>
      <c r="CY67" s="243">
        <f t="shared" ca="1" si="65"/>
        <v>0</v>
      </c>
      <c r="CZ67" s="243">
        <f t="shared" ca="1" si="65"/>
        <v>0</v>
      </c>
      <c r="DA67" s="243">
        <f t="shared" ca="1" si="65"/>
        <v>0</v>
      </c>
      <c r="DB67" s="243">
        <f t="shared" ca="1" si="65"/>
        <v>0</v>
      </c>
      <c r="DC67" s="243">
        <f t="shared" ca="1" si="65"/>
        <v>0</v>
      </c>
      <c r="DE67" s="113" t="str">
        <f t="shared" ca="1" si="20"/>
        <v>E.2.3.</v>
      </c>
      <c r="DF67">
        <v>1</v>
      </c>
      <c r="DG67">
        <f t="shared" ca="1" si="21"/>
        <v>21</v>
      </c>
      <c r="DH67">
        <v>0</v>
      </c>
    </row>
    <row r="68" spans="1:112" hidden="1">
      <c r="A68" s="68">
        <v>56</v>
      </c>
      <c r="B68" s="240" t="str">
        <f t="shared" ca="1" si="45"/>
        <v>E.2.4.</v>
      </c>
      <c r="C68" s="241" t="str">
        <f t="shared" ca="1" si="46"/>
        <v>Veikla</v>
      </c>
      <c r="D68" s="244"/>
      <c r="E68" s="242">
        <f t="shared" ca="1" si="47"/>
        <v>0.21</v>
      </c>
      <c r="F68" s="171">
        <f ca="1">H68+NPV(FD,I68:INDEX(I68:DC68,PAL))</f>
        <v>0</v>
      </c>
      <c r="G68" s="171">
        <f ca="1">SUMIF($H$5:$DC$5,"&lt;="&amp;PAL,$H68:$DC68)</f>
        <v>0</v>
      </c>
      <c r="H68" s="243">
        <f t="shared" ca="1" si="41"/>
        <v>0</v>
      </c>
      <c r="I68" s="243">
        <f t="shared" ref="I68:BT71" ca="1" si="66">OFFSET(INDIRECT("'"&amp;Opt_alt&amp;"'!H12"),$A68,I$5)*$DF68</f>
        <v>0</v>
      </c>
      <c r="J68" s="243">
        <f t="shared" ca="1" si="66"/>
        <v>0</v>
      </c>
      <c r="K68" s="243">
        <f t="shared" ca="1" si="66"/>
        <v>0</v>
      </c>
      <c r="L68" s="243">
        <f t="shared" ca="1" si="66"/>
        <v>0</v>
      </c>
      <c r="M68" s="243">
        <f t="shared" ca="1" si="66"/>
        <v>0</v>
      </c>
      <c r="N68" s="243">
        <f t="shared" ca="1" si="66"/>
        <v>0</v>
      </c>
      <c r="O68" s="243">
        <f t="shared" ca="1" si="66"/>
        <v>0</v>
      </c>
      <c r="P68" s="243">
        <f t="shared" ca="1" si="66"/>
        <v>0</v>
      </c>
      <c r="Q68" s="243">
        <f t="shared" ca="1" si="66"/>
        <v>0</v>
      </c>
      <c r="R68" s="243">
        <f t="shared" ca="1" si="66"/>
        <v>0</v>
      </c>
      <c r="S68" s="243">
        <f t="shared" ca="1" si="66"/>
        <v>0</v>
      </c>
      <c r="T68" s="243">
        <f t="shared" ca="1" si="66"/>
        <v>0</v>
      </c>
      <c r="U68" s="243">
        <f t="shared" ca="1" si="66"/>
        <v>0</v>
      </c>
      <c r="V68" s="243">
        <f t="shared" ca="1" si="66"/>
        <v>0</v>
      </c>
      <c r="W68" s="243">
        <f t="shared" ca="1" si="66"/>
        <v>0</v>
      </c>
      <c r="X68" s="243">
        <f t="shared" ca="1" si="66"/>
        <v>0</v>
      </c>
      <c r="Y68" s="243">
        <f t="shared" ca="1" si="66"/>
        <v>0</v>
      </c>
      <c r="Z68" s="243">
        <f t="shared" ca="1" si="66"/>
        <v>0</v>
      </c>
      <c r="AA68" s="243">
        <f t="shared" ca="1" si="66"/>
        <v>0</v>
      </c>
      <c r="AB68" s="243">
        <f t="shared" ca="1" si="66"/>
        <v>0</v>
      </c>
      <c r="AC68" s="243">
        <f t="shared" ca="1" si="66"/>
        <v>0</v>
      </c>
      <c r="AD68" s="243">
        <f t="shared" ca="1" si="66"/>
        <v>0</v>
      </c>
      <c r="AE68" s="243">
        <f t="shared" ca="1" si="66"/>
        <v>0</v>
      </c>
      <c r="AF68" s="243">
        <f t="shared" ca="1" si="66"/>
        <v>0</v>
      </c>
      <c r="AG68" s="243">
        <f t="shared" ca="1" si="66"/>
        <v>0</v>
      </c>
      <c r="AH68" s="243">
        <f t="shared" ca="1" si="66"/>
        <v>0</v>
      </c>
      <c r="AI68" s="243">
        <f t="shared" ca="1" si="66"/>
        <v>0</v>
      </c>
      <c r="AJ68" s="243">
        <f t="shared" ca="1" si="66"/>
        <v>0</v>
      </c>
      <c r="AK68" s="243">
        <f t="shared" ca="1" si="66"/>
        <v>0</v>
      </c>
      <c r="AL68" s="243">
        <f t="shared" ca="1" si="66"/>
        <v>0</v>
      </c>
      <c r="AM68" s="243">
        <f t="shared" ca="1" si="66"/>
        <v>0</v>
      </c>
      <c r="AN68" s="243">
        <f t="shared" ca="1" si="66"/>
        <v>0</v>
      </c>
      <c r="AO68" s="243">
        <f t="shared" ca="1" si="66"/>
        <v>0</v>
      </c>
      <c r="AP68" s="243">
        <f t="shared" ca="1" si="66"/>
        <v>0</v>
      </c>
      <c r="AQ68" s="243">
        <f t="shared" ca="1" si="66"/>
        <v>0</v>
      </c>
      <c r="AR68" s="243">
        <f t="shared" ca="1" si="66"/>
        <v>0</v>
      </c>
      <c r="AS68" s="243">
        <f t="shared" ca="1" si="66"/>
        <v>0</v>
      </c>
      <c r="AT68" s="243">
        <f t="shared" ca="1" si="66"/>
        <v>0</v>
      </c>
      <c r="AU68" s="243">
        <f t="shared" ca="1" si="66"/>
        <v>0</v>
      </c>
      <c r="AV68" s="243">
        <f t="shared" ca="1" si="66"/>
        <v>0</v>
      </c>
      <c r="AW68" s="243">
        <f t="shared" ca="1" si="66"/>
        <v>0</v>
      </c>
      <c r="AX68" s="243">
        <f t="shared" ca="1" si="66"/>
        <v>0</v>
      </c>
      <c r="AY68" s="243">
        <f t="shared" ca="1" si="66"/>
        <v>0</v>
      </c>
      <c r="AZ68" s="243">
        <f t="shared" ca="1" si="66"/>
        <v>0</v>
      </c>
      <c r="BA68" s="243">
        <f t="shared" ca="1" si="66"/>
        <v>0</v>
      </c>
      <c r="BB68" s="243">
        <f t="shared" ca="1" si="66"/>
        <v>0</v>
      </c>
      <c r="BC68" s="243">
        <f t="shared" ca="1" si="66"/>
        <v>0</v>
      </c>
      <c r="BD68" s="243">
        <f t="shared" ca="1" si="66"/>
        <v>0</v>
      </c>
      <c r="BE68" s="243">
        <f t="shared" ca="1" si="66"/>
        <v>0</v>
      </c>
      <c r="BF68" s="243">
        <f t="shared" ca="1" si="66"/>
        <v>0</v>
      </c>
      <c r="BG68" s="243">
        <f t="shared" ca="1" si="66"/>
        <v>0</v>
      </c>
      <c r="BH68" s="243">
        <f t="shared" ca="1" si="66"/>
        <v>0</v>
      </c>
      <c r="BI68" s="243">
        <f t="shared" ca="1" si="66"/>
        <v>0</v>
      </c>
      <c r="BJ68" s="243">
        <f t="shared" ca="1" si="66"/>
        <v>0</v>
      </c>
      <c r="BK68" s="243">
        <f t="shared" ca="1" si="66"/>
        <v>0</v>
      </c>
      <c r="BL68" s="243">
        <f t="shared" ca="1" si="66"/>
        <v>0</v>
      </c>
      <c r="BM68" s="243">
        <f t="shared" ca="1" si="66"/>
        <v>0</v>
      </c>
      <c r="BN68" s="243">
        <f t="shared" ca="1" si="66"/>
        <v>0</v>
      </c>
      <c r="BO68" s="243">
        <f t="shared" ca="1" si="66"/>
        <v>0</v>
      </c>
      <c r="BP68" s="243">
        <f t="shared" ca="1" si="66"/>
        <v>0</v>
      </c>
      <c r="BQ68" s="243">
        <f t="shared" ca="1" si="66"/>
        <v>0</v>
      </c>
      <c r="BR68" s="243">
        <f t="shared" ca="1" si="66"/>
        <v>0</v>
      </c>
      <c r="BS68" s="243">
        <f t="shared" ca="1" si="66"/>
        <v>0</v>
      </c>
      <c r="BT68" s="243">
        <f t="shared" ca="1" si="66"/>
        <v>0</v>
      </c>
      <c r="BU68" s="243">
        <f t="shared" ca="1" si="65"/>
        <v>0</v>
      </c>
      <c r="BV68" s="243">
        <f t="shared" ca="1" si="65"/>
        <v>0</v>
      </c>
      <c r="BW68" s="243">
        <f t="shared" ca="1" si="65"/>
        <v>0</v>
      </c>
      <c r="BX68" s="243">
        <f t="shared" ca="1" si="65"/>
        <v>0</v>
      </c>
      <c r="BY68" s="243">
        <f t="shared" ca="1" si="65"/>
        <v>0</v>
      </c>
      <c r="BZ68" s="243">
        <f t="shared" ca="1" si="65"/>
        <v>0</v>
      </c>
      <c r="CA68" s="243">
        <f t="shared" ca="1" si="65"/>
        <v>0</v>
      </c>
      <c r="CB68" s="243">
        <f t="shared" ca="1" si="65"/>
        <v>0</v>
      </c>
      <c r="CC68" s="243">
        <f t="shared" ca="1" si="65"/>
        <v>0</v>
      </c>
      <c r="CD68" s="243">
        <f t="shared" ca="1" si="65"/>
        <v>0</v>
      </c>
      <c r="CE68" s="243">
        <f t="shared" ca="1" si="65"/>
        <v>0</v>
      </c>
      <c r="CF68" s="243">
        <f t="shared" ca="1" si="65"/>
        <v>0</v>
      </c>
      <c r="CG68" s="243">
        <f t="shared" ca="1" si="65"/>
        <v>0</v>
      </c>
      <c r="CH68" s="243">
        <f t="shared" ca="1" si="65"/>
        <v>0</v>
      </c>
      <c r="CI68" s="243">
        <f t="shared" ca="1" si="65"/>
        <v>0</v>
      </c>
      <c r="CJ68" s="243">
        <f t="shared" ca="1" si="65"/>
        <v>0</v>
      </c>
      <c r="CK68" s="243">
        <f t="shared" ca="1" si="65"/>
        <v>0</v>
      </c>
      <c r="CL68" s="243">
        <f t="shared" ca="1" si="65"/>
        <v>0</v>
      </c>
      <c r="CM68" s="243">
        <f t="shared" ca="1" si="65"/>
        <v>0</v>
      </c>
      <c r="CN68" s="243">
        <f t="shared" ca="1" si="65"/>
        <v>0</v>
      </c>
      <c r="CO68" s="243">
        <f t="shared" ca="1" si="65"/>
        <v>0</v>
      </c>
      <c r="CP68" s="243">
        <f t="shared" ca="1" si="65"/>
        <v>0</v>
      </c>
      <c r="CQ68" s="243">
        <f t="shared" ca="1" si="65"/>
        <v>0</v>
      </c>
      <c r="CR68" s="243">
        <f t="shared" ca="1" si="65"/>
        <v>0</v>
      </c>
      <c r="CS68" s="243">
        <f t="shared" ca="1" si="65"/>
        <v>0</v>
      </c>
      <c r="CT68" s="243">
        <f t="shared" ca="1" si="65"/>
        <v>0</v>
      </c>
      <c r="CU68" s="243">
        <f t="shared" ca="1" si="65"/>
        <v>0</v>
      </c>
      <c r="CV68" s="243">
        <f t="shared" ca="1" si="65"/>
        <v>0</v>
      </c>
      <c r="CW68" s="243">
        <f t="shared" ca="1" si="65"/>
        <v>0</v>
      </c>
      <c r="CX68" s="243">
        <f t="shared" ca="1" si="65"/>
        <v>0</v>
      </c>
      <c r="CY68" s="243">
        <f t="shared" ca="1" si="65"/>
        <v>0</v>
      </c>
      <c r="CZ68" s="243">
        <f t="shared" ca="1" si="65"/>
        <v>0</v>
      </c>
      <c r="DA68" s="243">
        <f t="shared" ca="1" si="65"/>
        <v>0</v>
      </c>
      <c r="DB68" s="243">
        <f t="shared" ca="1" si="65"/>
        <v>0</v>
      </c>
      <c r="DC68" s="243">
        <f t="shared" ca="1" si="65"/>
        <v>0</v>
      </c>
      <c r="DE68" s="113" t="str">
        <f t="shared" ca="1" si="20"/>
        <v>E.2.4.</v>
      </c>
      <c r="DF68">
        <v>1</v>
      </c>
      <c r="DG68">
        <f t="shared" ca="1" si="21"/>
        <v>21</v>
      </c>
      <c r="DH68">
        <v>0</v>
      </c>
    </row>
    <row r="69" spans="1:112" hidden="1">
      <c r="A69" s="68">
        <v>57</v>
      </c>
      <c r="B69" s="240" t="str">
        <f t="shared" ca="1" si="45"/>
        <v>E.2.5.</v>
      </c>
      <c r="C69" s="241" t="str">
        <f t="shared" ca="1" si="46"/>
        <v>Veikla</v>
      </c>
      <c r="D69" s="244"/>
      <c r="E69" s="242">
        <f t="shared" ca="1" si="47"/>
        <v>0.21</v>
      </c>
      <c r="F69" s="171">
        <f ca="1">H69+NPV(FD,I69:INDEX(I69:DC69,PAL))</f>
        <v>0</v>
      </c>
      <c r="G69" s="171">
        <f ca="1">SUMIF($H$5:$DC$5,"&lt;="&amp;PAL,$H69:$DC69)</f>
        <v>0</v>
      </c>
      <c r="H69" s="243">
        <f t="shared" ca="1" si="41"/>
        <v>0</v>
      </c>
      <c r="I69" s="243">
        <f t="shared" ca="1" si="66"/>
        <v>0</v>
      </c>
      <c r="J69" s="243">
        <f t="shared" ca="1" si="66"/>
        <v>0</v>
      </c>
      <c r="K69" s="243">
        <f t="shared" ca="1" si="66"/>
        <v>0</v>
      </c>
      <c r="L69" s="243">
        <f t="shared" ca="1" si="66"/>
        <v>0</v>
      </c>
      <c r="M69" s="243">
        <f t="shared" ca="1" si="66"/>
        <v>0</v>
      </c>
      <c r="N69" s="243">
        <f t="shared" ca="1" si="66"/>
        <v>0</v>
      </c>
      <c r="O69" s="243">
        <f t="shared" ca="1" si="66"/>
        <v>0</v>
      </c>
      <c r="P69" s="243">
        <f t="shared" ca="1" si="66"/>
        <v>0</v>
      </c>
      <c r="Q69" s="243">
        <f t="shared" ca="1" si="66"/>
        <v>0</v>
      </c>
      <c r="R69" s="243">
        <f t="shared" ca="1" si="66"/>
        <v>0</v>
      </c>
      <c r="S69" s="243">
        <f t="shared" ca="1" si="66"/>
        <v>0</v>
      </c>
      <c r="T69" s="243">
        <f t="shared" ca="1" si="66"/>
        <v>0</v>
      </c>
      <c r="U69" s="243">
        <f t="shared" ca="1" si="66"/>
        <v>0</v>
      </c>
      <c r="V69" s="243">
        <f t="shared" ca="1" si="66"/>
        <v>0</v>
      </c>
      <c r="W69" s="243">
        <f t="shared" ca="1" si="66"/>
        <v>0</v>
      </c>
      <c r="X69" s="243">
        <f t="shared" ca="1" si="66"/>
        <v>0</v>
      </c>
      <c r="Y69" s="243">
        <f t="shared" ca="1" si="66"/>
        <v>0</v>
      </c>
      <c r="Z69" s="243">
        <f t="shared" ca="1" si="66"/>
        <v>0</v>
      </c>
      <c r="AA69" s="243">
        <f t="shared" ca="1" si="66"/>
        <v>0</v>
      </c>
      <c r="AB69" s="243">
        <f t="shared" ca="1" si="66"/>
        <v>0</v>
      </c>
      <c r="AC69" s="243">
        <f t="shared" ca="1" si="66"/>
        <v>0</v>
      </c>
      <c r="AD69" s="243">
        <f t="shared" ca="1" si="66"/>
        <v>0</v>
      </c>
      <c r="AE69" s="243">
        <f t="shared" ca="1" si="66"/>
        <v>0</v>
      </c>
      <c r="AF69" s="243">
        <f t="shared" ca="1" si="66"/>
        <v>0</v>
      </c>
      <c r="AG69" s="243">
        <f t="shared" ca="1" si="66"/>
        <v>0</v>
      </c>
      <c r="AH69" s="243">
        <f t="shared" ca="1" si="66"/>
        <v>0</v>
      </c>
      <c r="AI69" s="243">
        <f t="shared" ca="1" si="66"/>
        <v>0</v>
      </c>
      <c r="AJ69" s="243">
        <f t="shared" ca="1" si="66"/>
        <v>0</v>
      </c>
      <c r="AK69" s="243">
        <f t="shared" ca="1" si="66"/>
        <v>0</v>
      </c>
      <c r="AL69" s="243">
        <f t="shared" ca="1" si="66"/>
        <v>0</v>
      </c>
      <c r="AM69" s="243">
        <f t="shared" ca="1" si="66"/>
        <v>0</v>
      </c>
      <c r="AN69" s="243">
        <f t="shared" ca="1" si="66"/>
        <v>0</v>
      </c>
      <c r="AO69" s="243">
        <f t="shared" ca="1" si="66"/>
        <v>0</v>
      </c>
      <c r="AP69" s="243">
        <f t="shared" ca="1" si="66"/>
        <v>0</v>
      </c>
      <c r="AQ69" s="243">
        <f t="shared" ca="1" si="66"/>
        <v>0</v>
      </c>
      <c r="AR69" s="243">
        <f t="shared" ca="1" si="66"/>
        <v>0</v>
      </c>
      <c r="AS69" s="243">
        <f t="shared" ca="1" si="66"/>
        <v>0</v>
      </c>
      <c r="AT69" s="243">
        <f t="shared" ca="1" si="66"/>
        <v>0</v>
      </c>
      <c r="AU69" s="243">
        <f t="shared" ca="1" si="66"/>
        <v>0</v>
      </c>
      <c r="AV69" s="243">
        <f t="shared" ca="1" si="66"/>
        <v>0</v>
      </c>
      <c r="AW69" s="243">
        <f t="shared" ca="1" si="66"/>
        <v>0</v>
      </c>
      <c r="AX69" s="243">
        <f t="shared" ca="1" si="66"/>
        <v>0</v>
      </c>
      <c r="AY69" s="243">
        <f t="shared" ca="1" si="66"/>
        <v>0</v>
      </c>
      <c r="AZ69" s="243">
        <f t="shared" ca="1" si="66"/>
        <v>0</v>
      </c>
      <c r="BA69" s="243">
        <f t="shared" ca="1" si="66"/>
        <v>0</v>
      </c>
      <c r="BB69" s="243">
        <f t="shared" ca="1" si="66"/>
        <v>0</v>
      </c>
      <c r="BC69" s="243">
        <f t="shared" ca="1" si="66"/>
        <v>0</v>
      </c>
      <c r="BD69" s="243">
        <f t="shared" ca="1" si="66"/>
        <v>0</v>
      </c>
      <c r="BE69" s="243">
        <f t="shared" ca="1" si="66"/>
        <v>0</v>
      </c>
      <c r="BF69" s="243">
        <f t="shared" ca="1" si="66"/>
        <v>0</v>
      </c>
      <c r="BG69" s="243">
        <f t="shared" ca="1" si="66"/>
        <v>0</v>
      </c>
      <c r="BH69" s="243">
        <f t="shared" ca="1" si="66"/>
        <v>0</v>
      </c>
      <c r="BI69" s="243">
        <f t="shared" ca="1" si="66"/>
        <v>0</v>
      </c>
      <c r="BJ69" s="243">
        <f t="shared" ca="1" si="66"/>
        <v>0</v>
      </c>
      <c r="BK69" s="243">
        <f t="shared" ca="1" si="66"/>
        <v>0</v>
      </c>
      <c r="BL69" s="243">
        <f t="shared" ca="1" si="66"/>
        <v>0</v>
      </c>
      <c r="BM69" s="243">
        <f t="shared" ca="1" si="66"/>
        <v>0</v>
      </c>
      <c r="BN69" s="243">
        <f t="shared" ca="1" si="66"/>
        <v>0</v>
      </c>
      <c r="BO69" s="243">
        <f t="shared" ca="1" si="66"/>
        <v>0</v>
      </c>
      <c r="BP69" s="243">
        <f t="shared" ca="1" si="66"/>
        <v>0</v>
      </c>
      <c r="BQ69" s="243">
        <f t="shared" ca="1" si="66"/>
        <v>0</v>
      </c>
      <c r="BR69" s="243">
        <f t="shared" ca="1" si="66"/>
        <v>0</v>
      </c>
      <c r="BS69" s="243">
        <f t="shared" ca="1" si="66"/>
        <v>0</v>
      </c>
      <c r="BT69" s="243">
        <f t="shared" ca="1" si="66"/>
        <v>0</v>
      </c>
      <c r="BU69" s="243">
        <f t="shared" ca="1" si="65"/>
        <v>0</v>
      </c>
      <c r="BV69" s="243">
        <f t="shared" ca="1" si="65"/>
        <v>0</v>
      </c>
      <c r="BW69" s="243">
        <f t="shared" ca="1" si="65"/>
        <v>0</v>
      </c>
      <c r="BX69" s="243">
        <f t="shared" ca="1" si="65"/>
        <v>0</v>
      </c>
      <c r="BY69" s="243">
        <f t="shared" ca="1" si="65"/>
        <v>0</v>
      </c>
      <c r="BZ69" s="243">
        <f t="shared" ca="1" si="65"/>
        <v>0</v>
      </c>
      <c r="CA69" s="243">
        <f t="shared" ca="1" si="65"/>
        <v>0</v>
      </c>
      <c r="CB69" s="243">
        <f t="shared" ca="1" si="65"/>
        <v>0</v>
      </c>
      <c r="CC69" s="243">
        <f t="shared" ca="1" si="65"/>
        <v>0</v>
      </c>
      <c r="CD69" s="243">
        <f t="shared" ca="1" si="65"/>
        <v>0</v>
      </c>
      <c r="CE69" s="243">
        <f t="shared" ca="1" si="65"/>
        <v>0</v>
      </c>
      <c r="CF69" s="243">
        <f t="shared" ca="1" si="65"/>
        <v>0</v>
      </c>
      <c r="CG69" s="243">
        <f t="shared" ca="1" si="65"/>
        <v>0</v>
      </c>
      <c r="CH69" s="243">
        <f t="shared" ca="1" si="65"/>
        <v>0</v>
      </c>
      <c r="CI69" s="243">
        <f t="shared" ca="1" si="65"/>
        <v>0</v>
      </c>
      <c r="CJ69" s="243">
        <f t="shared" ca="1" si="65"/>
        <v>0</v>
      </c>
      <c r="CK69" s="243">
        <f t="shared" ca="1" si="65"/>
        <v>0</v>
      </c>
      <c r="CL69" s="243">
        <f t="shared" ca="1" si="65"/>
        <v>0</v>
      </c>
      <c r="CM69" s="243">
        <f t="shared" ca="1" si="65"/>
        <v>0</v>
      </c>
      <c r="CN69" s="243">
        <f t="shared" ca="1" si="65"/>
        <v>0</v>
      </c>
      <c r="CO69" s="243">
        <f t="shared" ca="1" si="65"/>
        <v>0</v>
      </c>
      <c r="CP69" s="243">
        <f t="shared" ca="1" si="65"/>
        <v>0</v>
      </c>
      <c r="CQ69" s="243">
        <f t="shared" ca="1" si="65"/>
        <v>0</v>
      </c>
      <c r="CR69" s="243">
        <f t="shared" ca="1" si="65"/>
        <v>0</v>
      </c>
      <c r="CS69" s="243">
        <f t="shared" ca="1" si="65"/>
        <v>0</v>
      </c>
      <c r="CT69" s="243">
        <f t="shared" ca="1" si="65"/>
        <v>0</v>
      </c>
      <c r="CU69" s="243">
        <f t="shared" ca="1" si="65"/>
        <v>0</v>
      </c>
      <c r="CV69" s="243">
        <f t="shared" ca="1" si="65"/>
        <v>0</v>
      </c>
      <c r="CW69" s="243">
        <f t="shared" ca="1" si="65"/>
        <v>0</v>
      </c>
      <c r="CX69" s="243">
        <f t="shared" ca="1" si="65"/>
        <v>0</v>
      </c>
      <c r="CY69" s="243">
        <f t="shared" ca="1" si="65"/>
        <v>0</v>
      </c>
      <c r="CZ69" s="243">
        <f t="shared" ca="1" si="65"/>
        <v>0</v>
      </c>
      <c r="DA69" s="243">
        <f t="shared" ca="1" si="65"/>
        <v>0</v>
      </c>
      <c r="DB69" s="243">
        <f t="shared" ca="1" si="65"/>
        <v>0</v>
      </c>
      <c r="DC69" s="243">
        <f t="shared" ca="1" si="65"/>
        <v>0</v>
      </c>
      <c r="DE69" s="113" t="str">
        <f t="shared" ca="1" si="20"/>
        <v>E.2.5.</v>
      </c>
      <c r="DF69">
        <v>1</v>
      </c>
      <c r="DG69">
        <f t="shared" ca="1" si="21"/>
        <v>21</v>
      </c>
      <c r="DH69">
        <v>0</v>
      </c>
    </row>
    <row r="70" spans="1:112" hidden="1">
      <c r="A70" s="68">
        <v>58</v>
      </c>
      <c r="B70" s="240" t="str">
        <f t="shared" ca="1" si="45"/>
        <v>E.2.6.</v>
      </c>
      <c r="C70" s="241" t="str">
        <f t="shared" ca="1" si="46"/>
        <v>Veikla</v>
      </c>
      <c r="D70" s="244"/>
      <c r="E70" s="242">
        <f t="shared" ca="1" si="47"/>
        <v>0.21</v>
      </c>
      <c r="F70" s="171">
        <f ca="1">H70+NPV(FD,I70:INDEX(I70:DC70,PAL))</f>
        <v>0</v>
      </c>
      <c r="G70" s="171">
        <f ca="1">SUMIF($H$5:$DC$5,"&lt;="&amp;PAL,$H70:$DC70)</f>
        <v>0</v>
      </c>
      <c r="H70" s="243">
        <f t="shared" ca="1" si="41"/>
        <v>0</v>
      </c>
      <c r="I70" s="243">
        <f t="shared" ca="1" si="66"/>
        <v>0</v>
      </c>
      <c r="J70" s="243">
        <f t="shared" ca="1" si="66"/>
        <v>0</v>
      </c>
      <c r="K70" s="243">
        <f t="shared" ca="1" si="66"/>
        <v>0</v>
      </c>
      <c r="L70" s="243">
        <f t="shared" ca="1" si="66"/>
        <v>0</v>
      </c>
      <c r="M70" s="243">
        <f t="shared" ca="1" si="66"/>
        <v>0</v>
      </c>
      <c r="N70" s="243">
        <f t="shared" ca="1" si="66"/>
        <v>0</v>
      </c>
      <c r="O70" s="243">
        <f t="shared" ca="1" si="66"/>
        <v>0</v>
      </c>
      <c r="P70" s="243">
        <f t="shared" ca="1" si="66"/>
        <v>0</v>
      </c>
      <c r="Q70" s="243">
        <f t="shared" ca="1" si="66"/>
        <v>0</v>
      </c>
      <c r="R70" s="243">
        <f t="shared" ca="1" si="66"/>
        <v>0</v>
      </c>
      <c r="S70" s="243">
        <f t="shared" ca="1" si="66"/>
        <v>0</v>
      </c>
      <c r="T70" s="243">
        <f t="shared" ca="1" si="66"/>
        <v>0</v>
      </c>
      <c r="U70" s="243">
        <f t="shared" ca="1" si="66"/>
        <v>0</v>
      </c>
      <c r="V70" s="243">
        <f t="shared" ca="1" si="66"/>
        <v>0</v>
      </c>
      <c r="W70" s="243">
        <f t="shared" ca="1" si="66"/>
        <v>0</v>
      </c>
      <c r="X70" s="243">
        <f t="shared" ca="1" si="66"/>
        <v>0</v>
      </c>
      <c r="Y70" s="243">
        <f t="shared" ca="1" si="66"/>
        <v>0</v>
      </c>
      <c r="Z70" s="243">
        <f t="shared" ca="1" si="66"/>
        <v>0</v>
      </c>
      <c r="AA70" s="243">
        <f t="shared" ca="1" si="66"/>
        <v>0</v>
      </c>
      <c r="AB70" s="243">
        <f t="shared" ca="1" si="66"/>
        <v>0</v>
      </c>
      <c r="AC70" s="243">
        <f t="shared" ca="1" si="66"/>
        <v>0</v>
      </c>
      <c r="AD70" s="243">
        <f t="shared" ca="1" si="66"/>
        <v>0</v>
      </c>
      <c r="AE70" s="243">
        <f t="shared" ca="1" si="66"/>
        <v>0</v>
      </c>
      <c r="AF70" s="243">
        <f t="shared" ca="1" si="66"/>
        <v>0</v>
      </c>
      <c r="AG70" s="243">
        <f t="shared" ca="1" si="66"/>
        <v>0</v>
      </c>
      <c r="AH70" s="243">
        <f t="shared" ca="1" si="66"/>
        <v>0</v>
      </c>
      <c r="AI70" s="243">
        <f t="shared" ca="1" si="66"/>
        <v>0</v>
      </c>
      <c r="AJ70" s="243">
        <f t="shared" ca="1" si="66"/>
        <v>0</v>
      </c>
      <c r="AK70" s="243">
        <f t="shared" ca="1" si="66"/>
        <v>0</v>
      </c>
      <c r="AL70" s="243">
        <f t="shared" ca="1" si="66"/>
        <v>0</v>
      </c>
      <c r="AM70" s="243">
        <f t="shared" ca="1" si="66"/>
        <v>0</v>
      </c>
      <c r="AN70" s="243">
        <f t="shared" ca="1" si="66"/>
        <v>0</v>
      </c>
      <c r="AO70" s="243">
        <f t="shared" ca="1" si="66"/>
        <v>0</v>
      </c>
      <c r="AP70" s="243">
        <f t="shared" ca="1" si="66"/>
        <v>0</v>
      </c>
      <c r="AQ70" s="243">
        <f t="shared" ca="1" si="66"/>
        <v>0</v>
      </c>
      <c r="AR70" s="243">
        <f t="shared" ca="1" si="66"/>
        <v>0</v>
      </c>
      <c r="AS70" s="243">
        <f t="shared" ca="1" si="66"/>
        <v>0</v>
      </c>
      <c r="AT70" s="243">
        <f t="shared" ca="1" si="66"/>
        <v>0</v>
      </c>
      <c r="AU70" s="243">
        <f t="shared" ca="1" si="66"/>
        <v>0</v>
      </c>
      <c r="AV70" s="243">
        <f t="shared" ca="1" si="66"/>
        <v>0</v>
      </c>
      <c r="AW70" s="243">
        <f t="shared" ca="1" si="66"/>
        <v>0</v>
      </c>
      <c r="AX70" s="243">
        <f t="shared" ca="1" si="66"/>
        <v>0</v>
      </c>
      <c r="AY70" s="243">
        <f t="shared" ca="1" si="66"/>
        <v>0</v>
      </c>
      <c r="AZ70" s="243">
        <f t="shared" ca="1" si="66"/>
        <v>0</v>
      </c>
      <c r="BA70" s="243">
        <f t="shared" ca="1" si="66"/>
        <v>0</v>
      </c>
      <c r="BB70" s="243">
        <f t="shared" ca="1" si="66"/>
        <v>0</v>
      </c>
      <c r="BC70" s="243">
        <f t="shared" ca="1" si="66"/>
        <v>0</v>
      </c>
      <c r="BD70" s="243">
        <f t="shared" ca="1" si="66"/>
        <v>0</v>
      </c>
      <c r="BE70" s="243">
        <f t="shared" ca="1" si="66"/>
        <v>0</v>
      </c>
      <c r="BF70" s="243">
        <f t="shared" ca="1" si="66"/>
        <v>0</v>
      </c>
      <c r="BG70" s="243">
        <f t="shared" ca="1" si="66"/>
        <v>0</v>
      </c>
      <c r="BH70" s="243">
        <f t="shared" ca="1" si="66"/>
        <v>0</v>
      </c>
      <c r="BI70" s="243">
        <f t="shared" ca="1" si="66"/>
        <v>0</v>
      </c>
      <c r="BJ70" s="243">
        <f t="shared" ca="1" si="66"/>
        <v>0</v>
      </c>
      <c r="BK70" s="243">
        <f t="shared" ca="1" si="66"/>
        <v>0</v>
      </c>
      <c r="BL70" s="243">
        <f t="shared" ca="1" si="66"/>
        <v>0</v>
      </c>
      <c r="BM70" s="243">
        <f t="shared" ca="1" si="66"/>
        <v>0</v>
      </c>
      <c r="BN70" s="243">
        <f t="shared" ca="1" si="66"/>
        <v>0</v>
      </c>
      <c r="BO70" s="243">
        <f t="shared" ca="1" si="66"/>
        <v>0</v>
      </c>
      <c r="BP70" s="243">
        <f t="shared" ca="1" si="66"/>
        <v>0</v>
      </c>
      <c r="BQ70" s="243">
        <f t="shared" ca="1" si="66"/>
        <v>0</v>
      </c>
      <c r="BR70" s="243">
        <f t="shared" ca="1" si="66"/>
        <v>0</v>
      </c>
      <c r="BS70" s="243">
        <f t="shared" ca="1" si="66"/>
        <v>0</v>
      </c>
      <c r="BT70" s="243">
        <f t="shared" ca="1" si="66"/>
        <v>0</v>
      </c>
      <c r="BU70" s="243">
        <f t="shared" ca="1" si="65"/>
        <v>0</v>
      </c>
      <c r="BV70" s="243">
        <f t="shared" ca="1" si="65"/>
        <v>0</v>
      </c>
      <c r="BW70" s="243">
        <f t="shared" ca="1" si="65"/>
        <v>0</v>
      </c>
      <c r="BX70" s="243">
        <f t="shared" ca="1" si="65"/>
        <v>0</v>
      </c>
      <c r="BY70" s="243">
        <f t="shared" ca="1" si="65"/>
        <v>0</v>
      </c>
      <c r="BZ70" s="243">
        <f t="shared" ca="1" si="65"/>
        <v>0</v>
      </c>
      <c r="CA70" s="243">
        <f t="shared" ca="1" si="65"/>
        <v>0</v>
      </c>
      <c r="CB70" s="243">
        <f t="shared" ca="1" si="65"/>
        <v>0</v>
      </c>
      <c r="CC70" s="243">
        <f t="shared" ca="1" si="65"/>
        <v>0</v>
      </c>
      <c r="CD70" s="243">
        <f t="shared" ca="1" si="65"/>
        <v>0</v>
      </c>
      <c r="CE70" s="243">
        <f t="shared" ca="1" si="65"/>
        <v>0</v>
      </c>
      <c r="CF70" s="243">
        <f t="shared" ca="1" si="65"/>
        <v>0</v>
      </c>
      <c r="CG70" s="243">
        <f t="shared" ca="1" si="65"/>
        <v>0</v>
      </c>
      <c r="CH70" s="243">
        <f t="shared" ca="1" si="65"/>
        <v>0</v>
      </c>
      <c r="CI70" s="243">
        <f t="shared" ca="1" si="65"/>
        <v>0</v>
      </c>
      <c r="CJ70" s="243">
        <f t="shared" ca="1" si="65"/>
        <v>0</v>
      </c>
      <c r="CK70" s="243">
        <f t="shared" ca="1" si="65"/>
        <v>0</v>
      </c>
      <c r="CL70" s="243">
        <f t="shared" ca="1" si="65"/>
        <v>0</v>
      </c>
      <c r="CM70" s="243">
        <f t="shared" ca="1" si="65"/>
        <v>0</v>
      </c>
      <c r="CN70" s="243">
        <f t="shared" ca="1" si="65"/>
        <v>0</v>
      </c>
      <c r="CO70" s="243">
        <f t="shared" ca="1" si="65"/>
        <v>0</v>
      </c>
      <c r="CP70" s="243">
        <f t="shared" ca="1" si="65"/>
        <v>0</v>
      </c>
      <c r="CQ70" s="243">
        <f t="shared" ca="1" si="65"/>
        <v>0</v>
      </c>
      <c r="CR70" s="243">
        <f t="shared" ca="1" si="65"/>
        <v>0</v>
      </c>
      <c r="CS70" s="243">
        <f t="shared" ca="1" si="65"/>
        <v>0</v>
      </c>
      <c r="CT70" s="243">
        <f t="shared" ca="1" si="65"/>
        <v>0</v>
      </c>
      <c r="CU70" s="243">
        <f t="shared" ca="1" si="65"/>
        <v>0</v>
      </c>
      <c r="CV70" s="243">
        <f t="shared" ca="1" si="65"/>
        <v>0</v>
      </c>
      <c r="CW70" s="243">
        <f t="shared" ca="1" si="65"/>
        <v>0</v>
      </c>
      <c r="CX70" s="243">
        <f t="shared" ca="1" si="65"/>
        <v>0</v>
      </c>
      <c r="CY70" s="243">
        <f t="shared" ca="1" si="65"/>
        <v>0</v>
      </c>
      <c r="CZ70" s="243">
        <f t="shared" ca="1" si="65"/>
        <v>0</v>
      </c>
      <c r="DA70" s="243">
        <f t="shared" ca="1" si="65"/>
        <v>0</v>
      </c>
      <c r="DB70" s="243">
        <f t="shared" ca="1" si="65"/>
        <v>0</v>
      </c>
      <c r="DC70" s="243">
        <f t="shared" ca="1" si="65"/>
        <v>0</v>
      </c>
      <c r="DE70" s="113" t="str">
        <f t="shared" ca="1" si="20"/>
        <v>E.2.6.</v>
      </c>
      <c r="DF70">
        <v>1</v>
      </c>
      <c r="DG70">
        <f t="shared" ca="1" si="21"/>
        <v>21</v>
      </c>
      <c r="DH70">
        <v>0</v>
      </c>
    </row>
    <row r="71" spans="1:112" hidden="1">
      <c r="A71" s="68">
        <v>59</v>
      </c>
      <c r="B71" s="240" t="str">
        <f t="shared" ca="1" si="45"/>
        <v>E.2.7.</v>
      </c>
      <c r="C71" s="241" t="str">
        <f t="shared" ca="1" si="46"/>
        <v>Veikla</v>
      </c>
      <c r="D71" s="244"/>
      <c r="E71" s="242">
        <f t="shared" ca="1" si="47"/>
        <v>0.21</v>
      </c>
      <c r="F71" s="171">
        <f ca="1">H71+NPV(FD,I71:INDEX(I71:DC71,PAL))</f>
        <v>0</v>
      </c>
      <c r="G71" s="171">
        <f ca="1">SUMIF($H$5:$DC$5,"&lt;="&amp;PAL,$H71:$DC71)</f>
        <v>0</v>
      </c>
      <c r="H71" s="243">
        <f t="shared" ca="1" si="41"/>
        <v>0</v>
      </c>
      <c r="I71" s="243">
        <f t="shared" ca="1" si="66"/>
        <v>0</v>
      </c>
      <c r="J71" s="243">
        <f t="shared" ca="1" si="66"/>
        <v>0</v>
      </c>
      <c r="K71" s="243">
        <f t="shared" ca="1" si="66"/>
        <v>0</v>
      </c>
      <c r="L71" s="243">
        <f t="shared" ca="1" si="66"/>
        <v>0</v>
      </c>
      <c r="M71" s="243">
        <f t="shared" ca="1" si="66"/>
        <v>0</v>
      </c>
      <c r="N71" s="243">
        <f t="shared" ca="1" si="66"/>
        <v>0</v>
      </c>
      <c r="O71" s="243">
        <f t="shared" ca="1" si="66"/>
        <v>0</v>
      </c>
      <c r="P71" s="243">
        <f t="shared" ca="1" si="66"/>
        <v>0</v>
      </c>
      <c r="Q71" s="243">
        <f t="shared" ca="1" si="66"/>
        <v>0</v>
      </c>
      <c r="R71" s="243">
        <f t="shared" ca="1" si="66"/>
        <v>0</v>
      </c>
      <c r="S71" s="243">
        <f t="shared" ca="1" si="66"/>
        <v>0</v>
      </c>
      <c r="T71" s="243">
        <f t="shared" ca="1" si="66"/>
        <v>0</v>
      </c>
      <c r="U71" s="243">
        <f t="shared" ca="1" si="66"/>
        <v>0</v>
      </c>
      <c r="V71" s="243">
        <f t="shared" ca="1" si="66"/>
        <v>0</v>
      </c>
      <c r="W71" s="243">
        <f t="shared" ca="1" si="66"/>
        <v>0</v>
      </c>
      <c r="X71" s="243">
        <f t="shared" ca="1" si="66"/>
        <v>0</v>
      </c>
      <c r="Y71" s="243">
        <f t="shared" ca="1" si="66"/>
        <v>0</v>
      </c>
      <c r="Z71" s="243">
        <f t="shared" ca="1" si="66"/>
        <v>0</v>
      </c>
      <c r="AA71" s="243">
        <f t="shared" ca="1" si="66"/>
        <v>0</v>
      </c>
      <c r="AB71" s="243">
        <f t="shared" ca="1" si="66"/>
        <v>0</v>
      </c>
      <c r="AC71" s="243">
        <f t="shared" ca="1" si="66"/>
        <v>0</v>
      </c>
      <c r="AD71" s="243">
        <f t="shared" ca="1" si="66"/>
        <v>0</v>
      </c>
      <c r="AE71" s="243">
        <f t="shared" ca="1" si="66"/>
        <v>0</v>
      </c>
      <c r="AF71" s="243">
        <f t="shared" ca="1" si="66"/>
        <v>0</v>
      </c>
      <c r="AG71" s="243">
        <f t="shared" ca="1" si="66"/>
        <v>0</v>
      </c>
      <c r="AH71" s="243">
        <f t="shared" ca="1" si="66"/>
        <v>0</v>
      </c>
      <c r="AI71" s="243">
        <f t="shared" ca="1" si="66"/>
        <v>0</v>
      </c>
      <c r="AJ71" s="243">
        <f t="shared" ca="1" si="66"/>
        <v>0</v>
      </c>
      <c r="AK71" s="243">
        <f t="shared" ca="1" si="66"/>
        <v>0</v>
      </c>
      <c r="AL71" s="243">
        <f t="shared" ca="1" si="66"/>
        <v>0</v>
      </c>
      <c r="AM71" s="243">
        <f t="shared" ca="1" si="66"/>
        <v>0</v>
      </c>
      <c r="AN71" s="243">
        <f t="shared" ca="1" si="66"/>
        <v>0</v>
      </c>
      <c r="AO71" s="243">
        <f t="shared" ca="1" si="66"/>
        <v>0</v>
      </c>
      <c r="AP71" s="243">
        <f t="shared" ca="1" si="66"/>
        <v>0</v>
      </c>
      <c r="AQ71" s="243">
        <f t="shared" ca="1" si="66"/>
        <v>0</v>
      </c>
      <c r="AR71" s="243">
        <f t="shared" ca="1" si="66"/>
        <v>0</v>
      </c>
      <c r="AS71" s="243">
        <f t="shared" ca="1" si="66"/>
        <v>0</v>
      </c>
      <c r="AT71" s="243">
        <f t="shared" ca="1" si="66"/>
        <v>0</v>
      </c>
      <c r="AU71" s="243">
        <f t="shared" ca="1" si="66"/>
        <v>0</v>
      </c>
      <c r="AV71" s="243">
        <f t="shared" ca="1" si="66"/>
        <v>0</v>
      </c>
      <c r="AW71" s="243">
        <f t="shared" ca="1" si="66"/>
        <v>0</v>
      </c>
      <c r="AX71" s="243">
        <f t="shared" ca="1" si="66"/>
        <v>0</v>
      </c>
      <c r="AY71" s="243">
        <f t="shared" ca="1" si="66"/>
        <v>0</v>
      </c>
      <c r="AZ71" s="243">
        <f t="shared" ca="1" si="66"/>
        <v>0</v>
      </c>
      <c r="BA71" s="243">
        <f t="shared" ca="1" si="66"/>
        <v>0</v>
      </c>
      <c r="BB71" s="243">
        <f t="shared" ca="1" si="66"/>
        <v>0</v>
      </c>
      <c r="BC71" s="243">
        <f t="shared" ca="1" si="66"/>
        <v>0</v>
      </c>
      <c r="BD71" s="243">
        <f t="shared" ca="1" si="66"/>
        <v>0</v>
      </c>
      <c r="BE71" s="243">
        <f t="shared" ca="1" si="66"/>
        <v>0</v>
      </c>
      <c r="BF71" s="243">
        <f t="shared" ca="1" si="66"/>
        <v>0</v>
      </c>
      <c r="BG71" s="243">
        <f t="shared" ca="1" si="66"/>
        <v>0</v>
      </c>
      <c r="BH71" s="243">
        <f t="shared" ca="1" si="66"/>
        <v>0</v>
      </c>
      <c r="BI71" s="243">
        <f t="shared" ca="1" si="66"/>
        <v>0</v>
      </c>
      <c r="BJ71" s="243">
        <f t="shared" ca="1" si="66"/>
        <v>0</v>
      </c>
      <c r="BK71" s="243">
        <f t="shared" ca="1" si="66"/>
        <v>0</v>
      </c>
      <c r="BL71" s="243">
        <f t="shared" ca="1" si="66"/>
        <v>0</v>
      </c>
      <c r="BM71" s="243">
        <f t="shared" ca="1" si="66"/>
        <v>0</v>
      </c>
      <c r="BN71" s="243">
        <f t="shared" ca="1" si="66"/>
        <v>0</v>
      </c>
      <c r="BO71" s="243">
        <f t="shared" ca="1" si="66"/>
        <v>0</v>
      </c>
      <c r="BP71" s="243">
        <f t="shared" ca="1" si="66"/>
        <v>0</v>
      </c>
      <c r="BQ71" s="243">
        <f t="shared" ca="1" si="66"/>
        <v>0</v>
      </c>
      <c r="BR71" s="243">
        <f t="shared" ca="1" si="66"/>
        <v>0</v>
      </c>
      <c r="BS71" s="243">
        <f t="shared" ca="1" si="66"/>
        <v>0</v>
      </c>
      <c r="BT71" s="243">
        <f t="shared" ref="BT71:DC74" ca="1" si="67">OFFSET(INDIRECT("'"&amp;Opt_alt&amp;"'!H12"),$A71,BT$5)*$DF71</f>
        <v>0</v>
      </c>
      <c r="BU71" s="243">
        <f t="shared" ca="1" si="67"/>
        <v>0</v>
      </c>
      <c r="BV71" s="243">
        <f t="shared" ca="1" si="67"/>
        <v>0</v>
      </c>
      <c r="BW71" s="243">
        <f t="shared" ca="1" si="67"/>
        <v>0</v>
      </c>
      <c r="BX71" s="243">
        <f t="shared" ca="1" si="67"/>
        <v>0</v>
      </c>
      <c r="BY71" s="243">
        <f t="shared" ca="1" si="67"/>
        <v>0</v>
      </c>
      <c r="BZ71" s="243">
        <f t="shared" ca="1" si="67"/>
        <v>0</v>
      </c>
      <c r="CA71" s="243">
        <f t="shared" ca="1" si="67"/>
        <v>0</v>
      </c>
      <c r="CB71" s="243">
        <f t="shared" ca="1" si="67"/>
        <v>0</v>
      </c>
      <c r="CC71" s="243">
        <f t="shared" ca="1" si="67"/>
        <v>0</v>
      </c>
      <c r="CD71" s="243">
        <f t="shared" ca="1" si="67"/>
        <v>0</v>
      </c>
      <c r="CE71" s="243">
        <f t="shared" ca="1" si="67"/>
        <v>0</v>
      </c>
      <c r="CF71" s="243">
        <f t="shared" ca="1" si="67"/>
        <v>0</v>
      </c>
      <c r="CG71" s="243">
        <f t="shared" ca="1" si="67"/>
        <v>0</v>
      </c>
      <c r="CH71" s="243">
        <f t="shared" ca="1" si="67"/>
        <v>0</v>
      </c>
      <c r="CI71" s="243">
        <f t="shared" ca="1" si="67"/>
        <v>0</v>
      </c>
      <c r="CJ71" s="243">
        <f t="shared" ca="1" si="67"/>
        <v>0</v>
      </c>
      <c r="CK71" s="243">
        <f t="shared" ca="1" si="67"/>
        <v>0</v>
      </c>
      <c r="CL71" s="243">
        <f t="shared" ca="1" si="67"/>
        <v>0</v>
      </c>
      <c r="CM71" s="243">
        <f t="shared" ca="1" si="67"/>
        <v>0</v>
      </c>
      <c r="CN71" s="243">
        <f t="shared" ca="1" si="67"/>
        <v>0</v>
      </c>
      <c r="CO71" s="243">
        <f t="shared" ca="1" si="67"/>
        <v>0</v>
      </c>
      <c r="CP71" s="243">
        <f t="shared" ca="1" si="67"/>
        <v>0</v>
      </c>
      <c r="CQ71" s="243">
        <f t="shared" ca="1" si="67"/>
        <v>0</v>
      </c>
      <c r="CR71" s="243">
        <f t="shared" ca="1" si="67"/>
        <v>0</v>
      </c>
      <c r="CS71" s="243">
        <f t="shared" ca="1" si="67"/>
        <v>0</v>
      </c>
      <c r="CT71" s="243">
        <f t="shared" ca="1" si="67"/>
        <v>0</v>
      </c>
      <c r="CU71" s="243">
        <f t="shared" ca="1" si="67"/>
        <v>0</v>
      </c>
      <c r="CV71" s="243">
        <f t="shared" ca="1" si="67"/>
        <v>0</v>
      </c>
      <c r="CW71" s="243">
        <f t="shared" ca="1" si="67"/>
        <v>0</v>
      </c>
      <c r="CX71" s="243">
        <f t="shared" ca="1" si="67"/>
        <v>0</v>
      </c>
      <c r="CY71" s="243">
        <f t="shared" ca="1" si="67"/>
        <v>0</v>
      </c>
      <c r="CZ71" s="243">
        <f t="shared" ca="1" si="67"/>
        <v>0</v>
      </c>
      <c r="DA71" s="243">
        <f t="shared" ca="1" si="67"/>
        <v>0</v>
      </c>
      <c r="DB71" s="243">
        <f t="shared" ca="1" si="67"/>
        <v>0</v>
      </c>
      <c r="DC71" s="243">
        <f t="shared" ca="1" si="67"/>
        <v>0</v>
      </c>
      <c r="DE71" s="113" t="str">
        <f t="shared" ca="1" si="20"/>
        <v>E.2.7.</v>
      </c>
      <c r="DF71">
        <v>1</v>
      </c>
      <c r="DG71">
        <f t="shared" ca="1" si="21"/>
        <v>21</v>
      </c>
      <c r="DH71">
        <v>0</v>
      </c>
    </row>
    <row r="72" spans="1:112" hidden="1">
      <c r="A72" s="68">
        <v>60</v>
      </c>
      <c r="B72" s="240" t="str">
        <f t="shared" ca="1" si="45"/>
        <v>E.2.8.</v>
      </c>
      <c r="C72" s="241" t="str">
        <f t="shared" ca="1" si="46"/>
        <v>Veikla</v>
      </c>
      <c r="D72" s="244"/>
      <c r="E72" s="242">
        <f t="shared" ca="1" si="47"/>
        <v>0.21</v>
      </c>
      <c r="F72" s="171">
        <f ca="1">H72+NPV(FD,I72:INDEX(I72:DC72,PAL))</f>
        <v>0</v>
      </c>
      <c r="G72" s="171">
        <f ca="1">SUMIF($H$5:$DC$5,"&lt;="&amp;PAL,$H72:$DC72)</f>
        <v>0</v>
      </c>
      <c r="H72" s="243">
        <f t="shared" ca="1" si="41"/>
        <v>0</v>
      </c>
      <c r="I72" s="243">
        <f t="shared" ref="I72:BT75" ca="1" si="68">OFFSET(INDIRECT("'"&amp;Opt_alt&amp;"'!H12"),$A72,I$5)*$DF72</f>
        <v>0</v>
      </c>
      <c r="J72" s="243">
        <f t="shared" ca="1" si="68"/>
        <v>0</v>
      </c>
      <c r="K72" s="243">
        <f t="shared" ca="1" si="68"/>
        <v>0</v>
      </c>
      <c r="L72" s="243">
        <f t="shared" ca="1" si="68"/>
        <v>0</v>
      </c>
      <c r="M72" s="243">
        <f t="shared" ca="1" si="68"/>
        <v>0</v>
      </c>
      <c r="N72" s="243">
        <f t="shared" ca="1" si="68"/>
        <v>0</v>
      </c>
      <c r="O72" s="243">
        <f t="shared" ca="1" si="68"/>
        <v>0</v>
      </c>
      <c r="P72" s="243">
        <f t="shared" ca="1" si="68"/>
        <v>0</v>
      </c>
      <c r="Q72" s="243">
        <f t="shared" ca="1" si="68"/>
        <v>0</v>
      </c>
      <c r="R72" s="243">
        <f t="shared" ca="1" si="68"/>
        <v>0</v>
      </c>
      <c r="S72" s="243">
        <f t="shared" ca="1" si="68"/>
        <v>0</v>
      </c>
      <c r="T72" s="243">
        <f t="shared" ca="1" si="68"/>
        <v>0</v>
      </c>
      <c r="U72" s="243">
        <f t="shared" ca="1" si="68"/>
        <v>0</v>
      </c>
      <c r="V72" s="243">
        <f t="shared" ca="1" si="68"/>
        <v>0</v>
      </c>
      <c r="W72" s="243">
        <f t="shared" ca="1" si="68"/>
        <v>0</v>
      </c>
      <c r="X72" s="243">
        <f t="shared" ca="1" si="68"/>
        <v>0</v>
      </c>
      <c r="Y72" s="243">
        <f t="shared" ca="1" si="68"/>
        <v>0</v>
      </c>
      <c r="Z72" s="243">
        <f t="shared" ca="1" si="68"/>
        <v>0</v>
      </c>
      <c r="AA72" s="243">
        <f t="shared" ca="1" si="68"/>
        <v>0</v>
      </c>
      <c r="AB72" s="243">
        <f t="shared" ca="1" si="68"/>
        <v>0</v>
      </c>
      <c r="AC72" s="243">
        <f t="shared" ca="1" si="68"/>
        <v>0</v>
      </c>
      <c r="AD72" s="243">
        <f t="shared" ca="1" si="68"/>
        <v>0</v>
      </c>
      <c r="AE72" s="243">
        <f t="shared" ca="1" si="68"/>
        <v>0</v>
      </c>
      <c r="AF72" s="243">
        <f t="shared" ca="1" si="68"/>
        <v>0</v>
      </c>
      <c r="AG72" s="243">
        <f t="shared" ca="1" si="68"/>
        <v>0</v>
      </c>
      <c r="AH72" s="243">
        <f t="shared" ca="1" si="68"/>
        <v>0</v>
      </c>
      <c r="AI72" s="243">
        <f t="shared" ca="1" si="68"/>
        <v>0</v>
      </c>
      <c r="AJ72" s="243">
        <f t="shared" ca="1" si="68"/>
        <v>0</v>
      </c>
      <c r="AK72" s="243">
        <f t="shared" ca="1" si="68"/>
        <v>0</v>
      </c>
      <c r="AL72" s="243">
        <f t="shared" ca="1" si="68"/>
        <v>0</v>
      </c>
      <c r="AM72" s="243">
        <f t="shared" ca="1" si="68"/>
        <v>0</v>
      </c>
      <c r="AN72" s="243">
        <f t="shared" ca="1" si="68"/>
        <v>0</v>
      </c>
      <c r="AO72" s="243">
        <f t="shared" ca="1" si="68"/>
        <v>0</v>
      </c>
      <c r="AP72" s="243">
        <f t="shared" ca="1" si="68"/>
        <v>0</v>
      </c>
      <c r="AQ72" s="243">
        <f t="shared" ca="1" si="68"/>
        <v>0</v>
      </c>
      <c r="AR72" s="243">
        <f t="shared" ca="1" si="68"/>
        <v>0</v>
      </c>
      <c r="AS72" s="243">
        <f t="shared" ca="1" si="68"/>
        <v>0</v>
      </c>
      <c r="AT72" s="243">
        <f t="shared" ca="1" si="68"/>
        <v>0</v>
      </c>
      <c r="AU72" s="243">
        <f t="shared" ca="1" si="68"/>
        <v>0</v>
      </c>
      <c r="AV72" s="243">
        <f t="shared" ca="1" si="68"/>
        <v>0</v>
      </c>
      <c r="AW72" s="243">
        <f t="shared" ca="1" si="68"/>
        <v>0</v>
      </c>
      <c r="AX72" s="243">
        <f t="shared" ca="1" si="68"/>
        <v>0</v>
      </c>
      <c r="AY72" s="243">
        <f t="shared" ca="1" si="68"/>
        <v>0</v>
      </c>
      <c r="AZ72" s="243">
        <f t="shared" ca="1" si="68"/>
        <v>0</v>
      </c>
      <c r="BA72" s="243">
        <f t="shared" ca="1" si="68"/>
        <v>0</v>
      </c>
      <c r="BB72" s="243">
        <f t="shared" ca="1" si="68"/>
        <v>0</v>
      </c>
      <c r="BC72" s="243">
        <f t="shared" ca="1" si="68"/>
        <v>0</v>
      </c>
      <c r="BD72" s="243">
        <f t="shared" ca="1" si="68"/>
        <v>0</v>
      </c>
      <c r="BE72" s="243">
        <f t="shared" ca="1" si="68"/>
        <v>0</v>
      </c>
      <c r="BF72" s="243">
        <f t="shared" ca="1" si="68"/>
        <v>0</v>
      </c>
      <c r="BG72" s="243">
        <f t="shared" ca="1" si="68"/>
        <v>0</v>
      </c>
      <c r="BH72" s="243">
        <f t="shared" ca="1" si="68"/>
        <v>0</v>
      </c>
      <c r="BI72" s="243">
        <f t="shared" ca="1" si="68"/>
        <v>0</v>
      </c>
      <c r="BJ72" s="243">
        <f t="shared" ca="1" si="68"/>
        <v>0</v>
      </c>
      <c r="BK72" s="243">
        <f t="shared" ca="1" si="68"/>
        <v>0</v>
      </c>
      <c r="BL72" s="243">
        <f t="shared" ca="1" si="68"/>
        <v>0</v>
      </c>
      <c r="BM72" s="243">
        <f t="shared" ca="1" si="68"/>
        <v>0</v>
      </c>
      <c r="BN72" s="243">
        <f t="shared" ca="1" si="68"/>
        <v>0</v>
      </c>
      <c r="BO72" s="243">
        <f t="shared" ca="1" si="68"/>
        <v>0</v>
      </c>
      <c r="BP72" s="243">
        <f t="shared" ca="1" si="68"/>
        <v>0</v>
      </c>
      <c r="BQ72" s="243">
        <f t="shared" ca="1" si="68"/>
        <v>0</v>
      </c>
      <c r="BR72" s="243">
        <f t="shared" ca="1" si="68"/>
        <v>0</v>
      </c>
      <c r="BS72" s="243">
        <f t="shared" ca="1" si="68"/>
        <v>0</v>
      </c>
      <c r="BT72" s="243">
        <f t="shared" ca="1" si="68"/>
        <v>0</v>
      </c>
      <c r="BU72" s="243">
        <f t="shared" ca="1" si="67"/>
        <v>0</v>
      </c>
      <c r="BV72" s="243">
        <f t="shared" ca="1" si="67"/>
        <v>0</v>
      </c>
      <c r="BW72" s="243">
        <f t="shared" ca="1" si="67"/>
        <v>0</v>
      </c>
      <c r="BX72" s="243">
        <f t="shared" ca="1" si="67"/>
        <v>0</v>
      </c>
      <c r="BY72" s="243">
        <f t="shared" ca="1" si="67"/>
        <v>0</v>
      </c>
      <c r="BZ72" s="243">
        <f t="shared" ca="1" si="67"/>
        <v>0</v>
      </c>
      <c r="CA72" s="243">
        <f t="shared" ca="1" si="67"/>
        <v>0</v>
      </c>
      <c r="CB72" s="243">
        <f t="shared" ca="1" si="67"/>
        <v>0</v>
      </c>
      <c r="CC72" s="243">
        <f t="shared" ca="1" si="67"/>
        <v>0</v>
      </c>
      <c r="CD72" s="243">
        <f t="shared" ca="1" si="67"/>
        <v>0</v>
      </c>
      <c r="CE72" s="243">
        <f t="shared" ca="1" si="67"/>
        <v>0</v>
      </c>
      <c r="CF72" s="243">
        <f t="shared" ca="1" si="67"/>
        <v>0</v>
      </c>
      <c r="CG72" s="243">
        <f t="shared" ca="1" si="67"/>
        <v>0</v>
      </c>
      <c r="CH72" s="243">
        <f t="shared" ca="1" si="67"/>
        <v>0</v>
      </c>
      <c r="CI72" s="243">
        <f t="shared" ca="1" si="67"/>
        <v>0</v>
      </c>
      <c r="CJ72" s="243">
        <f t="shared" ca="1" si="67"/>
        <v>0</v>
      </c>
      <c r="CK72" s="243">
        <f t="shared" ca="1" si="67"/>
        <v>0</v>
      </c>
      <c r="CL72" s="243">
        <f t="shared" ca="1" si="67"/>
        <v>0</v>
      </c>
      <c r="CM72" s="243">
        <f t="shared" ca="1" si="67"/>
        <v>0</v>
      </c>
      <c r="CN72" s="243">
        <f t="shared" ca="1" si="67"/>
        <v>0</v>
      </c>
      <c r="CO72" s="243">
        <f t="shared" ca="1" si="67"/>
        <v>0</v>
      </c>
      <c r="CP72" s="243">
        <f t="shared" ca="1" si="67"/>
        <v>0</v>
      </c>
      <c r="CQ72" s="243">
        <f t="shared" ca="1" si="67"/>
        <v>0</v>
      </c>
      <c r="CR72" s="243">
        <f t="shared" ca="1" si="67"/>
        <v>0</v>
      </c>
      <c r="CS72" s="243">
        <f t="shared" ca="1" si="67"/>
        <v>0</v>
      </c>
      <c r="CT72" s="243">
        <f t="shared" ca="1" si="67"/>
        <v>0</v>
      </c>
      <c r="CU72" s="243">
        <f t="shared" ca="1" si="67"/>
        <v>0</v>
      </c>
      <c r="CV72" s="243">
        <f t="shared" ca="1" si="67"/>
        <v>0</v>
      </c>
      <c r="CW72" s="243">
        <f t="shared" ca="1" si="67"/>
        <v>0</v>
      </c>
      <c r="CX72" s="243">
        <f t="shared" ca="1" si="67"/>
        <v>0</v>
      </c>
      <c r="CY72" s="243">
        <f t="shared" ca="1" si="67"/>
        <v>0</v>
      </c>
      <c r="CZ72" s="243">
        <f t="shared" ca="1" si="67"/>
        <v>0</v>
      </c>
      <c r="DA72" s="243">
        <f t="shared" ca="1" si="67"/>
        <v>0</v>
      </c>
      <c r="DB72" s="243">
        <f t="shared" ca="1" si="67"/>
        <v>0</v>
      </c>
      <c r="DC72" s="243">
        <f t="shared" ca="1" si="67"/>
        <v>0</v>
      </c>
      <c r="DE72" s="113" t="str">
        <f t="shared" ca="1" si="20"/>
        <v>E.2.8.</v>
      </c>
      <c r="DF72">
        <v>1</v>
      </c>
      <c r="DG72">
        <f t="shared" ca="1" si="21"/>
        <v>21</v>
      </c>
      <c r="DH72">
        <v>0</v>
      </c>
    </row>
    <row r="73" spans="1:112" hidden="1">
      <c r="A73" s="68">
        <v>61</v>
      </c>
      <c r="B73" s="240" t="str">
        <f t="shared" ca="1" si="45"/>
        <v>E.2.9.</v>
      </c>
      <c r="C73" s="241" t="str">
        <f t="shared" ca="1" si="46"/>
        <v>Investicijos (privataus ir NVO sektoriaus)</v>
      </c>
      <c r="D73" s="244"/>
      <c r="E73" s="242">
        <f t="shared" ca="1" si="47"/>
        <v>0.21</v>
      </c>
      <c r="F73" s="171">
        <f ca="1">H73+NPV(FD,I73:INDEX(I73:DC73,PAL))</f>
        <v>0</v>
      </c>
      <c r="G73" s="171">
        <f ca="1">SUMIF($H$5:$DC$5,"&lt;="&amp;PAL,$H73:$DC73)</f>
        <v>0</v>
      </c>
      <c r="H73" s="243">
        <f t="shared" ca="1" si="41"/>
        <v>0</v>
      </c>
      <c r="I73" s="243">
        <f t="shared" ca="1" si="68"/>
        <v>0</v>
      </c>
      <c r="J73" s="243">
        <f t="shared" ca="1" si="68"/>
        <v>0</v>
      </c>
      <c r="K73" s="243">
        <f t="shared" ca="1" si="68"/>
        <v>0</v>
      </c>
      <c r="L73" s="243">
        <f t="shared" ca="1" si="68"/>
        <v>0</v>
      </c>
      <c r="M73" s="243">
        <f t="shared" ca="1" si="68"/>
        <v>0</v>
      </c>
      <c r="N73" s="243">
        <f t="shared" ca="1" si="68"/>
        <v>0</v>
      </c>
      <c r="O73" s="243">
        <f t="shared" ca="1" si="68"/>
        <v>0</v>
      </c>
      <c r="P73" s="243">
        <f t="shared" ca="1" si="68"/>
        <v>0</v>
      </c>
      <c r="Q73" s="243">
        <f t="shared" ca="1" si="68"/>
        <v>0</v>
      </c>
      <c r="R73" s="243">
        <f t="shared" ca="1" si="68"/>
        <v>0</v>
      </c>
      <c r="S73" s="243">
        <f t="shared" ca="1" si="68"/>
        <v>0</v>
      </c>
      <c r="T73" s="243">
        <f t="shared" ca="1" si="68"/>
        <v>0</v>
      </c>
      <c r="U73" s="243">
        <f t="shared" ca="1" si="68"/>
        <v>0</v>
      </c>
      <c r="V73" s="243">
        <f t="shared" ca="1" si="68"/>
        <v>0</v>
      </c>
      <c r="W73" s="243">
        <f t="shared" ca="1" si="68"/>
        <v>0</v>
      </c>
      <c r="X73" s="243">
        <f t="shared" ca="1" si="68"/>
        <v>0</v>
      </c>
      <c r="Y73" s="243">
        <f t="shared" ca="1" si="68"/>
        <v>0</v>
      </c>
      <c r="Z73" s="243">
        <f t="shared" ca="1" si="68"/>
        <v>0</v>
      </c>
      <c r="AA73" s="243">
        <f t="shared" ca="1" si="68"/>
        <v>0</v>
      </c>
      <c r="AB73" s="243">
        <f t="shared" ca="1" si="68"/>
        <v>0</v>
      </c>
      <c r="AC73" s="243">
        <f t="shared" ca="1" si="68"/>
        <v>0</v>
      </c>
      <c r="AD73" s="243">
        <f t="shared" ca="1" si="68"/>
        <v>0</v>
      </c>
      <c r="AE73" s="243">
        <f t="shared" ca="1" si="68"/>
        <v>0</v>
      </c>
      <c r="AF73" s="243">
        <f t="shared" ca="1" si="68"/>
        <v>0</v>
      </c>
      <c r="AG73" s="243">
        <f t="shared" ca="1" si="68"/>
        <v>0</v>
      </c>
      <c r="AH73" s="243">
        <f t="shared" ca="1" si="68"/>
        <v>0</v>
      </c>
      <c r="AI73" s="243">
        <f t="shared" ca="1" si="68"/>
        <v>0</v>
      </c>
      <c r="AJ73" s="243">
        <f t="shared" ca="1" si="68"/>
        <v>0</v>
      </c>
      <c r="AK73" s="243">
        <f t="shared" ca="1" si="68"/>
        <v>0</v>
      </c>
      <c r="AL73" s="243">
        <f t="shared" ca="1" si="68"/>
        <v>0</v>
      </c>
      <c r="AM73" s="243">
        <f t="shared" ca="1" si="68"/>
        <v>0</v>
      </c>
      <c r="AN73" s="243">
        <f t="shared" ca="1" si="68"/>
        <v>0</v>
      </c>
      <c r="AO73" s="243">
        <f t="shared" ca="1" si="68"/>
        <v>0</v>
      </c>
      <c r="AP73" s="243">
        <f t="shared" ca="1" si="68"/>
        <v>0</v>
      </c>
      <c r="AQ73" s="243">
        <f t="shared" ca="1" si="68"/>
        <v>0</v>
      </c>
      <c r="AR73" s="243">
        <f t="shared" ca="1" si="68"/>
        <v>0</v>
      </c>
      <c r="AS73" s="243">
        <f t="shared" ca="1" si="68"/>
        <v>0</v>
      </c>
      <c r="AT73" s="243">
        <f t="shared" ca="1" si="68"/>
        <v>0</v>
      </c>
      <c r="AU73" s="243">
        <f t="shared" ca="1" si="68"/>
        <v>0</v>
      </c>
      <c r="AV73" s="243">
        <f t="shared" ca="1" si="68"/>
        <v>0</v>
      </c>
      <c r="AW73" s="243">
        <f t="shared" ca="1" si="68"/>
        <v>0</v>
      </c>
      <c r="AX73" s="243">
        <f t="shared" ca="1" si="68"/>
        <v>0</v>
      </c>
      <c r="AY73" s="243">
        <f t="shared" ca="1" si="68"/>
        <v>0</v>
      </c>
      <c r="AZ73" s="243">
        <f t="shared" ca="1" si="68"/>
        <v>0</v>
      </c>
      <c r="BA73" s="243">
        <f t="shared" ca="1" si="68"/>
        <v>0</v>
      </c>
      <c r="BB73" s="243">
        <f t="shared" ca="1" si="68"/>
        <v>0</v>
      </c>
      <c r="BC73" s="243">
        <f t="shared" ca="1" si="68"/>
        <v>0</v>
      </c>
      <c r="BD73" s="243">
        <f t="shared" ca="1" si="68"/>
        <v>0</v>
      </c>
      <c r="BE73" s="243">
        <f t="shared" ca="1" si="68"/>
        <v>0</v>
      </c>
      <c r="BF73" s="243">
        <f t="shared" ca="1" si="68"/>
        <v>0</v>
      </c>
      <c r="BG73" s="243">
        <f t="shared" ca="1" si="68"/>
        <v>0</v>
      </c>
      <c r="BH73" s="243">
        <f t="shared" ca="1" si="68"/>
        <v>0</v>
      </c>
      <c r="BI73" s="243">
        <f t="shared" ca="1" si="68"/>
        <v>0</v>
      </c>
      <c r="BJ73" s="243">
        <f t="shared" ca="1" si="68"/>
        <v>0</v>
      </c>
      <c r="BK73" s="243">
        <f t="shared" ca="1" si="68"/>
        <v>0</v>
      </c>
      <c r="BL73" s="243">
        <f t="shared" ca="1" si="68"/>
        <v>0</v>
      </c>
      <c r="BM73" s="243">
        <f t="shared" ca="1" si="68"/>
        <v>0</v>
      </c>
      <c r="BN73" s="243">
        <f t="shared" ca="1" si="68"/>
        <v>0</v>
      </c>
      <c r="BO73" s="243">
        <f t="shared" ca="1" si="68"/>
        <v>0</v>
      </c>
      <c r="BP73" s="243">
        <f t="shared" ca="1" si="68"/>
        <v>0</v>
      </c>
      <c r="BQ73" s="243">
        <f t="shared" ca="1" si="68"/>
        <v>0</v>
      </c>
      <c r="BR73" s="243">
        <f t="shared" ca="1" si="68"/>
        <v>0</v>
      </c>
      <c r="BS73" s="243">
        <f t="shared" ca="1" si="68"/>
        <v>0</v>
      </c>
      <c r="BT73" s="243">
        <f t="shared" ca="1" si="68"/>
        <v>0</v>
      </c>
      <c r="BU73" s="243">
        <f t="shared" ca="1" si="67"/>
        <v>0</v>
      </c>
      <c r="BV73" s="243">
        <f t="shared" ca="1" si="67"/>
        <v>0</v>
      </c>
      <c r="BW73" s="243">
        <f t="shared" ca="1" si="67"/>
        <v>0</v>
      </c>
      <c r="BX73" s="243">
        <f t="shared" ca="1" si="67"/>
        <v>0</v>
      </c>
      <c r="BY73" s="243">
        <f t="shared" ca="1" si="67"/>
        <v>0</v>
      </c>
      <c r="BZ73" s="243">
        <f t="shared" ca="1" si="67"/>
        <v>0</v>
      </c>
      <c r="CA73" s="243">
        <f t="shared" ca="1" si="67"/>
        <v>0</v>
      </c>
      <c r="CB73" s="243">
        <f t="shared" ca="1" si="67"/>
        <v>0</v>
      </c>
      <c r="CC73" s="243">
        <f t="shared" ca="1" si="67"/>
        <v>0</v>
      </c>
      <c r="CD73" s="243">
        <f t="shared" ca="1" si="67"/>
        <v>0</v>
      </c>
      <c r="CE73" s="243">
        <f t="shared" ca="1" si="67"/>
        <v>0</v>
      </c>
      <c r="CF73" s="243">
        <f t="shared" ca="1" si="67"/>
        <v>0</v>
      </c>
      <c r="CG73" s="243">
        <f t="shared" ca="1" si="67"/>
        <v>0</v>
      </c>
      <c r="CH73" s="243">
        <f t="shared" ca="1" si="67"/>
        <v>0</v>
      </c>
      <c r="CI73" s="243">
        <f t="shared" ca="1" si="67"/>
        <v>0</v>
      </c>
      <c r="CJ73" s="243">
        <f t="shared" ca="1" si="67"/>
        <v>0</v>
      </c>
      <c r="CK73" s="243">
        <f t="shared" ca="1" si="67"/>
        <v>0</v>
      </c>
      <c r="CL73" s="243">
        <f t="shared" ca="1" si="67"/>
        <v>0</v>
      </c>
      <c r="CM73" s="243">
        <f t="shared" ca="1" si="67"/>
        <v>0</v>
      </c>
      <c r="CN73" s="243">
        <f t="shared" ca="1" si="67"/>
        <v>0</v>
      </c>
      <c r="CO73" s="243">
        <f t="shared" ca="1" si="67"/>
        <v>0</v>
      </c>
      <c r="CP73" s="243">
        <f t="shared" ca="1" si="67"/>
        <v>0</v>
      </c>
      <c r="CQ73" s="243">
        <f t="shared" ca="1" si="67"/>
        <v>0</v>
      </c>
      <c r="CR73" s="243">
        <f t="shared" ca="1" si="67"/>
        <v>0</v>
      </c>
      <c r="CS73" s="243">
        <f t="shared" ca="1" si="67"/>
        <v>0</v>
      </c>
      <c r="CT73" s="243">
        <f t="shared" ca="1" si="67"/>
        <v>0</v>
      </c>
      <c r="CU73" s="243">
        <f t="shared" ca="1" si="67"/>
        <v>0</v>
      </c>
      <c r="CV73" s="243">
        <f t="shared" ca="1" si="67"/>
        <v>0</v>
      </c>
      <c r="CW73" s="243">
        <f t="shared" ca="1" si="67"/>
        <v>0</v>
      </c>
      <c r="CX73" s="243">
        <f t="shared" ca="1" si="67"/>
        <v>0</v>
      </c>
      <c r="CY73" s="243">
        <f t="shared" ca="1" si="67"/>
        <v>0</v>
      </c>
      <c r="CZ73" s="243">
        <f t="shared" ca="1" si="67"/>
        <v>0</v>
      </c>
      <c r="DA73" s="243">
        <f t="shared" ca="1" si="67"/>
        <v>0</v>
      </c>
      <c r="DB73" s="243">
        <f t="shared" ca="1" si="67"/>
        <v>0</v>
      </c>
      <c r="DC73" s="243">
        <f t="shared" ca="1" si="67"/>
        <v>0</v>
      </c>
      <c r="DE73" s="113" t="str">
        <f t="shared" ca="1" si="20"/>
        <v>E.2.9.</v>
      </c>
      <c r="DF73">
        <v>1</v>
      </c>
      <c r="DG73">
        <f t="shared" ca="1" si="21"/>
        <v>21</v>
      </c>
      <c r="DH73">
        <v>0</v>
      </c>
    </row>
    <row r="74" spans="1:112" hidden="1">
      <c r="A74" s="68">
        <v>62</v>
      </c>
      <c r="B74" s="240" t="str">
        <f t="shared" ca="1" si="45"/>
        <v>E.2.10.</v>
      </c>
      <c r="C74" s="241" t="str">
        <f t="shared" ca="1" si="46"/>
        <v>Reinvesticijos (po priemonės įgyvendinimo) (privataus ir NVO sektoriaus)</v>
      </c>
      <c r="D74" s="244"/>
      <c r="E74" s="242">
        <f t="shared" ca="1" si="47"/>
        <v>0.21</v>
      </c>
      <c r="F74" s="171">
        <f ca="1">H74+NPV(FD,I74:INDEX(I74:DC74,PAL))</f>
        <v>0</v>
      </c>
      <c r="G74" s="171">
        <f ca="1">SUMIF($H$5:$DC$5,"&lt;="&amp;PAL,$H74:$DC74)</f>
        <v>0</v>
      </c>
      <c r="H74" s="243">
        <f t="shared" ca="1" si="41"/>
        <v>0</v>
      </c>
      <c r="I74" s="243">
        <f t="shared" ca="1" si="68"/>
        <v>0</v>
      </c>
      <c r="J74" s="243">
        <f t="shared" ca="1" si="68"/>
        <v>0</v>
      </c>
      <c r="K74" s="243">
        <f t="shared" ca="1" si="68"/>
        <v>0</v>
      </c>
      <c r="L74" s="243">
        <f t="shared" ca="1" si="68"/>
        <v>0</v>
      </c>
      <c r="M74" s="243">
        <f t="shared" ca="1" si="68"/>
        <v>0</v>
      </c>
      <c r="N74" s="243">
        <f t="shared" ca="1" si="68"/>
        <v>0</v>
      </c>
      <c r="O74" s="243">
        <f t="shared" ca="1" si="68"/>
        <v>0</v>
      </c>
      <c r="P74" s="243">
        <f t="shared" ca="1" si="68"/>
        <v>0</v>
      </c>
      <c r="Q74" s="243">
        <f t="shared" ca="1" si="68"/>
        <v>0</v>
      </c>
      <c r="R74" s="243">
        <f t="shared" ca="1" si="68"/>
        <v>0</v>
      </c>
      <c r="S74" s="243">
        <f t="shared" ca="1" si="68"/>
        <v>0</v>
      </c>
      <c r="T74" s="243">
        <f t="shared" ca="1" si="68"/>
        <v>0</v>
      </c>
      <c r="U74" s="243">
        <f t="shared" ca="1" si="68"/>
        <v>0</v>
      </c>
      <c r="V74" s="243">
        <f t="shared" ca="1" si="68"/>
        <v>0</v>
      </c>
      <c r="W74" s="243">
        <f t="shared" ca="1" si="68"/>
        <v>0</v>
      </c>
      <c r="X74" s="243">
        <f t="shared" ca="1" si="68"/>
        <v>0</v>
      </c>
      <c r="Y74" s="243">
        <f t="shared" ca="1" si="68"/>
        <v>0</v>
      </c>
      <c r="Z74" s="243">
        <f t="shared" ca="1" si="68"/>
        <v>0</v>
      </c>
      <c r="AA74" s="243">
        <f t="shared" ca="1" si="68"/>
        <v>0</v>
      </c>
      <c r="AB74" s="243">
        <f t="shared" ca="1" si="68"/>
        <v>0</v>
      </c>
      <c r="AC74" s="243">
        <f t="shared" ca="1" si="68"/>
        <v>0</v>
      </c>
      <c r="AD74" s="243">
        <f t="shared" ca="1" si="68"/>
        <v>0</v>
      </c>
      <c r="AE74" s="243">
        <f t="shared" ca="1" si="68"/>
        <v>0</v>
      </c>
      <c r="AF74" s="243">
        <f t="shared" ca="1" si="68"/>
        <v>0</v>
      </c>
      <c r="AG74" s="243">
        <f t="shared" ca="1" si="68"/>
        <v>0</v>
      </c>
      <c r="AH74" s="243">
        <f t="shared" ca="1" si="68"/>
        <v>0</v>
      </c>
      <c r="AI74" s="243">
        <f t="shared" ca="1" si="68"/>
        <v>0</v>
      </c>
      <c r="AJ74" s="243">
        <f t="shared" ca="1" si="68"/>
        <v>0</v>
      </c>
      <c r="AK74" s="243">
        <f t="shared" ca="1" si="68"/>
        <v>0</v>
      </c>
      <c r="AL74" s="243">
        <f t="shared" ca="1" si="68"/>
        <v>0</v>
      </c>
      <c r="AM74" s="243">
        <f t="shared" ca="1" si="68"/>
        <v>0</v>
      </c>
      <c r="AN74" s="243">
        <f t="shared" ca="1" si="68"/>
        <v>0</v>
      </c>
      <c r="AO74" s="243">
        <f t="shared" ca="1" si="68"/>
        <v>0</v>
      </c>
      <c r="AP74" s="243">
        <f t="shared" ca="1" si="68"/>
        <v>0</v>
      </c>
      <c r="AQ74" s="243">
        <f t="shared" ca="1" si="68"/>
        <v>0</v>
      </c>
      <c r="AR74" s="243">
        <f t="shared" ca="1" si="68"/>
        <v>0</v>
      </c>
      <c r="AS74" s="243">
        <f t="shared" ca="1" si="68"/>
        <v>0</v>
      </c>
      <c r="AT74" s="243">
        <f t="shared" ca="1" si="68"/>
        <v>0</v>
      </c>
      <c r="AU74" s="243">
        <f t="shared" ca="1" si="68"/>
        <v>0</v>
      </c>
      <c r="AV74" s="243">
        <f t="shared" ca="1" si="68"/>
        <v>0</v>
      </c>
      <c r="AW74" s="243">
        <f t="shared" ca="1" si="68"/>
        <v>0</v>
      </c>
      <c r="AX74" s="243">
        <f t="shared" ca="1" si="68"/>
        <v>0</v>
      </c>
      <c r="AY74" s="243">
        <f t="shared" ca="1" si="68"/>
        <v>0</v>
      </c>
      <c r="AZ74" s="243">
        <f t="shared" ca="1" si="68"/>
        <v>0</v>
      </c>
      <c r="BA74" s="243">
        <f t="shared" ca="1" si="68"/>
        <v>0</v>
      </c>
      <c r="BB74" s="243">
        <f t="shared" ca="1" si="68"/>
        <v>0</v>
      </c>
      <c r="BC74" s="243">
        <f t="shared" ca="1" si="68"/>
        <v>0</v>
      </c>
      <c r="BD74" s="243">
        <f t="shared" ca="1" si="68"/>
        <v>0</v>
      </c>
      <c r="BE74" s="243">
        <f t="shared" ca="1" si="68"/>
        <v>0</v>
      </c>
      <c r="BF74" s="243">
        <f t="shared" ca="1" si="68"/>
        <v>0</v>
      </c>
      <c r="BG74" s="243">
        <f t="shared" ca="1" si="68"/>
        <v>0</v>
      </c>
      <c r="BH74" s="243">
        <f t="shared" ca="1" si="68"/>
        <v>0</v>
      </c>
      <c r="BI74" s="243">
        <f t="shared" ca="1" si="68"/>
        <v>0</v>
      </c>
      <c r="BJ74" s="243">
        <f t="shared" ca="1" si="68"/>
        <v>0</v>
      </c>
      <c r="BK74" s="243">
        <f t="shared" ca="1" si="68"/>
        <v>0</v>
      </c>
      <c r="BL74" s="243">
        <f t="shared" ca="1" si="68"/>
        <v>0</v>
      </c>
      <c r="BM74" s="243">
        <f t="shared" ca="1" si="68"/>
        <v>0</v>
      </c>
      <c r="BN74" s="243">
        <f t="shared" ca="1" si="68"/>
        <v>0</v>
      </c>
      <c r="BO74" s="243">
        <f t="shared" ca="1" si="68"/>
        <v>0</v>
      </c>
      <c r="BP74" s="243">
        <f t="shared" ca="1" si="68"/>
        <v>0</v>
      </c>
      <c r="BQ74" s="243">
        <f t="shared" ca="1" si="68"/>
        <v>0</v>
      </c>
      <c r="BR74" s="243">
        <f t="shared" ca="1" si="68"/>
        <v>0</v>
      </c>
      <c r="BS74" s="243">
        <f t="shared" ca="1" si="68"/>
        <v>0</v>
      </c>
      <c r="BT74" s="243">
        <f t="shared" ca="1" si="68"/>
        <v>0</v>
      </c>
      <c r="BU74" s="243">
        <f t="shared" ca="1" si="67"/>
        <v>0</v>
      </c>
      <c r="BV74" s="243">
        <f t="shared" ca="1" si="67"/>
        <v>0</v>
      </c>
      <c r="BW74" s="243">
        <f t="shared" ca="1" si="67"/>
        <v>0</v>
      </c>
      <c r="BX74" s="243">
        <f t="shared" ca="1" si="67"/>
        <v>0</v>
      </c>
      <c r="BY74" s="243">
        <f t="shared" ca="1" si="67"/>
        <v>0</v>
      </c>
      <c r="BZ74" s="243">
        <f t="shared" ca="1" si="67"/>
        <v>0</v>
      </c>
      <c r="CA74" s="243">
        <f t="shared" ca="1" si="67"/>
        <v>0</v>
      </c>
      <c r="CB74" s="243">
        <f t="shared" ca="1" si="67"/>
        <v>0</v>
      </c>
      <c r="CC74" s="243">
        <f t="shared" ca="1" si="67"/>
        <v>0</v>
      </c>
      <c r="CD74" s="243">
        <f t="shared" ca="1" si="67"/>
        <v>0</v>
      </c>
      <c r="CE74" s="243">
        <f t="shared" ca="1" si="67"/>
        <v>0</v>
      </c>
      <c r="CF74" s="243">
        <f t="shared" ca="1" si="67"/>
        <v>0</v>
      </c>
      <c r="CG74" s="243">
        <f t="shared" ca="1" si="67"/>
        <v>0</v>
      </c>
      <c r="CH74" s="243">
        <f t="shared" ca="1" si="67"/>
        <v>0</v>
      </c>
      <c r="CI74" s="243">
        <f t="shared" ca="1" si="67"/>
        <v>0</v>
      </c>
      <c r="CJ74" s="243">
        <f t="shared" ca="1" si="67"/>
        <v>0</v>
      </c>
      <c r="CK74" s="243">
        <f t="shared" ca="1" si="67"/>
        <v>0</v>
      </c>
      <c r="CL74" s="243">
        <f t="shared" ca="1" si="67"/>
        <v>0</v>
      </c>
      <c r="CM74" s="243">
        <f t="shared" ca="1" si="67"/>
        <v>0</v>
      </c>
      <c r="CN74" s="243">
        <f t="shared" ca="1" si="67"/>
        <v>0</v>
      </c>
      <c r="CO74" s="243">
        <f t="shared" ca="1" si="67"/>
        <v>0</v>
      </c>
      <c r="CP74" s="243">
        <f t="shared" ca="1" si="67"/>
        <v>0</v>
      </c>
      <c r="CQ74" s="243">
        <f t="shared" ca="1" si="67"/>
        <v>0</v>
      </c>
      <c r="CR74" s="243">
        <f t="shared" ca="1" si="67"/>
        <v>0</v>
      </c>
      <c r="CS74" s="243">
        <f t="shared" ca="1" si="67"/>
        <v>0</v>
      </c>
      <c r="CT74" s="243">
        <f t="shared" ca="1" si="67"/>
        <v>0</v>
      </c>
      <c r="CU74" s="243">
        <f t="shared" ca="1" si="67"/>
        <v>0</v>
      </c>
      <c r="CV74" s="243">
        <f t="shared" ca="1" si="67"/>
        <v>0</v>
      </c>
      <c r="CW74" s="243">
        <f t="shared" ca="1" si="67"/>
        <v>0</v>
      </c>
      <c r="CX74" s="243">
        <f t="shared" ca="1" si="67"/>
        <v>0</v>
      </c>
      <c r="CY74" s="243">
        <f t="shared" ca="1" si="67"/>
        <v>0</v>
      </c>
      <c r="CZ74" s="243">
        <f t="shared" ca="1" si="67"/>
        <v>0</v>
      </c>
      <c r="DA74" s="243">
        <f t="shared" ca="1" si="67"/>
        <v>0</v>
      </c>
      <c r="DB74" s="243">
        <f t="shared" ca="1" si="67"/>
        <v>0</v>
      </c>
      <c r="DC74" s="243">
        <f t="shared" ca="1" si="67"/>
        <v>0</v>
      </c>
      <c r="DE74" s="113" t="str">
        <f t="shared" ca="1" si="20"/>
        <v>E.2.10.</v>
      </c>
      <c r="DF74">
        <v>1</v>
      </c>
      <c r="DG74">
        <f t="shared" ca="1" si="21"/>
        <v>21</v>
      </c>
      <c r="DH74">
        <v>0</v>
      </c>
    </row>
    <row r="75" spans="1:112" hidden="1">
      <c r="A75" s="68">
        <v>63</v>
      </c>
      <c r="B75" s="240" t="str">
        <f t="shared" ca="1" si="45"/>
        <v>E.2.11.</v>
      </c>
      <c r="C75" s="241" t="str">
        <f t="shared" ca="1" si="46"/>
        <v>Reinvesticijos (po priemonės įgyvendinimo) (viešojo sektoriaus)</v>
      </c>
      <c r="D75" s="244"/>
      <c r="E75" s="242">
        <f t="shared" ca="1" si="47"/>
        <v>0.21</v>
      </c>
      <c r="F75" s="171">
        <f ca="1">H75+NPV(FD,I75:INDEX(I75:DC75,PAL))</f>
        <v>0</v>
      </c>
      <c r="G75" s="171">
        <f ca="1">SUMIF($H$5:$DC$5,"&lt;="&amp;PAL,$H75:$DC75)</f>
        <v>0</v>
      </c>
      <c r="H75" s="243">
        <f t="shared" ca="1" si="41"/>
        <v>0</v>
      </c>
      <c r="I75" s="243">
        <f t="shared" ca="1" si="68"/>
        <v>0</v>
      </c>
      <c r="J75" s="243">
        <f t="shared" ca="1" si="68"/>
        <v>0</v>
      </c>
      <c r="K75" s="243">
        <f t="shared" ca="1" si="68"/>
        <v>0</v>
      </c>
      <c r="L75" s="243">
        <f t="shared" ca="1" si="68"/>
        <v>0</v>
      </c>
      <c r="M75" s="243">
        <f t="shared" ca="1" si="68"/>
        <v>0</v>
      </c>
      <c r="N75" s="243">
        <f t="shared" ca="1" si="68"/>
        <v>0</v>
      </c>
      <c r="O75" s="243">
        <f t="shared" ca="1" si="68"/>
        <v>0</v>
      </c>
      <c r="P75" s="243">
        <f t="shared" ca="1" si="68"/>
        <v>0</v>
      </c>
      <c r="Q75" s="243">
        <f t="shared" ca="1" si="68"/>
        <v>0</v>
      </c>
      <c r="R75" s="243">
        <f t="shared" ca="1" si="68"/>
        <v>0</v>
      </c>
      <c r="S75" s="243">
        <f t="shared" ca="1" si="68"/>
        <v>0</v>
      </c>
      <c r="T75" s="243">
        <f t="shared" ca="1" si="68"/>
        <v>0</v>
      </c>
      <c r="U75" s="243">
        <f t="shared" ca="1" si="68"/>
        <v>0</v>
      </c>
      <c r="V75" s="243">
        <f t="shared" ca="1" si="68"/>
        <v>0</v>
      </c>
      <c r="W75" s="243">
        <f t="shared" ca="1" si="68"/>
        <v>0</v>
      </c>
      <c r="X75" s="243">
        <f t="shared" ca="1" si="68"/>
        <v>0</v>
      </c>
      <c r="Y75" s="243">
        <f t="shared" ca="1" si="68"/>
        <v>0</v>
      </c>
      <c r="Z75" s="243">
        <f t="shared" ca="1" si="68"/>
        <v>0</v>
      </c>
      <c r="AA75" s="243">
        <f t="shared" ca="1" si="68"/>
        <v>0</v>
      </c>
      <c r="AB75" s="243">
        <f t="shared" ca="1" si="68"/>
        <v>0</v>
      </c>
      <c r="AC75" s="243">
        <f t="shared" ca="1" si="68"/>
        <v>0</v>
      </c>
      <c r="AD75" s="243">
        <f t="shared" ca="1" si="68"/>
        <v>0</v>
      </c>
      <c r="AE75" s="243">
        <f t="shared" ca="1" si="68"/>
        <v>0</v>
      </c>
      <c r="AF75" s="243">
        <f t="shared" ca="1" si="68"/>
        <v>0</v>
      </c>
      <c r="AG75" s="243">
        <f t="shared" ca="1" si="68"/>
        <v>0</v>
      </c>
      <c r="AH75" s="243">
        <f t="shared" ca="1" si="68"/>
        <v>0</v>
      </c>
      <c r="AI75" s="243">
        <f t="shared" ca="1" si="68"/>
        <v>0</v>
      </c>
      <c r="AJ75" s="243">
        <f t="shared" ca="1" si="68"/>
        <v>0</v>
      </c>
      <c r="AK75" s="243">
        <f t="shared" ca="1" si="68"/>
        <v>0</v>
      </c>
      <c r="AL75" s="243">
        <f t="shared" ca="1" si="68"/>
        <v>0</v>
      </c>
      <c r="AM75" s="243">
        <f t="shared" ca="1" si="68"/>
        <v>0</v>
      </c>
      <c r="AN75" s="243">
        <f t="shared" ca="1" si="68"/>
        <v>0</v>
      </c>
      <c r="AO75" s="243">
        <f t="shared" ca="1" si="68"/>
        <v>0</v>
      </c>
      <c r="AP75" s="243">
        <f t="shared" ca="1" si="68"/>
        <v>0</v>
      </c>
      <c r="AQ75" s="243">
        <f t="shared" ca="1" si="68"/>
        <v>0</v>
      </c>
      <c r="AR75" s="243">
        <f t="shared" ca="1" si="68"/>
        <v>0</v>
      </c>
      <c r="AS75" s="243">
        <f t="shared" ca="1" si="68"/>
        <v>0</v>
      </c>
      <c r="AT75" s="243">
        <f t="shared" ca="1" si="68"/>
        <v>0</v>
      </c>
      <c r="AU75" s="243">
        <f t="shared" ca="1" si="68"/>
        <v>0</v>
      </c>
      <c r="AV75" s="243">
        <f t="shared" ca="1" si="68"/>
        <v>0</v>
      </c>
      <c r="AW75" s="243">
        <f t="shared" ca="1" si="68"/>
        <v>0</v>
      </c>
      <c r="AX75" s="243">
        <f t="shared" ca="1" si="68"/>
        <v>0</v>
      </c>
      <c r="AY75" s="243">
        <f t="shared" ca="1" si="68"/>
        <v>0</v>
      </c>
      <c r="AZ75" s="243">
        <f t="shared" ca="1" si="68"/>
        <v>0</v>
      </c>
      <c r="BA75" s="243">
        <f t="shared" ca="1" si="68"/>
        <v>0</v>
      </c>
      <c r="BB75" s="243">
        <f t="shared" ca="1" si="68"/>
        <v>0</v>
      </c>
      <c r="BC75" s="243">
        <f t="shared" ca="1" si="68"/>
        <v>0</v>
      </c>
      <c r="BD75" s="243">
        <f t="shared" ca="1" si="68"/>
        <v>0</v>
      </c>
      <c r="BE75" s="243">
        <f t="shared" ca="1" si="68"/>
        <v>0</v>
      </c>
      <c r="BF75" s="243">
        <f t="shared" ca="1" si="68"/>
        <v>0</v>
      </c>
      <c r="BG75" s="243">
        <f t="shared" ca="1" si="68"/>
        <v>0</v>
      </c>
      <c r="BH75" s="243">
        <f t="shared" ca="1" si="68"/>
        <v>0</v>
      </c>
      <c r="BI75" s="243">
        <f t="shared" ca="1" si="68"/>
        <v>0</v>
      </c>
      <c r="BJ75" s="243">
        <f t="shared" ca="1" si="68"/>
        <v>0</v>
      </c>
      <c r="BK75" s="243">
        <f t="shared" ca="1" si="68"/>
        <v>0</v>
      </c>
      <c r="BL75" s="243">
        <f t="shared" ca="1" si="68"/>
        <v>0</v>
      </c>
      <c r="BM75" s="243">
        <f t="shared" ca="1" si="68"/>
        <v>0</v>
      </c>
      <c r="BN75" s="243">
        <f t="shared" ca="1" si="68"/>
        <v>0</v>
      </c>
      <c r="BO75" s="243">
        <f t="shared" ca="1" si="68"/>
        <v>0</v>
      </c>
      <c r="BP75" s="243">
        <f t="shared" ca="1" si="68"/>
        <v>0</v>
      </c>
      <c r="BQ75" s="243">
        <f t="shared" ca="1" si="68"/>
        <v>0</v>
      </c>
      <c r="BR75" s="243">
        <f t="shared" ca="1" si="68"/>
        <v>0</v>
      </c>
      <c r="BS75" s="243">
        <f t="shared" ca="1" si="68"/>
        <v>0</v>
      </c>
      <c r="BT75" s="243">
        <f t="shared" ref="BT75:DC78" ca="1" si="69">OFFSET(INDIRECT("'"&amp;Opt_alt&amp;"'!H12"),$A75,BT$5)*$DF75</f>
        <v>0</v>
      </c>
      <c r="BU75" s="243">
        <f t="shared" ca="1" si="69"/>
        <v>0</v>
      </c>
      <c r="BV75" s="243">
        <f t="shared" ca="1" si="69"/>
        <v>0</v>
      </c>
      <c r="BW75" s="243">
        <f t="shared" ca="1" si="69"/>
        <v>0</v>
      </c>
      <c r="BX75" s="243">
        <f t="shared" ca="1" si="69"/>
        <v>0</v>
      </c>
      <c r="BY75" s="243">
        <f t="shared" ca="1" si="69"/>
        <v>0</v>
      </c>
      <c r="BZ75" s="243">
        <f t="shared" ca="1" si="69"/>
        <v>0</v>
      </c>
      <c r="CA75" s="243">
        <f t="shared" ca="1" si="69"/>
        <v>0</v>
      </c>
      <c r="CB75" s="243">
        <f t="shared" ca="1" si="69"/>
        <v>0</v>
      </c>
      <c r="CC75" s="243">
        <f t="shared" ca="1" si="69"/>
        <v>0</v>
      </c>
      <c r="CD75" s="243">
        <f t="shared" ca="1" si="69"/>
        <v>0</v>
      </c>
      <c r="CE75" s="243">
        <f t="shared" ca="1" si="69"/>
        <v>0</v>
      </c>
      <c r="CF75" s="243">
        <f t="shared" ca="1" si="69"/>
        <v>0</v>
      </c>
      <c r="CG75" s="243">
        <f t="shared" ca="1" si="69"/>
        <v>0</v>
      </c>
      <c r="CH75" s="243">
        <f t="shared" ca="1" si="69"/>
        <v>0</v>
      </c>
      <c r="CI75" s="243">
        <f t="shared" ca="1" si="69"/>
        <v>0</v>
      </c>
      <c r="CJ75" s="243">
        <f t="shared" ca="1" si="69"/>
        <v>0</v>
      </c>
      <c r="CK75" s="243">
        <f t="shared" ca="1" si="69"/>
        <v>0</v>
      </c>
      <c r="CL75" s="243">
        <f t="shared" ca="1" si="69"/>
        <v>0</v>
      </c>
      <c r="CM75" s="243">
        <f t="shared" ca="1" si="69"/>
        <v>0</v>
      </c>
      <c r="CN75" s="243">
        <f t="shared" ca="1" si="69"/>
        <v>0</v>
      </c>
      <c r="CO75" s="243">
        <f t="shared" ca="1" si="69"/>
        <v>0</v>
      </c>
      <c r="CP75" s="243">
        <f t="shared" ca="1" si="69"/>
        <v>0</v>
      </c>
      <c r="CQ75" s="243">
        <f t="shared" ca="1" si="69"/>
        <v>0</v>
      </c>
      <c r="CR75" s="243">
        <f t="shared" ca="1" si="69"/>
        <v>0</v>
      </c>
      <c r="CS75" s="243">
        <f t="shared" ca="1" si="69"/>
        <v>0</v>
      </c>
      <c r="CT75" s="243">
        <f t="shared" ca="1" si="69"/>
        <v>0</v>
      </c>
      <c r="CU75" s="243">
        <f t="shared" ca="1" si="69"/>
        <v>0</v>
      </c>
      <c r="CV75" s="243">
        <f t="shared" ca="1" si="69"/>
        <v>0</v>
      </c>
      <c r="CW75" s="243">
        <f t="shared" ca="1" si="69"/>
        <v>0</v>
      </c>
      <c r="CX75" s="243">
        <f t="shared" ca="1" si="69"/>
        <v>0</v>
      </c>
      <c r="CY75" s="243">
        <f t="shared" ca="1" si="69"/>
        <v>0</v>
      </c>
      <c r="CZ75" s="243">
        <f t="shared" ca="1" si="69"/>
        <v>0</v>
      </c>
      <c r="DA75" s="243">
        <f t="shared" ca="1" si="69"/>
        <v>0</v>
      </c>
      <c r="DB75" s="243">
        <f t="shared" ca="1" si="69"/>
        <v>0</v>
      </c>
      <c r="DC75" s="243">
        <f t="shared" ca="1" si="69"/>
        <v>0</v>
      </c>
      <c r="DE75" s="113" t="str">
        <f t="shared" ca="1" si="20"/>
        <v>E.2.11.</v>
      </c>
      <c r="DF75">
        <v>1</v>
      </c>
      <c r="DG75">
        <f t="shared" ca="1" si="21"/>
        <v>21</v>
      </c>
      <c r="DH75">
        <v>0</v>
      </c>
    </row>
    <row r="76" spans="1:112" hidden="1">
      <c r="A76" s="68">
        <v>64</v>
      </c>
      <c r="B76" s="240" t="str">
        <f t="shared" ref="B76:B107" ca="1" si="70">OFFSET(INDIRECT("'"&amp;Opt_alt&amp;"'!B12"),$A76,0)</f>
        <v>E.2.L.</v>
      </c>
      <c r="C76" s="241" t="str">
        <f t="shared" ref="C76:C103" ca="1" si="71">IF(OFFSET(INDIRECT("'"&amp;Opt_alt&amp;"'!C12"),$A76,0)="","",OFFSET(INDIRECT("'"&amp;Opt_alt&amp;"'!C12"),$A76,0))</f>
        <v>Likutinė vertė</v>
      </c>
      <c r="D76" s="162"/>
      <c r="E76" s="242">
        <f t="shared" ref="E76:E107" ca="1" si="72">IF(OFFSET(INDIRECT("'"&amp;Opt_alt&amp;"'!E12"),$A76,0)="","",OFFSET(INDIRECT("'"&amp;Opt_alt&amp;"'!E12"),$A76,0))</f>
        <v>0.21</v>
      </c>
      <c r="F76" s="171">
        <f ca="1">H76+NPV(FD,I76:INDEX(I76:DC76,PAL))</f>
        <v>0</v>
      </c>
      <c r="G76" s="171">
        <f ca="1">SUMIF($H$5:$DC$5,"&lt;="&amp;PAL,$H76:$DC76)</f>
        <v>0</v>
      </c>
      <c r="H76" s="243">
        <f t="shared" ca="1" si="41"/>
        <v>0</v>
      </c>
      <c r="I76" s="243">
        <f t="shared" ref="I76:BT79" ca="1" si="73">OFFSET(INDIRECT("'"&amp;Opt_alt&amp;"'!H12"),$A76,I$5)*$DF76</f>
        <v>0</v>
      </c>
      <c r="J76" s="243">
        <f t="shared" ca="1" si="73"/>
        <v>0</v>
      </c>
      <c r="K76" s="243">
        <f t="shared" ca="1" si="73"/>
        <v>0</v>
      </c>
      <c r="L76" s="243">
        <f t="shared" ca="1" si="73"/>
        <v>0</v>
      </c>
      <c r="M76" s="243">
        <f t="shared" ca="1" si="73"/>
        <v>0</v>
      </c>
      <c r="N76" s="243">
        <f t="shared" ca="1" si="73"/>
        <v>0</v>
      </c>
      <c r="O76" s="243">
        <f t="shared" ca="1" si="73"/>
        <v>0</v>
      </c>
      <c r="P76" s="243">
        <f t="shared" ca="1" si="73"/>
        <v>0</v>
      </c>
      <c r="Q76" s="243">
        <f t="shared" ca="1" si="73"/>
        <v>0</v>
      </c>
      <c r="R76" s="243">
        <f t="shared" ca="1" si="73"/>
        <v>0</v>
      </c>
      <c r="S76" s="243">
        <f t="shared" ca="1" si="73"/>
        <v>0</v>
      </c>
      <c r="T76" s="243">
        <f t="shared" ca="1" si="73"/>
        <v>0</v>
      </c>
      <c r="U76" s="243">
        <f t="shared" ca="1" si="73"/>
        <v>0</v>
      </c>
      <c r="V76" s="243">
        <f t="shared" ca="1" si="73"/>
        <v>0</v>
      </c>
      <c r="W76" s="243">
        <f t="shared" ca="1" si="73"/>
        <v>0</v>
      </c>
      <c r="X76" s="243">
        <f t="shared" ca="1" si="73"/>
        <v>0</v>
      </c>
      <c r="Y76" s="243">
        <f t="shared" ca="1" si="73"/>
        <v>0</v>
      </c>
      <c r="Z76" s="243">
        <f t="shared" ca="1" si="73"/>
        <v>0</v>
      </c>
      <c r="AA76" s="243">
        <f t="shared" ca="1" si="73"/>
        <v>0</v>
      </c>
      <c r="AB76" s="243">
        <f t="shared" ca="1" si="73"/>
        <v>0</v>
      </c>
      <c r="AC76" s="243">
        <f t="shared" ca="1" si="73"/>
        <v>0</v>
      </c>
      <c r="AD76" s="243">
        <f t="shared" ca="1" si="73"/>
        <v>0</v>
      </c>
      <c r="AE76" s="243">
        <f t="shared" ca="1" si="73"/>
        <v>0</v>
      </c>
      <c r="AF76" s="243">
        <f t="shared" ca="1" si="73"/>
        <v>0</v>
      </c>
      <c r="AG76" s="243">
        <f t="shared" ca="1" si="73"/>
        <v>0</v>
      </c>
      <c r="AH76" s="243">
        <f t="shared" ca="1" si="73"/>
        <v>0</v>
      </c>
      <c r="AI76" s="243">
        <f t="shared" ca="1" si="73"/>
        <v>0</v>
      </c>
      <c r="AJ76" s="243">
        <f t="shared" ca="1" si="73"/>
        <v>0</v>
      </c>
      <c r="AK76" s="243">
        <f t="shared" ca="1" si="73"/>
        <v>0</v>
      </c>
      <c r="AL76" s="243">
        <f t="shared" ca="1" si="73"/>
        <v>0</v>
      </c>
      <c r="AM76" s="243">
        <f t="shared" ca="1" si="73"/>
        <v>0</v>
      </c>
      <c r="AN76" s="243">
        <f t="shared" ca="1" si="73"/>
        <v>0</v>
      </c>
      <c r="AO76" s="243">
        <f t="shared" ca="1" si="73"/>
        <v>0</v>
      </c>
      <c r="AP76" s="243">
        <f t="shared" ca="1" si="73"/>
        <v>0</v>
      </c>
      <c r="AQ76" s="243">
        <f t="shared" ca="1" si="73"/>
        <v>0</v>
      </c>
      <c r="AR76" s="243">
        <f t="shared" ca="1" si="73"/>
        <v>0</v>
      </c>
      <c r="AS76" s="243">
        <f t="shared" ca="1" si="73"/>
        <v>0</v>
      </c>
      <c r="AT76" s="243">
        <f t="shared" ca="1" si="73"/>
        <v>0</v>
      </c>
      <c r="AU76" s="243">
        <f t="shared" ca="1" si="73"/>
        <v>0</v>
      </c>
      <c r="AV76" s="243">
        <f t="shared" ca="1" si="73"/>
        <v>0</v>
      </c>
      <c r="AW76" s="243">
        <f t="shared" ca="1" si="73"/>
        <v>0</v>
      </c>
      <c r="AX76" s="243">
        <f t="shared" ca="1" si="73"/>
        <v>0</v>
      </c>
      <c r="AY76" s="243">
        <f t="shared" ca="1" si="73"/>
        <v>0</v>
      </c>
      <c r="AZ76" s="243">
        <f t="shared" ca="1" si="73"/>
        <v>0</v>
      </c>
      <c r="BA76" s="243">
        <f t="shared" ca="1" si="73"/>
        <v>0</v>
      </c>
      <c r="BB76" s="243">
        <f t="shared" ca="1" si="73"/>
        <v>0</v>
      </c>
      <c r="BC76" s="243">
        <f t="shared" ca="1" si="73"/>
        <v>0</v>
      </c>
      <c r="BD76" s="243">
        <f t="shared" ca="1" si="73"/>
        <v>0</v>
      </c>
      <c r="BE76" s="243">
        <f t="shared" ca="1" si="73"/>
        <v>0</v>
      </c>
      <c r="BF76" s="243">
        <f t="shared" ca="1" si="73"/>
        <v>0</v>
      </c>
      <c r="BG76" s="243">
        <f t="shared" ca="1" si="73"/>
        <v>0</v>
      </c>
      <c r="BH76" s="243">
        <f t="shared" ca="1" si="73"/>
        <v>0</v>
      </c>
      <c r="BI76" s="243">
        <f t="shared" ca="1" si="73"/>
        <v>0</v>
      </c>
      <c r="BJ76" s="243">
        <f t="shared" ca="1" si="73"/>
        <v>0</v>
      </c>
      <c r="BK76" s="243">
        <f t="shared" ca="1" si="73"/>
        <v>0</v>
      </c>
      <c r="BL76" s="243">
        <f t="shared" ca="1" si="73"/>
        <v>0</v>
      </c>
      <c r="BM76" s="243">
        <f t="shared" ca="1" si="73"/>
        <v>0</v>
      </c>
      <c r="BN76" s="243">
        <f t="shared" ca="1" si="73"/>
        <v>0</v>
      </c>
      <c r="BO76" s="243">
        <f t="shared" ca="1" si="73"/>
        <v>0</v>
      </c>
      <c r="BP76" s="243">
        <f t="shared" ca="1" si="73"/>
        <v>0</v>
      </c>
      <c r="BQ76" s="243">
        <f t="shared" ca="1" si="73"/>
        <v>0</v>
      </c>
      <c r="BR76" s="243">
        <f t="shared" ca="1" si="73"/>
        <v>0</v>
      </c>
      <c r="BS76" s="243">
        <f t="shared" ca="1" si="73"/>
        <v>0</v>
      </c>
      <c r="BT76" s="243">
        <f t="shared" ca="1" si="73"/>
        <v>0</v>
      </c>
      <c r="BU76" s="243">
        <f t="shared" ca="1" si="69"/>
        <v>0</v>
      </c>
      <c r="BV76" s="243">
        <f t="shared" ca="1" si="69"/>
        <v>0</v>
      </c>
      <c r="BW76" s="243">
        <f t="shared" ca="1" si="69"/>
        <v>0</v>
      </c>
      <c r="BX76" s="243">
        <f t="shared" ca="1" si="69"/>
        <v>0</v>
      </c>
      <c r="BY76" s="243">
        <f t="shared" ca="1" si="69"/>
        <v>0</v>
      </c>
      <c r="BZ76" s="243">
        <f t="shared" ca="1" si="69"/>
        <v>0</v>
      </c>
      <c r="CA76" s="243">
        <f t="shared" ca="1" si="69"/>
        <v>0</v>
      </c>
      <c r="CB76" s="243">
        <f t="shared" ca="1" si="69"/>
        <v>0</v>
      </c>
      <c r="CC76" s="243">
        <f t="shared" ca="1" si="69"/>
        <v>0</v>
      </c>
      <c r="CD76" s="243">
        <f t="shared" ca="1" si="69"/>
        <v>0</v>
      </c>
      <c r="CE76" s="243">
        <f t="shared" ca="1" si="69"/>
        <v>0</v>
      </c>
      <c r="CF76" s="243">
        <f t="shared" ca="1" si="69"/>
        <v>0</v>
      </c>
      <c r="CG76" s="243">
        <f t="shared" ca="1" si="69"/>
        <v>0</v>
      </c>
      <c r="CH76" s="243">
        <f t="shared" ca="1" si="69"/>
        <v>0</v>
      </c>
      <c r="CI76" s="243">
        <f t="shared" ca="1" si="69"/>
        <v>0</v>
      </c>
      <c r="CJ76" s="243">
        <f t="shared" ca="1" si="69"/>
        <v>0</v>
      </c>
      <c r="CK76" s="243">
        <f t="shared" ca="1" si="69"/>
        <v>0</v>
      </c>
      <c r="CL76" s="243">
        <f t="shared" ca="1" si="69"/>
        <v>0</v>
      </c>
      <c r="CM76" s="243">
        <f t="shared" ca="1" si="69"/>
        <v>0</v>
      </c>
      <c r="CN76" s="243">
        <f t="shared" ca="1" si="69"/>
        <v>0</v>
      </c>
      <c r="CO76" s="243">
        <f t="shared" ca="1" si="69"/>
        <v>0</v>
      </c>
      <c r="CP76" s="243">
        <f t="shared" ca="1" si="69"/>
        <v>0</v>
      </c>
      <c r="CQ76" s="243">
        <f t="shared" ca="1" si="69"/>
        <v>0</v>
      </c>
      <c r="CR76" s="243">
        <f t="shared" ca="1" si="69"/>
        <v>0</v>
      </c>
      <c r="CS76" s="243">
        <f t="shared" ca="1" si="69"/>
        <v>0</v>
      </c>
      <c r="CT76" s="243">
        <f t="shared" ca="1" si="69"/>
        <v>0</v>
      </c>
      <c r="CU76" s="243">
        <f t="shared" ca="1" si="69"/>
        <v>0</v>
      </c>
      <c r="CV76" s="243">
        <f t="shared" ca="1" si="69"/>
        <v>0</v>
      </c>
      <c r="CW76" s="243">
        <f t="shared" ca="1" si="69"/>
        <v>0</v>
      </c>
      <c r="CX76" s="243">
        <f t="shared" ca="1" si="69"/>
        <v>0</v>
      </c>
      <c r="CY76" s="243">
        <f t="shared" ca="1" si="69"/>
        <v>0</v>
      </c>
      <c r="CZ76" s="243">
        <f t="shared" ca="1" si="69"/>
        <v>0</v>
      </c>
      <c r="DA76" s="243">
        <f t="shared" ca="1" si="69"/>
        <v>0</v>
      </c>
      <c r="DB76" s="243">
        <f t="shared" ca="1" si="69"/>
        <v>0</v>
      </c>
      <c r="DC76" s="243">
        <f t="shared" ca="1" si="69"/>
        <v>0</v>
      </c>
      <c r="DE76" s="113" t="str">
        <f t="shared" ref="DE76:DE139" ca="1" si="74">OFFSET(INDIRECT("'"&amp;Opt_alt&amp;"'!B12"),$A76,0)</f>
        <v>E.2.L.</v>
      </c>
      <c r="DF76">
        <v>1</v>
      </c>
      <c r="DG76">
        <f t="shared" ref="DG76:DG126" ca="1" si="75">OFFSET(INDIRECT("'"&amp;Opt_alt&amp;"'!H12"),$A76,DG$5)</f>
        <v>21</v>
      </c>
      <c r="DH76">
        <f ca="1">DG76/(100+DG76)</f>
        <v>0.17355371900826447</v>
      </c>
    </row>
    <row r="77" spans="1:112" hidden="1">
      <c r="A77" s="68">
        <v>65</v>
      </c>
      <c r="B77" s="240" t="str">
        <f t="shared" ca="1" si="70"/>
        <v>E.3.</v>
      </c>
      <c r="C77" s="303" t="str">
        <f t="shared" ca="1" si="71"/>
        <v>Investicijos į žinias ir žmogiškuosius išteklius</v>
      </c>
      <c r="D77" s="162"/>
      <c r="E77" s="242" t="str">
        <f t="shared" ca="1" si="72"/>
        <v/>
      </c>
      <c r="F77" s="173">
        <f ca="1">SUM(F78:F88)</f>
        <v>2147155.0306967814</v>
      </c>
      <c r="G77" s="171">
        <f ca="1">SUMIF($H$5:$DC$5,"&lt;="&amp;PAL,$H77:$DC77)</f>
        <v>2400000</v>
      </c>
      <c r="H77" s="328">
        <f ca="1">SUM(H78:H88)</f>
        <v>0</v>
      </c>
      <c r="I77" s="328">
        <f t="shared" ref="I77:BT77" ca="1" si="76">SUM(I78:I88)</f>
        <v>0</v>
      </c>
      <c r="J77" s="328">
        <f t="shared" ca="1" si="76"/>
        <v>975000</v>
      </c>
      <c r="K77" s="328">
        <f t="shared" ca="1" si="76"/>
        <v>1000000</v>
      </c>
      <c r="L77" s="328">
        <f t="shared" ca="1" si="76"/>
        <v>225000</v>
      </c>
      <c r="M77" s="328">
        <f t="shared" ca="1" si="76"/>
        <v>200000</v>
      </c>
      <c r="N77" s="328">
        <f t="shared" ca="1" si="76"/>
        <v>0</v>
      </c>
      <c r="O77" s="328">
        <f t="shared" ca="1" si="76"/>
        <v>0</v>
      </c>
      <c r="P77" s="328">
        <f t="shared" ca="1" si="76"/>
        <v>0</v>
      </c>
      <c r="Q77" s="328">
        <f t="shared" ca="1" si="76"/>
        <v>0</v>
      </c>
      <c r="R77" s="328">
        <f t="shared" ca="1" si="76"/>
        <v>0</v>
      </c>
      <c r="S77" s="328">
        <f t="shared" ca="1" si="76"/>
        <v>0</v>
      </c>
      <c r="T77" s="328">
        <f t="shared" ca="1" si="76"/>
        <v>0</v>
      </c>
      <c r="U77" s="328">
        <f t="shared" ca="1" si="76"/>
        <v>0</v>
      </c>
      <c r="V77" s="328">
        <f t="shared" ca="1" si="76"/>
        <v>0</v>
      </c>
      <c r="W77" s="328">
        <f t="shared" ca="1" si="76"/>
        <v>0</v>
      </c>
      <c r="X77" s="328">
        <f t="shared" ca="1" si="76"/>
        <v>0</v>
      </c>
      <c r="Y77" s="328">
        <f t="shared" ca="1" si="76"/>
        <v>0</v>
      </c>
      <c r="Z77" s="328">
        <f t="shared" ca="1" si="76"/>
        <v>0</v>
      </c>
      <c r="AA77" s="328">
        <f t="shared" ca="1" si="76"/>
        <v>0</v>
      </c>
      <c r="AB77" s="328">
        <f t="shared" ca="1" si="76"/>
        <v>0</v>
      </c>
      <c r="AC77" s="328">
        <f t="shared" ca="1" si="76"/>
        <v>0</v>
      </c>
      <c r="AD77" s="328">
        <f t="shared" ca="1" si="76"/>
        <v>0</v>
      </c>
      <c r="AE77" s="328">
        <f t="shared" ca="1" si="76"/>
        <v>0</v>
      </c>
      <c r="AF77" s="328">
        <f t="shared" ca="1" si="76"/>
        <v>0</v>
      </c>
      <c r="AG77" s="328">
        <f t="shared" ca="1" si="76"/>
        <v>0</v>
      </c>
      <c r="AH77" s="328">
        <f t="shared" ca="1" si="76"/>
        <v>0</v>
      </c>
      <c r="AI77" s="328">
        <f t="shared" ca="1" si="76"/>
        <v>0</v>
      </c>
      <c r="AJ77" s="328">
        <f t="shared" ca="1" si="76"/>
        <v>0</v>
      </c>
      <c r="AK77" s="328">
        <f t="shared" ca="1" si="76"/>
        <v>0</v>
      </c>
      <c r="AL77" s="328">
        <f t="shared" ca="1" si="76"/>
        <v>0</v>
      </c>
      <c r="AM77" s="328">
        <f t="shared" ca="1" si="76"/>
        <v>0</v>
      </c>
      <c r="AN77" s="328">
        <f t="shared" ca="1" si="76"/>
        <v>0</v>
      </c>
      <c r="AO77" s="328">
        <f t="shared" ca="1" si="76"/>
        <v>0</v>
      </c>
      <c r="AP77" s="328">
        <f t="shared" ca="1" si="76"/>
        <v>0</v>
      </c>
      <c r="AQ77" s="328">
        <f t="shared" ca="1" si="76"/>
        <v>0</v>
      </c>
      <c r="AR77" s="328">
        <f t="shared" ca="1" si="76"/>
        <v>0</v>
      </c>
      <c r="AS77" s="328">
        <f t="shared" ca="1" si="76"/>
        <v>0</v>
      </c>
      <c r="AT77" s="328">
        <f t="shared" ca="1" si="76"/>
        <v>0</v>
      </c>
      <c r="AU77" s="328">
        <f t="shared" ca="1" si="76"/>
        <v>0</v>
      </c>
      <c r="AV77" s="328">
        <f t="shared" ca="1" si="76"/>
        <v>0</v>
      </c>
      <c r="AW77" s="328">
        <f t="shared" ca="1" si="76"/>
        <v>0</v>
      </c>
      <c r="AX77" s="328">
        <f t="shared" ca="1" si="76"/>
        <v>0</v>
      </c>
      <c r="AY77" s="328">
        <f t="shared" ca="1" si="76"/>
        <v>0</v>
      </c>
      <c r="AZ77" s="328">
        <f t="shared" ca="1" si="76"/>
        <v>0</v>
      </c>
      <c r="BA77" s="328">
        <f t="shared" ca="1" si="76"/>
        <v>0</v>
      </c>
      <c r="BB77" s="328">
        <f t="shared" ca="1" si="76"/>
        <v>0</v>
      </c>
      <c r="BC77" s="328">
        <f t="shared" ca="1" si="76"/>
        <v>0</v>
      </c>
      <c r="BD77" s="328">
        <f t="shared" ca="1" si="76"/>
        <v>0</v>
      </c>
      <c r="BE77" s="328">
        <f t="shared" ca="1" si="76"/>
        <v>0</v>
      </c>
      <c r="BF77" s="328">
        <f t="shared" ca="1" si="76"/>
        <v>0</v>
      </c>
      <c r="BG77" s="328">
        <f t="shared" ca="1" si="76"/>
        <v>0</v>
      </c>
      <c r="BH77" s="328">
        <f t="shared" ca="1" si="76"/>
        <v>0</v>
      </c>
      <c r="BI77" s="328">
        <f t="shared" ca="1" si="76"/>
        <v>0</v>
      </c>
      <c r="BJ77" s="328">
        <f t="shared" ca="1" si="76"/>
        <v>0</v>
      </c>
      <c r="BK77" s="328">
        <f t="shared" ca="1" si="76"/>
        <v>0</v>
      </c>
      <c r="BL77" s="328">
        <f t="shared" ca="1" si="76"/>
        <v>0</v>
      </c>
      <c r="BM77" s="328">
        <f t="shared" ca="1" si="76"/>
        <v>0</v>
      </c>
      <c r="BN77" s="328">
        <f t="shared" ca="1" si="76"/>
        <v>0</v>
      </c>
      <c r="BO77" s="328">
        <f t="shared" ca="1" si="76"/>
        <v>0</v>
      </c>
      <c r="BP77" s="328">
        <f t="shared" ca="1" si="76"/>
        <v>0</v>
      </c>
      <c r="BQ77" s="328">
        <f t="shared" ca="1" si="76"/>
        <v>0</v>
      </c>
      <c r="BR77" s="328">
        <f t="shared" ca="1" si="76"/>
        <v>0</v>
      </c>
      <c r="BS77" s="328">
        <f t="shared" ca="1" si="76"/>
        <v>0</v>
      </c>
      <c r="BT77" s="328">
        <f t="shared" ca="1" si="76"/>
        <v>0</v>
      </c>
      <c r="BU77" s="328">
        <f t="shared" ref="BU77:DC77" ca="1" si="77">SUM(BU78:BU88)</f>
        <v>0</v>
      </c>
      <c r="BV77" s="328">
        <f t="shared" ca="1" si="77"/>
        <v>0</v>
      </c>
      <c r="BW77" s="328">
        <f t="shared" ca="1" si="77"/>
        <v>0</v>
      </c>
      <c r="BX77" s="328">
        <f t="shared" ca="1" si="77"/>
        <v>0</v>
      </c>
      <c r="BY77" s="328">
        <f t="shared" ca="1" si="77"/>
        <v>0</v>
      </c>
      <c r="BZ77" s="328">
        <f t="shared" ca="1" si="77"/>
        <v>0</v>
      </c>
      <c r="CA77" s="328">
        <f t="shared" ca="1" si="77"/>
        <v>0</v>
      </c>
      <c r="CB77" s="328">
        <f t="shared" ca="1" si="77"/>
        <v>0</v>
      </c>
      <c r="CC77" s="328">
        <f t="shared" ca="1" si="77"/>
        <v>0</v>
      </c>
      <c r="CD77" s="328">
        <f t="shared" ca="1" si="77"/>
        <v>0</v>
      </c>
      <c r="CE77" s="328">
        <f t="shared" ca="1" si="77"/>
        <v>0</v>
      </c>
      <c r="CF77" s="328">
        <f t="shared" ca="1" si="77"/>
        <v>0</v>
      </c>
      <c r="CG77" s="328">
        <f t="shared" ca="1" si="77"/>
        <v>0</v>
      </c>
      <c r="CH77" s="328">
        <f t="shared" ca="1" si="77"/>
        <v>0</v>
      </c>
      <c r="CI77" s="328">
        <f t="shared" ca="1" si="77"/>
        <v>0</v>
      </c>
      <c r="CJ77" s="328">
        <f t="shared" ca="1" si="77"/>
        <v>0</v>
      </c>
      <c r="CK77" s="328">
        <f t="shared" ca="1" si="77"/>
        <v>0</v>
      </c>
      <c r="CL77" s="328">
        <f t="shared" ca="1" si="77"/>
        <v>0</v>
      </c>
      <c r="CM77" s="328">
        <f t="shared" ca="1" si="77"/>
        <v>0</v>
      </c>
      <c r="CN77" s="328">
        <f t="shared" ca="1" si="77"/>
        <v>0</v>
      </c>
      <c r="CO77" s="328">
        <f t="shared" ca="1" si="77"/>
        <v>0</v>
      </c>
      <c r="CP77" s="328">
        <f t="shared" ca="1" si="77"/>
        <v>0</v>
      </c>
      <c r="CQ77" s="328">
        <f t="shared" ca="1" si="77"/>
        <v>0</v>
      </c>
      <c r="CR77" s="328">
        <f t="shared" ca="1" si="77"/>
        <v>0</v>
      </c>
      <c r="CS77" s="328">
        <f t="shared" ca="1" si="77"/>
        <v>0</v>
      </c>
      <c r="CT77" s="328">
        <f t="shared" ca="1" si="77"/>
        <v>0</v>
      </c>
      <c r="CU77" s="328">
        <f t="shared" ca="1" si="77"/>
        <v>0</v>
      </c>
      <c r="CV77" s="328">
        <f t="shared" ca="1" si="77"/>
        <v>0</v>
      </c>
      <c r="CW77" s="328">
        <f t="shared" ca="1" si="77"/>
        <v>0</v>
      </c>
      <c r="CX77" s="328">
        <f t="shared" ca="1" si="77"/>
        <v>0</v>
      </c>
      <c r="CY77" s="328">
        <f t="shared" ca="1" si="77"/>
        <v>0</v>
      </c>
      <c r="CZ77" s="328">
        <f t="shared" ca="1" si="77"/>
        <v>0</v>
      </c>
      <c r="DA77" s="328">
        <f t="shared" ca="1" si="77"/>
        <v>0</v>
      </c>
      <c r="DB77" s="328">
        <f t="shared" ca="1" si="77"/>
        <v>0</v>
      </c>
      <c r="DC77" s="328">
        <f t="shared" ca="1" si="77"/>
        <v>0</v>
      </c>
      <c r="DE77" s="113"/>
      <c r="DF77">
        <v>1</v>
      </c>
    </row>
    <row r="78" spans="1:112" ht="43.2" hidden="1">
      <c r="A78" s="68">
        <v>66</v>
      </c>
      <c r="B78" s="240" t="str">
        <f t="shared" ca="1" si="70"/>
        <v>E.3.1.</v>
      </c>
      <c r="C78" s="304" t="str">
        <f t="shared" ca="1" si="71"/>
        <v>Pasirengimas tolesnei vietinės elektros energijos gamybos pajėgumų plėtrai ir elektros energijos sistemos perėjimui prie 100 proc. AEI (Lietuvos energetikos sistemos modeliavimo studijos parengimas)</v>
      </c>
      <c r="D78" s="72"/>
      <c r="E78" s="247">
        <f t="shared" ca="1" si="72"/>
        <v>0.21</v>
      </c>
      <c r="F78" s="171">
        <f ca="1">H78+NPV(FD,I78:INDEX(I78:DC78,PAL))</f>
        <v>2147155.0306967814</v>
      </c>
      <c r="G78" s="171">
        <f ca="1">SUMIF($H$5:$DC$5,"&lt;="&amp;PAL,$H78:$DC78)</f>
        <v>2400000</v>
      </c>
      <c r="H78" s="243">
        <f t="shared" ca="1" si="41"/>
        <v>0</v>
      </c>
      <c r="I78" s="243">
        <f t="shared" ca="1" si="73"/>
        <v>0</v>
      </c>
      <c r="J78" s="243">
        <f t="shared" ca="1" si="73"/>
        <v>975000</v>
      </c>
      <c r="K78" s="243">
        <f t="shared" ca="1" si="73"/>
        <v>1000000</v>
      </c>
      <c r="L78" s="243">
        <f t="shared" ca="1" si="73"/>
        <v>225000</v>
      </c>
      <c r="M78" s="243">
        <f t="shared" ca="1" si="73"/>
        <v>200000</v>
      </c>
      <c r="N78" s="243">
        <f t="shared" ca="1" si="73"/>
        <v>0</v>
      </c>
      <c r="O78" s="243">
        <f t="shared" ca="1" si="73"/>
        <v>0</v>
      </c>
      <c r="P78" s="243">
        <f t="shared" ca="1" si="73"/>
        <v>0</v>
      </c>
      <c r="Q78" s="243">
        <f t="shared" ca="1" si="73"/>
        <v>0</v>
      </c>
      <c r="R78" s="243">
        <f t="shared" ca="1" si="73"/>
        <v>0</v>
      </c>
      <c r="S78" s="243">
        <f t="shared" ca="1" si="73"/>
        <v>0</v>
      </c>
      <c r="T78" s="243">
        <f t="shared" ca="1" si="73"/>
        <v>0</v>
      </c>
      <c r="U78" s="243">
        <f t="shared" ca="1" si="73"/>
        <v>0</v>
      </c>
      <c r="V78" s="243">
        <f t="shared" ca="1" si="73"/>
        <v>0</v>
      </c>
      <c r="W78" s="243">
        <f t="shared" ca="1" si="73"/>
        <v>0</v>
      </c>
      <c r="X78" s="243">
        <f t="shared" ca="1" si="73"/>
        <v>0</v>
      </c>
      <c r="Y78" s="243">
        <f t="shared" ca="1" si="73"/>
        <v>0</v>
      </c>
      <c r="Z78" s="243">
        <f t="shared" ca="1" si="73"/>
        <v>0</v>
      </c>
      <c r="AA78" s="243">
        <f t="shared" ca="1" si="73"/>
        <v>0</v>
      </c>
      <c r="AB78" s="243">
        <f t="shared" ca="1" si="73"/>
        <v>0</v>
      </c>
      <c r="AC78" s="243">
        <f t="shared" ca="1" si="73"/>
        <v>0</v>
      </c>
      <c r="AD78" s="243">
        <f t="shared" ca="1" si="73"/>
        <v>0</v>
      </c>
      <c r="AE78" s="243">
        <f t="shared" ca="1" si="73"/>
        <v>0</v>
      </c>
      <c r="AF78" s="243">
        <f t="shared" ca="1" si="73"/>
        <v>0</v>
      </c>
      <c r="AG78" s="243">
        <f t="shared" ca="1" si="73"/>
        <v>0</v>
      </c>
      <c r="AH78" s="243">
        <f t="shared" ca="1" si="73"/>
        <v>0</v>
      </c>
      <c r="AI78" s="243">
        <f t="shared" ca="1" si="73"/>
        <v>0</v>
      </c>
      <c r="AJ78" s="243">
        <f t="shared" ca="1" si="73"/>
        <v>0</v>
      </c>
      <c r="AK78" s="243">
        <f t="shared" ca="1" si="73"/>
        <v>0</v>
      </c>
      <c r="AL78" s="243">
        <f t="shared" ca="1" si="73"/>
        <v>0</v>
      </c>
      <c r="AM78" s="243">
        <f t="shared" ca="1" si="73"/>
        <v>0</v>
      </c>
      <c r="AN78" s="243">
        <f t="shared" ca="1" si="73"/>
        <v>0</v>
      </c>
      <c r="AO78" s="243">
        <f t="shared" ca="1" si="73"/>
        <v>0</v>
      </c>
      <c r="AP78" s="243">
        <f t="shared" ca="1" si="73"/>
        <v>0</v>
      </c>
      <c r="AQ78" s="243">
        <f t="shared" ca="1" si="73"/>
        <v>0</v>
      </c>
      <c r="AR78" s="243">
        <f t="shared" ca="1" si="73"/>
        <v>0</v>
      </c>
      <c r="AS78" s="243">
        <f t="shared" ca="1" si="73"/>
        <v>0</v>
      </c>
      <c r="AT78" s="243">
        <f t="shared" ca="1" si="73"/>
        <v>0</v>
      </c>
      <c r="AU78" s="243">
        <f t="shared" ca="1" si="73"/>
        <v>0</v>
      </c>
      <c r="AV78" s="243">
        <f t="shared" ca="1" si="73"/>
        <v>0</v>
      </c>
      <c r="AW78" s="243">
        <f t="shared" ca="1" si="73"/>
        <v>0</v>
      </c>
      <c r="AX78" s="243">
        <f t="shared" ca="1" si="73"/>
        <v>0</v>
      </c>
      <c r="AY78" s="243">
        <f t="shared" ca="1" si="73"/>
        <v>0</v>
      </c>
      <c r="AZ78" s="243">
        <f t="shared" ca="1" si="73"/>
        <v>0</v>
      </c>
      <c r="BA78" s="243">
        <f t="shared" ca="1" si="73"/>
        <v>0</v>
      </c>
      <c r="BB78" s="243">
        <f t="shared" ca="1" si="73"/>
        <v>0</v>
      </c>
      <c r="BC78" s="243">
        <f t="shared" ca="1" si="73"/>
        <v>0</v>
      </c>
      <c r="BD78" s="243">
        <f t="shared" ca="1" si="73"/>
        <v>0</v>
      </c>
      <c r="BE78" s="243">
        <f t="shared" ca="1" si="73"/>
        <v>0</v>
      </c>
      <c r="BF78" s="243">
        <f t="shared" ca="1" si="73"/>
        <v>0</v>
      </c>
      <c r="BG78" s="243">
        <f t="shared" ca="1" si="73"/>
        <v>0</v>
      </c>
      <c r="BH78" s="243">
        <f t="shared" ca="1" si="73"/>
        <v>0</v>
      </c>
      <c r="BI78" s="243">
        <f t="shared" ca="1" si="73"/>
        <v>0</v>
      </c>
      <c r="BJ78" s="243">
        <f t="shared" ca="1" si="73"/>
        <v>0</v>
      </c>
      <c r="BK78" s="243">
        <f t="shared" ca="1" si="73"/>
        <v>0</v>
      </c>
      <c r="BL78" s="243">
        <f t="shared" ca="1" si="73"/>
        <v>0</v>
      </c>
      <c r="BM78" s="243">
        <f t="shared" ca="1" si="73"/>
        <v>0</v>
      </c>
      <c r="BN78" s="243">
        <f t="shared" ca="1" si="73"/>
        <v>0</v>
      </c>
      <c r="BO78" s="243">
        <f t="shared" ca="1" si="73"/>
        <v>0</v>
      </c>
      <c r="BP78" s="243">
        <f t="shared" ca="1" si="73"/>
        <v>0</v>
      </c>
      <c r="BQ78" s="243">
        <f t="shared" ca="1" si="73"/>
        <v>0</v>
      </c>
      <c r="BR78" s="243">
        <f t="shared" ca="1" si="73"/>
        <v>0</v>
      </c>
      <c r="BS78" s="243">
        <f t="shared" ca="1" si="73"/>
        <v>0</v>
      </c>
      <c r="BT78" s="243">
        <f t="shared" ca="1" si="73"/>
        <v>0</v>
      </c>
      <c r="BU78" s="243">
        <f t="shared" ca="1" si="69"/>
        <v>0</v>
      </c>
      <c r="BV78" s="243">
        <f t="shared" ca="1" si="69"/>
        <v>0</v>
      </c>
      <c r="BW78" s="243">
        <f t="shared" ca="1" si="69"/>
        <v>0</v>
      </c>
      <c r="BX78" s="243">
        <f t="shared" ca="1" si="69"/>
        <v>0</v>
      </c>
      <c r="BY78" s="243">
        <f t="shared" ca="1" si="69"/>
        <v>0</v>
      </c>
      <c r="BZ78" s="243">
        <f t="shared" ca="1" si="69"/>
        <v>0</v>
      </c>
      <c r="CA78" s="243">
        <f t="shared" ca="1" si="69"/>
        <v>0</v>
      </c>
      <c r="CB78" s="243">
        <f t="shared" ca="1" si="69"/>
        <v>0</v>
      </c>
      <c r="CC78" s="243">
        <f t="shared" ca="1" si="69"/>
        <v>0</v>
      </c>
      <c r="CD78" s="243">
        <f t="shared" ca="1" si="69"/>
        <v>0</v>
      </c>
      <c r="CE78" s="243">
        <f t="shared" ca="1" si="69"/>
        <v>0</v>
      </c>
      <c r="CF78" s="243">
        <f t="shared" ca="1" si="69"/>
        <v>0</v>
      </c>
      <c r="CG78" s="243">
        <f t="shared" ca="1" si="69"/>
        <v>0</v>
      </c>
      <c r="CH78" s="243">
        <f t="shared" ca="1" si="69"/>
        <v>0</v>
      </c>
      <c r="CI78" s="243">
        <f t="shared" ca="1" si="69"/>
        <v>0</v>
      </c>
      <c r="CJ78" s="243">
        <f t="shared" ca="1" si="69"/>
        <v>0</v>
      </c>
      <c r="CK78" s="243">
        <f t="shared" ca="1" si="69"/>
        <v>0</v>
      </c>
      <c r="CL78" s="243">
        <f t="shared" ca="1" si="69"/>
        <v>0</v>
      </c>
      <c r="CM78" s="243">
        <f t="shared" ca="1" si="69"/>
        <v>0</v>
      </c>
      <c r="CN78" s="243">
        <f t="shared" ca="1" si="69"/>
        <v>0</v>
      </c>
      <c r="CO78" s="243">
        <f t="shared" ca="1" si="69"/>
        <v>0</v>
      </c>
      <c r="CP78" s="243">
        <f t="shared" ca="1" si="69"/>
        <v>0</v>
      </c>
      <c r="CQ78" s="243">
        <f t="shared" ca="1" si="69"/>
        <v>0</v>
      </c>
      <c r="CR78" s="243">
        <f t="shared" ca="1" si="69"/>
        <v>0</v>
      </c>
      <c r="CS78" s="243">
        <f t="shared" ca="1" si="69"/>
        <v>0</v>
      </c>
      <c r="CT78" s="243">
        <f t="shared" ca="1" si="69"/>
        <v>0</v>
      </c>
      <c r="CU78" s="243">
        <f t="shared" ca="1" si="69"/>
        <v>0</v>
      </c>
      <c r="CV78" s="243">
        <f t="shared" ca="1" si="69"/>
        <v>0</v>
      </c>
      <c r="CW78" s="243">
        <f t="shared" ca="1" si="69"/>
        <v>0</v>
      </c>
      <c r="CX78" s="243">
        <f t="shared" ca="1" si="69"/>
        <v>0</v>
      </c>
      <c r="CY78" s="243">
        <f t="shared" ca="1" si="69"/>
        <v>0</v>
      </c>
      <c r="CZ78" s="243">
        <f t="shared" ca="1" si="69"/>
        <v>0</v>
      </c>
      <c r="DA78" s="243">
        <f t="shared" ca="1" si="69"/>
        <v>0</v>
      </c>
      <c r="DB78" s="243">
        <f t="shared" ca="1" si="69"/>
        <v>0</v>
      </c>
      <c r="DC78" s="243">
        <f t="shared" ca="1" si="69"/>
        <v>0</v>
      </c>
      <c r="DE78" s="113" t="str">
        <f t="shared" ca="1" si="74"/>
        <v>E.3.1.</v>
      </c>
      <c r="DF78">
        <v>1</v>
      </c>
      <c r="DG78">
        <f t="shared" ca="1" si="75"/>
        <v>21</v>
      </c>
      <c r="DH78">
        <v>0</v>
      </c>
    </row>
    <row r="79" spans="1:112" hidden="1">
      <c r="A79" s="68">
        <v>67</v>
      </c>
      <c r="B79" s="240" t="str">
        <f t="shared" ca="1" si="70"/>
        <v>E.3.2.</v>
      </c>
      <c r="C79" s="241" t="str">
        <f t="shared" ca="1" si="71"/>
        <v>Veikla</v>
      </c>
      <c r="D79" s="244"/>
      <c r="E79" s="242">
        <f t="shared" ca="1" si="72"/>
        <v>0.21</v>
      </c>
      <c r="F79" s="171">
        <f ca="1">H79+NPV(FD,I79:INDEX(I79:DC79,PAL))</f>
        <v>0</v>
      </c>
      <c r="G79" s="171">
        <f ca="1">SUMIF($H$5:$DC$5,"&lt;="&amp;PAL,$H79:$DC79)</f>
        <v>0</v>
      </c>
      <c r="H79" s="243">
        <f t="shared" ca="1" si="41"/>
        <v>0</v>
      </c>
      <c r="I79" s="243">
        <f t="shared" ca="1" si="73"/>
        <v>0</v>
      </c>
      <c r="J79" s="243">
        <f t="shared" ca="1" si="73"/>
        <v>0</v>
      </c>
      <c r="K79" s="243">
        <f t="shared" ca="1" si="73"/>
        <v>0</v>
      </c>
      <c r="L79" s="243">
        <f t="shared" ca="1" si="73"/>
        <v>0</v>
      </c>
      <c r="M79" s="243">
        <f t="shared" ca="1" si="73"/>
        <v>0</v>
      </c>
      <c r="N79" s="243">
        <f t="shared" ca="1" si="73"/>
        <v>0</v>
      </c>
      <c r="O79" s="243">
        <f t="shared" ca="1" si="73"/>
        <v>0</v>
      </c>
      <c r="P79" s="243">
        <f t="shared" ca="1" si="73"/>
        <v>0</v>
      </c>
      <c r="Q79" s="243">
        <f t="shared" ca="1" si="73"/>
        <v>0</v>
      </c>
      <c r="R79" s="243">
        <f t="shared" ca="1" si="73"/>
        <v>0</v>
      </c>
      <c r="S79" s="243">
        <f t="shared" ca="1" si="73"/>
        <v>0</v>
      </c>
      <c r="T79" s="243">
        <f t="shared" ca="1" si="73"/>
        <v>0</v>
      </c>
      <c r="U79" s="243">
        <f t="shared" ca="1" si="73"/>
        <v>0</v>
      </c>
      <c r="V79" s="243">
        <f t="shared" ca="1" si="73"/>
        <v>0</v>
      </c>
      <c r="W79" s="243">
        <f t="shared" ca="1" si="73"/>
        <v>0</v>
      </c>
      <c r="X79" s="243">
        <f t="shared" ca="1" si="73"/>
        <v>0</v>
      </c>
      <c r="Y79" s="243">
        <f t="shared" ca="1" si="73"/>
        <v>0</v>
      </c>
      <c r="Z79" s="243">
        <f t="shared" ca="1" si="73"/>
        <v>0</v>
      </c>
      <c r="AA79" s="243">
        <f t="shared" ca="1" si="73"/>
        <v>0</v>
      </c>
      <c r="AB79" s="243">
        <f t="shared" ca="1" si="73"/>
        <v>0</v>
      </c>
      <c r="AC79" s="243">
        <f t="shared" ca="1" si="73"/>
        <v>0</v>
      </c>
      <c r="AD79" s="243">
        <f t="shared" ca="1" si="73"/>
        <v>0</v>
      </c>
      <c r="AE79" s="243">
        <f t="shared" ca="1" si="73"/>
        <v>0</v>
      </c>
      <c r="AF79" s="243">
        <f t="shared" ca="1" si="73"/>
        <v>0</v>
      </c>
      <c r="AG79" s="243">
        <f t="shared" ca="1" si="73"/>
        <v>0</v>
      </c>
      <c r="AH79" s="243">
        <f t="shared" ca="1" si="73"/>
        <v>0</v>
      </c>
      <c r="AI79" s="243">
        <f t="shared" ca="1" si="73"/>
        <v>0</v>
      </c>
      <c r="AJ79" s="243">
        <f t="shared" ca="1" si="73"/>
        <v>0</v>
      </c>
      <c r="AK79" s="243">
        <f t="shared" ca="1" si="73"/>
        <v>0</v>
      </c>
      <c r="AL79" s="243">
        <f t="shared" ca="1" si="73"/>
        <v>0</v>
      </c>
      <c r="AM79" s="243">
        <f t="shared" ca="1" si="73"/>
        <v>0</v>
      </c>
      <c r="AN79" s="243">
        <f t="shared" ca="1" si="73"/>
        <v>0</v>
      </c>
      <c r="AO79" s="243">
        <f t="shared" ca="1" si="73"/>
        <v>0</v>
      </c>
      <c r="AP79" s="243">
        <f t="shared" ca="1" si="73"/>
        <v>0</v>
      </c>
      <c r="AQ79" s="243">
        <f t="shared" ca="1" si="73"/>
        <v>0</v>
      </c>
      <c r="AR79" s="243">
        <f t="shared" ca="1" si="73"/>
        <v>0</v>
      </c>
      <c r="AS79" s="243">
        <f t="shared" ca="1" si="73"/>
        <v>0</v>
      </c>
      <c r="AT79" s="243">
        <f t="shared" ca="1" si="73"/>
        <v>0</v>
      </c>
      <c r="AU79" s="243">
        <f t="shared" ca="1" si="73"/>
        <v>0</v>
      </c>
      <c r="AV79" s="243">
        <f t="shared" ca="1" si="73"/>
        <v>0</v>
      </c>
      <c r="AW79" s="243">
        <f t="shared" ca="1" si="73"/>
        <v>0</v>
      </c>
      <c r="AX79" s="243">
        <f t="shared" ca="1" si="73"/>
        <v>0</v>
      </c>
      <c r="AY79" s="243">
        <f t="shared" ca="1" si="73"/>
        <v>0</v>
      </c>
      <c r="AZ79" s="243">
        <f t="shared" ca="1" si="73"/>
        <v>0</v>
      </c>
      <c r="BA79" s="243">
        <f t="shared" ca="1" si="73"/>
        <v>0</v>
      </c>
      <c r="BB79" s="243">
        <f t="shared" ca="1" si="73"/>
        <v>0</v>
      </c>
      <c r="BC79" s="243">
        <f t="shared" ca="1" si="73"/>
        <v>0</v>
      </c>
      <c r="BD79" s="243">
        <f t="shared" ca="1" si="73"/>
        <v>0</v>
      </c>
      <c r="BE79" s="243">
        <f t="shared" ca="1" si="73"/>
        <v>0</v>
      </c>
      <c r="BF79" s="243">
        <f t="shared" ca="1" si="73"/>
        <v>0</v>
      </c>
      <c r="BG79" s="243">
        <f t="shared" ca="1" si="73"/>
        <v>0</v>
      </c>
      <c r="BH79" s="243">
        <f t="shared" ca="1" si="73"/>
        <v>0</v>
      </c>
      <c r="BI79" s="243">
        <f t="shared" ca="1" si="73"/>
        <v>0</v>
      </c>
      <c r="BJ79" s="243">
        <f t="shared" ca="1" si="73"/>
        <v>0</v>
      </c>
      <c r="BK79" s="243">
        <f t="shared" ca="1" si="73"/>
        <v>0</v>
      </c>
      <c r="BL79" s="243">
        <f t="shared" ca="1" si="73"/>
        <v>0</v>
      </c>
      <c r="BM79" s="243">
        <f t="shared" ca="1" si="73"/>
        <v>0</v>
      </c>
      <c r="BN79" s="243">
        <f t="shared" ca="1" si="73"/>
        <v>0</v>
      </c>
      <c r="BO79" s="243">
        <f t="shared" ca="1" si="73"/>
        <v>0</v>
      </c>
      <c r="BP79" s="243">
        <f t="shared" ca="1" si="73"/>
        <v>0</v>
      </c>
      <c r="BQ79" s="243">
        <f t="shared" ca="1" si="73"/>
        <v>0</v>
      </c>
      <c r="BR79" s="243">
        <f t="shared" ca="1" si="73"/>
        <v>0</v>
      </c>
      <c r="BS79" s="243">
        <f t="shared" ca="1" si="73"/>
        <v>0</v>
      </c>
      <c r="BT79" s="243">
        <f t="shared" ref="BT79:DC82" ca="1" si="78">OFFSET(INDIRECT("'"&amp;Opt_alt&amp;"'!H12"),$A79,BT$5)*$DF79</f>
        <v>0</v>
      </c>
      <c r="BU79" s="243">
        <f t="shared" ca="1" si="78"/>
        <v>0</v>
      </c>
      <c r="BV79" s="243">
        <f t="shared" ca="1" si="78"/>
        <v>0</v>
      </c>
      <c r="BW79" s="243">
        <f t="shared" ca="1" si="78"/>
        <v>0</v>
      </c>
      <c r="BX79" s="243">
        <f t="shared" ca="1" si="78"/>
        <v>0</v>
      </c>
      <c r="BY79" s="243">
        <f t="shared" ca="1" si="78"/>
        <v>0</v>
      </c>
      <c r="BZ79" s="243">
        <f t="shared" ca="1" si="78"/>
        <v>0</v>
      </c>
      <c r="CA79" s="243">
        <f t="shared" ca="1" si="78"/>
        <v>0</v>
      </c>
      <c r="CB79" s="243">
        <f t="shared" ca="1" si="78"/>
        <v>0</v>
      </c>
      <c r="CC79" s="243">
        <f t="shared" ca="1" si="78"/>
        <v>0</v>
      </c>
      <c r="CD79" s="243">
        <f t="shared" ca="1" si="78"/>
        <v>0</v>
      </c>
      <c r="CE79" s="243">
        <f t="shared" ca="1" si="78"/>
        <v>0</v>
      </c>
      <c r="CF79" s="243">
        <f t="shared" ca="1" si="78"/>
        <v>0</v>
      </c>
      <c r="CG79" s="243">
        <f t="shared" ca="1" si="78"/>
        <v>0</v>
      </c>
      <c r="CH79" s="243">
        <f t="shared" ca="1" si="78"/>
        <v>0</v>
      </c>
      <c r="CI79" s="243">
        <f t="shared" ca="1" si="78"/>
        <v>0</v>
      </c>
      <c r="CJ79" s="243">
        <f t="shared" ca="1" si="78"/>
        <v>0</v>
      </c>
      <c r="CK79" s="243">
        <f t="shared" ca="1" si="78"/>
        <v>0</v>
      </c>
      <c r="CL79" s="243">
        <f t="shared" ca="1" si="78"/>
        <v>0</v>
      </c>
      <c r="CM79" s="243">
        <f t="shared" ca="1" si="78"/>
        <v>0</v>
      </c>
      <c r="CN79" s="243">
        <f t="shared" ca="1" si="78"/>
        <v>0</v>
      </c>
      <c r="CO79" s="243">
        <f t="shared" ca="1" si="78"/>
        <v>0</v>
      </c>
      <c r="CP79" s="243">
        <f t="shared" ca="1" si="78"/>
        <v>0</v>
      </c>
      <c r="CQ79" s="243">
        <f t="shared" ca="1" si="78"/>
        <v>0</v>
      </c>
      <c r="CR79" s="243">
        <f t="shared" ca="1" si="78"/>
        <v>0</v>
      </c>
      <c r="CS79" s="243">
        <f t="shared" ca="1" si="78"/>
        <v>0</v>
      </c>
      <c r="CT79" s="243">
        <f t="shared" ca="1" si="78"/>
        <v>0</v>
      </c>
      <c r="CU79" s="243">
        <f t="shared" ca="1" si="78"/>
        <v>0</v>
      </c>
      <c r="CV79" s="243">
        <f t="shared" ca="1" si="78"/>
        <v>0</v>
      </c>
      <c r="CW79" s="243">
        <f t="shared" ca="1" si="78"/>
        <v>0</v>
      </c>
      <c r="CX79" s="243">
        <f t="shared" ca="1" si="78"/>
        <v>0</v>
      </c>
      <c r="CY79" s="243">
        <f t="shared" ca="1" si="78"/>
        <v>0</v>
      </c>
      <c r="CZ79" s="243">
        <f t="shared" ca="1" si="78"/>
        <v>0</v>
      </c>
      <c r="DA79" s="243">
        <f t="shared" ca="1" si="78"/>
        <v>0</v>
      </c>
      <c r="DB79" s="243">
        <f t="shared" ca="1" si="78"/>
        <v>0</v>
      </c>
      <c r="DC79" s="243">
        <f t="shared" ca="1" si="78"/>
        <v>0</v>
      </c>
      <c r="DE79" s="113" t="str">
        <f t="shared" ca="1" si="74"/>
        <v>E.3.2.</v>
      </c>
      <c r="DF79">
        <v>1</v>
      </c>
      <c r="DG79">
        <f t="shared" ca="1" si="75"/>
        <v>21</v>
      </c>
      <c r="DH79">
        <v>0</v>
      </c>
    </row>
    <row r="80" spans="1:112" hidden="1">
      <c r="A80" s="68">
        <v>68</v>
      </c>
      <c r="B80" s="240" t="str">
        <f t="shared" ca="1" si="70"/>
        <v>E.3.3.</v>
      </c>
      <c r="C80" s="241" t="str">
        <f t="shared" ca="1" si="71"/>
        <v>Veikla</v>
      </c>
      <c r="D80" s="244"/>
      <c r="E80" s="242">
        <f t="shared" ca="1" si="72"/>
        <v>0.21</v>
      </c>
      <c r="F80" s="171">
        <f ca="1">H80+NPV(FD,I80:INDEX(I80:DC80,PAL))</f>
        <v>0</v>
      </c>
      <c r="G80" s="171">
        <f ca="1">SUMIF($H$5:$DC$5,"&lt;="&amp;PAL,$H80:$DC80)</f>
        <v>0</v>
      </c>
      <c r="H80" s="243">
        <f t="shared" ca="1" si="41"/>
        <v>0</v>
      </c>
      <c r="I80" s="243">
        <f t="shared" ref="I80:BT83" ca="1" si="79">OFFSET(INDIRECT("'"&amp;Opt_alt&amp;"'!H12"),$A80,I$5)*$DF80</f>
        <v>0</v>
      </c>
      <c r="J80" s="243">
        <f t="shared" ca="1" si="79"/>
        <v>0</v>
      </c>
      <c r="K80" s="243">
        <f t="shared" ca="1" si="79"/>
        <v>0</v>
      </c>
      <c r="L80" s="243">
        <f t="shared" ca="1" si="79"/>
        <v>0</v>
      </c>
      <c r="M80" s="243">
        <f t="shared" ca="1" si="79"/>
        <v>0</v>
      </c>
      <c r="N80" s="243">
        <f t="shared" ca="1" si="79"/>
        <v>0</v>
      </c>
      <c r="O80" s="243">
        <f t="shared" ca="1" si="79"/>
        <v>0</v>
      </c>
      <c r="P80" s="243">
        <f t="shared" ca="1" si="79"/>
        <v>0</v>
      </c>
      <c r="Q80" s="243">
        <f t="shared" ca="1" si="79"/>
        <v>0</v>
      </c>
      <c r="R80" s="243">
        <f t="shared" ca="1" si="79"/>
        <v>0</v>
      </c>
      <c r="S80" s="243">
        <f t="shared" ca="1" si="79"/>
        <v>0</v>
      </c>
      <c r="T80" s="243">
        <f t="shared" ca="1" si="79"/>
        <v>0</v>
      </c>
      <c r="U80" s="243">
        <f t="shared" ca="1" si="79"/>
        <v>0</v>
      </c>
      <c r="V80" s="243">
        <f t="shared" ca="1" si="79"/>
        <v>0</v>
      </c>
      <c r="W80" s="243">
        <f t="shared" ca="1" si="79"/>
        <v>0</v>
      </c>
      <c r="X80" s="243">
        <f t="shared" ca="1" si="79"/>
        <v>0</v>
      </c>
      <c r="Y80" s="243">
        <f t="shared" ca="1" si="79"/>
        <v>0</v>
      </c>
      <c r="Z80" s="243">
        <f t="shared" ca="1" si="79"/>
        <v>0</v>
      </c>
      <c r="AA80" s="243">
        <f t="shared" ca="1" si="79"/>
        <v>0</v>
      </c>
      <c r="AB80" s="243">
        <f t="shared" ca="1" si="79"/>
        <v>0</v>
      </c>
      <c r="AC80" s="243">
        <f t="shared" ca="1" si="79"/>
        <v>0</v>
      </c>
      <c r="AD80" s="243">
        <f t="shared" ca="1" si="79"/>
        <v>0</v>
      </c>
      <c r="AE80" s="243">
        <f t="shared" ca="1" si="79"/>
        <v>0</v>
      </c>
      <c r="AF80" s="243">
        <f t="shared" ca="1" si="79"/>
        <v>0</v>
      </c>
      <c r="AG80" s="243">
        <f t="shared" ca="1" si="79"/>
        <v>0</v>
      </c>
      <c r="AH80" s="243">
        <f t="shared" ca="1" si="79"/>
        <v>0</v>
      </c>
      <c r="AI80" s="243">
        <f t="shared" ca="1" si="79"/>
        <v>0</v>
      </c>
      <c r="AJ80" s="243">
        <f t="shared" ca="1" si="79"/>
        <v>0</v>
      </c>
      <c r="AK80" s="243">
        <f t="shared" ca="1" si="79"/>
        <v>0</v>
      </c>
      <c r="AL80" s="243">
        <f t="shared" ca="1" si="79"/>
        <v>0</v>
      </c>
      <c r="AM80" s="243">
        <f t="shared" ca="1" si="79"/>
        <v>0</v>
      </c>
      <c r="AN80" s="243">
        <f t="shared" ca="1" si="79"/>
        <v>0</v>
      </c>
      <c r="AO80" s="243">
        <f t="shared" ca="1" si="79"/>
        <v>0</v>
      </c>
      <c r="AP80" s="243">
        <f t="shared" ca="1" si="79"/>
        <v>0</v>
      </c>
      <c r="AQ80" s="243">
        <f t="shared" ca="1" si="79"/>
        <v>0</v>
      </c>
      <c r="AR80" s="243">
        <f t="shared" ca="1" si="79"/>
        <v>0</v>
      </c>
      <c r="AS80" s="243">
        <f t="shared" ca="1" si="79"/>
        <v>0</v>
      </c>
      <c r="AT80" s="243">
        <f t="shared" ca="1" si="79"/>
        <v>0</v>
      </c>
      <c r="AU80" s="243">
        <f t="shared" ca="1" si="79"/>
        <v>0</v>
      </c>
      <c r="AV80" s="243">
        <f t="shared" ca="1" si="79"/>
        <v>0</v>
      </c>
      <c r="AW80" s="243">
        <f t="shared" ca="1" si="79"/>
        <v>0</v>
      </c>
      <c r="AX80" s="243">
        <f t="shared" ca="1" si="79"/>
        <v>0</v>
      </c>
      <c r="AY80" s="243">
        <f t="shared" ca="1" si="79"/>
        <v>0</v>
      </c>
      <c r="AZ80" s="243">
        <f t="shared" ca="1" si="79"/>
        <v>0</v>
      </c>
      <c r="BA80" s="243">
        <f t="shared" ca="1" si="79"/>
        <v>0</v>
      </c>
      <c r="BB80" s="243">
        <f t="shared" ca="1" si="79"/>
        <v>0</v>
      </c>
      <c r="BC80" s="243">
        <f t="shared" ca="1" si="79"/>
        <v>0</v>
      </c>
      <c r="BD80" s="243">
        <f t="shared" ca="1" si="79"/>
        <v>0</v>
      </c>
      <c r="BE80" s="243">
        <f t="shared" ca="1" si="79"/>
        <v>0</v>
      </c>
      <c r="BF80" s="243">
        <f t="shared" ca="1" si="79"/>
        <v>0</v>
      </c>
      <c r="BG80" s="243">
        <f t="shared" ca="1" si="79"/>
        <v>0</v>
      </c>
      <c r="BH80" s="243">
        <f t="shared" ca="1" si="79"/>
        <v>0</v>
      </c>
      <c r="BI80" s="243">
        <f t="shared" ca="1" si="79"/>
        <v>0</v>
      </c>
      <c r="BJ80" s="243">
        <f t="shared" ca="1" si="79"/>
        <v>0</v>
      </c>
      <c r="BK80" s="243">
        <f t="shared" ca="1" si="79"/>
        <v>0</v>
      </c>
      <c r="BL80" s="243">
        <f t="shared" ca="1" si="79"/>
        <v>0</v>
      </c>
      <c r="BM80" s="243">
        <f t="shared" ca="1" si="79"/>
        <v>0</v>
      </c>
      <c r="BN80" s="243">
        <f t="shared" ca="1" si="79"/>
        <v>0</v>
      </c>
      <c r="BO80" s="243">
        <f t="shared" ca="1" si="79"/>
        <v>0</v>
      </c>
      <c r="BP80" s="243">
        <f t="shared" ca="1" si="79"/>
        <v>0</v>
      </c>
      <c r="BQ80" s="243">
        <f t="shared" ca="1" si="79"/>
        <v>0</v>
      </c>
      <c r="BR80" s="243">
        <f t="shared" ca="1" si="79"/>
        <v>0</v>
      </c>
      <c r="BS80" s="243">
        <f t="shared" ca="1" si="79"/>
        <v>0</v>
      </c>
      <c r="BT80" s="243">
        <f t="shared" ca="1" si="79"/>
        <v>0</v>
      </c>
      <c r="BU80" s="243">
        <f t="shared" ca="1" si="78"/>
        <v>0</v>
      </c>
      <c r="BV80" s="243">
        <f t="shared" ca="1" si="78"/>
        <v>0</v>
      </c>
      <c r="BW80" s="243">
        <f t="shared" ca="1" si="78"/>
        <v>0</v>
      </c>
      <c r="BX80" s="243">
        <f t="shared" ca="1" si="78"/>
        <v>0</v>
      </c>
      <c r="BY80" s="243">
        <f t="shared" ca="1" si="78"/>
        <v>0</v>
      </c>
      <c r="BZ80" s="243">
        <f t="shared" ca="1" si="78"/>
        <v>0</v>
      </c>
      <c r="CA80" s="243">
        <f t="shared" ca="1" si="78"/>
        <v>0</v>
      </c>
      <c r="CB80" s="243">
        <f t="shared" ca="1" si="78"/>
        <v>0</v>
      </c>
      <c r="CC80" s="243">
        <f t="shared" ca="1" si="78"/>
        <v>0</v>
      </c>
      <c r="CD80" s="243">
        <f t="shared" ca="1" si="78"/>
        <v>0</v>
      </c>
      <c r="CE80" s="243">
        <f t="shared" ca="1" si="78"/>
        <v>0</v>
      </c>
      <c r="CF80" s="243">
        <f t="shared" ca="1" si="78"/>
        <v>0</v>
      </c>
      <c r="CG80" s="243">
        <f t="shared" ca="1" si="78"/>
        <v>0</v>
      </c>
      <c r="CH80" s="243">
        <f t="shared" ca="1" si="78"/>
        <v>0</v>
      </c>
      <c r="CI80" s="243">
        <f t="shared" ca="1" si="78"/>
        <v>0</v>
      </c>
      <c r="CJ80" s="243">
        <f t="shared" ca="1" si="78"/>
        <v>0</v>
      </c>
      <c r="CK80" s="243">
        <f t="shared" ca="1" si="78"/>
        <v>0</v>
      </c>
      <c r="CL80" s="243">
        <f t="shared" ca="1" si="78"/>
        <v>0</v>
      </c>
      <c r="CM80" s="243">
        <f t="shared" ca="1" si="78"/>
        <v>0</v>
      </c>
      <c r="CN80" s="243">
        <f t="shared" ca="1" si="78"/>
        <v>0</v>
      </c>
      <c r="CO80" s="243">
        <f t="shared" ca="1" si="78"/>
        <v>0</v>
      </c>
      <c r="CP80" s="243">
        <f t="shared" ca="1" si="78"/>
        <v>0</v>
      </c>
      <c r="CQ80" s="243">
        <f t="shared" ca="1" si="78"/>
        <v>0</v>
      </c>
      <c r="CR80" s="243">
        <f t="shared" ca="1" si="78"/>
        <v>0</v>
      </c>
      <c r="CS80" s="243">
        <f t="shared" ca="1" si="78"/>
        <v>0</v>
      </c>
      <c r="CT80" s="243">
        <f t="shared" ca="1" si="78"/>
        <v>0</v>
      </c>
      <c r="CU80" s="243">
        <f t="shared" ca="1" si="78"/>
        <v>0</v>
      </c>
      <c r="CV80" s="243">
        <f t="shared" ca="1" si="78"/>
        <v>0</v>
      </c>
      <c r="CW80" s="243">
        <f t="shared" ca="1" si="78"/>
        <v>0</v>
      </c>
      <c r="CX80" s="243">
        <f t="shared" ca="1" si="78"/>
        <v>0</v>
      </c>
      <c r="CY80" s="243">
        <f t="shared" ca="1" si="78"/>
        <v>0</v>
      </c>
      <c r="CZ80" s="243">
        <f t="shared" ca="1" si="78"/>
        <v>0</v>
      </c>
      <c r="DA80" s="243">
        <f t="shared" ca="1" si="78"/>
        <v>0</v>
      </c>
      <c r="DB80" s="243">
        <f t="shared" ca="1" si="78"/>
        <v>0</v>
      </c>
      <c r="DC80" s="243">
        <f t="shared" ca="1" si="78"/>
        <v>0</v>
      </c>
      <c r="DE80" s="113" t="str">
        <f t="shared" ca="1" si="74"/>
        <v>E.3.3.</v>
      </c>
      <c r="DF80">
        <v>1</v>
      </c>
      <c r="DG80">
        <f t="shared" ca="1" si="75"/>
        <v>21</v>
      </c>
      <c r="DH80">
        <v>0</v>
      </c>
    </row>
    <row r="81" spans="1:112" hidden="1">
      <c r="A81" s="68">
        <v>69</v>
      </c>
      <c r="B81" s="240" t="str">
        <f t="shared" ca="1" si="70"/>
        <v>E.3.4.</v>
      </c>
      <c r="C81" s="241" t="str">
        <f t="shared" ca="1" si="71"/>
        <v>Veikla</v>
      </c>
      <c r="D81" s="244"/>
      <c r="E81" s="242">
        <f t="shared" ca="1" si="72"/>
        <v>0.21</v>
      </c>
      <c r="F81" s="171">
        <f ca="1">H81+NPV(FD,I81:INDEX(I81:DC81,PAL))</f>
        <v>0</v>
      </c>
      <c r="G81" s="171">
        <f ca="1">SUMIF($H$5:$DC$5,"&lt;="&amp;PAL,$H81:$DC81)</f>
        <v>0</v>
      </c>
      <c r="H81" s="243">
        <f t="shared" ca="1" si="41"/>
        <v>0</v>
      </c>
      <c r="I81" s="243">
        <f t="shared" ca="1" si="79"/>
        <v>0</v>
      </c>
      <c r="J81" s="243">
        <f t="shared" ca="1" si="79"/>
        <v>0</v>
      </c>
      <c r="K81" s="243">
        <f t="shared" ca="1" si="79"/>
        <v>0</v>
      </c>
      <c r="L81" s="243">
        <f t="shared" ca="1" si="79"/>
        <v>0</v>
      </c>
      <c r="M81" s="243">
        <f t="shared" ca="1" si="79"/>
        <v>0</v>
      </c>
      <c r="N81" s="243">
        <f t="shared" ca="1" si="79"/>
        <v>0</v>
      </c>
      <c r="O81" s="243">
        <f t="shared" ca="1" si="79"/>
        <v>0</v>
      </c>
      <c r="P81" s="243">
        <f t="shared" ca="1" si="79"/>
        <v>0</v>
      </c>
      <c r="Q81" s="243">
        <f t="shared" ca="1" si="79"/>
        <v>0</v>
      </c>
      <c r="R81" s="243">
        <f t="shared" ca="1" si="79"/>
        <v>0</v>
      </c>
      <c r="S81" s="243">
        <f t="shared" ca="1" si="79"/>
        <v>0</v>
      </c>
      <c r="T81" s="243">
        <f t="shared" ca="1" si="79"/>
        <v>0</v>
      </c>
      <c r="U81" s="243">
        <f t="shared" ca="1" si="79"/>
        <v>0</v>
      </c>
      <c r="V81" s="243">
        <f t="shared" ca="1" si="79"/>
        <v>0</v>
      </c>
      <c r="W81" s="243">
        <f t="shared" ca="1" si="79"/>
        <v>0</v>
      </c>
      <c r="X81" s="243">
        <f t="shared" ca="1" si="79"/>
        <v>0</v>
      </c>
      <c r="Y81" s="243">
        <f t="shared" ca="1" si="79"/>
        <v>0</v>
      </c>
      <c r="Z81" s="243">
        <f t="shared" ca="1" si="79"/>
        <v>0</v>
      </c>
      <c r="AA81" s="243">
        <f t="shared" ca="1" si="79"/>
        <v>0</v>
      </c>
      <c r="AB81" s="243">
        <f t="shared" ca="1" si="79"/>
        <v>0</v>
      </c>
      <c r="AC81" s="243">
        <f t="shared" ca="1" si="79"/>
        <v>0</v>
      </c>
      <c r="AD81" s="243">
        <f t="shared" ca="1" si="79"/>
        <v>0</v>
      </c>
      <c r="AE81" s="243">
        <f t="shared" ca="1" si="79"/>
        <v>0</v>
      </c>
      <c r="AF81" s="243">
        <f t="shared" ca="1" si="79"/>
        <v>0</v>
      </c>
      <c r="AG81" s="243">
        <f t="shared" ca="1" si="79"/>
        <v>0</v>
      </c>
      <c r="AH81" s="243">
        <f t="shared" ca="1" si="79"/>
        <v>0</v>
      </c>
      <c r="AI81" s="243">
        <f t="shared" ca="1" si="79"/>
        <v>0</v>
      </c>
      <c r="AJ81" s="243">
        <f t="shared" ca="1" si="79"/>
        <v>0</v>
      </c>
      <c r="AK81" s="243">
        <f t="shared" ca="1" si="79"/>
        <v>0</v>
      </c>
      <c r="AL81" s="243">
        <f t="shared" ca="1" si="79"/>
        <v>0</v>
      </c>
      <c r="AM81" s="243">
        <f t="shared" ca="1" si="79"/>
        <v>0</v>
      </c>
      <c r="AN81" s="243">
        <f t="shared" ca="1" si="79"/>
        <v>0</v>
      </c>
      <c r="AO81" s="243">
        <f t="shared" ca="1" si="79"/>
        <v>0</v>
      </c>
      <c r="AP81" s="243">
        <f t="shared" ca="1" si="79"/>
        <v>0</v>
      </c>
      <c r="AQ81" s="243">
        <f t="shared" ca="1" si="79"/>
        <v>0</v>
      </c>
      <c r="AR81" s="243">
        <f t="shared" ca="1" si="79"/>
        <v>0</v>
      </c>
      <c r="AS81" s="243">
        <f t="shared" ca="1" si="79"/>
        <v>0</v>
      </c>
      <c r="AT81" s="243">
        <f t="shared" ca="1" si="79"/>
        <v>0</v>
      </c>
      <c r="AU81" s="243">
        <f t="shared" ca="1" si="79"/>
        <v>0</v>
      </c>
      <c r="AV81" s="243">
        <f t="shared" ca="1" si="79"/>
        <v>0</v>
      </c>
      <c r="AW81" s="243">
        <f t="shared" ca="1" si="79"/>
        <v>0</v>
      </c>
      <c r="AX81" s="243">
        <f t="shared" ca="1" si="79"/>
        <v>0</v>
      </c>
      <c r="AY81" s="243">
        <f t="shared" ca="1" si="79"/>
        <v>0</v>
      </c>
      <c r="AZ81" s="243">
        <f t="shared" ca="1" si="79"/>
        <v>0</v>
      </c>
      <c r="BA81" s="243">
        <f t="shared" ca="1" si="79"/>
        <v>0</v>
      </c>
      <c r="BB81" s="243">
        <f t="shared" ca="1" si="79"/>
        <v>0</v>
      </c>
      <c r="BC81" s="243">
        <f t="shared" ca="1" si="79"/>
        <v>0</v>
      </c>
      <c r="BD81" s="243">
        <f t="shared" ca="1" si="79"/>
        <v>0</v>
      </c>
      <c r="BE81" s="243">
        <f t="shared" ca="1" si="79"/>
        <v>0</v>
      </c>
      <c r="BF81" s="243">
        <f t="shared" ca="1" si="79"/>
        <v>0</v>
      </c>
      <c r="BG81" s="243">
        <f t="shared" ca="1" si="79"/>
        <v>0</v>
      </c>
      <c r="BH81" s="243">
        <f t="shared" ca="1" si="79"/>
        <v>0</v>
      </c>
      <c r="BI81" s="243">
        <f t="shared" ca="1" si="79"/>
        <v>0</v>
      </c>
      <c r="BJ81" s="243">
        <f t="shared" ca="1" si="79"/>
        <v>0</v>
      </c>
      <c r="BK81" s="243">
        <f t="shared" ca="1" si="79"/>
        <v>0</v>
      </c>
      <c r="BL81" s="243">
        <f t="shared" ca="1" si="79"/>
        <v>0</v>
      </c>
      <c r="BM81" s="243">
        <f t="shared" ca="1" si="79"/>
        <v>0</v>
      </c>
      <c r="BN81" s="243">
        <f t="shared" ca="1" si="79"/>
        <v>0</v>
      </c>
      <c r="BO81" s="243">
        <f t="shared" ca="1" si="79"/>
        <v>0</v>
      </c>
      <c r="BP81" s="243">
        <f t="shared" ca="1" si="79"/>
        <v>0</v>
      </c>
      <c r="BQ81" s="243">
        <f t="shared" ca="1" si="79"/>
        <v>0</v>
      </c>
      <c r="BR81" s="243">
        <f t="shared" ca="1" si="79"/>
        <v>0</v>
      </c>
      <c r="BS81" s="243">
        <f t="shared" ca="1" si="79"/>
        <v>0</v>
      </c>
      <c r="BT81" s="243">
        <f t="shared" ca="1" si="79"/>
        <v>0</v>
      </c>
      <c r="BU81" s="243">
        <f t="shared" ca="1" si="78"/>
        <v>0</v>
      </c>
      <c r="BV81" s="243">
        <f t="shared" ca="1" si="78"/>
        <v>0</v>
      </c>
      <c r="BW81" s="243">
        <f t="shared" ca="1" si="78"/>
        <v>0</v>
      </c>
      <c r="BX81" s="243">
        <f t="shared" ca="1" si="78"/>
        <v>0</v>
      </c>
      <c r="BY81" s="243">
        <f t="shared" ca="1" si="78"/>
        <v>0</v>
      </c>
      <c r="BZ81" s="243">
        <f t="shared" ca="1" si="78"/>
        <v>0</v>
      </c>
      <c r="CA81" s="243">
        <f t="shared" ca="1" si="78"/>
        <v>0</v>
      </c>
      <c r="CB81" s="243">
        <f t="shared" ca="1" si="78"/>
        <v>0</v>
      </c>
      <c r="CC81" s="243">
        <f t="shared" ca="1" si="78"/>
        <v>0</v>
      </c>
      <c r="CD81" s="243">
        <f t="shared" ca="1" si="78"/>
        <v>0</v>
      </c>
      <c r="CE81" s="243">
        <f t="shared" ca="1" si="78"/>
        <v>0</v>
      </c>
      <c r="CF81" s="243">
        <f t="shared" ca="1" si="78"/>
        <v>0</v>
      </c>
      <c r="CG81" s="243">
        <f t="shared" ca="1" si="78"/>
        <v>0</v>
      </c>
      <c r="CH81" s="243">
        <f t="shared" ca="1" si="78"/>
        <v>0</v>
      </c>
      <c r="CI81" s="243">
        <f t="shared" ca="1" si="78"/>
        <v>0</v>
      </c>
      <c r="CJ81" s="243">
        <f t="shared" ca="1" si="78"/>
        <v>0</v>
      </c>
      <c r="CK81" s="243">
        <f t="shared" ca="1" si="78"/>
        <v>0</v>
      </c>
      <c r="CL81" s="243">
        <f t="shared" ca="1" si="78"/>
        <v>0</v>
      </c>
      <c r="CM81" s="243">
        <f t="shared" ca="1" si="78"/>
        <v>0</v>
      </c>
      <c r="CN81" s="243">
        <f t="shared" ca="1" si="78"/>
        <v>0</v>
      </c>
      <c r="CO81" s="243">
        <f t="shared" ca="1" si="78"/>
        <v>0</v>
      </c>
      <c r="CP81" s="243">
        <f t="shared" ca="1" si="78"/>
        <v>0</v>
      </c>
      <c r="CQ81" s="243">
        <f t="shared" ca="1" si="78"/>
        <v>0</v>
      </c>
      <c r="CR81" s="243">
        <f t="shared" ca="1" si="78"/>
        <v>0</v>
      </c>
      <c r="CS81" s="243">
        <f t="shared" ca="1" si="78"/>
        <v>0</v>
      </c>
      <c r="CT81" s="243">
        <f t="shared" ca="1" si="78"/>
        <v>0</v>
      </c>
      <c r="CU81" s="243">
        <f t="shared" ca="1" si="78"/>
        <v>0</v>
      </c>
      <c r="CV81" s="243">
        <f t="shared" ca="1" si="78"/>
        <v>0</v>
      </c>
      <c r="CW81" s="243">
        <f t="shared" ca="1" si="78"/>
        <v>0</v>
      </c>
      <c r="CX81" s="243">
        <f t="shared" ca="1" si="78"/>
        <v>0</v>
      </c>
      <c r="CY81" s="243">
        <f t="shared" ca="1" si="78"/>
        <v>0</v>
      </c>
      <c r="CZ81" s="243">
        <f t="shared" ca="1" si="78"/>
        <v>0</v>
      </c>
      <c r="DA81" s="243">
        <f t="shared" ca="1" si="78"/>
        <v>0</v>
      </c>
      <c r="DB81" s="243">
        <f t="shared" ca="1" si="78"/>
        <v>0</v>
      </c>
      <c r="DC81" s="243">
        <f t="shared" ca="1" si="78"/>
        <v>0</v>
      </c>
      <c r="DE81" s="113" t="str">
        <f t="shared" ca="1" si="74"/>
        <v>E.3.4.</v>
      </c>
      <c r="DF81">
        <v>1</v>
      </c>
      <c r="DG81">
        <f t="shared" ca="1" si="75"/>
        <v>21</v>
      </c>
      <c r="DH81">
        <v>0</v>
      </c>
    </row>
    <row r="82" spans="1:112" hidden="1">
      <c r="A82" s="68">
        <v>70</v>
      </c>
      <c r="B82" s="240" t="str">
        <f t="shared" ca="1" si="70"/>
        <v>E.3.5.</v>
      </c>
      <c r="C82" s="241" t="str">
        <f t="shared" ca="1" si="71"/>
        <v>Veikla</v>
      </c>
      <c r="D82" s="244"/>
      <c r="E82" s="242">
        <f t="shared" ca="1" si="72"/>
        <v>0.21</v>
      </c>
      <c r="F82" s="171">
        <f ca="1">H82+NPV(FD,I82:INDEX(I82:DC82,PAL))</f>
        <v>0</v>
      </c>
      <c r="G82" s="171">
        <f ca="1">SUMIF($H$5:$DC$5,"&lt;="&amp;PAL,$H82:$DC82)</f>
        <v>0</v>
      </c>
      <c r="H82" s="243">
        <f t="shared" ca="1" si="41"/>
        <v>0</v>
      </c>
      <c r="I82" s="243">
        <f t="shared" ca="1" si="79"/>
        <v>0</v>
      </c>
      <c r="J82" s="243">
        <f t="shared" ca="1" si="79"/>
        <v>0</v>
      </c>
      <c r="K82" s="243">
        <f t="shared" ca="1" si="79"/>
        <v>0</v>
      </c>
      <c r="L82" s="243">
        <f t="shared" ca="1" si="79"/>
        <v>0</v>
      </c>
      <c r="M82" s="243">
        <f t="shared" ca="1" si="79"/>
        <v>0</v>
      </c>
      <c r="N82" s="243">
        <f t="shared" ca="1" si="79"/>
        <v>0</v>
      </c>
      <c r="O82" s="243">
        <f t="shared" ca="1" si="79"/>
        <v>0</v>
      </c>
      <c r="P82" s="243">
        <f t="shared" ca="1" si="79"/>
        <v>0</v>
      </c>
      <c r="Q82" s="243">
        <f t="shared" ca="1" si="79"/>
        <v>0</v>
      </c>
      <c r="R82" s="243">
        <f t="shared" ca="1" si="79"/>
        <v>0</v>
      </c>
      <c r="S82" s="243">
        <f t="shared" ca="1" si="79"/>
        <v>0</v>
      </c>
      <c r="T82" s="243">
        <f t="shared" ca="1" si="79"/>
        <v>0</v>
      </c>
      <c r="U82" s="243">
        <f t="shared" ca="1" si="79"/>
        <v>0</v>
      </c>
      <c r="V82" s="243">
        <f t="shared" ca="1" si="79"/>
        <v>0</v>
      </c>
      <c r="W82" s="243">
        <f t="shared" ca="1" si="79"/>
        <v>0</v>
      </c>
      <c r="X82" s="243">
        <f t="shared" ca="1" si="79"/>
        <v>0</v>
      </c>
      <c r="Y82" s="243">
        <f t="shared" ca="1" si="79"/>
        <v>0</v>
      </c>
      <c r="Z82" s="243">
        <f t="shared" ca="1" si="79"/>
        <v>0</v>
      </c>
      <c r="AA82" s="243">
        <f t="shared" ca="1" si="79"/>
        <v>0</v>
      </c>
      <c r="AB82" s="243">
        <f t="shared" ca="1" si="79"/>
        <v>0</v>
      </c>
      <c r="AC82" s="243">
        <f t="shared" ca="1" si="79"/>
        <v>0</v>
      </c>
      <c r="AD82" s="243">
        <f t="shared" ca="1" si="79"/>
        <v>0</v>
      </c>
      <c r="AE82" s="243">
        <f t="shared" ca="1" si="79"/>
        <v>0</v>
      </c>
      <c r="AF82" s="243">
        <f t="shared" ca="1" si="79"/>
        <v>0</v>
      </c>
      <c r="AG82" s="243">
        <f t="shared" ca="1" si="79"/>
        <v>0</v>
      </c>
      <c r="AH82" s="243">
        <f t="shared" ca="1" si="79"/>
        <v>0</v>
      </c>
      <c r="AI82" s="243">
        <f t="shared" ca="1" si="79"/>
        <v>0</v>
      </c>
      <c r="AJ82" s="243">
        <f t="shared" ca="1" si="79"/>
        <v>0</v>
      </c>
      <c r="AK82" s="243">
        <f t="shared" ca="1" si="79"/>
        <v>0</v>
      </c>
      <c r="AL82" s="243">
        <f t="shared" ca="1" si="79"/>
        <v>0</v>
      </c>
      <c r="AM82" s="243">
        <f t="shared" ca="1" si="79"/>
        <v>0</v>
      </c>
      <c r="AN82" s="243">
        <f t="shared" ca="1" si="79"/>
        <v>0</v>
      </c>
      <c r="AO82" s="243">
        <f t="shared" ca="1" si="79"/>
        <v>0</v>
      </c>
      <c r="AP82" s="243">
        <f t="shared" ca="1" si="79"/>
        <v>0</v>
      </c>
      <c r="AQ82" s="243">
        <f t="shared" ca="1" si="79"/>
        <v>0</v>
      </c>
      <c r="AR82" s="243">
        <f t="shared" ca="1" si="79"/>
        <v>0</v>
      </c>
      <c r="AS82" s="243">
        <f t="shared" ca="1" si="79"/>
        <v>0</v>
      </c>
      <c r="AT82" s="243">
        <f t="shared" ca="1" si="79"/>
        <v>0</v>
      </c>
      <c r="AU82" s="243">
        <f t="shared" ca="1" si="79"/>
        <v>0</v>
      </c>
      <c r="AV82" s="243">
        <f t="shared" ca="1" si="79"/>
        <v>0</v>
      </c>
      <c r="AW82" s="243">
        <f t="shared" ca="1" si="79"/>
        <v>0</v>
      </c>
      <c r="AX82" s="243">
        <f t="shared" ca="1" si="79"/>
        <v>0</v>
      </c>
      <c r="AY82" s="243">
        <f t="shared" ca="1" si="79"/>
        <v>0</v>
      </c>
      <c r="AZ82" s="243">
        <f t="shared" ca="1" si="79"/>
        <v>0</v>
      </c>
      <c r="BA82" s="243">
        <f t="shared" ca="1" si="79"/>
        <v>0</v>
      </c>
      <c r="BB82" s="243">
        <f t="shared" ca="1" si="79"/>
        <v>0</v>
      </c>
      <c r="BC82" s="243">
        <f t="shared" ca="1" si="79"/>
        <v>0</v>
      </c>
      <c r="BD82" s="243">
        <f t="shared" ca="1" si="79"/>
        <v>0</v>
      </c>
      <c r="BE82" s="243">
        <f t="shared" ca="1" si="79"/>
        <v>0</v>
      </c>
      <c r="BF82" s="243">
        <f t="shared" ca="1" si="79"/>
        <v>0</v>
      </c>
      <c r="BG82" s="243">
        <f t="shared" ca="1" si="79"/>
        <v>0</v>
      </c>
      <c r="BH82" s="243">
        <f t="shared" ca="1" si="79"/>
        <v>0</v>
      </c>
      <c r="BI82" s="243">
        <f t="shared" ca="1" si="79"/>
        <v>0</v>
      </c>
      <c r="BJ82" s="243">
        <f t="shared" ca="1" si="79"/>
        <v>0</v>
      </c>
      <c r="BK82" s="243">
        <f t="shared" ca="1" si="79"/>
        <v>0</v>
      </c>
      <c r="BL82" s="243">
        <f t="shared" ca="1" si="79"/>
        <v>0</v>
      </c>
      <c r="BM82" s="243">
        <f t="shared" ca="1" si="79"/>
        <v>0</v>
      </c>
      <c r="BN82" s="243">
        <f t="shared" ca="1" si="79"/>
        <v>0</v>
      </c>
      <c r="BO82" s="243">
        <f t="shared" ca="1" si="79"/>
        <v>0</v>
      </c>
      <c r="BP82" s="243">
        <f t="shared" ca="1" si="79"/>
        <v>0</v>
      </c>
      <c r="BQ82" s="243">
        <f t="shared" ca="1" si="79"/>
        <v>0</v>
      </c>
      <c r="BR82" s="243">
        <f t="shared" ca="1" si="79"/>
        <v>0</v>
      </c>
      <c r="BS82" s="243">
        <f t="shared" ca="1" si="79"/>
        <v>0</v>
      </c>
      <c r="BT82" s="243">
        <f t="shared" ca="1" si="79"/>
        <v>0</v>
      </c>
      <c r="BU82" s="243">
        <f t="shared" ca="1" si="78"/>
        <v>0</v>
      </c>
      <c r="BV82" s="243">
        <f t="shared" ca="1" si="78"/>
        <v>0</v>
      </c>
      <c r="BW82" s="243">
        <f t="shared" ca="1" si="78"/>
        <v>0</v>
      </c>
      <c r="BX82" s="243">
        <f t="shared" ca="1" si="78"/>
        <v>0</v>
      </c>
      <c r="BY82" s="243">
        <f t="shared" ca="1" si="78"/>
        <v>0</v>
      </c>
      <c r="BZ82" s="243">
        <f t="shared" ca="1" si="78"/>
        <v>0</v>
      </c>
      <c r="CA82" s="243">
        <f t="shared" ca="1" si="78"/>
        <v>0</v>
      </c>
      <c r="CB82" s="243">
        <f t="shared" ca="1" si="78"/>
        <v>0</v>
      </c>
      <c r="CC82" s="243">
        <f t="shared" ca="1" si="78"/>
        <v>0</v>
      </c>
      <c r="CD82" s="243">
        <f t="shared" ca="1" si="78"/>
        <v>0</v>
      </c>
      <c r="CE82" s="243">
        <f t="shared" ca="1" si="78"/>
        <v>0</v>
      </c>
      <c r="CF82" s="243">
        <f t="shared" ca="1" si="78"/>
        <v>0</v>
      </c>
      <c r="CG82" s="243">
        <f t="shared" ca="1" si="78"/>
        <v>0</v>
      </c>
      <c r="CH82" s="243">
        <f t="shared" ca="1" si="78"/>
        <v>0</v>
      </c>
      <c r="CI82" s="243">
        <f t="shared" ca="1" si="78"/>
        <v>0</v>
      </c>
      <c r="CJ82" s="243">
        <f t="shared" ca="1" si="78"/>
        <v>0</v>
      </c>
      <c r="CK82" s="243">
        <f t="shared" ca="1" si="78"/>
        <v>0</v>
      </c>
      <c r="CL82" s="243">
        <f t="shared" ca="1" si="78"/>
        <v>0</v>
      </c>
      <c r="CM82" s="243">
        <f t="shared" ca="1" si="78"/>
        <v>0</v>
      </c>
      <c r="CN82" s="243">
        <f t="shared" ca="1" si="78"/>
        <v>0</v>
      </c>
      <c r="CO82" s="243">
        <f t="shared" ca="1" si="78"/>
        <v>0</v>
      </c>
      <c r="CP82" s="243">
        <f t="shared" ca="1" si="78"/>
        <v>0</v>
      </c>
      <c r="CQ82" s="243">
        <f t="shared" ca="1" si="78"/>
        <v>0</v>
      </c>
      <c r="CR82" s="243">
        <f t="shared" ca="1" si="78"/>
        <v>0</v>
      </c>
      <c r="CS82" s="243">
        <f t="shared" ca="1" si="78"/>
        <v>0</v>
      </c>
      <c r="CT82" s="243">
        <f t="shared" ca="1" si="78"/>
        <v>0</v>
      </c>
      <c r="CU82" s="243">
        <f t="shared" ca="1" si="78"/>
        <v>0</v>
      </c>
      <c r="CV82" s="243">
        <f t="shared" ca="1" si="78"/>
        <v>0</v>
      </c>
      <c r="CW82" s="243">
        <f t="shared" ca="1" si="78"/>
        <v>0</v>
      </c>
      <c r="CX82" s="243">
        <f t="shared" ca="1" si="78"/>
        <v>0</v>
      </c>
      <c r="CY82" s="243">
        <f t="shared" ca="1" si="78"/>
        <v>0</v>
      </c>
      <c r="CZ82" s="243">
        <f t="shared" ca="1" si="78"/>
        <v>0</v>
      </c>
      <c r="DA82" s="243">
        <f t="shared" ca="1" si="78"/>
        <v>0</v>
      </c>
      <c r="DB82" s="243">
        <f t="shared" ca="1" si="78"/>
        <v>0</v>
      </c>
      <c r="DC82" s="243">
        <f t="shared" ca="1" si="78"/>
        <v>0</v>
      </c>
      <c r="DE82" s="113" t="str">
        <f t="shared" ca="1" si="74"/>
        <v>E.3.5.</v>
      </c>
      <c r="DF82">
        <v>1</v>
      </c>
      <c r="DG82">
        <f t="shared" ca="1" si="75"/>
        <v>21</v>
      </c>
      <c r="DH82">
        <v>0</v>
      </c>
    </row>
    <row r="83" spans="1:112" hidden="1">
      <c r="A83" s="68">
        <v>71</v>
      </c>
      <c r="B83" s="240" t="str">
        <f t="shared" ca="1" si="70"/>
        <v>E.3.6.</v>
      </c>
      <c r="C83" s="241" t="str">
        <f t="shared" ca="1" si="71"/>
        <v>Veikla</v>
      </c>
      <c r="D83" s="244"/>
      <c r="E83" s="242">
        <f t="shared" ca="1" si="72"/>
        <v>0.21</v>
      </c>
      <c r="F83" s="171">
        <f ca="1">H83+NPV(FD,I83:INDEX(I83:DC83,PAL))</f>
        <v>0</v>
      </c>
      <c r="G83" s="171">
        <f ca="1">SUMIF($H$5:$DC$5,"&lt;="&amp;PAL,$H83:$DC83)</f>
        <v>0</v>
      </c>
      <c r="H83" s="243">
        <f t="shared" ca="1" si="41"/>
        <v>0</v>
      </c>
      <c r="I83" s="243">
        <f t="shared" ca="1" si="79"/>
        <v>0</v>
      </c>
      <c r="J83" s="243">
        <f t="shared" ca="1" si="79"/>
        <v>0</v>
      </c>
      <c r="K83" s="243">
        <f t="shared" ca="1" si="79"/>
        <v>0</v>
      </c>
      <c r="L83" s="243">
        <f t="shared" ca="1" si="79"/>
        <v>0</v>
      </c>
      <c r="M83" s="243">
        <f t="shared" ca="1" si="79"/>
        <v>0</v>
      </c>
      <c r="N83" s="243">
        <f t="shared" ca="1" si="79"/>
        <v>0</v>
      </c>
      <c r="O83" s="243">
        <f t="shared" ca="1" si="79"/>
        <v>0</v>
      </c>
      <c r="P83" s="243">
        <f t="shared" ca="1" si="79"/>
        <v>0</v>
      </c>
      <c r="Q83" s="243">
        <f t="shared" ca="1" si="79"/>
        <v>0</v>
      </c>
      <c r="R83" s="243">
        <f t="shared" ca="1" si="79"/>
        <v>0</v>
      </c>
      <c r="S83" s="243">
        <f t="shared" ca="1" si="79"/>
        <v>0</v>
      </c>
      <c r="T83" s="243">
        <f t="shared" ca="1" si="79"/>
        <v>0</v>
      </c>
      <c r="U83" s="243">
        <f t="shared" ca="1" si="79"/>
        <v>0</v>
      </c>
      <c r="V83" s="243">
        <f t="shared" ca="1" si="79"/>
        <v>0</v>
      </c>
      <c r="W83" s="243">
        <f t="shared" ca="1" si="79"/>
        <v>0</v>
      </c>
      <c r="X83" s="243">
        <f t="shared" ca="1" si="79"/>
        <v>0</v>
      </c>
      <c r="Y83" s="243">
        <f t="shared" ca="1" si="79"/>
        <v>0</v>
      </c>
      <c r="Z83" s="243">
        <f t="shared" ca="1" si="79"/>
        <v>0</v>
      </c>
      <c r="AA83" s="243">
        <f t="shared" ca="1" si="79"/>
        <v>0</v>
      </c>
      <c r="AB83" s="243">
        <f t="shared" ca="1" si="79"/>
        <v>0</v>
      </c>
      <c r="AC83" s="243">
        <f t="shared" ca="1" si="79"/>
        <v>0</v>
      </c>
      <c r="AD83" s="243">
        <f t="shared" ca="1" si="79"/>
        <v>0</v>
      </c>
      <c r="AE83" s="243">
        <f t="shared" ca="1" si="79"/>
        <v>0</v>
      </c>
      <c r="AF83" s="243">
        <f t="shared" ca="1" si="79"/>
        <v>0</v>
      </c>
      <c r="AG83" s="243">
        <f t="shared" ca="1" si="79"/>
        <v>0</v>
      </c>
      <c r="AH83" s="243">
        <f t="shared" ca="1" si="79"/>
        <v>0</v>
      </c>
      <c r="AI83" s="243">
        <f t="shared" ca="1" si="79"/>
        <v>0</v>
      </c>
      <c r="AJ83" s="243">
        <f t="shared" ca="1" si="79"/>
        <v>0</v>
      </c>
      <c r="AK83" s="243">
        <f t="shared" ca="1" si="79"/>
        <v>0</v>
      </c>
      <c r="AL83" s="243">
        <f t="shared" ca="1" si="79"/>
        <v>0</v>
      </c>
      <c r="AM83" s="243">
        <f t="shared" ca="1" si="79"/>
        <v>0</v>
      </c>
      <c r="AN83" s="243">
        <f t="shared" ca="1" si="79"/>
        <v>0</v>
      </c>
      <c r="AO83" s="243">
        <f t="shared" ca="1" si="79"/>
        <v>0</v>
      </c>
      <c r="AP83" s="243">
        <f t="shared" ca="1" si="79"/>
        <v>0</v>
      </c>
      <c r="AQ83" s="243">
        <f t="shared" ca="1" si="79"/>
        <v>0</v>
      </c>
      <c r="AR83" s="243">
        <f t="shared" ca="1" si="79"/>
        <v>0</v>
      </c>
      <c r="AS83" s="243">
        <f t="shared" ca="1" si="79"/>
        <v>0</v>
      </c>
      <c r="AT83" s="243">
        <f t="shared" ca="1" si="79"/>
        <v>0</v>
      </c>
      <c r="AU83" s="243">
        <f t="shared" ca="1" si="79"/>
        <v>0</v>
      </c>
      <c r="AV83" s="243">
        <f t="shared" ca="1" si="79"/>
        <v>0</v>
      </c>
      <c r="AW83" s="243">
        <f t="shared" ca="1" si="79"/>
        <v>0</v>
      </c>
      <c r="AX83" s="243">
        <f t="shared" ca="1" si="79"/>
        <v>0</v>
      </c>
      <c r="AY83" s="243">
        <f t="shared" ca="1" si="79"/>
        <v>0</v>
      </c>
      <c r="AZ83" s="243">
        <f t="shared" ca="1" si="79"/>
        <v>0</v>
      </c>
      <c r="BA83" s="243">
        <f t="shared" ca="1" si="79"/>
        <v>0</v>
      </c>
      <c r="BB83" s="243">
        <f t="shared" ca="1" si="79"/>
        <v>0</v>
      </c>
      <c r="BC83" s="243">
        <f t="shared" ca="1" si="79"/>
        <v>0</v>
      </c>
      <c r="BD83" s="243">
        <f t="shared" ca="1" si="79"/>
        <v>0</v>
      </c>
      <c r="BE83" s="243">
        <f t="shared" ca="1" si="79"/>
        <v>0</v>
      </c>
      <c r="BF83" s="243">
        <f t="shared" ca="1" si="79"/>
        <v>0</v>
      </c>
      <c r="BG83" s="243">
        <f t="shared" ca="1" si="79"/>
        <v>0</v>
      </c>
      <c r="BH83" s="243">
        <f t="shared" ca="1" si="79"/>
        <v>0</v>
      </c>
      <c r="BI83" s="243">
        <f t="shared" ca="1" si="79"/>
        <v>0</v>
      </c>
      <c r="BJ83" s="243">
        <f t="shared" ca="1" si="79"/>
        <v>0</v>
      </c>
      <c r="BK83" s="243">
        <f t="shared" ca="1" si="79"/>
        <v>0</v>
      </c>
      <c r="BL83" s="243">
        <f t="shared" ca="1" si="79"/>
        <v>0</v>
      </c>
      <c r="BM83" s="243">
        <f t="shared" ca="1" si="79"/>
        <v>0</v>
      </c>
      <c r="BN83" s="243">
        <f t="shared" ca="1" si="79"/>
        <v>0</v>
      </c>
      <c r="BO83" s="243">
        <f t="shared" ca="1" si="79"/>
        <v>0</v>
      </c>
      <c r="BP83" s="243">
        <f t="shared" ca="1" si="79"/>
        <v>0</v>
      </c>
      <c r="BQ83" s="243">
        <f t="shared" ca="1" si="79"/>
        <v>0</v>
      </c>
      <c r="BR83" s="243">
        <f t="shared" ca="1" si="79"/>
        <v>0</v>
      </c>
      <c r="BS83" s="243">
        <f t="shared" ca="1" si="79"/>
        <v>0</v>
      </c>
      <c r="BT83" s="243">
        <f t="shared" ref="BT83:DC86" ca="1" si="80">OFFSET(INDIRECT("'"&amp;Opt_alt&amp;"'!H12"),$A83,BT$5)*$DF83</f>
        <v>0</v>
      </c>
      <c r="BU83" s="243">
        <f t="shared" ca="1" si="80"/>
        <v>0</v>
      </c>
      <c r="BV83" s="243">
        <f t="shared" ca="1" si="80"/>
        <v>0</v>
      </c>
      <c r="BW83" s="243">
        <f t="shared" ca="1" si="80"/>
        <v>0</v>
      </c>
      <c r="BX83" s="243">
        <f t="shared" ca="1" si="80"/>
        <v>0</v>
      </c>
      <c r="BY83" s="243">
        <f t="shared" ca="1" si="80"/>
        <v>0</v>
      </c>
      <c r="BZ83" s="243">
        <f t="shared" ca="1" si="80"/>
        <v>0</v>
      </c>
      <c r="CA83" s="243">
        <f t="shared" ca="1" si="80"/>
        <v>0</v>
      </c>
      <c r="CB83" s="243">
        <f t="shared" ca="1" si="80"/>
        <v>0</v>
      </c>
      <c r="CC83" s="243">
        <f t="shared" ca="1" si="80"/>
        <v>0</v>
      </c>
      <c r="CD83" s="243">
        <f t="shared" ca="1" si="80"/>
        <v>0</v>
      </c>
      <c r="CE83" s="243">
        <f t="shared" ca="1" si="80"/>
        <v>0</v>
      </c>
      <c r="CF83" s="243">
        <f t="shared" ca="1" si="80"/>
        <v>0</v>
      </c>
      <c r="CG83" s="243">
        <f t="shared" ca="1" si="80"/>
        <v>0</v>
      </c>
      <c r="CH83" s="243">
        <f t="shared" ca="1" si="80"/>
        <v>0</v>
      </c>
      <c r="CI83" s="243">
        <f t="shared" ca="1" si="80"/>
        <v>0</v>
      </c>
      <c r="CJ83" s="243">
        <f t="shared" ca="1" si="80"/>
        <v>0</v>
      </c>
      <c r="CK83" s="243">
        <f t="shared" ca="1" si="80"/>
        <v>0</v>
      </c>
      <c r="CL83" s="243">
        <f t="shared" ca="1" si="80"/>
        <v>0</v>
      </c>
      <c r="CM83" s="243">
        <f t="shared" ca="1" si="80"/>
        <v>0</v>
      </c>
      <c r="CN83" s="243">
        <f t="shared" ca="1" si="80"/>
        <v>0</v>
      </c>
      <c r="CO83" s="243">
        <f t="shared" ca="1" si="80"/>
        <v>0</v>
      </c>
      <c r="CP83" s="243">
        <f t="shared" ca="1" si="80"/>
        <v>0</v>
      </c>
      <c r="CQ83" s="243">
        <f t="shared" ca="1" si="80"/>
        <v>0</v>
      </c>
      <c r="CR83" s="243">
        <f t="shared" ca="1" si="80"/>
        <v>0</v>
      </c>
      <c r="CS83" s="243">
        <f t="shared" ca="1" si="80"/>
        <v>0</v>
      </c>
      <c r="CT83" s="243">
        <f t="shared" ca="1" si="80"/>
        <v>0</v>
      </c>
      <c r="CU83" s="243">
        <f t="shared" ca="1" si="80"/>
        <v>0</v>
      </c>
      <c r="CV83" s="243">
        <f t="shared" ca="1" si="80"/>
        <v>0</v>
      </c>
      <c r="CW83" s="243">
        <f t="shared" ca="1" si="80"/>
        <v>0</v>
      </c>
      <c r="CX83" s="243">
        <f t="shared" ca="1" si="80"/>
        <v>0</v>
      </c>
      <c r="CY83" s="243">
        <f t="shared" ca="1" si="80"/>
        <v>0</v>
      </c>
      <c r="CZ83" s="243">
        <f t="shared" ca="1" si="80"/>
        <v>0</v>
      </c>
      <c r="DA83" s="243">
        <f t="shared" ca="1" si="80"/>
        <v>0</v>
      </c>
      <c r="DB83" s="243">
        <f t="shared" ca="1" si="80"/>
        <v>0</v>
      </c>
      <c r="DC83" s="243">
        <f t="shared" ca="1" si="80"/>
        <v>0</v>
      </c>
      <c r="DE83" s="113" t="str">
        <f t="shared" ca="1" si="74"/>
        <v>E.3.6.</v>
      </c>
      <c r="DF83">
        <v>1</v>
      </c>
      <c r="DG83">
        <f t="shared" ca="1" si="75"/>
        <v>21</v>
      </c>
      <c r="DH83">
        <v>0</v>
      </c>
    </row>
    <row r="84" spans="1:112" hidden="1">
      <c r="A84" s="68">
        <v>72</v>
      </c>
      <c r="B84" s="240" t="str">
        <f t="shared" ca="1" si="70"/>
        <v>E.3.7.</v>
      </c>
      <c r="C84" s="241" t="str">
        <f t="shared" ca="1" si="71"/>
        <v>Veikla</v>
      </c>
      <c r="D84" s="244"/>
      <c r="E84" s="242">
        <f t="shared" ca="1" si="72"/>
        <v>0.21</v>
      </c>
      <c r="F84" s="171">
        <f ca="1">H84+NPV(FD,I84:INDEX(I84:DC84,PAL))</f>
        <v>0</v>
      </c>
      <c r="G84" s="171">
        <f ca="1">SUMIF($H$5:$DC$5,"&lt;="&amp;PAL,$H84:$DC84)</f>
        <v>0</v>
      </c>
      <c r="H84" s="243">
        <f t="shared" ca="1" si="41"/>
        <v>0</v>
      </c>
      <c r="I84" s="243">
        <f t="shared" ref="I84:BT87" ca="1" si="81">OFFSET(INDIRECT("'"&amp;Opt_alt&amp;"'!H12"),$A84,I$5)*$DF84</f>
        <v>0</v>
      </c>
      <c r="J84" s="243">
        <f t="shared" ca="1" si="81"/>
        <v>0</v>
      </c>
      <c r="K84" s="243">
        <f t="shared" ca="1" si="81"/>
        <v>0</v>
      </c>
      <c r="L84" s="243">
        <f t="shared" ca="1" si="81"/>
        <v>0</v>
      </c>
      <c r="M84" s="243">
        <f t="shared" ca="1" si="81"/>
        <v>0</v>
      </c>
      <c r="N84" s="243">
        <f t="shared" ca="1" si="81"/>
        <v>0</v>
      </c>
      <c r="O84" s="243">
        <f t="shared" ca="1" si="81"/>
        <v>0</v>
      </c>
      <c r="P84" s="243">
        <f t="shared" ca="1" si="81"/>
        <v>0</v>
      </c>
      <c r="Q84" s="243">
        <f t="shared" ca="1" si="81"/>
        <v>0</v>
      </c>
      <c r="R84" s="243">
        <f t="shared" ca="1" si="81"/>
        <v>0</v>
      </c>
      <c r="S84" s="243">
        <f t="shared" ca="1" si="81"/>
        <v>0</v>
      </c>
      <c r="T84" s="243">
        <f t="shared" ca="1" si="81"/>
        <v>0</v>
      </c>
      <c r="U84" s="243">
        <f t="shared" ca="1" si="81"/>
        <v>0</v>
      </c>
      <c r="V84" s="243">
        <f t="shared" ca="1" si="81"/>
        <v>0</v>
      </c>
      <c r="W84" s="243">
        <f t="shared" ca="1" si="81"/>
        <v>0</v>
      </c>
      <c r="X84" s="243">
        <f t="shared" ca="1" si="81"/>
        <v>0</v>
      </c>
      <c r="Y84" s="243">
        <f t="shared" ca="1" si="81"/>
        <v>0</v>
      </c>
      <c r="Z84" s="243">
        <f t="shared" ca="1" si="81"/>
        <v>0</v>
      </c>
      <c r="AA84" s="243">
        <f t="shared" ca="1" si="81"/>
        <v>0</v>
      </c>
      <c r="AB84" s="243">
        <f t="shared" ca="1" si="81"/>
        <v>0</v>
      </c>
      <c r="AC84" s="243">
        <f t="shared" ca="1" si="81"/>
        <v>0</v>
      </c>
      <c r="AD84" s="243">
        <f t="shared" ca="1" si="81"/>
        <v>0</v>
      </c>
      <c r="AE84" s="243">
        <f t="shared" ca="1" si="81"/>
        <v>0</v>
      </c>
      <c r="AF84" s="243">
        <f t="shared" ca="1" si="81"/>
        <v>0</v>
      </c>
      <c r="AG84" s="243">
        <f t="shared" ca="1" si="81"/>
        <v>0</v>
      </c>
      <c r="AH84" s="243">
        <f t="shared" ca="1" si="81"/>
        <v>0</v>
      </c>
      <c r="AI84" s="243">
        <f t="shared" ca="1" si="81"/>
        <v>0</v>
      </c>
      <c r="AJ84" s="243">
        <f t="shared" ca="1" si="81"/>
        <v>0</v>
      </c>
      <c r="AK84" s="243">
        <f t="shared" ca="1" si="81"/>
        <v>0</v>
      </c>
      <c r="AL84" s="243">
        <f t="shared" ca="1" si="81"/>
        <v>0</v>
      </c>
      <c r="AM84" s="243">
        <f t="shared" ca="1" si="81"/>
        <v>0</v>
      </c>
      <c r="AN84" s="243">
        <f t="shared" ca="1" si="81"/>
        <v>0</v>
      </c>
      <c r="AO84" s="243">
        <f t="shared" ca="1" si="81"/>
        <v>0</v>
      </c>
      <c r="AP84" s="243">
        <f t="shared" ca="1" si="81"/>
        <v>0</v>
      </c>
      <c r="AQ84" s="243">
        <f t="shared" ca="1" si="81"/>
        <v>0</v>
      </c>
      <c r="AR84" s="243">
        <f t="shared" ca="1" si="81"/>
        <v>0</v>
      </c>
      <c r="AS84" s="243">
        <f t="shared" ca="1" si="81"/>
        <v>0</v>
      </c>
      <c r="AT84" s="243">
        <f t="shared" ca="1" si="81"/>
        <v>0</v>
      </c>
      <c r="AU84" s="243">
        <f t="shared" ca="1" si="81"/>
        <v>0</v>
      </c>
      <c r="AV84" s="243">
        <f t="shared" ca="1" si="81"/>
        <v>0</v>
      </c>
      <c r="AW84" s="243">
        <f t="shared" ca="1" si="81"/>
        <v>0</v>
      </c>
      <c r="AX84" s="243">
        <f t="shared" ca="1" si="81"/>
        <v>0</v>
      </c>
      <c r="AY84" s="243">
        <f t="shared" ca="1" si="81"/>
        <v>0</v>
      </c>
      <c r="AZ84" s="243">
        <f t="shared" ca="1" si="81"/>
        <v>0</v>
      </c>
      <c r="BA84" s="243">
        <f t="shared" ca="1" si="81"/>
        <v>0</v>
      </c>
      <c r="BB84" s="243">
        <f t="shared" ca="1" si="81"/>
        <v>0</v>
      </c>
      <c r="BC84" s="243">
        <f t="shared" ca="1" si="81"/>
        <v>0</v>
      </c>
      <c r="BD84" s="243">
        <f t="shared" ca="1" si="81"/>
        <v>0</v>
      </c>
      <c r="BE84" s="243">
        <f t="shared" ca="1" si="81"/>
        <v>0</v>
      </c>
      <c r="BF84" s="243">
        <f t="shared" ca="1" si="81"/>
        <v>0</v>
      </c>
      <c r="BG84" s="243">
        <f t="shared" ca="1" si="81"/>
        <v>0</v>
      </c>
      <c r="BH84" s="243">
        <f t="shared" ca="1" si="81"/>
        <v>0</v>
      </c>
      <c r="BI84" s="243">
        <f t="shared" ca="1" si="81"/>
        <v>0</v>
      </c>
      <c r="BJ84" s="243">
        <f t="shared" ca="1" si="81"/>
        <v>0</v>
      </c>
      <c r="BK84" s="243">
        <f t="shared" ca="1" si="81"/>
        <v>0</v>
      </c>
      <c r="BL84" s="243">
        <f t="shared" ca="1" si="81"/>
        <v>0</v>
      </c>
      <c r="BM84" s="243">
        <f t="shared" ca="1" si="81"/>
        <v>0</v>
      </c>
      <c r="BN84" s="243">
        <f t="shared" ca="1" si="81"/>
        <v>0</v>
      </c>
      <c r="BO84" s="243">
        <f t="shared" ca="1" si="81"/>
        <v>0</v>
      </c>
      <c r="BP84" s="243">
        <f t="shared" ca="1" si="81"/>
        <v>0</v>
      </c>
      <c r="BQ84" s="243">
        <f t="shared" ca="1" si="81"/>
        <v>0</v>
      </c>
      <c r="BR84" s="243">
        <f t="shared" ca="1" si="81"/>
        <v>0</v>
      </c>
      <c r="BS84" s="243">
        <f t="shared" ca="1" si="81"/>
        <v>0</v>
      </c>
      <c r="BT84" s="243">
        <f t="shared" ca="1" si="81"/>
        <v>0</v>
      </c>
      <c r="BU84" s="243">
        <f t="shared" ca="1" si="80"/>
        <v>0</v>
      </c>
      <c r="BV84" s="243">
        <f t="shared" ca="1" si="80"/>
        <v>0</v>
      </c>
      <c r="BW84" s="243">
        <f t="shared" ca="1" si="80"/>
        <v>0</v>
      </c>
      <c r="BX84" s="243">
        <f t="shared" ca="1" si="80"/>
        <v>0</v>
      </c>
      <c r="BY84" s="243">
        <f t="shared" ca="1" si="80"/>
        <v>0</v>
      </c>
      <c r="BZ84" s="243">
        <f t="shared" ca="1" si="80"/>
        <v>0</v>
      </c>
      <c r="CA84" s="243">
        <f t="shared" ca="1" si="80"/>
        <v>0</v>
      </c>
      <c r="CB84" s="243">
        <f t="shared" ca="1" si="80"/>
        <v>0</v>
      </c>
      <c r="CC84" s="243">
        <f t="shared" ca="1" si="80"/>
        <v>0</v>
      </c>
      <c r="CD84" s="243">
        <f t="shared" ca="1" si="80"/>
        <v>0</v>
      </c>
      <c r="CE84" s="243">
        <f t="shared" ca="1" si="80"/>
        <v>0</v>
      </c>
      <c r="CF84" s="243">
        <f t="shared" ca="1" si="80"/>
        <v>0</v>
      </c>
      <c r="CG84" s="243">
        <f t="shared" ca="1" si="80"/>
        <v>0</v>
      </c>
      <c r="CH84" s="243">
        <f t="shared" ca="1" si="80"/>
        <v>0</v>
      </c>
      <c r="CI84" s="243">
        <f t="shared" ca="1" si="80"/>
        <v>0</v>
      </c>
      <c r="CJ84" s="243">
        <f t="shared" ca="1" si="80"/>
        <v>0</v>
      </c>
      <c r="CK84" s="243">
        <f t="shared" ca="1" si="80"/>
        <v>0</v>
      </c>
      <c r="CL84" s="243">
        <f t="shared" ca="1" si="80"/>
        <v>0</v>
      </c>
      <c r="CM84" s="243">
        <f t="shared" ca="1" si="80"/>
        <v>0</v>
      </c>
      <c r="CN84" s="243">
        <f t="shared" ca="1" si="80"/>
        <v>0</v>
      </c>
      <c r="CO84" s="243">
        <f t="shared" ca="1" si="80"/>
        <v>0</v>
      </c>
      <c r="CP84" s="243">
        <f t="shared" ca="1" si="80"/>
        <v>0</v>
      </c>
      <c r="CQ84" s="243">
        <f t="shared" ca="1" si="80"/>
        <v>0</v>
      </c>
      <c r="CR84" s="243">
        <f t="shared" ca="1" si="80"/>
        <v>0</v>
      </c>
      <c r="CS84" s="243">
        <f t="shared" ca="1" si="80"/>
        <v>0</v>
      </c>
      <c r="CT84" s="243">
        <f t="shared" ca="1" si="80"/>
        <v>0</v>
      </c>
      <c r="CU84" s="243">
        <f t="shared" ca="1" si="80"/>
        <v>0</v>
      </c>
      <c r="CV84" s="243">
        <f t="shared" ca="1" si="80"/>
        <v>0</v>
      </c>
      <c r="CW84" s="243">
        <f t="shared" ca="1" si="80"/>
        <v>0</v>
      </c>
      <c r="CX84" s="243">
        <f t="shared" ca="1" si="80"/>
        <v>0</v>
      </c>
      <c r="CY84" s="243">
        <f t="shared" ca="1" si="80"/>
        <v>0</v>
      </c>
      <c r="CZ84" s="243">
        <f t="shared" ca="1" si="80"/>
        <v>0</v>
      </c>
      <c r="DA84" s="243">
        <f t="shared" ca="1" si="80"/>
        <v>0</v>
      </c>
      <c r="DB84" s="243">
        <f t="shared" ca="1" si="80"/>
        <v>0</v>
      </c>
      <c r="DC84" s="243">
        <f t="shared" ca="1" si="80"/>
        <v>0</v>
      </c>
      <c r="DE84" s="113" t="str">
        <f t="shared" ca="1" si="74"/>
        <v>E.3.7.</v>
      </c>
      <c r="DF84">
        <v>1</v>
      </c>
      <c r="DG84">
        <f t="shared" ca="1" si="75"/>
        <v>21</v>
      </c>
      <c r="DH84">
        <v>0</v>
      </c>
    </row>
    <row r="85" spans="1:112" hidden="1">
      <c r="A85" s="68">
        <v>73</v>
      </c>
      <c r="B85" s="240" t="str">
        <f t="shared" ca="1" si="70"/>
        <v>E.3.8.</v>
      </c>
      <c r="C85" s="241" t="str">
        <f t="shared" ca="1" si="71"/>
        <v>Veikla</v>
      </c>
      <c r="D85" s="244"/>
      <c r="E85" s="242">
        <f t="shared" ca="1" si="72"/>
        <v>0.21</v>
      </c>
      <c r="F85" s="171">
        <f ca="1">H85+NPV(FD,I85:INDEX(I85:DC85,PAL))</f>
        <v>0</v>
      </c>
      <c r="G85" s="171">
        <f ca="1">SUMIF($H$5:$DC$5,"&lt;="&amp;PAL,$H85:$DC85)</f>
        <v>0</v>
      </c>
      <c r="H85" s="243">
        <f t="shared" ca="1" si="41"/>
        <v>0</v>
      </c>
      <c r="I85" s="243">
        <f t="shared" ca="1" si="81"/>
        <v>0</v>
      </c>
      <c r="J85" s="243">
        <f t="shared" ca="1" si="81"/>
        <v>0</v>
      </c>
      <c r="K85" s="243">
        <f t="shared" ca="1" si="81"/>
        <v>0</v>
      </c>
      <c r="L85" s="243">
        <f t="shared" ca="1" si="81"/>
        <v>0</v>
      </c>
      <c r="M85" s="243">
        <f t="shared" ca="1" si="81"/>
        <v>0</v>
      </c>
      <c r="N85" s="243">
        <f t="shared" ca="1" si="81"/>
        <v>0</v>
      </c>
      <c r="O85" s="243">
        <f t="shared" ca="1" si="81"/>
        <v>0</v>
      </c>
      <c r="P85" s="243">
        <f t="shared" ca="1" si="81"/>
        <v>0</v>
      </c>
      <c r="Q85" s="243">
        <f t="shared" ca="1" si="81"/>
        <v>0</v>
      </c>
      <c r="R85" s="243">
        <f t="shared" ca="1" si="81"/>
        <v>0</v>
      </c>
      <c r="S85" s="243">
        <f t="shared" ca="1" si="81"/>
        <v>0</v>
      </c>
      <c r="T85" s="243">
        <f t="shared" ca="1" si="81"/>
        <v>0</v>
      </c>
      <c r="U85" s="243">
        <f t="shared" ca="1" si="81"/>
        <v>0</v>
      </c>
      <c r="V85" s="243">
        <f t="shared" ca="1" si="81"/>
        <v>0</v>
      </c>
      <c r="W85" s="243">
        <f t="shared" ca="1" si="81"/>
        <v>0</v>
      </c>
      <c r="X85" s="243">
        <f t="shared" ca="1" si="81"/>
        <v>0</v>
      </c>
      <c r="Y85" s="243">
        <f t="shared" ca="1" si="81"/>
        <v>0</v>
      </c>
      <c r="Z85" s="243">
        <f t="shared" ca="1" si="81"/>
        <v>0</v>
      </c>
      <c r="AA85" s="243">
        <f t="shared" ca="1" si="81"/>
        <v>0</v>
      </c>
      <c r="AB85" s="243">
        <f t="shared" ca="1" si="81"/>
        <v>0</v>
      </c>
      <c r="AC85" s="243">
        <f t="shared" ca="1" si="81"/>
        <v>0</v>
      </c>
      <c r="AD85" s="243">
        <f t="shared" ca="1" si="81"/>
        <v>0</v>
      </c>
      <c r="AE85" s="243">
        <f t="shared" ca="1" si="81"/>
        <v>0</v>
      </c>
      <c r="AF85" s="243">
        <f t="shared" ca="1" si="81"/>
        <v>0</v>
      </c>
      <c r="AG85" s="243">
        <f t="shared" ca="1" si="81"/>
        <v>0</v>
      </c>
      <c r="AH85" s="243">
        <f t="shared" ca="1" si="81"/>
        <v>0</v>
      </c>
      <c r="AI85" s="243">
        <f t="shared" ca="1" si="81"/>
        <v>0</v>
      </c>
      <c r="AJ85" s="243">
        <f t="shared" ca="1" si="81"/>
        <v>0</v>
      </c>
      <c r="AK85" s="243">
        <f t="shared" ca="1" si="81"/>
        <v>0</v>
      </c>
      <c r="AL85" s="243">
        <f t="shared" ca="1" si="81"/>
        <v>0</v>
      </c>
      <c r="AM85" s="243">
        <f t="shared" ca="1" si="81"/>
        <v>0</v>
      </c>
      <c r="AN85" s="243">
        <f t="shared" ca="1" si="81"/>
        <v>0</v>
      </c>
      <c r="AO85" s="243">
        <f t="shared" ca="1" si="81"/>
        <v>0</v>
      </c>
      <c r="AP85" s="243">
        <f t="shared" ca="1" si="81"/>
        <v>0</v>
      </c>
      <c r="AQ85" s="243">
        <f t="shared" ca="1" si="81"/>
        <v>0</v>
      </c>
      <c r="AR85" s="243">
        <f t="shared" ca="1" si="81"/>
        <v>0</v>
      </c>
      <c r="AS85" s="243">
        <f t="shared" ca="1" si="81"/>
        <v>0</v>
      </c>
      <c r="AT85" s="243">
        <f t="shared" ca="1" si="81"/>
        <v>0</v>
      </c>
      <c r="AU85" s="243">
        <f t="shared" ca="1" si="81"/>
        <v>0</v>
      </c>
      <c r="AV85" s="243">
        <f t="shared" ca="1" si="81"/>
        <v>0</v>
      </c>
      <c r="AW85" s="243">
        <f t="shared" ca="1" si="81"/>
        <v>0</v>
      </c>
      <c r="AX85" s="243">
        <f t="shared" ca="1" si="81"/>
        <v>0</v>
      </c>
      <c r="AY85" s="243">
        <f t="shared" ca="1" si="81"/>
        <v>0</v>
      </c>
      <c r="AZ85" s="243">
        <f t="shared" ca="1" si="81"/>
        <v>0</v>
      </c>
      <c r="BA85" s="243">
        <f t="shared" ca="1" si="81"/>
        <v>0</v>
      </c>
      <c r="BB85" s="243">
        <f t="shared" ca="1" si="81"/>
        <v>0</v>
      </c>
      <c r="BC85" s="243">
        <f t="shared" ca="1" si="81"/>
        <v>0</v>
      </c>
      <c r="BD85" s="243">
        <f t="shared" ca="1" si="81"/>
        <v>0</v>
      </c>
      <c r="BE85" s="243">
        <f t="shared" ca="1" si="81"/>
        <v>0</v>
      </c>
      <c r="BF85" s="243">
        <f t="shared" ca="1" si="81"/>
        <v>0</v>
      </c>
      <c r="BG85" s="243">
        <f t="shared" ca="1" si="81"/>
        <v>0</v>
      </c>
      <c r="BH85" s="243">
        <f t="shared" ca="1" si="81"/>
        <v>0</v>
      </c>
      <c r="BI85" s="243">
        <f t="shared" ca="1" si="81"/>
        <v>0</v>
      </c>
      <c r="BJ85" s="243">
        <f t="shared" ca="1" si="81"/>
        <v>0</v>
      </c>
      <c r="BK85" s="243">
        <f t="shared" ca="1" si="81"/>
        <v>0</v>
      </c>
      <c r="BL85" s="243">
        <f t="shared" ca="1" si="81"/>
        <v>0</v>
      </c>
      <c r="BM85" s="243">
        <f t="shared" ca="1" si="81"/>
        <v>0</v>
      </c>
      <c r="BN85" s="243">
        <f t="shared" ca="1" si="81"/>
        <v>0</v>
      </c>
      <c r="BO85" s="243">
        <f t="shared" ca="1" si="81"/>
        <v>0</v>
      </c>
      <c r="BP85" s="243">
        <f t="shared" ca="1" si="81"/>
        <v>0</v>
      </c>
      <c r="BQ85" s="243">
        <f t="shared" ca="1" si="81"/>
        <v>0</v>
      </c>
      <c r="BR85" s="243">
        <f t="shared" ca="1" si="81"/>
        <v>0</v>
      </c>
      <c r="BS85" s="243">
        <f t="shared" ca="1" si="81"/>
        <v>0</v>
      </c>
      <c r="BT85" s="243">
        <f t="shared" ca="1" si="81"/>
        <v>0</v>
      </c>
      <c r="BU85" s="243">
        <f t="shared" ca="1" si="80"/>
        <v>0</v>
      </c>
      <c r="BV85" s="243">
        <f t="shared" ca="1" si="80"/>
        <v>0</v>
      </c>
      <c r="BW85" s="243">
        <f t="shared" ca="1" si="80"/>
        <v>0</v>
      </c>
      <c r="BX85" s="243">
        <f t="shared" ca="1" si="80"/>
        <v>0</v>
      </c>
      <c r="BY85" s="243">
        <f t="shared" ca="1" si="80"/>
        <v>0</v>
      </c>
      <c r="BZ85" s="243">
        <f t="shared" ca="1" si="80"/>
        <v>0</v>
      </c>
      <c r="CA85" s="243">
        <f t="shared" ca="1" si="80"/>
        <v>0</v>
      </c>
      <c r="CB85" s="243">
        <f t="shared" ca="1" si="80"/>
        <v>0</v>
      </c>
      <c r="CC85" s="243">
        <f t="shared" ca="1" si="80"/>
        <v>0</v>
      </c>
      <c r="CD85" s="243">
        <f t="shared" ca="1" si="80"/>
        <v>0</v>
      </c>
      <c r="CE85" s="243">
        <f t="shared" ca="1" si="80"/>
        <v>0</v>
      </c>
      <c r="CF85" s="243">
        <f t="shared" ca="1" si="80"/>
        <v>0</v>
      </c>
      <c r="CG85" s="243">
        <f t="shared" ca="1" si="80"/>
        <v>0</v>
      </c>
      <c r="CH85" s="243">
        <f t="shared" ca="1" si="80"/>
        <v>0</v>
      </c>
      <c r="CI85" s="243">
        <f t="shared" ca="1" si="80"/>
        <v>0</v>
      </c>
      <c r="CJ85" s="243">
        <f t="shared" ca="1" si="80"/>
        <v>0</v>
      </c>
      <c r="CK85" s="243">
        <f t="shared" ca="1" si="80"/>
        <v>0</v>
      </c>
      <c r="CL85" s="243">
        <f t="shared" ca="1" si="80"/>
        <v>0</v>
      </c>
      <c r="CM85" s="243">
        <f t="shared" ca="1" si="80"/>
        <v>0</v>
      </c>
      <c r="CN85" s="243">
        <f t="shared" ca="1" si="80"/>
        <v>0</v>
      </c>
      <c r="CO85" s="243">
        <f t="shared" ca="1" si="80"/>
        <v>0</v>
      </c>
      <c r="CP85" s="243">
        <f t="shared" ca="1" si="80"/>
        <v>0</v>
      </c>
      <c r="CQ85" s="243">
        <f t="shared" ca="1" si="80"/>
        <v>0</v>
      </c>
      <c r="CR85" s="243">
        <f t="shared" ca="1" si="80"/>
        <v>0</v>
      </c>
      <c r="CS85" s="243">
        <f t="shared" ca="1" si="80"/>
        <v>0</v>
      </c>
      <c r="CT85" s="243">
        <f t="shared" ca="1" si="80"/>
        <v>0</v>
      </c>
      <c r="CU85" s="243">
        <f t="shared" ca="1" si="80"/>
        <v>0</v>
      </c>
      <c r="CV85" s="243">
        <f t="shared" ca="1" si="80"/>
        <v>0</v>
      </c>
      <c r="CW85" s="243">
        <f t="shared" ca="1" si="80"/>
        <v>0</v>
      </c>
      <c r="CX85" s="243">
        <f t="shared" ca="1" si="80"/>
        <v>0</v>
      </c>
      <c r="CY85" s="243">
        <f t="shared" ca="1" si="80"/>
        <v>0</v>
      </c>
      <c r="CZ85" s="243">
        <f t="shared" ca="1" si="80"/>
        <v>0</v>
      </c>
      <c r="DA85" s="243">
        <f t="shared" ca="1" si="80"/>
        <v>0</v>
      </c>
      <c r="DB85" s="243">
        <f t="shared" ca="1" si="80"/>
        <v>0</v>
      </c>
      <c r="DC85" s="243">
        <f t="shared" ca="1" si="80"/>
        <v>0</v>
      </c>
      <c r="DE85" s="113" t="str">
        <f t="shared" ca="1" si="74"/>
        <v>E.3.8.</v>
      </c>
      <c r="DF85">
        <v>1</v>
      </c>
      <c r="DG85">
        <f t="shared" ca="1" si="75"/>
        <v>21</v>
      </c>
      <c r="DH85">
        <v>0</v>
      </c>
    </row>
    <row r="86" spans="1:112" hidden="1">
      <c r="A86" s="68">
        <v>74</v>
      </c>
      <c r="B86" s="240" t="str">
        <f t="shared" ca="1" si="70"/>
        <v>E.3.9.</v>
      </c>
      <c r="C86" s="241" t="str">
        <f t="shared" ca="1" si="71"/>
        <v>Investicijos (privataus ir NVO sektoriaus)</v>
      </c>
      <c r="D86" s="244"/>
      <c r="E86" s="242">
        <f t="shared" ca="1" si="72"/>
        <v>0.21</v>
      </c>
      <c r="F86" s="171">
        <f ca="1">H86+NPV(FD,I86:INDEX(I86:DC86,PAL))</f>
        <v>0</v>
      </c>
      <c r="G86" s="171">
        <f ca="1">SUMIF($H$5:$DC$5,"&lt;="&amp;PAL,$H86:$DC86)</f>
        <v>0</v>
      </c>
      <c r="H86" s="243">
        <f t="shared" ca="1" si="41"/>
        <v>0</v>
      </c>
      <c r="I86" s="243">
        <f t="shared" ca="1" si="81"/>
        <v>0</v>
      </c>
      <c r="J86" s="243">
        <f t="shared" ca="1" si="81"/>
        <v>0</v>
      </c>
      <c r="K86" s="243">
        <f t="shared" ca="1" si="81"/>
        <v>0</v>
      </c>
      <c r="L86" s="243">
        <f t="shared" ca="1" si="81"/>
        <v>0</v>
      </c>
      <c r="M86" s="243">
        <f t="shared" ca="1" si="81"/>
        <v>0</v>
      </c>
      <c r="N86" s="243">
        <f t="shared" ca="1" si="81"/>
        <v>0</v>
      </c>
      <c r="O86" s="243">
        <f t="shared" ca="1" si="81"/>
        <v>0</v>
      </c>
      <c r="P86" s="243">
        <f t="shared" ca="1" si="81"/>
        <v>0</v>
      </c>
      <c r="Q86" s="243">
        <f t="shared" ca="1" si="81"/>
        <v>0</v>
      </c>
      <c r="R86" s="243">
        <f t="shared" ca="1" si="81"/>
        <v>0</v>
      </c>
      <c r="S86" s="243">
        <f t="shared" ca="1" si="81"/>
        <v>0</v>
      </c>
      <c r="T86" s="243">
        <f t="shared" ca="1" si="81"/>
        <v>0</v>
      </c>
      <c r="U86" s="243">
        <f t="shared" ca="1" si="81"/>
        <v>0</v>
      </c>
      <c r="V86" s="243">
        <f t="shared" ca="1" si="81"/>
        <v>0</v>
      </c>
      <c r="W86" s="243">
        <f t="shared" ca="1" si="81"/>
        <v>0</v>
      </c>
      <c r="X86" s="243">
        <f t="shared" ca="1" si="81"/>
        <v>0</v>
      </c>
      <c r="Y86" s="243">
        <f t="shared" ca="1" si="81"/>
        <v>0</v>
      </c>
      <c r="Z86" s="243">
        <f t="shared" ca="1" si="81"/>
        <v>0</v>
      </c>
      <c r="AA86" s="243">
        <f t="shared" ca="1" si="81"/>
        <v>0</v>
      </c>
      <c r="AB86" s="243">
        <f t="shared" ca="1" si="81"/>
        <v>0</v>
      </c>
      <c r="AC86" s="243">
        <f t="shared" ca="1" si="81"/>
        <v>0</v>
      </c>
      <c r="AD86" s="243">
        <f t="shared" ca="1" si="81"/>
        <v>0</v>
      </c>
      <c r="AE86" s="243">
        <f t="shared" ca="1" si="81"/>
        <v>0</v>
      </c>
      <c r="AF86" s="243">
        <f t="shared" ca="1" si="81"/>
        <v>0</v>
      </c>
      <c r="AG86" s="243">
        <f t="shared" ca="1" si="81"/>
        <v>0</v>
      </c>
      <c r="AH86" s="243">
        <f t="shared" ca="1" si="81"/>
        <v>0</v>
      </c>
      <c r="AI86" s="243">
        <f t="shared" ca="1" si="81"/>
        <v>0</v>
      </c>
      <c r="AJ86" s="243">
        <f t="shared" ca="1" si="81"/>
        <v>0</v>
      </c>
      <c r="AK86" s="243">
        <f t="shared" ca="1" si="81"/>
        <v>0</v>
      </c>
      <c r="AL86" s="243">
        <f t="shared" ca="1" si="81"/>
        <v>0</v>
      </c>
      <c r="AM86" s="243">
        <f t="shared" ca="1" si="81"/>
        <v>0</v>
      </c>
      <c r="AN86" s="243">
        <f t="shared" ca="1" si="81"/>
        <v>0</v>
      </c>
      <c r="AO86" s="243">
        <f t="shared" ca="1" si="81"/>
        <v>0</v>
      </c>
      <c r="AP86" s="243">
        <f t="shared" ca="1" si="81"/>
        <v>0</v>
      </c>
      <c r="AQ86" s="243">
        <f t="shared" ca="1" si="81"/>
        <v>0</v>
      </c>
      <c r="AR86" s="243">
        <f t="shared" ca="1" si="81"/>
        <v>0</v>
      </c>
      <c r="AS86" s="243">
        <f t="shared" ca="1" si="81"/>
        <v>0</v>
      </c>
      <c r="AT86" s="243">
        <f t="shared" ca="1" si="81"/>
        <v>0</v>
      </c>
      <c r="AU86" s="243">
        <f t="shared" ca="1" si="81"/>
        <v>0</v>
      </c>
      <c r="AV86" s="243">
        <f t="shared" ca="1" si="81"/>
        <v>0</v>
      </c>
      <c r="AW86" s="243">
        <f t="shared" ca="1" si="81"/>
        <v>0</v>
      </c>
      <c r="AX86" s="243">
        <f t="shared" ca="1" si="81"/>
        <v>0</v>
      </c>
      <c r="AY86" s="243">
        <f t="shared" ca="1" si="81"/>
        <v>0</v>
      </c>
      <c r="AZ86" s="243">
        <f t="shared" ca="1" si="81"/>
        <v>0</v>
      </c>
      <c r="BA86" s="243">
        <f t="shared" ca="1" si="81"/>
        <v>0</v>
      </c>
      <c r="BB86" s="243">
        <f t="shared" ca="1" si="81"/>
        <v>0</v>
      </c>
      <c r="BC86" s="243">
        <f t="shared" ca="1" si="81"/>
        <v>0</v>
      </c>
      <c r="BD86" s="243">
        <f t="shared" ca="1" si="81"/>
        <v>0</v>
      </c>
      <c r="BE86" s="243">
        <f t="shared" ca="1" si="81"/>
        <v>0</v>
      </c>
      <c r="BF86" s="243">
        <f t="shared" ca="1" si="81"/>
        <v>0</v>
      </c>
      <c r="BG86" s="243">
        <f t="shared" ca="1" si="81"/>
        <v>0</v>
      </c>
      <c r="BH86" s="243">
        <f t="shared" ca="1" si="81"/>
        <v>0</v>
      </c>
      <c r="BI86" s="243">
        <f t="shared" ca="1" si="81"/>
        <v>0</v>
      </c>
      <c r="BJ86" s="243">
        <f t="shared" ca="1" si="81"/>
        <v>0</v>
      </c>
      <c r="BK86" s="243">
        <f t="shared" ca="1" si="81"/>
        <v>0</v>
      </c>
      <c r="BL86" s="243">
        <f t="shared" ca="1" si="81"/>
        <v>0</v>
      </c>
      <c r="BM86" s="243">
        <f t="shared" ca="1" si="81"/>
        <v>0</v>
      </c>
      <c r="BN86" s="243">
        <f t="shared" ca="1" si="81"/>
        <v>0</v>
      </c>
      <c r="BO86" s="243">
        <f t="shared" ca="1" si="81"/>
        <v>0</v>
      </c>
      <c r="BP86" s="243">
        <f t="shared" ca="1" si="81"/>
        <v>0</v>
      </c>
      <c r="BQ86" s="243">
        <f t="shared" ca="1" si="81"/>
        <v>0</v>
      </c>
      <c r="BR86" s="243">
        <f t="shared" ca="1" si="81"/>
        <v>0</v>
      </c>
      <c r="BS86" s="243">
        <f t="shared" ca="1" si="81"/>
        <v>0</v>
      </c>
      <c r="BT86" s="243">
        <f t="shared" ca="1" si="81"/>
        <v>0</v>
      </c>
      <c r="BU86" s="243">
        <f t="shared" ca="1" si="80"/>
        <v>0</v>
      </c>
      <c r="BV86" s="243">
        <f t="shared" ca="1" si="80"/>
        <v>0</v>
      </c>
      <c r="BW86" s="243">
        <f t="shared" ca="1" si="80"/>
        <v>0</v>
      </c>
      <c r="BX86" s="243">
        <f t="shared" ca="1" si="80"/>
        <v>0</v>
      </c>
      <c r="BY86" s="243">
        <f t="shared" ca="1" si="80"/>
        <v>0</v>
      </c>
      <c r="BZ86" s="243">
        <f t="shared" ca="1" si="80"/>
        <v>0</v>
      </c>
      <c r="CA86" s="243">
        <f t="shared" ca="1" si="80"/>
        <v>0</v>
      </c>
      <c r="CB86" s="243">
        <f t="shared" ca="1" si="80"/>
        <v>0</v>
      </c>
      <c r="CC86" s="243">
        <f t="shared" ca="1" si="80"/>
        <v>0</v>
      </c>
      <c r="CD86" s="243">
        <f t="shared" ca="1" si="80"/>
        <v>0</v>
      </c>
      <c r="CE86" s="243">
        <f t="shared" ca="1" si="80"/>
        <v>0</v>
      </c>
      <c r="CF86" s="243">
        <f t="shared" ca="1" si="80"/>
        <v>0</v>
      </c>
      <c r="CG86" s="243">
        <f t="shared" ca="1" si="80"/>
        <v>0</v>
      </c>
      <c r="CH86" s="243">
        <f t="shared" ca="1" si="80"/>
        <v>0</v>
      </c>
      <c r="CI86" s="243">
        <f t="shared" ca="1" si="80"/>
        <v>0</v>
      </c>
      <c r="CJ86" s="243">
        <f t="shared" ca="1" si="80"/>
        <v>0</v>
      </c>
      <c r="CK86" s="243">
        <f t="shared" ca="1" si="80"/>
        <v>0</v>
      </c>
      <c r="CL86" s="243">
        <f t="shared" ca="1" si="80"/>
        <v>0</v>
      </c>
      <c r="CM86" s="243">
        <f t="shared" ca="1" si="80"/>
        <v>0</v>
      </c>
      <c r="CN86" s="243">
        <f t="shared" ca="1" si="80"/>
        <v>0</v>
      </c>
      <c r="CO86" s="243">
        <f t="shared" ca="1" si="80"/>
        <v>0</v>
      </c>
      <c r="CP86" s="243">
        <f t="shared" ca="1" si="80"/>
        <v>0</v>
      </c>
      <c r="CQ86" s="243">
        <f t="shared" ca="1" si="80"/>
        <v>0</v>
      </c>
      <c r="CR86" s="243">
        <f t="shared" ca="1" si="80"/>
        <v>0</v>
      </c>
      <c r="CS86" s="243">
        <f t="shared" ca="1" si="80"/>
        <v>0</v>
      </c>
      <c r="CT86" s="243">
        <f t="shared" ca="1" si="80"/>
        <v>0</v>
      </c>
      <c r="CU86" s="243">
        <f t="shared" ca="1" si="80"/>
        <v>0</v>
      </c>
      <c r="CV86" s="243">
        <f t="shared" ca="1" si="80"/>
        <v>0</v>
      </c>
      <c r="CW86" s="243">
        <f t="shared" ca="1" si="80"/>
        <v>0</v>
      </c>
      <c r="CX86" s="243">
        <f t="shared" ca="1" si="80"/>
        <v>0</v>
      </c>
      <c r="CY86" s="243">
        <f t="shared" ca="1" si="80"/>
        <v>0</v>
      </c>
      <c r="CZ86" s="243">
        <f t="shared" ca="1" si="80"/>
        <v>0</v>
      </c>
      <c r="DA86" s="243">
        <f t="shared" ca="1" si="80"/>
        <v>0</v>
      </c>
      <c r="DB86" s="243">
        <f t="shared" ca="1" si="80"/>
        <v>0</v>
      </c>
      <c r="DC86" s="243">
        <f t="shared" ca="1" si="80"/>
        <v>0</v>
      </c>
      <c r="DE86" s="113" t="str">
        <f t="shared" ca="1" si="74"/>
        <v>E.3.9.</v>
      </c>
      <c r="DF86">
        <v>1</v>
      </c>
      <c r="DG86">
        <f t="shared" ca="1" si="75"/>
        <v>21</v>
      </c>
      <c r="DH86">
        <v>0</v>
      </c>
    </row>
    <row r="87" spans="1:112" hidden="1">
      <c r="A87" s="68">
        <v>75</v>
      </c>
      <c r="B87" s="240" t="str">
        <f t="shared" ca="1" si="70"/>
        <v>E.3.10.</v>
      </c>
      <c r="C87" s="241" t="str">
        <f t="shared" ca="1" si="71"/>
        <v>Reinvesticijos (po priemonės įgyvendinimo) (privataus ir NVO sektoriaus)</v>
      </c>
      <c r="D87" s="162"/>
      <c r="E87" s="242">
        <f t="shared" ca="1" si="72"/>
        <v>0.21</v>
      </c>
      <c r="F87" s="171">
        <f ca="1">H87+NPV(FD,I87:INDEX(I87:DC87,PAL))</f>
        <v>0</v>
      </c>
      <c r="G87" s="171">
        <f ca="1">SUMIF($H$5:$DC$5,"&lt;="&amp;PAL,$H87:$DC87)</f>
        <v>0</v>
      </c>
      <c r="H87" s="243">
        <f t="shared" ca="1" si="41"/>
        <v>0</v>
      </c>
      <c r="I87" s="243">
        <f t="shared" ca="1" si="81"/>
        <v>0</v>
      </c>
      <c r="J87" s="243">
        <f t="shared" ca="1" si="81"/>
        <v>0</v>
      </c>
      <c r="K87" s="243">
        <f t="shared" ca="1" si="81"/>
        <v>0</v>
      </c>
      <c r="L87" s="243">
        <f t="shared" ca="1" si="81"/>
        <v>0</v>
      </c>
      <c r="M87" s="243">
        <f t="shared" ca="1" si="81"/>
        <v>0</v>
      </c>
      <c r="N87" s="243">
        <f t="shared" ca="1" si="81"/>
        <v>0</v>
      </c>
      <c r="O87" s="243">
        <f t="shared" ca="1" si="81"/>
        <v>0</v>
      </c>
      <c r="P87" s="243">
        <f t="shared" ca="1" si="81"/>
        <v>0</v>
      </c>
      <c r="Q87" s="243">
        <f t="shared" ca="1" si="81"/>
        <v>0</v>
      </c>
      <c r="R87" s="243">
        <f t="shared" ca="1" si="81"/>
        <v>0</v>
      </c>
      <c r="S87" s="243">
        <f t="shared" ca="1" si="81"/>
        <v>0</v>
      </c>
      <c r="T87" s="243">
        <f t="shared" ca="1" si="81"/>
        <v>0</v>
      </c>
      <c r="U87" s="243">
        <f t="shared" ca="1" si="81"/>
        <v>0</v>
      </c>
      <c r="V87" s="243">
        <f t="shared" ca="1" si="81"/>
        <v>0</v>
      </c>
      <c r="W87" s="243">
        <f t="shared" ca="1" si="81"/>
        <v>0</v>
      </c>
      <c r="X87" s="243">
        <f t="shared" ca="1" si="81"/>
        <v>0</v>
      </c>
      <c r="Y87" s="243">
        <f t="shared" ca="1" si="81"/>
        <v>0</v>
      </c>
      <c r="Z87" s="243">
        <f t="shared" ca="1" si="81"/>
        <v>0</v>
      </c>
      <c r="AA87" s="243">
        <f t="shared" ca="1" si="81"/>
        <v>0</v>
      </c>
      <c r="AB87" s="243">
        <f t="shared" ca="1" si="81"/>
        <v>0</v>
      </c>
      <c r="AC87" s="243">
        <f t="shared" ca="1" si="81"/>
        <v>0</v>
      </c>
      <c r="AD87" s="243">
        <f t="shared" ca="1" si="81"/>
        <v>0</v>
      </c>
      <c r="AE87" s="243">
        <f t="shared" ca="1" si="81"/>
        <v>0</v>
      </c>
      <c r="AF87" s="243">
        <f t="shared" ca="1" si="81"/>
        <v>0</v>
      </c>
      <c r="AG87" s="243">
        <f t="shared" ca="1" si="81"/>
        <v>0</v>
      </c>
      <c r="AH87" s="243">
        <f t="shared" ca="1" si="81"/>
        <v>0</v>
      </c>
      <c r="AI87" s="243">
        <f t="shared" ca="1" si="81"/>
        <v>0</v>
      </c>
      <c r="AJ87" s="243">
        <f t="shared" ca="1" si="81"/>
        <v>0</v>
      </c>
      <c r="AK87" s="243">
        <f t="shared" ca="1" si="81"/>
        <v>0</v>
      </c>
      <c r="AL87" s="243">
        <f t="shared" ca="1" si="81"/>
        <v>0</v>
      </c>
      <c r="AM87" s="243">
        <f t="shared" ca="1" si="81"/>
        <v>0</v>
      </c>
      <c r="AN87" s="243">
        <f t="shared" ca="1" si="81"/>
        <v>0</v>
      </c>
      <c r="AO87" s="243">
        <f t="shared" ca="1" si="81"/>
        <v>0</v>
      </c>
      <c r="AP87" s="243">
        <f t="shared" ca="1" si="81"/>
        <v>0</v>
      </c>
      <c r="AQ87" s="243">
        <f t="shared" ca="1" si="81"/>
        <v>0</v>
      </c>
      <c r="AR87" s="243">
        <f t="shared" ca="1" si="81"/>
        <v>0</v>
      </c>
      <c r="AS87" s="243">
        <f t="shared" ca="1" si="81"/>
        <v>0</v>
      </c>
      <c r="AT87" s="243">
        <f t="shared" ca="1" si="81"/>
        <v>0</v>
      </c>
      <c r="AU87" s="243">
        <f t="shared" ca="1" si="81"/>
        <v>0</v>
      </c>
      <c r="AV87" s="243">
        <f t="shared" ca="1" si="81"/>
        <v>0</v>
      </c>
      <c r="AW87" s="243">
        <f t="shared" ca="1" si="81"/>
        <v>0</v>
      </c>
      <c r="AX87" s="243">
        <f t="shared" ca="1" si="81"/>
        <v>0</v>
      </c>
      <c r="AY87" s="243">
        <f t="shared" ca="1" si="81"/>
        <v>0</v>
      </c>
      <c r="AZ87" s="243">
        <f t="shared" ca="1" si="81"/>
        <v>0</v>
      </c>
      <c r="BA87" s="243">
        <f t="shared" ca="1" si="81"/>
        <v>0</v>
      </c>
      <c r="BB87" s="243">
        <f t="shared" ca="1" si="81"/>
        <v>0</v>
      </c>
      <c r="BC87" s="243">
        <f t="shared" ca="1" si="81"/>
        <v>0</v>
      </c>
      <c r="BD87" s="243">
        <f t="shared" ca="1" si="81"/>
        <v>0</v>
      </c>
      <c r="BE87" s="243">
        <f t="shared" ca="1" si="81"/>
        <v>0</v>
      </c>
      <c r="BF87" s="243">
        <f t="shared" ca="1" si="81"/>
        <v>0</v>
      </c>
      <c r="BG87" s="243">
        <f t="shared" ca="1" si="81"/>
        <v>0</v>
      </c>
      <c r="BH87" s="243">
        <f t="shared" ca="1" si="81"/>
        <v>0</v>
      </c>
      <c r="BI87" s="243">
        <f t="shared" ca="1" si="81"/>
        <v>0</v>
      </c>
      <c r="BJ87" s="243">
        <f t="shared" ca="1" si="81"/>
        <v>0</v>
      </c>
      <c r="BK87" s="243">
        <f t="shared" ca="1" si="81"/>
        <v>0</v>
      </c>
      <c r="BL87" s="243">
        <f t="shared" ca="1" si="81"/>
        <v>0</v>
      </c>
      <c r="BM87" s="243">
        <f t="shared" ca="1" si="81"/>
        <v>0</v>
      </c>
      <c r="BN87" s="243">
        <f t="shared" ca="1" si="81"/>
        <v>0</v>
      </c>
      <c r="BO87" s="243">
        <f t="shared" ca="1" si="81"/>
        <v>0</v>
      </c>
      <c r="BP87" s="243">
        <f t="shared" ca="1" si="81"/>
        <v>0</v>
      </c>
      <c r="BQ87" s="243">
        <f t="shared" ca="1" si="81"/>
        <v>0</v>
      </c>
      <c r="BR87" s="243">
        <f t="shared" ca="1" si="81"/>
        <v>0</v>
      </c>
      <c r="BS87" s="243">
        <f t="shared" ca="1" si="81"/>
        <v>0</v>
      </c>
      <c r="BT87" s="243">
        <f t="shared" ref="BT87:DC89" ca="1" si="82">OFFSET(INDIRECT("'"&amp;Opt_alt&amp;"'!H12"),$A87,BT$5)*$DF87</f>
        <v>0</v>
      </c>
      <c r="BU87" s="243">
        <f t="shared" ca="1" si="82"/>
        <v>0</v>
      </c>
      <c r="BV87" s="243">
        <f t="shared" ca="1" si="82"/>
        <v>0</v>
      </c>
      <c r="BW87" s="243">
        <f t="shared" ca="1" si="82"/>
        <v>0</v>
      </c>
      <c r="BX87" s="243">
        <f t="shared" ca="1" si="82"/>
        <v>0</v>
      </c>
      <c r="BY87" s="243">
        <f t="shared" ca="1" si="82"/>
        <v>0</v>
      </c>
      <c r="BZ87" s="243">
        <f t="shared" ca="1" si="82"/>
        <v>0</v>
      </c>
      <c r="CA87" s="243">
        <f t="shared" ca="1" si="82"/>
        <v>0</v>
      </c>
      <c r="CB87" s="243">
        <f t="shared" ca="1" si="82"/>
        <v>0</v>
      </c>
      <c r="CC87" s="243">
        <f t="shared" ca="1" si="82"/>
        <v>0</v>
      </c>
      <c r="CD87" s="243">
        <f t="shared" ca="1" si="82"/>
        <v>0</v>
      </c>
      <c r="CE87" s="243">
        <f t="shared" ca="1" si="82"/>
        <v>0</v>
      </c>
      <c r="CF87" s="243">
        <f t="shared" ca="1" si="82"/>
        <v>0</v>
      </c>
      <c r="CG87" s="243">
        <f t="shared" ca="1" si="82"/>
        <v>0</v>
      </c>
      <c r="CH87" s="243">
        <f t="shared" ca="1" si="82"/>
        <v>0</v>
      </c>
      <c r="CI87" s="243">
        <f t="shared" ca="1" si="82"/>
        <v>0</v>
      </c>
      <c r="CJ87" s="243">
        <f t="shared" ca="1" si="82"/>
        <v>0</v>
      </c>
      <c r="CK87" s="243">
        <f t="shared" ca="1" si="82"/>
        <v>0</v>
      </c>
      <c r="CL87" s="243">
        <f t="shared" ca="1" si="82"/>
        <v>0</v>
      </c>
      <c r="CM87" s="243">
        <f t="shared" ca="1" si="82"/>
        <v>0</v>
      </c>
      <c r="CN87" s="243">
        <f t="shared" ca="1" si="82"/>
        <v>0</v>
      </c>
      <c r="CO87" s="243">
        <f t="shared" ca="1" si="82"/>
        <v>0</v>
      </c>
      <c r="CP87" s="243">
        <f t="shared" ca="1" si="82"/>
        <v>0</v>
      </c>
      <c r="CQ87" s="243">
        <f t="shared" ca="1" si="82"/>
        <v>0</v>
      </c>
      <c r="CR87" s="243">
        <f t="shared" ca="1" si="82"/>
        <v>0</v>
      </c>
      <c r="CS87" s="243">
        <f t="shared" ca="1" si="82"/>
        <v>0</v>
      </c>
      <c r="CT87" s="243">
        <f t="shared" ca="1" si="82"/>
        <v>0</v>
      </c>
      <c r="CU87" s="243">
        <f t="shared" ca="1" si="82"/>
        <v>0</v>
      </c>
      <c r="CV87" s="243">
        <f t="shared" ca="1" si="82"/>
        <v>0</v>
      </c>
      <c r="CW87" s="243">
        <f t="shared" ca="1" si="82"/>
        <v>0</v>
      </c>
      <c r="CX87" s="243">
        <f t="shared" ca="1" si="82"/>
        <v>0</v>
      </c>
      <c r="CY87" s="243">
        <f t="shared" ca="1" si="82"/>
        <v>0</v>
      </c>
      <c r="CZ87" s="243">
        <f t="shared" ca="1" si="82"/>
        <v>0</v>
      </c>
      <c r="DA87" s="243">
        <f t="shared" ca="1" si="82"/>
        <v>0</v>
      </c>
      <c r="DB87" s="243">
        <f t="shared" ca="1" si="82"/>
        <v>0</v>
      </c>
      <c r="DC87" s="243">
        <f t="shared" ca="1" si="82"/>
        <v>0</v>
      </c>
      <c r="DE87" s="113" t="str">
        <f t="shared" ca="1" si="74"/>
        <v>E.3.10.</v>
      </c>
      <c r="DF87">
        <v>1</v>
      </c>
      <c r="DG87">
        <f t="shared" ca="1" si="75"/>
        <v>21</v>
      </c>
      <c r="DH87">
        <v>0</v>
      </c>
    </row>
    <row r="88" spans="1:112" hidden="1">
      <c r="A88" s="68">
        <v>76</v>
      </c>
      <c r="B88" s="240" t="str">
        <f t="shared" ca="1" si="70"/>
        <v>E.3.11.</v>
      </c>
      <c r="C88" s="241" t="str">
        <f t="shared" ca="1" si="71"/>
        <v>Reinvesticijos (po priemonės įgyvendinimo) (viešojo sektoriaus)</v>
      </c>
      <c r="D88" s="162"/>
      <c r="E88" s="242">
        <f t="shared" ca="1" si="72"/>
        <v>0.21</v>
      </c>
      <c r="F88" s="171">
        <f ca="1">H88+NPV(FD,I88:INDEX(I88:DC88,PAL))</f>
        <v>0</v>
      </c>
      <c r="G88" s="171">
        <f ca="1">SUMIF($H$5:$DC$5,"&lt;="&amp;PAL,$H88:$DC88)</f>
        <v>0</v>
      </c>
      <c r="H88" s="243">
        <f t="shared" ca="1" si="41"/>
        <v>0</v>
      </c>
      <c r="I88" s="243">
        <f t="shared" ref="I88:BT91" ca="1" si="83">OFFSET(INDIRECT("'"&amp;Opt_alt&amp;"'!H12"),$A88,I$5)*$DF88</f>
        <v>0</v>
      </c>
      <c r="J88" s="243">
        <f t="shared" ca="1" si="83"/>
        <v>0</v>
      </c>
      <c r="K88" s="243">
        <f t="shared" ca="1" si="83"/>
        <v>0</v>
      </c>
      <c r="L88" s="243">
        <f t="shared" ca="1" si="83"/>
        <v>0</v>
      </c>
      <c r="M88" s="243">
        <f t="shared" ca="1" si="83"/>
        <v>0</v>
      </c>
      <c r="N88" s="243">
        <f t="shared" ca="1" si="83"/>
        <v>0</v>
      </c>
      <c r="O88" s="243">
        <f t="shared" ca="1" si="83"/>
        <v>0</v>
      </c>
      <c r="P88" s="243">
        <f t="shared" ca="1" si="83"/>
        <v>0</v>
      </c>
      <c r="Q88" s="243">
        <f t="shared" ca="1" si="83"/>
        <v>0</v>
      </c>
      <c r="R88" s="243">
        <f t="shared" ca="1" si="83"/>
        <v>0</v>
      </c>
      <c r="S88" s="243">
        <f t="shared" ca="1" si="83"/>
        <v>0</v>
      </c>
      <c r="T88" s="243">
        <f t="shared" ca="1" si="83"/>
        <v>0</v>
      </c>
      <c r="U88" s="243">
        <f t="shared" ca="1" si="83"/>
        <v>0</v>
      </c>
      <c r="V88" s="243">
        <f t="shared" ca="1" si="83"/>
        <v>0</v>
      </c>
      <c r="W88" s="243">
        <f t="shared" ca="1" si="83"/>
        <v>0</v>
      </c>
      <c r="X88" s="243">
        <f t="shared" ca="1" si="83"/>
        <v>0</v>
      </c>
      <c r="Y88" s="243">
        <f t="shared" ca="1" si="83"/>
        <v>0</v>
      </c>
      <c r="Z88" s="243">
        <f t="shared" ca="1" si="83"/>
        <v>0</v>
      </c>
      <c r="AA88" s="243">
        <f t="shared" ca="1" si="83"/>
        <v>0</v>
      </c>
      <c r="AB88" s="243">
        <f t="shared" ca="1" si="83"/>
        <v>0</v>
      </c>
      <c r="AC88" s="243">
        <f t="shared" ca="1" si="83"/>
        <v>0</v>
      </c>
      <c r="AD88" s="243">
        <f t="shared" ca="1" si="83"/>
        <v>0</v>
      </c>
      <c r="AE88" s="243">
        <f t="shared" ca="1" si="83"/>
        <v>0</v>
      </c>
      <c r="AF88" s="243">
        <f t="shared" ca="1" si="83"/>
        <v>0</v>
      </c>
      <c r="AG88" s="243">
        <f t="shared" ca="1" si="83"/>
        <v>0</v>
      </c>
      <c r="AH88" s="243">
        <f t="shared" ca="1" si="83"/>
        <v>0</v>
      </c>
      <c r="AI88" s="243">
        <f t="shared" ca="1" si="83"/>
        <v>0</v>
      </c>
      <c r="AJ88" s="243">
        <f t="shared" ca="1" si="83"/>
        <v>0</v>
      </c>
      <c r="AK88" s="243">
        <f t="shared" ca="1" si="83"/>
        <v>0</v>
      </c>
      <c r="AL88" s="243">
        <f t="shared" ca="1" si="83"/>
        <v>0</v>
      </c>
      <c r="AM88" s="243">
        <f t="shared" ca="1" si="83"/>
        <v>0</v>
      </c>
      <c r="AN88" s="243">
        <f t="shared" ca="1" si="83"/>
        <v>0</v>
      </c>
      <c r="AO88" s="243">
        <f t="shared" ca="1" si="83"/>
        <v>0</v>
      </c>
      <c r="AP88" s="243">
        <f t="shared" ca="1" si="83"/>
        <v>0</v>
      </c>
      <c r="AQ88" s="243">
        <f t="shared" ca="1" si="83"/>
        <v>0</v>
      </c>
      <c r="AR88" s="243">
        <f t="shared" ca="1" si="83"/>
        <v>0</v>
      </c>
      <c r="AS88" s="243">
        <f t="shared" ca="1" si="83"/>
        <v>0</v>
      </c>
      <c r="AT88" s="243">
        <f t="shared" ca="1" si="83"/>
        <v>0</v>
      </c>
      <c r="AU88" s="243">
        <f t="shared" ca="1" si="83"/>
        <v>0</v>
      </c>
      <c r="AV88" s="243">
        <f t="shared" ca="1" si="83"/>
        <v>0</v>
      </c>
      <c r="AW88" s="243">
        <f t="shared" ca="1" si="83"/>
        <v>0</v>
      </c>
      <c r="AX88" s="243">
        <f t="shared" ca="1" si="83"/>
        <v>0</v>
      </c>
      <c r="AY88" s="243">
        <f t="shared" ca="1" si="83"/>
        <v>0</v>
      </c>
      <c r="AZ88" s="243">
        <f t="shared" ca="1" si="83"/>
        <v>0</v>
      </c>
      <c r="BA88" s="243">
        <f t="shared" ca="1" si="83"/>
        <v>0</v>
      </c>
      <c r="BB88" s="243">
        <f t="shared" ca="1" si="83"/>
        <v>0</v>
      </c>
      <c r="BC88" s="243">
        <f t="shared" ca="1" si="83"/>
        <v>0</v>
      </c>
      <c r="BD88" s="243">
        <f t="shared" ca="1" si="83"/>
        <v>0</v>
      </c>
      <c r="BE88" s="243">
        <f t="shared" ca="1" si="83"/>
        <v>0</v>
      </c>
      <c r="BF88" s="243">
        <f t="shared" ca="1" si="83"/>
        <v>0</v>
      </c>
      <c r="BG88" s="243">
        <f t="shared" ca="1" si="83"/>
        <v>0</v>
      </c>
      <c r="BH88" s="243">
        <f t="shared" ca="1" si="83"/>
        <v>0</v>
      </c>
      <c r="BI88" s="243">
        <f t="shared" ca="1" si="83"/>
        <v>0</v>
      </c>
      <c r="BJ88" s="243">
        <f t="shared" ca="1" si="83"/>
        <v>0</v>
      </c>
      <c r="BK88" s="243">
        <f t="shared" ca="1" si="83"/>
        <v>0</v>
      </c>
      <c r="BL88" s="243">
        <f t="shared" ca="1" si="83"/>
        <v>0</v>
      </c>
      <c r="BM88" s="243">
        <f t="shared" ca="1" si="83"/>
        <v>0</v>
      </c>
      <c r="BN88" s="243">
        <f t="shared" ca="1" si="83"/>
        <v>0</v>
      </c>
      <c r="BO88" s="243">
        <f t="shared" ca="1" si="83"/>
        <v>0</v>
      </c>
      <c r="BP88" s="243">
        <f t="shared" ca="1" si="83"/>
        <v>0</v>
      </c>
      <c r="BQ88" s="243">
        <f t="shared" ca="1" si="83"/>
        <v>0</v>
      </c>
      <c r="BR88" s="243">
        <f t="shared" ca="1" si="83"/>
        <v>0</v>
      </c>
      <c r="BS88" s="243">
        <f t="shared" ca="1" si="83"/>
        <v>0</v>
      </c>
      <c r="BT88" s="243">
        <f t="shared" ca="1" si="83"/>
        <v>0</v>
      </c>
      <c r="BU88" s="243">
        <f t="shared" ca="1" si="82"/>
        <v>0</v>
      </c>
      <c r="BV88" s="243">
        <f t="shared" ca="1" si="82"/>
        <v>0</v>
      </c>
      <c r="BW88" s="243">
        <f t="shared" ca="1" si="82"/>
        <v>0</v>
      </c>
      <c r="BX88" s="243">
        <f t="shared" ca="1" si="82"/>
        <v>0</v>
      </c>
      <c r="BY88" s="243">
        <f t="shared" ca="1" si="82"/>
        <v>0</v>
      </c>
      <c r="BZ88" s="243">
        <f t="shared" ca="1" si="82"/>
        <v>0</v>
      </c>
      <c r="CA88" s="243">
        <f t="shared" ca="1" si="82"/>
        <v>0</v>
      </c>
      <c r="CB88" s="243">
        <f t="shared" ca="1" si="82"/>
        <v>0</v>
      </c>
      <c r="CC88" s="243">
        <f t="shared" ca="1" si="82"/>
        <v>0</v>
      </c>
      <c r="CD88" s="243">
        <f t="shared" ca="1" si="82"/>
        <v>0</v>
      </c>
      <c r="CE88" s="243">
        <f t="shared" ca="1" si="82"/>
        <v>0</v>
      </c>
      <c r="CF88" s="243">
        <f t="shared" ca="1" si="82"/>
        <v>0</v>
      </c>
      <c r="CG88" s="243">
        <f t="shared" ca="1" si="82"/>
        <v>0</v>
      </c>
      <c r="CH88" s="243">
        <f t="shared" ca="1" si="82"/>
        <v>0</v>
      </c>
      <c r="CI88" s="243">
        <f t="shared" ca="1" si="82"/>
        <v>0</v>
      </c>
      <c r="CJ88" s="243">
        <f t="shared" ca="1" si="82"/>
        <v>0</v>
      </c>
      <c r="CK88" s="243">
        <f t="shared" ca="1" si="82"/>
        <v>0</v>
      </c>
      <c r="CL88" s="243">
        <f t="shared" ca="1" si="82"/>
        <v>0</v>
      </c>
      <c r="CM88" s="243">
        <f t="shared" ca="1" si="82"/>
        <v>0</v>
      </c>
      <c r="CN88" s="243">
        <f t="shared" ca="1" si="82"/>
        <v>0</v>
      </c>
      <c r="CO88" s="243">
        <f t="shared" ca="1" si="82"/>
        <v>0</v>
      </c>
      <c r="CP88" s="243">
        <f t="shared" ca="1" si="82"/>
        <v>0</v>
      </c>
      <c r="CQ88" s="243">
        <f t="shared" ca="1" si="82"/>
        <v>0</v>
      </c>
      <c r="CR88" s="243">
        <f t="shared" ca="1" si="82"/>
        <v>0</v>
      </c>
      <c r="CS88" s="243">
        <f t="shared" ca="1" si="82"/>
        <v>0</v>
      </c>
      <c r="CT88" s="243">
        <f t="shared" ca="1" si="82"/>
        <v>0</v>
      </c>
      <c r="CU88" s="243">
        <f t="shared" ca="1" si="82"/>
        <v>0</v>
      </c>
      <c r="CV88" s="243">
        <f t="shared" ca="1" si="82"/>
        <v>0</v>
      </c>
      <c r="CW88" s="243">
        <f t="shared" ca="1" si="82"/>
        <v>0</v>
      </c>
      <c r="CX88" s="243">
        <f t="shared" ca="1" si="82"/>
        <v>0</v>
      </c>
      <c r="CY88" s="243">
        <f t="shared" ca="1" si="82"/>
        <v>0</v>
      </c>
      <c r="CZ88" s="243">
        <f t="shared" ca="1" si="82"/>
        <v>0</v>
      </c>
      <c r="DA88" s="243">
        <f t="shared" ca="1" si="82"/>
        <v>0</v>
      </c>
      <c r="DB88" s="243">
        <f t="shared" ca="1" si="82"/>
        <v>0</v>
      </c>
      <c r="DC88" s="243">
        <f t="shared" ca="1" si="82"/>
        <v>0</v>
      </c>
      <c r="DE88" s="113" t="str">
        <f t="shared" ca="1" si="74"/>
        <v>E.3.11.</v>
      </c>
      <c r="DF88">
        <v>1</v>
      </c>
      <c r="DG88">
        <f t="shared" ca="1" si="75"/>
        <v>21</v>
      </c>
      <c r="DH88">
        <v>0</v>
      </c>
    </row>
    <row r="89" spans="1:112" hidden="1">
      <c r="A89" s="68">
        <v>77</v>
      </c>
      <c r="B89" s="240" t="str">
        <f t="shared" ca="1" si="70"/>
        <v>E.3.L.</v>
      </c>
      <c r="C89" s="304" t="str">
        <f t="shared" ca="1" si="71"/>
        <v>Likutinė vertė</v>
      </c>
      <c r="D89" s="6"/>
      <c r="E89" s="247">
        <f t="shared" ca="1" si="72"/>
        <v>0.21</v>
      </c>
      <c r="F89" s="171">
        <f ca="1">H89+NPV(FD,I89:INDEX(I89:DC89,PAL))</f>
        <v>0</v>
      </c>
      <c r="G89" s="171">
        <f ca="1">SUMIF($H$5:$DC$5,"&lt;="&amp;PAL,$H89:$DC89)</f>
        <v>0</v>
      </c>
      <c r="H89" s="243">
        <f t="shared" ca="1" si="41"/>
        <v>0</v>
      </c>
      <c r="I89" s="243">
        <f t="shared" ca="1" si="83"/>
        <v>0</v>
      </c>
      <c r="J89" s="243">
        <f t="shared" ca="1" si="83"/>
        <v>0</v>
      </c>
      <c r="K89" s="243">
        <f t="shared" ca="1" si="83"/>
        <v>0</v>
      </c>
      <c r="L89" s="243">
        <f t="shared" ca="1" si="83"/>
        <v>0</v>
      </c>
      <c r="M89" s="243">
        <f t="shared" ca="1" si="83"/>
        <v>0</v>
      </c>
      <c r="N89" s="243">
        <f t="shared" ca="1" si="83"/>
        <v>0</v>
      </c>
      <c r="O89" s="243">
        <f t="shared" ca="1" si="83"/>
        <v>0</v>
      </c>
      <c r="P89" s="243">
        <f t="shared" ca="1" si="83"/>
        <v>0</v>
      </c>
      <c r="Q89" s="243">
        <f t="shared" ca="1" si="83"/>
        <v>0</v>
      </c>
      <c r="R89" s="243">
        <f t="shared" ca="1" si="83"/>
        <v>0</v>
      </c>
      <c r="S89" s="243">
        <f t="shared" ca="1" si="83"/>
        <v>0</v>
      </c>
      <c r="T89" s="243">
        <f t="shared" ca="1" si="83"/>
        <v>0</v>
      </c>
      <c r="U89" s="243">
        <f t="shared" ca="1" si="83"/>
        <v>0</v>
      </c>
      <c r="V89" s="243">
        <f t="shared" ca="1" si="83"/>
        <v>0</v>
      </c>
      <c r="W89" s="243">
        <f t="shared" ca="1" si="83"/>
        <v>0</v>
      </c>
      <c r="X89" s="243">
        <f t="shared" ca="1" si="83"/>
        <v>0</v>
      </c>
      <c r="Y89" s="243">
        <f t="shared" ca="1" si="83"/>
        <v>0</v>
      </c>
      <c r="Z89" s="243">
        <f t="shared" ca="1" si="83"/>
        <v>0</v>
      </c>
      <c r="AA89" s="243">
        <f t="shared" ca="1" si="83"/>
        <v>0</v>
      </c>
      <c r="AB89" s="243">
        <f t="shared" ca="1" si="83"/>
        <v>0</v>
      </c>
      <c r="AC89" s="243">
        <f t="shared" ca="1" si="83"/>
        <v>0</v>
      </c>
      <c r="AD89" s="243">
        <f t="shared" ca="1" si="83"/>
        <v>0</v>
      </c>
      <c r="AE89" s="243">
        <f t="shared" ca="1" si="83"/>
        <v>0</v>
      </c>
      <c r="AF89" s="243">
        <f t="shared" ca="1" si="83"/>
        <v>0</v>
      </c>
      <c r="AG89" s="243">
        <f t="shared" ca="1" si="83"/>
        <v>0</v>
      </c>
      <c r="AH89" s="243">
        <f t="shared" ca="1" si="83"/>
        <v>0</v>
      </c>
      <c r="AI89" s="243">
        <f t="shared" ca="1" si="83"/>
        <v>0</v>
      </c>
      <c r="AJ89" s="243">
        <f t="shared" ca="1" si="83"/>
        <v>0</v>
      </c>
      <c r="AK89" s="243">
        <f t="shared" ca="1" si="83"/>
        <v>0</v>
      </c>
      <c r="AL89" s="243">
        <f t="shared" ca="1" si="83"/>
        <v>0</v>
      </c>
      <c r="AM89" s="243">
        <f t="shared" ca="1" si="83"/>
        <v>0</v>
      </c>
      <c r="AN89" s="243">
        <f t="shared" ca="1" si="83"/>
        <v>0</v>
      </c>
      <c r="AO89" s="243">
        <f t="shared" ca="1" si="83"/>
        <v>0</v>
      </c>
      <c r="AP89" s="243">
        <f t="shared" ca="1" si="83"/>
        <v>0</v>
      </c>
      <c r="AQ89" s="243">
        <f t="shared" ca="1" si="83"/>
        <v>0</v>
      </c>
      <c r="AR89" s="243">
        <f t="shared" ca="1" si="83"/>
        <v>0</v>
      </c>
      <c r="AS89" s="243">
        <f t="shared" ca="1" si="83"/>
        <v>0</v>
      </c>
      <c r="AT89" s="243">
        <f t="shared" ca="1" si="83"/>
        <v>0</v>
      </c>
      <c r="AU89" s="243">
        <f t="shared" ca="1" si="83"/>
        <v>0</v>
      </c>
      <c r="AV89" s="243">
        <f t="shared" ca="1" si="83"/>
        <v>0</v>
      </c>
      <c r="AW89" s="243">
        <f t="shared" ca="1" si="83"/>
        <v>0</v>
      </c>
      <c r="AX89" s="243">
        <f t="shared" ca="1" si="83"/>
        <v>0</v>
      </c>
      <c r="AY89" s="243">
        <f t="shared" ca="1" si="83"/>
        <v>0</v>
      </c>
      <c r="AZ89" s="243">
        <f t="shared" ca="1" si="83"/>
        <v>0</v>
      </c>
      <c r="BA89" s="243">
        <f t="shared" ca="1" si="83"/>
        <v>0</v>
      </c>
      <c r="BB89" s="243">
        <f t="shared" ca="1" si="83"/>
        <v>0</v>
      </c>
      <c r="BC89" s="243">
        <f t="shared" ca="1" si="83"/>
        <v>0</v>
      </c>
      <c r="BD89" s="243">
        <f t="shared" ca="1" si="83"/>
        <v>0</v>
      </c>
      <c r="BE89" s="243">
        <f t="shared" ca="1" si="83"/>
        <v>0</v>
      </c>
      <c r="BF89" s="243">
        <f t="shared" ca="1" si="83"/>
        <v>0</v>
      </c>
      <c r="BG89" s="243">
        <f t="shared" ca="1" si="83"/>
        <v>0</v>
      </c>
      <c r="BH89" s="243">
        <f t="shared" ca="1" si="83"/>
        <v>0</v>
      </c>
      <c r="BI89" s="243">
        <f t="shared" ca="1" si="83"/>
        <v>0</v>
      </c>
      <c r="BJ89" s="243">
        <f t="shared" ca="1" si="83"/>
        <v>0</v>
      </c>
      <c r="BK89" s="243">
        <f t="shared" ca="1" si="83"/>
        <v>0</v>
      </c>
      <c r="BL89" s="243">
        <f t="shared" ca="1" si="83"/>
        <v>0</v>
      </c>
      <c r="BM89" s="243">
        <f t="shared" ca="1" si="83"/>
        <v>0</v>
      </c>
      <c r="BN89" s="243">
        <f t="shared" ca="1" si="83"/>
        <v>0</v>
      </c>
      <c r="BO89" s="243">
        <f t="shared" ca="1" si="83"/>
        <v>0</v>
      </c>
      <c r="BP89" s="243">
        <f t="shared" ca="1" si="83"/>
        <v>0</v>
      </c>
      <c r="BQ89" s="243">
        <f t="shared" ca="1" si="83"/>
        <v>0</v>
      </c>
      <c r="BR89" s="243">
        <f t="shared" ca="1" si="83"/>
        <v>0</v>
      </c>
      <c r="BS89" s="243">
        <f t="shared" ca="1" si="83"/>
        <v>0</v>
      </c>
      <c r="BT89" s="243">
        <f t="shared" ca="1" si="83"/>
        <v>0</v>
      </c>
      <c r="BU89" s="243">
        <f t="shared" ca="1" si="82"/>
        <v>0</v>
      </c>
      <c r="BV89" s="243">
        <f t="shared" ca="1" si="82"/>
        <v>0</v>
      </c>
      <c r="BW89" s="243">
        <f t="shared" ca="1" si="82"/>
        <v>0</v>
      </c>
      <c r="BX89" s="243">
        <f t="shared" ca="1" si="82"/>
        <v>0</v>
      </c>
      <c r="BY89" s="243">
        <f t="shared" ca="1" si="82"/>
        <v>0</v>
      </c>
      <c r="BZ89" s="243">
        <f t="shared" ca="1" si="82"/>
        <v>0</v>
      </c>
      <c r="CA89" s="243">
        <f t="shared" ca="1" si="82"/>
        <v>0</v>
      </c>
      <c r="CB89" s="243">
        <f t="shared" ca="1" si="82"/>
        <v>0</v>
      </c>
      <c r="CC89" s="243">
        <f t="shared" ca="1" si="82"/>
        <v>0</v>
      </c>
      <c r="CD89" s="243">
        <f t="shared" ca="1" si="82"/>
        <v>0</v>
      </c>
      <c r="CE89" s="243">
        <f t="shared" ca="1" si="82"/>
        <v>0</v>
      </c>
      <c r="CF89" s="243">
        <f t="shared" ca="1" si="82"/>
        <v>0</v>
      </c>
      <c r="CG89" s="243">
        <f t="shared" ca="1" si="82"/>
        <v>0</v>
      </c>
      <c r="CH89" s="243">
        <f t="shared" ca="1" si="82"/>
        <v>0</v>
      </c>
      <c r="CI89" s="243">
        <f t="shared" ca="1" si="82"/>
        <v>0</v>
      </c>
      <c r="CJ89" s="243">
        <f t="shared" ca="1" si="82"/>
        <v>0</v>
      </c>
      <c r="CK89" s="243">
        <f t="shared" ca="1" si="82"/>
        <v>0</v>
      </c>
      <c r="CL89" s="243">
        <f t="shared" ca="1" si="82"/>
        <v>0</v>
      </c>
      <c r="CM89" s="243">
        <f t="shared" ca="1" si="82"/>
        <v>0</v>
      </c>
      <c r="CN89" s="243">
        <f t="shared" ca="1" si="82"/>
        <v>0</v>
      </c>
      <c r="CO89" s="243">
        <f t="shared" ca="1" si="82"/>
        <v>0</v>
      </c>
      <c r="CP89" s="243">
        <f t="shared" ca="1" si="82"/>
        <v>0</v>
      </c>
      <c r="CQ89" s="243">
        <f t="shared" ca="1" si="82"/>
        <v>0</v>
      </c>
      <c r="CR89" s="243">
        <f t="shared" ca="1" si="82"/>
        <v>0</v>
      </c>
      <c r="CS89" s="243">
        <f t="shared" ca="1" si="82"/>
        <v>0</v>
      </c>
      <c r="CT89" s="243">
        <f t="shared" ca="1" si="82"/>
        <v>0</v>
      </c>
      <c r="CU89" s="243">
        <f t="shared" ca="1" si="82"/>
        <v>0</v>
      </c>
      <c r="CV89" s="243">
        <f t="shared" ca="1" si="82"/>
        <v>0</v>
      </c>
      <c r="CW89" s="243">
        <f t="shared" ca="1" si="82"/>
        <v>0</v>
      </c>
      <c r="CX89" s="243">
        <f t="shared" ca="1" si="82"/>
        <v>0</v>
      </c>
      <c r="CY89" s="243">
        <f t="shared" ca="1" si="82"/>
        <v>0</v>
      </c>
      <c r="CZ89" s="243">
        <f t="shared" ca="1" si="82"/>
        <v>0</v>
      </c>
      <c r="DA89" s="243">
        <f t="shared" ca="1" si="82"/>
        <v>0</v>
      </c>
      <c r="DB89" s="243">
        <f t="shared" ca="1" si="82"/>
        <v>0</v>
      </c>
      <c r="DC89" s="243">
        <f t="shared" ca="1" si="82"/>
        <v>0</v>
      </c>
      <c r="DE89" s="113" t="str">
        <f t="shared" ca="1" si="74"/>
        <v>E.3.L.</v>
      </c>
      <c r="DF89">
        <v>1</v>
      </c>
      <c r="DG89">
        <f t="shared" ca="1" si="75"/>
        <v>21</v>
      </c>
      <c r="DH89">
        <f ca="1">DG89/(100+DG89)</f>
        <v>0.17355371900826447</v>
      </c>
    </row>
    <row r="90" spans="1:112" hidden="1">
      <c r="A90" s="68">
        <v>78</v>
      </c>
      <c r="B90" s="240" t="str">
        <f t="shared" ca="1" si="70"/>
        <v>F.</v>
      </c>
      <c r="C90" s="303" t="str">
        <f t="shared" ca="1" si="71"/>
        <v>KOMUNIKACINĖS VEIKLOS</v>
      </c>
      <c r="D90" s="162"/>
      <c r="E90" s="242" t="str">
        <f t="shared" ca="1" si="72"/>
        <v/>
      </c>
      <c r="F90" s="171">
        <f ca="1">SUM(F91:F101)</f>
        <v>0</v>
      </c>
      <c r="G90" s="171">
        <f ca="1">SUMIF($H$5:$DC$5,"&lt;="&amp;PAL,$H90:$DC90)</f>
        <v>0</v>
      </c>
      <c r="H90" s="328">
        <f ca="1">SUM(H91:H101)</f>
        <v>0</v>
      </c>
      <c r="I90" s="328">
        <f t="shared" ref="I90:BT90" ca="1" si="84">SUM(I91:I101)</f>
        <v>0</v>
      </c>
      <c r="J90" s="328">
        <f t="shared" ca="1" si="84"/>
        <v>0</v>
      </c>
      <c r="K90" s="328">
        <f t="shared" ca="1" si="84"/>
        <v>0</v>
      </c>
      <c r="L90" s="328">
        <f t="shared" ca="1" si="84"/>
        <v>0</v>
      </c>
      <c r="M90" s="328">
        <f t="shared" ca="1" si="84"/>
        <v>0</v>
      </c>
      <c r="N90" s="328">
        <f t="shared" ca="1" si="84"/>
        <v>0</v>
      </c>
      <c r="O90" s="328">
        <f t="shared" ca="1" si="84"/>
        <v>0</v>
      </c>
      <c r="P90" s="328">
        <f t="shared" ca="1" si="84"/>
        <v>0</v>
      </c>
      <c r="Q90" s="328">
        <f t="shared" ca="1" si="84"/>
        <v>0</v>
      </c>
      <c r="R90" s="328">
        <f t="shared" ca="1" si="84"/>
        <v>0</v>
      </c>
      <c r="S90" s="328">
        <f t="shared" ca="1" si="84"/>
        <v>0</v>
      </c>
      <c r="T90" s="328">
        <f t="shared" ca="1" si="84"/>
        <v>0</v>
      </c>
      <c r="U90" s="328">
        <f t="shared" ca="1" si="84"/>
        <v>0</v>
      </c>
      <c r="V90" s="328">
        <f t="shared" ca="1" si="84"/>
        <v>0</v>
      </c>
      <c r="W90" s="328">
        <f t="shared" ca="1" si="84"/>
        <v>0</v>
      </c>
      <c r="X90" s="328">
        <f t="shared" ca="1" si="84"/>
        <v>0</v>
      </c>
      <c r="Y90" s="328">
        <f t="shared" ca="1" si="84"/>
        <v>0</v>
      </c>
      <c r="Z90" s="328">
        <f t="shared" ca="1" si="84"/>
        <v>0</v>
      </c>
      <c r="AA90" s="328">
        <f t="shared" ca="1" si="84"/>
        <v>0</v>
      </c>
      <c r="AB90" s="328">
        <f t="shared" ca="1" si="84"/>
        <v>0</v>
      </c>
      <c r="AC90" s="328">
        <f t="shared" ca="1" si="84"/>
        <v>0</v>
      </c>
      <c r="AD90" s="328">
        <f t="shared" ca="1" si="84"/>
        <v>0</v>
      </c>
      <c r="AE90" s="328">
        <f t="shared" ca="1" si="84"/>
        <v>0</v>
      </c>
      <c r="AF90" s="328">
        <f t="shared" ca="1" si="84"/>
        <v>0</v>
      </c>
      <c r="AG90" s="328">
        <f t="shared" ca="1" si="84"/>
        <v>0</v>
      </c>
      <c r="AH90" s="328">
        <f t="shared" ca="1" si="84"/>
        <v>0</v>
      </c>
      <c r="AI90" s="328">
        <f t="shared" ca="1" si="84"/>
        <v>0</v>
      </c>
      <c r="AJ90" s="328">
        <f t="shared" ca="1" si="84"/>
        <v>0</v>
      </c>
      <c r="AK90" s="328">
        <f t="shared" ca="1" si="84"/>
        <v>0</v>
      </c>
      <c r="AL90" s="328">
        <f t="shared" ca="1" si="84"/>
        <v>0</v>
      </c>
      <c r="AM90" s="328">
        <f t="shared" ca="1" si="84"/>
        <v>0</v>
      </c>
      <c r="AN90" s="328">
        <f t="shared" ca="1" si="84"/>
        <v>0</v>
      </c>
      <c r="AO90" s="328">
        <f t="shared" ca="1" si="84"/>
        <v>0</v>
      </c>
      <c r="AP90" s="328">
        <f t="shared" ca="1" si="84"/>
        <v>0</v>
      </c>
      <c r="AQ90" s="328">
        <f t="shared" ca="1" si="84"/>
        <v>0</v>
      </c>
      <c r="AR90" s="328">
        <f t="shared" ca="1" si="84"/>
        <v>0</v>
      </c>
      <c r="AS90" s="328">
        <f t="shared" ca="1" si="84"/>
        <v>0</v>
      </c>
      <c r="AT90" s="328">
        <f t="shared" ca="1" si="84"/>
        <v>0</v>
      </c>
      <c r="AU90" s="328">
        <f t="shared" ca="1" si="84"/>
        <v>0</v>
      </c>
      <c r="AV90" s="328">
        <f t="shared" ca="1" si="84"/>
        <v>0</v>
      </c>
      <c r="AW90" s="328">
        <f t="shared" ca="1" si="84"/>
        <v>0</v>
      </c>
      <c r="AX90" s="328">
        <f t="shared" ca="1" si="84"/>
        <v>0</v>
      </c>
      <c r="AY90" s="328">
        <f t="shared" ca="1" si="84"/>
        <v>0</v>
      </c>
      <c r="AZ90" s="328">
        <f t="shared" ca="1" si="84"/>
        <v>0</v>
      </c>
      <c r="BA90" s="328">
        <f t="shared" ca="1" si="84"/>
        <v>0</v>
      </c>
      <c r="BB90" s="328">
        <f t="shared" ca="1" si="84"/>
        <v>0</v>
      </c>
      <c r="BC90" s="328">
        <f t="shared" ca="1" si="84"/>
        <v>0</v>
      </c>
      <c r="BD90" s="328">
        <f t="shared" ca="1" si="84"/>
        <v>0</v>
      </c>
      <c r="BE90" s="328">
        <f t="shared" ca="1" si="84"/>
        <v>0</v>
      </c>
      <c r="BF90" s="328">
        <f t="shared" ca="1" si="84"/>
        <v>0</v>
      </c>
      <c r="BG90" s="328">
        <f t="shared" ca="1" si="84"/>
        <v>0</v>
      </c>
      <c r="BH90" s="328">
        <f t="shared" ca="1" si="84"/>
        <v>0</v>
      </c>
      <c r="BI90" s="328">
        <f t="shared" ca="1" si="84"/>
        <v>0</v>
      </c>
      <c r="BJ90" s="328">
        <f t="shared" ca="1" si="84"/>
        <v>0</v>
      </c>
      <c r="BK90" s="328">
        <f t="shared" ca="1" si="84"/>
        <v>0</v>
      </c>
      <c r="BL90" s="328">
        <f t="shared" ca="1" si="84"/>
        <v>0</v>
      </c>
      <c r="BM90" s="328">
        <f t="shared" ca="1" si="84"/>
        <v>0</v>
      </c>
      <c r="BN90" s="328">
        <f t="shared" ca="1" si="84"/>
        <v>0</v>
      </c>
      <c r="BO90" s="328">
        <f t="shared" ca="1" si="84"/>
        <v>0</v>
      </c>
      <c r="BP90" s="328">
        <f t="shared" ca="1" si="84"/>
        <v>0</v>
      </c>
      <c r="BQ90" s="328">
        <f t="shared" ca="1" si="84"/>
        <v>0</v>
      </c>
      <c r="BR90" s="328">
        <f t="shared" ca="1" si="84"/>
        <v>0</v>
      </c>
      <c r="BS90" s="328">
        <f t="shared" ca="1" si="84"/>
        <v>0</v>
      </c>
      <c r="BT90" s="328">
        <f t="shared" ca="1" si="84"/>
        <v>0</v>
      </c>
      <c r="BU90" s="328">
        <f t="shared" ref="BU90:DC90" ca="1" si="85">SUM(BU91:BU101)</f>
        <v>0</v>
      </c>
      <c r="BV90" s="328">
        <f t="shared" ca="1" si="85"/>
        <v>0</v>
      </c>
      <c r="BW90" s="328">
        <f t="shared" ca="1" si="85"/>
        <v>0</v>
      </c>
      <c r="BX90" s="328">
        <f t="shared" ca="1" si="85"/>
        <v>0</v>
      </c>
      <c r="BY90" s="328">
        <f t="shared" ca="1" si="85"/>
        <v>0</v>
      </c>
      <c r="BZ90" s="328">
        <f t="shared" ca="1" si="85"/>
        <v>0</v>
      </c>
      <c r="CA90" s="328">
        <f t="shared" ca="1" si="85"/>
        <v>0</v>
      </c>
      <c r="CB90" s="328">
        <f t="shared" ca="1" si="85"/>
        <v>0</v>
      </c>
      <c r="CC90" s="328">
        <f t="shared" ca="1" si="85"/>
        <v>0</v>
      </c>
      <c r="CD90" s="328">
        <f t="shared" ca="1" si="85"/>
        <v>0</v>
      </c>
      <c r="CE90" s="328">
        <f t="shared" ca="1" si="85"/>
        <v>0</v>
      </c>
      <c r="CF90" s="328">
        <f t="shared" ca="1" si="85"/>
        <v>0</v>
      </c>
      <c r="CG90" s="328">
        <f t="shared" ca="1" si="85"/>
        <v>0</v>
      </c>
      <c r="CH90" s="328">
        <f t="shared" ca="1" si="85"/>
        <v>0</v>
      </c>
      <c r="CI90" s="328">
        <f t="shared" ca="1" si="85"/>
        <v>0</v>
      </c>
      <c r="CJ90" s="328">
        <f t="shared" ca="1" si="85"/>
        <v>0</v>
      </c>
      <c r="CK90" s="328">
        <f t="shared" ca="1" si="85"/>
        <v>0</v>
      </c>
      <c r="CL90" s="328">
        <f t="shared" ca="1" si="85"/>
        <v>0</v>
      </c>
      <c r="CM90" s="328">
        <f t="shared" ca="1" si="85"/>
        <v>0</v>
      </c>
      <c r="CN90" s="328">
        <f t="shared" ca="1" si="85"/>
        <v>0</v>
      </c>
      <c r="CO90" s="328">
        <f t="shared" ca="1" si="85"/>
        <v>0</v>
      </c>
      <c r="CP90" s="328">
        <f t="shared" ca="1" si="85"/>
        <v>0</v>
      </c>
      <c r="CQ90" s="328">
        <f t="shared" ca="1" si="85"/>
        <v>0</v>
      </c>
      <c r="CR90" s="328">
        <f t="shared" ca="1" si="85"/>
        <v>0</v>
      </c>
      <c r="CS90" s="328">
        <f t="shared" ca="1" si="85"/>
        <v>0</v>
      </c>
      <c r="CT90" s="328">
        <f t="shared" ca="1" si="85"/>
        <v>0</v>
      </c>
      <c r="CU90" s="328">
        <f t="shared" ca="1" si="85"/>
        <v>0</v>
      </c>
      <c r="CV90" s="328">
        <f t="shared" ca="1" si="85"/>
        <v>0</v>
      </c>
      <c r="CW90" s="328">
        <f t="shared" ca="1" si="85"/>
        <v>0</v>
      </c>
      <c r="CX90" s="328">
        <f t="shared" ca="1" si="85"/>
        <v>0</v>
      </c>
      <c r="CY90" s="328">
        <f t="shared" ca="1" si="85"/>
        <v>0</v>
      </c>
      <c r="CZ90" s="328">
        <f t="shared" ca="1" si="85"/>
        <v>0</v>
      </c>
      <c r="DA90" s="328">
        <f t="shared" ca="1" si="85"/>
        <v>0</v>
      </c>
      <c r="DB90" s="328">
        <f t="shared" ca="1" si="85"/>
        <v>0</v>
      </c>
      <c r="DC90" s="328">
        <f t="shared" ca="1" si="85"/>
        <v>0</v>
      </c>
      <c r="DE90" s="113"/>
      <c r="DF90">
        <v>1</v>
      </c>
    </row>
    <row r="91" spans="1:112" hidden="1">
      <c r="A91" s="68">
        <v>79</v>
      </c>
      <c r="B91" s="240" t="str">
        <f t="shared" ca="1" si="70"/>
        <v>F.1.</v>
      </c>
      <c r="C91" s="241" t="str">
        <f t="shared" ca="1" si="71"/>
        <v>Veikla</v>
      </c>
      <c r="D91" s="162"/>
      <c r="E91" s="242">
        <f t="shared" ca="1" si="72"/>
        <v>0.21</v>
      </c>
      <c r="F91" s="171">
        <f ca="1">H91+NPV(FD,I91:INDEX(I91:DC91,PAL))</f>
        <v>0</v>
      </c>
      <c r="G91" s="171">
        <f ca="1">SUMIF($H$5:$DC$5,"&lt;="&amp;PAL,$H91:$DC91)</f>
        <v>0</v>
      </c>
      <c r="H91" s="243">
        <f t="shared" ca="1" si="41"/>
        <v>0</v>
      </c>
      <c r="I91" s="243">
        <f t="shared" ca="1" si="83"/>
        <v>0</v>
      </c>
      <c r="J91" s="243">
        <f t="shared" ca="1" si="83"/>
        <v>0</v>
      </c>
      <c r="K91" s="243">
        <f t="shared" ca="1" si="83"/>
        <v>0</v>
      </c>
      <c r="L91" s="243">
        <f t="shared" ca="1" si="83"/>
        <v>0</v>
      </c>
      <c r="M91" s="243">
        <f t="shared" ca="1" si="83"/>
        <v>0</v>
      </c>
      <c r="N91" s="243">
        <f t="shared" ca="1" si="83"/>
        <v>0</v>
      </c>
      <c r="O91" s="243">
        <f t="shared" ca="1" si="83"/>
        <v>0</v>
      </c>
      <c r="P91" s="243">
        <f t="shared" ca="1" si="83"/>
        <v>0</v>
      </c>
      <c r="Q91" s="243">
        <f t="shared" ca="1" si="83"/>
        <v>0</v>
      </c>
      <c r="R91" s="243">
        <f t="shared" ca="1" si="83"/>
        <v>0</v>
      </c>
      <c r="S91" s="243">
        <f t="shared" ca="1" si="83"/>
        <v>0</v>
      </c>
      <c r="T91" s="243">
        <f t="shared" ca="1" si="83"/>
        <v>0</v>
      </c>
      <c r="U91" s="243">
        <f t="shared" ca="1" si="83"/>
        <v>0</v>
      </c>
      <c r="V91" s="243">
        <f t="shared" ca="1" si="83"/>
        <v>0</v>
      </c>
      <c r="W91" s="243">
        <f t="shared" ca="1" si="83"/>
        <v>0</v>
      </c>
      <c r="X91" s="243">
        <f t="shared" ca="1" si="83"/>
        <v>0</v>
      </c>
      <c r="Y91" s="243">
        <f t="shared" ca="1" si="83"/>
        <v>0</v>
      </c>
      <c r="Z91" s="243">
        <f t="shared" ca="1" si="83"/>
        <v>0</v>
      </c>
      <c r="AA91" s="243">
        <f t="shared" ca="1" si="83"/>
        <v>0</v>
      </c>
      <c r="AB91" s="243">
        <f t="shared" ca="1" si="83"/>
        <v>0</v>
      </c>
      <c r="AC91" s="243">
        <f t="shared" ca="1" si="83"/>
        <v>0</v>
      </c>
      <c r="AD91" s="243">
        <f t="shared" ca="1" si="83"/>
        <v>0</v>
      </c>
      <c r="AE91" s="243">
        <f t="shared" ca="1" si="83"/>
        <v>0</v>
      </c>
      <c r="AF91" s="243">
        <f t="shared" ca="1" si="83"/>
        <v>0</v>
      </c>
      <c r="AG91" s="243">
        <f t="shared" ca="1" si="83"/>
        <v>0</v>
      </c>
      <c r="AH91" s="243">
        <f t="shared" ca="1" si="83"/>
        <v>0</v>
      </c>
      <c r="AI91" s="243">
        <f t="shared" ca="1" si="83"/>
        <v>0</v>
      </c>
      <c r="AJ91" s="243">
        <f t="shared" ca="1" si="83"/>
        <v>0</v>
      </c>
      <c r="AK91" s="243">
        <f t="shared" ca="1" si="83"/>
        <v>0</v>
      </c>
      <c r="AL91" s="243">
        <f t="shared" ca="1" si="83"/>
        <v>0</v>
      </c>
      <c r="AM91" s="243">
        <f t="shared" ca="1" si="83"/>
        <v>0</v>
      </c>
      <c r="AN91" s="243">
        <f t="shared" ca="1" si="83"/>
        <v>0</v>
      </c>
      <c r="AO91" s="243">
        <f t="shared" ca="1" si="83"/>
        <v>0</v>
      </c>
      <c r="AP91" s="243">
        <f t="shared" ca="1" si="83"/>
        <v>0</v>
      </c>
      <c r="AQ91" s="243">
        <f t="shared" ca="1" si="83"/>
        <v>0</v>
      </c>
      <c r="AR91" s="243">
        <f t="shared" ca="1" si="83"/>
        <v>0</v>
      </c>
      <c r="AS91" s="243">
        <f t="shared" ca="1" si="83"/>
        <v>0</v>
      </c>
      <c r="AT91" s="243">
        <f t="shared" ca="1" si="83"/>
        <v>0</v>
      </c>
      <c r="AU91" s="243">
        <f t="shared" ca="1" si="83"/>
        <v>0</v>
      </c>
      <c r="AV91" s="243">
        <f t="shared" ca="1" si="83"/>
        <v>0</v>
      </c>
      <c r="AW91" s="243">
        <f t="shared" ca="1" si="83"/>
        <v>0</v>
      </c>
      <c r="AX91" s="243">
        <f t="shared" ca="1" si="83"/>
        <v>0</v>
      </c>
      <c r="AY91" s="243">
        <f t="shared" ca="1" si="83"/>
        <v>0</v>
      </c>
      <c r="AZ91" s="243">
        <f t="shared" ca="1" si="83"/>
        <v>0</v>
      </c>
      <c r="BA91" s="243">
        <f t="shared" ca="1" si="83"/>
        <v>0</v>
      </c>
      <c r="BB91" s="243">
        <f t="shared" ca="1" si="83"/>
        <v>0</v>
      </c>
      <c r="BC91" s="243">
        <f t="shared" ca="1" si="83"/>
        <v>0</v>
      </c>
      <c r="BD91" s="243">
        <f t="shared" ca="1" si="83"/>
        <v>0</v>
      </c>
      <c r="BE91" s="243">
        <f t="shared" ca="1" si="83"/>
        <v>0</v>
      </c>
      <c r="BF91" s="243">
        <f t="shared" ca="1" si="83"/>
        <v>0</v>
      </c>
      <c r="BG91" s="243">
        <f t="shared" ca="1" si="83"/>
        <v>0</v>
      </c>
      <c r="BH91" s="243">
        <f t="shared" ca="1" si="83"/>
        <v>0</v>
      </c>
      <c r="BI91" s="243">
        <f t="shared" ca="1" si="83"/>
        <v>0</v>
      </c>
      <c r="BJ91" s="243">
        <f t="shared" ca="1" si="83"/>
        <v>0</v>
      </c>
      <c r="BK91" s="243">
        <f t="shared" ca="1" si="83"/>
        <v>0</v>
      </c>
      <c r="BL91" s="243">
        <f t="shared" ca="1" si="83"/>
        <v>0</v>
      </c>
      <c r="BM91" s="243">
        <f t="shared" ca="1" si="83"/>
        <v>0</v>
      </c>
      <c r="BN91" s="243">
        <f t="shared" ca="1" si="83"/>
        <v>0</v>
      </c>
      <c r="BO91" s="243">
        <f t="shared" ca="1" si="83"/>
        <v>0</v>
      </c>
      <c r="BP91" s="243">
        <f t="shared" ca="1" si="83"/>
        <v>0</v>
      </c>
      <c r="BQ91" s="243">
        <f t="shared" ca="1" si="83"/>
        <v>0</v>
      </c>
      <c r="BR91" s="243">
        <f t="shared" ca="1" si="83"/>
        <v>0</v>
      </c>
      <c r="BS91" s="243">
        <f t="shared" ca="1" si="83"/>
        <v>0</v>
      </c>
      <c r="BT91" s="243">
        <f t="shared" ref="BT91:DC94" ca="1" si="86">OFFSET(INDIRECT("'"&amp;Opt_alt&amp;"'!H12"),$A91,BT$5)*$DF91</f>
        <v>0</v>
      </c>
      <c r="BU91" s="243">
        <f t="shared" ca="1" si="86"/>
        <v>0</v>
      </c>
      <c r="BV91" s="243">
        <f t="shared" ca="1" si="86"/>
        <v>0</v>
      </c>
      <c r="BW91" s="243">
        <f t="shared" ca="1" si="86"/>
        <v>0</v>
      </c>
      <c r="BX91" s="243">
        <f t="shared" ca="1" si="86"/>
        <v>0</v>
      </c>
      <c r="BY91" s="243">
        <f t="shared" ca="1" si="86"/>
        <v>0</v>
      </c>
      <c r="BZ91" s="243">
        <f t="shared" ca="1" si="86"/>
        <v>0</v>
      </c>
      <c r="CA91" s="243">
        <f t="shared" ca="1" si="86"/>
        <v>0</v>
      </c>
      <c r="CB91" s="243">
        <f t="shared" ca="1" si="86"/>
        <v>0</v>
      </c>
      <c r="CC91" s="243">
        <f t="shared" ca="1" si="86"/>
        <v>0</v>
      </c>
      <c r="CD91" s="243">
        <f t="shared" ca="1" si="86"/>
        <v>0</v>
      </c>
      <c r="CE91" s="243">
        <f t="shared" ca="1" si="86"/>
        <v>0</v>
      </c>
      <c r="CF91" s="243">
        <f t="shared" ca="1" si="86"/>
        <v>0</v>
      </c>
      <c r="CG91" s="243">
        <f t="shared" ca="1" si="86"/>
        <v>0</v>
      </c>
      <c r="CH91" s="243">
        <f t="shared" ca="1" si="86"/>
        <v>0</v>
      </c>
      <c r="CI91" s="243">
        <f t="shared" ca="1" si="86"/>
        <v>0</v>
      </c>
      <c r="CJ91" s="243">
        <f t="shared" ca="1" si="86"/>
        <v>0</v>
      </c>
      <c r="CK91" s="243">
        <f t="shared" ca="1" si="86"/>
        <v>0</v>
      </c>
      <c r="CL91" s="243">
        <f t="shared" ca="1" si="86"/>
        <v>0</v>
      </c>
      <c r="CM91" s="243">
        <f t="shared" ca="1" si="86"/>
        <v>0</v>
      </c>
      <c r="CN91" s="243">
        <f t="shared" ca="1" si="86"/>
        <v>0</v>
      </c>
      <c r="CO91" s="243">
        <f t="shared" ca="1" si="86"/>
        <v>0</v>
      </c>
      <c r="CP91" s="243">
        <f t="shared" ca="1" si="86"/>
        <v>0</v>
      </c>
      <c r="CQ91" s="243">
        <f t="shared" ca="1" si="86"/>
        <v>0</v>
      </c>
      <c r="CR91" s="243">
        <f t="shared" ca="1" si="86"/>
        <v>0</v>
      </c>
      <c r="CS91" s="243">
        <f t="shared" ca="1" si="86"/>
        <v>0</v>
      </c>
      <c r="CT91" s="243">
        <f t="shared" ca="1" si="86"/>
        <v>0</v>
      </c>
      <c r="CU91" s="243">
        <f t="shared" ca="1" si="86"/>
        <v>0</v>
      </c>
      <c r="CV91" s="243">
        <f t="shared" ca="1" si="86"/>
        <v>0</v>
      </c>
      <c r="CW91" s="243">
        <f t="shared" ca="1" si="86"/>
        <v>0</v>
      </c>
      <c r="CX91" s="243">
        <f t="shared" ca="1" si="86"/>
        <v>0</v>
      </c>
      <c r="CY91" s="243">
        <f t="shared" ca="1" si="86"/>
        <v>0</v>
      </c>
      <c r="CZ91" s="243">
        <f t="shared" ca="1" si="86"/>
        <v>0</v>
      </c>
      <c r="DA91" s="243">
        <f t="shared" ca="1" si="86"/>
        <v>0</v>
      </c>
      <c r="DB91" s="243">
        <f t="shared" ca="1" si="86"/>
        <v>0</v>
      </c>
      <c r="DC91" s="243">
        <f t="shared" ca="1" si="86"/>
        <v>0</v>
      </c>
      <c r="DE91" s="113" t="str">
        <f t="shared" ca="1" si="74"/>
        <v>F.1.</v>
      </c>
      <c r="DF91">
        <v>1</v>
      </c>
      <c r="DG91">
        <f t="shared" ca="1" si="75"/>
        <v>21</v>
      </c>
      <c r="DH91">
        <v>0</v>
      </c>
    </row>
    <row r="92" spans="1:112" hidden="1">
      <c r="A92" s="68">
        <v>80</v>
      </c>
      <c r="B92" s="240" t="str">
        <f t="shared" ca="1" si="70"/>
        <v>F.2.</v>
      </c>
      <c r="C92" s="241" t="str">
        <f t="shared" ca="1" si="71"/>
        <v>Veikla</v>
      </c>
      <c r="D92" s="162"/>
      <c r="E92" s="242">
        <f t="shared" ca="1" si="72"/>
        <v>0.21</v>
      </c>
      <c r="F92" s="171">
        <f ca="1">H92+NPV(FD,I92:INDEX(I92:DC92,PAL))</f>
        <v>0</v>
      </c>
      <c r="G92" s="171">
        <f ca="1">SUMIF($H$5:$DC$5,"&lt;="&amp;PAL,$H92:$DC92)</f>
        <v>0</v>
      </c>
      <c r="H92" s="243">
        <f t="shared" ca="1" si="41"/>
        <v>0</v>
      </c>
      <c r="I92" s="243">
        <f t="shared" ref="I92:BT95" ca="1" si="87">OFFSET(INDIRECT("'"&amp;Opt_alt&amp;"'!H12"),$A92,I$5)*$DF92</f>
        <v>0</v>
      </c>
      <c r="J92" s="243">
        <f t="shared" ca="1" si="87"/>
        <v>0</v>
      </c>
      <c r="K92" s="243">
        <f t="shared" ca="1" si="87"/>
        <v>0</v>
      </c>
      <c r="L92" s="243">
        <f t="shared" ca="1" si="87"/>
        <v>0</v>
      </c>
      <c r="M92" s="243">
        <f t="shared" ca="1" si="87"/>
        <v>0</v>
      </c>
      <c r="N92" s="243">
        <f t="shared" ca="1" si="87"/>
        <v>0</v>
      </c>
      <c r="O92" s="243">
        <f t="shared" ca="1" si="87"/>
        <v>0</v>
      </c>
      <c r="P92" s="243">
        <f t="shared" ca="1" si="87"/>
        <v>0</v>
      </c>
      <c r="Q92" s="243">
        <f t="shared" ca="1" si="87"/>
        <v>0</v>
      </c>
      <c r="R92" s="243">
        <f t="shared" ca="1" si="87"/>
        <v>0</v>
      </c>
      <c r="S92" s="243">
        <f t="shared" ca="1" si="87"/>
        <v>0</v>
      </c>
      <c r="T92" s="243">
        <f t="shared" ca="1" si="87"/>
        <v>0</v>
      </c>
      <c r="U92" s="243">
        <f t="shared" ca="1" si="87"/>
        <v>0</v>
      </c>
      <c r="V92" s="243">
        <f t="shared" ca="1" si="87"/>
        <v>0</v>
      </c>
      <c r="W92" s="243">
        <f t="shared" ca="1" si="87"/>
        <v>0</v>
      </c>
      <c r="X92" s="243">
        <f t="shared" ca="1" si="87"/>
        <v>0</v>
      </c>
      <c r="Y92" s="243">
        <f t="shared" ca="1" si="87"/>
        <v>0</v>
      </c>
      <c r="Z92" s="243">
        <f t="shared" ca="1" si="87"/>
        <v>0</v>
      </c>
      <c r="AA92" s="243">
        <f t="shared" ca="1" si="87"/>
        <v>0</v>
      </c>
      <c r="AB92" s="243">
        <f t="shared" ca="1" si="87"/>
        <v>0</v>
      </c>
      <c r="AC92" s="243">
        <f t="shared" ca="1" si="87"/>
        <v>0</v>
      </c>
      <c r="AD92" s="243">
        <f t="shared" ca="1" si="87"/>
        <v>0</v>
      </c>
      <c r="AE92" s="243">
        <f t="shared" ca="1" si="87"/>
        <v>0</v>
      </c>
      <c r="AF92" s="243">
        <f t="shared" ca="1" si="87"/>
        <v>0</v>
      </c>
      <c r="AG92" s="243">
        <f t="shared" ca="1" si="87"/>
        <v>0</v>
      </c>
      <c r="AH92" s="243">
        <f t="shared" ca="1" si="87"/>
        <v>0</v>
      </c>
      <c r="AI92" s="243">
        <f t="shared" ca="1" si="87"/>
        <v>0</v>
      </c>
      <c r="AJ92" s="243">
        <f t="shared" ca="1" si="87"/>
        <v>0</v>
      </c>
      <c r="AK92" s="243">
        <f t="shared" ca="1" si="87"/>
        <v>0</v>
      </c>
      <c r="AL92" s="243">
        <f t="shared" ca="1" si="87"/>
        <v>0</v>
      </c>
      <c r="AM92" s="243">
        <f t="shared" ca="1" si="87"/>
        <v>0</v>
      </c>
      <c r="AN92" s="243">
        <f t="shared" ca="1" si="87"/>
        <v>0</v>
      </c>
      <c r="AO92" s="243">
        <f t="shared" ca="1" si="87"/>
        <v>0</v>
      </c>
      <c r="AP92" s="243">
        <f t="shared" ca="1" si="87"/>
        <v>0</v>
      </c>
      <c r="AQ92" s="243">
        <f t="shared" ca="1" si="87"/>
        <v>0</v>
      </c>
      <c r="AR92" s="243">
        <f t="shared" ca="1" si="87"/>
        <v>0</v>
      </c>
      <c r="AS92" s="243">
        <f t="shared" ca="1" si="87"/>
        <v>0</v>
      </c>
      <c r="AT92" s="243">
        <f t="shared" ca="1" si="87"/>
        <v>0</v>
      </c>
      <c r="AU92" s="243">
        <f t="shared" ca="1" si="87"/>
        <v>0</v>
      </c>
      <c r="AV92" s="243">
        <f t="shared" ca="1" si="87"/>
        <v>0</v>
      </c>
      <c r="AW92" s="243">
        <f t="shared" ca="1" si="87"/>
        <v>0</v>
      </c>
      <c r="AX92" s="243">
        <f t="shared" ca="1" si="87"/>
        <v>0</v>
      </c>
      <c r="AY92" s="243">
        <f t="shared" ca="1" si="87"/>
        <v>0</v>
      </c>
      <c r="AZ92" s="243">
        <f t="shared" ca="1" si="87"/>
        <v>0</v>
      </c>
      <c r="BA92" s="243">
        <f t="shared" ca="1" si="87"/>
        <v>0</v>
      </c>
      <c r="BB92" s="243">
        <f t="shared" ca="1" si="87"/>
        <v>0</v>
      </c>
      <c r="BC92" s="243">
        <f t="shared" ca="1" si="87"/>
        <v>0</v>
      </c>
      <c r="BD92" s="243">
        <f t="shared" ca="1" si="87"/>
        <v>0</v>
      </c>
      <c r="BE92" s="243">
        <f t="shared" ca="1" si="87"/>
        <v>0</v>
      </c>
      <c r="BF92" s="243">
        <f t="shared" ca="1" si="87"/>
        <v>0</v>
      </c>
      <c r="BG92" s="243">
        <f t="shared" ca="1" si="87"/>
        <v>0</v>
      </c>
      <c r="BH92" s="243">
        <f t="shared" ca="1" si="87"/>
        <v>0</v>
      </c>
      <c r="BI92" s="243">
        <f t="shared" ca="1" si="87"/>
        <v>0</v>
      </c>
      <c r="BJ92" s="243">
        <f t="shared" ca="1" si="87"/>
        <v>0</v>
      </c>
      <c r="BK92" s="243">
        <f t="shared" ca="1" si="87"/>
        <v>0</v>
      </c>
      <c r="BL92" s="243">
        <f t="shared" ca="1" si="87"/>
        <v>0</v>
      </c>
      <c r="BM92" s="243">
        <f t="shared" ca="1" si="87"/>
        <v>0</v>
      </c>
      <c r="BN92" s="243">
        <f t="shared" ca="1" si="87"/>
        <v>0</v>
      </c>
      <c r="BO92" s="243">
        <f t="shared" ca="1" si="87"/>
        <v>0</v>
      </c>
      <c r="BP92" s="243">
        <f t="shared" ca="1" si="87"/>
        <v>0</v>
      </c>
      <c r="BQ92" s="243">
        <f t="shared" ca="1" si="87"/>
        <v>0</v>
      </c>
      <c r="BR92" s="243">
        <f t="shared" ca="1" si="87"/>
        <v>0</v>
      </c>
      <c r="BS92" s="243">
        <f t="shared" ca="1" si="87"/>
        <v>0</v>
      </c>
      <c r="BT92" s="243">
        <f t="shared" ca="1" si="87"/>
        <v>0</v>
      </c>
      <c r="BU92" s="243">
        <f t="shared" ca="1" si="86"/>
        <v>0</v>
      </c>
      <c r="BV92" s="243">
        <f t="shared" ca="1" si="86"/>
        <v>0</v>
      </c>
      <c r="BW92" s="243">
        <f t="shared" ca="1" si="86"/>
        <v>0</v>
      </c>
      <c r="BX92" s="243">
        <f t="shared" ca="1" si="86"/>
        <v>0</v>
      </c>
      <c r="BY92" s="243">
        <f t="shared" ca="1" si="86"/>
        <v>0</v>
      </c>
      <c r="BZ92" s="243">
        <f t="shared" ca="1" si="86"/>
        <v>0</v>
      </c>
      <c r="CA92" s="243">
        <f t="shared" ca="1" si="86"/>
        <v>0</v>
      </c>
      <c r="CB92" s="243">
        <f t="shared" ca="1" si="86"/>
        <v>0</v>
      </c>
      <c r="CC92" s="243">
        <f t="shared" ca="1" si="86"/>
        <v>0</v>
      </c>
      <c r="CD92" s="243">
        <f t="shared" ca="1" si="86"/>
        <v>0</v>
      </c>
      <c r="CE92" s="243">
        <f t="shared" ca="1" si="86"/>
        <v>0</v>
      </c>
      <c r="CF92" s="243">
        <f t="shared" ca="1" si="86"/>
        <v>0</v>
      </c>
      <c r="CG92" s="243">
        <f t="shared" ca="1" si="86"/>
        <v>0</v>
      </c>
      <c r="CH92" s="243">
        <f t="shared" ca="1" si="86"/>
        <v>0</v>
      </c>
      <c r="CI92" s="243">
        <f t="shared" ca="1" si="86"/>
        <v>0</v>
      </c>
      <c r="CJ92" s="243">
        <f t="shared" ca="1" si="86"/>
        <v>0</v>
      </c>
      <c r="CK92" s="243">
        <f t="shared" ca="1" si="86"/>
        <v>0</v>
      </c>
      <c r="CL92" s="243">
        <f t="shared" ca="1" si="86"/>
        <v>0</v>
      </c>
      <c r="CM92" s="243">
        <f t="shared" ca="1" si="86"/>
        <v>0</v>
      </c>
      <c r="CN92" s="243">
        <f t="shared" ca="1" si="86"/>
        <v>0</v>
      </c>
      <c r="CO92" s="243">
        <f t="shared" ca="1" si="86"/>
        <v>0</v>
      </c>
      <c r="CP92" s="243">
        <f t="shared" ca="1" si="86"/>
        <v>0</v>
      </c>
      <c r="CQ92" s="243">
        <f t="shared" ca="1" si="86"/>
        <v>0</v>
      </c>
      <c r="CR92" s="243">
        <f t="shared" ca="1" si="86"/>
        <v>0</v>
      </c>
      <c r="CS92" s="243">
        <f t="shared" ca="1" si="86"/>
        <v>0</v>
      </c>
      <c r="CT92" s="243">
        <f t="shared" ca="1" si="86"/>
        <v>0</v>
      </c>
      <c r="CU92" s="243">
        <f t="shared" ca="1" si="86"/>
        <v>0</v>
      </c>
      <c r="CV92" s="243">
        <f t="shared" ca="1" si="86"/>
        <v>0</v>
      </c>
      <c r="CW92" s="243">
        <f t="shared" ca="1" si="86"/>
        <v>0</v>
      </c>
      <c r="CX92" s="243">
        <f t="shared" ca="1" si="86"/>
        <v>0</v>
      </c>
      <c r="CY92" s="243">
        <f t="shared" ca="1" si="86"/>
        <v>0</v>
      </c>
      <c r="CZ92" s="243">
        <f t="shared" ca="1" si="86"/>
        <v>0</v>
      </c>
      <c r="DA92" s="243">
        <f t="shared" ca="1" si="86"/>
        <v>0</v>
      </c>
      <c r="DB92" s="243">
        <f t="shared" ca="1" si="86"/>
        <v>0</v>
      </c>
      <c r="DC92" s="243">
        <f t="shared" ca="1" si="86"/>
        <v>0</v>
      </c>
      <c r="DE92" s="113" t="str">
        <f t="shared" ca="1" si="74"/>
        <v>F.2.</v>
      </c>
      <c r="DF92">
        <v>1</v>
      </c>
      <c r="DG92">
        <f t="shared" ca="1" si="75"/>
        <v>21</v>
      </c>
      <c r="DH92">
        <v>0</v>
      </c>
    </row>
    <row r="93" spans="1:112" hidden="1">
      <c r="A93" s="68">
        <v>81</v>
      </c>
      <c r="B93" s="240" t="str">
        <f t="shared" ca="1" si="70"/>
        <v>F.3.</v>
      </c>
      <c r="C93" s="241" t="str">
        <f t="shared" ca="1" si="71"/>
        <v>Veikla</v>
      </c>
      <c r="D93" s="162"/>
      <c r="E93" s="242">
        <f t="shared" ca="1" si="72"/>
        <v>0.21</v>
      </c>
      <c r="F93" s="171">
        <f ca="1">H93+NPV(FD,I93:INDEX(I93:DC93,PAL))</f>
        <v>0</v>
      </c>
      <c r="G93" s="171">
        <f ca="1">SUMIF($H$5:$DC$5,"&lt;="&amp;PAL,$H93:$DC93)</f>
        <v>0</v>
      </c>
      <c r="H93" s="243">
        <f t="shared" ca="1" si="41"/>
        <v>0</v>
      </c>
      <c r="I93" s="243">
        <f t="shared" ca="1" si="87"/>
        <v>0</v>
      </c>
      <c r="J93" s="243">
        <f t="shared" ca="1" si="87"/>
        <v>0</v>
      </c>
      <c r="K93" s="243">
        <f t="shared" ca="1" si="87"/>
        <v>0</v>
      </c>
      <c r="L93" s="243">
        <f t="shared" ca="1" si="87"/>
        <v>0</v>
      </c>
      <c r="M93" s="243">
        <f t="shared" ca="1" si="87"/>
        <v>0</v>
      </c>
      <c r="N93" s="243">
        <f t="shared" ca="1" si="87"/>
        <v>0</v>
      </c>
      <c r="O93" s="243">
        <f t="shared" ca="1" si="87"/>
        <v>0</v>
      </c>
      <c r="P93" s="243">
        <f t="shared" ca="1" si="87"/>
        <v>0</v>
      </c>
      <c r="Q93" s="243">
        <f t="shared" ca="1" si="87"/>
        <v>0</v>
      </c>
      <c r="R93" s="243">
        <f t="shared" ca="1" si="87"/>
        <v>0</v>
      </c>
      <c r="S93" s="243">
        <f t="shared" ca="1" si="87"/>
        <v>0</v>
      </c>
      <c r="T93" s="243">
        <f t="shared" ca="1" si="87"/>
        <v>0</v>
      </c>
      <c r="U93" s="243">
        <f t="shared" ca="1" si="87"/>
        <v>0</v>
      </c>
      <c r="V93" s="243">
        <f t="shared" ca="1" si="87"/>
        <v>0</v>
      </c>
      <c r="W93" s="243">
        <f t="shared" ca="1" si="87"/>
        <v>0</v>
      </c>
      <c r="X93" s="243">
        <f t="shared" ca="1" si="87"/>
        <v>0</v>
      </c>
      <c r="Y93" s="243">
        <f t="shared" ca="1" si="87"/>
        <v>0</v>
      </c>
      <c r="Z93" s="243">
        <f t="shared" ca="1" si="87"/>
        <v>0</v>
      </c>
      <c r="AA93" s="243">
        <f t="shared" ca="1" si="87"/>
        <v>0</v>
      </c>
      <c r="AB93" s="243">
        <f t="shared" ca="1" si="87"/>
        <v>0</v>
      </c>
      <c r="AC93" s="243">
        <f t="shared" ca="1" si="87"/>
        <v>0</v>
      </c>
      <c r="AD93" s="243">
        <f t="shared" ca="1" si="87"/>
        <v>0</v>
      </c>
      <c r="AE93" s="243">
        <f t="shared" ca="1" si="87"/>
        <v>0</v>
      </c>
      <c r="AF93" s="243">
        <f t="shared" ca="1" si="87"/>
        <v>0</v>
      </c>
      <c r="AG93" s="243">
        <f t="shared" ca="1" si="87"/>
        <v>0</v>
      </c>
      <c r="AH93" s="243">
        <f t="shared" ca="1" si="87"/>
        <v>0</v>
      </c>
      <c r="AI93" s="243">
        <f t="shared" ca="1" si="87"/>
        <v>0</v>
      </c>
      <c r="AJ93" s="243">
        <f t="shared" ca="1" si="87"/>
        <v>0</v>
      </c>
      <c r="AK93" s="243">
        <f t="shared" ca="1" si="87"/>
        <v>0</v>
      </c>
      <c r="AL93" s="243">
        <f t="shared" ca="1" si="87"/>
        <v>0</v>
      </c>
      <c r="AM93" s="243">
        <f t="shared" ca="1" si="87"/>
        <v>0</v>
      </c>
      <c r="AN93" s="243">
        <f t="shared" ca="1" si="87"/>
        <v>0</v>
      </c>
      <c r="AO93" s="243">
        <f t="shared" ca="1" si="87"/>
        <v>0</v>
      </c>
      <c r="AP93" s="243">
        <f t="shared" ca="1" si="87"/>
        <v>0</v>
      </c>
      <c r="AQ93" s="243">
        <f t="shared" ca="1" si="87"/>
        <v>0</v>
      </c>
      <c r="AR93" s="243">
        <f t="shared" ca="1" si="87"/>
        <v>0</v>
      </c>
      <c r="AS93" s="243">
        <f t="shared" ca="1" si="87"/>
        <v>0</v>
      </c>
      <c r="AT93" s="243">
        <f t="shared" ca="1" si="87"/>
        <v>0</v>
      </c>
      <c r="AU93" s="243">
        <f t="shared" ca="1" si="87"/>
        <v>0</v>
      </c>
      <c r="AV93" s="243">
        <f t="shared" ca="1" si="87"/>
        <v>0</v>
      </c>
      <c r="AW93" s="243">
        <f t="shared" ca="1" si="87"/>
        <v>0</v>
      </c>
      <c r="AX93" s="243">
        <f t="shared" ca="1" si="87"/>
        <v>0</v>
      </c>
      <c r="AY93" s="243">
        <f t="shared" ca="1" si="87"/>
        <v>0</v>
      </c>
      <c r="AZ93" s="243">
        <f t="shared" ca="1" si="87"/>
        <v>0</v>
      </c>
      <c r="BA93" s="243">
        <f t="shared" ca="1" si="87"/>
        <v>0</v>
      </c>
      <c r="BB93" s="243">
        <f t="shared" ca="1" si="87"/>
        <v>0</v>
      </c>
      <c r="BC93" s="243">
        <f t="shared" ca="1" si="87"/>
        <v>0</v>
      </c>
      <c r="BD93" s="243">
        <f t="shared" ca="1" si="87"/>
        <v>0</v>
      </c>
      <c r="BE93" s="243">
        <f t="shared" ca="1" si="87"/>
        <v>0</v>
      </c>
      <c r="BF93" s="243">
        <f t="shared" ca="1" si="87"/>
        <v>0</v>
      </c>
      <c r="BG93" s="243">
        <f t="shared" ca="1" si="87"/>
        <v>0</v>
      </c>
      <c r="BH93" s="243">
        <f t="shared" ca="1" si="87"/>
        <v>0</v>
      </c>
      <c r="BI93" s="243">
        <f t="shared" ca="1" si="87"/>
        <v>0</v>
      </c>
      <c r="BJ93" s="243">
        <f t="shared" ca="1" si="87"/>
        <v>0</v>
      </c>
      <c r="BK93" s="243">
        <f t="shared" ca="1" si="87"/>
        <v>0</v>
      </c>
      <c r="BL93" s="243">
        <f t="shared" ca="1" si="87"/>
        <v>0</v>
      </c>
      <c r="BM93" s="243">
        <f t="shared" ca="1" si="87"/>
        <v>0</v>
      </c>
      <c r="BN93" s="243">
        <f t="shared" ca="1" si="87"/>
        <v>0</v>
      </c>
      <c r="BO93" s="243">
        <f t="shared" ca="1" si="87"/>
        <v>0</v>
      </c>
      <c r="BP93" s="243">
        <f t="shared" ca="1" si="87"/>
        <v>0</v>
      </c>
      <c r="BQ93" s="243">
        <f t="shared" ca="1" si="87"/>
        <v>0</v>
      </c>
      <c r="BR93" s="243">
        <f t="shared" ca="1" si="87"/>
        <v>0</v>
      </c>
      <c r="BS93" s="243">
        <f t="shared" ca="1" si="87"/>
        <v>0</v>
      </c>
      <c r="BT93" s="243">
        <f t="shared" ca="1" si="87"/>
        <v>0</v>
      </c>
      <c r="BU93" s="243">
        <f t="shared" ca="1" si="86"/>
        <v>0</v>
      </c>
      <c r="BV93" s="243">
        <f t="shared" ca="1" si="86"/>
        <v>0</v>
      </c>
      <c r="BW93" s="243">
        <f t="shared" ca="1" si="86"/>
        <v>0</v>
      </c>
      <c r="BX93" s="243">
        <f t="shared" ca="1" si="86"/>
        <v>0</v>
      </c>
      <c r="BY93" s="243">
        <f t="shared" ca="1" si="86"/>
        <v>0</v>
      </c>
      <c r="BZ93" s="243">
        <f t="shared" ca="1" si="86"/>
        <v>0</v>
      </c>
      <c r="CA93" s="243">
        <f t="shared" ca="1" si="86"/>
        <v>0</v>
      </c>
      <c r="CB93" s="243">
        <f t="shared" ca="1" si="86"/>
        <v>0</v>
      </c>
      <c r="CC93" s="243">
        <f t="shared" ca="1" si="86"/>
        <v>0</v>
      </c>
      <c r="CD93" s="243">
        <f t="shared" ca="1" si="86"/>
        <v>0</v>
      </c>
      <c r="CE93" s="243">
        <f t="shared" ca="1" si="86"/>
        <v>0</v>
      </c>
      <c r="CF93" s="243">
        <f t="shared" ca="1" si="86"/>
        <v>0</v>
      </c>
      <c r="CG93" s="243">
        <f t="shared" ca="1" si="86"/>
        <v>0</v>
      </c>
      <c r="CH93" s="243">
        <f t="shared" ca="1" si="86"/>
        <v>0</v>
      </c>
      <c r="CI93" s="243">
        <f t="shared" ca="1" si="86"/>
        <v>0</v>
      </c>
      <c r="CJ93" s="243">
        <f t="shared" ca="1" si="86"/>
        <v>0</v>
      </c>
      <c r="CK93" s="243">
        <f t="shared" ca="1" si="86"/>
        <v>0</v>
      </c>
      <c r="CL93" s="243">
        <f t="shared" ca="1" si="86"/>
        <v>0</v>
      </c>
      <c r="CM93" s="243">
        <f t="shared" ca="1" si="86"/>
        <v>0</v>
      </c>
      <c r="CN93" s="243">
        <f t="shared" ca="1" si="86"/>
        <v>0</v>
      </c>
      <c r="CO93" s="243">
        <f t="shared" ca="1" si="86"/>
        <v>0</v>
      </c>
      <c r="CP93" s="243">
        <f t="shared" ca="1" si="86"/>
        <v>0</v>
      </c>
      <c r="CQ93" s="243">
        <f t="shared" ca="1" si="86"/>
        <v>0</v>
      </c>
      <c r="CR93" s="243">
        <f t="shared" ca="1" si="86"/>
        <v>0</v>
      </c>
      <c r="CS93" s="243">
        <f t="shared" ca="1" si="86"/>
        <v>0</v>
      </c>
      <c r="CT93" s="243">
        <f t="shared" ca="1" si="86"/>
        <v>0</v>
      </c>
      <c r="CU93" s="243">
        <f t="shared" ca="1" si="86"/>
        <v>0</v>
      </c>
      <c r="CV93" s="243">
        <f t="shared" ca="1" si="86"/>
        <v>0</v>
      </c>
      <c r="CW93" s="243">
        <f t="shared" ca="1" si="86"/>
        <v>0</v>
      </c>
      <c r="CX93" s="243">
        <f t="shared" ca="1" si="86"/>
        <v>0</v>
      </c>
      <c r="CY93" s="243">
        <f t="shared" ca="1" si="86"/>
        <v>0</v>
      </c>
      <c r="CZ93" s="243">
        <f t="shared" ca="1" si="86"/>
        <v>0</v>
      </c>
      <c r="DA93" s="243">
        <f t="shared" ca="1" si="86"/>
        <v>0</v>
      </c>
      <c r="DB93" s="243">
        <f t="shared" ca="1" si="86"/>
        <v>0</v>
      </c>
      <c r="DC93" s="243">
        <f t="shared" ca="1" si="86"/>
        <v>0</v>
      </c>
      <c r="DE93" s="113" t="str">
        <f t="shared" ca="1" si="74"/>
        <v>F.3.</v>
      </c>
      <c r="DF93">
        <v>1</v>
      </c>
      <c r="DG93">
        <f t="shared" ca="1" si="75"/>
        <v>21</v>
      </c>
      <c r="DH93">
        <v>0</v>
      </c>
    </row>
    <row r="94" spans="1:112" hidden="1">
      <c r="A94" s="68">
        <v>82</v>
      </c>
      <c r="B94" s="240" t="str">
        <f t="shared" ca="1" si="70"/>
        <v>F.4.</v>
      </c>
      <c r="C94" s="241" t="str">
        <f t="shared" ca="1" si="71"/>
        <v>Veikla</v>
      </c>
      <c r="D94" s="162"/>
      <c r="E94" s="242">
        <f t="shared" ca="1" si="72"/>
        <v>0.21</v>
      </c>
      <c r="F94" s="171">
        <f ca="1">H94+NPV(FD,I94:INDEX(I94:DC94,PAL))</f>
        <v>0</v>
      </c>
      <c r="G94" s="171">
        <f ca="1">SUMIF($H$5:$DC$5,"&lt;="&amp;PAL,$H94:$DC94)</f>
        <v>0</v>
      </c>
      <c r="H94" s="243">
        <f t="shared" ca="1" si="41"/>
        <v>0</v>
      </c>
      <c r="I94" s="243">
        <f t="shared" ca="1" si="87"/>
        <v>0</v>
      </c>
      <c r="J94" s="243">
        <f t="shared" ca="1" si="87"/>
        <v>0</v>
      </c>
      <c r="K94" s="243">
        <f t="shared" ca="1" si="87"/>
        <v>0</v>
      </c>
      <c r="L94" s="243">
        <f t="shared" ca="1" si="87"/>
        <v>0</v>
      </c>
      <c r="M94" s="243">
        <f t="shared" ca="1" si="87"/>
        <v>0</v>
      </c>
      <c r="N94" s="243">
        <f t="shared" ca="1" si="87"/>
        <v>0</v>
      </c>
      <c r="O94" s="243">
        <f t="shared" ca="1" si="87"/>
        <v>0</v>
      </c>
      <c r="P94" s="243">
        <f t="shared" ca="1" si="87"/>
        <v>0</v>
      </c>
      <c r="Q94" s="243">
        <f t="shared" ca="1" si="87"/>
        <v>0</v>
      </c>
      <c r="R94" s="243">
        <f t="shared" ca="1" si="87"/>
        <v>0</v>
      </c>
      <c r="S94" s="243">
        <f t="shared" ca="1" si="87"/>
        <v>0</v>
      </c>
      <c r="T94" s="243">
        <f t="shared" ca="1" si="87"/>
        <v>0</v>
      </c>
      <c r="U94" s="243">
        <f t="shared" ca="1" si="87"/>
        <v>0</v>
      </c>
      <c r="V94" s="243">
        <f t="shared" ca="1" si="87"/>
        <v>0</v>
      </c>
      <c r="W94" s="243">
        <f t="shared" ca="1" si="87"/>
        <v>0</v>
      </c>
      <c r="X94" s="243">
        <f t="shared" ca="1" si="87"/>
        <v>0</v>
      </c>
      <c r="Y94" s="243">
        <f t="shared" ca="1" si="87"/>
        <v>0</v>
      </c>
      <c r="Z94" s="243">
        <f t="shared" ca="1" si="87"/>
        <v>0</v>
      </c>
      <c r="AA94" s="243">
        <f t="shared" ca="1" si="87"/>
        <v>0</v>
      </c>
      <c r="AB94" s="243">
        <f t="shared" ca="1" si="87"/>
        <v>0</v>
      </c>
      <c r="AC94" s="243">
        <f t="shared" ca="1" si="87"/>
        <v>0</v>
      </c>
      <c r="AD94" s="243">
        <f t="shared" ca="1" si="87"/>
        <v>0</v>
      </c>
      <c r="AE94" s="243">
        <f t="shared" ca="1" si="87"/>
        <v>0</v>
      </c>
      <c r="AF94" s="243">
        <f t="shared" ca="1" si="87"/>
        <v>0</v>
      </c>
      <c r="AG94" s="243">
        <f t="shared" ca="1" si="87"/>
        <v>0</v>
      </c>
      <c r="AH94" s="243">
        <f t="shared" ca="1" si="87"/>
        <v>0</v>
      </c>
      <c r="AI94" s="243">
        <f t="shared" ca="1" si="87"/>
        <v>0</v>
      </c>
      <c r="AJ94" s="243">
        <f t="shared" ca="1" si="87"/>
        <v>0</v>
      </c>
      <c r="AK94" s="243">
        <f t="shared" ca="1" si="87"/>
        <v>0</v>
      </c>
      <c r="AL94" s="243">
        <f t="shared" ca="1" si="87"/>
        <v>0</v>
      </c>
      <c r="AM94" s="243">
        <f t="shared" ca="1" si="87"/>
        <v>0</v>
      </c>
      <c r="AN94" s="243">
        <f t="shared" ca="1" si="87"/>
        <v>0</v>
      </c>
      <c r="AO94" s="243">
        <f t="shared" ca="1" si="87"/>
        <v>0</v>
      </c>
      <c r="AP94" s="243">
        <f t="shared" ca="1" si="87"/>
        <v>0</v>
      </c>
      <c r="AQ94" s="243">
        <f t="shared" ca="1" si="87"/>
        <v>0</v>
      </c>
      <c r="AR94" s="243">
        <f t="shared" ca="1" si="87"/>
        <v>0</v>
      </c>
      <c r="AS94" s="243">
        <f t="shared" ca="1" si="87"/>
        <v>0</v>
      </c>
      <c r="AT94" s="243">
        <f t="shared" ca="1" si="87"/>
        <v>0</v>
      </c>
      <c r="AU94" s="243">
        <f t="shared" ca="1" si="87"/>
        <v>0</v>
      </c>
      <c r="AV94" s="243">
        <f t="shared" ca="1" si="87"/>
        <v>0</v>
      </c>
      <c r="AW94" s="243">
        <f t="shared" ca="1" si="87"/>
        <v>0</v>
      </c>
      <c r="AX94" s="243">
        <f t="shared" ca="1" si="87"/>
        <v>0</v>
      </c>
      <c r="AY94" s="243">
        <f t="shared" ca="1" si="87"/>
        <v>0</v>
      </c>
      <c r="AZ94" s="243">
        <f t="shared" ca="1" si="87"/>
        <v>0</v>
      </c>
      <c r="BA94" s="243">
        <f t="shared" ca="1" si="87"/>
        <v>0</v>
      </c>
      <c r="BB94" s="243">
        <f t="shared" ca="1" si="87"/>
        <v>0</v>
      </c>
      <c r="BC94" s="243">
        <f t="shared" ca="1" si="87"/>
        <v>0</v>
      </c>
      <c r="BD94" s="243">
        <f t="shared" ca="1" si="87"/>
        <v>0</v>
      </c>
      <c r="BE94" s="243">
        <f t="shared" ca="1" si="87"/>
        <v>0</v>
      </c>
      <c r="BF94" s="243">
        <f t="shared" ca="1" si="87"/>
        <v>0</v>
      </c>
      <c r="BG94" s="243">
        <f t="shared" ca="1" si="87"/>
        <v>0</v>
      </c>
      <c r="BH94" s="243">
        <f t="shared" ca="1" si="87"/>
        <v>0</v>
      </c>
      <c r="BI94" s="243">
        <f t="shared" ca="1" si="87"/>
        <v>0</v>
      </c>
      <c r="BJ94" s="243">
        <f t="shared" ca="1" si="87"/>
        <v>0</v>
      </c>
      <c r="BK94" s="243">
        <f t="shared" ca="1" si="87"/>
        <v>0</v>
      </c>
      <c r="BL94" s="243">
        <f t="shared" ca="1" si="87"/>
        <v>0</v>
      </c>
      <c r="BM94" s="243">
        <f t="shared" ca="1" si="87"/>
        <v>0</v>
      </c>
      <c r="BN94" s="243">
        <f t="shared" ca="1" si="87"/>
        <v>0</v>
      </c>
      <c r="BO94" s="243">
        <f t="shared" ca="1" si="87"/>
        <v>0</v>
      </c>
      <c r="BP94" s="243">
        <f t="shared" ca="1" si="87"/>
        <v>0</v>
      </c>
      <c r="BQ94" s="243">
        <f t="shared" ca="1" si="87"/>
        <v>0</v>
      </c>
      <c r="BR94" s="243">
        <f t="shared" ca="1" si="87"/>
        <v>0</v>
      </c>
      <c r="BS94" s="243">
        <f t="shared" ca="1" si="87"/>
        <v>0</v>
      </c>
      <c r="BT94" s="243">
        <f t="shared" ca="1" si="87"/>
        <v>0</v>
      </c>
      <c r="BU94" s="243">
        <f t="shared" ca="1" si="86"/>
        <v>0</v>
      </c>
      <c r="BV94" s="243">
        <f t="shared" ca="1" si="86"/>
        <v>0</v>
      </c>
      <c r="BW94" s="243">
        <f t="shared" ca="1" si="86"/>
        <v>0</v>
      </c>
      <c r="BX94" s="243">
        <f t="shared" ca="1" si="86"/>
        <v>0</v>
      </c>
      <c r="BY94" s="243">
        <f t="shared" ca="1" si="86"/>
        <v>0</v>
      </c>
      <c r="BZ94" s="243">
        <f t="shared" ca="1" si="86"/>
        <v>0</v>
      </c>
      <c r="CA94" s="243">
        <f t="shared" ca="1" si="86"/>
        <v>0</v>
      </c>
      <c r="CB94" s="243">
        <f t="shared" ca="1" si="86"/>
        <v>0</v>
      </c>
      <c r="CC94" s="243">
        <f t="shared" ca="1" si="86"/>
        <v>0</v>
      </c>
      <c r="CD94" s="243">
        <f t="shared" ca="1" si="86"/>
        <v>0</v>
      </c>
      <c r="CE94" s="243">
        <f t="shared" ca="1" si="86"/>
        <v>0</v>
      </c>
      <c r="CF94" s="243">
        <f t="shared" ca="1" si="86"/>
        <v>0</v>
      </c>
      <c r="CG94" s="243">
        <f t="shared" ca="1" si="86"/>
        <v>0</v>
      </c>
      <c r="CH94" s="243">
        <f t="shared" ca="1" si="86"/>
        <v>0</v>
      </c>
      <c r="CI94" s="243">
        <f t="shared" ca="1" si="86"/>
        <v>0</v>
      </c>
      <c r="CJ94" s="243">
        <f t="shared" ca="1" si="86"/>
        <v>0</v>
      </c>
      <c r="CK94" s="243">
        <f t="shared" ca="1" si="86"/>
        <v>0</v>
      </c>
      <c r="CL94" s="243">
        <f t="shared" ca="1" si="86"/>
        <v>0</v>
      </c>
      <c r="CM94" s="243">
        <f t="shared" ca="1" si="86"/>
        <v>0</v>
      </c>
      <c r="CN94" s="243">
        <f t="shared" ca="1" si="86"/>
        <v>0</v>
      </c>
      <c r="CO94" s="243">
        <f t="shared" ca="1" si="86"/>
        <v>0</v>
      </c>
      <c r="CP94" s="243">
        <f t="shared" ca="1" si="86"/>
        <v>0</v>
      </c>
      <c r="CQ94" s="243">
        <f t="shared" ca="1" si="86"/>
        <v>0</v>
      </c>
      <c r="CR94" s="243">
        <f t="shared" ca="1" si="86"/>
        <v>0</v>
      </c>
      <c r="CS94" s="243">
        <f t="shared" ca="1" si="86"/>
        <v>0</v>
      </c>
      <c r="CT94" s="243">
        <f t="shared" ca="1" si="86"/>
        <v>0</v>
      </c>
      <c r="CU94" s="243">
        <f t="shared" ca="1" si="86"/>
        <v>0</v>
      </c>
      <c r="CV94" s="243">
        <f t="shared" ca="1" si="86"/>
        <v>0</v>
      </c>
      <c r="CW94" s="243">
        <f t="shared" ca="1" si="86"/>
        <v>0</v>
      </c>
      <c r="CX94" s="243">
        <f t="shared" ca="1" si="86"/>
        <v>0</v>
      </c>
      <c r="CY94" s="243">
        <f t="shared" ca="1" si="86"/>
        <v>0</v>
      </c>
      <c r="CZ94" s="243">
        <f t="shared" ca="1" si="86"/>
        <v>0</v>
      </c>
      <c r="DA94" s="243">
        <f t="shared" ca="1" si="86"/>
        <v>0</v>
      </c>
      <c r="DB94" s="243">
        <f t="shared" ca="1" si="86"/>
        <v>0</v>
      </c>
      <c r="DC94" s="243">
        <f t="shared" ca="1" si="86"/>
        <v>0</v>
      </c>
      <c r="DE94" s="113" t="str">
        <f t="shared" ca="1" si="74"/>
        <v>F.4.</v>
      </c>
      <c r="DF94">
        <v>1</v>
      </c>
      <c r="DG94">
        <f t="shared" ca="1" si="75"/>
        <v>21</v>
      </c>
      <c r="DH94">
        <v>0</v>
      </c>
    </row>
    <row r="95" spans="1:112" ht="15.75" hidden="1" customHeight="1">
      <c r="A95" s="68">
        <v>83</v>
      </c>
      <c r="B95" s="240" t="str">
        <f t="shared" ca="1" si="70"/>
        <v>F.5.</v>
      </c>
      <c r="C95" s="241" t="str">
        <f t="shared" ca="1" si="71"/>
        <v>Veikla</v>
      </c>
      <c r="D95" s="162"/>
      <c r="E95" s="242">
        <f t="shared" ca="1" si="72"/>
        <v>0.21</v>
      </c>
      <c r="F95" s="171">
        <f ca="1">H95+NPV(FD,I95:INDEX(I95:DC95,PAL))</f>
        <v>0</v>
      </c>
      <c r="G95" s="171">
        <f ca="1">SUMIF($H$5:$DC$5,"&lt;="&amp;PAL,$H95:$DC95)</f>
        <v>0</v>
      </c>
      <c r="H95" s="243">
        <f t="shared" ca="1" si="41"/>
        <v>0</v>
      </c>
      <c r="I95" s="243">
        <f t="shared" ca="1" si="87"/>
        <v>0</v>
      </c>
      <c r="J95" s="243">
        <f t="shared" ca="1" si="87"/>
        <v>0</v>
      </c>
      <c r="K95" s="243">
        <f t="shared" ca="1" si="87"/>
        <v>0</v>
      </c>
      <c r="L95" s="243">
        <f t="shared" ca="1" si="87"/>
        <v>0</v>
      </c>
      <c r="M95" s="243">
        <f t="shared" ca="1" si="87"/>
        <v>0</v>
      </c>
      <c r="N95" s="243">
        <f t="shared" ca="1" si="87"/>
        <v>0</v>
      </c>
      <c r="O95" s="243">
        <f t="shared" ca="1" si="87"/>
        <v>0</v>
      </c>
      <c r="P95" s="243">
        <f t="shared" ca="1" si="87"/>
        <v>0</v>
      </c>
      <c r="Q95" s="243">
        <f t="shared" ca="1" si="87"/>
        <v>0</v>
      </c>
      <c r="R95" s="243">
        <f t="shared" ca="1" si="87"/>
        <v>0</v>
      </c>
      <c r="S95" s="243">
        <f t="shared" ca="1" si="87"/>
        <v>0</v>
      </c>
      <c r="T95" s="243">
        <f t="shared" ca="1" si="87"/>
        <v>0</v>
      </c>
      <c r="U95" s="243">
        <f t="shared" ca="1" si="87"/>
        <v>0</v>
      </c>
      <c r="V95" s="243">
        <f t="shared" ca="1" si="87"/>
        <v>0</v>
      </c>
      <c r="W95" s="243">
        <f t="shared" ca="1" si="87"/>
        <v>0</v>
      </c>
      <c r="X95" s="243">
        <f t="shared" ca="1" si="87"/>
        <v>0</v>
      </c>
      <c r="Y95" s="243">
        <f t="shared" ca="1" si="87"/>
        <v>0</v>
      </c>
      <c r="Z95" s="243">
        <f t="shared" ca="1" si="87"/>
        <v>0</v>
      </c>
      <c r="AA95" s="243">
        <f t="shared" ca="1" si="87"/>
        <v>0</v>
      </c>
      <c r="AB95" s="243">
        <f t="shared" ca="1" si="87"/>
        <v>0</v>
      </c>
      <c r="AC95" s="243">
        <f t="shared" ca="1" si="87"/>
        <v>0</v>
      </c>
      <c r="AD95" s="243">
        <f t="shared" ca="1" si="87"/>
        <v>0</v>
      </c>
      <c r="AE95" s="243">
        <f t="shared" ca="1" si="87"/>
        <v>0</v>
      </c>
      <c r="AF95" s="243">
        <f t="shared" ca="1" si="87"/>
        <v>0</v>
      </c>
      <c r="AG95" s="243">
        <f t="shared" ca="1" si="87"/>
        <v>0</v>
      </c>
      <c r="AH95" s="243">
        <f t="shared" ca="1" si="87"/>
        <v>0</v>
      </c>
      <c r="AI95" s="243">
        <f t="shared" ca="1" si="87"/>
        <v>0</v>
      </c>
      <c r="AJ95" s="243">
        <f t="shared" ca="1" si="87"/>
        <v>0</v>
      </c>
      <c r="AK95" s="243">
        <f t="shared" ca="1" si="87"/>
        <v>0</v>
      </c>
      <c r="AL95" s="243">
        <f t="shared" ca="1" si="87"/>
        <v>0</v>
      </c>
      <c r="AM95" s="243">
        <f t="shared" ca="1" si="87"/>
        <v>0</v>
      </c>
      <c r="AN95" s="243">
        <f t="shared" ca="1" si="87"/>
        <v>0</v>
      </c>
      <c r="AO95" s="243">
        <f t="shared" ca="1" si="87"/>
        <v>0</v>
      </c>
      <c r="AP95" s="243">
        <f t="shared" ca="1" si="87"/>
        <v>0</v>
      </c>
      <c r="AQ95" s="243">
        <f t="shared" ca="1" si="87"/>
        <v>0</v>
      </c>
      <c r="AR95" s="243">
        <f t="shared" ca="1" si="87"/>
        <v>0</v>
      </c>
      <c r="AS95" s="243">
        <f t="shared" ca="1" si="87"/>
        <v>0</v>
      </c>
      <c r="AT95" s="243">
        <f t="shared" ca="1" si="87"/>
        <v>0</v>
      </c>
      <c r="AU95" s="243">
        <f t="shared" ca="1" si="87"/>
        <v>0</v>
      </c>
      <c r="AV95" s="243">
        <f t="shared" ca="1" si="87"/>
        <v>0</v>
      </c>
      <c r="AW95" s="243">
        <f t="shared" ca="1" si="87"/>
        <v>0</v>
      </c>
      <c r="AX95" s="243">
        <f t="shared" ca="1" si="87"/>
        <v>0</v>
      </c>
      <c r="AY95" s="243">
        <f t="shared" ca="1" si="87"/>
        <v>0</v>
      </c>
      <c r="AZ95" s="243">
        <f t="shared" ca="1" si="87"/>
        <v>0</v>
      </c>
      <c r="BA95" s="243">
        <f t="shared" ca="1" si="87"/>
        <v>0</v>
      </c>
      <c r="BB95" s="243">
        <f t="shared" ca="1" si="87"/>
        <v>0</v>
      </c>
      <c r="BC95" s="243">
        <f t="shared" ca="1" si="87"/>
        <v>0</v>
      </c>
      <c r="BD95" s="243">
        <f t="shared" ca="1" si="87"/>
        <v>0</v>
      </c>
      <c r="BE95" s="243">
        <f t="shared" ca="1" si="87"/>
        <v>0</v>
      </c>
      <c r="BF95" s="243">
        <f t="shared" ca="1" si="87"/>
        <v>0</v>
      </c>
      <c r="BG95" s="243">
        <f t="shared" ca="1" si="87"/>
        <v>0</v>
      </c>
      <c r="BH95" s="243">
        <f t="shared" ca="1" si="87"/>
        <v>0</v>
      </c>
      <c r="BI95" s="243">
        <f t="shared" ca="1" si="87"/>
        <v>0</v>
      </c>
      <c r="BJ95" s="243">
        <f t="shared" ca="1" si="87"/>
        <v>0</v>
      </c>
      <c r="BK95" s="243">
        <f t="shared" ca="1" si="87"/>
        <v>0</v>
      </c>
      <c r="BL95" s="243">
        <f t="shared" ca="1" si="87"/>
        <v>0</v>
      </c>
      <c r="BM95" s="243">
        <f t="shared" ca="1" si="87"/>
        <v>0</v>
      </c>
      <c r="BN95" s="243">
        <f t="shared" ca="1" si="87"/>
        <v>0</v>
      </c>
      <c r="BO95" s="243">
        <f t="shared" ca="1" si="87"/>
        <v>0</v>
      </c>
      <c r="BP95" s="243">
        <f t="shared" ca="1" si="87"/>
        <v>0</v>
      </c>
      <c r="BQ95" s="243">
        <f t="shared" ca="1" si="87"/>
        <v>0</v>
      </c>
      <c r="BR95" s="243">
        <f t="shared" ca="1" si="87"/>
        <v>0</v>
      </c>
      <c r="BS95" s="243">
        <f t="shared" ca="1" si="87"/>
        <v>0</v>
      </c>
      <c r="BT95" s="243">
        <f t="shared" ref="BT95:DC98" ca="1" si="88">OFFSET(INDIRECT("'"&amp;Opt_alt&amp;"'!H12"),$A95,BT$5)*$DF95</f>
        <v>0</v>
      </c>
      <c r="BU95" s="243">
        <f t="shared" ca="1" si="88"/>
        <v>0</v>
      </c>
      <c r="BV95" s="243">
        <f t="shared" ca="1" si="88"/>
        <v>0</v>
      </c>
      <c r="BW95" s="243">
        <f t="shared" ca="1" si="88"/>
        <v>0</v>
      </c>
      <c r="BX95" s="243">
        <f t="shared" ca="1" si="88"/>
        <v>0</v>
      </c>
      <c r="BY95" s="243">
        <f t="shared" ca="1" si="88"/>
        <v>0</v>
      </c>
      <c r="BZ95" s="243">
        <f t="shared" ca="1" si="88"/>
        <v>0</v>
      </c>
      <c r="CA95" s="243">
        <f t="shared" ca="1" si="88"/>
        <v>0</v>
      </c>
      <c r="CB95" s="243">
        <f t="shared" ca="1" si="88"/>
        <v>0</v>
      </c>
      <c r="CC95" s="243">
        <f t="shared" ca="1" si="88"/>
        <v>0</v>
      </c>
      <c r="CD95" s="243">
        <f t="shared" ca="1" si="88"/>
        <v>0</v>
      </c>
      <c r="CE95" s="243">
        <f t="shared" ca="1" si="88"/>
        <v>0</v>
      </c>
      <c r="CF95" s="243">
        <f t="shared" ca="1" si="88"/>
        <v>0</v>
      </c>
      <c r="CG95" s="243">
        <f t="shared" ca="1" si="88"/>
        <v>0</v>
      </c>
      <c r="CH95" s="243">
        <f t="shared" ca="1" si="88"/>
        <v>0</v>
      </c>
      <c r="CI95" s="243">
        <f t="shared" ca="1" si="88"/>
        <v>0</v>
      </c>
      <c r="CJ95" s="243">
        <f t="shared" ca="1" si="88"/>
        <v>0</v>
      </c>
      <c r="CK95" s="243">
        <f t="shared" ca="1" si="88"/>
        <v>0</v>
      </c>
      <c r="CL95" s="243">
        <f t="shared" ca="1" si="88"/>
        <v>0</v>
      </c>
      <c r="CM95" s="243">
        <f t="shared" ca="1" si="88"/>
        <v>0</v>
      </c>
      <c r="CN95" s="243">
        <f t="shared" ca="1" si="88"/>
        <v>0</v>
      </c>
      <c r="CO95" s="243">
        <f t="shared" ca="1" si="88"/>
        <v>0</v>
      </c>
      <c r="CP95" s="243">
        <f t="shared" ca="1" si="88"/>
        <v>0</v>
      </c>
      <c r="CQ95" s="243">
        <f t="shared" ca="1" si="88"/>
        <v>0</v>
      </c>
      <c r="CR95" s="243">
        <f t="shared" ca="1" si="88"/>
        <v>0</v>
      </c>
      <c r="CS95" s="243">
        <f t="shared" ca="1" si="88"/>
        <v>0</v>
      </c>
      <c r="CT95" s="243">
        <f t="shared" ca="1" si="88"/>
        <v>0</v>
      </c>
      <c r="CU95" s="243">
        <f t="shared" ca="1" si="88"/>
        <v>0</v>
      </c>
      <c r="CV95" s="243">
        <f t="shared" ca="1" si="88"/>
        <v>0</v>
      </c>
      <c r="CW95" s="243">
        <f t="shared" ca="1" si="88"/>
        <v>0</v>
      </c>
      <c r="CX95" s="243">
        <f t="shared" ca="1" si="88"/>
        <v>0</v>
      </c>
      <c r="CY95" s="243">
        <f t="shared" ca="1" si="88"/>
        <v>0</v>
      </c>
      <c r="CZ95" s="243">
        <f t="shared" ca="1" si="88"/>
        <v>0</v>
      </c>
      <c r="DA95" s="243">
        <f t="shared" ca="1" si="88"/>
        <v>0</v>
      </c>
      <c r="DB95" s="243">
        <f t="shared" ca="1" si="88"/>
        <v>0</v>
      </c>
      <c r="DC95" s="243">
        <f t="shared" ca="1" si="88"/>
        <v>0</v>
      </c>
      <c r="DE95" s="113" t="str">
        <f t="shared" ca="1" si="74"/>
        <v>F.5.</v>
      </c>
      <c r="DF95">
        <v>1</v>
      </c>
      <c r="DG95">
        <f t="shared" ca="1" si="75"/>
        <v>21</v>
      </c>
      <c r="DH95">
        <v>0</v>
      </c>
    </row>
    <row r="96" spans="1:112" ht="15.75" hidden="1" customHeight="1">
      <c r="A96" s="68">
        <v>84</v>
      </c>
      <c r="B96" s="240" t="str">
        <f t="shared" ca="1" si="70"/>
        <v>F.6.</v>
      </c>
      <c r="C96" s="241" t="str">
        <f t="shared" ca="1" si="71"/>
        <v>Veikla</v>
      </c>
      <c r="D96" s="162"/>
      <c r="E96" s="242">
        <f t="shared" ca="1" si="72"/>
        <v>0.21</v>
      </c>
      <c r="F96" s="171">
        <f ca="1">H96+NPV(FD,I96:INDEX(I96:DC96,PAL))</f>
        <v>0</v>
      </c>
      <c r="G96" s="171">
        <f ca="1">SUMIF($H$5:$DC$5,"&lt;="&amp;PAL,$H96:$DC96)</f>
        <v>0</v>
      </c>
      <c r="H96" s="243">
        <f t="shared" ca="1" si="41"/>
        <v>0</v>
      </c>
      <c r="I96" s="243">
        <f t="shared" ref="I96:BT99" ca="1" si="89">OFFSET(INDIRECT("'"&amp;Opt_alt&amp;"'!H12"),$A96,I$5)*$DF96</f>
        <v>0</v>
      </c>
      <c r="J96" s="243">
        <f t="shared" ca="1" si="89"/>
        <v>0</v>
      </c>
      <c r="K96" s="243">
        <f t="shared" ca="1" si="89"/>
        <v>0</v>
      </c>
      <c r="L96" s="243">
        <f t="shared" ca="1" si="89"/>
        <v>0</v>
      </c>
      <c r="M96" s="243">
        <f t="shared" ca="1" si="89"/>
        <v>0</v>
      </c>
      <c r="N96" s="243">
        <f t="shared" ca="1" si="89"/>
        <v>0</v>
      </c>
      <c r="O96" s="243">
        <f t="shared" ca="1" si="89"/>
        <v>0</v>
      </c>
      <c r="P96" s="243">
        <f t="shared" ca="1" si="89"/>
        <v>0</v>
      </c>
      <c r="Q96" s="243">
        <f t="shared" ca="1" si="89"/>
        <v>0</v>
      </c>
      <c r="R96" s="243">
        <f t="shared" ca="1" si="89"/>
        <v>0</v>
      </c>
      <c r="S96" s="243">
        <f t="shared" ca="1" si="89"/>
        <v>0</v>
      </c>
      <c r="T96" s="243">
        <f t="shared" ca="1" si="89"/>
        <v>0</v>
      </c>
      <c r="U96" s="243">
        <f t="shared" ca="1" si="89"/>
        <v>0</v>
      </c>
      <c r="V96" s="243">
        <f t="shared" ca="1" si="89"/>
        <v>0</v>
      </c>
      <c r="W96" s="243">
        <f t="shared" ca="1" si="89"/>
        <v>0</v>
      </c>
      <c r="X96" s="243">
        <f t="shared" ca="1" si="89"/>
        <v>0</v>
      </c>
      <c r="Y96" s="243">
        <f t="shared" ca="1" si="89"/>
        <v>0</v>
      </c>
      <c r="Z96" s="243">
        <f t="shared" ca="1" si="89"/>
        <v>0</v>
      </c>
      <c r="AA96" s="243">
        <f t="shared" ca="1" si="89"/>
        <v>0</v>
      </c>
      <c r="AB96" s="243">
        <f t="shared" ca="1" si="89"/>
        <v>0</v>
      </c>
      <c r="AC96" s="243">
        <f t="shared" ca="1" si="89"/>
        <v>0</v>
      </c>
      <c r="AD96" s="243">
        <f t="shared" ca="1" si="89"/>
        <v>0</v>
      </c>
      <c r="AE96" s="243">
        <f t="shared" ca="1" si="89"/>
        <v>0</v>
      </c>
      <c r="AF96" s="243">
        <f t="shared" ca="1" si="89"/>
        <v>0</v>
      </c>
      <c r="AG96" s="243">
        <f t="shared" ca="1" si="89"/>
        <v>0</v>
      </c>
      <c r="AH96" s="243">
        <f t="shared" ca="1" si="89"/>
        <v>0</v>
      </c>
      <c r="AI96" s="243">
        <f t="shared" ca="1" si="89"/>
        <v>0</v>
      </c>
      <c r="AJ96" s="243">
        <f t="shared" ca="1" si="89"/>
        <v>0</v>
      </c>
      <c r="AK96" s="243">
        <f t="shared" ca="1" si="89"/>
        <v>0</v>
      </c>
      <c r="AL96" s="243">
        <f t="shared" ca="1" si="89"/>
        <v>0</v>
      </c>
      <c r="AM96" s="243">
        <f t="shared" ca="1" si="89"/>
        <v>0</v>
      </c>
      <c r="AN96" s="243">
        <f t="shared" ca="1" si="89"/>
        <v>0</v>
      </c>
      <c r="AO96" s="243">
        <f t="shared" ca="1" si="89"/>
        <v>0</v>
      </c>
      <c r="AP96" s="243">
        <f t="shared" ca="1" si="89"/>
        <v>0</v>
      </c>
      <c r="AQ96" s="243">
        <f t="shared" ca="1" si="89"/>
        <v>0</v>
      </c>
      <c r="AR96" s="243">
        <f t="shared" ca="1" si="89"/>
        <v>0</v>
      </c>
      <c r="AS96" s="243">
        <f t="shared" ca="1" si="89"/>
        <v>0</v>
      </c>
      <c r="AT96" s="243">
        <f t="shared" ca="1" si="89"/>
        <v>0</v>
      </c>
      <c r="AU96" s="243">
        <f t="shared" ca="1" si="89"/>
        <v>0</v>
      </c>
      <c r="AV96" s="243">
        <f t="shared" ca="1" si="89"/>
        <v>0</v>
      </c>
      <c r="AW96" s="243">
        <f t="shared" ca="1" si="89"/>
        <v>0</v>
      </c>
      <c r="AX96" s="243">
        <f t="shared" ca="1" si="89"/>
        <v>0</v>
      </c>
      <c r="AY96" s="243">
        <f t="shared" ca="1" si="89"/>
        <v>0</v>
      </c>
      <c r="AZ96" s="243">
        <f t="shared" ca="1" si="89"/>
        <v>0</v>
      </c>
      <c r="BA96" s="243">
        <f t="shared" ca="1" si="89"/>
        <v>0</v>
      </c>
      <c r="BB96" s="243">
        <f t="shared" ca="1" si="89"/>
        <v>0</v>
      </c>
      <c r="BC96" s="243">
        <f t="shared" ca="1" si="89"/>
        <v>0</v>
      </c>
      <c r="BD96" s="243">
        <f t="shared" ca="1" si="89"/>
        <v>0</v>
      </c>
      <c r="BE96" s="243">
        <f t="shared" ca="1" si="89"/>
        <v>0</v>
      </c>
      <c r="BF96" s="243">
        <f t="shared" ca="1" si="89"/>
        <v>0</v>
      </c>
      <c r="BG96" s="243">
        <f t="shared" ca="1" si="89"/>
        <v>0</v>
      </c>
      <c r="BH96" s="243">
        <f t="shared" ca="1" si="89"/>
        <v>0</v>
      </c>
      <c r="BI96" s="243">
        <f t="shared" ca="1" si="89"/>
        <v>0</v>
      </c>
      <c r="BJ96" s="243">
        <f t="shared" ca="1" si="89"/>
        <v>0</v>
      </c>
      <c r="BK96" s="243">
        <f t="shared" ca="1" si="89"/>
        <v>0</v>
      </c>
      <c r="BL96" s="243">
        <f t="shared" ca="1" si="89"/>
        <v>0</v>
      </c>
      <c r="BM96" s="243">
        <f t="shared" ca="1" si="89"/>
        <v>0</v>
      </c>
      <c r="BN96" s="243">
        <f t="shared" ca="1" si="89"/>
        <v>0</v>
      </c>
      <c r="BO96" s="243">
        <f t="shared" ca="1" si="89"/>
        <v>0</v>
      </c>
      <c r="BP96" s="243">
        <f t="shared" ca="1" si="89"/>
        <v>0</v>
      </c>
      <c r="BQ96" s="243">
        <f t="shared" ca="1" si="89"/>
        <v>0</v>
      </c>
      <c r="BR96" s="243">
        <f t="shared" ca="1" si="89"/>
        <v>0</v>
      </c>
      <c r="BS96" s="243">
        <f t="shared" ca="1" si="89"/>
        <v>0</v>
      </c>
      <c r="BT96" s="243">
        <f t="shared" ca="1" si="89"/>
        <v>0</v>
      </c>
      <c r="BU96" s="243">
        <f t="shared" ca="1" si="88"/>
        <v>0</v>
      </c>
      <c r="BV96" s="243">
        <f t="shared" ca="1" si="88"/>
        <v>0</v>
      </c>
      <c r="BW96" s="243">
        <f t="shared" ca="1" si="88"/>
        <v>0</v>
      </c>
      <c r="BX96" s="243">
        <f t="shared" ca="1" si="88"/>
        <v>0</v>
      </c>
      <c r="BY96" s="243">
        <f t="shared" ca="1" si="88"/>
        <v>0</v>
      </c>
      <c r="BZ96" s="243">
        <f t="shared" ca="1" si="88"/>
        <v>0</v>
      </c>
      <c r="CA96" s="243">
        <f t="shared" ca="1" si="88"/>
        <v>0</v>
      </c>
      <c r="CB96" s="243">
        <f t="shared" ca="1" si="88"/>
        <v>0</v>
      </c>
      <c r="CC96" s="243">
        <f t="shared" ca="1" si="88"/>
        <v>0</v>
      </c>
      <c r="CD96" s="243">
        <f t="shared" ca="1" si="88"/>
        <v>0</v>
      </c>
      <c r="CE96" s="243">
        <f t="shared" ca="1" si="88"/>
        <v>0</v>
      </c>
      <c r="CF96" s="243">
        <f t="shared" ca="1" si="88"/>
        <v>0</v>
      </c>
      <c r="CG96" s="243">
        <f t="shared" ca="1" si="88"/>
        <v>0</v>
      </c>
      <c r="CH96" s="243">
        <f t="shared" ca="1" si="88"/>
        <v>0</v>
      </c>
      <c r="CI96" s="243">
        <f t="shared" ca="1" si="88"/>
        <v>0</v>
      </c>
      <c r="CJ96" s="243">
        <f t="shared" ca="1" si="88"/>
        <v>0</v>
      </c>
      <c r="CK96" s="243">
        <f t="shared" ca="1" si="88"/>
        <v>0</v>
      </c>
      <c r="CL96" s="243">
        <f t="shared" ca="1" si="88"/>
        <v>0</v>
      </c>
      <c r="CM96" s="243">
        <f t="shared" ca="1" si="88"/>
        <v>0</v>
      </c>
      <c r="CN96" s="243">
        <f t="shared" ca="1" si="88"/>
        <v>0</v>
      </c>
      <c r="CO96" s="243">
        <f t="shared" ca="1" si="88"/>
        <v>0</v>
      </c>
      <c r="CP96" s="243">
        <f t="shared" ca="1" si="88"/>
        <v>0</v>
      </c>
      <c r="CQ96" s="243">
        <f t="shared" ca="1" si="88"/>
        <v>0</v>
      </c>
      <c r="CR96" s="243">
        <f t="shared" ca="1" si="88"/>
        <v>0</v>
      </c>
      <c r="CS96" s="243">
        <f t="shared" ca="1" si="88"/>
        <v>0</v>
      </c>
      <c r="CT96" s="243">
        <f t="shared" ca="1" si="88"/>
        <v>0</v>
      </c>
      <c r="CU96" s="243">
        <f t="shared" ca="1" si="88"/>
        <v>0</v>
      </c>
      <c r="CV96" s="243">
        <f t="shared" ca="1" si="88"/>
        <v>0</v>
      </c>
      <c r="CW96" s="243">
        <f t="shared" ca="1" si="88"/>
        <v>0</v>
      </c>
      <c r="CX96" s="243">
        <f t="shared" ca="1" si="88"/>
        <v>0</v>
      </c>
      <c r="CY96" s="243">
        <f t="shared" ca="1" si="88"/>
        <v>0</v>
      </c>
      <c r="CZ96" s="243">
        <f t="shared" ca="1" si="88"/>
        <v>0</v>
      </c>
      <c r="DA96" s="243">
        <f t="shared" ca="1" si="88"/>
        <v>0</v>
      </c>
      <c r="DB96" s="243">
        <f t="shared" ca="1" si="88"/>
        <v>0</v>
      </c>
      <c r="DC96" s="243">
        <f t="shared" ca="1" si="88"/>
        <v>0</v>
      </c>
      <c r="DE96" s="113" t="str">
        <f t="shared" ca="1" si="74"/>
        <v>F.6.</v>
      </c>
      <c r="DF96">
        <v>1</v>
      </c>
      <c r="DG96">
        <f t="shared" ca="1" si="75"/>
        <v>21</v>
      </c>
      <c r="DH96">
        <v>0</v>
      </c>
    </row>
    <row r="97" spans="1:112" ht="15.75" hidden="1" customHeight="1">
      <c r="A97" s="68">
        <v>85</v>
      </c>
      <c r="B97" s="240" t="str">
        <f t="shared" ca="1" si="70"/>
        <v>F.7.</v>
      </c>
      <c r="C97" s="241" t="str">
        <f t="shared" ca="1" si="71"/>
        <v>Veikla</v>
      </c>
      <c r="D97" s="162"/>
      <c r="E97" s="242">
        <f t="shared" ca="1" si="72"/>
        <v>0.21</v>
      </c>
      <c r="F97" s="171">
        <f ca="1">H97+NPV(FD,I97:INDEX(I97:DC97,PAL))</f>
        <v>0</v>
      </c>
      <c r="G97" s="171">
        <f ca="1">SUMIF($H$5:$DC$5,"&lt;="&amp;PAL,$H97:$DC97)</f>
        <v>0</v>
      </c>
      <c r="H97" s="243">
        <f t="shared" ca="1" si="41"/>
        <v>0</v>
      </c>
      <c r="I97" s="243">
        <f t="shared" ca="1" si="89"/>
        <v>0</v>
      </c>
      <c r="J97" s="243">
        <f t="shared" ca="1" si="89"/>
        <v>0</v>
      </c>
      <c r="K97" s="243">
        <f t="shared" ca="1" si="89"/>
        <v>0</v>
      </c>
      <c r="L97" s="243">
        <f t="shared" ca="1" si="89"/>
        <v>0</v>
      </c>
      <c r="M97" s="243">
        <f t="shared" ca="1" si="89"/>
        <v>0</v>
      </c>
      <c r="N97" s="243">
        <f t="shared" ca="1" si="89"/>
        <v>0</v>
      </c>
      <c r="O97" s="243">
        <f t="shared" ca="1" si="89"/>
        <v>0</v>
      </c>
      <c r="P97" s="243">
        <f t="shared" ca="1" si="89"/>
        <v>0</v>
      </c>
      <c r="Q97" s="243">
        <f t="shared" ca="1" si="89"/>
        <v>0</v>
      </c>
      <c r="R97" s="243">
        <f t="shared" ca="1" si="89"/>
        <v>0</v>
      </c>
      <c r="S97" s="243">
        <f t="shared" ca="1" si="89"/>
        <v>0</v>
      </c>
      <c r="T97" s="243">
        <f t="shared" ca="1" si="89"/>
        <v>0</v>
      </c>
      <c r="U97" s="243">
        <f t="shared" ca="1" si="89"/>
        <v>0</v>
      </c>
      <c r="V97" s="243">
        <f t="shared" ca="1" si="89"/>
        <v>0</v>
      </c>
      <c r="W97" s="243">
        <f t="shared" ca="1" si="89"/>
        <v>0</v>
      </c>
      <c r="X97" s="243">
        <f t="shared" ca="1" si="89"/>
        <v>0</v>
      </c>
      <c r="Y97" s="243">
        <f t="shared" ca="1" si="89"/>
        <v>0</v>
      </c>
      <c r="Z97" s="243">
        <f t="shared" ca="1" si="89"/>
        <v>0</v>
      </c>
      <c r="AA97" s="243">
        <f t="shared" ca="1" si="89"/>
        <v>0</v>
      </c>
      <c r="AB97" s="243">
        <f t="shared" ca="1" si="89"/>
        <v>0</v>
      </c>
      <c r="AC97" s="243">
        <f t="shared" ca="1" si="89"/>
        <v>0</v>
      </c>
      <c r="AD97" s="243">
        <f t="shared" ca="1" si="89"/>
        <v>0</v>
      </c>
      <c r="AE97" s="243">
        <f t="shared" ca="1" si="89"/>
        <v>0</v>
      </c>
      <c r="AF97" s="243">
        <f t="shared" ca="1" si="89"/>
        <v>0</v>
      </c>
      <c r="AG97" s="243">
        <f t="shared" ca="1" si="89"/>
        <v>0</v>
      </c>
      <c r="AH97" s="243">
        <f t="shared" ca="1" si="89"/>
        <v>0</v>
      </c>
      <c r="AI97" s="243">
        <f t="shared" ca="1" si="89"/>
        <v>0</v>
      </c>
      <c r="AJ97" s="243">
        <f t="shared" ca="1" si="89"/>
        <v>0</v>
      </c>
      <c r="AK97" s="243">
        <f t="shared" ca="1" si="89"/>
        <v>0</v>
      </c>
      <c r="AL97" s="243">
        <f t="shared" ca="1" si="89"/>
        <v>0</v>
      </c>
      <c r="AM97" s="243">
        <f t="shared" ca="1" si="89"/>
        <v>0</v>
      </c>
      <c r="AN97" s="243">
        <f t="shared" ca="1" si="89"/>
        <v>0</v>
      </c>
      <c r="AO97" s="243">
        <f t="shared" ca="1" si="89"/>
        <v>0</v>
      </c>
      <c r="AP97" s="243">
        <f t="shared" ca="1" si="89"/>
        <v>0</v>
      </c>
      <c r="AQ97" s="243">
        <f t="shared" ca="1" si="89"/>
        <v>0</v>
      </c>
      <c r="AR97" s="243">
        <f t="shared" ca="1" si="89"/>
        <v>0</v>
      </c>
      <c r="AS97" s="243">
        <f t="shared" ca="1" si="89"/>
        <v>0</v>
      </c>
      <c r="AT97" s="243">
        <f t="shared" ca="1" si="89"/>
        <v>0</v>
      </c>
      <c r="AU97" s="243">
        <f t="shared" ca="1" si="89"/>
        <v>0</v>
      </c>
      <c r="AV97" s="243">
        <f t="shared" ca="1" si="89"/>
        <v>0</v>
      </c>
      <c r="AW97" s="243">
        <f t="shared" ca="1" si="89"/>
        <v>0</v>
      </c>
      <c r="AX97" s="243">
        <f t="shared" ca="1" si="89"/>
        <v>0</v>
      </c>
      <c r="AY97" s="243">
        <f t="shared" ca="1" si="89"/>
        <v>0</v>
      </c>
      <c r="AZ97" s="243">
        <f t="shared" ca="1" si="89"/>
        <v>0</v>
      </c>
      <c r="BA97" s="243">
        <f t="shared" ca="1" si="89"/>
        <v>0</v>
      </c>
      <c r="BB97" s="243">
        <f t="shared" ca="1" si="89"/>
        <v>0</v>
      </c>
      <c r="BC97" s="243">
        <f t="shared" ca="1" si="89"/>
        <v>0</v>
      </c>
      <c r="BD97" s="243">
        <f t="shared" ca="1" si="89"/>
        <v>0</v>
      </c>
      <c r="BE97" s="243">
        <f t="shared" ca="1" si="89"/>
        <v>0</v>
      </c>
      <c r="BF97" s="243">
        <f t="shared" ca="1" si="89"/>
        <v>0</v>
      </c>
      <c r="BG97" s="243">
        <f t="shared" ca="1" si="89"/>
        <v>0</v>
      </c>
      <c r="BH97" s="243">
        <f t="shared" ca="1" si="89"/>
        <v>0</v>
      </c>
      <c r="BI97" s="243">
        <f t="shared" ca="1" si="89"/>
        <v>0</v>
      </c>
      <c r="BJ97" s="243">
        <f t="shared" ca="1" si="89"/>
        <v>0</v>
      </c>
      <c r="BK97" s="243">
        <f t="shared" ca="1" si="89"/>
        <v>0</v>
      </c>
      <c r="BL97" s="243">
        <f t="shared" ca="1" si="89"/>
        <v>0</v>
      </c>
      <c r="BM97" s="243">
        <f t="shared" ca="1" si="89"/>
        <v>0</v>
      </c>
      <c r="BN97" s="243">
        <f t="shared" ca="1" si="89"/>
        <v>0</v>
      </c>
      <c r="BO97" s="243">
        <f t="shared" ca="1" si="89"/>
        <v>0</v>
      </c>
      <c r="BP97" s="243">
        <f t="shared" ca="1" si="89"/>
        <v>0</v>
      </c>
      <c r="BQ97" s="243">
        <f t="shared" ca="1" si="89"/>
        <v>0</v>
      </c>
      <c r="BR97" s="243">
        <f t="shared" ca="1" si="89"/>
        <v>0</v>
      </c>
      <c r="BS97" s="243">
        <f t="shared" ca="1" si="89"/>
        <v>0</v>
      </c>
      <c r="BT97" s="243">
        <f t="shared" ca="1" si="89"/>
        <v>0</v>
      </c>
      <c r="BU97" s="243">
        <f t="shared" ca="1" si="88"/>
        <v>0</v>
      </c>
      <c r="BV97" s="243">
        <f t="shared" ca="1" si="88"/>
        <v>0</v>
      </c>
      <c r="BW97" s="243">
        <f t="shared" ca="1" si="88"/>
        <v>0</v>
      </c>
      <c r="BX97" s="243">
        <f t="shared" ca="1" si="88"/>
        <v>0</v>
      </c>
      <c r="BY97" s="243">
        <f t="shared" ca="1" si="88"/>
        <v>0</v>
      </c>
      <c r="BZ97" s="243">
        <f t="shared" ca="1" si="88"/>
        <v>0</v>
      </c>
      <c r="CA97" s="243">
        <f t="shared" ca="1" si="88"/>
        <v>0</v>
      </c>
      <c r="CB97" s="243">
        <f t="shared" ca="1" si="88"/>
        <v>0</v>
      </c>
      <c r="CC97" s="243">
        <f t="shared" ca="1" si="88"/>
        <v>0</v>
      </c>
      <c r="CD97" s="243">
        <f t="shared" ca="1" si="88"/>
        <v>0</v>
      </c>
      <c r="CE97" s="243">
        <f t="shared" ca="1" si="88"/>
        <v>0</v>
      </c>
      <c r="CF97" s="243">
        <f t="shared" ca="1" si="88"/>
        <v>0</v>
      </c>
      <c r="CG97" s="243">
        <f t="shared" ca="1" si="88"/>
        <v>0</v>
      </c>
      <c r="CH97" s="243">
        <f t="shared" ca="1" si="88"/>
        <v>0</v>
      </c>
      <c r="CI97" s="243">
        <f t="shared" ca="1" si="88"/>
        <v>0</v>
      </c>
      <c r="CJ97" s="243">
        <f t="shared" ca="1" si="88"/>
        <v>0</v>
      </c>
      <c r="CK97" s="243">
        <f t="shared" ca="1" si="88"/>
        <v>0</v>
      </c>
      <c r="CL97" s="243">
        <f t="shared" ca="1" si="88"/>
        <v>0</v>
      </c>
      <c r="CM97" s="243">
        <f t="shared" ca="1" si="88"/>
        <v>0</v>
      </c>
      <c r="CN97" s="243">
        <f t="shared" ca="1" si="88"/>
        <v>0</v>
      </c>
      <c r="CO97" s="243">
        <f t="shared" ca="1" si="88"/>
        <v>0</v>
      </c>
      <c r="CP97" s="243">
        <f t="shared" ca="1" si="88"/>
        <v>0</v>
      </c>
      <c r="CQ97" s="243">
        <f t="shared" ca="1" si="88"/>
        <v>0</v>
      </c>
      <c r="CR97" s="243">
        <f t="shared" ca="1" si="88"/>
        <v>0</v>
      </c>
      <c r="CS97" s="243">
        <f t="shared" ca="1" si="88"/>
        <v>0</v>
      </c>
      <c r="CT97" s="243">
        <f t="shared" ca="1" si="88"/>
        <v>0</v>
      </c>
      <c r="CU97" s="243">
        <f t="shared" ca="1" si="88"/>
        <v>0</v>
      </c>
      <c r="CV97" s="243">
        <f t="shared" ca="1" si="88"/>
        <v>0</v>
      </c>
      <c r="CW97" s="243">
        <f t="shared" ca="1" si="88"/>
        <v>0</v>
      </c>
      <c r="CX97" s="243">
        <f t="shared" ca="1" si="88"/>
        <v>0</v>
      </c>
      <c r="CY97" s="243">
        <f t="shared" ca="1" si="88"/>
        <v>0</v>
      </c>
      <c r="CZ97" s="243">
        <f t="shared" ca="1" si="88"/>
        <v>0</v>
      </c>
      <c r="DA97" s="243">
        <f t="shared" ca="1" si="88"/>
        <v>0</v>
      </c>
      <c r="DB97" s="243">
        <f t="shared" ca="1" si="88"/>
        <v>0</v>
      </c>
      <c r="DC97" s="243">
        <f t="shared" ca="1" si="88"/>
        <v>0</v>
      </c>
      <c r="DE97" s="113" t="str">
        <f t="shared" ca="1" si="74"/>
        <v>F.7.</v>
      </c>
      <c r="DF97">
        <v>1</v>
      </c>
      <c r="DG97">
        <f t="shared" ca="1" si="75"/>
        <v>21</v>
      </c>
      <c r="DH97">
        <v>0</v>
      </c>
    </row>
    <row r="98" spans="1:112" ht="15.75" hidden="1" customHeight="1">
      <c r="A98" s="68">
        <v>86</v>
      </c>
      <c r="B98" s="240" t="str">
        <f t="shared" ca="1" si="70"/>
        <v>F.8.</v>
      </c>
      <c r="C98" s="241" t="str">
        <f t="shared" ca="1" si="71"/>
        <v>Veikla</v>
      </c>
      <c r="D98" s="162"/>
      <c r="E98" s="242">
        <f t="shared" ca="1" si="72"/>
        <v>0.21</v>
      </c>
      <c r="F98" s="171">
        <f ca="1">H98+NPV(FD,I98:INDEX(I98:DC98,PAL))</f>
        <v>0</v>
      </c>
      <c r="G98" s="171">
        <f ca="1">SUMIF($H$5:$DC$5,"&lt;="&amp;PAL,$H98:$DC98)</f>
        <v>0</v>
      </c>
      <c r="H98" s="243">
        <f t="shared" ca="1" si="41"/>
        <v>0</v>
      </c>
      <c r="I98" s="243">
        <f t="shared" ca="1" si="89"/>
        <v>0</v>
      </c>
      <c r="J98" s="243">
        <f t="shared" ca="1" si="89"/>
        <v>0</v>
      </c>
      <c r="K98" s="243">
        <f t="shared" ca="1" si="89"/>
        <v>0</v>
      </c>
      <c r="L98" s="243">
        <f t="shared" ca="1" si="89"/>
        <v>0</v>
      </c>
      <c r="M98" s="243">
        <f t="shared" ca="1" si="89"/>
        <v>0</v>
      </c>
      <c r="N98" s="243">
        <f t="shared" ca="1" si="89"/>
        <v>0</v>
      </c>
      <c r="O98" s="243">
        <f t="shared" ca="1" si="89"/>
        <v>0</v>
      </c>
      <c r="P98" s="243">
        <f t="shared" ca="1" si="89"/>
        <v>0</v>
      </c>
      <c r="Q98" s="243">
        <f t="shared" ca="1" si="89"/>
        <v>0</v>
      </c>
      <c r="R98" s="243">
        <f t="shared" ca="1" si="89"/>
        <v>0</v>
      </c>
      <c r="S98" s="243">
        <f t="shared" ca="1" si="89"/>
        <v>0</v>
      </c>
      <c r="T98" s="243">
        <f t="shared" ca="1" si="89"/>
        <v>0</v>
      </c>
      <c r="U98" s="243">
        <f t="shared" ca="1" si="89"/>
        <v>0</v>
      </c>
      <c r="V98" s="243">
        <f t="shared" ca="1" si="89"/>
        <v>0</v>
      </c>
      <c r="W98" s="243">
        <f t="shared" ca="1" si="89"/>
        <v>0</v>
      </c>
      <c r="X98" s="243">
        <f t="shared" ca="1" si="89"/>
        <v>0</v>
      </c>
      <c r="Y98" s="243">
        <f t="shared" ca="1" si="89"/>
        <v>0</v>
      </c>
      <c r="Z98" s="243">
        <f t="shared" ca="1" si="89"/>
        <v>0</v>
      </c>
      <c r="AA98" s="243">
        <f t="shared" ca="1" si="89"/>
        <v>0</v>
      </c>
      <c r="AB98" s="243">
        <f t="shared" ca="1" si="89"/>
        <v>0</v>
      </c>
      <c r="AC98" s="243">
        <f t="shared" ca="1" si="89"/>
        <v>0</v>
      </c>
      <c r="AD98" s="243">
        <f t="shared" ca="1" si="89"/>
        <v>0</v>
      </c>
      <c r="AE98" s="243">
        <f t="shared" ca="1" si="89"/>
        <v>0</v>
      </c>
      <c r="AF98" s="243">
        <f t="shared" ca="1" si="89"/>
        <v>0</v>
      </c>
      <c r="AG98" s="243">
        <f t="shared" ca="1" si="89"/>
        <v>0</v>
      </c>
      <c r="AH98" s="243">
        <f t="shared" ca="1" si="89"/>
        <v>0</v>
      </c>
      <c r="AI98" s="243">
        <f t="shared" ca="1" si="89"/>
        <v>0</v>
      </c>
      <c r="AJ98" s="243">
        <f t="shared" ca="1" si="89"/>
        <v>0</v>
      </c>
      <c r="AK98" s="243">
        <f t="shared" ca="1" si="89"/>
        <v>0</v>
      </c>
      <c r="AL98" s="243">
        <f t="shared" ca="1" si="89"/>
        <v>0</v>
      </c>
      <c r="AM98" s="243">
        <f t="shared" ca="1" si="89"/>
        <v>0</v>
      </c>
      <c r="AN98" s="243">
        <f t="shared" ca="1" si="89"/>
        <v>0</v>
      </c>
      <c r="AO98" s="243">
        <f t="shared" ca="1" si="89"/>
        <v>0</v>
      </c>
      <c r="AP98" s="243">
        <f t="shared" ca="1" si="89"/>
        <v>0</v>
      </c>
      <c r="AQ98" s="243">
        <f t="shared" ca="1" si="89"/>
        <v>0</v>
      </c>
      <c r="AR98" s="243">
        <f t="shared" ca="1" si="89"/>
        <v>0</v>
      </c>
      <c r="AS98" s="243">
        <f t="shared" ca="1" si="89"/>
        <v>0</v>
      </c>
      <c r="AT98" s="243">
        <f t="shared" ca="1" si="89"/>
        <v>0</v>
      </c>
      <c r="AU98" s="243">
        <f t="shared" ca="1" si="89"/>
        <v>0</v>
      </c>
      <c r="AV98" s="243">
        <f t="shared" ca="1" si="89"/>
        <v>0</v>
      </c>
      <c r="AW98" s="243">
        <f t="shared" ca="1" si="89"/>
        <v>0</v>
      </c>
      <c r="AX98" s="243">
        <f t="shared" ca="1" si="89"/>
        <v>0</v>
      </c>
      <c r="AY98" s="243">
        <f t="shared" ca="1" si="89"/>
        <v>0</v>
      </c>
      <c r="AZ98" s="243">
        <f t="shared" ca="1" si="89"/>
        <v>0</v>
      </c>
      <c r="BA98" s="243">
        <f t="shared" ca="1" si="89"/>
        <v>0</v>
      </c>
      <c r="BB98" s="243">
        <f t="shared" ca="1" si="89"/>
        <v>0</v>
      </c>
      <c r="BC98" s="243">
        <f t="shared" ca="1" si="89"/>
        <v>0</v>
      </c>
      <c r="BD98" s="243">
        <f t="shared" ca="1" si="89"/>
        <v>0</v>
      </c>
      <c r="BE98" s="243">
        <f t="shared" ca="1" si="89"/>
        <v>0</v>
      </c>
      <c r="BF98" s="243">
        <f t="shared" ca="1" si="89"/>
        <v>0</v>
      </c>
      <c r="BG98" s="243">
        <f t="shared" ca="1" si="89"/>
        <v>0</v>
      </c>
      <c r="BH98" s="243">
        <f t="shared" ca="1" si="89"/>
        <v>0</v>
      </c>
      <c r="BI98" s="243">
        <f t="shared" ca="1" si="89"/>
        <v>0</v>
      </c>
      <c r="BJ98" s="243">
        <f t="shared" ca="1" si="89"/>
        <v>0</v>
      </c>
      <c r="BK98" s="243">
        <f t="shared" ca="1" si="89"/>
        <v>0</v>
      </c>
      <c r="BL98" s="243">
        <f t="shared" ca="1" si="89"/>
        <v>0</v>
      </c>
      <c r="BM98" s="243">
        <f t="shared" ca="1" si="89"/>
        <v>0</v>
      </c>
      <c r="BN98" s="243">
        <f t="shared" ca="1" si="89"/>
        <v>0</v>
      </c>
      <c r="BO98" s="243">
        <f t="shared" ca="1" si="89"/>
        <v>0</v>
      </c>
      <c r="BP98" s="243">
        <f t="shared" ca="1" si="89"/>
        <v>0</v>
      </c>
      <c r="BQ98" s="243">
        <f t="shared" ca="1" si="89"/>
        <v>0</v>
      </c>
      <c r="BR98" s="243">
        <f t="shared" ca="1" si="89"/>
        <v>0</v>
      </c>
      <c r="BS98" s="243">
        <f t="shared" ca="1" si="89"/>
        <v>0</v>
      </c>
      <c r="BT98" s="243">
        <f t="shared" ca="1" si="89"/>
        <v>0</v>
      </c>
      <c r="BU98" s="243">
        <f t="shared" ca="1" si="88"/>
        <v>0</v>
      </c>
      <c r="BV98" s="243">
        <f t="shared" ca="1" si="88"/>
        <v>0</v>
      </c>
      <c r="BW98" s="243">
        <f t="shared" ca="1" si="88"/>
        <v>0</v>
      </c>
      <c r="BX98" s="243">
        <f t="shared" ca="1" si="88"/>
        <v>0</v>
      </c>
      <c r="BY98" s="243">
        <f t="shared" ca="1" si="88"/>
        <v>0</v>
      </c>
      <c r="BZ98" s="243">
        <f t="shared" ca="1" si="88"/>
        <v>0</v>
      </c>
      <c r="CA98" s="243">
        <f t="shared" ca="1" si="88"/>
        <v>0</v>
      </c>
      <c r="CB98" s="243">
        <f t="shared" ca="1" si="88"/>
        <v>0</v>
      </c>
      <c r="CC98" s="243">
        <f t="shared" ca="1" si="88"/>
        <v>0</v>
      </c>
      <c r="CD98" s="243">
        <f t="shared" ca="1" si="88"/>
        <v>0</v>
      </c>
      <c r="CE98" s="243">
        <f t="shared" ca="1" si="88"/>
        <v>0</v>
      </c>
      <c r="CF98" s="243">
        <f t="shared" ca="1" si="88"/>
        <v>0</v>
      </c>
      <c r="CG98" s="243">
        <f t="shared" ca="1" si="88"/>
        <v>0</v>
      </c>
      <c r="CH98" s="243">
        <f t="shared" ca="1" si="88"/>
        <v>0</v>
      </c>
      <c r="CI98" s="243">
        <f t="shared" ca="1" si="88"/>
        <v>0</v>
      </c>
      <c r="CJ98" s="243">
        <f t="shared" ca="1" si="88"/>
        <v>0</v>
      </c>
      <c r="CK98" s="243">
        <f t="shared" ca="1" si="88"/>
        <v>0</v>
      </c>
      <c r="CL98" s="243">
        <f t="shared" ca="1" si="88"/>
        <v>0</v>
      </c>
      <c r="CM98" s="243">
        <f t="shared" ca="1" si="88"/>
        <v>0</v>
      </c>
      <c r="CN98" s="243">
        <f t="shared" ca="1" si="88"/>
        <v>0</v>
      </c>
      <c r="CO98" s="243">
        <f t="shared" ca="1" si="88"/>
        <v>0</v>
      </c>
      <c r="CP98" s="243">
        <f t="shared" ca="1" si="88"/>
        <v>0</v>
      </c>
      <c r="CQ98" s="243">
        <f t="shared" ca="1" si="88"/>
        <v>0</v>
      </c>
      <c r="CR98" s="243">
        <f t="shared" ca="1" si="88"/>
        <v>0</v>
      </c>
      <c r="CS98" s="243">
        <f t="shared" ca="1" si="88"/>
        <v>0</v>
      </c>
      <c r="CT98" s="243">
        <f t="shared" ca="1" si="88"/>
        <v>0</v>
      </c>
      <c r="CU98" s="243">
        <f t="shared" ca="1" si="88"/>
        <v>0</v>
      </c>
      <c r="CV98" s="243">
        <f t="shared" ca="1" si="88"/>
        <v>0</v>
      </c>
      <c r="CW98" s="243">
        <f t="shared" ca="1" si="88"/>
        <v>0</v>
      </c>
      <c r="CX98" s="243">
        <f t="shared" ca="1" si="88"/>
        <v>0</v>
      </c>
      <c r="CY98" s="243">
        <f t="shared" ca="1" si="88"/>
        <v>0</v>
      </c>
      <c r="CZ98" s="243">
        <f t="shared" ca="1" si="88"/>
        <v>0</v>
      </c>
      <c r="DA98" s="243">
        <f t="shared" ca="1" si="88"/>
        <v>0</v>
      </c>
      <c r="DB98" s="243">
        <f t="shared" ca="1" si="88"/>
        <v>0</v>
      </c>
      <c r="DC98" s="243">
        <f t="shared" ca="1" si="88"/>
        <v>0</v>
      </c>
      <c r="DE98" s="113" t="str">
        <f t="shared" ca="1" si="74"/>
        <v>F.8.</v>
      </c>
      <c r="DF98">
        <v>1</v>
      </c>
      <c r="DG98">
        <f t="shared" ca="1" si="75"/>
        <v>21</v>
      </c>
      <c r="DH98">
        <v>0</v>
      </c>
    </row>
    <row r="99" spans="1:112" ht="15.75" hidden="1" customHeight="1">
      <c r="A99" s="68">
        <v>87</v>
      </c>
      <c r="B99" s="240" t="str">
        <f t="shared" ca="1" si="70"/>
        <v>F.9.</v>
      </c>
      <c r="C99" s="241" t="str">
        <f t="shared" ca="1" si="71"/>
        <v>Investicijos (privataus ir NVO sektoriaus)</v>
      </c>
      <c r="D99" s="162"/>
      <c r="E99" s="242">
        <f t="shared" ca="1" si="72"/>
        <v>0.21</v>
      </c>
      <c r="F99" s="171">
        <f ca="1">H99+NPV(FD,I99:INDEX(I99:DC99,PAL))</f>
        <v>0</v>
      </c>
      <c r="G99" s="171">
        <f ca="1">SUMIF($H$5:$DC$5,"&lt;="&amp;PAL,$H99:$DC99)</f>
        <v>0</v>
      </c>
      <c r="H99" s="243">
        <f t="shared" ca="1" si="41"/>
        <v>0</v>
      </c>
      <c r="I99" s="243">
        <f t="shared" ca="1" si="89"/>
        <v>0</v>
      </c>
      <c r="J99" s="243">
        <f t="shared" ca="1" si="89"/>
        <v>0</v>
      </c>
      <c r="K99" s="243">
        <f t="shared" ca="1" si="89"/>
        <v>0</v>
      </c>
      <c r="L99" s="243">
        <f t="shared" ca="1" si="89"/>
        <v>0</v>
      </c>
      <c r="M99" s="243">
        <f t="shared" ca="1" si="89"/>
        <v>0</v>
      </c>
      <c r="N99" s="243">
        <f t="shared" ca="1" si="89"/>
        <v>0</v>
      </c>
      <c r="O99" s="243">
        <f t="shared" ca="1" si="89"/>
        <v>0</v>
      </c>
      <c r="P99" s="243">
        <f t="shared" ca="1" si="89"/>
        <v>0</v>
      </c>
      <c r="Q99" s="243">
        <f t="shared" ca="1" si="89"/>
        <v>0</v>
      </c>
      <c r="R99" s="243">
        <f t="shared" ca="1" si="89"/>
        <v>0</v>
      </c>
      <c r="S99" s="243">
        <f t="shared" ca="1" si="89"/>
        <v>0</v>
      </c>
      <c r="T99" s="243">
        <f t="shared" ca="1" si="89"/>
        <v>0</v>
      </c>
      <c r="U99" s="243">
        <f t="shared" ca="1" si="89"/>
        <v>0</v>
      </c>
      <c r="V99" s="243">
        <f t="shared" ca="1" si="89"/>
        <v>0</v>
      </c>
      <c r="W99" s="243">
        <f t="shared" ca="1" si="89"/>
        <v>0</v>
      </c>
      <c r="X99" s="243">
        <f t="shared" ca="1" si="89"/>
        <v>0</v>
      </c>
      <c r="Y99" s="243">
        <f t="shared" ca="1" si="89"/>
        <v>0</v>
      </c>
      <c r="Z99" s="243">
        <f t="shared" ca="1" si="89"/>
        <v>0</v>
      </c>
      <c r="AA99" s="243">
        <f t="shared" ca="1" si="89"/>
        <v>0</v>
      </c>
      <c r="AB99" s="243">
        <f t="shared" ca="1" si="89"/>
        <v>0</v>
      </c>
      <c r="AC99" s="243">
        <f t="shared" ca="1" si="89"/>
        <v>0</v>
      </c>
      <c r="AD99" s="243">
        <f t="shared" ca="1" si="89"/>
        <v>0</v>
      </c>
      <c r="AE99" s="243">
        <f t="shared" ca="1" si="89"/>
        <v>0</v>
      </c>
      <c r="AF99" s="243">
        <f t="shared" ca="1" si="89"/>
        <v>0</v>
      </c>
      <c r="AG99" s="243">
        <f t="shared" ca="1" si="89"/>
        <v>0</v>
      </c>
      <c r="AH99" s="243">
        <f t="shared" ca="1" si="89"/>
        <v>0</v>
      </c>
      <c r="AI99" s="243">
        <f t="shared" ca="1" si="89"/>
        <v>0</v>
      </c>
      <c r="AJ99" s="243">
        <f t="shared" ca="1" si="89"/>
        <v>0</v>
      </c>
      <c r="AK99" s="243">
        <f t="shared" ca="1" si="89"/>
        <v>0</v>
      </c>
      <c r="AL99" s="243">
        <f t="shared" ca="1" si="89"/>
        <v>0</v>
      </c>
      <c r="AM99" s="243">
        <f t="shared" ca="1" si="89"/>
        <v>0</v>
      </c>
      <c r="AN99" s="243">
        <f t="shared" ca="1" si="89"/>
        <v>0</v>
      </c>
      <c r="AO99" s="243">
        <f t="shared" ca="1" si="89"/>
        <v>0</v>
      </c>
      <c r="AP99" s="243">
        <f t="shared" ca="1" si="89"/>
        <v>0</v>
      </c>
      <c r="AQ99" s="243">
        <f t="shared" ca="1" si="89"/>
        <v>0</v>
      </c>
      <c r="AR99" s="243">
        <f t="shared" ca="1" si="89"/>
        <v>0</v>
      </c>
      <c r="AS99" s="243">
        <f t="shared" ca="1" si="89"/>
        <v>0</v>
      </c>
      <c r="AT99" s="243">
        <f t="shared" ca="1" si="89"/>
        <v>0</v>
      </c>
      <c r="AU99" s="243">
        <f t="shared" ca="1" si="89"/>
        <v>0</v>
      </c>
      <c r="AV99" s="243">
        <f t="shared" ca="1" si="89"/>
        <v>0</v>
      </c>
      <c r="AW99" s="243">
        <f t="shared" ca="1" si="89"/>
        <v>0</v>
      </c>
      <c r="AX99" s="243">
        <f t="shared" ca="1" si="89"/>
        <v>0</v>
      </c>
      <c r="AY99" s="243">
        <f t="shared" ca="1" si="89"/>
        <v>0</v>
      </c>
      <c r="AZ99" s="243">
        <f t="shared" ca="1" si="89"/>
        <v>0</v>
      </c>
      <c r="BA99" s="243">
        <f t="shared" ca="1" si="89"/>
        <v>0</v>
      </c>
      <c r="BB99" s="243">
        <f t="shared" ca="1" si="89"/>
        <v>0</v>
      </c>
      <c r="BC99" s="243">
        <f t="shared" ca="1" si="89"/>
        <v>0</v>
      </c>
      <c r="BD99" s="243">
        <f t="shared" ca="1" si="89"/>
        <v>0</v>
      </c>
      <c r="BE99" s="243">
        <f t="shared" ca="1" si="89"/>
        <v>0</v>
      </c>
      <c r="BF99" s="243">
        <f t="shared" ca="1" si="89"/>
        <v>0</v>
      </c>
      <c r="BG99" s="243">
        <f t="shared" ca="1" si="89"/>
        <v>0</v>
      </c>
      <c r="BH99" s="243">
        <f t="shared" ca="1" si="89"/>
        <v>0</v>
      </c>
      <c r="BI99" s="243">
        <f t="shared" ca="1" si="89"/>
        <v>0</v>
      </c>
      <c r="BJ99" s="243">
        <f t="shared" ca="1" si="89"/>
        <v>0</v>
      </c>
      <c r="BK99" s="243">
        <f t="shared" ca="1" si="89"/>
        <v>0</v>
      </c>
      <c r="BL99" s="243">
        <f t="shared" ca="1" si="89"/>
        <v>0</v>
      </c>
      <c r="BM99" s="243">
        <f t="shared" ca="1" si="89"/>
        <v>0</v>
      </c>
      <c r="BN99" s="243">
        <f t="shared" ca="1" si="89"/>
        <v>0</v>
      </c>
      <c r="BO99" s="243">
        <f t="shared" ca="1" si="89"/>
        <v>0</v>
      </c>
      <c r="BP99" s="243">
        <f t="shared" ca="1" si="89"/>
        <v>0</v>
      </c>
      <c r="BQ99" s="243">
        <f t="shared" ca="1" si="89"/>
        <v>0</v>
      </c>
      <c r="BR99" s="243">
        <f t="shared" ca="1" si="89"/>
        <v>0</v>
      </c>
      <c r="BS99" s="243">
        <f t="shared" ca="1" si="89"/>
        <v>0</v>
      </c>
      <c r="BT99" s="243">
        <f t="shared" ref="BT99:DC106" ca="1" si="90">OFFSET(INDIRECT("'"&amp;Opt_alt&amp;"'!H12"),$A99,BT$5)*$DF99</f>
        <v>0</v>
      </c>
      <c r="BU99" s="243">
        <f t="shared" ca="1" si="90"/>
        <v>0</v>
      </c>
      <c r="BV99" s="243">
        <f t="shared" ca="1" si="90"/>
        <v>0</v>
      </c>
      <c r="BW99" s="243">
        <f t="shared" ca="1" si="90"/>
        <v>0</v>
      </c>
      <c r="BX99" s="243">
        <f t="shared" ca="1" si="90"/>
        <v>0</v>
      </c>
      <c r="BY99" s="243">
        <f t="shared" ca="1" si="90"/>
        <v>0</v>
      </c>
      <c r="BZ99" s="243">
        <f t="shared" ca="1" si="90"/>
        <v>0</v>
      </c>
      <c r="CA99" s="243">
        <f t="shared" ca="1" si="90"/>
        <v>0</v>
      </c>
      <c r="CB99" s="243">
        <f t="shared" ca="1" si="90"/>
        <v>0</v>
      </c>
      <c r="CC99" s="243">
        <f t="shared" ca="1" si="90"/>
        <v>0</v>
      </c>
      <c r="CD99" s="243">
        <f t="shared" ca="1" si="90"/>
        <v>0</v>
      </c>
      <c r="CE99" s="243">
        <f t="shared" ca="1" si="90"/>
        <v>0</v>
      </c>
      <c r="CF99" s="243">
        <f t="shared" ca="1" si="90"/>
        <v>0</v>
      </c>
      <c r="CG99" s="243">
        <f t="shared" ca="1" si="90"/>
        <v>0</v>
      </c>
      <c r="CH99" s="243">
        <f t="shared" ca="1" si="90"/>
        <v>0</v>
      </c>
      <c r="CI99" s="243">
        <f t="shared" ca="1" si="90"/>
        <v>0</v>
      </c>
      <c r="CJ99" s="243">
        <f t="shared" ca="1" si="90"/>
        <v>0</v>
      </c>
      <c r="CK99" s="243">
        <f t="shared" ca="1" si="90"/>
        <v>0</v>
      </c>
      <c r="CL99" s="243">
        <f t="shared" ca="1" si="90"/>
        <v>0</v>
      </c>
      <c r="CM99" s="243">
        <f t="shared" ca="1" si="90"/>
        <v>0</v>
      </c>
      <c r="CN99" s="243">
        <f t="shared" ca="1" si="90"/>
        <v>0</v>
      </c>
      <c r="CO99" s="243">
        <f t="shared" ca="1" si="90"/>
        <v>0</v>
      </c>
      <c r="CP99" s="243">
        <f t="shared" ca="1" si="90"/>
        <v>0</v>
      </c>
      <c r="CQ99" s="243">
        <f t="shared" ca="1" si="90"/>
        <v>0</v>
      </c>
      <c r="CR99" s="243">
        <f t="shared" ca="1" si="90"/>
        <v>0</v>
      </c>
      <c r="CS99" s="243">
        <f t="shared" ca="1" si="90"/>
        <v>0</v>
      </c>
      <c r="CT99" s="243">
        <f t="shared" ca="1" si="90"/>
        <v>0</v>
      </c>
      <c r="CU99" s="243">
        <f t="shared" ca="1" si="90"/>
        <v>0</v>
      </c>
      <c r="CV99" s="243">
        <f t="shared" ca="1" si="90"/>
        <v>0</v>
      </c>
      <c r="CW99" s="243">
        <f t="shared" ca="1" si="90"/>
        <v>0</v>
      </c>
      <c r="CX99" s="243">
        <f t="shared" ca="1" si="90"/>
        <v>0</v>
      </c>
      <c r="CY99" s="243">
        <f t="shared" ca="1" si="90"/>
        <v>0</v>
      </c>
      <c r="CZ99" s="243">
        <f t="shared" ca="1" si="90"/>
        <v>0</v>
      </c>
      <c r="DA99" s="243">
        <f t="shared" ca="1" si="90"/>
        <v>0</v>
      </c>
      <c r="DB99" s="243">
        <f t="shared" ca="1" si="90"/>
        <v>0</v>
      </c>
      <c r="DC99" s="243">
        <f t="shared" ca="1" si="90"/>
        <v>0</v>
      </c>
      <c r="DE99" s="113" t="str">
        <f t="shared" ca="1" si="74"/>
        <v>F.9.</v>
      </c>
      <c r="DF99">
        <v>1</v>
      </c>
      <c r="DG99">
        <f t="shared" ca="1" si="75"/>
        <v>21</v>
      </c>
      <c r="DH99">
        <v>0</v>
      </c>
    </row>
    <row r="100" spans="1:112" ht="14.4" hidden="1" customHeight="1">
      <c r="A100" s="68">
        <v>88</v>
      </c>
      <c r="B100" s="240" t="str">
        <f t="shared" ca="1" si="70"/>
        <v>F.10.</v>
      </c>
      <c r="C100" s="304" t="str">
        <f t="shared" ca="1" si="71"/>
        <v>Reinvesticijos (po priemonės įgyvendinimo) (privataus ir NVO sektoriaus)</v>
      </c>
      <c r="D100" s="231"/>
      <c r="E100" s="247">
        <f t="shared" ca="1" si="72"/>
        <v>0.21</v>
      </c>
      <c r="F100" s="171">
        <f ca="1">H100+NPV(FD,I100:INDEX(I100:DC100,PAL))</f>
        <v>0</v>
      </c>
      <c r="G100" s="171">
        <f ca="1">SUMIF($H$5:$DC$5,"&lt;="&amp;PAL,$H100:$DC100)</f>
        <v>0</v>
      </c>
      <c r="H100" s="243">
        <f t="shared" ca="1" si="41"/>
        <v>0</v>
      </c>
      <c r="I100" s="243">
        <f t="shared" ref="I100:BT102" ca="1" si="91">OFFSET(INDIRECT("'"&amp;Opt_alt&amp;"'!H12"),$A100,I$5)*$DF100</f>
        <v>0</v>
      </c>
      <c r="J100" s="243">
        <f t="shared" ca="1" si="91"/>
        <v>0</v>
      </c>
      <c r="K100" s="243">
        <f t="shared" ca="1" si="91"/>
        <v>0</v>
      </c>
      <c r="L100" s="243">
        <f t="shared" ca="1" si="91"/>
        <v>0</v>
      </c>
      <c r="M100" s="243">
        <f t="shared" ca="1" si="91"/>
        <v>0</v>
      </c>
      <c r="N100" s="243">
        <f t="shared" ca="1" si="91"/>
        <v>0</v>
      </c>
      <c r="O100" s="243">
        <f t="shared" ca="1" si="91"/>
        <v>0</v>
      </c>
      <c r="P100" s="243">
        <f t="shared" ca="1" si="91"/>
        <v>0</v>
      </c>
      <c r="Q100" s="243">
        <f t="shared" ca="1" si="91"/>
        <v>0</v>
      </c>
      <c r="R100" s="243">
        <f t="shared" ca="1" si="91"/>
        <v>0</v>
      </c>
      <c r="S100" s="243">
        <f t="shared" ca="1" si="91"/>
        <v>0</v>
      </c>
      <c r="T100" s="243">
        <f t="shared" ca="1" si="91"/>
        <v>0</v>
      </c>
      <c r="U100" s="243">
        <f t="shared" ca="1" si="91"/>
        <v>0</v>
      </c>
      <c r="V100" s="243">
        <f t="shared" ca="1" si="91"/>
        <v>0</v>
      </c>
      <c r="W100" s="243">
        <f t="shared" ca="1" si="91"/>
        <v>0</v>
      </c>
      <c r="X100" s="243">
        <f t="shared" ca="1" si="91"/>
        <v>0</v>
      </c>
      <c r="Y100" s="243">
        <f t="shared" ca="1" si="91"/>
        <v>0</v>
      </c>
      <c r="Z100" s="243">
        <f t="shared" ca="1" si="91"/>
        <v>0</v>
      </c>
      <c r="AA100" s="243">
        <f t="shared" ca="1" si="91"/>
        <v>0</v>
      </c>
      <c r="AB100" s="243">
        <f t="shared" ca="1" si="91"/>
        <v>0</v>
      </c>
      <c r="AC100" s="243">
        <f t="shared" ca="1" si="91"/>
        <v>0</v>
      </c>
      <c r="AD100" s="243">
        <f t="shared" ca="1" si="91"/>
        <v>0</v>
      </c>
      <c r="AE100" s="243">
        <f t="shared" ca="1" si="91"/>
        <v>0</v>
      </c>
      <c r="AF100" s="243">
        <f t="shared" ca="1" si="91"/>
        <v>0</v>
      </c>
      <c r="AG100" s="243">
        <f t="shared" ca="1" si="91"/>
        <v>0</v>
      </c>
      <c r="AH100" s="243">
        <f t="shared" ca="1" si="91"/>
        <v>0</v>
      </c>
      <c r="AI100" s="243">
        <f t="shared" ca="1" si="91"/>
        <v>0</v>
      </c>
      <c r="AJ100" s="243">
        <f t="shared" ca="1" si="91"/>
        <v>0</v>
      </c>
      <c r="AK100" s="243">
        <f t="shared" ca="1" si="91"/>
        <v>0</v>
      </c>
      <c r="AL100" s="243">
        <f t="shared" ca="1" si="91"/>
        <v>0</v>
      </c>
      <c r="AM100" s="243">
        <f t="shared" ca="1" si="91"/>
        <v>0</v>
      </c>
      <c r="AN100" s="243">
        <f t="shared" ca="1" si="91"/>
        <v>0</v>
      </c>
      <c r="AO100" s="243">
        <f t="shared" ca="1" si="91"/>
        <v>0</v>
      </c>
      <c r="AP100" s="243">
        <f t="shared" ca="1" si="91"/>
        <v>0</v>
      </c>
      <c r="AQ100" s="243">
        <f t="shared" ca="1" si="91"/>
        <v>0</v>
      </c>
      <c r="AR100" s="243">
        <f t="shared" ca="1" si="91"/>
        <v>0</v>
      </c>
      <c r="AS100" s="243">
        <f t="shared" ca="1" si="91"/>
        <v>0</v>
      </c>
      <c r="AT100" s="243">
        <f t="shared" ca="1" si="91"/>
        <v>0</v>
      </c>
      <c r="AU100" s="243">
        <f t="shared" ca="1" si="91"/>
        <v>0</v>
      </c>
      <c r="AV100" s="243">
        <f t="shared" ca="1" si="91"/>
        <v>0</v>
      </c>
      <c r="AW100" s="243">
        <f t="shared" ca="1" si="91"/>
        <v>0</v>
      </c>
      <c r="AX100" s="243">
        <f t="shared" ca="1" si="91"/>
        <v>0</v>
      </c>
      <c r="AY100" s="243">
        <f t="shared" ca="1" si="91"/>
        <v>0</v>
      </c>
      <c r="AZ100" s="243">
        <f t="shared" ca="1" si="91"/>
        <v>0</v>
      </c>
      <c r="BA100" s="243">
        <f t="shared" ca="1" si="91"/>
        <v>0</v>
      </c>
      <c r="BB100" s="243">
        <f t="shared" ca="1" si="91"/>
        <v>0</v>
      </c>
      <c r="BC100" s="243">
        <f t="shared" ca="1" si="91"/>
        <v>0</v>
      </c>
      <c r="BD100" s="243">
        <f t="shared" ca="1" si="91"/>
        <v>0</v>
      </c>
      <c r="BE100" s="243">
        <f t="shared" ca="1" si="91"/>
        <v>0</v>
      </c>
      <c r="BF100" s="243">
        <f t="shared" ca="1" si="91"/>
        <v>0</v>
      </c>
      <c r="BG100" s="243">
        <f t="shared" ca="1" si="91"/>
        <v>0</v>
      </c>
      <c r="BH100" s="243">
        <f t="shared" ca="1" si="91"/>
        <v>0</v>
      </c>
      <c r="BI100" s="243">
        <f t="shared" ca="1" si="91"/>
        <v>0</v>
      </c>
      <c r="BJ100" s="243">
        <f t="shared" ca="1" si="91"/>
        <v>0</v>
      </c>
      <c r="BK100" s="243">
        <f t="shared" ca="1" si="91"/>
        <v>0</v>
      </c>
      <c r="BL100" s="243">
        <f t="shared" ca="1" si="91"/>
        <v>0</v>
      </c>
      <c r="BM100" s="243">
        <f t="shared" ca="1" si="91"/>
        <v>0</v>
      </c>
      <c r="BN100" s="243">
        <f t="shared" ca="1" si="91"/>
        <v>0</v>
      </c>
      <c r="BO100" s="243">
        <f t="shared" ca="1" si="91"/>
        <v>0</v>
      </c>
      <c r="BP100" s="243">
        <f t="shared" ca="1" si="91"/>
        <v>0</v>
      </c>
      <c r="BQ100" s="243">
        <f t="shared" ca="1" si="91"/>
        <v>0</v>
      </c>
      <c r="BR100" s="243">
        <f t="shared" ca="1" si="91"/>
        <v>0</v>
      </c>
      <c r="BS100" s="243">
        <f t="shared" ca="1" si="91"/>
        <v>0</v>
      </c>
      <c r="BT100" s="243">
        <f t="shared" ca="1" si="91"/>
        <v>0</v>
      </c>
      <c r="BU100" s="243">
        <f t="shared" ca="1" si="90"/>
        <v>0</v>
      </c>
      <c r="BV100" s="243">
        <f t="shared" ca="1" si="90"/>
        <v>0</v>
      </c>
      <c r="BW100" s="243">
        <f t="shared" ca="1" si="90"/>
        <v>0</v>
      </c>
      <c r="BX100" s="243">
        <f t="shared" ca="1" si="90"/>
        <v>0</v>
      </c>
      <c r="BY100" s="243">
        <f t="shared" ca="1" si="90"/>
        <v>0</v>
      </c>
      <c r="BZ100" s="243">
        <f t="shared" ca="1" si="90"/>
        <v>0</v>
      </c>
      <c r="CA100" s="243">
        <f t="shared" ca="1" si="90"/>
        <v>0</v>
      </c>
      <c r="CB100" s="243">
        <f t="shared" ca="1" si="90"/>
        <v>0</v>
      </c>
      <c r="CC100" s="243">
        <f t="shared" ca="1" si="90"/>
        <v>0</v>
      </c>
      <c r="CD100" s="243">
        <f t="shared" ca="1" si="90"/>
        <v>0</v>
      </c>
      <c r="CE100" s="243">
        <f t="shared" ca="1" si="90"/>
        <v>0</v>
      </c>
      <c r="CF100" s="243">
        <f t="shared" ca="1" si="90"/>
        <v>0</v>
      </c>
      <c r="CG100" s="243">
        <f t="shared" ca="1" si="90"/>
        <v>0</v>
      </c>
      <c r="CH100" s="243">
        <f t="shared" ca="1" si="90"/>
        <v>0</v>
      </c>
      <c r="CI100" s="243">
        <f t="shared" ca="1" si="90"/>
        <v>0</v>
      </c>
      <c r="CJ100" s="243">
        <f t="shared" ca="1" si="90"/>
        <v>0</v>
      </c>
      <c r="CK100" s="243">
        <f t="shared" ca="1" si="90"/>
        <v>0</v>
      </c>
      <c r="CL100" s="243">
        <f t="shared" ca="1" si="90"/>
        <v>0</v>
      </c>
      <c r="CM100" s="243">
        <f t="shared" ca="1" si="90"/>
        <v>0</v>
      </c>
      <c r="CN100" s="243">
        <f t="shared" ca="1" si="90"/>
        <v>0</v>
      </c>
      <c r="CO100" s="243">
        <f t="shared" ca="1" si="90"/>
        <v>0</v>
      </c>
      <c r="CP100" s="243">
        <f t="shared" ca="1" si="90"/>
        <v>0</v>
      </c>
      <c r="CQ100" s="243">
        <f t="shared" ca="1" si="90"/>
        <v>0</v>
      </c>
      <c r="CR100" s="243">
        <f t="shared" ca="1" si="90"/>
        <v>0</v>
      </c>
      <c r="CS100" s="243">
        <f t="shared" ca="1" si="90"/>
        <v>0</v>
      </c>
      <c r="CT100" s="243">
        <f t="shared" ca="1" si="90"/>
        <v>0</v>
      </c>
      <c r="CU100" s="243">
        <f t="shared" ca="1" si="90"/>
        <v>0</v>
      </c>
      <c r="CV100" s="243">
        <f t="shared" ca="1" si="90"/>
        <v>0</v>
      </c>
      <c r="CW100" s="243">
        <f t="shared" ca="1" si="90"/>
        <v>0</v>
      </c>
      <c r="CX100" s="243">
        <f t="shared" ca="1" si="90"/>
        <v>0</v>
      </c>
      <c r="CY100" s="243">
        <f t="shared" ca="1" si="90"/>
        <v>0</v>
      </c>
      <c r="CZ100" s="243">
        <f t="shared" ca="1" si="90"/>
        <v>0</v>
      </c>
      <c r="DA100" s="243">
        <f t="shared" ca="1" si="90"/>
        <v>0</v>
      </c>
      <c r="DB100" s="243">
        <f t="shared" ca="1" si="90"/>
        <v>0</v>
      </c>
      <c r="DC100" s="243">
        <f t="shared" ca="1" si="90"/>
        <v>0</v>
      </c>
      <c r="DE100" s="113" t="str">
        <f t="shared" ca="1" si="74"/>
        <v>F.10.</v>
      </c>
      <c r="DF100">
        <v>1</v>
      </c>
      <c r="DG100">
        <f t="shared" ca="1" si="75"/>
        <v>21</v>
      </c>
      <c r="DH100">
        <v>0</v>
      </c>
    </row>
    <row r="101" spans="1:112" ht="14.25" hidden="1" customHeight="1">
      <c r="A101" s="68">
        <v>89</v>
      </c>
      <c r="B101" s="240" t="str">
        <f t="shared" ca="1" si="70"/>
        <v>F.11.</v>
      </c>
      <c r="C101" s="241" t="str">
        <f t="shared" ca="1" si="71"/>
        <v>Reinvesticijos (po priemonės įgyvendinimo) (viešojo sektoriaus)</v>
      </c>
      <c r="D101" s="162"/>
      <c r="E101" s="242">
        <f t="shared" ca="1" si="72"/>
        <v>0.21</v>
      </c>
      <c r="F101" s="171">
        <f ca="1">H101+NPV(FD,I101:INDEX(I101:DC101,PAL))</f>
        <v>0</v>
      </c>
      <c r="G101" s="171">
        <f ca="1">SUMIF($H$5:$DC$5,"&lt;="&amp;PAL,$H101:$DC101)</f>
        <v>0</v>
      </c>
      <c r="H101" s="243">
        <f t="shared" ca="1" si="41"/>
        <v>0</v>
      </c>
      <c r="I101" s="243">
        <f t="shared" ca="1" si="91"/>
        <v>0</v>
      </c>
      <c r="J101" s="243">
        <f t="shared" ca="1" si="91"/>
        <v>0</v>
      </c>
      <c r="K101" s="243">
        <f t="shared" ca="1" si="91"/>
        <v>0</v>
      </c>
      <c r="L101" s="243">
        <f t="shared" ca="1" si="91"/>
        <v>0</v>
      </c>
      <c r="M101" s="243">
        <f t="shared" ca="1" si="91"/>
        <v>0</v>
      </c>
      <c r="N101" s="243">
        <f t="shared" ca="1" si="91"/>
        <v>0</v>
      </c>
      <c r="O101" s="243">
        <f t="shared" ca="1" si="91"/>
        <v>0</v>
      </c>
      <c r="P101" s="243">
        <f t="shared" ca="1" si="91"/>
        <v>0</v>
      </c>
      <c r="Q101" s="243">
        <f t="shared" ca="1" si="91"/>
        <v>0</v>
      </c>
      <c r="R101" s="243">
        <f t="shared" ca="1" si="91"/>
        <v>0</v>
      </c>
      <c r="S101" s="243">
        <f t="shared" ca="1" si="91"/>
        <v>0</v>
      </c>
      <c r="T101" s="243">
        <f t="shared" ca="1" si="91"/>
        <v>0</v>
      </c>
      <c r="U101" s="243">
        <f t="shared" ca="1" si="91"/>
        <v>0</v>
      </c>
      <c r="V101" s="243">
        <f t="shared" ca="1" si="91"/>
        <v>0</v>
      </c>
      <c r="W101" s="243">
        <f t="shared" ca="1" si="91"/>
        <v>0</v>
      </c>
      <c r="X101" s="243">
        <f t="shared" ca="1" si="91"/>
        <v>0</v>
      </c>
      <c r="Y101" s="243">
        <f t="shared" ca="1" si="91"/>
        <v>0</v>
      </c>
      <c r="Z101" s="243">
        <f t="shared" ca="1" si="91"/>
        <v>0</v>
      </c>
      <c r="AA101" s="243">
        <f t="shared" ca="1" si="91"/>
        <v>0</v>
      </c>
      <c r="AB101" s="243">
        <f t="shared" ca="1" si="91"/>
        <v>0</v>
      </c>
      <c r="AC101" s="243">
        <f t="shared" ca="1" si="91"/>
        <v>0</v>
      </c>
      <c r="AD101" s="243">
        <f t="shared" ca="1" si="91"/>
        <v>0</v>
      </c>
      <c r="AE101" s="243">
        <f t="shared" ca="1" si="91"/>
        <v>0</v>
      </c>
      <c r="AF101" s="243">
        <f t="shared" ca="1" si="91"/>
        <v>0</v>
      </c>
      <c r="AG101" s="243">
        <f t="shared" ca="1" si="91"/>
        <v>0</v>
      </c>
      <c r="AH101" s="243">
        <f t="shared" ca="1" si="91"/>
        <v>0</v>
      </c>
      <c r="AI101" s="243">
        <f t="shared" ca="1" si="91"/>
        <v>0</v>
      </c>
      <c r="AJ101" s="243">
        <f t="shared" ca="1" si="91"/>
        <v>0</v>
      </c>
      <c r="AK101" s="243">
        <f t="shared" ca="1" si="91"/>
        <v>0</v>
      </c>
      <c r="AL101" s="243">
        <f t="shared" ca="1" si="91"/>
        <v>0</v>
      </c>
      <c r="AM101" s="243">
        <f t="shared" ca="1" si="91"/>
        <v>0</v>
      </c>
      <c r="AN101" s="243">
        <f t="shared" ca="1" si="91"/>
        <v>0</v>
      </c>
      <c r="AO101" s="243">
        <f t="shared" ca="1" si="91"/>
        <v>0</v>
      </c>
      <c r="AP101" s="243">
        <f t="shared" ca="1" si="91"/>
        <v>0</v>
      </c>
      <c r="AQ101" s="243">
        <f t="shared" ca="1" si="91"/>
        <v>0</v>
      </c>
      <c r="AR101" s="243">
        <f t="shared" ca="1" si="91"/>
        <v>0</v>
      </c>
      <c r="AS101" s="243">
        <f t="shared" ca="1" si="91"/>
        <v>0</v>
      </c>
      <c r="AT101" s="243">
        <f t="shared" ca="1" si="91"/>
        <v>0</v>
      </c>
      <c r="AU101" s="243">
        <f t="shared" ca="1" si="91"/>
        <v>0</v>
      </c>
      <c r="AV101" s="243">
        <f t="shared" ca="1" si="91"/>
        <v>0</v>
      </c>
      <c r="AW101" s="243">
        <f t="shared" ca="1" si="91"/>
        <v>0</v>
      </c>
      <c r="AX101" s="243">
        <f t="shared" ca="1" si="91"/>
        <v>0</v>
      </c>
      <c r="AY101" s="243">
        <f t="shared" ca="1" si="91"/>
        <v>0</v>
      </c>
      <c r="AZ101" s="243">
        <f t="shared" ca="1" si="91"/>
        <v>0</v>
      </c>
      <c r="BA101" s="243">
        <f t="shared" ca="1" si="91"/>
        <v>0</v>
      </c>
      <c r="BB101" s="243">
        <f t="shared" ca="1" si="91"/>
        <v>0</v>
      </c>
      <c r="BC101" s="243">
        <f t="shared" ca="1" si="91"/>
        <v>0</v>
      </c>
      <c r="BD101" s="243">
        <f t="shared" ca="1" si="91"/>
        <v>0</v>
      </c>
      <c r="BE101" s="243">
        <f t="shared" ca="1" si="91"/>
        <v>0</v>
      </c>
      <c r="BF101" s="243">
        <f t="shared" ca="1" si="91"/>
        <v>0</v>
      </c>
      <c r="BG101" s="243">
        <f t="shared" ca="1" si="91"/>
        <v>0</v>
      </c>
      <c r="BH101" s="243">
        <f t="shared" ca="1" si="91"/>
        <v>0</v>
      </c>
      <c r="BI101" s="243">
        <f t="shared" ca="1" si="91"/>
        <v>0</v>
      </c>
      <c r="BJ101" s="243">
        <f t="shared" ca="1" si="91"/>
        <v>0</v>
      </c>
      <c r="BK101" s="243">
        <f t="shared" ca="1" si="91"/>
        <v>0</v>
      </c>
      <c r="BL101" s="243">
        <f t="shared" ca="1" si="91"/>
        <v>0</v>
      </c>
      <c r="BM101" s="243">
        <f t="shared" ca="1" si="91"/>
        <v>0</v>
      </c>
      <c r="BN101" s="243">
        <f t="shared" ca="1" si="91"/>
        <v>0</v>
      </c>
      <c r="BO101" s="243">
        <f t="shared" ca="1" si="91"/>
        <v>0</v>
      </c>
      <c r="BP101" s="243">
        <f t="shared" ca="1" si="91"/>
        <v>0</v>
      </c>
      <c r="BQ101" s="243">
        <f t="shared" ca="1" si="91"/>
        <v>0</v>
      </c>
      <c r="BR101" s="243">
        <f t="shared" ca="1" si="91"/>
        <v>0</v>
      </c>
      <c r="BS101" s="243">
        <f t="shared" ca="1" si="91"/>
        <v>0</v>
      </c>
      <c r="BT101" s="243">
        <f t="shared" ca="1" si="91"/>
        <v>0</v>
      </c>
      <c r="BU101" s="243">
        <f t="shared" ca="1" si="90"/>
        <v>0</v>
      </c>
      <c r="BV101" s="243">
        <f t="shared" ca="1" si="90"/>
        <v>0</v>
      </c>
      <c r="BW101" s="243">
        <f t="shared" ca="1" si="90"/>
        <v>0</v>
      </c>
      <c r="BX101" s="243">
        <f t="shared" ca="1" si="90"/>
        <v>0</v>
      </c>
      <c r="BY101" s="243">
        <f t="shared" ca="1" si="90"/>
        <v>0</v>
      </c>
      <c r="BZ101" s="243">
        <f t="shared" ca="1" si="90"/>
        <v>0</v>
      </c>
      <c r="CA101" s="243">
        <f t="shared" ca="1" si="90"/>
        <v>0</v>
      </c>
      <c r="CB101" s="243">
        <f t="shared" ca="1" si="90"/>
        <v>0</v>
      </c>
      <c r="CC101" s="243">
        <f t="shared" ca="1" si="90"/>
        <v>0</v>
      </c>
      <c r="CD101" s="243">
        <f t="shared" ca="1" si="90"/>
        <v>0</v>
      </c>
      <c r="CE101" s="243">
        <f t="shared" ca="1" si="90"/>
        <v>0</v>
      </c>
      <c r="CF101" s="243">
        <f t="shared" ca="1" si="90"/>
        <v>0</v>
      </c>
      <c r="CG101" s="243">
        <f t="shared" ca="1" si="90"/>
        <v>0</v>
      </c>
      <c r="CH101" s="243">
        <f t="shared" ca="1" si="90"/>
        <v>0</v>
      </c>
      <c r="CI101" s="243">
        <f t="shared" ca="1" si="90"/>
        <v>0</v>
      </c>
      <c r="CJ101" s="243">
        <f t="shared" ca="1" si="90"/>
        <v>0</v>
      </c>
      <c r="CK101" s="243">
        <f t="shared" ca="1" si="90"/>
        <v>0</v>
      </c>
      <c r="CL101" s="243">
        <f t="shared" ca="1" si="90"/>
        <v>0</v>
      </c>
      <c r="CM101" s="243">
        <f t="shared" ca="1" si="90"/>
        <v>0</v>
      </c>
      <c r="CN101" s="243">
        <f t="shared" ca="1" si="90"/>
        <v>0</v>
      </c>
      <c r="CO101" s="243">
        <f t="shared" ca="1" si="90"/>
        <v>0</v>
      </c>
      <c r="CP101" s="243">
        <f t="shared" ca="1" si="90"/>
        <v>0</v>
      </c>
      <c r="CQ101" s="243">
        <f t="shared" ca="1" si="90"/>
        <v>0</v>
      </c>
      <c r="CR101" s="243">
        <f t="shared" ca="1" si="90"/>
        <v>0</v>
      </c>
      <c r="CS101" s="243">
        <f t="shared" ca="1" si="90"/>
        <v>0</v>
      </c>
      <c r="CT101" s="243">
        <f t="shared" ca="1" si="90"/>
        <v>0</v>
      </c>
      <c r="CU101" s="243">
        <f t="shared" ca="1" si="90"/>
        <v>0</v>
      </c>
      <c r="CV101" s="243">
        <f t="shared" ca="1" si="90"/>
        <v>0</v>
      </c>
      <c r="CW101" s="243">
        <f t="shared" ca="1" si="90"/>
        <v>0</v>
      </c>
      <c r="CX101" s="243">
        <f t="shared" ca="1" si="90"/>
        <v>0</v>
      </c>
      <c r="CY101" s="243">
        <f t="shared" ca="1" si="90"/>
        <v>0</v>
      </c>
      <c r="CZ101" s="243">
        <f t="shared" ca="1" si="90"/>
        <v>0</v>
      </c>
      <c r="DA101" s="243">
        <f t="shared" ca="1" si="90"/>
        <v>0</v>
      </c>
      <c r="DB101" s="243">
        <f t="shared" ca="1" si="90"/>
        <v>0</v>
      </c>
      <c r="DC101" s="243">
        <f t="shared" ca="1" si="90"/>
        <v>0</v>
      </c>
      <c r="DE101" s="113" t="str">
        <f t="shared" ca="1" si="74"/>
        <v>F.11.</v>
      </c>
      <c r="DF101">
        <v>1</v>
      </c>
      <c r="DG101">
        <f t="shared" ca="1" si="75"/>
        <v>21</v>
      </c>
      <c r="DH101">
        <v>0</v>
      </c>
    </row>
    <row r="102" spans="1:112" ht="14.25" hidden="1" customHeight="1">
      <c r="A102" s="68">
        <v>90</v>
      </c>
      <c r="B102" s="240" t="str">
        <f t="shared" ca="1" si="70"/>
        <v>F.L.</v>
      </c>
      <c r="C102" s="241" t="str">
        <f t="shared" ca="1" si="71"/>
        <v>Likutinė vertė</v>
      </c>
      <c r="D102" s="162"/>
      <c r="E102" s="242">
        <f t="shared" ca="1" si="72"/>
        <v>0.21</v>
      </c>
      <c r="F102" s="171">
        <f ca="1">H102+NPV(FD,I102:INDEX(I102:DC102,PAL))</f>
        <v>0</v>
      </c>
      <c r="G102" s="171">
        <f ca="1">SUMIF($H$5:$DC$5,"&lt;="&amp;PAL,$H102:$DC102)</f>
        <v>0</v>
      </c>
      <c r="H102" s="243">
        <f t="shared" ca="1" si="41"/>
        <v>0</v>
      </c>
      <c r="I102" s="243">
        <f t="shared" ca="1" si="91"/>
        <v>0</v>
      </c>
      <c r="J102" s="243">
        <f t="shared" ca="1" si="91"/>
        <v>0</v>
      </c>
      <c r="K102" s="243">
        <f t="shared" ca="1" si="91"/>
        <v>0</v>
      </c>
      <c r="L102" s="243">
        <f t="shared" ca="1" si="91"/>
        <v>0</v>
      </c>
      <c r="M102" s="243">
        <f t="shared" ca="1" si="91"/>
        <v>0</v>
      </c>
      <c r="N102" s="243">
        <f t="shared" ca="1" si="91"/>
        <v>0</v>
      </c>
      <c r="O102" s="243">
        <f t="shared" ca="1" si="91"/>
        <v>0</v>
      </c>
      <c r="P102" s="243">
        <f t="shared" ca="1" si="91"/>
        <v>0</v>
      </c>
      <c r="Q102" s="243">
        <f t="shared" ca="1" si="91"/>
        <v>0</v>
      </c>
      <c r="R102" s="243">
        <f t="shared" ca="1" si="91"/>
        <v>0</v>
      </c>
      <c r="S102" s="243">
        <f t="shared" ca="1" si="91"/>
        <v>0</v>
      </c>
      <c r="T102" s="243">
        <f t="shared" ca="1" si="91"/>
        <v>0</v>
      </c>
      <c r="U102" s="243">
        <f t="shared" ca="1" si="91"/>
        <v>0</v>
      </c>
      <c r="V102" s="243">
        <f t="shared" ca="1" si="91"/>
        <v>0</v>
      </c>
      <c r="W102" s="243">
        <f t="shared" ca="1" si="91"/>
        <v>0</v>
      </c>
      <c r="X102" s="243">
        <f t="shared" ca="1" si="91"/>
        <v>0</v>
      </c>
      <c r="Y102" s="243">
        <f t="shared" ca="1" si="91"/>
        <v>0</v>
      </c>
      <c r="Z102" s="243">
        <f t="shared" ca="1" si="91"/>
        <v>0</v>
      </c>
      <c r="AA102" s="243">
        <f t="shared" ca="1" si="91"/>
        <v>0</v>
      </c>
      <c r="AB102" s="243">
        <f t="shared" ca="1" si="91"/>
        <v>0</v>
      </c>
      <c r="AC102" s="243">
        <f t="shared" ca="1" si="91"/>
        <v>0</v>
      </c>
      <c r="AD102" s="243">
        <f t="shared" ca="1" si="91"/>
        <v>0</v>
      </c>
      <c r="AE102" s="243">
        <f t="shared" ca="1" si="91"/>
        <v>0</v>
      </c>
      <c r="AF102" s="243">
        <f t="shared" ca="1" si="91"/>
        <v>0</v>
      </c>
      <c r="AG102" s="243">
        <f t="shared" ca="1" si="91"/>
        <v>0</v>
      </c>
      <c r="AH102" s="243">
        <f t="shared" ca="1" si="91"/>
        <v>0</v>
      </c>
      <c r="AI102" s="243">
        <f t="shared" ca="1" si="91"/>
        <v>0</v>
      </c>
      <c r="AJ102" s="243">
        <f t="shared" ca="1" si="91"/>
        <v>0</v>
      </c>
      <c r="AK102" s="243">
        <f t="shared" ca="1" si="91"/>
        <v>0</v>
      </c>
      <c r="AL102" s="243">
        <f t="shared" ca="1" si="91"/>
        <v>0</v>
      </c>
      <c r="AM102" s="243">
        <f t="shared" ca="1" si="91"/>
        <v>0</v>
      </c>
      <c r="AN102" s="243">
        <f t="shared" ca="1" si="91"/>
        <v>0</v>
      </c>
      <c r="AO102" s="243">
        <f t="shared" ca="1" si="91"/>
        <v>0</v>
      </c>
      <c r="AP102" s="243">
        <f t="shared" ca="1" si="91"/>
        <v>0</v>
      </c>
      <c r="AQ102" s="243">
        <f t="shared" ca="1" si="91"/>
        <v>0</v>
      </c>
      <c r="AR102" s="243">
        <f t="shared" ca="1" si="91"/>
        <v>0</v>
      </c>
      <c r="AS102" s="243">
        <f t="shared" ca="1" si="91"/>
        <v>0</v>
      </c>
      <c r="AT102" s="243">
        <f t="shared" ca="1" si="91"/>
        <v>0</v>
      </c>
      <c r="AU102" s="243">
        <f t="shared" ca="1" si="91"/>
        <v>0</v>
      </c>
      <c r="AV102" s="243">
        <f t="shared" ca="1" si="91"/>
        <v>0</v>
      </c>
      <c r="AW102" s="243">
        <f t="shared" ca="1" si="91"/>
        <v>0</v>
      </c>
      <c r="AX102" s="243">
        <f t="shared" ca="1" si="91"/>
        <v>0</v>
      </c>
      <c r="AY102" s="243">
        <f t="shared" ca="1" si="91"/>
        <v>0</v>
      </c>
      <c r="AZ102" s="243">
        <f t="shared" ca="1" si="91"/>
        <v>0</v>
      </c>
      <c r="BA102" s="243">
        <f t="shared" ca="1" si="91"/>
        <v>0</v>
      </c>
      <c r="BB102" s="243">
        <f t="shared" ca="1" si="91"/>
        <v>0</v>
      </c>
      <c r="BC102" s="243">
        <f t="shared" ca="1" si="91"/>
        <v>0</v>
      </c>
      <c r="BD102" s="243">
        <f t="shared" ca="1" si="91"/>
        <v>0</v>
      </c>
      <c r="BE102" s="243">
        <f t="shared" ca="1" si="91"/>
        <v>0</v>
      </c>
      <c r="BF102" s="243">
        <f t="shared" ca="1" si="91"/>
        <v>0</v>
      </c>
      <c r="BG102" s="243">
        <f t="shared" ca="1" si="91"/>
        <v>0</v>
      </c>
      <c r="BH102" s="243">
        <f t="shared" ca="1" si="91"/>
        <v>0</v>
      </c>
      <c r="BI102" s="243">
        <f t="shared" ca="1" si="91"/>
        <v>0</v>
      </c>
      <c r="BJ102" s="243">
        <f t="shared" ca="1" si="91"/>
        <v>0</v>
      </c>
      <c r="BK102" s="243">
        <f t="shared" ca="1" si="91"/>
        <v>0</v>
      </c>
      <c r="BL102" s="243">
        <f t="shared" ca="1" si="91"/>
        <v>0</v>
      </c>
      <c r="BM102" s="243">
        <f t="shared" ca="1" si="91"/>
        <v>0</v>
      </c>
      <c r="BN102" s="243">
        <f t="shared" ca="1" si="91"/>
        <v>0</v>
      </c>
      <c r="BO102" s="243">
        <f t="shared" ca="1" si="91"/>
        <v>0</v>
      </c>
      <c r="BP102" s="243">
        <f t="shared" ca="1" si="91"/>
        <v>0</v>
      </c>
      <c r="BQ102" s="243">
        <f t="shared" ca="1" si="91"/>
        <v>0</v>
      </c>
      <c r="BR102" s="243">
        <f t="shared" ca="1" si="91"/>
        <v>0</v>
      </c>
      <c r="BS102" s="243">
        <f t="shared" ca="1" si="91"/>
        <v>0</v>
      </c>
      <c r="BT102" s="243">
        <f t="shared" ca="1" si="91"/>
        <v>0</v>
      </c>
      <c r="BU102" s="243">
        <f t="shared" ca="1" si="90"/>
        <v>0</v>
      </c>
      <c r="BV102" s="243">
        <f t="shared" ca="1" si="90"/>
        <v>0</v>
      </c>
      <c r="BW102" s="243">
        <f t="shared" ca="1" si="90"/>
        <v>0</v>
      </c>
      <c r="BX102" s="243">
        <f t="shared" ca="1" si="90"/>
        <v>0</v>
      </c>
      <c r="BY102" s="243">
        <f t="shared" ca="1" si="90"/>
        <v>0</v>
      </c>
      <c r="BZ102" s="243">
        <f t="shared" ca="1" si="90"/>
        <v>0</v>
      </c>
      <c r="CA102" s="243">
        <f t="shared" ca="1" si="90"/>
        <v>0</v>
      </c>
      <c r="CB102" s="243">
        <f t="shared" ca="1" si="90"/>
        <v>0</v>
      </c>
      <c r="CC102" s="243">
        <f t="shared" ca="1" si="90"/>
        <v>0</v>
      </c>
      <c r="CD102" s="243">
        <f t="shared" ca="1" si="90"/>
        <v>0</v>
      </c>
      <c r="CE102" s="243">
        <f t="shared" ca="1" si="90"/>
        <v>0</v>
      </c>
      <c r="CF102" s="243">
        <f t="shared" ca="1" si="90"/>
        <v>0</v>
      </c>
      <c r="CG102" s="243">
        <f t="shared" ca="1" si="90"/>
        <v>0</v>
      </c>
      <c r="CH102" s="243">
        <f t="shared" ca="1" si="90"/>
        <v>0</v>
      </c>
      <c r="CI102" s="243">
        <f t="shared" ca="1" si="90"/>
        <v>0</v>
      </c>
      <c r="CJ102" s="243">
        <f t="shared" ca="1" si="90"/>
        <v>0</v>
      </c>
      <c r="CK102" s="243">
        <f t="shared" ca="1" si="90"/>
        <v>0</v>
      </c>
      <c r="CL102" s="243">
        <f t="shared" ca="1" si="90"/>
        <v>0</v>
      </c>
      <c r="CM102" s="243">
        <f t="shared" ca="1" si="90"/>
        <v>0</v>
      </c>
      <c r="CN102" s="243">
        <f t="shared" ca="1" si="90"/>
        <v>0</v>
      </c>
      <c r="CO102" s="243">
        <f t="shared" ca="1" si="90"/>
        <v>0</v>
      </c>
      <c r="CP102" s="243">
        <f t="shared" ca="1" si="90"/>
        <v>0</v>
      </c>
      <c r="CQ102" s="243">
        <f t="shared" ca="1" si="90"/>
        <v>0</v>
      </c>
      <c r="CR102" s="243">
        <f t="shared" ca="1" si="90"/>
        <v>0</v>
      </c>
      <c r="CS102" s="243">
        <f t="shared" ca="1" si="90"/>
        <v>0</v>
      </c>
      <c r="CT102" s="243">
        <f t="shared" ca="1" si="90"/>
        <v>0</v>
      </c>
      <c r="CU102" s="243">
        <f t="shared" ca="1" si="90"/>
        <v>0</v>
      </c>
      <c r="CV102" s="243">
        <f t="shared" ca="1" si="90"/>
        <v>0</v>
      </c>
      <c r="CW102" s="243">
        <f t="shared" ca="1" si="90"/>
        <v>0</v>
      </c>
      <c r="CX102" s="243">
        <f t="shared" ca="1" si="90"/>
        <v>0</v>
      </c>
      <c r="CY102" s="243">
        <f t="shared" ca="1" si="90"/>
        <v>0</v>
      </c>
      <c r="CZ102" s="243">
        <f t="shared" ca="1" si="90"/>
        <v>0</v>
      </c>
      <c r="DA102" s="243">
        <f t="shared" ca="1" si="90"/>
        <v>0</v>
      </c>
      <c r="DB102" s="243">
        <f t="shared" ca="1" si="90"/>
        <v>0</v>
      </c>
      <c r="DC102" s="243">
        <f t="shared" ca="1" si="90"/>
        <v>0</v>
      </c>
      <c r="DE102" s="113" t="str">
        <f t="shared" ca="1" si="74"/>
        <v>F.L.</v>
      </c>
      <c r="DF102">
        <v>1</v>
      </c>
      <c r="DG102">
        <f t="shared" ca="1" si="75"/>
        <v>21</v>
      </c>
      <c r="DH102">
        <f ca="1">DG102/(100+DG102)</f>
        <v>0.17355371900826447</v>
      </c>
    </row>
    <row r="103" spans="1:112" ht="14.25" hidden="1" customHeight="1">
      <c r="A103" s="68">
        <v>91</v>
      </c>
      <c r="B103" s="240" t="str">
        <f t="shared" ca="1" si="70"/>
        <v>G.</v>
      </c>
      <c r="C103" s="303" t="str">
        <f t="shared" ca="1" si="71"/>
        <v>VEIKLOS IR PALAIKYMO (ATNAUJINIMO) SĄNAUDOS, IŠ VISO</v>
      </c>
      <c r="D103" s="329"/>
      <c r="E103" s="528" t="str">
        <f t="shared" ca="1" si="72"/>
        <v/>
      </c>
      <c r="F103" s="336">
        <f ca="1">SUM(F104,F111)</f>
        <v>8576036.1096842457</v>
      </c>
      <c r="G103" s="336">
        <f ca="1">SUM(G104,G111)</f>
        <v>18406736</v>
      </c>
      <c r="H103" s="328">
        <f ca="1">SUM(H104,H111)</f>
        <v>0</v>
      </c>
      <c r="I103" s="328">
        <f t="shared" ref="I103:BT103" ca="1" si="92">SUM(I104,I111)</f>
        <v>0</v>
      </c>
      <c r="J103" s="328">
        <f t="shared" ca="1" si="92"/>
        <v>0</v>
      </c>
      <c r="K103" s="328">
        <f t="shared" ca="1" si="92"/>
        <v>0</v>
      </c>
      <c r="L103" s="328">
        <f t="shared" ca="1" si="92"/>
        <v>0</v>
      </c>
      <c r="M103" s="328">
        <f t="shared" ca="1" si="92"/>
        <v>0</v>
      </c>
      <c r="N103" s="328">
        <f t="shared" ca="1" si="92"/>
        <v>0</v>
      </c>
      <c r="O103" s="328">
        <f t="shared" ca="1" si="92"/>
        <v>0</v>
      </c>
      <c r="P103" s="328">
        <f t="shared" ca="1" si="92"/>
        <v>165753</v>
      </c>
      <c r="Q103" s="328">
        <f t="shared" ca="1" si="92"/>
        <v>165753</v>
      </c>
      <c r="R103" s="328">
        <f t="shared" ca="1" si="92"/>
        <v>168855</v>
      </c>
      <c r="S103" s="328">
        <f t="shared" ca="1" si="92"/>
        <v>339345</v>
      </c>
      <c r="T103" s="328">
        <f t="shared" ca="1" si="92"/>
        <v>511627</v>
      </c>
      <c r="U103" s="328">
        <f t="shared" ca="1" si="92"/>
        <v>591973</v>
      </c>
      <c r="V103" s="328">
        <f t="shared" ca="1" si="92"/>
        <v>1097562</v>
      </c>
      <c r="W103" s="328">
        <f t="shared" ca="1" si="92"/>
        <v>1097562</v>
      </c>
      <c r="X103" s="328">
        <f t="shared" ca="1" si="92"/>
        <v>1097562</v>
      </c>
      <c r="Y103" s="328">
        <f t="shared" ca="1" si="92"/>
        <v>1097562</v>
      </c>
      <c r="Z103" s="328">
        <f t="shared" ca="1" si="92"/>
        <v>1097562</v>
      </c>
      <c r="AA103" s="328">
        <f t="shared" ca="1" si="92"/>
        <v>1097562</v>
      </c>
      <c r="AB103" s="328">
        <f t="shared" ca="1" si="92"/>
        <v>1097562</v>
      </c>
      <c r="AC103" s="328">
        <f t="shared" ca="1" si="92"/>
        <v>1097562</v>
      </c>
      <c r="AD103" s="328">
        <f t="shared" ca="1" si="92"/>
        <v>1097562</v>
      </c>
      <c r="AE103" s="328">
        <f t="shared" ca="1" si="92"/>
        <v>1097562</v>
      </c>
      <c r="AF103" s="328">
        <f t="shared" ca="1" si="92"/>
        <v>1097562</v>
      </c>
      <c r="AG103" s="328">
        <f t="shared" ca="1" si="92"/>
        <v>1097562</v>
      </c>
      <c r="AH103" s="328">
        <f t="shared" ca="1" si="92"/>
        <v>1097562</v>
      </c>
      <c r="AI103" s="328">
        <f t="shared" ca="1" si="92"/>
        <v>1097562</v>
      </c>
      <c r="AJ103" s="328">
        <f t="shared" ca="1" si="92"/>
        <v>1097562</v>
      </c>
      <c r="AK103" s="328">
        <f t="shared" ca="1" si="92"/>
        <v>0</v>
      </c>
      <c r="AL103" s="328">
        <f t="shared" ca="1" si="92"/>
        <v>0</v>
      </c>
      <c r="AM103" s="328">
        <f t="shared" ca="1" si="92"/>
        <v>0</v>
      </c>
      <c r="AN103" s="328">
        <f t="shared" ca="1" si="92"/>
        <v>0</v>
      </c>
      <c r="AO103" s="328">
        <f t="shared" ca="1" si="92"/>
        <v>0</v>
      </c>
      <c r="AP103" s="328">
        <f t="shared" ca="1" si="92"/>
        <v>0</v>
      </c>
      <c r="AQ103" s="328">
        <f t="shared" ca="1" si="92"/>
        <v>0</v>
      </c>
      <c r="AR103" s="328">
        <f t="shared" ca="1" si="92"/>
        <v>0</v>
      </c>
      <c r="AS103" s="328">
        <f t="shared" ca="1" si="92"/>
        <v>0</v>
      </c>
      <c r="AT103" s="328">
        <f t="shared" ca="1" si="92"/>
        <v>0</v>
      </c>
      <c r="AU103" s="328">
        <f t="shared" ca="1" si="92"/>
        <v>0</v>
      </c>
      <c r="AV103" s="328">
        <f t="shared" ca="1" si="92"/>
        <v>0</v>
      </c>
      <c r="AW103" s="328">
        <f t="shared" ca="1" si="92"/>
        <v>0</v>
      </c>
      <c r="AX103" s="328">
        <f t="shared" ca="1" si="92"/>
        <v>0</v>
      </c>
      <c r="AY103" s="328">
        <f t="shared" ca="1" si="92"/>
        <v>0</v>
      </c>
      <c r="AZ103" s="328">
        <f t="shared" ca="1" si="92"/>
        <v>0</v>
      </c>
      <c r="BA103" s="328">
        <f t="shared" ca="1" si="92"/>
        <v>0</v>
      </c>
      <c r="BB103" s="328">
        <f t="shared" ca="1" si="92"/>
        <v>0</v>
      </c>
      <c r="BC103" s="328">
        <f t="shared" ca="1" si="92"/>
        <v>0</v>
      </c>
      <c r="BD103" s="328">
        <f t="shared" ca="1" si="92"/>
        <v>0</v>
      </c>
      <c r="BE103" s="328">
        <f t="shared" ca="1" si="92"/>
        <v>0</v>
      </c>
      <c r="BF103" s="328">
        <f t="shared" ca="1" si="92"/>
        <v>0</v>
      </c>
      <c r="BG103" s="328">
        <f t="shared" ca="1" si="92"/>
        <v>0</v>
      </c>
      <c r="BH103" s="328">
        <f t="shared" ca="1" si="92"/>
        <v>0</v>
      </c>
      <c r="BI103" s="328">
        <f t="shared" ca="1" si="92"/>
        <v>0</v>
      </c>
      <c r="BJ103" s="328">
        <f t="shared" ca="1" si="92"/>
        <v>0</v>
      </c>
      <c r="BK103" s="328">
        <f t="shared" ca="1" si="92"/>
        <v>0</v>
      </c>
      <c r="BL103" s="328">
        <f t="shared" ca="1" si="92"/>
        <v>0</v>
      </c>
      <c r="BM103" s="328">
        <f t="shared" ca="1" si="92"/>
        <v>0</v>
      </c>
      <c r="BN103" s="328">
        <f t="shared" ca="1" si="92"/>
        <v>0</v>
      </c>
      <c r="BO103" s="328">
        <f t="shared" ca="1" si="92"/>
        <v>0</v>
      </c>
      <c r="BP103" s="328">
        <f t="shared" ca="1" si="92"/>
        <v>0</v>
      </c>
      <c r="BQ103" s="328">
        <f t="shared" ca="1" si="92"/>
        <v>0</v>
      </c>
      <c r="BR103" s="328">
        <f t="shared" ca="1" si="92"/>
        <v>0</v>
      </c>
      <c r="BS103" s="328">
        <f t="shared" ca="1" si="92"/>
        <v>0</v>
      </c>
      <c r="BT103" s="328">
        <f t="shared" ca="1" si="92"/>
        <v>0</v>
      </c>
      <c r="BU103" s="328">
        <f t="shared" ref="BU103:DC103" ca="1" si="93">SUM(BU104,BU111)</f>
        <v>0</v>
      </c>
      <c r="BV103" s="328">
        <f t="shared" ca="1" si="93"/>
        <v>0</v>
      </c>
      <c r="BW103" s="328">
        <f t="shared" ca="1" si="93"/>
        <v>0</v>
      </c>
      <c r="BX103" s="328">
        <f t="shared" ca="1" si="93"/>
        <v>0</v>
      </c>
      <c r="BY103" s="328">
        <f t="shared" ca="1" si="93"/>
        <v>0</v>
      </c>
      <c r="BZ103" s="328">
        <f t="shared" ca="1" si="93"/>
        <v>0</v>
      </c>
      <c r="CA103" s="328">
        <f t="shared" ca="1" si="93"/>
        <v>0</v>
      </c>
      <c r="CB103" s="328">
        <f t="shared" ca="1" si="93"/>
        <v>0</v>
      </c>
      <c r="CC103" s="328">
        <f t="shared" ca="1" si="93"/>
        <v>0</v>
      </c>
      <c r="CD103" s="328">
        <f t="shared" ca="1" si="93"/>
        <v>0</v>
      </c>
      <c r="CE103" s="328">
        <f t="shared" ca="1" si="93"/>
        <v>0</v>
      </c>
      <c r="CF103" s="328">
        <f t="shared" ca="1" si="93"/>
        <v>0</v>
      </c>
      <c r="CG103" s="328">
        <f t="shared" ca="1" si="93"/>
        <v>0</v>
      </c>
      <c r="CH103" s="328">
        <f t="shared" ca="1" si="93"/>
        <v>0</v>
      </c>
      <c r="CI103" s="328">
        <f t="shared" ca="1" si="93"/>
        <v>0</v>
      </c>
      <c r="CJ103" s="328">
        <f t="shared" ca="1" si="93"/>
        <v>0</v>
      </c>
      <c r="CK103" s="328">
        <f t="shared" ca="1" si="93"/>
        <v>0</v>
      </c>
      <c r="CL103" s="328">
        <f t="shared" ca="1" si="93"/>
        <v>0</v>
      </c>
      <c r="CM103" s="328">
        <f t="shared" ca="1" si="93"/>
        <v>0</v>
      </c>
      <c r="CN103" s="328">
        <f t="shared" ca="1" si="93"/>
        <v>0</v>
      </c>
      <c r="CO103" s="328">
        <f t="shared" ca="1" si="93"/>
        <v>0</v>
      </c>
      <c r="CP103" s="328">
        <f t="shared" ca="1" si="93"/>
        <v>0</v>
      </c>
      <c r="CQ103" s="328">
        <f t="shared" ca="1" si="93"/>
        <v>0</v>
      </c>
      <c r="CR103" s="328">
        <f t="shared" ca="1" si="93"/>
        <v>0</v>
      </c>
      <c r="CS103" s="328">
        <f t="shared" ca="1" si="93"/>
        <v>0</v>
      </c>
      <c r="CT103" s="328">
        <f t="shared" ca="1" si="93"/>
        <v>0</v>
      </c>
      <c r="CU103" s="328">
        <f t="shared" ca="1" si="93"/>
        <v>0</v>
      </c>
      <c r="CV103" s="328">
        <f t="shared" ca="1" si="93"/>
        <v>0</v>
      </c>
      <c r="CW103" s="328">
        <f t="shared" ca="1" si="93"/>
        <v>0</v>
      </c>
      <c r="CX103" s="328">
        <f t="shared" ca="1" si="93"/>
        <v>0</v>
      </c>
      <c r="CY103" s="328">
        <f t="shared" ca="1" si="93"/>
        <v>0</v>
      </c>
      <c r="CZ103" s="328">
        <f t="shared" ca="1" si="93"/>
        <v>0</v>
      </c>
      <c r="DA103" s="328">
        <f t="shared" ca="1" si="93"/>
        <v>0</v>
      </c>
      <c r="DB103" s="328">
        <f t="shared" ca="1" si="93"/>
        <v>0</v>
      </c>
      <c r="DC103" s="328">
        <f t="shared" ca="1" si="93"/>
        <v>0</v>
      </c>
      <c r="DE103" s="113"/>
      <c r="DF103">
        <v>1</v>
      </c>
    </row>
    <row r="104" spans="1:112" ht="14.25" hidden="1" customHeight="1">
      <c r="A104" s="68">
        <v>92</v>
      </c>
      <c r="B104" s="240" t="str">
        <f t="shared" ca="1" si="70"/>
        <v>G.1.</v>
      </c>
      <c r="C104" s="303" t="str">
        <f t="shared" ref="C104:C116" ca="1" si="94">IF(OFFSET(INDIRECT("'"&amp;Opt_alt&amp;"'!C12"),$A104,0)="","",OFFSET(INDIRECT("'"&amp;Opt_alt&amp;"'!C12"),$A104,0))</f>
        <v>Veiklos ir palaikymo (atnaujinimo) sąnaudos (viešojo sektoriaus), iš viso</v>
      </c>
      <c r="D104" s="329"/>
      <c r="E104" s="528" t="str">
        <f t="shared" ca="1" si="72"/>
        <v/>
      </c>
      <c r="F104" s="336">
        <f ca="1">SUM(F105:F110)</f>
        <v>8576036.1096842457</v>
      </c>
      <c r="G104" s="336">
        <f t="shared" ref="G104" ca="1" si="95">SUM(G105:G110)</f>
        <v>18406736</v>
      </c>
      <c r="H104" s="328">
        <f ca="1">SUM(H105:H110)</f>
        <v>0</v>
      </c>
      <c r="I104" s="328">
        <f t="shared" ref="I104:BT104" ca="1" si="96">SUM(I105:I110)</f>
        <v>0</v>
      </c>
      <c r="J104" s="328">
        <f t="shared" ca="1" si="96"/>
        <v>0</v>
      </c>
      <c r="K104" s="328">
        <f t="shared" ca="1" si="96"/>
        <v>0</v>
      </c>
      <c r="L104" s="328">
        <f t="shared" ca="1" si="96"/>
        <v>0</v>
      </c>
      <c r="M104" s="328">
        <f t="shared" ca="1" si="96"/>
        <v>0</v>
      </c>
      <c r="N104" s="328">
        <f t="shared" ca="1" si="96"/>
        <v>0</v>
      </c>
      <c r="O104" s="328">
        <f t="shared" ca="1" si="96"/>
        <v>0</v>
      </c>
      <c r="P104" s="328">
        <f t="shared" ca="1" si="96"/>
        <v>165753</v>
      </c>
      <c r="Q104" s="328">
        <f t="shared" ca="1" si="96"/>
        <v>165753</v>
      </c>
      <c r="R104" s="328">
        <f t="shared" ca="1" si="96"/>
        <v>168855</v>
      </c>
      <c r="S104" s="328">
        <f t="shared" ca="1" si="96"/>
        <v>339345</v>
      </c>
      <c r="T104" s="328">
        <f t="shared" ca="1" si="96"/>
        <v>511627</v>
      </c>
      <c r="U104" s="328">
        <f t="shared" ca="1" si="96"/>
        <v>591973</v>
      </c>
      <c r="V104" s="328">
        <f t="shared" ca="1" si="96"/>
        <v>1097562</v>
      </c>
      <c r="W104" s="328">
        <f t="shared" ca="1" si="96"/>
        <v>1097562</v>
      </c>
      <c r="X104" s="328">
        <f t="shared" ca="1" si="96"/>
        <v>1097562</v>
      </c>
      <c r="Y104" s="328">
        <f t="shared" ca="1" si="96"/>
        <v>1097562</v>
      </c>
      <c r="Z104" s="328">
        <f t="shared" ca="1" si="96"/>
        <v>1097562</v>
      </c>
      <c r="AA104" s="328">
        <f t="shared" ca="1" si="96"/>
        <v>1097562</v>
      </c>
      <c r="AB104" s="328">
        <f t="shared" ca="1" si="96"/>
        <v>1097562</v>
      </c>
      <c r="AC104" s="328">
        <f t="shared" ca="1" si="96"/>
        <v>1097562</v>
      </c>
      <c r="AD104" s="328">
        <f t="shared" ca="1" si="96"/>
        <v>1097562</v>
      </c>
      <c r="AE104" s="328">
        <f t="shared" ca="1" si="96"/>
        <v>1097562</v>
      </c>
      <c r="AF104" s="328">
        <f t="shared" ca="1" si="96"/>
        <v>1097562</v>
      </c>
      <c r="AG104" s="328">
        <f t="shared" ca="1" si="96"/>
        <v>1097562</v>
      </c>
      <c r="AH104" s="328">
        <f t="shared" ca="1" si="96"/>
        <v>1097562</v>
      </c>
      <c r="AI104" s="328">
        <f t="shared" ca="1" si="96"/>
        <v>1097562</v>
      </c>
      <c r="AJ104" s="328">
        <f t="shared" ca="1" si="96"/>
        <v>1097562</v>
      </c>
      <c r="AK104" s="328">
        <f t="shared" ca="1" si="96"/>
        <v>0</v>
      </c>
      <c r="AL104" s="328">
        <f t="shared" ca="1" si="96"/>
        <v>0</v>
      </c>
      <c r="AM104" s="328">
        <f t="shared" ca="1" si="96"/>
        <v>0</v>
      </c>
      <c r="AN104" s="328">
        <f t="shared" ca="1" si="96"/>
        <v>0</v>
      </c>
      <c r="AO104" s="328">
        <f t="shared" ca="1" si="96"/>
        <v>0</v>
      </c>
      <c r="AP104" s="328">
        <f t="shared" ca="1" si="96"/>
        <v>0</v>
      </c>
      <c r="AQ104" s="328">
        <f t="shared" ca="1" si="96"/>
        <v>0</v>
      </c>
      <c r="AR104" s="328">
        <f t="shared" ca="1" si="96"/>
        <v>0</v>
      </c>
      <c r="AS104" s="328">
        <f t="shared" ca="1" si="96"/>
        <v>0</v>
      </c>
      <c r="AT104" s="328">
        <f t="shared" ca="1" si="96"/>
        <v>0</v>
      </c>
      <c r="AU104" s="328">
        <f t="shared" ca="1" si="96"/>
        <v>0</v>
      </c>
      <c r="AV104" s="328">
        <f t="shared" ca="1" si="96"/>
        <v>0</v>
      </c>
      <c r="AW104" s="328">
        <f t="shared" ca="1" si="96"/>
        <v>0</v>
      </c>
      <c r="AX104" s="328">
        <f t="shared" ca="1" si="96"/>
        <v>0</v>
      </c>
      <c r="AY104" s="328">
        <f t="shared" ca="1" si="96"/>
        <v>0</v>
      </c>
      <c r="AZ104" s="328">
        <f t="shared" ca="1" si="96"/>
        <v>0</v>
      </c>
      <c r="BA104" s="328">
        <f t="shared" ca="1" si="96"/>
        <v>0</v>
      </c>
      <c r="BB104" s="328">
        <f t="shared" ca="1" si="96"/>
        <v>0</v>
      </c>
      <c r="BC104" s="328">
        <f t="shared" ca="1" si="96"/>
        <v>0</v>
      </c>
      <c r="BD104" s="328">
        <f t="shared" ca="1" si="96"/>
        <v>0</v>
      </c>
      <c r="BE104" s="328">
        <f t="shared" ca="1" si="96"/>
        <v>0</v>
      </c>
      <c r="BF104" s="328">
        <f t="shared" ca="1" si="96"/>
        <v>0</v>
      </c>
      <c r="BG104" s="328">
        <f t="shared" ca="1" si="96"/>
        <v>0</v>
      </c>
      <c r="BH104" s="328">
        <f t="shared" ca="1" si="96"/>
        <v>0</v>
      </c>
      <c r="BI104" s="328">
        <f t="shared" ca="1" si="96"/>
        <v>0</v>
      </c>
      <c r="BJ104" s="328">
        <f t="shared" ca="1" si="96"/>
        <v>0</v>
      </c>
      <c r="BK104" s="328">
        <f t="shared" ca="1" si="96"/>
        <v>0</v>
      </c>
      <c r="BL104" s="328">
        <f t="shared" ca="1" si="96"/>
        <v>0</v>
      </c>
      <c r="BM104" s="328">
        <f t="shared" ca="1" si="96"/>
        <v>0</v>
      </c>
      <c r="BN104" s="328">
        <f t="shared" ca="1" si="96"/>
        <v>0</v>
      </c>
      <c r="BO104" s="328">
        <f t="shared" ca="1" si="96"/>
        <v>0</v>
      </c>
      <c r="BP104" s="328">
        <f t="shared" ca="1" si="96"/>
        <v>0</v>
      </c>
      <c r="BQ104" s="328">
        <f t="shared" ca="1" si="96"/>
        <v>0</v>
      </c>
      <c r="BR104" s="328">
        <f t="shared" ca="1" si="96"/>
        <v>0</v>
      </c>
      <c r="BS104" s="328">
        <f t="shared" ca="1" si="96"/>
        <v>0</v>
      </c>
      <c r="BT104" s="328">
        <f t="shared" ca="1" si="96"/>
        <v>0</v>
      </c>
      <c r="BU104" s="328">
        <f t="shared" ref="BU104:DB104" ca="1" si="97">SUM(BU105:BU110)</f>
        <v>0</v>
      </c>
      <c r="BV104" s="328">
        <f t="shared" ca="1" si="97"/>
        <v>0</v>
      </c>
      <c r="BW104" s="328">
        <f t="shared" ca="1" si="97"/>
        <v>0</v>
      </c>
      <c r="BX104" s="328">
        <f t="shared" ca="1" si="97"/>
        <v>0</v>
      </c>
      <c r="BY104" s="328">
        <f t="shared" ca="1" si="97"/>
        <v>0</v>
      </c>
      <c r="BZ104" s="328">
        <f t="shared" ca="1" si="97"/>
        <v>0</v>
      </c>
      <c r="CA104" s="328">
        <f t="shared" ca="1" si="97"/>
        <v>0</v>
      </c>
      <c r="CB104" s="328">
        <f t="shared" ca="1" si="97"/>
        <v>0</v>
      </c>
      <c r="CC104" s="328">
        <f t="shared" ca="1" si="97"/>
        <v>0</v>
      </c>
      <c r="CD104" s="328">
        <f t="shared" ca="1" si="97"/>
        <v>0</v>
      </c>
      <c r="CE104" s="328">
        <f t="shared" ca="1" si="97"/>
        <v>0</v>
      </c>
      <c r="CF104" s="328">
        <f t="shared" ca="1" si="97"/>
        <v>0</v>
      </c>
      <c r="CG104" s="328">
        <f t="shared" ca="1" si="97"/>
        <v>0</v>
      </c>
      <c r="CH104" s="328">
        <f t="shared" ca="1" si="97"/>
        <v>0</v>
      </c>
      <c r="CI104" s="328">
        <f t="shared" ca="1" si="97"/>
        <v>0</v>
      </c>
      <c r="CJ104" s="328">
        <f t="shared" ca="1" si="97"/>
        <v>0</v>
      </c>
      <c r="CK104" s="328">
        <f t="shared" ca="1" si="97"/>
        <v>0</v>
      </c>
      <c r="CL104" s="328">
        <f t="shared" ca="1" si="97"/>
        <v>0</v>
      </c>
      <c r="CM104" s="328">
        <f t="shared" ca="1" si="97"/>
        <v>0</v>
      </c>
      <c r="CN104" s="328">
        <f t="shared" ca="1" si="97"/>
        <v>0</v>
      </c>
      <c r="CO104" s="328">
        <f t="shared" ca="1" si="97"/>
        <v>0</v>
      </c>
      <c r="CP104" s="328">
        <f t="shared" ca="1" si="97"/>
        <v>0</v>
      </c>
      <c r="CQ104" s="328">
        <f t="shared" ca="1" si="97"/>
        <v>0</v>
      </c>
      <c r="CR104" s="328">
        <f t="shared" ca="1" si="97"/>
        <v>0</v>
      </c>
      <c r="CS104" s="328">
        <f t="shared" ca="1" si="97"/>
        <v>0</v>
      </c>
      <c r="CT104" s="328">
        <f t="shared" ca="1" si="97"/>
        <v>0</v>
      </c>
      <c r="CU104" s="328">
        <f t="shared" ca="1" si="97"/>
        <v>0</v>
      </c>
      <c r="CV104" s="328">
        <f t="shared" ca="1" si="97"/>
        <v>0</v>
      </c>
      <c r="CW104" s="328">
        <f t="shared" ca="1" si="97"/>
        <v>0</v>
      </c>
      <c r="CX104" s="328">
        <f t="shared" ca="1" si="97"/>
        <v>0</v>
      </c>
      <c r="CY104" s="328">
        <f t="shared" ca="1" si="97"/>
        <v>0</v>
      </c>
      <c r="CZ104" s="328">
        <f t="shared" ca="1" si="97"/>
        <v>0</v>
      </c>
      <c r="DA104" s="328">
        <f t="shared" ca="1" si="97"/>
        <v>0</v>
      </c>
      <c r="DB104" s="328">
        <f t="shared" ca="1" si="97"/>
        <v>0</v>
      </c>
      <c r="DC104" s="328">
        <f ca="1">SUM(DC105:DC110)</f>
        <v>0</v>
      </c>
      <c r="DE104" s="113"/>
      <c r="DF104">
        <v>1</v>
      </c>
    </row>
    <row r="105" spans="1:112" ht="14.25" hidden="1" customHeight="1">
      <c r="A105" s="68">
        <v>93</v>
      </c>
      <c r="B105" s="240" t="str">
        <f t="shared" ca="1" si="70"/>
        <v>G.1.1.</v>
      </c>
      <c r="C105" s="241" t="str">
        <f t="shared" ca="1" si="94"/>
        <v>Veiklos 18 veiklos sąnaudų pokytis</v>
      </c>
      <c r="D105" s="162"/>
      <c r="E105" s="242">
        <f t="shared" ca="1" si="72"/>
        <v>0.21</v>
      </c>
      <c r="F105" s="171">
        <f ca="1">H105+NPV(FD,I105:INDEX(I105:DC105,PAL))</f>
        <v>8576036.1096842457</v>
      </c>
      <c r="G105" s="171">
        <f ca="1">SUMIF($H$5:$DC$5,"&lt;="&amp;PAL,$H105:$DC105)</f>
        <v>18406736</v>
      </c>
      <c r="H105" s="243">
        <f t="shared" ref="H105:H145" ca="1" si="98">OFFSET(INDIRECT("'"&amp;Opt_alt&amp;"'!H12"),$A105,H$5)*$DF105</f>
        <v>0</v>
      </c>
      <c r="I105" s="243">
        <f t="shared" ref="I105:BT107" ca="1" si="99">OFFSET(INDIRECT("'"&amp;Opt_alt&amp;"'!H12"),$A105,I$5)*$DF105</f>
        <v>0</v>
      </c>
      <c r="J105" s="243">
        <f t="shared" ca="1" si="99"/>
        <v>0</v>
      </c>
      <c r="K105" s="243">
        <f t="shared" ca="1" si="99"/>
        <v>0</v>
      </c>
      <c r="L105" s="243">
        <f t="shared" ca="1" si="99"/>
        <v>0</v>
      </c>
      <c r="M105" s="243">
        <f t="shared" ca="1" si="99"/>
        <v>0</v>
      </c>
      <c r="N105" s="243">
        <f t="shared" ca="1" si="99"/>
        <v>0</v>
      </c>
      <c r="O105" s="243">
        <f t="shared" ca="1" si="99"/>
        <v>0</v>
      </c>
      <c r="P105" s="243">
        <f t="shared" ca="1" si="99"/>
        <v>165753</v>
      </c>
      <c r="Q105" s="243">
        <f t="shared" ca="1" si="99"/>
        <v>165753</v>
      </c>
      <c r="R105" s="243">
        <f t="shared" ca="1" si="99"/>
        <v>168855</v>
      </c>
      <c r="S105" s="243">
        <f t="shared" ca="1" si="99"/>
        <v>339345</v>
      </c>
      <c r="T105" s="243">
        <f t="shared" ca="1" si="99"/>
        <v>511627</v>
      </c>
      <c r="U105" s="243">
        <f t="shared" ca="1" si="99"/>
        <v>591973</v>
      </c>
      <c r="V105" s="243">
        <f t="shared" ca="1" si="99"/>
        <v>1097562</v>
      </c>
      <c r="W105" s="243">
        <f t="shared" ca="1" si="99"/>
        <v>1097562</v>
      </c>
      <c r="X105" s="243">
        <f t="shared" ca="1" si="99"/>
        <v>1097562</v>
      </c>
      <c r="Y105" s="243">
        <f t="shared" ca="1" si="99"/>
        <v>1097562</v>
      </c>
      <c r="Z105" s="243">
        <f t="shared" ca="1" si="99"/>
        <v>1097562</v>
      </c>
      <c r="AA105" s="243">
        <f t="shared" ca="1" si="99"/>
        <v>1097562</v>
      </c>
      <c r="AB105" s="243">
        <f t="shared" ca="1" si="99"/>
        <v>1097562</v>
      </c>
      <c r="AC105" s="243">
        <f t="shared" ca="1" si="99"/>
        <v>1097562</v>
      </c>
      <c r="AD105" s="243">
        <f t="shared" ca="1" si="99"/>
        <v>1097562</v>
      </c>
      <c r="AE105" s="243">
        <f t="shared" ca="1" si="99"/>
        <v>1097562</v>
      </c>
      <c r="AF105" s="243">
        <f t="shared" ca="1" si="99"/>
        <v>1097562</v>
      </c>
      <c r="AG105" s="243">
        <f t="shared" ca="1" si="99"/>
        <v>1097562</v>
      </c>
      <c r="AH105" s="243">
        <f t="shared" ca="1" si="99"/>
        <v>1097562</v>
      </c>
      <c r="AI105" s="243">
        <f t="shared" ca="1" si="99"/>
        <v>1097562</v>
      </c>
      <c r="AJ105" s="243">
        <f t="shared" ca="1" si="99"/>
        <v>1097562</v>
      </c>
      <c r="AK105" s="243">
        <f t="shared" ca="1" si="99"/>
        <v>0</v>
      </c>
      <c r="AL105" s="243">
        <f t="shared" ca="1" si="99"/>
        <v>0</v>
      </c>
      <c r="AM105" s="243">
        <f t="shared" ca="1" si="99"/>
        <v>0</v>
      </c>
      <c r="AN105" s="243">
        <f t="shared" ca="1" si="99"/>
        <v>0</v>
      </c>
      <c r="AO105" s="243">
        <f t="shared" ca="1" si="99"/>
        <v>0</v>
      </c>
      <c r="AP105" s="243">
        <f t="shared" ca="1" si="99"/>
        <v>0</v>
      </c>
      <c r="AQ105" s="243">
        <f t="shared" ca="1" si="99"/>
        <v>0</v>
      </c>
      <c r="AR105" s="243">
        <f t="shared" ca="1" si="99"/>
        <v>0</v>
      </c>
      <c r="AS105" s="243">
        <f t="shared" ca="1" si="99"/>
        <v>0</v>
      </c>
      <c r="AT105" s="243">
        <f t="shared" ca="1" si="99"/>
        <v>0</v>
      </c>
      <c r="AU105" s="243">
        <f t="shared" ca="1" si="99"/>
        <v>0</v>
      </c>
      <c r="AV105" s="243">
        <f t="shared" ca="1" si="99"/>
        <v>0</v>
      </c>
      <c r="AW105" s="243">
        <f t="shared" ca="1" si="99"/>
        <v>0</v>
      </c>
      <c r="AX105" s="243">
        <f t="shared" ca="1" si="99"/>
        <v>0</v>
      </c>
      <c r="AY105" s="243">
        <f t="shared" ca="1" si="99"/>
        <v>0</v>
      </c>
      <c r="AZ105" s="243">
        <f t="shared" ca="1" si="99"/>
        <v>0</v>
      </c>
      <c r="BA105" s="243">
        <f t="shared" ca="1" si="99"/>
        <v>0</v>
      </c>
      <c r="BB105" s="243">
        <f t="shared" ca="1" si="99"/>
        <v>0</v>
      </c>
      <c r="BC105" s="243">
        <f t="shared" ca="1" si="99"/>
        <v>0</v>
      </c>
      <c r="BD105" s="243">
        <f t="shared" ca="1" si="99"/>
        <v>0</v>
      </c>
      <c r="BE105" s="243">
        <f t="shared" ca="1" si="99"/>
        <v>0</v>
      </c>
      <c r="BF105" s="243">
        <f t="shared" ca="1" si="99"/>
        <v>0</v>
      </c>
      <c r="BG105" s="243">
        <f t="shared" ca="1" si="99"/>
        <v>0</v>
      </c>
      <c r="BH105" s="243">
        <f t="shared" ca="1" si="99"/>
        <v>0</v>
      </c>
      <c r="BI105" s="243">
        <f t="shared" ca="1" si="99"/>
        <v>0</v>
      </c>
      <c r="BJ105" s="243">
        <f t="shared" ca="1" si="99"/>
        <v>0</v>
      </c>
      <c r="BK105" s="243">
        <f t="shared" ca="1" si="99"/>
        <v>0</v>
      </c>
      <c r="BL105" s="243">
        <f t="shared" ca="1" si="99"/>
        <v>0</v>
      </c>
      <c r="BM105" s="243">
        <f t="shared" ca="1" si="99"/>
        <v>0</v>
      </c>
      <c r="BN105" s="243">
        <f t="shared" ca="1" si="99"/>
        <v>0</v>
      </c>
      <c r="BO105" s="243">
        <f t="shared" ca="1" si="99"/>
        <v>0</v>
      </c>
      <c r="BP105" s="243">
        <f t="shared" ca="1" si="99"/>
        <v>0</v>
      </c>
      <c r="BQ105" s="243">
        <f t="shared" ca="1" si="99"/>
        <v>0</v>
      </c>
      <c r="BR105" s="243">
        <f t="shared" ca="1" si="99"/>
        <v>0</v>
      </c>
      <c r="BS105" s="243">
        <f t="shared" ca="1" si="99"/>
        <v>0</v>
      </c>
      <c r="BT105" s="243">
        <f t="shared" ca="1" si="99"/>
        <v>0</v>
      </c>
      <c r="BU105" s="243">
        <f t="shared" ca="1" si="90"/>
        <v>0</v>
      </c>
      <c r="BV105" s="243">
        <f t="shared" ca="1" si="90"/>
        <v>0</v>
      </c>
      <c r="BW105" s="243">
        <f t="shared" ca="1" si="90"/>
        <v>0</v>
      </c>
      <c r="BX105" s="243">
        <f t="shared" ca="1" si="90"/>
        <v>0</v>
      </c>
      <c r="BY105" s="243">
        <f t="shared" ca="1" si="90"/>
        <v>0</v>
      </c>
      <c r="BZ105" s="243">
        <f t="shared" ca="1" si="90"/>
        <v>0</v>
      </c>
      <c r="CA105" s="243">
        <f t="shared" ca="1" si="90"/>
        <v>0</v>
      </c>
      <c r="CB105" s="243">
        <f t="shared" ca="1" si="90"/>
        <v>0</v>
      </c>
      <c r="CC105" s="243">
        <f t="shared" ca="1" si="90"/>
        <v>0</v>
      </c>
      <c r="CD105" s="243">
        <f t="shared" ca="1" si="90"/>
        <v>0</v>
      </c>
      <c r="CE105" s="243">
        <f t="shared" ca="1" si="90"/>
        <v>0</v>
      </c>
      <c r="CF105" s="243">
        <f t="shared" ca="1" si="90"/>
        <v>0</v>
      </c>
      <c r="CG105" s="243">
        <f t="shared" ca="1" si="90"/>
        <v>0</v>
      </c>
      <c r="CH105" s="243">
        <f t="shared" ca="1" si="90"/>
        <v>0</v>
      </c>
      <c r="CI105" s="243">
        <f t="shared" ca="1" si="90"/>
        <v>0</v>
      </c>
      <c r="CJ105" s="243">
        <f t="shared" ca="1" si="90"/>
        <v>0</v>
      </c>
      <c r="CK105" s="243">
        <f t="shared" ca="1" si="90"/>
        <v>0</v>
      </c>
      <c r="CL105" s="243">
        <f t="shared" ca="1" si="90"/>
        <v>0</v>
      </c>
      <c r="CM105" s="243">
        <f t="shared" ca="1" si="90"/>
        <v>0</v>
      </c>
      <c r="CN105" s="243">
        <f t="shared" ca="1" si="90"/>
        <v>0</v>
      </c>
      <c r="CO105" s="243">
        <f t="shared" ca="1" si="90"/>
        <v>0</v>
      </c>
      <c r="CP105" s="243">
        <f t="shared" ca="1" si="90"/>
        <v>0</v>
      </c>
      <c r="CQ105" s="243">
        <f t="shared" ca="1" si="90"/>
        <v>0</v>
      </c>
      <c r="CR105" s="243">
        <f t="shared" ca="1" si="90"/>
        <v>0</v>
      </c>
      <c r="CS105" s="243">
        <f t="shared" ca="1" si="90"/>
        <v>0</v>
      </c>
      <c r="CT105" s="243">
        <f t="shared" ca="1" si="90"/>
        <v>0</v>
      </c>
      <c r="CU105" s="243">
        <f t="shared" ca="1" si="90"/>
        <v>0</v>
      </c>
      <c r="CV105" s="243">
        <f t="shared" ca="1" si="90"/>
        <v>0</v>
      </c>
      <c r="CW105" s="243">
        <f t="shared" ca="1" si="90"/>
        <v>0</v>
      </c>
      <c r="CX105" s="243">
        <f t="shared" ca="1" si="90"/>
        <v>0</v>
      </c>
      <c r="CY105" s="243">
        <f t="shared" ca="1" si="90"/>
        <v>0</v>
      </c>
      <c r="CZ105" s="243">
        <f t="shared" ca="1" si="90"/>
        <v>0</v>
      </c>
      <c r="DA105" s="243">
        <f t="shared" ca="1" si="90"/>
        <v>0</v>
      </c>
      <c r="DB105" s="243">
        <f t="shared" ca="1" si="90"/>
        <v>0</v>
      </c>
      <c r="DC105" s="243">
        <f t="shared" ca="1" si="90"/>
        <v>0</v>
      </c>
      <c r="DE105" s="113" t="str">
        <f t="shared" ca="1" si="74"/>
        <v>G.1.1.</v>
      </c>
      <c r="DF105">
        <v>1</v>
      </c>
      <c r="DG105">
        <f t="shared" ca="1" si="75"/>
        <v>21</v>
      </c>
    </row>
    <row r="106" spans="1:112" hidden="1">
      <c r="A106" s="68">
        <v>94</v>
      </c>
      <c r="B106" s="240" t="str">
        <f t="shared" ca="1" si="70"/>
        <v>G.1.2.</v>
      </c>
      <c r="C106" s="241" t="str">
        <f t="shared" ca="1" si="94"/>
        <v>Veiklos ir palaikymo (atnaujinimo) sąnaudos 2 (viešojo sektoriaus)</v>
      </c>
      <c r="D106" s="162"/>
      <c r="E106" s="242">
        <f t="shared" ca="1" si="72"/>
        <v>0.21</v>
      </c>
      <c r="F106" s="171">
        <f ca="1">H106+NPV(FD,I106:INDEX(I106:DC106,PAL))</f>
        <v>0</v>
      </c>
      <c r="G106" s="171">
        <f ca="1">SUMIF($H$5:$DC$5,"&lt;="&amp;PAL,$H106:$DC106)</f>
        <v>0</v>
      </c>
      <c r="H106" s="243">
        <f t="shared" ca="1" si="98"/>
        <v>0</v>
      </c>
      <c r="I106" s="243">
        <f t="shared" ca="1" si="99"/>
        <v>0</v>
      </c>
      <c r="J106" s="243">
        <f t="shared" ca="1" si="99"/>
        <v>0</v>
      </c>
      <c r="K106" s="243">
        <f t="shared" ca="1" si="99"/>
        <v>0</v>
      </c>
      <c r="L106" s="243">
        <f t="shared" ca="1" si="99"/>
        <v>0</v>
      </c>
      <c r="M106" s="243">
        <f t="shared" ca="1" si="99"/>
        <v>0</v>
      </c>
      <c r="N106" s="243">
        <f t="shared" ca="1" si="99"/>
        <v>0</v>
      </c>
      <c r="O106" s="243">
        <f t="shared" ca="1" si="99"/>
        <v>0</v>
      </c>
      <c r="P106" s="243">
        <f t="shared" ca="1" si="99"/>
        <v>0</v>
      </c>
      <c r="Q106" s="243">
        <f t="shared" ca="1" si="99"/>
        <v>0</v>
      </c>
      <c r="R106" s="243">
        <f t="shared" ca="1" si="99"/>
        <v>0</v>
      </c>
      <c r="S106" s="243">
        <f t="shared" ca="1" si="99"/>
        <v>0</v>
      </c>
      <c r="T106" s="243">
        <f t="shared" ca="1" si="99"/>
        <v>0</v>
      </c>
      <c r="U106" s="243">
        <f t="shared" ca="1" si="99"/>
        <v>0</v>
      </c>
      <c r="V106" s="243">
        <f t="shared" ca="1" si="99"/>
        <v>0</v>
      </c>
      <c r="W106" s="243">
        <f t="shared" ca="1" si="99"/>
        <v>0</v>
      </c>
      <c r="X106" s="243">
        <f t="shared" ca="1" si="99"/>
        <v>0</v>
      </c>
      <c r="Y106" s="243">
        <f t="shared" ca="1" si="99"/>
        <v>0</v>
      </c>
      <c r="Z106" s="243">
        <f t="shared" ca="1" si="99"/>
        <v>0</v>
      </c>
      <c r="AA106" s="243">
        <f t="shared" ca="1" si="99"/>
        <v>0</v>
      </c>
      <c r="AB106" s="243">
        <f t="shared" ca="1" si="99"/>
        <v>0</v>
      </c>
      <c r="AC106" s="243">
        <f t="shared" ca="1" si="99"/>
        <v>0</v>
      </c>
      <c r="AD106" s="243">
        <f t="shared" ca="1" si="99"/>
        <v>0</v>
      </c>
      <c r="AE106" s="243">
        <f t="shared" ca="1" si="99"/>
        <v>0</v>
      </c>
      <c r="AF106" s="243">
        <f t="shared" ca="1" si="99"/>
        <v>0</v>
      </c>
      <c r="AG106" s="243">
        <f t="shared" ca="1" si="99"/>
        <v>0</v>
      </c>
      <c r="AH106" s="243">
        <f t="shared" ca="1" si="99"/>
        <v>0</v>
      </c>
      <c r="AI106" s="243">
        <f t="shared" ca="1" si="99"/>
        <v>0</v>
      </c>
      <c r="AJ106" s="243">
        <f t="shared" ca="1" si="99"/>
        <v>0</v>
      </c>
      <c r="AK106" s="243">
        <f t="shared" ca="1" si="99"/>
        <v>0</v>
      </c>
      <c r="AL106" s="243">
        <f t="shared" ca="1" si="99"/>
        <v>0</v>
      </c>
      <c r="AM106" s="243">
        <f t="shared" ca="1" si="99"/>
        <v>0</v>
      </c>
      <c r="AN106" s="243">
        <f t="shared" ca="1" si="99"/>
        <v>0</v>
      </c>
      <c r="AO106" s="243">
        <f t="shared" ca="1" si="99"/>
        <v>0</v>
      </c>
      <c r="AP106" s="243">
        <f t="shared" ca="1" si="99"/>
        <v>0</v>
      </c>
      <c r="AQ106" s="243">
        <f t="shared" ca="1" si="99"/>
        <v>0</v>
      </c>
      <c r="AR106" s="243">
        <f t="shared" ca="1" si="99"/>
        <v>0</v>
      </c>
      <c r="AS106" s="243">
        <f t="shared" ca="1" si="99"/>
        <v>0</v>
      </c>
      <c r="AT106" s="243">
        <f t="shared" ca="1" si="99"/>
        <v>0</v>
      </c>
      <c r="AU106" s="243">
        <f t="shared" ca="1" si="99"/>
        <v>0</v>
      </c>
      <c r="AV106" s="243">
        <f t="shared" ca="1" si="99"/>
        <v>0</v>
      </c>
      <c r="AW106" s="243">
        <f t="shared" ca="1" si="99"/>
        <v>0</v>
      </c>
      <c r="AX106" s="243">
        <f t="shared" ca="1" si="99"/>
        <v>0</v>
      </c>
      <c r="AY106" s="243">
        <f t="shared" ca="1" si="99"/>
        <v>0</v>
      </c>
      <c r="AZ106" s="243">
        <f t="shared" ca="1" si="99"/>
        <v>0</v>
      </c>
      <c r="BA106" s="243">
        <f t="shared" ca="1" si="99"/>
        <v>0</v>
      </c>
      <c r="BB106" s="243">
        <f t="shared" ca="1" si="99"/>
        <v>0</v>
      </c>
      <c r="BC106" s="243">
        <f t="shared" ca="1" si="99"/>
        <v>0</v>
      </c>
      <c r="BD106" s="243">
        <f t="shared" ca="1" si="99"/>
        <v>0</v>
      </c>
      <c r="BE106" s="243">
        <f t="shared" ca="1" si="99"/>
        <v>0</v>
      </c>
      <c r="BF106" s="243">
        <f t="shared" ca="1" si="99"/>
        <v>0</v>
      </c>
      <c r="BG106" s="243">
        <f t="shared" ca="1" si="99"/>
        <v>0</v>
      </c>
      <c r="BH106" s="243">
        <f t="shared" ca="1" si="99"/>
        <v>0</v>
      </c>
      <c r="BI106" s="243">
        <f t="shared" ca="1" si="99"/>
        <v>0</v>
      </c>
      <c r="BJ106" s="243">
        <f t="shared" ca="1" si="99"/>
        <v>0</v>
      </c>
      <c r="BK106" s="243">
        <f t="shared" ca="1" si="99"/>
        <v>0</v>
      </c>
      <c r="BL106" s="243">
        <f t="shared" ca="1" si="99"/>
        <v>0</v>
      </c>
      <c r="BM106" s="243">
        <f t="shared" ca="1" si="99"/>
        <v>0</v>
      </c>
      <c r="BN106" s="243">
        <f t="shared" ca="1" si="99"/>
        <v>0</v>
      </c>
      <c r="BO106" s="243">
        <f t="shared" ca="1" si="99"/>
        <v>0</v>
      </c>
      <c r="BP106" s="243">
        <f t="shared" ca="1" si="99"/>
        <v>0</v>
      </c>
      <c r="BQ106" s="243">
        <f t="shared" ca="1" si="99"/>
        <v>0</v>
      </c>
      <c r="BR106" s="243">
        <f t="shared" ca="1" si="99"/>
        <v>0</v>
      </c>
      <c r="BS106" s="243">
        <f t="shared" ca="1" si="99"/>
        <v>0</v>
      </c>
      <c r="BT106" s="243">
        <f t="shared" ca="1" si="99"/>
        <v>0</v>
      </c>
      <c r="BU106" s="243">
        <f t="shared" ca="1" si="90"/>
        <v>0</v>
      </c>
      <c r="BV106" s="243">
        <f t="shared" ca="1" si="90"/>
        <v>0</v>
      </c>
      <c r="BW106" s="243">
        <f t="shared" ca="1" si="90"/>
        <v>0</v>
      </c>
      <c r="BX106" s="243">
        <f t="shared" ca="1" si="90"/>
        <v>0</v>
      </c>
      <c r="BY106" s="243">
        <f t="shared" ca="1" si="90"/>
        <v>0</v>
      </c>
      <c r="BZ106" s="243">
        <f t="shared" ca="1" si="90"/>
        <v>0</v>
      </c>
      <c r="CA106" s="243">
        <f t="shared" ca="1" si="90"/>
        <v>0</v>
      </c>
      <c r="CB106" s="243">
        <f t="shared" ca="1" si="90"/>
        <v>0</v>
      </c>
      <c r="CC106" s="243">
        <f t="shared" ca="1" si="90"/>
        <v>0</v>
      </c>
      <c r="CD106" s="243">
        <f t="shared" ref="CD106:DC106" ca="1" si="100">OFFSET(INDIRECT("'"&amp;Opt_alt&amp;"'!H12"),$A106,CD$5)*$DF106</f>
        <v>0</v>
      </c>
      <c r="CE106" s="243">
        <f t="shared" ca="1" si="100"/>
        <v>0</v>
      </c>
      <c r="CF106" s="243">
        <f t="shared" ca="1" si="100"/>
        <v>0</v>
      </c>
      <c r="CG106" s="243">
        <f t="shared" ca="1" si="100"/>
        <v>0</v>
      </c>
      <c r="CH106" s="243">
        <f t="shared" ca="1" si="100"/>
        <v>0</v>
      </c>
      <c r="CI106" s="243">
        <f t="shared" ca="1" si="100"/>
        <v>0</v>
      </c>
      <c r="CJ106" s="243">
        <f t="shared" ca="1" si="100"/>
        <v>0</v>
      </c>
      <c r="CK106" s="243">
        <f t="shared" ca="1" si="100"/>
        <v>0</v>
      </c>
      <c r="CL106" s="243">
        <f t="shared" ca="1" si="100"/>
        <v>0</v>
      </c>
      <c r="CM106" s="243">
        <f t="shared" ca="1" si="100"/>
        <v>0</v>
      </c>
      <c r="CN106" s="243">
        <f t="shared" ca="1" si="100"/>
        <v>0</v>
      </c>
      <c r="CO106" s="243">
        <f t="shared" ca="1" si="100"/>
        <v>0</v>
      </c>
      <c r="CP106" s="243">
        <f t="shared" ca="1" si="100"/>
        <v>0</v>
      </c>
      <c r="CQ106" s="243">
        <f t="shared" ca="1" si="100"/>
        <v>0</v>
      </c>
      <c r="CR106" s="243">
        <f t="shared" ca="1" si="100"/>
        <v>0</v>
      </c>
      <c r="CS106" s="243">
        <f t="shared" ca="1" si="100"/>
        <v>0</v>
      </c>
      <c r="CT106" s="243">
        <f t="shared" ca="1" si="100"/>
        <v>0</v>
      </c>
      <c r="CU106" s="243">
        <f t="shared" ca="1" si="100"/>
        <v>0</v>
      </c>
      <c r="CV106" s="243">
        <f t="shared" ca="1" si="100"/>
        <v>0</v>
      </c>
      <c r="CW106" s="243">
        <f t="shared" ca="1" si="100"/>
        <v>0</v>
      </c>
      <c r="CX106" s="243">
        <f t="shared" ca="1" si="100"/>
        <v>0</v>
      </c>
      <c r="CY106" s="243">
        <f t="shared" ca="1" si="100"/>
        <v>0</v>
      </c>
      <c r="CZ106" s="243">
        <f t="shared" ca="1" si="100"/>
        <v>0</v>
      </c>
      <c r="DA106" s="243">
        <f t="shared" ca="1" si="100"/>
        <v>0</v>
      </c>
      <c r="DB106" s="243">
        <f t="shared" ca="1" si="100"/>
        <v>0</v>
      </c>
      <c r="DC106" s="243">
        <f t="shared" ca="1" si="100"/>
        <v>0</v>
      </c>
      <c r="DE106" s="113" t="str">
        <f t="shared" ca="1" si="74"/>
        <v>G.1.2.</v>
      </c>
      <c r="DF106">
        <v>1</v>
      </c>
      <c r="DG106">
        <f t="shared" ca="1" si="75"/>
        <v>21</v>
      </c>
    </row>
    <row r="107" spans="1:112" hidden="1">
      <c r="A107" s="68">
        <v>95</v>
      </c>
      <c r="B107" s="240" t="str">
        <f t="shared" ca="1" si="70"/>
        <v>G.1.3.</v>
      </c>
      <c r="C107" s="241" t="str">
        <f t="shared" ca="1" si="94"/>
        <v>Veiklos ir palaikymo (atnaujinimo) sąnaudos 3 (viešojo sektoriaus)</v>
      </c>
      <c r="D107" s="162"/>
      <c r="E107" s="242">
        <f t="shared" ca="1" si="72"/>
        <v>0.21</v>
      </c>
      <c r="F107" s="171">
        <f ca="1">H107+NPV(FD,I107:INDEX(I107:DC107,PAL))</f>
        <v>0</v>
      </c>
      <c r="G107" s="171">
        <f ca="1">SUMIF($H$5:$DC$5,"&lt;="&amp;PAL,$H107:$DC107)</f>
        <v>0</v>
      </c>
      <c r="H107" s="243">
        <f t="shared" ca="1" si="98"/>
        <v>0</v>
      </c>
      <c r="I107" s="243">
        <f t="shared" ca="1" si="99"/>
        <v>0</v>
      </c>
      <c r="J107" s="243">
        <f t="shared" ca="1" si="99"/>
        <v>0</v>
      </c>
      <c r="K107" s="243">
        <f t="shared" ca="1" si="99"/>
        <v>0</v>
      </c>
      <c r="L107" s="243">
        <f t="shared" ca="1" si="99"/>
        <v>0</v>
      </c>
      <c r="M107" s="243">
        <f t="shared" ca="1" si="99"/>
        <v>0</v>
      </c>
      <c r="N107" s="243">
        <f t="shared" ca="1" si="99"/>
        <v>0</v>
      </c>
      <c r="O107" s="243">
        <f t="shared" ca="1" si="99"/>
        <v>0</v>
      </c>
      <c r="P107" s="243">
        <f t="shared" ca="1" si="99"/>
        <v>0</v>
      </c>
      <c r="Q107" s="243">
        <f t="shared" ca="1" si="99"/>
        <v>0</v>
      </c>
      <c r="R107" s="243">
        <f t="shared" ca="1" si="99"/>
        <v>0</v>
      </c>
      <c r="S107" s="243">
        <f t="shared" ca="1" si="99"/>
        <v>0</v>
      </c>
      <c r="T107" s="243">
        <f t="shared" ca="1" si="99"/>
        <v>0</v>
      </c>
      <c r="U107" s="243">
        <f t="shared" ca="1" si="99"/>
        <v>0</v>
      </c>
      <c r="V107" s="243">
        <f t="shared" ca="1" si="99"/>
        <v>0</v>
      </c>
      <c r="W107" s="243">
        <f t="shared" ca="1" si="99"/>
        <v>0</v>
      </c>
      <c r="X107" s="243">
        <f t="shared" ca="1" si="99"/>
        <v>0</v>
      </c>
      <c r="Y107" s="243">
        <f t="shared" ca="1" si="99"/>
        <v>0</v>
      </c>
      <c r="Z107" s="243">
        <f t="shared" ca="1" si="99"/>
        <v>0</v>
      </c>
      <c r="AA107" s="243">
        <f t="shared" ca="1" si="99"/>
        <v>0</v>
      </c>
      <c r="AB107" s="243">
        <f t="shared" ca="1" si="99"/>
        <v>0</v>
      </c>
      <c r="AC107" s="243">
        <f t="shared" ca="1" si="99"/>
        <v>0</v>
      </c>
      <c r="AD107" s="243">
        <f t="shared" ca="1" si="99"/>
        <v>0</v>
      </c>
      <c r="AE107" s="243">
        <f t="shared" ca="1" si="99"/>
        <v>0</v>
      </c>
      <c r="AF107" s="243">
        <f t="shared" ca="1" si="99"/>
        <v>0</v>
      </c>
      <c r="AG107" s="243">
        <f t="shared" ca="1" si="99"/>
        <v>0</v>
      </c>
      <c r="AH107" s="243">
        <f t="shared" ca="1" si="99"/>
        <v>0</v>
      </c>
      <c r="AI107" s="243">
        <f t="shared" ca="1" si="99"/>
        <v>0</v>
      </c>
      <c r="AJ107" s="243">
        <f t="shared" ca="1" si="99"/>
        <v>0</v>
      </c>
      <c r="AK107" s="243">
        <f t="shared" ca="1" si="99"/>
        <v>0</v>
      </c>
      <c r="AL107" s="243">
        <f t="shared" ca="1" si="99"/>
        <v>0</v>
      </c>
      <c r="AM107" s="243">
        <f t="shared" ca="1" si="99"/>
        <v>0</v>
      </c>
      <c r="AN107" s="243">
        <f t="shared" ca="1" si="99"/>
        <v>0</v>
      </c>
      <c r="AO107" s="243">
        <f t="shared" ca="1" si="99"/>
        <v>0</v>
      </c>
      <c r="AP107" s="243">
        <f t="shared" ca="1" si="99"/>
        <v>0</v>
      </c>
      <c r="AQ107" s="243">
        <f t="shared" ca="1" si="99"/>
        <v>0</v>
      </c>
      <c r="AR107" s="243">
        <f t="shared" ca="1" si="99"/>
        <v>0</v>
      </c>
      <c r="AS107" s="243">
        <f t="shared" ca="1" si="99"/>
        <v>0</v>
      </c>
      <c r="AT107" s="243">
        <f t="shared" ca="1" si="99"/>
        <v>0</v>
      </c>
      <c r="AU107" s="243">
        <f t="shared" ca="1" si="99"/>
        <v>0</v>
      </c>
      <c r="AV107" s="243">
        <f t="shared" ca="1" si="99"/>
        <v>0</v>
      </c>
      <c r="AW107" s="243">
        <f t="shared" ca="1" si="99"/>
        <v>0</v>
      </c>
      <c r="AX107" s="243">
        <f t="shared" ca="1" si="99"/>
        <v>0</v>
      </c>
      <c r="AY107" s="243">
        <f t="shared" ca="1" si="99"/>
        <v>0</v>
      </c>
      <c r="AZ107" s="243">
        <f t="shared" ca="1" si="99"/>
        <v>0</v>
      </c>
      <c r="BA107" s="243">
        <f t="shared" ca="1" si="99"/>
        <v>0</v>
      </c>
      <c r="BB107" s="243">
        <f t="shared" ca="1" si="99"/>
        <v>0</v>
      </c>
      <c r="BC107" s="243">
        <f t="shared" ca="1" si="99"/>
        <v>0</v>
      </c>
      <c r="BD107" s="243">
        <f t="shared" ca="1" si="99"/>
        <v>0</v>
      </c>
      <c r="BE107" s="243">
        <f t="shared" ca="1" si="99"/>
        <v>0</v>
      </c>
      <c r="BF107" s="243">
        <f t="shared" ca="1" si="99"/>
        <v>0</v>
      </c>
      <c r="BG107" s="243">
        <f t="shared" ca="1" si="99"/>
        <v>0</v>
      </c>
      <c r="BH107" s="243">
        <f t="shared" ca="1" si="99"/>
        <v>0</v>
      </c>
      <c r="BI107" s="243">
        <f t="shared" ca="1" si="99"/>
        <v>0</v>
      </c>
      <c r="BJ107" s="243">
        <f t="shared" ca="1" si="99"/>
        <v>0</v>
      </c>
      <c r="BK107" s="243">
        <f t="shared" ca="1" si="99"/>
        <v>0</v>
      </c>
      <c r="BL107" s="243">
        <f t="shared" ca="1" si="99"/>
        <v>0</v>
      </c>
      <c r="BM107" s="243">
        <f t="shared" ca="1" si="99"/>
        <v>0</v>
      </c>
      <c r="BN107" s="243">
        <f t="shared" ca="1" si="99"/>
        <v>0</v>
      </c>
      <c r="BO107" s="243">
        <f t="shared" ca="1" si="99"/>
        <v>0</v>
      </c>
      <c r="BP107" s="243">
        <f t="shared" ca="1" si="99"/>
        <v>0</v>
      </c>
      <c r="BQ107" s="243">
        <f t="shared" ca="1" si="99"/>
        <v>0</v>
      </c>
      <c r="BR107" s="243">
        <f t="shared" ca="1" si="99"/>
        <v>0</v>
      </c>
      <c r="BS107" s="243">
        <f t="shared" ca="1" si="99"/>
        <v>0</v>
      </c>
      <c r="BT107" s="243">
        <f t="shared" ref="BT107:DC110" ca="1" si="101">OFFSET(INDIRECT("'"&amp;Opt_alt&amp;"'!H12"),$A107,BT$5)*$DF107</f>
        <v>0</v>
      </c>
      <c r="BU107" s="243">
        <f t="shared" ca="1" si="101"/>
        <v>0</v>
      </c>
      <c r="BV107" s="243">
        <f t="shared" ca="1" si="101"/>
        <v>0</v>
      </c>
      <c r="BW107" s="243">
        <f t="shared" ca="1" si="101"/>
        <v>0</v>
      </c>
      <c r="BX107" s="243">
        <f t="shared" ca="1" si="101"/>
        <v>0</v>
      </c>
      <c r="BY107" s="243">
        <f t="shared" ca="1" si="101"/>
        <v>0</v>
      </c>
      <c r="BZ107" s="243">
        <f t="shared" ca="1" si="101"/>
        <v>0</v>
      </c>
      <c r="CA107" s="243">
        <f t="shared" ca="1" si="101"/>
        <v>0</v>
      </c>
      <c r="CB107" s="243">
        <f t="shared" ca="1" si="101"/>
        <v>0</v>
      </c>
      <c r="CC107" s="243">
        <f t="shared" ca="1" si="101"/>
        <v>0</v>
      </c>
      <c r="CD107" s="243">
        <f t="shared" ca="1" si="101"/>
        <v>0</v>
      </c>
      <c r="CE107" s="243">
        <f t="shared" ca="1" si="101"/>
        <v>0</v>
      </c>
      <c r="CF107" s="243">
        <f t="shared" ca="1" si="101"/>
        <v>0</v>
      </c>
      <c r="CG107" s="243">
        <f t="shared" ca="1" si="101"/>
        <v>0</v>
      </c>
      <c r="CH107" s="243">
        <f t="shared" ca="1" si="101"/>
        <v>0</v>
      </c>
      <c r="CI107" s="243">
        <f t="shared" ca="1" si="101"/>
        <v>0</v>
      </c>
      <c r="CJ107" s="243">
        <f t="shared" ca="1" si="101"/>
        <v>0</v>
      </c>
      <c r="CK107" s="243">
        <f t="shared" ca="1" si="101"/>
        <v>0</v>
      </c>
      <c r="CL107" s="243">
        <f t="shared" ca="1" si="101"/>
        <v>0</v>
      </c>
      <c r="CM107" s="243">
        <f t="shared" ca="1" si="101"/>
        <v>0</v>
      </c>
      <c r="CN107" s="243">
        <f t="shared" ca="1" si="101"/>
        <v>0</v>
      </c>
      <c r="CO107" s="243">
        <f t="shared" ca="1" si="101"/>
        <v>0</v>
      </c>
      <c r="CP107" s="243">
        <f t="shared" ca="1" si="101"/>
        <v>0</v>
      </c>
      <c r="CQ107" s="243">
        <f t="shared" ca="1" si="101"/>
        <v>0</v>
      </c>
      <c r="CR107" s="243">
        <f t="shared" ca="1" si="101"/>
        <v>0</v>
      </c>
      <c r="CS107" s="243">
        <f t="shared" ca="1" si="101"/>
        <v>0</v>
      </c>
      <c r="CT107" s="243">
        <f t="shared" ca="1" si="101"/>
        <v>0</v>
      </c>
      <c r="CU107" s="243">
        <f t="shared" ca="1" si="101"/>
        <v>0</v>
      </c>
      <c r="CV107" s="243">
        <f t="shared" ca="1" si="101"/>
        <v>0</v>
      </c>
      <c r="CW107" s="243">
        <f t="shared" ca="1" si="101"/>
        <v>0</v>
      </c>
      <c r="CX107" s="243">
        <f t="shared" ca="1" si="101"/>
        <v>0</v>
      </c>
      <c r="CY107" s="243">
        <f t="shared" ca="1" si="101"/>
        <v>0</v>
      </c>
      <c r="CZ107" s="243">
        <f t="shared" ca="1" si="101"/>
        <v>0</v>
      </c>
      <c r="DA107" s="243">
        <f t="shared" ca="1" si="101"/>
        <v>0</v>
      </c>
      <c r="DB107" s="243">
        <f t="shared" ca="1" si="101"/>
        <v>0</v>
      </c>
      <c r="DC107" s="243">
        <f t="shared" ca="1" si="101"/>
        <v>0</v>
      </c>
      <c r="DE107" s="113" t="str">
        <f t="shared" ca="1" si="74"/>
        <v>G.1.3.</v>
      </c>
      <c r="DF107">
        <v>1</v>
      </c>
      <c r="DG107">
        <f t="shared" ca="1" si="75"/>
        <v>21</v>
      </c>
    </row>
    <row r="108" spans="1:112" hidden="1">
      <c r="A108" s="68">
        <v>96</v>
      </c>
      <c r="B108" s="240" t="str">
        <f t="shared" ref="B108:B145" ca="1" si="102">OFFSET(INDIRECT("'"&amp;Opt_alt&amp;"'!B12"),$A108,0)</f>
        <v>G.1.4.</v>
      </c>
      <c r="C108" s="241" t="str">
        <f t="shared" ca="1" si="94"/>
        <v>Veiklos ir palaikymo (atnaujinimo) sąnaudos 4 (viešojo sektoriaus)</v>
      </c>
      <c r="D108" s="162"/>
      <c r="E108" s="242">
        <f t="shared" ref="E108:E143" ca="1" si="103">IF(OFFSET(INDIRECT("'"&amp;Opt_alt&amp;"'!E12"),$A108,0)="","",OFFSET(INDIRECT("'"&amp;Opt_alt&amp;"'!E12"),$A108,0))</f>
        <v>0.21</v>
      </c>
      <c r="F108" s="171">
        <f ca="1">H108+NPV(FD,I108:INDEX(I108:DC108,PAL))</f>
        <v>0</v>
      </c>
      <c r="G108" s="171">
        <f ca="1">SUMIF($H$5:$DC$5,"&lt;="&amp;PAL,$H108:$DC108)</f>
        <v>0</v>
      </c>
      <c r="H108" s="243">
        <f t="shared" ca="1" si="98"/>
        <v>0</v>
      </c>
      <c r="I108" s="243">
        <f t="shared" ref="I108:BT110" ca="1" si="104">OFFSET(INDIRECT("'"&amp;Opt_alt&amp;"'!H12"),$A108,I$5)*$DF108</f>
        <v>0</v>
      </c>
      <c r="J108" s="243">
        <f t="shared" ca="1" si="104"/>
        <v>0</v>
      </c>
      <c r="K108" s="243">
        <f t="shared" ca="1" si="104"/>
        <v>0</v>
      </c>
      <c r="L108" s="243">
        <f t="shared" ca="1" si="104"/>
        <v>0</v>
      </c>
      <c r="M108" s="243">
        <f t="shared" ca="1" si="104"/>
        <v>0</v>
      </c>
      <c r="N108" s="243">
        <f t="shared" ca="1" si="104"/>
        <v>0</v>
      </c>
      <c r="O108" s="243">
        <f t="shared" ca="1" si="104"/>
        <v>0</v>
      </c>
      <c r="P108" s="243">
        <f t="shared" ca="1" si="104"/>
        <v>0</v>
      </c>
      <c r="Q108" s="243">
        <f t="shared" ca="1" si="104"/>
        <v>0</v>
      </c>
      <c r="R108" s="243">
        <f t="shared" ca="1" si="104"/>
        <v>0</v>
      </c>
      <c r="S108" s="243">
        <f t="shared" ca="1" si="104"/>
        <v>0</v>
      </c>
      <c r="T108" s="243">
        <f t="shared" ca="1" si="104"/>
        <v>0</v>
      </c>
      <c r="U108" s="243">
        <f t="shared" ca="1" si="104"/>
        <v>0</v>
      </c>
      <c r="V108" s="243">
        <f t="shared" ca="1" si="104"/>
        <v>0</v>
      </c>
      <c r="W108" s="243">
        <f t="shared" ca="1" si="104"/>
        <v>0</v>
      </c>
      <c r="X108" s="243">
        <f t="shared" ca="1" si="104"/>
        <v>0</v>
      </c>
      <c r="Y108" s="243">
        <f t="shared" ca="1" si="104"/>
        <v>0</v>
      </c>
      <c r="Z108" s="243">
        <f t="shared" ca="1" si="104"/>
        <v>0</v>
      </c>
      <c r="AA108" s="243">
        <f t="shared" ca="1" si="104"/>
        <v>0</v>
      </c>
      <c r="AB108" s="243">
        <f t="shared" ca="1" si="104"/>
        <v>0</v>
      </c>
      <c r="AC108" s="243">
        <f t="shared" ca="1" si="104"/>
        <v>0</v>
      </c>
      <c r="AD108" s="243">
        <f t="shared" ca="1" si="104"/>
        <v>0</v>
      </c>
      <c r="AE108" s="243">
        <f t="shared" ca="1" si="104"/>
        <v>0</v>
      </c>
      <c r="AF108" s="243">
        <f t="shared" ca="1" si="104"/>
        <v>0</v>
      </c>
      <c r="AG108" s="243">
        <f t="shared" ca="1" si="104"/>
        <v>0</v>
      </c>
      <c r="AH108" s="243">
        <f t="shared" ca="1" si="104"/>
        <v>0</v>
      </c>
      <c r="AI108" s="243">
        <f t="shared" ca="1" si="104"/>
        <v>0</v>
      </c>
      <c r="AJ108" s="243">
        <f t="shared" ca="1" si="104"/>
        <v>0</v>
      </c>
      <c r="AK108" s="243">
        <f t="shared" ca="1" si="104"/>
        <v>0</v>
      </c>
      <c r="AL108" s="243">
        <f t="shared" ca="1" si="104"/>
        <v>0</v>
      </c>
      <c r="AM108" s="243">
        <f t="shared" ca="1" si="104"/>
        <v>0</v>
      </c>
      <c r="AN108" s="243">
        <f t="shared" ca="1" si="104"/>
        <v>0</v>
      </c>
      <c r="AO108" s="243">
        <f t="shared" ca="1" si="104"/>
        <v>0</v>
      </c>
      <c r="AP108" s="243">
        <f t="shared" ca="1" si="104"/>
        <v>0</v>
      </c>
      <c r="AQ108" s="243">
        <f t="shared" ca="1" si="104"/>
        <v>0</v>
      </c>
      <c r="AR108" s="243">
        <f t="shared" ca="1" si="104"/>
        <v>0</v>
      </c>
      <c r="AS108" s="243">
        <f t="shared" ca="1" si="104"/>
        <v>0</v>
      </c>
      <c r="AT108" s="243">
        <f t="shared" ca="1" si="104"/>
        <v>0</v>
      </c>
      <c r="AU108" s="243">
        <f t="shared" ca="1" si="104"/>
        <v>0</v>
      </c>
      <c r="AV108" s="243">
        <f t="shared" ca="1" si="104"/>
        <v>0</v>
      </c>
      <c r="AW108" s="243">
        <f t="shared" ca="1" si="104"/>
        <v>0</v>
      </c>
      <c r="AX108" s="243">
        <f t="shared" ca="1" si="104"/>
        <v>0</v>
      </c>
      <c r="AY108" s="243">
        <f t="shared" ca="1" si="104"/>
        <v>0</v>
      </c>
      <c r="AZ108" s="243">
        <f t="shared" ca="1" si="104"/>
        <v>0</v>
      </c>
      <c r="BA108" s="243">
        <f t="shared" ca="1" si="104"/>
        <v>0</v>
      </c>
      <c r="BB108" s="243">
        <f t="shared" ca="1" si="104"/>
        <v>0</v>
      </c>
      <c r="BC108" s="243">
        <f t="shared" ca="1" si="104"/>
        <v>0</v>
      </c>
      <c r="BD108" s="243">
        <f t="shared" ca="1" si="104"/>
        <v>0</v>
      </c>
      <c r="BE108" s="243">
        <f t="shared" ca="1" si="104"/>
        <v>0</v>
      </c>
      <c r="BF108" s="243">
        <f t="shared" ca="1" si="104"/>
        <v>0</v>
      </c>
      <c r="BG108" s="243">
        <f t="shared" ca="1" si="104"/>
        <v>0</v>
      </c>
      <c r="BH108" s="243">
        <f t="shared" ca="1" si="104"/>
        <v>0</v>
      </c>
      <c r="BI108" s="243">
        <f t="shared" ca="1" si="104"/>
        <v>0</v>
      </c>
      <c r="BJ108" s="243">
        <f t="shared" ca="1" si="104"/>
        <v>0</v>
      </c>
      <c r="BK108" s="243">
        <f t="shared" ca="1" si="104"/>
        <v>0</v>
      </c>
      <c r="BL108" s="243">
        <f t="shared" ca="1" si="104"/>
        <v>0</v>
      </c>
      <c r="BM108" s="243">
        <f t="shared" ca="1" si="104"/>
        <v>0</v>
      </c>
      <c r="BN108" s="243">
        <f t="shared" ca="1" si="104"/>
        <v>0</v>
      </c>
      <c r="BO108" s="243">
        <f t="shared" ca="1" si="104"/>
        <v>0</v>
      </c>
      <c r="BP108" s="243">
        <f t="shared" ca="1" si="104"/>
        <v>0</v>
      </c>
      <c r="BQ108" s="243">
        <f t="shared" ca="1" si="104"/>
        <v>0</v>
      </c>
      <c r="BR108" s="243">
        <f t="shared" ca="1" si="104"/>
        <v>0</v>
      </c>
      <c r="BS108" s="243">
        <f t="shared" ca="1" si="104"/>
        <v>0</v>
      </c>
      <c r="BT108" s="243">
        <f t="shared" ca="1" si="104"/>
        <v>0</v>
      </c>
      <c r="BU108" s="243">
        <f t="shared" ca="1" si="101"/>
        <v>0</v>
      </c>
      <c r="BV108" s="243">
        <f t="shared" ca="1" si="101"/>
        <v>0</v>
      </c>
      <c r="BW108" s="243">
        <f t="shared" ca="1" si="101"/>
        <v>0</v>
      </c>
      <c r="BX108" s="243">
        <f t="shared" ca="1" si="101"/>
        <v>0</v>
      </c>
      <c r="BY108" s="243">
        <f t="shared" ca="1" si="101"/>
        <v>0</v>
      </c>
      <c r="BZ108" s="243">
        <f t="shared" ca="1" si="101"/>
        <v>0</v>
      </c>
      <c r="CA108" s="243">
        <f t="shared" ca="1" si="101"/>
        <v>0</v>
      </c>
      <c r="CB108" s="243">
        <f t="shared" ca="1" si="101"/>
        <v>0</v>
      </c>
      <c r="CC108" s="243">
        <f t="shared" ca="1" si="101"/>
        <v>0</v>
      </c>
      <c r="CD108" s="243">
        <f t="shared" ca="1" si="101"/>
        <v>0</v>
      </c>
      <c r="CE108" s="243">
        <f t="shared" ca="1" si="101"/>
        <v>0</v>
      </c>
      <c r="CF108" s="243">
        <f t="shared" ca="1" si="101"/>
        <v>0</v>
      </c>
      <c r="CG108" s="243">
        <f t="shared" ca="1" si="101"/>
        <v>0</v>
      </c>
      <c r="CH108" s="243">
        <f t="shared" ca="1" si="101"/>
        <v>0</v>
      </c>
      <c r="CI108" s="243">
        <f t="shared" ca="1" si="101"/>
        <v>0</v>
      </c>
      <c r="CJ108" s="243">
        <f t="shared" ca="1" si="101"/>
        <v>0</v>
      </c>
      <c r="CK108" s="243">
        <f t="shared" ca="1" si="101"/>
        <v>0</v>
      </c>
      <c r="CL108" s="243">
        <f t="shared" ca="1" si="101"/>
        <v>0</v>
      </c>
      <c r="CM108" s="243">
        <f t="shared" ca="1" si="101"/>
        <v>0</v>
      </c>
      <c r="CN108" s="243">
        <f t="shared" ca="1" si="101"/>
        <v>0</v>
      </c>
      <c r="CO108" s="243">
        <f t="shared" ca="1" si="101"/>
        <v>0</v>
      </c>
      <c r="CP108" s="243">
        <f t="shared" ca="1" si="101"/>
        <v>0</v>
      </c>
      <c r="CQ108" s="243">
        <f t="shared" ca="1" si="101"/>
        <v>0</v>
      </c>
      <c r="CR108" s="243">
        <f t="shared" ca="1" si="101"/>
        <v>0</v>
      </c>
      <c r="CS108" s="243">
        <f t="shared" ca="1" si="101"/>
        <v>0</v>
      </c>
      <c r="CT108" s="243">
        <f t="shared" ca="1" si="101"/>
        <v>0</v>
      </c>
      <c r="CU108" s="243">
        <f t="shared" ca="1" si="101"/>
        <v>0</v>
      </c>
      <c r="CV108" s="243">
        <f t="shared" ca="1" si="101"/>
        <v>0</v>
      </c>
      <c r="CW108" s="243">
        <f t="shared" ca="1" si="101"/>
        <v>0</v>
      </c>
      <c r="CX108" s="243">
        <f t="shared" ca="1" si="101"/>
        <v>0</v>
      </c>
      <c r="CY108" s="243">
        <f t="shared" ca="1" si="101"/>
        <v>0</v>
      </c>
      <c r="CZ108" s="243">
        <f t="shared" ca="1" si="101"/>
        <v>0</v>
      </c>
      <c r="DA108" s="243">
        <f t="shared" ca="1" si="101"/>
        <v>0</v>
      </c>
      <c r="DB108" s="243">
        <f t="shared" ca="1" si="101"/>
        <v>0</v>
      </c>
      <c r="DC108" s="243">
        <f t="shared" ca="1" si="101"/>
        <v>0</v>
      </c>
      <c r="DE108" s="113" t="str">
        <f t="shared" ca="1" si="74"/>
        <v>G.1.4.</v>
      </c>
      <c r="DF108">
        <v>1</v>
      </c>
      <c r="DG108">
        <f t="shared" ca="1" si="75"/>
        <v>21</v>
      </c>
    </row>
    <row r="109" spans="1:112" hidden="1">
      <c r="A109" s="68">
        <v>97</v>
      </c>
      <c r="B109" s="240" t="str">
        <f t="shared" ca="1" si="102"/>
        <v>G.1.5.</v>
      </c>
      <c r="C109" s="241" t="str">
        <f t="shared" ca="1" si="94"/>
        <v>Veiklos ir palaikymo (atnaujinimo) sąnaudos 5 (viešojo sektoriaus)</v>
      </c>
      <c r="D109" s="162"/>
      <c r="E109" s="242">
        <f t="shared" ca="1" si="103"/>
        <v>0.21</v>
      </c>
      <c r="F109" s="171">
        <f ca="1">H109+NPV(FD,I109:INDEX(I109:DC109,PAL))</f>
        <v>0</v>
      </c>
      <c r="G109" s="171">
        <f ca="1">SUMIF($H$5:$DC$5,"&lt;="&amp;PAL,$H109:$DC109)</f>
        <v>0</v>
      </c>
      <c r="H109" s="243">
        <f t="shared" ca="1" si="98"/>
        <v>0</v>
      </c>
      <c r="I109" s="243">
        <f t="shared" ca="1" si="104"/>
        <v>0</v>
      </c>
      <c r="J109" s="243">
        <f t="shared" ca="1" si="104"/>
        <v>0</v>
      </c>
      <c r="K109" s="243">
        <f t="shared" ca="1" si="104"/>
        <v>0</v>
      </c>
      <c r="L109" s="243">
        <f t="shared" ca="1" si="104"/>
        <v>0</v>
      </c>
      <c r="M109" s="243">
        <f t="shared" ca="1" si="104"/>
        <v>0</v>
      </c>
      <c r="N109" s="243">
        <f t="shared" ca="1" si="104"/>
        <v>0</v>
      </c>
      <c r="O109" s="243">
        <f t="shared" ca="1" si="104"/>
        <v>0</v>
      </c>
      <c r="P109" s="243">
        <f t="shared" ca="1" si="104"/>
        <v>0</v>
      </c>
      <c r="Q109" s="243">
        <f t="shared" ca="1" si="104"/>
        <v>0</v>
      </c>
      <c r="R109" s="243">
        <f t="shared" ca="1" si="104"/>
        <v>0</v>
      </c>
      <c r="S109" s="243">
        <f t="shared" ca="1" si="104"/>
        <v>0</v>
      </c>
      <c r="T109" s="243">
        <f t="shared" ca="1" si="104"/>
        <v>0</v>
      </c>
      <c r="U109" s="243">
        <f t="shared" ca="1" si="104"/>
        <v>0</v>
      </c>
      <c r="V109" s="243">
        <f t="shared" ca="1" si="104"/>
        <v>0</v>
      </c>
      <c r="W109" s="243">
        <f t="shared" ca="1" si="104"/>
        <v>0</v>
      </c>
      <c r="X109" s="243">
        <f t="shared" ca="1" si="104"/>
        <v>0</v>
      </c>
      <c r="Y109" s="243">
        <f t="shared" ca="1" si="104"/>
        <v>0</v>
      </c>
      <c r="Z109" s="243">
        <f t="shared" ca="1" si="104"/>
        <v>0</v>
      </c>
      <c r="AA109" s="243">
        <f t="shared" ca="1" si="104"/>
        <v>0</v>
      </c>
      <c r="AB109" s="243">
        <f t="shared" ca="1" si="104"/>
        <v>0</v>
      </c>
      <c r="AC109" s="243">
        <f t="shared" ca="1" si="104"/>
        <v>0</v>
      </c>
      <c r="AD109" s="243">
        <f t="shared" ca="1" si="104"/>
        <v>0</v>
      </c>
      <c r="AE109" s="243">
        <f t="shared" ca="1" si="104"/>
        <v>0</v>
      </c>
      <c r="AF109" s="243">
        <f t="shared" ca="1" si="104"/>
        <v>0</v>
      </c>
      <c r="AG109" s="243">
        <f t="shared" ca="1" si="104"/>
        <v>0</v>
      </c>
      <c r="AH109" s="243">
        <f t="shared" ca="1" si="104"/>
        <v>0</v>
      </c>
      <c r="AI109" s="243">
        <f t="shared" ca="1" si="104"/>
        <v>0</v>
      </c>
      <c r="AJ109" s="243">
        <f t="shared" ca="1" si="104"/>
        <v>0</v>
      </c>
      <c r="AK109" s="243">
        <f t="shared" ca="1" si="104"/>
        <v>0</v>
      </c>
      <c r="AL109" s="243">
        <f t="shared" ca="1" si="104"/>
        <v>0</v>
      </c>
      <c r="AM109" s="243">
        <f t="shared" ca="1" si="104"/>
        <v>0</v>
      </c>
      <c r="AN109" s="243">
        <f t="shared" ca="1" si="104"/>
        <v>0</v>
      </c>
      <c r="AO109" s="243">
        <f t="shared" ca="1" si="104"/>
        <v>0</v>
      </c>
      <c r="AP109" s="243">
        <f t="shared" ca="1" si="104"/>
        <v>0</v>
      </c>
      <c r="AQ109" s="243">
        <f t="shared" ca="1" si="104"/>
        <v>0</v>
      </c>
      <c r="AR109" s="243">
        <f t="shared" ca="1" si="104"/>
        <v>0</v>
      </c>
      <c r="AS109" s="243">
        <f t="shared" ca="1" si="104"/>
        <v>0</v>
      </c>
      <c r="AT109" s="243">
        <f t="shared" ca="1" si="104"/>
        <v>0</v>
      </c>
      <c r="AU109" s="243">
        <f t="shared" ca="1" si="104"/>
        <v>0</v>
      </c>
      <c r="AV109" s="243">
        <f t="shared" ca="1" si="104"/>
        <v>0</v>
      </c>
      <c r="AW109" s="243">
        <f t="shared" ca="1" si="104"/>
        <v>0</v>
      </c>
      <c r="AX109" s="243">
        <f t="shared" ca="1" si="104"/>
        <v>0</v>
      </c>
      <c r="AY109" s="243">
        <f t="shared" ca="1" si="104"/>
        <v>0</v>
      </c>
      <c r="AZ109" s="243">
        <f t="shared" ca="1" si="104"/>
        <v>0</v>
      </c>
      <c r="BA109" s="243">
        <f t="shared" ca="1" si="104"/>
        <v>0</v>
      </c>
      <c r="BB109" s="243">
        <f t="shared" ca="1" si="104"/>
        <v>0</v>
      </c>
      <c r="BC109" s="243">
        <f t="shared" ca="1" si="104"/>
        <v>0</v>
      </c>
      <c r="BD109" s="243">
        <f t="shared" ca="1" si="104"/>
        <v>0</v>
      </c>
      <c r="BE109" s="243">
        <f t="shared" ca="1" si="104"/>
        <v>0</v>
      </c>
      <c r="BF109" s="243">
        <f t="shared" ca="1" si="104"/>
        <v>0</v>
      </c>
      <c r="BG109" s="243">
        <f t="shared" ca="1" si="104"/>
        <v>0</v>
      </c>
      <c r="BH109" s="243">
        <f t="shared" ca="1" si="104"/>
        <v>0</v>
      </c>
      <c r="BI109" s="243">
        <f t="shared" ca="1" si="104"/>
        <v>0</v>
      </c>
      <c r="BJ109" s="243">
        <f t="shared" ca="1" si="104"/>
        <v>0</v>
      </c>
      <c r="BK109" s="243">
        <f t="shared" ca="1" si="104"/>
        <v>0</v>
      </c>
      <c r="BL109" s="243">
        <f t="shared" ca="1" si="104"/>
        <v>0</v>
      </c>
      <c r="BM109" s="243">
        <f t="shared" ca="1" si="104"/>
        <v>0</v>
      </c>
      <c r="BN109" s="243">
        <f t="shared" ca="1" si="104"/>
        <v>0</v>
      </c>
      <c r="BO109" s="243">
        <f t="shared" ca="1" si="104"/>
        <v>0</v>
      </c>
      <c r="BP109" s="243">
        <f t="shared" ca="1" si="104"/>
        <v>0</v>
      </c>
      <c r="BQ109" s="243">
        <f t="shared" ca="1" si="104"/>
        <v>0</v>
      </c>
      <c r="BR109" s="243">
        <f t="shared" ca="1" si="104"/>
        <v>0</v>
      </c>
      <c r="BS109" s="243">
        <f t="shared" ca="1" si="104"/>
        <v>0</v>
      </c>
      <c r="BT109" s="243">
        <f t="shared" ca="1" si="104"/>
        <v>0</v>
      </c>
      <c r="BU109" s="243">
        <f t="shared" ca="1" si="101"/>
        <v>0</v>
      </c>
      <c r="BV109" s="243">
        <f t="shared" ca="1" si="101"/>
        <v>0</v>
      </c>
      <c r="BW109" s="243">
        <f t="shared" ca="1" si="101"/>
        <v>0</v>
      </c>
      <c r="BX109" s="243">
        <f t="shared" ca="1" si="101"/>
        <v>0</v>
      </c>
      <c r="BY109" s="243">
        <f t="shared" ca="1" si="101"/>
        <v>0</v>
      </c>
      <c r="BZ109" s="243">
        <f t="shared" ca="1" si="101"/>
        <v>0</v>
      </c>
      <c r="CA109" s="243">
        <f t="shared" ca="1" si="101"/>
        <v>0</v>
      </c>
      <c r="CB109" s="243">
        <f t="shared" ca="1" si="101"/>
        <v>0</v>
      </c>
      <c r="CC109" s="243">
        <f t="shared" ca="1" si="101"/>
        <v>0</v>
      </c>
      <c r="CD109" s="243">
        <f t="shared" ca="1" si="101"/>
        <v>0</v>
      </c>
      <c r="CE109" s="243">
        <f t="shared" ca="1" si="101"/>
        <v>0</v>
      </c>
      <c r="CF109" s="243">
        <f t="shared" ca="1" si="101"/>
        <v>0</v>
      </c>
      <c r="CG109" s="243">
        <f t="shared" ca="1" si="101"/>
        <v>0</v>
      </c>
      <c r="CH109" s="243">
        <f t="shared" ca="1" si="101"/>
        <v>0</v>
      </c>
      <c r="CI109" s="243">
        <f t="shared" ca="1" si="101"/>
        <v>0</v>
      </c>
      <c r="CJ109" s="243">
        <f t="shared" ca="1" si="101"/>
        <v>0</v>
      </c>
      <c r="CK109" s="243">
        <f t="shared" ca="1" si="101"/>
        <v>0</v>
      </c>
      <c r="CL109" s="243">
        <f t="shared" ca="1" si="101"/>
        <v>0</v>
      </c>
      <c r="CM109" s="243">
        <f t="shared" ca="1" si="101"/>
        <v>0</v>
      </c>
      <c r="CN109" s="243">
        <f t="shared" ca="1" si="101"/>
        <v>0</v>
      </c>
      <c r="CO109" s="243">
        <f t="shared" ca="1" si="101"/>
        <v>0</v>
      </c>
      <c r="CP109" s="243">
        <f t="shared" ca="1" si="101"/>
        <v>0</v>
      </c>
      <c r="CQ109" s="243">
        <f t="shared" ca="1" si="101"/>
        <v>0</v>
      </c>
      <c r="CR109" s="243">
        <f t="shared" ca="1" si="101"/>
        <v>0</v>
      </c>
      <c r="CS109" s="243">
        <f t="shared" ca="1" si="101"/>
        <v>0</v>
      </c>
      <c r="CT109" s="243">
        <f t="shared" ca="1" si="101"/>
        <v>0</v>
      </c>
      <c r="CU109" s="243">
        <f t="shared" ca="1" si="101"/>
        <v>0</v>
      </c>
      <c r="CV109" s="243">
        <f t="shared" ca="1" si="101"/>
        <v>0</v>
      </c>
      <c r="CW109" s="243">
        <f t="shared" ca="1" si="101"/>
        <v>0</v>
      </c>
      <c r="CX109" s="243">
        <f t="shared" ca="1" si="101"/>
        <v>0</v>
      </c>
      <c r="CY109" s="243">
        <f t="shared" ca="1" si="101"/>
        <v>0</v>
      </c>
      <c r="CZ109" s="243">
        <f t="shared" ca="1" si="101"/>
        <v>0</v>
      </c>
      <c r="DA109" s="243">
        <f t="shared" ca="1" si="101"/>
        <v>0</v>
      </c>
      <c r="DB109" s="243">
        <f t="shared" ca="1" si="101"/>
        <v>0</v>
      </c>
      <c r="DC109" s="243">
        <f t="shared" ca="1" si="101"/>
        <v>0</v>
      </c>
      <c r="DE109" s="113" t="str">
        <f t="shared" ca="1" si="74"/>
        <v>G.1.5.</v>
      </c>
      <c r="DF109">
        <v>1</v>
      </c>
      <c r="DG109">
        <f t="shared" ca="1" si="75"/>
        <v>21</v>
      </c>
    </row>
    <row r="110" spans="1:112" hidden="1">
      <c r="A110" s="68">
        <v>98</v>
      </c>
      <c r="B110" s="240" t="str">
        <f t="shared" ca="1" si="102"/>
        <v>G.1.6.</v>
      </c>
      <c r="C110" s="241" t="str">
        <f t="shared" ca="1" si="94"/>
        <v>Veiklos ir palaikymo (atnaujinimo) sąnaudos 6 (viešojo sektoriaus)</v>
      </c>
      <c r="D110" s="162"/>
      <c r="E110" s="242">
        <f t="shared" ca="1" si="103"/>
        <v>0.21</v>
      </c>
      <c r="F110" s="171">
        <f ca="1">H110+NPV(FD,I110:INDEX(I110:DC110,PAL))</f>
        <v>0</v>
      </c>
      <c r="G110" s="171">
        <f ca="1">SUMIF($H$5:$DC$5,"&lt;="&amp;PAL,$H110:$DC110)</f>
        <v>0</v>
      </c>
      <c r="H110" s="243">
        <f t="shared" ca="1" si="98"/>
        <v>0</v>
      </c>
      <c r="I110" s="243">
        <f t="shared" ca="1" si="104"/>
        <v>0</v>
      </c>
      <c r="J110" s="243">
        <f t="shared" ca="1" si="104"/>
        <v>0</v>
      </c>
      <c r="K110" s="243">
        <f t="shared" ca="1" si="104"/>
        <v>0</v>
      </c>
      <c r="L110" s="243">
        <f t="shared" ca="1" si="104"/>
        <v>0</v>
      </c>
      <c r="M110" s="243">
        <f t="shared" ca="1" si="104"/>
        <v>0</v>
      </c>
      <c r="N110" s="243">
        <f t="shared" ca="1" si="104"/>
        <v>0</v>
      </c>
      <c r="O110" s="243">
        <f t="shared" ca="1" si="104"/>
        <v>0</v>
      </c>
      <c r="P110" s="243">
        <f t="shared" ca="1" si="104"/>
        <v>0</v>
      </c>
      <c r="Q110" s="243">
        <f t="shared" ca="1" si="104"/>
        <v>0</v>
      </c>
      <c r="R110" s="243">
        <f t="shared" ca="1" si="104"/>
        <v>0</v>
      </c>
      <c r="S110" s="243">
        <f t="shared" ca="1" si="104"/>
        <v>0</v>
      </c>
      <c r="T110" s="243">
        <f t="shared" ca="1" si="104"/>
        <v>0</v>
      </c>
      <c r="U110" s="243">
        <f t="shared" ca="1" si="104"/>
        <v>0</v>
      </c>
      <c r="V110" s="243">
        <f t="shared" ca="1" si="104"/>
        <v>0</v>
      </c>
      <c r="W110" s="243">
        <f t="shared" ca="1" si="104"/>
        <v>0</v>
      </c>
      <c r="X110" s="243">
        <f t="shared" ca="1" si="104"/>
        <v>0</v>
      </c>
      <c r="Y110" s="243">
        <f t="shared" ca="1" si="104"/>
        <v>0</v>
      </c>
      <c r="Z110" s="243">
        <f t="shared" ca="1" si="104"/>
        <v>0</v>
      </c>
      <c r="AA110" s="243">
        <f t="shared" ca="1" si="104"/>
        <v>0</v>
      </c>
      <c r="AB110" s="243">
        <f t="shared" ca="1" si="104"/>
        <v>0</v>
      </c>
      <c r="AC110" s="243">
        <f t="shared" ca="1" si="104"/>
        <v>0</v>
      </c>
      <c r="AD110" s="243">
        <f t="shared" ca="1" si="104"/>
        <v>0</v>
      </c>
      <c r="AE110" s="243">
        <f t="shared" ca="1" si="104"/>
        <v>0</v>
      </c>
      <c r="AF110" s="243">
        <f t="shared" ca="1" si="104"/>
        <v>0</v>
      </c>
      <c r="AG110" s="243">
        <f t="shared" ca="1" si="104"/>
        <v>0</v>
      </c>
      <c r="AH110" s="243">
        <f t="shared" ca="1" si="104"/>
        <v>0</v>
      </c>
      <c r="AI110" s="243">
        <f t="shared" ca="1" si="104"/>
        <v>0</v>
      </c>
      <c r="AJ110" s="243">
        <f t="shared" ca="1" si="104"/>
        <v>0</v>
      </c>
      <c r="AK110" s="243">
        <f t="shared" ca="1" si="104"/>
        <v>0</v>
      </c>
      <c r="AL110" s="243">
        <f t="shared" ca="1" si="104"/>
        <v>0</v>
      </c>
      <c r="AM110" s="243">
        <f t="shared" ca="1" si="104"/>
        <v>0</v>
      </c>
      <c r="AN110" s="243">
        <f t="shared" ca="1" si="104"/>
        <v>0</v>
      </c>
      <c r="AO110" s="243">
        <f t="shared" ca="1" si="104"/>
        <v>0</v>
      </c>
      <c r="AP110" s="243">
        <f t="shared" ca="1" si="104"/>
        <v>0</v>
      </c>
      <c r="AQ110" s="243">
        <f t="shared" ca="1" si="104"/>
        <v>0</v>
      </c>
      <c r="AR110" s="243">
        <f t="shared" ca="1" si="104"/>
        <v>0</v>
      </c>
      <c r="AS110" s="243">
        <f t="shared" ca="1" si="104"/>
        <v>0</v>
      </c>
      <c r="AT110" s="243">
        <f t="shared" ca="1" si="104"/>
        <v>0</v>
      </c>
      <c r="AU110" s="243">
        <f t="shared" ca="1" si="104"/>
        <v>0</v>
      </c>
      <c r="AV110" s="243">
        <f t="shared" ca="1" si="104"/>
        <v>0</v>
      </c>
      <c r="AW110" s="243">
        <f t="shared" ca="1" si="104"/>
        <v>0</v>
      </c>
      <c r="AX110" s="243">
        <f t="shared" ca="1" si="104"/>
        <v>0</v>
      </c>
      <c r="AY110" s="243">
        <f t="shared" ca="1" si="104"/>
        <v>0</v>
      </c>
      <c r="AZ110" s="243">
        <f t="shared" ca="1" si="104"/>
        <v>0</v>
      </c>
      <c r="BA110" s="243">
        <f t="shared" ca="1" si="104"/>
        <v>0</v>
      </c>
      <c r="BB110" s="243">
        <f t="shared" ca="1" si="104"/>
        <v>0</v>
      </c>
      <c r="BC110" s="243">
        <f t="shared" ca="1" si="104"/>
        <v>0</v>
      </c>
      <c r="BD110" s="243">
        <f t="shared" ca="1" si="104"/>
        <v>0</v>
      </c>
      <c r="BE110" s="243">
        <f t="shared" ca="1" si="104"/>
        <v>0</v>
      </c>
      <c r="BF110" s="243">
        <f t="shared" ca="1" si="104"/>
        <v>0</v>
      </c>
      <c r="BG110" s="243">
        <f t="shared" ca="1" si="104"/>
        <v>0</v>
      </c>
      <c r="BH110" s="243">
        <f t="shared" ca="1" si="104"/>
        <v>0</v>
      </c>
      <c r="BI110" s="243">
        <f t="shared" ca="1" si="104"/>
        <v>0</v>
      </c>
      <c r="BJ110" s="243">
        <f t="shared" ca="1" si="104"/>
        <v>0</v>
      </c>
      <c r="BK110" s="243">
        <f t="shared" ca="1" si="104"/>
        <v>0</v>
      </c>
      <c r="BL110" s="243">
        <f t="shared" ca="1" si="104"/>
        <v>0</v>
      </c>
      <c r="BM110" s="243">
        <f t="shared" ca="1" si="104"/>
        <v>0</v>
      </c>
      <c r="BN110" s="243">
        <f t="shared" ca="1" si="104"/>
        <v>0</v>
      </c>
      <c r="BO110" s="243">
        <f t="shared" ca="1" si="104"/>
        <v>0</v>
      </c>
      <c r="BP110" s="243">
        <f t="shared" ca="1" si="104"/>
        <v>0</v>
      </c>
      <c r="BQ110" s="243">
        <f t="shared" ca="1" si="104"/>
        <v>0</v>
      </c>
      <c r="BR110" s="243">
        <f t="shared" ca="1" si="104"/>
        <v>0</v>
      </c>
      <c r="BS110" s="243">
        <f t="shared" ca="1" si="104"/>
        <v>0</v>
      </c>
      <c r="BT110" s="243">
        <f t="shared" ca="1" si="104"/>
        <v>0</v>
      </c>
      <c r="BU110" s="243">
        <f t="shared" ca="1" si="101"/>
        <v>0</v>
      </c>
      <c r="BV110" s="243">
        <f t="shared" ca="1" si="101"/>
        <v>0</v>
      </c>
      <c r="BW110" s="243">
        <f t="shared" ca="1" si="101"/>
        <v>0</v>
      </c>
      <c r="BX110" s="243">
        <f t="shared" ca="1" si="101"/>
        <v>0</v>
      </c>
      <c r="BY110" s="243">
        <f t="shared" ca="1" si="101"/>
        <v>0</v>
      </c>
      <c r="BZ110" s="243">
        <f t="shared" ca="1" si="101"/>
        <v>0</v>
      </c>
      <c r="CA110" s="243">
        <f t="shared" ca="1" si="101"/>
        <v>0</v>
      </c>
      <c r="CB110" s="243">
        <f t="shared" ca="1" si="101"/>
        <v>0</v>
      </c>
      <c r="CC110" s="243">
        <f t="shared" ca="1" si="101"/>
        <v>0</v>
      </c>
      <c r="CD110" s="243">
        <f t="shared" ca="1" si="101"/>
        <v>0</v>
      </c>
      <c r="CE110" s="243">
        <f t="shared" ca="1" si="101"/>
        <v>0</v>
      </c>
      <c r="CF110" s="243">
        <f t="shared" ca="1" si="101"/>
        <v>0</v>
      </c>
      <c r="CG110" s="243">
        <f t="shared" ca="1" si="101"/>
        <v>0</v>
      </c>
      <c r="CH110" s="243">
        <f t="shared" ca="1" si="101"/>
        <v>0</v>
      </c>
      <c r="CI110" s="243">
        <f t="shared" ca="1" si="101"/>
        <v>0</v>
      </c>
      <c r="CJ110" s="243">
        <f t="shared" ca="1" si="101"/>
        <v>0</v>
      </c>
      <c r="CK110" s="243">
        <f t="shared" ca="1" si="101"/>
        <v>0</v>
      </c>
      <c r="CL110" s="243">
        <f t="shared" ca="1" si="101"/>
        <v>0</v>
      </c>
      <c r="CM110" s="243">
        <f t="shared" ca="1" si="101"/>
        <v>0</v>
      </c>
      <c r="CN110" s="243">
        <f t="shared" ca="1" si="101"/>
        <v>0</v>
      </c>
      <c r="CO110" s="243">
        <f t="shared" ca="1" si="101"/>
        <v>0</v>
      </c>
      <c r="CP110" s="243">
        <f t="shared" ca="1" si="101"/>
        <v>0</v>
      </c>
      <c r="CQ110" s="243">
        <f t="shared" ca="1" si="101"/>
        <v>0</v>
      </c>
      <c r="CR110" s="243">
        <f t="shared" ca="1" si="101"/>
        <v>0</v>
      </c>
      <c r="CS110" s="243">
        <f t="shared" ca="1" si="101"/>
        <v>0</v>
      </c>
      <c r="CT110" s="243">
        <f t="shared" ca="1" si="101"/>
        <v>0</v>
      </c>
      <c r="CU110" s="243">
        <f t="shared" ca="1" si="101"/>
        <v>0</v>
      </c>
      <c r="CV110" s="243">
        <f t="shared" ca="1" si="101"/>
        <v>0</v>
      </c>
      <c r="CW110" s="243">
        <f t="shared" ca="1" si="101"/>
        <v>0</v>
      </c>
      <c r="CX110" s="243">
        <f t="shared" ca="1" si="101"/>
        <v>0</v>
      </c>
      <c r="CY110" s="243">
        <f t="shared" ca="1" si="101"/>
        <v>0</v>
      </c>
      <c r="CZ110" s="243">
        <f t="shared" ca="1" si="101"/>
        <v>0</v>
      </c>
      <c r="DA110" s="243">
        <f t="shared" ca="1" si="101"/>
        <v>0</v>
      </c>
      <c r="DB110" s="243">
        <f t="shared" ca="1" si="101"/>
        <v>0</v>
      </c>
      <c r="DC110" s="243">
        <f t="shared" ca="1" si="101"/>
        <v>0</v>
      </c>
      <c r="DE110" s="113" t="str">
        <f t="shared" ca="1" si="74"/>
        <v>G.1.6.</v>
      </c>
      <c r="DF110">
        <v>1</v>
      </c>
      <c r="DG110">
        <f t="shared" ca="1" si="75"/>
        <v>21</v>
      </c>
    </row>
    <row r="111" spans="1:112" hidden="1">
      <c r="A111" s="68">
        <v>99</v>
      </c>
      <c r="B111" s="240" t="str">
        <f t="shared" ca="1" si="102"/>
        <v>G.2.</v>
      </c>
      <c r="C111" s="303" t="str">
        <f t="shared" ca="1" si="94"/>
        <v>Veiklos ir palaikymo (atnaujinimo) sąnaudos (privataus ir NVO sektoriaus), iš viso</v>
      </c>
      <c r="D111" s="329"/>
      <c r="E111" s="528" t="str">
        <f t="shared" ca="1" si="103"/>
        <v/>
      </c>
      <c r="F111" s="529">
        <f ca="1">SUM(F112:F114)</f>
        <v>0</v>
      </c>
      <c r="G111" s="529">
        <f t="shared" ref="G111" ca="1" si="105">SUM(G112:G114)</f>
        <v>0</v>
      </c>
      <c r="H111" s="328">
        <f ca="1">SUM(H112:H114)</f>
        <v>0</v>
      </c>
      <c r="I111" s="328">
        <f t="shared" ref="I111:BT111" ca="1" si="106">SUM(I112:I114)</f>
        <v>0</v>
      </c>
      <c r="J111" s="328">
        <f t="shared" ca="1" si="106"/>
        <v>0</v>
      </c>
      <c r="K111" s="328">
        <f t="shared" ca="1" si="106"/>
        <v>0</v>
      </c>
      <c r="L111" s="328">
        <f t="shared" ca="1" si="106"/>
        <v>0</v>
      </c>
      <c r="M111" s="328">
        <f t="shared" ca="1" si="106"/>
        <v>0</v>
      </c>
      <c r="N111" s="328">
        <f t="shared" ca="1" si="106"/>
        <v>0</v>
      </c>
      <c r="O111" s="328">
        <f t="shared" ca="1" si="106"/>
        <v>0</v>
      </c>
      <c r="P111" s="328">
        <f t="shared" ca="1" si="106"/>
        <v>0</v>
      </c>
      <c r="Q111" s="328">
        <f t="shared" ca="1" si="106"/>
        <v>0</v>
      </c>
      <c r="R111" s="328">
        <f t="shared" ca="1" si="106"/>
        <v>0</v>
      </c>
      <c r="S111" s="328">
        <f t="shared" ca="1" si="106"/>
        <v>0</v>
      </c>
      <c r="T111" s="328">
        <f t="shared" ca="1" si="106"/>
        <v>0</v>
      </c>
      <c r="U111" s="328">
        <f t="shared" ca="1" si="106"/>
        <v>0</v>
      </c>
      <c r="V111" s="328">
        <f t="shared" ca="1" si="106"/>
        <v>0</v>
      </c>
      <c r="W111" s="328">
        <f t="shared" ca="1" si="106"/>
        <v>0</v>
      </c>
      <c r="X111" s="328">
        <f t="shared" ca="1" si="106"/>
        <v>0</v>
      </c>
      <c r="Y111" s="328">
        <f t="shared" ca="1" si="106"/>
        <v>0</v>
      </c>
      <c r="Z111" s="328">
        <f t="shared" ca="1" si="106"/>
        <v>0</v>
      </c>
      <c r="AA111" s="328">
        <f t="shared" ca="1" si="106"/>
        <v>0</v>
      </c>
      <c r="AB111" s="328">
        <f t="shared" ca="1" si="106"/>
        <v>0</v>
      </c>
      <c r="AC111" s="328">
        <f t="shared" ca="1" si="106"/>
        <v>0</v>
      </c>
      <c r="AD111" s="328">
        <f t="shared" ca="1" si="106"/>
        <v>0</v>
      </c>
      <c r="AE111" s="328">
        <f t="shared" ca="1" si="106"/>
        <v>0</v>
      </c>
      <c r="AF111" s="328">
        <f t="shared" ca="1" si="106"/>
        <v>0</v>
      </c>
      <c r="AG111" s="328">
        <f t="shared" ca="1" si="106"/>
        <v>0</v>
      </c>
      <c r="AH111" s="328">
        <f t="shared" ca="1" si="106"/>
        <v>0</v>
      </c>
      <c r="AI111" s="328">
        <f t="shared" ca="1" si="106"/>
        <v>0</v>
      </c>
      <c r="AJ111" s="328">
        <f t="shared" ca="1" si="106"/>
        <v>0</v>
      </c>
      <c r="AK111" s="328">
        <f t="shared" ca="1" si="106"/>
        <v>0</v>
      </c>
      <c r="AL111" s="328">
        <f t="shared" ca="1" si="106"/>
        <v>0</v>
      </c>
      <c r="AM111" s="328">
        <f t="shared" ca="1" si="106"/>
        <v>0</v>
      </c>
      <c r="AN111" s="328">
        <f t="shared" ca="1" si="106"/>
        <v>0</v>
      </c>
      <c r="AO111" s="328">
        <f t="shared" ca="1" si="106"/>
        <v>0</v>
      </c>
      <c r="AP111" s="328">
        <f t="shared" ca="1" si="106"/>
        <v>0</v>
      </c>
      <c r="AQ111" s="328">
        <f t="shared" ca="1" si="106"/>
        <v>0</v>
      </c>
      <c r="AR111" s="328">
        <f t="shared" ca="1" si="106"/>
        <v>0</v>
      </c>
      <c r="AS111" s="328">
        <f t="shared" ca="1" si="106"/>
        <v>0</v>
      </c>
      <c r="AT111" s="328">
        <f t="shared" ca="1" si="106"/>
        <v>0</v>
      </c>
      <c r="AU111" s="328">
        <f t="shared" ca="1" si="106"/>
        <v>0</v>
      </c>
      <c r="AV111" s="328">
        <f t="shared" ca="1" si="106"/>
        <v>0</v>
      </c>
      <c r="AW111" s="328">
        <f t="shared" ca="1" si="106"/>
        <v>0</v>
      </c>
      <c r="AX111" s="328">
        <f t="shared" ca="1" si="106"/>
        <v>0</v>
      </c>
      <c r="AY111" s="328">
        <f t="shared" ca="1" si="106"/>
        <v>0</v>
      </c>
      <c r="AZ111" s="328">
        <f t="shared" ca="1" si="106"/>
        <v>0</v>
      </c>
      <c r="BA111" s="328">
        <f t="shared" ca="1" si="106"/>
        <v>0</v>
      </c>
      <c r="BB111" s="328">
        <f t="shared" ca="1" si="106"/>
        <v>0</v>
      </c>
      <c r="BC111" s="328">
        <f t="shared" ca="1" si="106"/>
        <v>0</v>
      </c>
      <c r="BD111" s="328">
        <f t="shared" ca="1" si="106"/>
        <v>0</v>
      </c>
      <c r="BE111" s="328">
        <f t="shared" ca="1" si="106"/>
        <v>0</v>
      </c>
      <c r="BF111" s="328">
        <f t="shared" ca="1" si="106"/>
        <v>0</v>
      </c>
      <c r="BG111" s="328">
        <f t="shared" ca="1" si="106"/>
        <v>0</v>
      </c>
      <c r="BH111" s="328">
        <f t="shared" ca="1" si="106"/>
        <v>0</v>
      </c>
      <c r="BI111" s="328">
        <f t="shared" ca="1" si="106"/>
        <v>0</v>
      </c>
      <c r="BJ111" s="328">
        <f t="shared" ca="1" si="106"/>
        <v>0</v>
      </c>
      <c r="BK111" s="328">
        <f t="shared" ca="1" si="106"/>
        <v>0</v>
      </c>
      <c r="BL111" s="328">
        <f t="shared" ca="1" si="106"/>
        <v>0</v>
      </c>
      <c r="BM111" s="328">
        <f t="shared" ca="1" si="106"/>
        <v>0</v>
      </c>
      <c r="BN111" s="328">
        <f t="shared" ca="1" si="106"/>
        <v>0</v>
      </c>
      <c r="BO111" s="328">
        <f t="shared" ca="1" si="106"/>
        <v>0</v>
      </c>
      <c r="BP111" s="328">
        <f t="shared" ca="1" si="106"/>
        <v>0</v>
      </c>
      <c r="BQ111" s="328">
        <f t="shared" ca="1" si="106"/>
        <v>0</v>
      </c>
      <c r="BR111" s="328">
        <f t="shared" ca="1" si="106"/>
        <v>0</v>
      </c>
      <c r="BS111" s="328">
        <f t="shared" ca="1" si="106"/>
        <v>0</v>
      </c>
      <c r="BT111" s="328">
        <f t="shared" ca="1" si="106"/>
        <v>0</v>
      </c>
      <c r="BU111" s="328">
        <f t="shared" ref="BU111:DC111" ca="1" si="107">SUM(BU112:BU114)</f>
        <v>0</v>
      </c>
      <c r="BV111" s="328">
        <f t="shared" ca="1" si="107"/>
        <v>0</v>
      </c>
      <c r="BW111" s="328">
        <f t="shared" ca="1" si="107"/>
        <v>0</v>
      </c>
      <c r="BX111" s="328">
        <f t="shared" ca="1" si="107"/>
        <v>0</v>
      </c>
      <c r="BY111" s="328">
        <f t="shared" ca="1" si="107"/>
        <v>0</v>
      </c>
      <c r="BZ111" s="328">
        <f t="shared" ca="1" si="107"/>
        <v>0</v>
      </c>
      <c r="CA111" s="328">
        <f t="shared" ca="1" si="107"/>
        <v>0</v>
      </c>
      <c r="CB111" s="328">
        <f t="shared" ca="1" si="107"/>
        <v>0</v>
      </c>
      <c r="CC111" s="328">
        <f t="shared" ca="1" si="107"/>
        <v>0</v>
      </c>
      <c r="CD111" s="328">
        <f t="shared" ca="1" si="107"/>
        <v>0</v>
      </c>
      <c r="CE111" s="328">
        <f t="shared" ca="1" si="107"/>
        <v>0</v>
      </c>
      <c r="CF111" s="328">
        <f t="shared" ca="1" si="107"/>
        <v>0</v>
      </c>
      <c r="CG111" s="328">
        <f t="shared" ca="1" si="107"/>
        <v>0</v>
      </c>
      <c r="CH111" s="328">
        <f t="shared" ca="1" si="107"/>
        <v>0</v>
      </c>
      <c r="CI111" s="328">
        <f t="shared" ca="1" si="107"/>
        <v>0</v>
      </c>
      <c r="CJ111" s="328">
        <f t="shared" ca="1" si="107"/>
        <v>0</v>
      </c>
      <c r="CK111" s="328">
        <f t="shared" ca="1" si="107"/>
        <v>0</v>
      </c>
      <c r="CL111" s="328">
        <f t="shared" ca="1" si="107"/>
        <v>0</v>
      </c>
      <c r="CM111" s="328">
        <f t="shared" ca="1" si="107"/>
        <v>0</v>
      </c>
      <c r="CN111" s="328">
        <f t="shared" ca="1" si="107"/>
        <v>0</v>
      </c>
      <c r="CO111" s="328">
        <f t="shared" ca="1" si="107"/>
        <v>0</v>
      </c>
      <c r="CP111" s="328">
        <f t="shared" ca="1" si="107"/>
        <v>0</v>
      </c>
      <c r="CQ111" s="328">
        <f t="shared" ca="1" si="107"/>
        <v>0</v>
      </c>
      <c r="CR111" s="328">
        <f t="shared" ca="1" si="107"/>
        <v>0</v>
      </c>
      <c r="CS111" s="328">
        <f t="shared" ca="1" si="107"/>
        <v>0</v>
      </c>
      <c r="CT111" s="328">
        <f t="shared" ca="1" si="107"/>
        <v>0</v>
      </c>
      <c r="CU111" s="328">
        <f t="shared" ca="1" si="107"/>
        <v>0</v>
      </c>
      <c r="CV111" s="328">
        <f t="shared" ca="1" si="107"/>
        <v>0</v>
      </c>
      <c r="CW111" s="328">
        <f t="shared" ca="1" si="107"/>
        <v>0</v>
      </c>
      <c r="CX111" s="328">
        <f t="shared" ca="1" si="107"/>
        <v>0</v>
      </c>
      <c r="CY111" s="328">
        <f t="shared" ca="1" si="107"/>
        <v>0</v>
      </c>
      <c r="CZ111" s="328">
        <f t="shared" ca="1" si="107"/>
        <v>0</v>
      </c>
      <c r="DA111" s="328">
        <f t="shared" ca="1" si="107"/>
        <v>0</v>
      </c>
      <c r="DB111" s="328">
        <f t="shared" ca="1" si="107"/>
        <v>0</v>
      </c>
      <c r="DC111" s="328">
        <f t="shared" ca="1" si="107"/>
        <v>0</v>
      </c>
      <c r="DE111" s="113"/>
      <c r="DF111">
        <v>1</v>
      </c>
    </row>
    <row r="112" spans="1:112" ht="15" hidden="1" customHeight="1">
      <c r="A112" s="68">
        <v>100</v>
      </c>
      <c r="B112" s="240" t="str">
        <f t="shared" ca="1" si="102"/>
        <v>G.2.1.</v>
      </c>
      <c r="C112" s="304" t="str">
        <f t="shared" ca="1" si="94"/>
        <v>Veiklos ir palaikymo (atnaujinimo) sąnaudos 1 (privataus ir NVO sektoriaus)</v>
      </c>
      <c r="D112" s="231"/>
      <c r="E112" s="247">
        <f t="shared" ca="1" si="103"/>
        <v>0.21</v>
      </c>
      <c r="F112" s="171">
        <f ca="1">H112+NPV(FD,I112:INDEX(I112:DC112,PAL))</f>
        <v>0</v>
      </c>
      <c r="G112" s="171">
        <f ca="1">SUMIF($H$5:$DC$5,"&lt;="&amp;PAL,$H112:$DC112)</f>
        <v>0</v>
      </c>
      <c r="H112" s="243">
        <f t="shared" ca="1" si="98"/>
        <v>0</v>
      </c>
      <c r="I112" s="243">
        <f t="shared" ref="I112:BT114" ca="1" si="108">OFFSET(INDIRECT("'"&amp;Opt_alt&amp;"'!H12"),$A112,I$5)*$DF112</f>
        <v>0</v>
      </c>
      <c r="J112" s="243">
        <f t="shared" ca="1" si="108"/>
        <v>0</v>
      </c>
      <c r="K112" s="243">
        <f t="shared" ca="1" si="108"/>
        <v>0</v>
      </c>
      <c r="L112" s="243">
        <f t="shared" ca="1" si="108"/>
        <v>0</v>
      </c>
      <c r="M112" s="243">
        <f t="shared" ca="1" si="108"/>
        <v>0</v>
      </c>
      <c r="N112" s="243">
        <f t="shared" ca="1" si="108"/>
        <v>0</v>
      </c>
      <c r="O112" s="243">
        <f t="shared" ca="1" si="108"/>
        <v>0</v>
      </c>
      <c r="P112" s="243">
        <f t="shared" ca="1" si="108"/>
        <v>0</v>
      </c>
      <c r="Q112" s="243">
        <f t="shared" ca="1" si="108"/>
        <v>0</v>
      </c>
      <c r="R112" s="243">
        <f t="shared" ca="1" si="108"/>
        <v>0</v>
      </c>
      <c r="S112" s="243">
        <f t="shared" ca="1" si="108"/>
        <v>0</v>
      </c>
      <c r="T112" s="243">
        <f t="shared" ca="1" si="108"/>
        <v>0</v>
      </c>
      <c r="U112" s="243">
        <f t="shared" ca="1" si="108"/>
        <v>0</v>
      </c>
      <c r="V112" s="243">
        <f t="shared" ca="1" si="108"/>
        <v>0</v>
      </c>
      <c r="W112" s="243">
        <f t="shared" ca="1" si="108"/>
        <v>0</v>
      </c>
      <c r="X112" s="243">
        <f t="shared" ca="1" si="108"/>
        <v>0</v>
      </c>
      <c r="Y112" s="243">
        <f t="shared" ca="1" si="108"/>
        <v>0</v>
      </c>
      <c r="Z112" s="243">
        <f t="shared" ca="1" si="108"/>
        <v>0</v>
      </c>
      <c r="AA112" s="243">
        <f t="shared" ca="1" si="108"/>
        <v>0</v>
      </c>
      <c r="AB112" s="243">
        <f t="shared" ca="1" si="108"/>
        <v>0</v>
      </c>
      <c r="AC112" s="243">
        <f t="shared" ca="1" si="108"/>
        <v>0</v>
      </c>
      <c r="AD112" s="243">
        <f t="shared" ca="1" si="108"/>
        <v>0</v>
      </c>
      <c r="AE112" s="243">
        <f t="shared" ca="1" si="108"/>
        <v>0</v>
      </c>
      <c r="AF112" s="243">
        <f t="shared" ca="1" si="108"/>
        <v>0</v>
      </c>
      <c r="AG112" s="243">
        <f t="shared" ca="1" si="108"/>
        <v>0</v>
      </c>
      <c r="AH112" s="243">
        <f t="shared" ca="1" si="108"/>
        <v>0</v>
      </c>
      <c r="AI112" s="243">
        <f t="shared" ca="1" si="108"/>
        <v>0</v>
      </c>
      <c r="AJ112" s="243">
        <f t="shared" ca="1" si="108"/>
        <v>0</v>
      </c>
      <c r="AK112" s="243">
        <f t="shared" ca="1" si="108"/>
        <v>0</v>
      </c>
      <c r="AL112" s="243">
        <f t="shared" ca="1" si="108"/>
        <v>0</v>
      </c>
      <c r="AM112" s="243">
        <f t="shared" ca="1" si="108"/>
        <v>0</v>
      </c>
      <c r="AN112" s="243">
        <f t="shared" ca="1" si="108"/>
        <v>0</v>
      </c>
      <c r="AO112" s="243">
        <f t="shared" ca="1" si="108"/>
        <v>0</v>
      </c>
      <c r="AP112" s="243">
        <f t="shared" ca="1" si="108"/>
        <v>0</v>
      </c>
      <c r="AQ112" s="243">
        <f t="shared" ca="1" si="108"/>
        <v>0</v>
      </c>
      <c r="AR112" s="243">
        <f t="shared" ca="1" si="108"/>
        <v>0</v>
      </c>
      <c r="AS112" s="243">
        <f t="shared" ca="1" si="108"/>
        <v>0</v>
      </c>
      <c r="AT112" s="243">
        <f t="shared" ca="1" si="108"/>
        <v>0</v>
      </c>
      <c r="AU112" s="243">
        <f t="shared" ca="1" si="108"/>
        <v>0</v>
      </c>
      <c r="AV112" s="243">
        <f t="shared" ca="1" si="108"/>
        <v>0</v>
      </c>
      <c r="AW112" s="243">
        <f t="shared" ca="1" si="108"/>
        <v>0</v>
      </c>
      <c r="AX112" s="243">
        <f t="shared" ca="1" si="108"/>
        <v>0</v>
      </c>
      <c r="AY112" s="243">
        <f t="shared" ca="1" si="108"/>
        <v>0</v>
      </c>
      <c r="AZ112" s="243">
        <f t="shared" ca="1" si="108"/>
        <v>0</v>
      </c>
      <c r="BA112" s="243">
        <f t="shared" ca="1" si="108"/>
        <v>0</v>
      </c>
      <c r="BB112" s="243">
        <f t="shared" ca="1" si="108"/>
        <v>0</v>
      </c>
      <c r="BC112" s="243">
        <f t="shared" ca="1" si="108"/>
        <v>0</v>
      </c>
      <c r="BD112" s="243">
        <f t="shared" ca="1" si="108"/>
        <v>0</v>
      </c>
      <c r="BE112" s="243">
        <f t="shared" ca="1" si="108"/>
        <v>0</v>
      </c>
      <c r="BF112" s="243">
        <f t="shared" ca="1" si="108"/>
        <v>0</v>
      </c>
      <c r="BG112" s="243">
        <f t="shared" ca="1" si="108"/>
        <v>0</v>
      </c>
      <c r="BH112" s="243">
        <f t="shared" ca="1" si="108"/>
        <v>0</v>
      </c>
      <c r="BI112" s="243">
        <f t="shared" ca="1" si="108"/>
        <v>0</v>
      </c>
      <c r="BJ112" s="243">
        <f t="shared" ca="1" si="108"/>
        <v>0</v>
      </c>
      <c r="BK112" s="243">
        <f t="shared" ca="1" si="108"/>
        <v>0</v>
      </c>
      <c r="BL112" s="243">
        <f t="shared" ca="1" si="108"/>
        <v>0</v>
      </c>
      <c r="BM112" s="243">
        <f t="shared" ca="1" si="108"/>
        <v>0</v>
      </c>
      <c r="BN112" s="243">
        <f t="shared" ca="1" si="108"/>
        <v>0</v>
      </c>
      <c r="BO112" s="243">
        <f t="shared" ca="1" si="108"/>
        <v>0</v>
      </c>
      <c r="BP112" s="243">
        <f t="shared" ca="1" si="108"/>
        <v>0</v>
      </c>
      <c r="BQ112" s="243">
        <f t="shared" ca="1" si="108"/>
        <v>0</v>
      </c>
      <c r="BR112" s="243">
        <f t="shared" ca="1" si="108"/>
        <v>0</v>
      </c>
      <c r="BS112" s="243">
        <f t="shared" ca="1" si="108"/>
        <v>0</v>
      </c>
      <c r="BT112" s="243">
        <f t="shared" ca="1" si="108"/>
        <v>0</v>
      </c>
      <c r="BU112" s="243">
        <f t="shared" ref="BU112:DC114" ca="1" si="109">OFFSET(INDIRECT("'"&amp;Opt_alt&amp;"'!H12"),$A112,BU$5)*$DF112</f>
        <v>0</v>
      </c>
      <c r="BV112" s="243">
        <f t="shared" ca="1" si="109"/>
        <v>0</v>
      </c>
      <c r="BW112" s="243">
        <f t="shared" ca="1" si="109"/>
        <v>0</v>
      </c>
      <c r="BX112" s="243">
        <f t="shared" ca="1" si="109"/>
        <v>0</v>
      </c>
      <c r="BY112" s="243">
        <f t="shared" ca="1" si="109"/>
        <v>0</v>
      </c>
      <c r="BZ112" s="243">
        <f t="shared" ca="1" si="109"/>
        <v>0</v>
      </c>
      <c r="CA112" s="243">
        <f t="shared" ca="1" si="109"/>
        <v>0</v>
      </c>
      <c r="CB112" s="243">
        <f t="shared" ca="1" si="109"/>
        <v>0</v>
      </c>
      <c r="CC112" s="243">
        <f t="shared" ca="1" si="109"/>
        <v>0</v>
      </c>
      <c r="CD112" s="243">
        <f t="shared" ca="1" si="109"/>
        <v>0</v>
      </c>
      <c r="CE112" s="243">
        <f t="shared" ca="1" si="109"/>
        <v>0</v>
      </c>
      <c r="CF112" s="243">
        <f t="shared" ca="1" si="109"/>
        <v>0</v>
      </c>
      <c r="CG112" s="243">
        <f t="shared" ca="1" si="109"/>
        <v>0</v>
      </c>
      <c r="CH112" s="243">
        <f t="shared" ca="1" si="109"/>
        <v>0</v>
      </c>
      <c r="CI112" s="243">
        <f t="shared" ca="1" si="109"/>
        <v>0</v>
      </c>
      <c r="CJ112" s="243">
        <f t="shared" ca="1" si="109"/>
        <v>0</v>
      </c>
      <c r="CK112" s="243">
        <f t="shared" ca="1" si="109"/>
        <v>0</v>
      </c>
      <c r="CL112" s="243">
        <f t="shared" ca="1" si="109"/>
        <v>0</v>
      </c>
      <c r="CM112" s="243">
        <f t="shared" ca="1" si="109"/>
        <v>0</v>
      </c>
      <c r="CN112" s="243">
        <f t="shared" ca="1" si="109"/>
        <v>0</v>
      </c>
      <c r="CO112" s="243">
        <f t="shared" ca="1" si="109"/>
        <v>0</v>
      </c>
      <c r="CP112" s="243">
        <f t="shared" ca="1" si="109"/>
        <v>0</v>
      </c>
      <c r="CQ112" s="243">
        <f t="shared" ca="1" si="109"/>
        <v>0</v>
      </c>
      <c r="CR112" s="243">
        <f t="shared" ca="1" si="109"/>
        <v>0</v>
      </c>
      <c r="CS112" s="243">
        <f t="shared" ca="1" si="109"/>
        <v>0</v>
      </c>
      <c r="CT112" s="243">
        <f t="shared" ca="1" si="109"/>
        <v>0</v>
      </c>
      <c r="CU112" s="243">
        <f t="shared" ca="1" si="109"/>
        <v>0</v>
      </c>
      <c r="CV112" s="243">
        <f t="shared" ca="1" si="109"/>
        <v>0</v>
      </c>
      <c r="CW112" s="243">
        <f t="shared" ca="1" si="109"/>
        <v>0</v>
      </c>
      <c r="CX112" s="243">
        <f t="shared" ca="1" si="109"/>
        <v>0</v>
      </c>
      <c r="CY112" s="243">
        <f t="shared" ca="1" si="109"/>
        <v>0</v>
      </c>
      <c r="CZ112" s="243">
        <f t="shared" ca="1" si="109"/>
        <v>0</v>
      </c>
      <c r="DA112" s="243">
        <f t="shared" ca="1" si="109"/>
        <v>0</v>
      </c>
      <c r="DB112" s="243">
        <f t="shared" ca="1" si="109"/>
        <v>0</v>
      </c>
      <c r="DC112" s="243">
        <f t="shared" ca="1" si="109"/>
        <v>0</v>
      </c>
      <c r="DE112" s="113" t="str">
        <f t="shared" ca="1" si="74"/>
        <v>G.2.1.</v>
      </c>
      <c r="DF112">
        <v>1</v>
      </c>
      <c r="DG112">
        <f t="shared" ca="1" si="75"/>
        <v>21</v>
      </c>
    </row>
    <row r="113" spans="1:111" hidden="1">
      <c r="A113" s="68">
        <v>101</v>
      </c>
      <c r="B113" s="240" t="str">
        <f t="shared" ca="1" si="102"/>
        <v>G.2.2.</v>
      </c>
      <c r="C113" s="241" t="str">
        <f t="shared" ca="1" si="94"/>
        <v>Veiklos ir palaikymo (atnaujinimo) sąnaudos 2 (privataus ir NVO sektoriaus)</v>
      </c>
      <c r="D113" s="162"/>
      <c r="E113" s="242">
        <f t="shared" ca="1" si="103"/>
        <v>0.21</v>
      </c>
      <c r="F113" s="171">
        <f ca="1">H113+NPV(FD,I113:INDEX(I113:DC113,PAL))</f>
        <v>0</v>
      </c>
      <c r="G113" s="171">
        <f ca="1">SUMIF($H$5:$DC$5,"&lt;="&amp;PAL,$H113:$DC113)</f>
        <v>0</v>
      </c>
      <c r="H113" s="243">
        <f t="shared" ca="1" si="98"/>
        <v>0</v>
      </c>
      <c r="I113" s="243">
        <f t="shared" ca="1" si="108"/>
        <v>0</v>
      </c>
      <c r="J113" s="243">
        <f t="shared" ca="1" si="108"/>
        <v>0</v>
      </c>
      <c r="K113" s="243">
        <f t="shared" ca="1" si="108"/>
        <v>0</v>
      </c>
      <c r="L113" s="243">
        <f t="shared" ca="1" si="108"/>
        <v>0</v>
      </c>
      <c r="M113" s="243">
        <f t="shared" ca="1" si="108"/>
        <v>0</v>
      </c>
      <c r="N113" s="243">
        <f t="shared" ca="1" si="108"/>
        <v>0</v>
      </c>
      <c r="O113" s="243">
        <f t="shared" ca="1" si="108"/>
        <v>0</v>
      </c>
      <c r="P113" s="243">
        <f t="shared" ca="1" si="108"/>
        <v>0</v>
      </c>
      <c r="Q113" s="243">
        <f t="shared" ca="1" si="108"/>
        <v>0</v>
      </c>
      <c r="R113" s="243">
        <f t="shared" ca="1" si="108"/>
        <v>0</v>
      </c>
      <c r="S113" s="243">
        <f t="shared" ca="1" si="108"/>
        <v>0</v>
      </c>
      <c r="T113" s="243">
        <f t="shared" ca="1" si="108"/>
        <v>0</v>
      </c>
      <c r="U113" s="243">
        <f t="shared" ca="1" si="108"/>
        <v>0</v>
      </c>
      <c r="V113" s="243">
        <f t="shared" ca="1" si="108"/>
        <v>0</v>
      </c>
      <c r="W113" s="243">
        <f t="shared" ca="1" si="108"/>
        <v>0</v>
      </c>
      <c r="X113" s="243">
        <f t="shared" ca="1" si="108"/>
        <v>0</v>
      </c>
      <c r="Y113" s="243">
        <f t="shared" ca="1" si="108"/>
        <v>0</v>
      </c>
      <c r="Z113" s="243">
        <f t="shared" ca="1" si="108"/>
        <v>0</v>
      </c>
      <c r="AA113" s="243">
        <f t="shared" ca="1" si="108"/>
        <v>0</v>
      </c>
      <c r="AB113" s="243">
        <f t="shared" ca="1" si="108"/>
        <v>0</v>
      </c>
      <c r="AC113" s="243">
        <f t="shared" ca="1" si="108"/>
        <v>0</v>
      </c>
      <c r="AD113" s="243">
        <f t="shared" ca="1" si="108"/>
        <v>0</v>
      </c>
      <c r="AE113" s="243">
        <f t="shared" ca="1" si="108"/>
        <v>0</v>
      </c>
      <c r="AF113" s="243">
        <f t="shared" ca="1" si="108"/>
        <v>0</v>
      </c>
      <c r="AG113" s="243">
        <f t="shared" ca="1" si="108"/>
        <v>0</v>
      </c>
      <c r="AH113" s="243">
        <f t="shared" ca="1" si="108"/>
        <v>0</v>
      </c>
      <c r="AI113" s="243">
        <f t="shared" ca="1" si="108"/>
        <v>0</v>
      </c>
      <c r="AJ113" s="243">
        <f t="shared" ca="1" si="108"/>
        <v>0</v>
      </c>
      <c r="AK113" s="243">
        <f t="shared" ca="1" si="108"/>
        <v>0</v>
      </c>
      <c r="AL113" s="243">
        <f t="shared" ca="1" si="108"/>
        <v>0</v>
      </c>
      <c r="AM113" s="243">
        <f t="shared" ca="1" si="108"/>
        <v>0</v>
      </c>
      <c r="AN113" s="243">
        <f t="shared" ca="1" si="108"/>
        <v>0</v>
      </c>
      <c r="AO113" s="243">
        <f t="shared" ca="1" si="108"/>
        <v>0</v>
      </c>
      <c r="AP113" s="243">
        <f t="shared" ca="1" si="108"/>
        <v>0</v>
      </c>
      <c r="AQ113" s="243">
        <f t="shared" ca="1" si="108"/>
        <v>0</v>
      </c>
      <c r="AR113" s="243">
        <f t="shared" ca="1" si="108"/>
        <v>0</v>
      </c>
      <c r="AS113" s="243">
        <f t="shared" ca="1" si="108"/>
        <v>0</v>
      </c>
      <c r="AT113" s="243">
        <f t="shared" ca="1" si="108"/>
        <v>0</v>
      </c>
      <c r="AU113" s="243">
        <f t="shared" ca="1" si="108"/>
        <v>0</v>
      </c>
      <c r="AV113" s="243">
        <f t="shared" ca="1" si="108"/>
        <v>0</v>
      </c>
      <c r="AW113" s="243">
        <f t="shared" ca="1" si="108"/>
        <v>0</v>
      </c>
      <c r="AX113" s="243">
        <f t="shared" ca="1" si="108"/>
        <v>0</v>
      </c>
      <c r="AY113" s="243">
        <f t="shared" ca="1" si="108"/>
        <v>0</v>
      </c>
      <c r="AZ113" s="243">
        <f t="shared" ca="1" si="108"/>
        <v>0</v>
      </c>
      <c r="BA113" s="243">
        <f t="shared" ca="1" si="108"/>
        <v>0</v>
      </c>
      <c r="BB113" s="243">
        <f t="shared" ca="1" si="108"/>
        <v>0</v>
      </c>
      <c r="BC113" s="243">
        <f t="shared" ca="1" si="108"/>
        <v>0</v>
      </c>
      <c r="BD113" s="243">
        <f t="shared" ca="1" si="108"/>
        <v>0</v>
      </c>
      <c r="BE113" s="243">
        <f t="shared" ca="1" si="108"/>
        <v>0</v>
      </c>
      <c r="BF113" s="243">
        <f t="shared" ca="1" si="108"/>
        <v>0</v>
      </c>
      <c r="BG113" s="243">
        <f t="shared" ca="1" si="108"/>
        <v>0</v>
      </c>
      <c r="BH113" s="243">
        <f t="shared" ca="1" si="108"/>
        <v>0</v>
      </c>
      <c r="BI113" s="243">
        <f t="shared" ca="1" si="108"/>
        <v>0</v>
      </c>
      <c r="BJ113" s="243">
        <f t="shared" ca="1" si="108"/>
        <v>0</v>
      </c>
      <c r="BK113" s="243">
        <f t="shared" ca="1" si="108"/>
        <v>0</v>
      </c>
      <c r="BL113" s="243">
        <f t="shared" ca="1" si="108"/>
        <v>0</v>
      </c>
      <c r="BM113" s="243">
        <f t="shared" ca="1" si="108"/>
        <v>0</v>
      </c>
      <c r="BN113" s="243">
        <f t="shared" ca="1" si="108"/>
        <v>0</v>
      </c>
      <c r="BO113" s="243">
        <f t="shared" ca="1" si="108"/>
        <v>0</v>
      </c>
      <c r="BP113" s="243">
        <f t="shared" ca="1" si="108"/>
        <v>0</v>
      </c>
      <c r="BQ113" s="243">
        <f t="shared" ca="1" si="108"/>
        <v>0</v>
      </c>
      <c r="BR113" s="243">
        <f t="shared" ca="1" si="108"/>
        <v>0</v>
      </c>
      <c r="BS113" s="243">
        <f t="shared" ca="1" si="108"/>
        <v>0</v>
      </c>
      <c r="BT113" s="243">
        <f t="shared" ca="1" si="108"/>
        <v>0</v>
      </c>
      <c r="BU113" s="243">
        <f t="shared" ca="1" si="109"/>
        <v>0</v>
      </c>
      <c r="BV113" s="243">
        <f t="shared" ca="1" si="109"/>
        <v>0</v>
      </c>
      <c r="BW113" s="243">
        <f t="shared" ca="1" si="109"/>
        <v>0</v>
      </c>
      <c r="BX113" s="243">
        <f t="shared" ca="1" si="109"/>
        <v>0</v>
      </c>
      <c r="BY113" s="243">
        <f t="shared" ca="1" si="109"/>
        <v>0</v>
      </c>
      <c r="BZ113" s="243">
        <f t="shared" ca="1" si="109"/>
        <v>0</v>
      </c>
      <c r="CA113" s="243">
        <f t="shared" ca="1" si="109"/>
        <v>0</v>
      </c>
      <c r="CB113" s="243">
        <f t="shared" ca="1" si="109"/>
        <v>0</v>
      </c>
      <c r="CC113" s="243">
        <f t="shared" ca="1" si="109"/>
        <v>0</v>
      </c>
      <c r="CD113" s="243">
        <f t="shared" ca="1" si="109"/>
        <v>0</v>
      </c>
      <c r="CE113" s="243">
        <f t="shared" ca="1" si="109"/>
        <v>0</v>
      </c>
      <c r="CF113" s="243">
        <f t="shared" ca="1" si="109"/>
        <v>0</v>
      </c>
      <c r="CG113" s="243">
        <f t="shared" ca="1" si="109"/>
        <v>0</v>
      </c>
      <c r="CH113" s="243">
        <f t="shared" ca="1" si="109"/>
        <v>0</v>
      </c>
      <c r="CI113" s="243">
        <f t="shared" ca="1" si="109"/>
        <v>0</v>
      </c>
      <c r="CJ113" s="243">
        <f t="shared" ca="1" si="109"/>
        <v>0</v>
      </c>
      <c r="CK113" s="243">
        <f t="shared" ca="1" si="109"/>
        <v>0</v>
      </c>
      <c r="CL113" s="243">
        <f t="shared" ca="1" si="109"/>
        <v>0</v>
      </c>
      <c r="CM113" s="243">
        <f t="shared" ca="1" si="109"/>
        <v>0</v>
      </c>
      <c r="CN113" s="243">
        <f t="shared" ca="1" si="109"/>
        <v>0</v>
      </c>
      <c r="CO113" s="243">
        <f t="shared" ca="1" si="109"/>
        <v>0</v>
      </c>
      <c r="CP113" s="243">
        <f t="shared" ca="1" si="109"/>
        <v>0</v>
      </c>
      <c r="CQ113" s="243">
        <f t="shared" ca="1" si="109"/>
        <v>0</v>
      </c>
      <c r="CR113" s="243">
        <f t="shared" ca="1" si="109"/>
        <v>0</v>
      </c>
      <c r="CS113" s="243">
        <f t="shared" ca="1" si="109"/>
        <v>0</v>
      </c>
      <c r="CT113" s="243">
        <f t="shared" ca="1" si="109"/>
        <v>0</v>
      </c>
      <c r="CU113" s="243">
        <f t="shared" ca="1" si="109"/>
        <v>0</v>
      </c>
      <c r="CV113" s="243">
        <f t="shared" ca="1" si="109"/>
        <v>0</v>
      </c>
      <c r="CW113" s="243">
        <f t="shared" ca="1" si="109"/>
        <v>0</v>
      </c>
      <c r="CX113" s="243">
        <f t="shared" ca="1" si="109"/>
        <v>0</v>
      </c>
      <c r="CY113" s="243">
        <f t="shared" ca="1" si="109"/>
        <v>0</v>
      </c>
      <c r="CZ113" s="243">
        <f t="shared" ca="1" si="109"/>
        <v>0</v>
      </c>
      <c r="DA113" s="243">
        <f t="shared" ca="1" si="109"/>
        <v>0</v>
      </c>
      <c r="DB113" s="243">
        <f t="shared" ca="1" si="109"/>
        <v>0</v>
      </c>
      <c r="DC113" s="243">
        <f t="shared" ca="1" si="109"/>
        <v>0</v>
      </c>
      <c r="DE113" s="113" t="str">
        <f t="shared" ca="1" si="74"/>
        <v>G.2.2.</v>
      </c>
      <c r="DF113">
        <v>1</v>
      </c>
      <c r="DG113">
        <f t="shared" ca="1" si="75"/>
        <v>21</v>
      </c>
    </row>
    <row r="114" spans="1:111" hidden="1">
      <c r="A114" s="68">
        <v>102</v>
      </c>
      <c r="B114" s="240" t="str">
        <f t="shared" ca="1" si="102"/>
        <v>G.2.3.</v>
      </c>
      <c r="C114" s="241" t="str">
        <f t="shared" ca="1" si="94"/>
        <v>Veiklos ir palaikymo (atnaujinimo) sąnaudos 3 (privataus ir NVO sektoriaus)</v>
      </c>
      <c r="D114" s="237"/>
      <c r="E114" s="242">
        <f t="shared" ca="1" si="103"/>
        <v>0.21</v>
      </c>
      <c r="F114" s="171">
        <f ca="1">H114+NPV(FD,I114:INDEX(I114:DC114,PAL))</f>
        <v>0</v>
      </c>
      <c r="G114" s="171">
        <f ca="1">SUMIF($H$5:$DC$5,"&lt;="&amp;PAL,$H114:$DC114)</f>
        <v>0</v>
      </c>
      <c r="H114" s="243">
        <f t="shared" ca="1" si="98"/>
        <v>0</v>
      </c>
      <c r="I114" s="243">
        <f t="shared" ca="1" si="108"/>
        <v>0</v>
      </c>
      <c r="J114" s="243">
        <f t="shared" ca="1" si="108"/>
        <v>0</v>
      </c>
      <c r="K114" s="243">
        <f t="shared" ca="1" si="108"/>
        <v>0</v>
      </c>
      <c r="L114" s="243">
        <f t="shared" ca="1" si="108"/>
        <v>0</v>
      </c>
      <c r="M114" s="243">
        <f t="shared" ca="1" si="108"/>
        <v>0</v>
      </c>
      <c r="N114" s="243">
        <f t="shared" ca="1" si="108"/>
        <v>0</v>
      </c>
      <c r="O114" s="243">
        <f t="shared" ca="1" si="108"/>
        <v>0</v>
      </c>
      <c r="P114" s="243">
        <f t="shared" ca="1" si="108"/>
        <v>0</v>
      </c>
      <c r="Q114" s="243">
        <f t="shared" ca="1" si="108"/>
        <v>0</v>
      </c>
      <c r="R114" s="243">
        <f t="shared" ca="1" si="108"/>
        <v>0</v>
      </c>
      <c r="S114" s="243">
        <f t="shared" ca="1" si="108"/>
        <v>0</v>
      </c>
      <c r="T114" s="243">
        <f t="shared" ca="1" si="108"/>
        <v>0</v>
      </c>
      <c r="U114" s="243">
        <f t="shared" ca="1" si="108"/>
        <v>0</v>
      </c>
      <c r="V114" s="243">
        <f t="shared" ca="1" si="108"/>
        <v>0</v>
      </c>
      <c r="W114" s="243">
        <f t="shared" ca="1" si="108"/>
        <v>0</v>
      </c>
      <c r="X114" s="243">
        <f t="shared" ca="1" si="108"/>
        <v>0</v>
      </c>
      <c r="Y114" s="243">
        <f t="shared" ca="1" si="108"/>
        <v>0</v>
      </c>
      <c r="Z114" s="243">
        <f t="shared" ca="1" si="108"/>
        <v>0</v>
      </c>
      <c r="AA114" s="243">
        <f t="shared" ca="1" si="108"/>
        <v>0</v>
      </c>
      <c r="AB114" s="243">
        <f t="shared" ca="1" si="108"/>
        <v>0</v>
      </c>
      <c r="AC114" s="243">
        <f t="shared" ca="1" si="108"/>
        <v>0</v>
      </c>
      <c r="AD114" s="243">
        <f t="shared" ca="1" si="108"/>
        <v>0</v>
      </c>
      <c r="AE114" s="243">
        <f t="shared" ca="1" si="108"/>
        <v>0</v>
      </c>
      <c r="AF114" s="243">
        <f t="shared" ca="1" si="108"/>
        <v>0</v>
      </c>
      <c r="AG114" s="243">
        <f t="shared" ca="1" si="108"/>
        <v>0</v>
      </c>
      <c r="AH114" s="243">
        <f t="shared" ca="1" si="108"/>
        <v>0</v>
      </c>
      <c r="AI114" s="243">
        <f t="shared" ca="1" si="108"/>
        <v>0</v>
      </c>
      <c r="AJ114" s="243">
        <f t="shared" ca="1" si="108"/>
        <v>0</v>
      </c>
      <c r="AK114" s="243">
        <f t="shared" ca="1" si="108"/>
        <v>0</v>
      </c>
      <c r="AL114" s="243">
        <f t="shared" ca="1" si="108"/>
        <v>0</v>
      </c>
      <c r="AM114" s="243">
        <f t="shared" ca="1" si="108"/>
        <v>0</v>
      </c>
      <c r="AN114" s="243">
        <f t="shared" ca="1" si="108"/>
        <v>0</v>
      </c>
      <c r="AO114" s="243">
        <f t="shared" ca="1" si="108"/>
        <v>0</v>
      </c>
      <c r="AP114" s="243">
        <f t="shared" ca="1" si="108"/>
        <v>0</v>
      </c>
      <c r="AQ114" s="243">
        <f t="shared" ca="1" si="108"/>
        <v>0</v>
      </c>
      <c r="AR114" s="243">
        <f t="shared" ca="1" si="108"/>
        <v>0</v>
      </c>
      <c r="AS114" s="243">
        <f t="shared" ca="1" si="108"/>
        <v>0</v>
      </c>
      <c r="AT114" s="243">
        <f t="shared" ca="1" si="108"/>
        <v>0</v>
      </c>
      <c r="AU114" s="243">
        <f t="shared" ca="1" si="108"/>
        <v>0</v>
      </c>
      <c r="AV114" s="243">
        <f t="shared" ca="1" si="108"/>
        <v>0</v>
      </c>
      <c r="AW114" s="243">
        <f t="shared" ca="1" si="108"/>
        <v>0</v>
      </c>
      <c r="AX114" s="243">
        <f t="shared" ca="1" si="108"/>
        <v>0</v>
      </c>
      <c r="AY114" s="243">
        <f t="shared" ca="1" si="108"/>
        <v>0</v>
      </c>
      <c r="AZ114" s="243">
        <f t="shared" ca="1" si="108"/>
        <v>0</v>
      </c>
      <c r="BA114" s="243">
        <f t="shared" ca="1" si="108"/>
        <v>0</v>
      </c>
      <c r="BB114" s="243">
        <f t="shared" ca="1" si="108"/>
        <v>0</v>
      </c>
      <c r="BC114" s="243">
        <f t="shared" ca="1" si="108"/>
        <v>0</v>
      </c>
      <c r="BD114" s="243">
        <f t="shared" ca="1" si="108"/>
        <v>0</v>
      </c>
      <c r="BE114" s="243">
        <f t="shared" ca="1" si="108"/>
        <v>0</v>
      </c>
      <c r="BF114" s="243">
        <f t="shared" ca="1" si="108"/>
        <v>0</v>
      </c>
      <c r="BG114" s="243">
        <f t="shared" ca="1" si="108"/>
        <v>0</v>
      </c>
      <c r="BH114" s="243">
        <f t="shared" ca="1" si="108"/>
        <v>0</v>
      </c>
      <c r="BI114" s="243">
        <f t="shared" ca="1" si="108"/>
        <v>0</v>
      </c>
      <c r="BJ114" s="243">
        <f t="shared" ca="1" si="108"/>
        <v>0</v>
      </c>
      <c r="BK114" s="243">
        <f t="shared" ca="1" si="108"/>
        <v>0</v>
      </c>
      <c r="BL114" s="243">
        <f t="shared" ca="1" si="108"/>
        <v>0</v>
      </c>
      <c r="BM114" s="243">
        <f t="shared" ca="1" si="108"/>
        <v>0</v>
      </c>
      <c r="BN114" s="243">
        <f t="shared" ca="1" si="108"/>
        <v>0</v>
      </c>
      <c r="BO114" s="243">
        <f t="shared" ca="1" si="108"/>
        <v>0</v>
      </c>
      <c r="BP114" s="243">
        <f t="shared" ca="1" si="108"/>
        <v>0</v>
      </c>
      <c r="BQ114" s="243">
        <f t="shared" ca="1" si="108"/>
        <v>0</v>
      </c>
      <c r="BR114" s="243">
        <f t="shared" ca="1" si="108"/>
        <v>0</v>
      </c>
      <c r="BS114" s="243">
        <f t="shared" ca="1" si="108"/>
        <v>0</v>
      </c>
      <c r="BT114" s="243">
        <f t="shared" ca="1" si="108"/>
        <v>0</v>
      </c>
      <c r="BU114" s="243">
        <f t="shared" ca="1" si="109"/>
        <v>0</v>
      </c>
      <c r="BV114" s="243">
        <f t="shared" ca="1" si="109"/>
        <v>0</v>
      </c>
      <c r="BW114" s="243">
        <f t="shared" ca="1" si="109"/>
        <v>0</v>
      </c>
      <c r="BX114" s="243">
        <f t="shared" ca="1" si="109"/>
        <v>0</v>
      </c>
      <c r="BY114" s="243">
        <f t="shared" ca="1" si="109"/>
        <v>0</v>
      </c>
      <c r="BZ114" s="243">
        <f t="shared" ca="1" si="109"/>
        <v>0</v>
      </c>
      <c r="CA114" s="243">
        <f t="shared" ca="1" si="109"/>
        <v>0</v>
      </c>
      <c r="CB114" s="243">
        <f t="shared" ca="1" si="109"/>
        <v>0</v>
      </c>
      <c r="CC114" s="243">
        <f t="shared" ca="1" si="109"/>
        <v>0</v>
      </c>
      <c r="CD114" s="243">
        <f t="shared" ca="1" si="109"/>
        <v>0</v>
      </c>
      <c r="CE114" s="243">
        <f t="shared" ca="1" si="109"/>
        <v>0</v>
      </c>
      <c r="CF114" s="243">
        <f t="shared" ca="1" si="109"/>
        <v>0</v>
      </c>
      <c r="CG114" s="243">
        <f t="shared" ca="1" si="109"/>
        <v>0</v>
      </c>
      <c r="CH114" s="243">
        <f t="shared" ca="1" si="109"/>
        <v>0</v>
      </c>
      <c r="CI114" s="243">
        <f t="shared" ca="1" si="109"/>
        <v>0</v>
      </c>
      <c r="CJ114" s="243">
        <f t="shared" ca="1" si="109"/>
        <v>0</v>
      </c>
      <c r="CK114" s="243">
        <f t="shared" ca="1" si="109"/>
        <v>0</v>
      </c>
      <c r="CL114" s="243">
        <f t="shared" ca="1" si="109"/>
        <v>0</v>
      </c>
      <c r="CM114" s="243">
        <f t="shared" ca="1" si="109"/>
        <v>0</v>
      </c>
      <c r="CN114" s="243">
        <f t="shared" ca="1" si="109"/>
        <v>0</v>
      </c>
      <c r="CO114" s="243">
        <f t="shared" ca="1" si="109"/>
        <v>0</v>
      </c>
      <c r="CP114" s="243">
        <f t="shared" ca="1" si="109"/>
        <v>0</v>
      </c>
      <c r="CQ114" s="243">
        <f t="shared" ca="1" si="109"/>
        <v>0</v>
      </c>
      <c r="CR114" s="243">
        <f t="shared" ca="1" si="109"/>
        <v>0</v>
      </c>
      <c r="CS114" s="243">
        <f t="shared" ca="1" si="109"/>
        <v>0</v>
      </c>
      <c r="CT114" s="243">
        <f t="shared" ca="1" si="109"/>
        <v>0</v>
      </c>
      <c r="CU114" s="243">
        <f t="shared" ca="1" si="109"/>
        <v>0</v>
      </c>
      <c r="CV114" s="243">
        <f t="shared" ca="1" si="109"/>
        <v>0</v>
      </c>
      <c r="CW114" s="243">
        <f t="shared" ca="1" si="109"/>
        <v>0</v>
      </c>
      <c r="CX114" s="243">
        <f t="shared" ca="1" si="109"/>
        <v>0</v>
      </c>
      <c r="CY114" s="243">
        <f t="shared" ca="1" si="109"/>
        <v>0</v>
      </c>
      <c r="CZ114" s="243">
        <f t="shared" ca="1" si="109"/>
        <v>0</v>
      </c>
      <c r="DA114" s="243">
        <f t="shared" ca="1" si="109"/>
        <v>0</v>
      </c>
      <c r="DB114" s="243">
        <f t="shared" ca="1" si="109"/>
        <v>0</v>
      </c>
      <c r="DC114" s="243">
        <f t="shared" ca="1" si="109"/>
        <v>0</v>
      </c>
      <c r="DE114" s="113" t="str">
        <f t="shared" ca="1" si="74"/>
        <v>G.2.3.</v>
      </c>
      <c r="DF114">
        <v>1</v>
      </c>
      <c r="DG114">
        <v>21</v>
      </c>
    </row>
    <row r="115" spans="1:111" hidden="1">
      <c r="A115" s="68">
        <v>103</v>
      </c>
      <c r="B115" s="240" t="str">
        <f t="shared" ca="1" si="102"/>
        <v>H.</v>
      </c>
      <c r="C115" s="303" t="str">
        <f t="shared" ca="1" si="94"/>
        <v>VEIKLOS PAJAMOS, IŠ VISO (išskyrus mokestines pajamas)</v>
      </c>
      <c r="D115" s="329"/>
      <c r="E115" s="528" t="str">
        <f t="shared" ca="1" si="103"/>
        <v/>
      </c>
      <c r="F115" s="336">
        <f ca="1">SUM(F116,F123)</f>
        <v>807366292.55182159</v>
      </c>
      <c r="G115" s="336">
        <f ca="1">SUM(G116,G123)</f>
        <v>1813650000</v>
      </c>
      <c r="H115" s="328">
        <f ca="1">SUM(H116,H123)</f>
        <v>0</v>
      </c>
      <c r="I115" s="328">
        <f t="shared" ref="I115:BT115" ca="1" si="110">SUM(I116,I123)</f>
        <v>0</v>
      </c>
      <c r="J115" s="328">
        <f t="shared" ca="1" si="110"/>
        <v>0</v>
      </c>
      <c r="K115" s="328">
        <f t="shared" ca="1" si="110"/>
        <v>0</v>
      </c>
      <c r="L115" s="328">
        <f t="shared" ca="1" si="110"/>
        <v>0</v>
      </c>
      <c r="M115" s="328">
        <f t="shared" ca="1" si="110"/>
        <v>0</v>
      </c>
      <c r="N115" s="328">
        <f t="shared" ca="1" si="110"/>
        <v>0</v>
      </c>
      <c r="O115" s="328">
        <f t="shared" ca="1" si="110"/>
        <v>0</v>
      </c>
      <c r="P115" s="328">
        <f t="shared" ca="1" si="110"/>
        <v>0</v>
      </c>
      <c r="Q115" s="328">
        <f t="shared" ca="1" si="110"/>
        <v>0</v>
      </c>
      <c r="R115" s="328">
        <f t="shared" ca="1" si="110"/>
        <v>0</v>
      </c>
      <c r="S115" s="328">
        <f t="shared" ca="1" si="110"/>
        <v>0</v>
      </c>
      <c r="T115" s="328">
        <f t="shared" ca="1" si="110"/>
        <v>0</v>
      </c>
      <c r="U115" s="328">
        <f t="shared" ca="1" si="110"/>
        <v>0</v>
      </c>
      <c r="V115" s="328">
        <f t="shared" ca="1" si="110"/>
        <v>120910000</v>
      </c>
      <c r="W115" s="328">
        <f t="shared" ca="1" si="110"/>
        <v>120910000</v>
      </c>
      <c r="X115" s="328">
        <f t="shared" ca="1" si="110"/>
        <v>120910000</v>
      </c>
      <c r="Y115" s="328">
        <f t="shared" ca="1" si="110"/>
        <v>120910000</v>
      </c>
      <c r="Z115" s="328">
        <f t="shared" ca="1" si="110"/>
        <v>120910000</v>
      </c>
      <c r="AA115" s="328">
        <f t="shared" ca="1" si="110"/>
        <v>120910000</v>
      </c>
      <c r="AB115" s="328">
        <f t="shared" ca="1" si="110"/>
        <v>120910000</v>
      </c>
      <c r="AC115" s="328">
        <f t="shared" ca="1" si="110"/>
        <v>120910000</v>
      </c>
      <c r="AD115" s="328">
        <f t="shared" ca="1" si="110"/>
        <v>120910000</v>
      </c>
      <c r="AE115" s="328">
        <f t="shared" ca="1" si="110"/>
        <v>120910000</v>
      </c>
      <c r="AF115" s="328">
        <f t="shared" ca="1" si="110"/>
        <v>120910000</v>
      </c>
      <c r="AG115" s="328">
        <f t="shared" ca="1" si="110"/>
        <v>120910000</v>
      </c>
      <c r="AH115" s="328">
        <f t="shared" ca="1" si="110"/>
        <v>120910000</v>
      </c>
      <c r="AI115" s="328">
        <f t="shared" ca="1" si="110"/>
        <v>120910000</v>
      </c>
      <c r="AJ115" s="328">
        <f t="shared" ca="1" si="110"/>
        <v>120910000</v>
      </c>
      <c r="AK115" s="328">
        <f t="shared" ca="1" si="110"/>
        <v>0</v>
      </c>
      <c r="AL115" s="328">
        <f t="shared" ca="1" si="110"/>
        <v>0</v>
      </c>
      <c r="AM115" s="328">
        <f t="shared" ca="1" si="110"/>
        <v>0</v>
      </c>
      <c r="AN115" s="328">
        <f t="shared" ca="1" si="110"/>
        <v>0</v>
      </c>
      <c r="AO115" s="328">
        <f t="shared" ca="1" si="110"/>
        <v>0</v>
      </c>
      <c r="AP115" s="328">
        <f t="shared" ca="1" si="110"/>
        <v>0</v>
      </c>
      <c r="AQ115" s="328">
        <f t="shared" ca="1" si="110"/>
        <v>0</v>
      </c>
      <c r="AR115" s="328">
        <f t="shared" ca="1" si="110"/>
        <v>0</v>
      </c>
      <c r="AS115" s="328">
        <f t="shared" ca="1" si="110"/>
        <v>0</v>
      </c>
      <c r="AT115" s="328">
        <f t="shared" ca="1" si="110"/>
        <v>0</v>
      </c>
      <c r="AU115" s="328">
        <f t="shared" ca="1" si="110"/>
        <v>0</v>
      </c>
      <c r="AV115" s="328">
        <f t="shared" ca="1" si="110"/>
        <v>0</v>
      </c>
      <c r="AW115" s="328">
        <f t="shared" ca="1" si="110"/>
        <v>0</v>
      </c>
      <c r="AX115" s="328">
        <f t="shared" ca="1" si="110"/>
        <v>0</v>
      </c>
      <c r="AY115" s="328">
        <f t="shared" ca="1" si="110"/>
        <v>0</v>
      </c>
      <c r="AZ115" s="328">
        <f t="shared" ca="1" si="110"/>
        <v>0</v>
      </c>
      <c r="BA115" s="328">
        <f t="shared" ca="1" si="110"/>
        <v>0</v>
      </c>
      <c r="BB115" s="328">
        <f t="shared" ca="1" si="110"/>
        <v>0</v>
      </c>
      <c r="BC115" s="328">
        <f t="shared" ca="1" si="110"/>
        <v>0</v>
      </c>
      <c r="BD115" s="328">
        <f t="shared" ca="1" si="110"/>
        <v>0</v>
      </c>
      <c r="BE115" s="328">
        <f t="shared" ca="1" si="110"/>
        <v>0</v>
      </c>
      <c r="BF115" s="328">
        <f t="shared" ca="1" si="110"/>
        <v>0</v>
      </c>
      <c r="BG115" s="328">
        <f t="shared" ca="1" si="110"/>
        <v>0</v>
      </c>
      <c r="BH115" s="328">
        <f t="shared" ca="1" si="110"/>
        <v>0</v>
      </c>
      <c r="BI115" s="328">
        <f t="shared" ca="1" si="110"/>
        <v>0</v>
      </c>
      <c r="BJ115" s="328">
        <f t="shared" ca="1" si="110"/>
        <v>0</v>
      </c>
      <c r="BK115" s="328">
        <f t="shared" ca="1" si="110"/>
        <v>0</v>
      </c>
      <c r="BL115" s="328">
        <f t="shared" ca="1" si="110"/>
        <v>0</v>
      </c>
      <c r="BM115" s="328">
        <f t="shared" ca="1" si="110"/>
        <v>0</v>
      </c>
      <c r="BN115" s="328">
        <f t="shared" ca="1" si="110"/>
        <v>0</v>
      </c>
      <c r="BO115" s="328">
        <f t="shared" ca="1" si="110"/>
        <v>0</v>
      </c>
      <c r="BP115" s="328">
        <f t="shared" ca="1" si="110"/>
        <v>0</v>
      </c>
      <c r="BQ115" s="328">
        <f t="shared" ca="1" si="110"/>
        <v>0</v>
      </c>
      <c r="BR115" s="328">
        <f t="shared" ca="1" si="110"/>
        <v>0</v>
      </c>
      <c r="BS115" s="328">
        <f t="shared" ca="1" si="110"/>
        <v>0</v>
      </c>
      <c r="BT115" s="328">
        <f t="shared" ca="1" si="110"/>
        <v>0</v>
      </c>
      <c r="BU115" s="328">
        <f t="shared" ref="BU115:DC115" ca="1" si="111">SUM(BU116,BU123)</f>
        <v>0</v>
      </c>
      <c r="BV115" s="328">
        <f t="shared" ca="1" si="111"/>
        <v>0</v>
      </c>
      <c r="BW115" s="328">
        <f t="shared" ca="1" si="111"/>
        <v>0</v>
      </c>
      <c r="BX115" s="328">
        <f t="shared" ca="1" si="111"/>
        <v>0</v>
      </c>
      <c r="BY115" s="328">
        <f t="shared" ca="1" si="111"/>
        <v>0</v>
      </c>
      <c r="BZ115" s="328">
        <f t="shared" ca="1" si="111"/>
        <v>0</v>
      </c>
      <c r="CA115" s="328">
        <f t="shared" ca="1" si="111"/>
        <v>0</v>
      </c>
      <c r="CB115" s="328">
        <f t="shared" ca="1" si="111"/>
        <v>0</v>
      </c>
      <c r="CC115" s="328">
        <f t="shared" ca="1" si="111"/>
        <v>0</v>
      </c>
      <c r="CD115" s="328">
        <f t="shared" ca="1" si="111"/>
        <v>0</v>
      </c>
      <c r="CE115" s="328">
        <f t="shared" ca="1" si="111"/>
        <v>0</v>
      </c>
      <c r="CF115" s="328">
        <f t="shared" ca="1" si="111"/>
        <v>0</v>
      </c>
      <c r="CG115" s="328">
        <f t="shared" ca="1" si="111"/>
        <v>0</v>
      </c>
      <c r="CH115" s="328">
        <f t="shared" ca="1" si="111"/>
        <v>0</v>
      </c>
      <c r="CI115" s="328">
        <f t="shared" ca="1" si="111"/>
        <v>0</v>
      </c>
      <c r="CJ115" s="328">
        <f t="shared" ca="1" si="111"/>
        <v>0</v>
      </c>
      <c r="CK115" s="328">
        <f t="shared" ca="1" si="111"/>
        <v>0</v>
      </c>
      <c r="CL115" s="328">
        <f t="shared" ca="1" si="111"/>
        <v>0</v>
      </c>
      <c r="CM115" s="328">
        <f t="shared" ca="1" si="111"/>
        <v>0</v>
      </c>
      <c r="CN115" s="328">
        <f t="shared" ca="1" si="111"/>
        <v>0</v>
      </c>
      <c r="CO115" s="328">
        <f t="shared" ca="1" si="111"/>
        <v>0</v>
      </c>
      <c r="CP115" s="328">
        <f t="shared" ca="1" si="111"/>
        <v>0</v>
      </c>
      <c r="CQ115" s="328">
        <f t="shared" ca="1" si="111"/>
        <v>0</v>
      </c>
      <c r="CR115" s="328">
        <f t="shared" ca="1" si="111"/>
        <v>0</v>
      </c>
      <c r="CS115" s="328">
        <f t="shared" ca="1" si="111"/>
        <v>0</v>
      </c>
      <c r="CT115" s="328">
        <f t="shared" ca="1" si="111"/>
        <v>0</v>
      </c>
      <c r="CU115" s="328">
        <f t="shared" ca="1" si="111"/>
        <v>0</v>
      </c>
      <c r="CV115" s="328">
        <f t="shared" ca="1" si="111"/>
        <v>0</v>
      </c>
      <c r="CW115" s="328">
        <f t="shared" ca="1" si="111"/>
        <v>0</v>
      </c>
      <c r="CX115" s="328">
        <f t="shared" ca="1" si="111"/>
        <v>0</v>
      </c>
      <c r="CY115" s="328">
        <f t="shared" ca="1" si="111"/>
        <v>0</v>
      </c>
      <c r="CZ115" s="328">
        <f t="shared" ca="1" si="111"/>
        <v>0</v>
      </c>
      <c r="DA115" s="328">
        <f t="shared" ca="1" si="111"/>
        <v>0</v>
      </c>
      <c r="DB115" s="328">
        <f t="shared" ca="1" si="111"/>
        <v>0</v>
      </c>
      <c r="DC115" s="328">
        <f t="shared" ca="1" si="111"/>
        <v>0</v>
      </c>
      <c r="DE115" s="113"/>
      <c r="DF115">
        <v>1</v>
      </c>
    </row>
    <row r="116" spans="1:111" hidden="1">
      <c r="A116" s="68">
        <v>104</v>
      </c>
      <c r="B116" s="240" t="str">
        <f t="shared" ca="1" si="102"/>
        <v>H.1.</v>
      </c>
      <c r="C116" s="303" t="str">
        <f t="shared" ca="1" si="94"/>
        <v>Veiklos pajamos (viešojo sektoriaus), iš viso</v>
      </c>
      <c r="D116" s="329"/>
      <c r="E116" s="528" t="str">
        <f t="shared" ca="1" si="103"/>
        <v/>
      </c>
      <c r="F116" s="336">
        <f ca="1">SUM(F117:F122)</f>
        <v>807366292.55182159</v>
      </c>
      <c r="G116" s="336">
        <f t="shared" ref="G116" ca="1" si="112">SUM(G117:G122)</f>
        <v>1813650000</v>
      </c>
      <c r="H116" s="328">
        <f ca="1">SUM(H117:H122)</f>
        <v>0</v>
      </c>
      <c r="I116" s="328">
        <f t="shared" ref="I116:BT116" ca="1" si="113">SUM(I117:I122)</f>
        <v>0</v>
      </c>
      <c r="J116" s="328">
        <f t="shared" ca="1" si="113"/>
        <v>0</v>
      </c>
      <c r="K116" s="328">
        <f t="shared" ca="1" si="113"/>
        <v>0</v>
      </c>
      <c r="L116" s="328">
        <f t="shared" ca="1" si="113"/>
        <v>0</v>
      </c>
      <c r="M116" s="328">
        <f t="shared" ca="1" si="113"/>
        <v>0</v>
      </c>
      <c r="N116" s="328">
        <f t="shared" ca="1" si="113"/>
        <v>0</v>
      </c>
      <c r="O116" s="328">
        <f t="shared" ca="1" si="113"/>
        <v>0</v>
      </c>
      <c r="P116" s="328">
        <f t="shared" ca="1" si="113"/>
        <v>0</v>
      </c>
      <c r="Q116" s="328">
        <f t="shared" ca="1" si="113"/>
        <v>0</v>
      </c>
      <c r="R116" s="328">
        <f t="shared" ca="1" si="113"/>
        <v>0</v>
      </c>
      <c r="S116" s="328">
        <f t="shared" ca="1" si="113"/>
        <v>0</v>
      </c>
      <c r="T116" s="328">
        <f t="shared" ca="1" si="113"/>
        <v>0</v>
      </c>
      <c r="U116" s="328">
        <f t="shared" ca="1" si="113"/>
        <v>0</v>
      </c>
      <c r="V116" s="328">
        <f t="shared" ca="1" si="113"/>
        <v>120910000</v>
      </c>
      <c r="W116" s="328">
        <f t="shared" ca="1" si="113"/>
        <v>120910000</v>
      </c>
      <c r="X116" s="328">
        <f t="shared" ca="1" si="113"/>
        <v>120910000</v>
      </c>
      <c r="Y116" s="328">
        <f t="shared" ca="1" si="113"/>
        <v>120910000</v>
      </c>
      <c r="Z116" s="328">
        <f t="shared" ca="1" si="113"/>
        <v>120910000</v>
      </c>
      <c r="AA116" s="328">
        <f t="shared" ca="1" si="113"/>
        <v>120910000</v>
      </c>
      <c r="AB116" s="328">
        <f t="shared" ca="1" si="113"/>
        <v>120910000</v>
      </c>
      <c r="AC116" s="328">
        <f t="shared" ca="1" si="113"/>
        <v>120910000</v>
      </c>
      <c r="AD116" s="328">
        <f t="shared" ca="1" si="113"/>
        <v>120910000</v>
      </c>
      <c r="AE116" s="328">
        <f t="shared" ca="1" si="113"/>
        <v>120910000</v>
      </c>
      <c r="AF116" s="328">
        <f t="shared" ca="1" si="113"/>
        <v>120910000</v>
      </c>
      <c r="AG116" s="328">
        <f t="shared" ca="1" si="113"/>
        <v>120910000</v>
      </c>
      <c r="AH116" s="328">
        <f t="shared" ca="1" si="113"/>
        <v>120910000</v>
      </c>
      <c r="AI116" s="328">
        <f t="shared" ca="1" si="113"/>
        <v>120910000</v>
      </c>
      <c r="AJ116" s="328">
        <f t="shared" ca="1" si="113"/>
        <v>120910000</v>
      </c>
      <c r="AK116" s="328">
        <f t="shared" ca="1" si="113"/>
        <v>0</v>
      </c>
      <c r="AL116" s="328">
        <f t="shared" ca="1" si="113"/>
        <v>0</v>
      </c>
      <c r="AM116" s="328">
        <f t="shared" ca="1" si="113"/>
        <v>0</v>
      </c>
      <c r="AN116" s="328">
        <f t="shared" ca="1" si="113"/>
        <v>0</v>
      </c>
      <c r="AO116" s="328">
        <f t="shared" ca="1" si="113"/>
        <v>0</v>
      </c>
      <c r="AP116" s="328">
        <f t="shared" ca="1" si="113"/>
        <v>0</v>
      </c>
      <c r="AQ116" s="328">
        <f t="shared" ca="1" si="113"/>
        <v>0</v>
      </c>
      <c r="AR116" s="328">
        <f t="shared" ca="1" si="113"/>
        <v>0</v>
      </c>
      <c r="AS116" s="328">
        <f t="shared" ca="1" si="113"/>
        <v>0</v>
      </c>
      <c r="AT116" s="328">
        <f t="shared" ca="1" si="113"/>
        <v>0</v>
      </c>
      <c r="AU116" s="328">
        <f t="shared" ca="1" si="113"/>
        <v>0</v>
      </c>
      <c r="AV116" s="328">
        <f t="shared" ca="1" si="113"/>
        <v>0</v>
      </c>
      <c r="AW116" s="328">
        <f t="shared" ca="1" si="113"/>
        <v>0</v>
      </c>
      <c r="AX116" s="328">
        <f t="shared" ca="1" si="113"/>
        <v>0</v>
      </c>
      <c r="AY116" s="328">
        <f t="shared" ca="1" si="113"/>
        <v>0</v>
      </c>
      <c r="AZ116" s="328">
        <f t="shared" ca="1" si="113"/>
        <v>0</v>
      </c>
      <c r="BA116" s="328">
        <f t="shared" ca="1" si="113"/>
        <v>0</v>
      </c>
      <c r="BB116" s="328">
        <f t="shared" ca="1" si="113"/>
        <v>0</v>
      </c>
      <c r="BC116" s="328">
        <f t="shared" ca="1" si="113"/>
        <v>0</v>
      </c>
      <c r="BD116" s="328">
        <f t="shared" ca="1" si="113"/>
        <v>0</v>
      </c>
      <c r="BE116" s="328">
        <f t="shared" ca="1" si="113"/>
        <v>0</v>
      </c>
      <c r="BF116" s="328">
        <f t="shared" ca="1" si="113"/>
        <v>0</v>
      </c>
      <c r="BG116" s="328">
        <f t="shared" ca="1" si="113"/>
        <v>0</v>
      </c>
      <c r="BH116" s="328">
        <f t="shared" ca="1" si="113"/>
        <v>0</v>
      </c>
      <c r="BI116" s="328">
        <f t="shared" ca="1" si="113"/>
        <v>0</v>
      </c>
      <c r="BJ116" s="328">
        <f t="shared" ca="1" si="113"/>
        <v>0</v>
      </c>
      <c r="BK116" s="328">
        <f t="shared" ca="1" si="113"/>
        <v>0</v>
      </c>
      <c r="BL116" s="328">
        <f t="shared" ca="1" si="113"/>
        <v>0</v>
      </c>
      <c r="BM116" s="328">
        <f t="shared" ca="1" si="113"/>
        <v>0</v>
      </c>
      <c r="BN116" s="328">
        <f t="shared" ca="1" si="113"/>
        <v>0</v>
      </c>
      <c r="BO116" s="328">
        <f t="shared" ca="1" si="113"/>
        <v>0</v>
      </c>
      <c r="BP116" s="328">
        <f t="shared" ca="1" si="113"/>
        <v>0</v>
      </c>
      <c r="BQ116" s="328">
        <f t="shared" ca="1" si="113"/>
        <v>0</v>
      </c>
      <c r="BR116" s="328">
        <f t="shared" ca="1" si="113"/>
        <v>0</v>
      </c>
      <c r="BS116" s="328">
        <f t="shared" ca="1" si="113"/>
        <v>0</v>
      </c>
      <c r="BT116" s="328">
        <f t="shared" ca="1" si="113"/>
        <v>0</v>
      </c>
      <c r="BU116" s="328">
        <f t="shared" ref="BU116:DC116" ca="1" si="114">SUM(BU117:BU122)</f>
        <v>0</v>
      </c>
      <c r="BV116" s="328">
        <f t="shared" ca="1" si="114"/>
        <v>0</v>
      </c>
      <c r="BW116" s="328">
        <f t="shared" ca="1" si="114"/>
        <v>0</v>
      </c>
      <c r="BX116" s="328">
        <f t="shared" ca="1" si="114"/>
        <v>0</v>
      </c>
      <c r="BY116" s="328">
        <f t="shared" ca="1" si="114"/>
        <v>0</v>
      </c>
      <c r="BZ116" s="328">
        <f t="shared" ca="1" si="114"/>
        <v>0</v>
      </c>
      <c r="CA116" s="328">
        <f t="shared" ca="1" si="114"/>
        <v>0</v>
      </c>
      <c r="CB116" s="328">
        <f t="shared" ca="1" si="114"/>
        <v>0</v>
      </c>
      <c r="CC116" s="328">
        <f t="shared" ca="1" si="114"/>
        <v>0</v>
      </c>
      <c r="CD116" s="328">
        <f t="shared" ca="1" si="114"/>
        <v>0</v>
      </c>
      <c r="CE116" s="328">
        <f t="shared" ca="1" si="114"/>
        <v>0</v>
      </c>
      <c r="CF116" s="328">
        <f t="shared" ca="1" si="114"/>
        <v>0</v>
      </c>
      <c r="CG116" s="328">
        <f t="shared" ca="1" si="114"/>
        <v>0</v>
      </c>
      <c r="CH116" s="328">
        <f t="shared" ca="1" si="114"/>
        <v>0</v>
      </c>
      <c r="CI116" s="328">
        <f t="shared" ca="1" si="114"/>
        <v>0</v>
      </c>
      <c r="CJ116" s="328">
        <f t="shared" ca="1" si="114"/>
        <v>0</v>
      </c>
      <c r="CK116" s="328">
        <f t="shared" ca="1" si="114"/>
        <v>0</v>
      </c>
      <c r="CL116" s="328">
        <f t="shared" ca="1" si="114"/>
        <v>0</v>
      </c>
      <c r="CM116" s="328">
        <f t="shared" ca="1" si="114"/>
        <v>0</v>
      </c>
      <c r="CN116" s="328">
        <f t="shared" ca="1" si="114"/>
        <v>0</v>
      </c>
      <c r="CO116" s="328">
        <f t="shared" ca="1" si="114"/>
        <v>0</v>
      </c>
      <c r="CP116" s="328">
        <f t="shared" ca="1" si="114"/>
        <v>0</v>
      </c>
      <c r="CQ116" s="328">
        <f t="shared" ca="1" si="114"/>
        <v>0</v>
      </c>
      <c r="CR116" s="328">
        <f t="shared" ca="1" si="114"/>
        <v>0</v>
      </c>
      <c r="CS116" s="328">
        <f t="shared" ca="1" si="114"/>
        <v>0</v>
      </c>
      <c r="CT116" s="328">
        <f t="shared" ca="1" si="114"/>
        <v>0</v>
      </c>
      <c r="CU116" s="328">
        <f t="shared" ca="1" si="114"/>
        <v>0</v>
      </c>
      <c r="CV116" s="328">
        <f t="shared" ca="1" si="114"/>
        <v>0</v>
      </c>
      <c r="CW116" s="328">
        <f t="shared" ca="1" si="114"/>
        <v>0</v>
      </c>
      <c r="CX116" s="328">
        <f t="shared" ca="1" si="114"/>
        <v>0</v>
      </c>
      <c r="CY116" s="328">
        <f t="shared" ca="1" si="114"/>
        <v>0</v>
      </c>
      <c r="CZ116" s="328">
        <f t="shared" ca="1" si="114"/>
        <v>0</v>
      </c>
      <c r="DA116" s="328">
        <f t="shared" ca="1" si="114"/>
        <v>0</v>
      </c>
      <c r="DB116" s="328">
        <f t="shared" ca="1" si="114"/>
        <v>0</v>
      </c>
      <c r="DC116" s="328">
        <f t="shared" ca="1" si="114"/>
        <v>0</v>
      </c>
      <c r="DD116" s="37"/>
      <c r="DE116" s="113"/>
      <c r="DF116">
        <v>1</v>
      </c>
    </row>
    <row r="117" spans="1:111" hidden="1">
      <c r="A117" s="68">
        <v>105</v>
      </c>
      <c r="B117" s="240" t="str">
        <f t="shared" ca="1" si="102"/>
        <v>H.1.1.</v>
      </c>
      <c r="C117" s="304" t="str">
        <f t="shared" ref="C117:C145" ca="1" si="115">IF(OFFSET(INDIRECT("'"&amp;Opt_alt&amp;"'!C12"),$A117,0)="","",OFFSET(INDIRECT("'"&amp;Opt_alt&amp;"'!C12"),$A117,0))</f>
        <v>Veiklos 18 veiklos pajamų pokytis</v>
      </c>
      <c r="D117" s="237"/>
      <c r="E117" s="247" t="str">
        <f t="shared" ca="1" si="103"/>
        <v>Be PVM</v>
      </c>
      <c r="F117" s="171">
        <f ca="1">H117+NPV(FD,I117:INDEX(I117:DC117,PAL))</f>
        <v>807366292.55182159</v>
      </c>
      <c r="G117" s="171">
        <f ca="1">SUMIF($H$5:$DC$5,"&lt;="&amp;PAL,$H117:$DC117)</f>
        <v>1813650000</v>
      </c>
      <c r="H117" s="243">
        <f t="shared" ca="1" si="98"/>
        <v>0</v>
      </c>
      <c r="I117" s="243">
        <f t="shared" ref="I117:BT119" ca="1" si="116">OFFSET(INDIRECT("'"&amp;Opt_alt&amp;"'!H12"),$A117,I$5)*$DF117</f>
        <v>0</v>
      </c>
      <c r="J117" s="243">
        <f t="shared" ca="1" si="116"/>
        <v>0</v>
      </c>
      <c r="K117" s="243">
        <f t="shared" ca="1" si="116"/>
        <v>0</v>
      </c>
      <c r="L117" s="243">
        <f t="shared" ca="1" si="116"/>
        <v>0</v>
      </c>
      <c r="M117" s="243">
        <f t="shared" ca="1" si="116"/>
        <v>0</v>
      </c>
      <c r="N117" s="243">
        <f t="shared" ca="1" si="116"/>
        <v>0</v>
      </c>
      <c r="O117" s="243">
        <f t="shared" ca="1" si="116"/>
        <v>0</v>
      </c>
      <c r="P117" s="243">
        <f t="shared" ca="1" si="116"/>
        <v>0</v>
      </c>
      <c r="Q117" s="243">
        <f t="shared" ca="1" si="116"/>
        <v>0</v>
      </c>
      <c r="R117" s="243">
        <f t="shared" ca="1" si="116"/>
        <v>0</v>
      </c>
      <c r="S117" s="243">
        <f t="shared" ca="1" si="116"/>
        <v>0</v>
      </c>
      <c r="T117" s="243">
        <f t="shared" ca="1" si="116"/>
        <v>0</v>
      </c>
      <c r="U117" s="243">
        <f t="shared" ca="1" si="116"/>
        <v>0</v>
      </c>
      <c r="V117" s="243">
        <f t="shared" ca="1" si="116"/>
        <v>120910000</v>
      </c>
      <c r="W117" s="243">
        <f t="shared" ca="1" si="116"/>
        <v>120910000</v>
      </c>
      <c r="X117" s="243">
        <f t="shared" ca="1" si="116"/>
        <v>120910000</v>
      </c>
      <c r="Y117" s="243">
        <f t="shared" ca="1" si="116"/>
        <v>120910000</v>
      </c>
      <c r="Z117" s="243">
        <f t="shared" ca="1" si="116"/>
        <v>120910000</v>
      </c>
      <c r="AA117" s="243">
        <f t="shared" ca="1" si="116"/>
        <v>120910000</v>
      </c>
      <c r="AB117" s="243">
        <f t="shared" ca="1" si="116"/>
        <v>120910000</v>
      </c>
      <c r="AC117" s="243">
        <f t="shared" ca="1" si="116"/>
        <v>120910000</v>
      </c>
      <c r="AD117" s="243">
        <f t="shared" ca="1" si="116"/>
        <v>120910000</v>
      </c>
      <c r="AE117" s="243">
        <f t="shared" ca="1" si="116"/>
        <v>120910000</v>
      </c>
      <c r="AF117" s="243">
        <f t="shared" ca="1" si="116"/>
        <v>120910000</v>
      </c>
      <c r="AG117" s="243">
        <f t="shared" ca="1" si="116"/>
        <v>120910000</v>
      </c>
      <c r="AH117" s="243">
        <f t="shared" ca="1" si="116"/>
        <v>120910000</v>
      </c>
      <c r="AI117" s="243">
        <f t="shared" ca="1" si="116"/>
        <v>120910000</v>
      </c>
      <c r="AJ117" s="243">
        <f t="shared" ca="1" si="116"/>
        <v>120910000</v>
      </c>
      <c r="AK117" s="243">
        <f t="shared" ca="1" si="116"/>
        <v>0</v>
      </c>
      <c r="AL117" s="243">
        <f t="shared" ca="1" si="116"/>
        <v>0</v>
      </c>
      <c r="AM117" s="243">
        <f t="shared" ca="1" si="116"/>
        <v>0</v>
      </c>
      <c r="AN117" s="243">
        <f t="shared" ca="1" si="116"/>
        <v>0</v>
      </c>
      <c r="AO117" s="243">
        <f t="shared" ca="1" si="116"/>
        <v>0</v>
      </c>
      <c r="AP117" s="243">
        <f t="shared" ca="1" si="116"/>
        <v>0</v>
      </c>
      <c r="AQ117" s="243">
        <f t="shared" ca="1" si="116"/>
        <v>0</v>
      </c>
      <c r="AR117" s="243">
        <f t="shared" ca="1" si="116"/>
        <v>0</v>
      </c>
      <c r="AS117" s="243">
        <f t="shared" ca="1" si="116"/>
        <v>0</v>
      </c>
      <c r="AT117" s="243">
        <f t="shared" ca="1" si="116"/>
        <v>0</v>
      </c>
      <c r="AU117" s="243">
        <f t="shared" ca="1" si="116"/>
        <v>0</v>
      </c>
      <c r="AV117" s="243">
        <f t="shared" ca="1" si="116"/>
        <v>0</v>
      </c>
      <c r="AW117" s="243">
        <f t="shared" ca="1" si="116"/>
        <v>0</v>
      </c>
      <c r="AX117" s="243">
        <f t="shared" ca="1" si="116"/>
        <v>0</v>
      </c>
      <c r="AY117" s="243">
        <f t="shared" ca="1" si="116"/>
        <v>0</v>
      </c>
      <c r="AZ117" s="243">
        <f t="shared" ca="1" si="116"/>
        <v>0</v>
      </c>
      <c r="BA117" s="243">
        <f t="shared" ca="1" si="116"/>
        <v>0</v>
      </c>
      <c r="BB117" s="243">
        <f t="shared" ca="1" si="116"/>
        <v>0</v>
      </c>
      <c r="BC117" s="243">
        <f t="shared" ca="1" si="116"/>
        <v>0</v>
      </c>
      <c r="BD117" s="243">
        <f t="shared" ca="1" si="116"/>
        <v>0</v>
      </c>
      <c r="BE117" s="243">
        <f t="shared" ca="1" si="116"/>
        <v>0</v>
      </c>
      <c r="BF117" s="243">
        <f t="shared" ca="1" si="116"/>
        <v>0</v>
      </c>
      <c r="BG117" s="243">
        <f t="shared" ca="1" si="116"/>
        <v>0</v>
      </c>
      <c r="BH117" s="243">
        <f t="shared" ca="1" si="116"/>
        <v>0</v>
      </c>
      <c r="BI117" s="243">
        <f t="shared" ca="1" si="116"/>
        <v>0</v>
      </c>
      <c r="BJ117" s="243">
        <f t="shared" ca="1" si="116"/>
        <v>0</v>
      </c>
      <c r="BK117" s="243">
        <f t="shared" ca="1" si="116"/>
        <v>0</v>
      </c>
      <c r="BL117" s="243">
        <f t="shared" ca="1" si="116"/>
        <v>0</v>
      </c>
      <c r="BM117" s="243">
        <f t="shared" ca="1" si="116"/>
        <v>0</v>
      </c>
      <c r="BN117" s="243">
        <f t="shared" ca="1" si="116"/>
        <v>0</v>
      </c>
      <c r="BO117" s="243">
        <f t="shared" ca="1" si="116"/>
        <v>0</v>
      </c>
      <c r="BP117" s="243">
        <f t="shared" ca="1" si="116"/>
        <v>0</v>
      </c>
      <c r="BQ117" s="243">
        <f t="shared" ca="1" si="116"/>
        <v>0</v>
      </c>
      <c r="BR117" s="243">
        <f t="shared" ca="1" si="116"/>
        <v>0</v>
      </c>
      <c r="BS117" s="243">
        <f t="shared" ca="1" si="116"/>
        <v>0</v>
      </c>
      <c r="BT117" s="243">
        <f t="shared" ca="1" si="116"/>
        <v>0</v>
      </c>
      <c r="BU117" s="243">
        <f t="shared" ref="BU117:DC118" ca="1" si="117">OFFSET(INDIRECT("'"&amp;Opt_alt&amp;"'!H12"),$A117,BU$5)*$DF117</f>
        <v>0</v>
      </c>
      <c r="BV117" s="243">
        <f t="shared" ca="1" si="117"/>
        <v>0</v>
      </c>
      <c r="BW117" s="243">
        <f t="shared" ca="1" si="117"/>
        <v>0</v>
      </c>
      <c r="BX117" s="243">
        <f t="shared" ca="1" si="117"/>
        <v>0</v>
      </c>
      <c r="BY117" s="243">
        <f t="shared" ca="1" si="117"/>
        <v>0</v>
      </c>
      <c r="BZ117" s="243">
        <f t="shared" ca="1" si="117"/>
        <v>0</v>
      </c>
      <c r="CA117" s="243">
        <f t="shared" ca="1" si="117"/>
        <v>0</v>
      </c>
      <c r="CB117" s="243">
        <f t="shared" ca="1" si="117"/>
        <v>0</v>
      </c>
      <c r="CC117" s="243">
        <f t="shared" ca="1" si="117"/>
        <v>0</v>
      </c>
      <c r="CD117" s="243">
        <f t="shared" ca="1" si="117"/>
        <v>0</v>
      </c>
      <c r="CE117" s="243">
        <f t="shared" ca="1" si="117"/>
        <v>0</v>
      </c>
      <c r="CF117" s="243">
        <f t="shared" ca="1" si="117"/>
        <v>0</v>
      </c>
      <c r="CG117" s="243">
        <f t="shared" ca="1" si="117"/>
        <v>0</v>
      </c>
      <c r="CH117" s="243">
        <f t="shared" ca="1" si="117"/>
        <v>0</v>
      </c>
      <c r="CI117" s="243">
        <f t="shared" ca="1" si="117"/>
        <v>0</v>
      </c>
      <c r="CJ117" s="243">
        <f t="shared" ca="1" si="117"/>
        <v>0</v>
      </c>
      <c r="CK117" s="243">
        <f t="shared" ca="1" si="117"/>
        <v>0</v>
      </c>
      <c r="CL117" s="243">
        <f t="shared" ca="1" si="117"/>
        <v>0</v>
      </c>
      <c r="CM117" s="243">
        <f t="shared" ca="1" si="117"/>
        <v>0</v>
      </c>
      <c r="CN117" s="243">
        <f t="shared" ca="1" si="117"/>
        <v>0</v>
      </c>
      <c r="CO117" s="243">
        <f t="shared" ca="1" si="117"/>
        <v>0</v>
      </c>
      <c r="CP117" s="243">
        <f t="shared" ca="1" si="117"/>
        <v>0</v>
      </c>
      <c r="CQ117" s="243">
        <f t="shared" ca="1" si="117"/>
        <v>0</v>
      </c>
      <c r="CR117" s="243">
        <f t="shared" ca="1" si="117"/>
        <v>0</v>
      </c>
      <c r="CS117" s="243">
        <f t="shared" ca="1" si="117"/>
        <v>0</v>
      </c>
      <c r="CT117" s="243">
        <f t="shared" ca="1" si="117"/>
        <v>0</v>
      </c>
      <c r="CU117" s="243">
        <f t="shared" ca="1" si="117"/>
        <v>0</v>
      </c>
      <c r="CV117" s="243">
        <f t="shared" ca="1" si="117"/>
        <v>0</v>
      </c>
      <c r="CW117" s="243">
        <f t="shared" ca="1" si="117"/>
        <v>0</v>
      </c>
      <c r="CX117" s="243">
        <f t="shared" ca="1" si="117"/>
        <v>0</v>
      </c>
      <c r="CY117" s="243">
        <f t="shared" ca="1" si="117"/>
        <v>0</v>
      </c>
      <c r="CZ117" s="243">
        <f t="shared" ca="1" si="117"/>
        <v>0</v>
      </c>
      <c r="DA117" s="243">
        <f t="shared" ca="1" si="117"/>
        <v>0</v>
      </c>
      <c r="DB117" s="243">
        <f t="shared" ca="1" si="117"/>
        <v>0</v>
      </c>
      <c r="DC117" s="243">
        <f t="shared" ca="1" si="117"/>
        <v>0</v>
      </c>
      <c r="DD117" s="37"/>
      <c r="DE117" s="113" t="str">
        <f t="shared" ca="1" si="74"/>
        <v>H.1.1.</v>
      </c>
      <c r="DF117">
        <v>1</v>
      </c>
      <c r="DG117">
        <f t="shared" ca="1" si="75"/>
        <v>0</v>
      </c>
    </row>
    <row r="118" spans="1:111" hidden="1">
      <c r="A118" s="68">
        <v>106</v>
      </c>
      <c r="B118" s="240" t="str">
        <f t="shared" ca="1" si="102"/>
        <v>H.1.2.</v>
      </c>
      <c r="C118" s="304" t="str">
        <f t="shared" ca="1" si="115"/>
        <v>Veiklos pajamos 2 (viešojo sektoriaus)</v>
      </c>
      <c r="D118" s="237" t="str">
        <f>IF(Result_mat=0,"",Result_mat)</f>
        <v>%</v>
      </c>
      <c r="E118" s="247" t="str">
        <f t="shared" ca="1" si="103"/>
        <v>Be PVM</v>
      </c>
      <c r="F118" s="171">
        <f ca="1">H118+NPV(FD,I118:INDEX(I118:DC118,PAL))</f>
        <v>0</v>
      </c>
      <c r="G118" s="171">
        <f ca="1">SUMIF($H$5:$DC$5,"&lt;="&amp;PAL,$H118:$DC118)</f>
        <v>0</v>
      </c>
      <c r="H118" s="243">
        <f t="shared" ca="1" si="98"/>
        <v>0</v>
      </c>
      <c r="I118" s="243">
        <f t="shared" ca="1" si="116"/>
        <v>0</v>
      </c>
      <c r="J118" s="243">
        <f t="shared" ca="1" si="116"/>
        <v>0</v>
      </c>
      <c r="K118" s="243">
        <f t="shared" ca="1" si="116"/>
        <v>0</v>
      </c>
      <c r="L118" s="243">
        <f t="shared" ca="1" si="116"/>
        <v>0</v>
      </c>
      <c r="M118" s="243">
        <f t="shared" ca="1" si="116"/>
        <v>0</v>
      </c>
      <c r="N118" s="243">
        <f t="shared" ca="1" si="116"/>
        <v>0</v>
      </c>
      <c r="O118" s="243">
        <f t="shared" ca="1" si="116"/>
        <v>0</v>
      </c>
      <c r="P118" s="243">
        <f t="shared" ca="1" si="116"/>
        <v>0</v>
      </c>
      <c r="Q118" s="243">
        <f t="shared" ca="1" si="116"/>
        <v>0</v>
      </c>
      <c r="R118" s="243">
        <f t="shared" ca="1" si="116"/>
        <v>0</v>
      </c>
      <c r="S118" s="243">
        <f t="shared" ca="1" si="116"/>
        <v>0</v>
      </c>
      <c r="T118" s="243">
        <f t="shared" ca="1" si="116"/>
        <v>0</v>
      </c>
      <c r="U118" s="243">
        <f t="shared" ca="1" si="116"/>
        <v>0</v>
      </c>
      <c r="V118" s="243">
        <f t="shared" ca="1" si="116"/>
        <v>0</v>
      </c>
      <c r="W118" s="243">
        <f t="shared" ca="1" si="116"/>
        <v>0</v>
      </c>
      <c r="X118" s="243">
        <f t="shared" ca="1" si="116"/>
        <v>0</v>
      </c>
      <c r="Y118" s="243">
        <f t="shared" ca="1" si="116"/>
        <v>0</v>
      </c>
      <c r="Z118" s="243">
        <f t="shared" ca="1" si="116"/>
        <v>0</v>
      </c>
      <c r="AA118" s="243">
        <f t="shared" ca="1" si="116"/>
        <v>0</v>
      </c>
      <c r="AB118" s="243">
        <f t="shared" ca="1" si="116"/>
        <v>0</v>
      </c>
      <c r="AC118" s="243">
        <f t="shared" ca="1" si="116"/>
        <v>0</v>
      </c>
      <c r="AD118" s="243">
        <f t="shared" ca="1" si="116"/>
        <v>0</v>
      </c>
      <c r="AE118" s="243">
        <f t="shared" ca="1" si="116"/>
        <v>0</v>
      </c>
      <c r="AF118" s="243">
        <f t="shared" ca="1" si="116"/>
        <v>0</v>
      </c>
      <c r="AG118" s="243">
        <f t="shared" ca="1" si="116"/>
        <v>0</v>
      </c>
      <c r="AH118" s="243">
        <f t="shared" ca="1" si="116"/>
        <v>0</v>
      </c>
      <c r="AI118" s="243">
        <f t="shared" ca="1" si="116"/>
        <v>0</v>
      </c>
      <c r="AJ118" s="243">
        <f t="shared" ca="1" si="116"/>
        <v>0</v>
      </c>
      <c r="AK118" s="243">
        <f t="shared" ca="1" si="116"/>
        <v>0</v>
      </c>
      <c r="AL118" s="243">
        <f t="shared" ca="1" si="116"/>
        <v>0</v>
      </c>
      <c r="AM118" s="243">
        <f t="shared" ca="1" si="116"/>
        <v>0</v>
      </c>
      <c r="AN118" s="243">
        <f t="shared" ca="1" si="116"/>
        <v>0</v>
      </c>
      <c r="AO118" s="243">
        <f t="shared" ca="1" si="116"/>
        <v>0</v>
      </c>
      <c r="AP118" s="243">
        <f t="shared" ca="1" si="116"/>
        <v>0</v>
      </c>
      <c r="AQ118" s="243">
        <f t="shared" ca="1" si="116"/>
        <v>0</v>
      </c>
      <c r="AR118" s="243">
        <f t="shared" ca="1" si="116"/>
        <v>0</v>
      </c>
      <c r="AS118" s="243">
        <f t="shared" ca="1" si="116"/>
        <v>0</v>
      </c>
      <c r="AT118" s="243">
        <f t="shared" ca="1" si="116"/>
        <v>0</v>
      </c>
      <c r="AU118" s="243">
        <f t="shared" ca="1" si="116"/>
        <v>0</v>
      </c>
      <c r="AV118" s="243">
        <f t="shared" ca="1" si="116"/>
        <v>0</v>
      </c>
      <c r="AW118" s="243">
        <f t="shared" ca="1" si="116"/>
        <v>0</v>
      </c>
      <c r="AX118" s="243">
        <f t="shared" ca="1" si="116"/>
        <v>0</v>
      </c>
      <c r="AY118" s="243">
        <f t="shared" ca="1" si="116"/>
        <v>0</v>
      </c>
      <c r="AZ118" s="243">
        <f t="shared" ca="1" si="116"/>
        <v>0</v>
      </c>
      <c r="BA118" s="243">
        <f t="shared" ca="1" si="116"/>
        <v>0</v>
      </c>
      <c r="BB118" s="243">
        <f t="shared" ca="1" si="116"/>
        <v>0</v>
      </c>
      <c r="BC118" s="243">
        <f t="shared" ca="1" si="116"/>
        <v>0</v>
      </c>
      <c r="BD118" s="243">
        <f t="shared" ca="1" si="116"/>
        <v>0</v>
      </c>
      <c r="BE118" s="243">
        <f t="shared" ca="1" si="116"/>
        <v>0</v>
      </c>
      <c r="BF118" s="243">
        <f t="shared" ca="1" si="116"/>
        <v>0</v>
      </c>
      <c r="BG118" s="243">
        <f t="shared" ca="1" si="116"/>
        <v>0</v>
      </c>
      <c r="BH118" s="243">
        <f t="shared" ca="1" si="116"/>
        <v>0</v>
      </c>
      <c r="BI118" s="243">
        <f t="shared" ca="1" si="116"/>
        <v>0</v>
      </c>
      <c r="BJ118" s="243">
        <f t="shared" ca="1" si="116"/>
        <v>0</v>
      </c>
      <c r="BK118" s="243">
        <f t="shared" ca="1" si="116"/>
        <v>0</v>
      </c>
      <c r="BL118" s="243">
        <f t="shared" ca="1" si="116"/>
        <v>0</v>
      </c>
      <c r="BM118" s="243">
        <f t="shared" ca="1" si="116"/>
        <v>0</v>
      </c>
      <c r="BN118" s="243">
        <f t="shared" ca="1" si="116"/>
        <v>0</v>
      </c>
      <c r="BO118" s="243">
        <f t="shared" ca="1" si="116"/>
        <v>0</v>
      </c>
      <c r="BP118" s="243">
        <f t="shared" ca="1" si="116"/>
        <v>0</v>
      </c>
      <c r="BQ118" s="243">
        <f t="shared" ca="1" si="116"/>
        <v>0</v>
      </c>
      <c r="BR118" s="243">
        <f t="shared" ca="1" si="116"/>
        <v>0</v>
      </c>
      <c r="BS118" s="243">
        <f t="shared" ca="1" si="116"/>
        <v>0</v>
      </c>
      <c r="BT118" s="243">
        <f t="shared" ca="1" si="116"/>
        <v>0</v>
      </c>
      <c r="BU118" s="243">
        <f t="shared" ca="1" si="117"/>
        <v>0</v>
      </c>
      <c r="BV118" s="243">
        <f t="shared" ca="1" si="117"/>
        <v>0</v>
      </c>
      <c r="BW118" s="243">
        <f t="shared" ca="1" si="117"/>
        <v>0</v>
      </c>
      <c r="BX118" s="243">
        <f t="shared" ca="1" si="117"/>
        <v>0</v>
      </c>
      <c r="BY118" s="243">
        <f t="shared" ca="1" si="117"/>
        <v>0</v>
      </c>
      <c r="BZ118" s="243">
        <f t="shared" ca="1" si="117"/>
        <v>0</v>
      </c>
      <c r="CA118" s="243">
        <f t="shared" ca="1" si="117"/>
        <v>0</v>
      </c>
      <c r="CB118" s="243">
        <f t="shared" ca="1" si="117"/>
        <v>0</v>
      </c>
      <c r="CC118" s="243">
        <f t="shared" ca="1" si="117"/>
        <v>0</v>
      </c>
      <c r="CD118" s="243">
        <f t="shared" ca="1" si="117"/>
        <v>0</v>
      </c>
      <c r="CE118" s="243">
        <f t="shared" ca="1" si="117"/>
        <v>0</v>
      </c>
      <c r="CF118" s="243">
        <f t="shared" ca="1" si="117"/>
        <v>0</v>
      </c>
      <c r="CG118" s="243">
        <f t="shared" ca="1" si="117"/>
        <v>0</v>
      </c>
      <c r="CH118" s="243">
        <f t="shared" ca="1" si="117"/>
        <v>0</v>
      </c>
      <c r="CI118" s="243">
        <f t="shared" ca="1" si="117"/>
        <v>0</v>
      </c>
      <c r="CJ118" s="243">
        <f t="shared" ca="1" si="117"/>
        <v>0</v>
      </c>
      <c r="CK118" s="243">
        <f t="shared" ca="1" si="117"/>
        <v>0</v>
      </c>
      <c r="CL118" s="243">
        <f t="shared" ca="1" si="117"/>
        <v>0</v>
      </c>
      <c r="CM118" s="243">
        <f t="shared" ca="1" si="117"/>
        <v>0</v>
      </c>
      <c r="CN118" s="243">
        <f t="shared" ca="1" si="117"/>
        <v>0</v>
      </c>
      <c r="CO118" s="243">
        <f t="shared" ca="1" si="117"/>
        <v>0</v>
      </c>
      <c r="CP118" s="243">
        <f t="shared" ca="1" si="117"/>
        <v>0</v>
      </c>
      <c r="CQ118" s="243">
        <f t="shared" ca="1" si="117"/>
        <v>0</v>
      </c>
      <c r="CR118" s="243">
        <f t="shared" ca="1" si="117"/>
        <v>0</v>
      </c>
      <c r="CS118" s="243">
        <f t="shared" ca="1" si="117"/>
        <v>0</v>
      </c>
      <c r="CT118" s="243">
        <f t="shared" ca="1" si="117"/>
        <v>0</v>
      </c>
      <c r="CU118" s="243">
        <f t="shared" ca="1" si="117"/>
        <v>0</v>
      </c>
      <c r="CV118" s="243">
        <f t="shared" ca="1" si="117"/>
        <v>0</v>
      </c>
      <c r="CW118" s="243">
        <f t="shared" ca="1" si="117"/>
        <v>0</v>
      </c>
      <c r="CX118" s="243">
        <f t="shared" ca="1" si="117"/>
        <v>0</v>
      </c>
      <c r="CY118" s="243">
        <f t="shared" ca="1" si="117"/>
        <v>0</v>
      </c>
      <c r="CZ118" s="243">
        <f t="shared" ca="1" si="117"/>
        <v>0</v>
      </c>
      <c r="DA118" s="243">
        <f t="shared" ca="1" si="117"/>
        <v>0</v>
      </c>
      <c r="DB118" s="243">
        <f t="shared" ca="1" si="117"/>
        <v>0</v>
      </c>
      <c r="DC118" s="243">
        <f t="shared" ca="1" si="117"/>
        <v>0</v>
      </c>
      <c r="DE118" s="113" t="str">
        <f t="shared" ca="1" si="74"/>
        <v>H.1.2.</v>
      </c>
      <c r="DF118">
        <v>1</v>
      </c>
      <c r="DG118">
        <f t="shared" ca="1" si="75"/>
        <v>0</v>
      </c>
    </row>
    <row r="119" spans="1:111" hidden="1">
      <c r="A119" s="68">
        <v>107</v>
      </c>
      <c r="B119" s="240" t="str">
        <f t="shared" ca="1" si="102"/>
        <v>H.1.3.</v>
      </c>
      <c r="C119" s="241" t="str">
        <f t="shared" ca="1" si="115"/>
        <v>Veiklos pajamos 3 (viešojo sektoriaus)</v>
      </c>
      <c r="D119" s="220"/>
      <c r="E119" s="242" t="str">
        <f t="shared" ca="1" si="103"/>
        <v>Be PVM</v>
      </c>
      <c r="F119" s="171">
        <f ca="1">H119+NPV(FD,I119:INDEX(I119:DC119,PAL))</f>
        <v>0</v>
      </c>
      <c r="G119" s="171">
        <f ca="1">SUMIF($H$5:$DC$5,"&lt;="&amp;PAL,$H119:$DC119)</f>
        <v>0</v>
      </c>
      <c r="H119" s="243">
        <f t="shared" ca="1" si="98"/>
        <v>0</v>
      </c>
      <c r="I119" s="243">
        <f t="shared" ca="1" si="116"/>
        <v>0</v>
      </c>
      <c r="J119" s="243">
        <f t="shared" ca="1" si="116"/>
        <v>0</v>
      </c>
      <c r="K119" s="243">
        <f t="shared" ca="1" si="116"/>
        <v>0</v>
      </c>
      <c r="L119" s="243">
        <f t="shared" ca="1" si="116"/>
        <v>0</v>
      </c>
      <c r="M119" s="243">
        <f t="shared" ca="1" si="116"/>
        <v>0</v>
      </c>
      <c r="N119" s="243">
        <f t="shared" ca="1" si="116"/>
        <v>0</v>
      </c>
      <c r="O119" s="243">
        <f t="shared" ca="1" si="116"/>
        <v>0</v>
      </c>
      <c r="P119" s="243">
        <f t="shared" ca="1" si="116"/>
        <v>0</v>
      </c>
      <c r="Q119" s="243">
        <f t="shared" ca="1" si="116"/>
        <v>0</v>
      </c>
      <c r="R119" s="243">
        <f t="shared" ca="1" si="116"/>
        <v>0</v>
      </c>
      <c r="S119" s="243">
        <f t="shared" ca="1" si="116"/>
        <v>0</v>
      </c>
      <c r="T119" s="243">
        <f t="shared" ca="1" si="116"/>
        <v>0</v>
      </c>
      <c r="U119" s="243">
        <f t="shared" ca="1" si="116"/>
        <v>0</v>
      </c>
      <c r="V119" s="243">
        <f t="shared" ca="1" si="116"/>
        <v>0</v>
      </c>
      <c r="W119" s="243">
        <f t="shared" ca="1" si="116"/>
        <v>0</v>
      </c>
      <c r="X119" s="243">
        <f t="shared" ca="1" si="116"/>
        <v>0</v>
      </c>
      <c r="Y119" s="243">
        <f t="shared" ca="1" si="116"/>
        <v>0</v>
      </c>
      <c r="Z119" s="243">
        <f t="shared" ca="1" si="116"/>
        <v>0</v>
      </c>
      <c r="AA119" s="243">
        <f t="shared" ca="1" si="116"/>
        <v>0</v>
      </c>
      <c r="AB119" s="243">
        <f t="shared" ca="1" si="116"/>
        <v>0</v>
      </c>
      <c r="AC119" s="243">
        <f t="shared" ca="1" si="116"/>
        <v>0</v>
      </c>
      <c r="AD119" s="243">
        <f t="shared" ca="1" si="116"/>
        <v>0</v>
      </c>
      <c r="AE119" s="243">
        <f t="shared" ca="1" si="116"/>
        <v>0</v>
      </c>
      <c r="AF119" s="243">
        <f t="shared" ca="1" si="116"/>
        <v>0</v>
      </c>
      <c r="AG119" s="243">
        <f t="shared" ca="1" si="116"/>
        <v>0</v>
      </c>
      <c r="AH119" s="243">
        <f t="shared" ca="1" si="116"/>
        <v>0</v>
      </c>
      <c r="AI119" s="243">
        <f t="shared" ca="1" si="116"/>
        <v>0</v>
      </c>
      <c r="AJ119" s="243">
        <f t="shared" ca="1" si="116"/>
        <v>0</v>
      </c>
      <c r="AK119" s="243">
        <f t="shared" ca="1" si="116"/>
        <v>0</v>
      </c>
      <c r="AL119" s="243">
        <f t="shared" ca="1" si="116"/>
        <v>0</v>
      </c>
      <c r="AM119" s="243">
        <f t="shared" ca="1" si="116"/>
        <v>0</v>
      </c>
      <c r="AN119" s="243">
        <f t="shared" ca="1" si="116"/>
        <v>0</v>
      </c>
      <c r="AO119" s="243">
        <f t="shared" ca="1" si="116"/>
        <v>0</v>
      </c>
      <c r="AP119" s="243">
        <f t="shared" ca="1" si="116"/>
        <v>0</v>
      </c>
      <c r="AQ119" s="243">
        <f t="shared" ca="1" si="116"/>
        <v>0</v>
      </c>
      <c r="AR119" s="243">
        <f t="shared" ca="1" si="116"/>
        <v>0</v>
      </c>
      <c r="AS119" s="243">
        <f t="shared" ca="1" si="116"/>
        <v>0</v>
      </c>
      <c r="AT119" s="243">
        <f t="shared" ca="1" si="116"/>
        <v>0</v>
      </c>
      <c r="AU119" s="243">
        <f t="shared" ca="1" si="116"/>
        <v>0</v>
      </c>
      <c r="AV119" s="243">
        <f t="shared" ca="1" si="116"/>
        <v>0</v>
      </c>
      <c r="AW119" s="243">
        <f t="shared" ca="1" si="116"/>
        <v>0</v>
      </c>
      <c r="AX119" s="243">
        <f t="shared" ca="1" si="116"/>
        <v>0</v>
      </c>
      <c r="AY119" s="243">
        <f t="shared" ca="1" si="116"/>
        <v>0</v>
      </c>
      <c r="AZ119" s="243">
        <f t="shared" ca="1" si="116"/>
        <v>0</v>
      </c>
      <c r="BA119" s="243">
        <f t="shared" ca="1" si="116"/>
        <v>0</v>
      </c>
      <c r="BB119" s="243">
        <f t="shared" ca="1" si="116"/>
        <v>0</v>
      </c>
      <c r="BC119" s="243">
        <f t="shared" ca="1" si="116"/>
        <v>0</v>
      </c>
      <c r="BD119" s="243">
        <f t="shared" ca="1" si="116"/>
        <v>0</v>
      </c>
      <c r="BE119" s="243">
        <f t="shared" ca="1" si="116"/>
        <v>0</v>
      </c>
      <c r="BF119" s="243">
        <f t="shared" ca="1" si="116"/>
        <v>0</v>
      </c>
      <c r="BG119" s="243">
        <f t="shared" ca="1" si="116"/>
        <v>0</v>
      </c>
      <c r="BH119" s="243">
        <f t="shared" ca="1" si="116"/>
        <v>0</v>
      </c>
      <c r="BI119" s="243">
        <f t="shared" ca="1" si="116"/>
        <v>0</v>
      </c>
      <c r="BJ119" s="243">
        <f t="shared" ca="1" si="116"/>
        <v>0</v>
      </c>
      <c r="BK119" s="243">
        <f t="shared" ca="1" si="116"/>
        <v>0</v>
      </c>
      <c r="BL119" s="243">
        <f t="shared" ca="1" si="116"/>
        <v>0</v>
      </c>
      <c r="BM119" s="243">
        <f t="shared" ca="1" si="116"/>
        <v>0</v>
      </c>
      <c r="BN119" s="243">
        <f t="shared" ca="1" si="116"/>
        <v>0</v>
      </c>
      <c r="BO119" s="243">
        <f t="shared" ca="1" si="116"/>
        <v>0</v>
      </c>
      <c r="BP119" s="243">
        <f t="shared" ca="1" si="116"/>
        <v>0</v>
      </c>
      <c r="BQ119" s="243">
        <f t="shared" ca="1" si="116"/>
        <v>0</v>
      </c>
      <c r="BR119" s="243">
        <f t="shared" ca="1" si="116"/>
        <v>0</v>
      </c>
      <c r="BS119" s="243">
        <f t="shared" ca="1" si="116"/>
        <v>0</v>
      </c>
      <c r="BT119" s="243">
        <f t="shared" ref="BT119:DC122" ca="1" si="118">OFFSET(INDIRECT("'"&amp;Opt_alt&amp;"'!H12"),$A119,BT$5)*$DF119</f>
        <v>0</v>
      </c>
      <c r="BU119" s="243">
        <f t="shared" ca="1" si="118"/>
        <v>0</v>
      </c>
      <c r="BV119" s="243">
        <f t="shared" ca="1" si="118"/>
        <v>0</v>
      </c>
      <c r="BW119" s="243">
        <f t="shared" ca="1" si="118"/>
        <v>0</v>
      </c>
      <c r="BX119" s="243">
        <f t="shared" ca="1" si="118"/>
        <v>0</v>
      </c>
      <c r="BY119" s="243">
        <f t="shared" ca="1" si="118"/>
        <v>0</v>
      </c>
      <c r="BZ119" s="243">
        <f t="shared" ca="1" si="118"/>
        <v>0</v>
      </c>
      <c r="CA119" s="243">
        <f t="shared" ca="1" si="118"/>
        <v>0</v>
      </c>
      <c r="CB119" s="243">
        <f t="shared" ca="1" si="118"/>
        <v>0</v>
      </c>
      <c r="CC119" s="243">
        <f t="shared" ca="1" si="118"/>
        <v>0</v>
      </c>
      <c r="CD119" s="243">
        <f t="shared" ca="1" si="118"/>
        <v>0</v>
      </c>
      <c r="CE119" s="243">
        <f t="shared" ca="1" si="118"/>
        <v>0</v>
      </c>
      <c r="CF119" s="243">
        <f t="shared" ca="1" si="118"/>
        <v>0</v>
      </c>
      <c r="CG119" s="243">
        <f t="shared" ca="1" si="118"/>
        <v>0</v>
      </c>
      <c r="CH119" s="243">
        <f t="shared" ca="1" si="118"/>
        <v>0</v>
      </c>
      <c r="CI119" s="243">
        <f t="shared" ca="1" si="118"/>
        <v>0</v>
      </c>
      <c r="CJ119" s="243">
        <f t="shared" ca="1" si="118"/>
        <v>0</v>
      </c>
      <c r="CK119" s="243">
        <f t="shared" ca="1" si="118"/>
        <v>0</v>
      </c>
      <c r="CL119" s="243">
        <f t="shared" ca="1" si="118"/>
        <v>0</v>
      </c>
      <c r="CM119" s="243">
        <f t="shared" ca="1" si="118"/>
        <v>0</v>
      </c>
      <c r="CN119" s="243">
        <f t="shared" ca="1" si="118"/>
        <v>0</v>
      </c>
      <c r="CO119" s="243">
        <f t="shared" ca="1" si="118"/>
        <v>0</v>
      </c>
      <c r="CP119" s="243">
        <f t="shared" ca="1" si="118"/>
        <v>0</v>
      </c>
      <c r="CQ119" s="243">
        <f t="shared" ca="1" si="118"/>
        <v>0</v>
      </c>
      <c r="CR119" s="243">
        <f t="shared" ca="1" si="118"/>
        <v>0</v>
      </c>
      <c r="CS119" s="243">
        <f t="shared" ca="1" si="118"/>
        <v>0</v>
      </c>
      <c r="CT119" s="243">
        <f t="shared" ca="1" si="118"/>
        <v>0</v>
      </c>
      <c r="CU119" s="243">
        <f t="shared" ca="1" si="118"/>
        <v>0</v>
      </c>
      <c r="CV119" s="243">
        <f t="shared" ca="1" si="118"/>
        <v>0</v>
      </c>
      <c r="CW119" s="243">
        <f t="shared" ca="1" si="118"/>
        <v>0</v>
      </c>
      <c r="CX119" s="243">
        <f t="shared" ca="1" si="118"/>
        <v>0</v>
      </c>
      <c r="CY119" s="243">
        <f t="shared" ca="1" si="118"/>
        <v>0</v>
      </c>
      <c r="CZ119" s="243">
        <f t="shared" ca="1" si="118"/>
        <v>0</v>
      </c>
      <c r="DA119" s="243">
        <f t="shared" ca="1" si="118"/>
        <v>0</v>
      </c>
      <c r="DB119" s="243">
        <f t="shared" ca="1" si="118"/>
        <v>0</v>
      </c>
      <c r="DC119" s="243">
        <f t="shared" ca="1" si="118"/>
        <v>0</v>
      </c>
      <c r="DE119" s="113" t="str">
        <f t="shared" ca="1" si="74"/>
        <v>H.1.3.</v>
      </c>
      <c r="DF119">
        <v>1</v>
      </c>
      <c r="DG119">
        <f t="shared" ca="1" si="75"/>
        <v>0</v>
      </c>
    </row>
    <row r="120" spans="1:111" hidden="1">
      <c r="A120" s="68">
        <v>108</v>
      </c>
      <c r="B120" s="240" t="str">
        <f t="shared" ca="1" si="102"/>
        <v>H.1.4.</v>
      </c>
      <c r="C120" s="241" t="str">
        <f t="shared" ca="1" si="115"/>
        <v>Veiklos pajamos 4 (viešojo sektoriaus)</v>
      </c>
      <c r="D120" s="220"/>
      <c r="E120" s="242" t="str">
        <f t="shared" ca="1" si="103"/>
        <v>Be PVM</v>
      </c>
      <c r="F120" s="171">
        <f ca="1">H120+NPV(FD,I120:INDEX(I120:DC120,PAL))</f>
        <v>0</v>
      </c>
      <c r="G120" s="171">
        <f ca="1">SUMIF($H$5:$DC$5,"&lt;="&amp;PAL,$H120:$DC120)</f>
        <v>0</v>
      </c>
      <c r="H120" s="243">
        <f t="shared" ca="1" si="98"/>
        <v>0</v>
      </c>
      <c r="I120" s="243">
        <f t="shared" ref="I120:BT122" ca="1" si="119">OFFSET(INDIRECT("'"&amp;Opt_alt&amp;"'!H12"),$A120,I$5)*$DF120</f>
        <v>0</v>
      </c>
      <c r="J120" s="243">
        <f t="shared" ca="1" si="119"/>
        <v>0</v>
      </c>
      <c r="K120" s="243">
        <f t="shared" ca="1" si="119"/>
        <v>0</v>
      </c>
      <c r="L120" s="243">
        <f t="shared" ca="1" si="119"/>
        <v>0</v>
      </c>
      <c r="M120" s="243">
        <f t="shared" ca="1" si="119"/>
        <v>0</v>
      </c>
      <c r="N120" s="243">
        <f t="shared" ca="1" si="119"/>
        <v>0</v>
      </c>
      <c r="O120" s="243">
        <f t="shared" ca="1" si="119"/>
        <v>0</v>
      </c>
      <c r="P120" s="243">
        <f t="shared" ca="1" si="119"/>
        <v>0</v>
      </c>
      <c r="Q120" s="243">
        <f t="shared" ca="1" si="119"/>
        <v>0</v>
      </c>
      <c r="R120" s="243">
        <f t="shared" ca="1" si="119"/>
        <v>0</v>
      </c>
      <c r="S120" s="243">
        <f t="shared" ca="1" si="119"/>
        <v>0</v>
      </c>
      <c r="T120" s="243">
        <f t="shared" ca="1" si="119"/>
        <v>0</v>
      </c>
      <c r="U120" s="243">
        <f t="shared" ca="1" si="119"/>
        <v>0</v>
      </c>
      <c r="V120" s="243">
        <f t="shared" ca="1" si="119"/>
        <v>0</v>
      </c>
      <c r="W120" s="243">
        <f t="shared" ca="1" si="119"/>
        <v>0</v>
      </c>
      <c r="X120" s="243">
        <f t="shared" ca="1" si="119"/>
        <v>0</v>
      </c>
      <c r="Y120" s="243">
        <f t="shared" ca="1" si="119"/>
        <v>0</v>
      </c>
      <c r="Z120" s="243">
        <f t="shared" ca="1" si="119"/>
        <v>0</v>
      </c>
      <c r="AA120" s="243">
        <f t="shared" ca="1" si="119"/>
        <v>0</v>
      </c>
      <c r="AB120" s="243">
        <f t="shared" ca="1" si="119"/>
        <v>0</v>
      </c>
      <c r="AC120" s="243">
        <f t="shared" ca="1" si="119"/>
        <v>0</v>
      </c>
      <c r="AD120" s="243">
        <f t="shared" ca="1" si="119"/>
        <v>0</v>
      </c>
      <c r="AE120" s="243">
        <f t="shared" ca="1" si="119"/>
        <v>0</v>
      </c>
      <c r="AF120" s="243">
        <f t="shared" ca="1" si="119"/>
        <v>0</v>
      </c>
      <c r="AG120" s="243">
        <f t="shared" ca="1" si="119"/>
        <v>0</v>
      </c>
      <c r="AH120" s="243">
        <f t="shared" ca="1" si="119"/>
        <v>0</v>
      </c>
      <c r="AI120" s="243">
        <f t="shared" ca="1" si="119"/>
        <v>0</v>
      </c>
      <c r="AJ120" s="243">
        <f t="shared" ca="1" si="119"/>
        <v>0</v>
      </c>
      <c r="AK120" s="243">
        <f t="shared" ca="1" si="119"/>
        <v>0</v>
      </c>
      <c r="AL120" s="243">
        <f t="shared" ca="1" si="119"/>
        <v>0</v>
      </c>
      <c r="AM120" s="243">
        <f t="shared" ca="1" si="119"/>
        <v>0</v>
      </c>
      <c r="AN120" s="243">
        <f t="shared" ca="1" si="119"/>
        <v>0</v>
      </c>
      <c r="AO120" s="243">
        <f t="shared" ca="1" si="119"/>
        <v>0</v>
      </c>
      <c r="AP120" s="243">
        <f t="shared" ca="1" si="119"/>
        <v>0</v>
      </c>
      <c r="AQ120" s="243">
        <f t="shared" ca="1" si="119"/>
        <v>0</v>
      </c>
      <c r="AR120" s="243">
        <f t="shared" ca="1" si="119"/>
        <v>0</v>
      </c>
      <c r="AS120" s="243">
        <f t="shared" ca="1" si="119"/>
        <v>0</v>
      </c>
      <c r="AT120" s="243">
        <f t="shared" ca="1" si="119"/>
        <v>0</v>
      </c>
      <c r="AU120" s="243">
        <f t="shared" ca="1" si="119"/>
        <v>0</v>
      </c>
      <c r="AV120" s="243">
        <f t="shared" ca="1" si="119"/>
        <v>0</v>
      </c>
      <c r="AW120" s="243">
        <f t="shared" ca="1" si="119"/>
        <v>0</v>
      </c>
      <c r="AX120" s="243">
        <f t="shared" ca="1" si="119"/>
        <v>0</v>
      </c>
      <c r="AY120" s="243">
        <f t="shared" ca="1" si="119"/>
        <v>0</v>
      </c>
      <c r="AZ120" s="243">
        <f t="shared" ca="1" si="119"/>
        <v>0</v>
      </c>
      <c r="BA120" s="243">
        <f t="shared" ca="1" si="119"/>
        <v>0</v>
      </c>
      <c r="BB120" s="243">
        <f t="shared" ca="1" si="119"/>
        <v>0</v>
      </c>
      <c r="BC120" s="243">
        <f t="shared" ca="1" si="119"/>
        <v>0</v>
      </c>
      <c r="BD120" s="243">
        <f t="shared" ca="1" si="119"/>
        <v>0</v>
      </c>
      <c r="BE120" s="243">
        <f t="shared" ca="1" si="119"/>
        <v>0</v>
      </c>
      <c r="BF120" s="243">
        <f t="shared" ca="1" si="119"/>
        <v>0</v>
      </c>
      <c r="BG120" s="243">
        <f t="shared" ca="1" si="119"/>
        <v>0</v>
      </c>
      <c r="BH120" s="243">
        <f t="shared" ca="1" si="119"/>
        <v>0</v>
      </c>
      <c r="BI120" s="243">
        <f t="shared" ca="1" si="119"/>
        <v>0</v>
      </c>
      <c r="BJ120" s="243">
        <f t="shared" ca="1" si="119"/>
        <v>0</v>
      </c>
      <c r="BK120" s="243">
        <f t="shared" ca="1" si="119"/>
        <v>0</v>
      </c>
      <c r="BL120" s="243">
        <f t="shared" ca="1" si="119"/>
        <v>0</v>
      </c>
      <c r="BM120" s="243">
        <f t="shared" ca="1" si="119"/>
        <v>0</v>
      </c>
      <c r="BN120" s="243">
        <f t="shared" ca="1" si="119"/>
        <v>0</v>
      </c>
      <c r="BO120" s="243">
        <f t="shared" ca="1" si="119"/>
        <v>0</v>
      </c>
      <c r="BP120" s="243">
        <f t="shared" ca="1" si="119"/>
        <v>0</v>
      </c>
      <c r="BQ120" s="243">
        <f t="shared" ca="1" si="119"/>
        <v>0</v>
      </c>
      <c r="BR120" s="243">
        <f t="shared" ca="1" si="119"/>
        <v>0</v>
      </c>
      <c r="BS120" s="243">
        <f t="shared" ca="1" si="119"/>
        <v>0</v>
      </c>
      <c r="BT120" s="243">
        <f t="shared" ca="1" si="119"/>
        <v>0</v>
      </c>
      <c r="BU120" s="243">
        <f t="shared" ca="1" si="118"/>
        <v>0</v>
      </c>
      <c r="BV120" s="243">
        <f t="shared" ca="1" si="118"/>
        <v>0</v>
      </c>
      <c r="BW120" s="243">
        <f t="shared" ca="1" si="118"/>
        <v>0</v>
      </c>
      <c r="BX120" s="243">
        <f t="shared" ca="1" si="118"/>
        <v>0</v>
      </c>
      <c r="BY120" s="243">
        <f t="shared" ca="1" si="118"/>
        <v>0</v>
      </c>
      <c r="BZ120" s="243">
        <f t="shared" ca="1" si="118"/>
        <v>0</v>
      </c>
      <c r="CA120" s="243">
        <f t="shared" ca="1" si="118"/>
        <v>0</v>
      </c>
      <c r="CB120" s="243">
        <f t="shared" ca="1" si="118"/>
        <v>0</v>
      </c>
      <c r="CC120" s="243">
        <f t="shared" ca="1" si="118"/>
        <v>0</v>
      </c>
      <c r="CD120" s="243">
        <f t="shared" ca="1" si="118"/>
        <v>0</v>
      </c>
      <c r="CE120" s="243">
        <f t="shared" ca="1" si="118"/>
        <v>0</v>
      </c>
      <c r="CF120" s="243">
        <f t="shared" ca="1" si="118"/>
        <v>0</v>
      </c>
      <c r="CG120" s="243">
        <f t="shared" ca="1" si="118"/>
        <v>0</v>
      </c>
      <c r="CH120" s="243">
        <f t="shared" ca="1" si="118"/>
        <v>0</v>
      </c>
      <c r="CI120" s="243">
        <f t="shared" ca="1" si="118"/>
        <v>0</v>
      </c>
      <c r="CJ120" s="243">
        <f t="shared" ca="1" si="118"/>
        <v>0</v>
      </c>
      <c r="CK120" s="243">
        <f t="shared" ca="1" si="118"/>
        <v>0</v>
      </c>
      <c r="CL120" s="243">
        <f t="shared" ca="1" si="118"/>
        <v>0</v>
      </c>
      <c r="CM120" s="243">
        <f t="shared" ca="1" si="118"/>
        <v>0</v>
      </c>
      <c r="CN120" s="243">
        <f t="shared" ca="1" si="118"/>
        <v>0</v>
      </c>
      <c r="CO120" s="243">
        <f t="shared" ca="1" si="118"/>
        <v>0</v>
      </c>
      <c r="CP120" s="243">
        <f t="shared" ca="1" si="118"/>
        <v>0</v>
      </c>
      <c r="CQ120" s="243">
        <f t="shared" ca="1" si="118"/>
        <v>0</v>
      </c>
      <c r="CR120" s="243">
        <f t="shared" ca="1" si="118"/>
        <v>0</v>
      </c>
      <c r="CS120" s="243">
        <f t="shared" ca="1" si="118"/>
        <v>0</v>
      </c>
      <c r="CT120" s="243">
        <f t="shared" ca="1" si="118"/>
        <v>0</v>
      </c>
      <c r="CU120" s="243">
        <f t="shared" ca="1" si="118"/>
        <v>0</v>
      </c>
      <c r="CV120" s="243">
        <f t="shared" ca="1" si="118"/>
        <v>0</v>
      </c>
      <c r="CW120" s="243">
        <f t="shared" ca="1" si="118"/>
        <v>0</v>
      </c>
      <c r="CX120" s="243">
        <f t="shared" ca="1" si="118"/>
        <v>0</v>
      </c>
      <c r="CY120" s="243">
        <f t="shared" ca="1" si="118"/>
        <v>0</v>
      </c>
      <c r="CZ120" s="243">
        <f t="shared" ca="1" si="118"/>
        <v>0</v>
      </c>
      <c r="DA120" s="243">
        <f t="shared" ca="1" si="118"/>
        <v>0</v>
      </c>
      <c r="DB120" s="243">
        <f t="shared" ca="1" si="118"/>
        <v>0</v>
      </c>
      <c r="DC120" s="243">
        <f t="shared" ca="1" si="118"/>
        <v>0</v>
      </c>
      <c r="DE120" s="113" t="str">
        <f t="shared" ca="1" si="74"/>
        <v>H.1.4.</v>
      </c>
      <c r="DF120">
        <v>1</v>
      </c>
      <c r="DG120">
        <f t="shared" ca="1" si="75"/>
        <v>0</v>
      </c>
    </row>
    <row r="121" spans="1:111" hidden="1">
      <c r="A121" s="68">
        <v>109</v>
      </c>
      <c r="B121" s="240" t="str">
        <f t="shared" ca="1" si="102"/>
        <v>H.1.5.</v>
      </c>
      <c r="C121" s="241" t="str">
        <f t="shared" ca="1" si="115"/>
        <v>Veiklos pajamos 5 (viešojo sektoriaus)</v>
      </c>
      <c r="D121" s="220"/>
      <c r="E121" s="242" t="str">
        <f t="shared" ca="1" si="103"/>
        <v>Be PVM</v>
      </c>
      <c r="F121" s="171">
        <f ca="1">H121+NPV(FD,I121:INDEX(I121:DC121,PAL))</f>
        <v>0</v>
      </c>
      <c r="G121" s="171">
        <f ca="1">SUMIF($H$5:$DC$5,"&lt;="&amp;PAL,$H121:$DC121)</f>
        <v>0</v>
      </c>
      <c r="H121" s="243">
        <f t="shared" ca="1" si="98"/>
        <v>0</v>
      </c>
      <c r="I121" s="243">
        <f t="shared" ca="1" si="119"/>
        <v>0</v>
      </c>
      <c r="J121" s="243">
        <f t="shared" ca="1" si="119"/>
        <v>0</v>
      </c>
      <c r="K121" s="243">
        <f t="shared" ca="1" si="119"/>
        <v>0</v>
      </c>
      <c r="L121" s="243">
        <f t="shared" ca="1" si="119"/>
        <v>0</v>
      </c>
      <c r="M121" s="243">
        <f t="shared" ca="1" si="119"/>
        <v>0</v>
      </c>
      <c r="N121" s="243">
        <f t="shared" ca="1" si="119"/>
        <v>0</v>
      </c>
      <c r="O121" s="243">
        <f t="shared" ca="1" si="119"/>
        <v>0</v>
      </c>
      <c r="P121" s="243">
        <f t="shared" ca="1" si="119"/>
        <v>0</v>
      </c>
      <c r="Q121" s="243">
        <f t="shared" ca="1" si="119"/>
        <v>0</v>
      </c>
      <c r="R121" s="243">
        <f t="shared" ca="1" si="119"/>
        <v>0</v>
      </c>
      <c r="S121" s="243">
        <f t="shared" ca="1" si="119"/>
        <v>0</v>
      </c>
      <c r="T121" s="243">
        <f t="shared" ca="1" si="119"/>
        <v>0</v>
      </c>
      <c r="U121" s="243">
        <f t="shared" ca="1" si="119"/>
        <v>0</v>
      </c>
      <c r="V121" s="243">
        <f t="shared" ca="1" si="119"/>
        <v>0</v>
      </c>
      <c r="W121" s="243">
        <f t="shared" ca="1" si="119"/>
        <v>0</v>
      </c>
      <c r="X121" s="243">
        <f t="shared" ca="1" si="119"/>
        <v>0</v>
      </c>
      <c r="Y121" s="243">
        <f t="shared" ca="1" si="119"/>
        <v>0</v>
      </c>
      <c r="Z121" s="243">
        <f t="shared" ca="1" si="119"/>
        <v>0</v>
      </c>
      <c r="AA121" s="243">
        <f t="shared" ca="1" si="119"/>
        <v>0</v>
      </c>
      <c r="AB121" s="243">
        <f t="shared" ca="1" si="119"/>
        <v>0</v>
      </c>
      <c r="AC121" s="243">
        <f t="shared" ca="1" si="119"/>
        <v>0</v>
      </c>
      <c r="AD121" s="243">
        <f t="shared" ca="1" si="119"/>
        <v>0</v>
      </c>
      <c r="AE121" s="243">
        <f t="shared" ca="1" si="119"/>
        <v>0</v>
      </c>
      <c r="AF121" s="243">
        <f t="shared" ca="1" si="119"/>
        <v>0</v>
      </c>
      <c r="AG121" s="243">
        <f t="shared" ca="1" si="119"/>
        <v>0</v>
      </c>
      <c r="AH121" s="243">
        <f t="shared" ca="1" si="119"/>
        <v>0</v>
      </c>
      <c r="AI121" s="243">
        <f t="shared" ca="1" si="119"/>
        <v>0</v>
      </c>
      <c r="AJ121" s="243">
        <f t="shared" ca="1" si="119"/>
        <v>0</v>
      </c>
      <c r="AK121" s="243">
        <f t="shared" ca="1" si="119"/>
        <v>0</v>
      </c>
      <c r="AL121" s="243">
        <f t="shared" ca="1" si="119"/>
        <v>0</v>
      </c>
      <c r="AM121" s="243">
        <f t="shared" ca="1" si="119"/>
        <v>0</v>
      </c>
      <c r="AN121" s="243">
        <f t="shared" ca="1" si="119"/>
        <v>0</v>
      </c>
      <c r="AO121" s="243">
        <f t="shared" ca="1" si="119"/>
        <v>0</v>
      </c>
      <c r="AP121" s="243">
        <f t="shared" ca="1" si="119"/>
        <v>0</v>
      </c>
      <c r="AQ121" s="243">
        <f t="shared" ca="1" si="119"/>
        <v>0</v>
      </c>
      <c r="AR121" s="243">
        <f t="shared" ca="1" si="119"/>
        <v>0</v>
      </c>
      <c r="AS121" s="243">
        <f t="shared" ca="1" si="119"/>
        <v>0</v>
      </c>
      <c r="AT121" s="243">
        <f t="shared" ca="1" si="119"/>
        <v>0</v>
      </c>
      <c r="AU121" s="243">
        <f t="shared" ca="1" si="119"/>
        <v>0</v>
      </c>
      <c r="AV121" s="243">
        <f t="shared" ca="1" si="119"/>
        <v>0</v>
      </c>
      <c r="AW121" s="243">
        <f t="shared" ca="1" si="119"/>
        <v>0</v>
      </c>
      <c r="AX121" s="243">
        <f t="shared" ca="1" si="119"/>
        <v>0</v>
      </c>
      <c r="AY121" s="243">
        <f t="shared" ca="1" si="119"/>
        <v>0</v>
      </c>
      <c r="AZ121" s="243">
        <f t="shared" ca="1" si="119"/>
        <v>0</v>
      </c>
      <c r="BA121" s="243">
        <f t="shared" ca="1" si="119"/>
        <v>0</v>
      </c>
      <c r="BB121" s="243">
        <f t="shared" ca="1" si="119"/>
        <v>0</v>
      </c>
      <c r="BC121" s="243">
        <f t="shared" ca="1" si="119"/>
        <v>0</v>
      </c>
      <c r="BD121" s="243">
        <f t="shared" ca="1" si="119"/>
        <v>0</v>
      </c>
      <c r="BE121" s="243">
        <f t="shared" ca="1" si="119"/>
        <v>0</v>
      </c>
      <c r="BF121" s="243">
        <f t="shared" ca="1" si="119"/>
        <v>0</v>
      </c>
      <c r="BG121" s="243">
        <f t="shared" ca="1" si="119"/>
        <v>0</v>
      </c>
      <c r="BH121" s="243">
        <f t="shared" ca="1" si="119"/>
        <v>0</v>
      </c>
      <c r="BI121" s="243">
        <f t="shared" ca="1" si="119"/>
        <v>0</v>
      </c>
      <c r="BJ121" s="243">
        <f t="shared" ca="1" si="119"/>
        <v>0</v>
      </c>
      <c r="BK121" s="243">
        <f t="shared" ca="1" si="119"/>
        <v>0</v>
      </c>
      <c r="BL121" s="243">
        <f t="shared" ca="1" si="119"/>
        <v>0</v>
      </c>
      <c r="BM121" s="243">
        <f t="shared" ca="1" si="119"/>
        <v>0</v>
      </c>
      <c r="BN121" s="243">
        <f t="shared" ca="1" si="119"/>
        <v>0</v>
      </c>
      <c r="BO121" s="243">
        <f t="shared" ca="1" si="119"/>
        <v>0</v>
      </c>
      <c r="BP121" s="243">
        <f t="shared" ca="1" si="119"/>
        <v>0</v>
      </c>
      <c r="BQ121" s="243">
        <f t="shared" ca="1" si="119"/>
        <v>0</v>
      </c>
      <c r="BR121" s="243">
        <f t="shared" ca="1" si="119"/>
        <v>0</v>
      </c>
      <c r="BS121" s="243">
        <f t="shared" ca="1" si="119"/>
        <v>0</v>
      </c>
      <c r="BT121" s="243">
        <f t="shared" ca="1" si="119"/>
        <v>0</v>
      </c>
      <c r="BU121" s="243">
        <f t="shared" ca="1" si="118"/>
        <v>0</v>
      </c>
      <c r="BV121" s="243">
        <f t="shared" ca="1" si="118"/>
        <v>0</v>
      </c>
      <c r="BW121" s="243">
        <f t="shared" ca="1" si="118"/>
        <v>0</v>
      </c>
      <c r="BX121" s="243">
        <f t="shared" ca="1" si="118"/>
        <v>0</v>
      </c>
      <c r="BY121" s="243">
        <f t="shared" ca="1" si="118"/>
        <v>0</v>
      </c>
      <c r="BZ121" s="243">
        <f t="shared" ca="1" si="118"/>
        <v>0</v>
      </c>
      <c r="CA121" s="243">
        <f t="shared" ca="1" si="118"/>
        <v>0</v>
      </c>
      <c r="CB121" s="243">
        <f t="shared" ca="1" si="118"/>
        <v>0</v>
      </c>
      <c r="CC121" s="243">
        <f t="shared" ca="1" si="118"/>
        <v>0</v>
      </c>
      <c r="CD121" s="243">
        <f t="shared" ca="1" si="118"/>
        <v>0</v>
      </c>
      <c r="CE121" s="243">
        <f t="shared" ca="1" si="118"/>
        <v>0</v>
      </c>
      <c r="CF121" s="243">
        <f t="shared" ca="1" si="118"/>
        <v>0</v>
      </c>
      <c r="CG121" s="243">
        <f t="shared" ca="1" si="118"/>
        <v>0</v>
      </c>
      <c r="CH121" s="243">
        <f t="shared" ca="1" si="118"/>
        <v>0</v>
      </c>
      <c r="CI121" s="243">
        <f t="shared" ca="1" si="118"/>
        <v>0</v>
      </c>
      <c r="CJ121" s="243">
        <f t="shared" ca="1" si="118"/>
        <v>0</v>
      </c>
      <c r="CK121" s="243">
        <f t="shared" ca="1" si="118"/>
        <v>0</v>
      </c>
      <c r="CL121" s="243">
        <f t="shared" ca="1" si="118"/>
        <v>0</v>
      </c>
      <c r="CM121" s="243">
        <f t="shared" ca="1" si="118"/>
        <v>0</v>
      </c>
      <c r="CN121" s="243">
        <f t="shared" ca="1" si="118"/>
        <v>0</v>
      </c>
      <c r="CO121" s="243">
        <f t="shared" ca="1" si="118"/>
        <v>0</v>
      </c>
      <c r="CP121" s="243">
        <f t="shared" ca="1" si="118"/>
        <v>0</v>
      </c>
      <c r="CQ121" s="243">
        <f t="shared" ca="1" si="118"/>
        <v>0</v>
      </c>
      <c r="CR121" s="243">
        <f t="shared" ca="1" si="118"/>
        <v>0</v>
      </c>
      <c r="CS121" s="243">
        <f t="shared" ca="1" si="118"/>
        <v>0</v>
      </c>
      <c r="CT121" s="243">
        <f t="shared" ca="1" si="118"/>
        <v>0</v>
      </c>
      <c r="CU121" s="243">
        <f t="shared" ca="1" si="118"/>
        <v>0</v>
      </c>
      <c r="CV121" s="243">
        <f t="shared" ca="1" si="118"/>
        <v>0</v>
      </c>
      <c r="CW121" s="243">
        <f t="shared" ca="1" si="118"/>
        <v>0</v>
      </c>
      <c r="CX121" s="243">
        <f t="shared" ca="1" si="118"/>
        <v>0</v>
      </c>
      <c r="CY121" s="243">
        <f t="shared" ca="1" si="118"/>
        <v>0</v>
      </c>
      <c r="CZ121" s="243">
        <f t="shared" ca="1" si="118"/>
        <v>0</v>
      </c>
      <c r="DA121" s="243">
        <f t="shared" ca="1" si="118"/>
        <v>0</v>
      </c>
      <c r="DB121" s="243">
        <f t="shared" ca="1" si="118"/>
        <v>0</v>
      </c>
      <c r="DC121" s="243">
        <f t="shared" ca="1" si="118"/>
        <v>0</v>
      </c>
      <c r="DE121" s="113" t="str">
        <f t="shared" ca="1" si="74"/>
        <v>H.1.5.</v>
      </c>
      <c r="DF121">
        <v>1</v>
      </c>
      <c r="DG121">
        <f t="shared" ca="1" si="75"/>
        <v>0</v>
      </c>
    </row>
    <row r="122" spans="1:111" hidden="1">
      <c r="A122" s="68">
        <v>110</v>
      </c>
      <c r="B122" s="240" t="str">
        <f t="shared" ca="1" si="102"/>
        <v>H.1.6.</v>
      </c>
      <c r="C122" s="241" t="str">
        <f t="shared" ca="1" si="115"/>
        <v>Veiklos pajamos 6 (viešojo sektoriaus)</v>
      </c>
      <c r="D122" s="220"/>
      <c r="E122" s="242" t="str">
        <f t="shared" ca="1" si="103"/>
        <v>Be PVM</v>
      </c>
      <c r="F122" s="171">
        <f ca="1">H122+NPV(FD,I122:INDEX(I122:DC122,PAL))</f>
        <v>0</v>
      </c>
      <c r="G122" s="171">
        <f ca="1">SUMIF($H$5:$DC$5,"&lt;="&amp;PAL,$H122:$DC122)</f>
        <v>0</v>
      </c>
      <c r="H122" s="243">
        <f t="shared" ca="1" si="98"/>
        <v>0</v>
      </c>
      <c r="I122" s="243">
        <f t="shared" ca="1" si="119"/>
        <v>0</v>
      </c>
      <c r="J122" s="243">
        <f t="shared" ca="1" si="119"/>
        <v>0</v>
      </c>
      <c r="K122" s="243">
        <f t="shared" ca="1" si="119"/>
        <v>0</v>
      </c>
      <c r="L122" s="243">
        <f t="shared" ca="1" si="119"/>
        <v>0</v>
      </c>
      <c r="M122" s="243">
        <f t="shared" ca="1" si="119"/>
        <v>0</v>
      </c>
      <c r="N122" s="243">
        <f t="shared" ca="1" si="119"/>
        <v>0</v>
      </c>
      <c r="O122" s="243">
        <f t="shared" ca="1" si="119"/>
        <v>0</v>
      </c>
      <c r="P122" s="243">
        <f t="shared" ca="1" si="119"/>
        <v>0</v>
      </c>
      <c r="Q122" s="243">
        <f t="shared" ca="1" si="119"/>
        <v>0</v>
      </c>
      <c r="R122" s="243">
        <f t="shared" ca="1" si="119"/>
        <v>0</v>
      </c>
      <c r="S122" s="243">
        <f t="shared" ca="1" si="119"/>
        <v>0</v>
      </c>
      <c r="T122" s="243">
        <f t="shared" ca="1" si="119"/>
        <v>0</v>
      </c>
      <c r="U122" s="243">
        <f t="shared" ca="1" si="119"/>
        <v>0</v>
      </c>
      <c r="V122" s="243">
        <f t="shared" ca="1" si="119"/>
        <v>0</v>
      </c>
      <c r="W122" s="243">
        <f t="shared" ca="1" si="119"/>
        <v>0</v>
      </c>
      <c r="X122" s="243">
        <f t="shared" ca="1" si="119"/>
        <v>0</v>
      </c>
      <c r="Y122" s="243">
        <f t="shared" ca="1" si="119"/>
        <v>0</v>
      </c>
      <c r="Z122" s="243">
        <f t="shared" ca="1" si="119"/>
        <v>0</v>
      </c>
      <c r="AA122" s="243">
        <f t="shared" ca="1" si="119"/>
        <v>0</v>
      </c>
      <c r="AB122" s="243">
        <f t="shared" ca="1" si="119"/>
        <v>0</v>
      </c>
      <c r="AC122" s="243">
        <f t="shared" ca="1" si="119"/>
        <v>0</v>
      </c>
      <c r="AD122" s="243">
        <f t="shared" ca="1" si="119"/>
        <v>0</v>
      </c>
      <c r="AE122" s="243">
        <f t="shared" ca="1" si="119"/>
        <v>0</v>
      </c>
      <c r="AF122" s="243">
        <f t="shared" ca="1" si="119"/>
        <v>0</v>
      </c>
      <c r="AG122" s="243">
        <f t="shared" ca="1" si="119"/>
        <v>0</v>
      </c>
      <c r="AH122" s="243">
        <f t="shared" ca="1" si="119"/>
        <v>0</v>
      </c>
      <c r="AI122" s="243">
        <f t="shared" ca="1" si="119"/>
        <v>0</v>
      </c>
      <c r="AJ122" s="243">
        <f t="shared" ca="1" si="119"/>
        <v>0</v>
      </c>
      <c r="AK122" s="243">
        <f t="shared" ca="1" si="119"/>
        <v>0</v>
      </c>
      <c r="AL122" s="243">
        <f t="shared" ca="1" si="119"/>
        <v>0</v>
      </c>
      <c r="AM122" s="243">
        <f t="shared" ca="1" si="119"/>
        <v>0</v>
      </c>
      <c r="AN122" s="243">
        <f t="shared" ca="1" si="119"/>
        <v>0</v>
      </c>
      <c r="AO122" s="243">
        <f t="shared" ca="1" si="119"/>
        <v>0</v>
      </c>
      <c r="AP122" s="243">
        <f t="shared" ca="1" si="119"/>
        <v>0</v>
      </c>
      <c r="AQ122" s="243">
        <f t="shared" ca="1" si="119"/>
        <v>0</v>
      </c>
      <c r="AR122" s="243">
        <f t="shared" ca="1" si="119"/>
        <v>0</v>
      </c>
      <c r="AS122" s="243">
        <f t="shared" ca="1" si="119"/>
        <v>0</v>
      </c>
      <c r="AT122" s="243">
        <f t="shared" ca="1" si="119"/>
        <v>0</v>
      </c>
      <c r="AU122" s="243">
        <f t="shared" ca="1" si="119"/>
        <v>0</v>
      </c>
      <c r="AV122" s="243">
        <f t="shared" ca="1" si="119"/>
        <v>0</v>
      </c>
      <c r="AW122" s="243">
        <f t="shared" ca="1" si="119"/>
        <v>0</v>
      </c>
      <c r="AX122" s="243">
        <f t="shared" ca="1" si="119"/>
        <v>0</v>
      </c>
      <c r="AY122" s="243">
        <f t="shared" ca="1" si="119"/>
        <v>0</v>
      </c>
      <c r="AZ122" s="243">
        <f t="shared" ca="1" si="119"/>
        <v>0</v>
      </c>
      <c r="BA122" s="243">
        <f t="shared" ca="1" si="119"/>
        <v>0</v>
      </c>
      <c r="BB122" s="243">
        <f t="shared" ca="1" si="119"/>
        <v>0</v>
      </c>
      <c r="BC122" s="243">
        <f t="shared" ca="1" si="119"/>
        <v>0</v>
      </c>
      <c r="BD122" s="243">
        <f t="shared" ca="1" si="119"/>
        <v>0</v>
      </c>
      <c r="BE122" s="243">
        <f t="shared" ca="1" si="119"/>
        <v>0</v>
      </c>
      <c r="BF122" s="243">
        <f t="shared" ca="1" si="119"/>
        <v>0</v>
      </c>
      <c r="BG122" s="243">
        <f t="shared" ca="1" si="119"/>
        <v>0</v>
      </c>
      <c r="BH122" s="243">
        <f t="shared" ca="1" si="119"/>
        <v>0</v>
      </c>
      <c r="BI122" s="243">
        <f t="shared" ca="1" si="119"/>
        <v>0</v>
      </c>
      <c r="BJ122" s="243">
        <f t="shared" ca="1" si="119"/>
        <v>0</v>
      </c>
      <c r="BK122" s="243">
        <f t="shared" ca="1" si="119"/>
        <v>0</v>
      </c>
      <c r="BL122" s="243">
        <f t="shared" ca="1" si="119"/>
        <v>0</v>
      </c>
      <c r="BM122" s="243">
        <f t="shared" ca="1" si="119"/>
        <v>0</v>
      </c>
      <c r="BN122" s="243">
        <f t="shared" ca="1" si="119"/>
        <v>0</v>
      </c>
      <c r="BO122" s="243">
        <f t="shared" ca="1" si="119"/>
        <v>0</v>
      </c>
      <c r="BP122" s="243">
        <f t="shared" ca="1" si="119"/>
        <v>0</v>
      </c>
      <c r="BQ122" s="243">
        <f t="shared" ca="1" si="119"/>
        <v>0</v>
      </c>
      <c r="BR122" s="243">
        <f t="shared" ca="1" si="119"/>
        <v>0</v>
      </c>
      <c r="BS122" s="243">
        <f t="shared" ca="1" si="119"/>
        <v>0</v>
      </c>
      <c r="BT122" s="243">
        <f t="shared" ca="1" si="119"/>
        <v>0</v>
      </c>
      <c r="BU122" s="243">
        <f t="shared" ca="1" si="118"/>
        <v>0</v>
      </c>
      <c r="BV122" s="243">
        <f t="shared" ca="1" si="118"/>
        <v>0</v>
      </c>
      <c r="BW122" s="243">
        <f t="shared" ca="1" si="118"/>
        <v>0</v>
      </c>
      <c r="BX122" s="243">
        <f t="shared" ca="1" si="118"/>
        <v>0</v>
      </c>
      <c r="BY122" s="243">
        <f t="shared" ca="1" si="118"/>
        <v>0</v>
      </c>
      <c r="BZ122" s="243">
        <f t="shared" ca="1" si="118"/>
        <v>0</v>
      </c>
      <c r="CA122" s="243">
        <f t="shared" ca="1" si="118"/>
        <v>0</v>
      </c>
      <c r="CB122" s="243">
        <f t="shared" ca="1" si="118"/>
        <v>0</v>
      </c>
      <c r="CC122" s="243">
        <f t="shared" ca="1" si="118"/>
        <v>0</v>
      </c>
      <c r="CD122" s="243">
        <f t="shared" ca="1" si="118"/>
        <v>0</v>
      </c>
      <c r="CE122" s="243">
        <f t="shared" ca="1" si="118"/>
        <v>0</v>
      </c>
      <c r="CF122" s="243">
        <f t="shared" ca="1" si="118"/>
        <v>0</v>
      </c>
      <c r="CG122" s="243">
        <f t="shared" ca="1" si="118"/>
        <v>0</v>
      </c>
      <c r="CH122" s="243">
        <f t="shared" ca="1" si="118"/>
        <v>0</v>
      </c>
      <c r="CI122" s="243">
        <f t="shared" ca="1" si="118"/>
        <v>0</v>
      </c>
      <c r="CJ122" s="243">
        <f t="shared" ca="1" si="118"/>
        <v>0</v>
      </c>
      <c r="CK122" s="243">
        <f t="shared" ca="1" si="118"/>
        <v>0</v>
      </c>
      <c r="CL122" s="243">
        <f t="shared" ca="1" si="118"/>
        <v>0</v>
      </c>
      <c r="CM122" s="243">
        <f t="shared" ca="1" si="118"/>
        <v>0</v>
      </c>
      <c r="CN122" s="243">
        <f t="shared" ca="1" si="118"/>
        <v>0</v>
      </c>
      <c r="CO122" s="243">
        <f t="shared" ca="1" si="118"/>
        <v>0</v>
      </c>
      <c r="CP122" s="243">
        <f t="shared" ca="1" si="118"/>
        <v>0</v>
      </c>
      <c r="CQ122" s="243">
        <f t="shared" ca="1" si="118"/>
        <v>0</v>
      </c>
      <c r="CR122" s="243">
        <f t="shared" ca="1" si="118"/>
        <v>0</v>
      </c>
      <c r="CS122" s="243">
        <f t="shared" ca="1" si="118"/>
        <v>0</v>
      </c>
      <c r="CT122" s="243">
        <f t="shared" ca="1" si="118"/>
        <v>0</v>
      </c>
      <c r="CU122" s="243">
        <f t="shared" ca="1" si="118"/>
        <v>0</v>
      </c>
      <c r="CV122" s="243">
        <f t="shared" ca="1" si="118"/>
        <v>0</v>
      </c>
      <c r="CW122" s="243">
        <f t="shared" ca="1" si="118"/>
        <v>0</v>
      </c>
      <c r="CX122" s="243">
        <f t="shared" ca="1" si="118"/>
        <v>0</v>
      </c>
      <c r="CY122" s="243">
        <f t="shared" ca="1" si="118"/>
        <v>0</v>
      </c>
      <c r="CZ122" s="243">
        <f t="shared" ca="1" si="118"/>
        <v>0</v>
      </c>
      <c r="DA122" s="243">
        <f t="shared" ca="1" si="118"/>
        <v>0</v>
      </c>
      <c r="DB122" s="243">
        <f t="shared" ca="1" si="118"/>
        <v>0</v>
      </c>
      <c r="DC122" s="243">
        <f t="shared" ca="1" si="118"/>
        <v>0</v>
      </c>
      <c r="DE122" s="113" t="str">
        <f t="shared" ca="1" si="74"/>
        <v>H.1.6.</v>
      </c>
      <c r="DF122">
        <v>1</v>
      </c>
      <c r="DG122">
        <f t="shared" ca="1" si="75"/>
        <v>0</v>
      </c>
    </row>
    <row r="123" spans="1:111" hidden="1">
      <c r="A123" s="68">
        <v>111</v>
      </c>
      <c r="B123" s="240" t="str">
        <f t="shared" ca="1" si="102"/>
        <v>H.2.</v>
      </c>
      <c r="C123" s="303" t="str">
        <f t="shared" ca="1" si="115"/>
        <v>Veiklos pajamos (privataus ir NVO sektoriaus), iš viso</v>
      </c>
      <c r="D123" s="530"/>
      <c r="E123" s="528" t="str">
        <f t="shared" ca="1" si="103"/>
        <v/>
      </c>
      <c r="F123" s="336">
        <f ca="1">SUM(F124:F126)</f>
        <v>0</v>
      </c>
      <c r="G123" s="336">
        <f t="shared" ref="G123" ca="1" si="120">SUM(G124:G126)</f>
        <v>0</v>
      </c>
      <c r="H123" s="328">
        <f ca="1">SUM(H124:H126)</f>
        <v>0</v>
      </c>
      <c r="I123" s="328">
        <f t="shared" ref="I123:BT123" ca="1" si="121">SUM(I124:I126)</f>
        <v>0</v>
      </c>
      <c r="J123" s="328">
        <f t="shared" ca="1" si="121"/>
        <v>0</v>
      </c>
      <c r="K123" s="328">
        <f t="shared" ca="1" si="121"/>
        <v>0</v>
      </c>
      <c r="L123" s="328">
        <f t="shared" ca="1" si="121"/>
        <v>0</v>
      </c>
      <c r="M123" s="328">
        <f t="shared" ca="1" si="121"/>
        <v>0</v>
      </c>
      <c r="N123" s="328">
        <f t="shared" ca="1" si="121"/>
        <v>0</v>
      </c>
      <c r="O123" s="328">
        <f t="shared" ca="1" si="121"/>
        <v>0</v>
      </c>
      <c r="P123" s="328">
        <f t="shared" ca="1" si="121"/>
        <v>0</v>
      </c>
      <c r="Q123" s="328">
        <f t="shared" ca="1" si="121"/>
        <v>0</v>
      </c>
      <c r="R123" s="328">
        <f t="shared" ca="1" si="121"/>
        <v>0</v>
      </c>
      <c r="S123" s="328">
        <f t="shared" ca="1" si="121"/>
        <v>0</v>
      </c>
      <c r="T123" s="328">
        <f t="shared" ca="1" si="121"/>
        <v>0</v>
      </c>
      <c r="U123" s="328">
        <f t="shared" ca="1" si="121"/>
        <v>0</v>
      </c>
      <c r="V123" s="328">
        <f t="shared" ca="1" si="121"/>
        <v>0</v>
      </c>
      <c r="W123" s="328">
        <f t="shared" ca="1" si="121"/>
        <v>0</v>
      </c>
      <c r="X123" s="328">
        <f t="shared" ca="1" si="121"/>
        <v>0</v>
      </c>
      <c r="Y123" s="328">
        <f t="shared" ca="1" si="121"/>
        <v>0</v>
      </c>
      <c r="Z123" s="328">
        <f t="shared" ca="1" si="121"/>
        <v>0</v>
      </c>
      <c r="AA123" s="328">
        <f t="shared" ca="1" si="121"/>
        <v>0</v>
      </c>
      <c r="AB123" s="328">
        <f t="shared" ca="1" si="121"/>
        <v>0</v>
      </c>
      <c r="AC123" s="328">
        <f t="shared" ca="1" si="121"/>
        <v>0</v>
      </c>
      <c r="AD123" s="328">
        <f t="shared" ca="1" si="121"/>
        <v>0</v>
      </c>
      <c r="AE123" s="328">
        <f t="shared" ca="1" si="121"/>
        <v>0</v>
      </c>
      <c r="AF123" s="328">
        <f t="shared" ca="1" si="121"/>
        <v>0</v>
      </c>
      <c r="AG123" s="328">
        <f t="shared" ca="1" si="121"/>
        <v>0</v>
      </c>
      <c r="AH123" s="328">
        <f t="shared" ca="1" si="121"/>
        <v>0</v>
      </c>
      <c r="AI123" s="328">
        <f t="shared" ca="1" si="121"/>
        <v>0</v>
      </c>
      <c r="AJ123" s="328">
        <f t="shared" ca="1" si="121"/>
        <v>0</v>
      </c>
      <c r="AK123" s="328">
        <f t="shared" ca="1" si="121"/>
        <v>0</v>
      </c>
      <c r="AL123" s="328">
        <f t="shared" ca="1" si="121"/>
        <v>0</v>
      </c>
      <c r="AM123" s="328">
        <f t="shared" ca="1" si="121"/>
        <v>0</v>
      </c>
      <c r="AN123" s="328">
        <f t="shared" ca="1" si="121"/>
        <v>0</v>
      </c>
      <c r="AO123" s="328">
        <f t="shared" ca="1" si="121"/>
        <v>0</v>
      </c>
      <c r="AP123" s="328">
        <f t="shared" ca="1" si="121"/>
        <v>0</v>
      </c>
      <c r="AQ123" s="328">
        <f t="shared" ca="1" si="121"/>
        <v>0</v>
      </c>
      <c r="AR123" s="328">
        <f t="shared" ca="1" si="121"/>
        <v>0</v>
      </c>
      <c r="AS123" s="328">
        <f t="shared" ca="1" si="121"/>
        <v>0</v>
      </c>
      <c r="AT123" s="328">
        <f t="shared" ca="1" si="121"/>
        <v>0</v>
      </c>
      <c r="AU123" s="328">
        <f t="shared" ca="1" si="121"/>
        <v>0</v>
      </c>
      <c r="AV123" s="328">
        <f t="shared" ca="1" si="121"/>
        <v>0</v>
      </c>
      <c r="AW123" s="328">
        <f t="shared" ca="1" si="121"/>
        <v>0</v>
      </c>
      <c r="AX123" s="328">
        <f t="shared" ca="1" si="121"/>
        <v>0</v>
      </c>
      <c r="AY123" s="328">
        <f t="shared" ca="1" si="121"/>
        <v>0</v>
      </c>
      <c r="AZ123" s="328">
        <f t="shared" ca="1" si="121"/>
        <v>0</v>
      </c>
      <c r="BA123" s="328">
        <f t="shared" ca="1" si="121"/>
        <v>0</v>
      </c>
      <c r="BB123" s="328">
        <f t="shared" ca="1" si="121"/>
        <v>0</v>
      </c>
      <c r="BC123" s="328">
        <f t="shared" ca="1" si="121"/>
        <v>0</v>
      </c>
      <c r="BD123" s="328">
        <f t="shared" ca="1" si="121"/>
        <v>0</v>
      </c>
      <c r="BE123" s="328">
        <f t="shared" ca="1" si="121"/>
        <v>0</v>
      </c>
      <c r="BF123" s="328">
        <f t="shared" ca="1" si="121"/>
        <v>0</v>
      </c>
      <c r="BG123" s="328">
        <f t="shared" ca="1" si="121"/>
        <v>0</v>
      </c>
      <c r="BH123" s="328">
        <f t="shared" ca="1" si="121"/>
        <v>0</v>
      </c>
      <c r="BI123" s="328">
        <f t="shared" ca="1" si="121"/>
        <v>0</v>
      </c>
      <c r="BJ123" s="328">
        <f t="shared" ca="1" si="121"/>
        <v>0</v>
      </c>
      <c r="BK123" s="328">
        <f t="shared" ca="1" si="121"/>
        <v>0</v>
      </c>
      <c r="BL123" s="328">
        <f t="shared" ca="1" si="121"/>
        <v>0</v>
      </c>
      <c r="BM123" s="328">
        <f t="shared" ca="1" si="121"/>
        <v>0</v>
      </c>
      <c r="BN123" s="328">
        <f t="shared" ca="1" si="121"/>
        <v>0</v>
      </c>
      <c r="BO123" s="328">
        <f t="shared" ca="1" si="121"/>
        <v>0</v>
      </c>
      <c r="BP123" s="328">
        <f t="shared" ca="1" si="121"/>
        <v>0</v>
      </c>
      <c r="BQ123" s="328">
        <f t="shared" ca="1" si="121"/>
        <v>0</v>
      </c>
      <c r="BR123" s="328">
        <f t="shared" ca="1" si="121"/>
        <v>0</v>
      </c>
      <c r="BS123" s="328">
        <f t="shared" ca="1" si="121"/>
        <v>0</v>
      </c>
      <c r="BT123" s="328">
        <f t="shared" ca="1" si="121"/>
        <v>0</v>
      </c>
      <c r="BU123" s="328">
        <f t="shared" ref="BU123:DC123" ca="1" si="122">SUM(BU124:BU126)</f>
        <v>0</v>
      </c>
      <c r="BV123" s="328">
        <f t="shared" ca="1" si="122"/>
        <v>0</v>
      </c>
      <c r="BW123" s="328">
        <f t="shared" ca="1" si="122"/>
        <v>0</v>
      </c>
      <c r="BX123" s="328">
        <f t="shared" ca="1" si="122"/>
        <v>0</v>
      </c>
      <c r="BY123" s="328">
        <f t="shared" ca="1" si="122"/>
        <v>0</v>
      </c>
      <c r="BZ123" s="328">
        <f t="shared" ca="1" si="122"/>
        <v>0</v>
      </c>
      <c r="CA123" s="328">
        <f t="shared" ca="1" si="122"/>
        <v>0</v>
      </c>
      <c r="CB123" s="328">
        <f t="shared" ca="1" si="122"/>
        <v>0</v>
      </c>
      <c r="CC123" s="328">
        <f t="shared" ca="1" si="122"/>
        <v>0</v>
      </c>
      <c r="CD123" s="328">
        <f t="shared" ca="1" si="122"/>
        <v>0</v>
      </c>
      <c r="CE123" s="328">
        <f t="shared" ca="1" si="122"/>
        <v>0</v>
      </c>
      <c r="CF123" s="328">
        <f t="shared" ca="1" si="122"/>
        <v>0</v>
      </c>
      <c r="CG123" s="328">
        <f t="shared" ca="1" si="122"/>
        <v>0</v>
      </c>
      <c r="CH123" s="328">
        <f t="shared" ca="1" si="122"/>
        <v>0</v>
      </c>
      <c r="CI123" s="328">
        <f t="shared" ca="1" si="122"/>
        <v>0</v>
      </c>
      <c r="CJ123" s="328">
        <f t="shared" ca="1" si="122"/>
        <v>0</v>
      </c>
      <c r="CK123" s="328">
        <f t="shared" ca="1" si="122"/>
        <v>0</v>
      </c>
      <c r="CL123" s="328">
        <f t="shared" ca="1" si="122"/>
        <v>0</v>
      </c>
      <c r="CM123" s="328">
        <f t="shared" ca="1" si="122"/>
        <v>0</v>
      </c>
      <c r="CN123" s="328">
        <f t="shared" ca="1" si="122"/>
        <v>0</v>
      </c>
      <c r="CO123" s="328">
        <f t="shared" ca="1" si="122"/>
        <v>0</v>
      </c>
      <c r="CP123" s="328">
        <f t="shared" ca="1" si="122"/>
        <v>0</v>
      </c>
      <c r="CQ123" s="328">
        <f t="shared" ca="1" si="122"/>
        <v>0</v>
      </c>
      <c r="CR123" s="328">
        <f t="shared" ca="1" si="122"/>
        <v>0</v>
      </c>
      <c r="CS123" s="328">
        <f t="shared" ca="1" si="122"/>
        <v>0</v>
      </c>
      <c r="CT123" s="328">
        <f t="shared" ca="1" si="122"/>
        <v>0</v>
      </c>
      <c r="CU123" s="328">
        <f t="shared" ca="1" si="122"/>
        <v>0</v>
      </c>
      <c r="CV123" s="328">
        <f t="shared" ca="1" si="122"/>
        <v>0</v>
      </c>
      <c r="CW123" s="328">
        <f t="shared" ca="1" si="122"/>
        <v>0</v>
      </c>
      <c r="CX123" s="328">
        <f t="shared" ca="1" si="122"/>
        <v>0</v>
      </c>
      <c r="CY123" s="328">
        <f t="shared" ca="1" si="122"/>
        <v>0</v>
      </c>
      <c r="CZ123" s="328">
        <f t="shared" ca="1" si="122"/>
        <v>0</v>
      </c>
      <c r="DA123" s="328">
        <f t="shared" ca="1" si="122"/>
        <v>0</v>
      </c>
      <c r="DB123" s="328">
        <f t="shared" ca="1" si="122"/>
        <v>0</v>
      </c>
      <c r="DC123" s="328">
        <f t="shared" ca="1" si="122"/>
        <v>0</v>
      </c>
      <c r="DE123" s="113"/>
      <c r="DF123">
        <v>1</v>
      </c>
    </row>
    <row r="124" spans="1:111" hidden="1">
      <c r="A124" s="68">
        <v>112</v>
      </c>
      <c r="B124" s="240" t="str">
        <f t="shared" ca="1" si="102"/>
        <v>H.2.1.</v>
      </c>
      <c r="C124" s="241" t="str">
        <f t="shared" ca="1" si="115"/>
        <v>Veiklos pajamos 1 (privataus ir NVO sektoriaus)</v>
      </c>
      <c r="D124" s="220"/>
      <c r="E124" s="242">
        <f t="shared" ca="1" si="103"/>
        <v>0.05</v>
      </c>
      <c r="F124" s="171">
        <f ca="1">H124+NPV(FD,I124:INDEX(I124:DC124,PAL))</f>
        <v>0</v>
      </c>
      <c r="G124" s="171">
        <f ca="1">SUMIF($H$5:$DC$5,"&lt;="&amp;PAL,$H124:$DC124)</f>
        <v>0</v>
      </c>
      <c r="H124" s="243">
        <f t="shared" ca="1" si="98"/>
        <v>0</v>
      </c>
      <c r="I124" s="243">
        <f t="shared" ref="I124:BT127" ca="1" si="123">OFFSET(INDIRECT("'"&amp;Opt_alt&amp;"'!H12"),$A124,I$5)*$DF124</f>
        <v>0</v>
      </c>
      <c r="J124" s="243">
        <f t="shared" ca="1" si="123"/>
        <v>0</v>
      </c>
      <c r="K124" s="243">
        <f t="shared" ca="1" si="123"/>
        <v>0</v>
      </c>
      <c r="L124" s="243">
        <f t="shared" ca="1" si="123"/>
        <v>0</v>
      </c>
      <c r="M124" s="243">
        <f t="shared" ca="1" si="123"/>
        <v>0</v>
      </c>
      <c r="N124" s="243">
        <f t="shared" ca="1" si="123"/>
        <v>0</v>
      </c>
      <c r="O124" s="243">
        <f t="shared" ca="1" si="123"/>
        <v>0</v>
      </c>
      <c r="P124" s="243">
        <f t="shared" ca="1" si="123"/>
        <v>0</v>
      </c>
      <c r="Q124" s="243">
        <f t="shared" ca="1" si="123"/>
        <v>0</v>
      </c>
      <c r="R124" s="243">
        <f t="shared" ca="1" si="123"/>
        <v>0</v>
      </c>
      <c r="S124" s="243">
        <f t="shared" ca="1" si="123"/>
        <v>0</v>
      </c>
      <c r="T124" s="243">
        <f t="shared" ca="1" si="123"/>
        <v>0</v>
      </c>
      <c r="U124" s="243">
        <f t="shared" ca="1" si="123"/>
        <v>0</v>
      </c>
      <c r="V124" s="243">
        <f t="shared" ca="1" si="123"/>
        <v>0</v>
      </c>
      <c r="W124" s="243">
        <f t="shared" ca="1" si="123"/>
        <v>0</v>
      </c>
      <c r="X124" s="243">
        <f t="shared" ca="1" si="123"/>
        <v>0</v>
      </c>
      <c r="Y124" s="243">
        <f t="shared" ca="1" si="123"/>
        <v>0</v>
      </c>
      <c r="Z124" s="243">
        <f t="shared" ca="1" si="123"/>
        <v>0</v>
      </c>
      <c r="AA124" s="243">
        <f t="shared" ca="1" si="123"/>
        <v>0</v>
      </c>
      <c r="AB124" s="243">
        <f t="shared" ca="1" si="123"/>
        <v>0</v>
      </c>
      <c r="AC124" s="243">
        <f t="shared" ca="1" si="123"/>
        <v>0</v>
      </c>
      <c r="AD124" s="243">
        <f t="shared" ca="1" si="123"/>
        <v>0</v>
      </c>
      <c r="AE124" s="243">
        <f t="shared" ca="1" si="123"/>
        <v>0</v>
      </c>
      <c r="AF124" s="243">
        <f t="shared" ca="1" si="123"/>
        <v>0</v>
      </c>
      <c r="AG124" s="243">
        <f t="shared" ca="1" si="123"/>
        <v>0</v>
      </c>
      <c r="AH124" s="243">
        <f t="shared" ca="1" si="123"/>
        <v>0</v>
      </c>
      <c r="AI124" s="243">
        <f t="shared" ca="1" si="123"/>
        <v>0</v>
      </c>
      <c r="AJ124" s="243">
        <f t="shared" ca="1" si="123"/>
        <v>0</v>
      </c>
      <c r="AK124" s="243">
        <f t="shared" ca="1" si="123"/>
        <v>0</v>
      </c>
      <c r="AL124" s="243">
        <f t="shared" ca="1" si="123"/>
        <v>0</v>
      </c>
      <c r="AM124" s="243">
        <f t="shared" ca="1" si="123"/>
        <v>0</v>
      </c>
      <c r="AN124" s="243">
        <f t="shared" ca="1" si="123"/>
        <v>0</v>
      </c>
      <c r="AO124" s="243">
        <f t="shared" ca="1" si="123"/>
        <v>0</v>
      </c>
      <c r="AP124" s="243">
        <f t="shared" ca="1" si="123"/>
        <v>0</v>
      </c>
      <c r="AQ124" s="243">
        <f t="shared" ca="1" si="123"/>
        <v>0</v>
      </c>
      <c r="AR124" s="243">
        <f t="shared" ca="1" si="123"/>
        <v>0</v>
      </c>
      <c r="AS124" s="243">
        <f t="shared" ca="1" si="123"/>
        <v>0</v>
      </c>
      <c r="AT124" s="243">
        <f t="shared" ca="1" si="123"/>
        <v>0</v>
      </c>
      <c r="AU124" s="243">
        <f t="shared" ca="1" si="123"/>
        <v>0</v>
      </c>
      <c r="AV124" s="243">
        <f t="shared" ca="1" si="123"/>
        <v>0</v>
      </c>
      <c r="AW124" s="243">
        <f t="shared" ca="1" si="123"/>
        <v>0</v>
      </c>
      <c r="AX124" s="243">
        <f t="shared" ca="1" si="123"/>
        <v>0</v>
      </c>
      <c r="AY124" s="243">
        <f t="shared" ca="1" si="123"/>
        <v>0</v>
      </c>
      <c r="AZ124" s="243">
        <f t="shared" ca="1" si="123"/>
        <v>0</v>
      </c>
      <c r="BA124" s="243">
        <f t="shared" ca="1" si="123"/>
        <v>0</v>
      </c>
      <c r="BB124" s="243">
        <f t="shared" ca="1" si="123"/>
        <v>0</v>
      </c>
      <c r="BC124" s="243">
        <f t="shared" ca="1" si="123"/>
        <v>0</v>
      </c>
      <c r="BD124" s="243">
        <f t="shared" ca="1" si="123"/>
        <v>0</v>
      </c>
      <c r="BE124" s="243">
        <f t="shared" ca="1" si="123"/>
        <v>0</v>
      </c>
      <c r="BF124" s="243">
        <f t="shared" ca="1" si="123"/>
        <v>0</v>
      </c>
      <c r="BG124" s="243">
        <f t="shared" ca="1" si="123"/>
        <v>0</v>
      </c>
      <c r="BH124" s="243">
        <f t="shared" ca="1" si="123"/>
        <v>0</v>
      </c>
      <c r="BI124" s="243">
        <f t="shared" ca="1" si="123"/>
        <v>0</v>
      </c>
      <c r="BJ124" s="243">
        <f t="shared" ca="1" si="123"/>
        <v>0</v>
      </c>
      <c r="BK124" s="243">
        <f t="shared" ca="1" si="123"/>
        <v>0</v>
      </c>
      <c r="BL124" s="243">
        <f t="shared" ca="1" si="123"/>
        <v>0</v>
      </c>
      <c r="BM124" s="243">
        <f t="shared" ca="1" si="123"/>
        <v>0</v>
      </c>
      <c r="BN124" s="243">
        <f t="shared" ca="1" si="123"/>
        <v>0</v>
      </c>
      <c r="BO124" s="243">
        <f t="shared" ca="1" si="123"/>
        <v>0</v>
      </c>
      <c r="BP124" s="243">
        <f t="shared" ca="1" si="123"/>
        <v>0</v>
      </c>
      <c r="BQ124" s="243">
        <f t="shared" ca="1" si="123"/>
        <v>0</v>
      </c>
      <c r="BR124" s="243">
        <f t="shared" ca="1" si="123"/>
        <v>0</v>
      </c>
      <c r="BS124" s="243">
        <f t="shared" ca="1" si="123"/>
        <v>0</v>
      </c>
      <c r="BT124" s="243">
        <f t="shared" ca="1" si="123"/>
        <v>0</v>
      </c>
      <c r="BU124" s="243">
        <f t="shared" ref="BU124:DC126" ca="1" si="124">OFFSET(INDIRECT("'"&amp;Opt_alt&amp;"'!H12"),$A124,BU$5)*$DF124</f>
        <v>0</v>
      </c>
      <c r="BV124" s="243">
        <f t="shared" ca="1" si="124"/>
        <v>0</v>
      </c>
      <c r="BW124" s="243">
        <f t="shared" ca="1" si="124"/>
        <v>0</v>
      </c>
      <c r="BX124" s="243">
        <f t="shared" ca="1" si="124"/>
        <v>0</v>
      </c>
      <c r="BY124" s="243">
        <f t="shared" ca="1" si="124"/>
        <v>0</v>
      </c>
      <c r="BZ124" s="243">
        <f t="shared" ca="1" si="124"/>
        <v>0</v>
      </c>
      <c r="CA124" s="243">
        <f t="shared" ca="1" si="124"/>
        <v>0</v>
      </c>
      <c r="CB124" s="243">
        <f t="shared" ca="1" si="124"/>
        <v>0</v>
      </c>
      <c r="CC124" s="243">
        <f t="shared" ca="1" si="124"/>
        <v>0</v>
      </c>
      <c r="CD124" s="243">
        <f t="shared" ca="1" si="124"/>
        <v>0</v>
      </c>
      <c r="CE124" s="243">
        <f t="shared" ca="1" si="124"/>
        <v>0</v>
      </c>
      <c r="CF124" s="243">
        <f t="shared" ca="1" si="124"/>
        <v>0</v>
      </c>
      <c r="CG124" s="243">
        <f t="shared" ca="1" si="124"/>
        <v>0</v>
      </c>
      <c r="CH124" s="243">
        <f t="shared" ca="1" si="124"/>
        <v>0</v>
      </c>
      <c r="CI124" s="243">
        <f t="shared" ca="1" si="124"/>
        <v>0</v>
      </c>
      <c r="CJ124" s="243">
        <f t="shared" ca="1" si="124"/>
        <v>0</v>
      </c>
      <c r="CK124" s="243">
        <f t="shared" ca="1" si="124"/>
        <v>0</v>
      </c>
      <c r="CL124" s="243">
        <f t="shared" ca="1" si="124"/>
        <v>0</v>
      </c>
      <c r="CM124" s="243">
        <f t="shared" ca="1" si="124"/>
        <v>0</v>
      </c>
      <c r="CN124" s="243">
        <f t="shared" ca="1" si="124"/>
        <v>0</v>
      </c>
      <c r="CO124" s="243">
        <f t="shared" ca="1" si="124"/>
        <v>0</v>
      </c>
      <c r="CP124" s="243">
        <f t="shared" ca="1" si="124"/>
        <v>0</v>
      </c>
      <c r="CQ124" s="243">
        <f t="shared" ca="1" si="124"/>
        <v>0</v>
      </c>
      <c r="CR124" s="243">
        <f t="shared" ca="1" si="124"/>
        <v>0</v>
      </c>
      <c r="CS124" s="243">
        <f t="shared" ca="1" si="124"/>
        <v>0</v>
      </c>
      <c r="CT124" s="243">
        <f t="shared" ca="1" si="124"/>
        <v>0</v>
      </c>
      <c r="CU124" s="243">
        <f t="shared" ca="1" si="124"/>
        <v>0</v>
      </c>
      <c r="CV124" s="243">
        <f t="shared" ca="1" si="124"/>
        <v>0</v>
      </c>
      <c r="CW124" s="243">
        <f t="shared" ca="1" si="124"/>
        <v>0</v>
      </c>
      <c r="CX124" s="243">
        <f t="shared" ca="1" si="124"/>
        <v>0</v>
      </c>
      <c r="CY124" s="243">
        <f t="shared" ca="1" si="124"/>
        <v>0</v>
      </c>
      <c r="CZ124" s="243">
        <f t="shared" ca="1" si="124"/>
        <v>0</v>
      </c>
      <c r="DA124" s="243">
        <f t="shared" ca="1" si="124"/>
        <v>0</v>
      </c>
      <c r="DB124" s="243">
        <f t="shared" ca="1" si="124"/>
        <v>0</v>
      </c>
      <c r="DC124" s="243">
        <f t="shared" ca="1" si="124"/>
        <v>0</v>
      </c>
      <c r="DE124" s="113" t="str">
        <f t="shared" ca="1" si="74"/>
        <v>H.2.1.</v>
      </c>
      <c r="DF124">
        <v>1</v>
      </c>
      <c r="DG124">
        <f t="shared" ca="1" si="75"/>
        <v>5</v>
      </c>
    </row>
    <row r="125" spans="1:111" hidden="1">
      <c r="A125" s="68">
        <v>113</v>
      </c>
      <c r="B125" s="240" t="str">
        <f t="shared" ca="1" si="102"/>
        <v>H.2.2.</v>
      </c>
      <c r="C125" s="241" t="str">
        <f t="shared" ca="1" si="115"/>
        <v>Veiklos pajamos 2 (privataus ir NVO sektoriaus)</v>
      </c>
      <c r="D125" s="220"/>
      <c r="E125" s="242">
        <f t="shared" ca="1" si="103"/>
        <v>0.21</v>
      </c>
      <c r="F125" s="171">
        <f ca="1">H125+NPV(FD,I125:INDEX(I125:DC125,PAL))</f>
        <v>0</v>
      </c>
      <c r="G125" s="171">
        <f ca="1">SUMIF($H$5:$DC$5,"&lt;="&amp;PAL,$H125:$DC125)</f>
        <v>0</v>
      </c>
      <c r="H125" s="243">
        <f t="shared" ca="1" si="98"/>
        <v>0</v>
      </c>
      <c r="I125" s="243">
        <f t="shared" ca="1" si="123"/>
        <v>0</v>
      </c>
      <c r="J125" s="243">
        <f t="shared" ca="1" si="123"/>
        <v>0</v>
      </c>
      <c r="K125" s="243">
        <f t="shared" ca="1" si="123"/>
        <v>0</v>
      </c>
      <c r="L125" s="243">
        <f t="shared" ca="1" si="123"/>
        <v>0</v>
      </c>
      <c r="M125" s="243">
        <f t="shared" ca="1" si="123"/>
        <v>0</v>
      </c>
      <c r="N125" s="243">
        <f t="shared" ca="1" si="123"/>
        <v>0</v>
      </c>
      <c r="O125" s="243">
        <f t="shared" ca="1" si="123"/>
        <v>0</v>
      </c>
      <c r="P125" s="243">
        <f t="shared" ca="1" si="123"/>
        <v>0</v>
      </c>
      <c r="Q125" s="243">
        <f t="shared" ca="1" si="123"/>
        <v>0</v>
      </c>
      <c r="R125" s="243">
        <f t="shared" ca="1" si="123"/>
        <v>0</v>
      </c>
      <c r="S125" s="243">
        <f t="shared" ca="1" si="123"/>
        <v>0</v>
      </c>
      <c r="T125" s="243">
        <f t="shared" ca="1" si="123"/>
        <v>0</v>
      </c>
      <c r="U125" s="243">
        <f t="shared" ca="1" si="123"/>
        <v>0</v>
      </c>
      <c r="V125" s="243">
        <f t="shared" ca="1" si="123"/>
        <v>0</v>
      </c>
      <c r="W125" s="243">
        <f t="shared" ca="1" si="123"/>
        <v>0</v>
      </c>
      <c r="X125" s="243">
        <f t="shared" ca="1" si="123"/>
        <v>0</v>
      </c>
      <c r="Y125" s="243">
        <f t="shared" ca="1" si="123"/>
        <v>0</v>
      </c>
      <c r="Z125" s="243">
        <f t="shared" ca="1" si="123"/>
        <v>0</v>
      </c>
      <c r="AA125" s="243">
        <f t="shared" ca="1" si="123"/>
        <v>0</v>
      </c>
      <c r="AB125" s="243">
        <f t="shared" ca="1" si="123"/>
        <v>0</v>
      </c>
      <c r="AC125" s="243">
        <f t="shared" ca="1" si="123"/>
        <v>0</v>
      </c>
      <c r="AD125" s="243">
        <f t="shared" ca="1" si="123"/>
        <v>0</v>
      </c>
      <c r="AE125" s="243">
        <f t="shared" ca="1" si="123"/>
        <v>0</v>
      </c>
      <c r="AF125" s="243">
        <f t="shared" ca="1" si="123"/>
        <v>0</v>
      </c>
      <c r="AG125" s="243">
        <f t="shared" ca="1" si="123"/>
        <v>0</v>
      </c>
      <c r="AH125" s="243">
        <f t="shared" ca="1" si="123"/>
        <v>0</v>
      </c>
      <c r="AI125" s="243">
        <f t="shared" ca="1" si="123"/>
        <v>0</v>
      </c>
      <c r="AJ125" s="243">
        <f t="shared" ca="1" si="123"/>
        <v>0</v>
      </c>
      <c r="AK125" s="243">
        <f t="shared" ca="1" si="123"/>
        <v>0</v>
      </c>
      <c r="AL125" s="243">
        <f t="shared" ca="1" si="123"/>
        <v>0</v>
      </c>
      <c r="AM125" s="243">
        <f t="shared" ca="1" si="123"/>
        <v>0</v>
      </c>
      <c r="AN125" s="243">
        <f t="shared" ca="1" si="123"/>
        <v>0</v>
      </c>
      <c r="AO125" s="243">
        <f t="shared" ca="1" si="123"/>
        <v>0</v>
      </c>
      <c r="AP125" s="243">
        <f t="shared" ca="1" si="123"/>
        <v>0</v>
      </c>
      <c r="AQ125" s="243">
        <f t="shared" ca="1" si="123"/>
        <v>0</v>
      </c>
      <c r="AR125" s="243">
        <f t="shared" ca="1" si="123"/>
        <v>0</v>
      </c>
      <c r="AS125" s="243">
        <f t="shared" ca="1" si="123"/>
        <v>0</v>
      </c>
      <c r="AT125" s="243">
        <f t="shared" ca="1" si="123"/>
        <v>0</v>
      </c>
      <c r="AU125" s="243">
        <f t="shared" ca="1" si="123"/>
        <v>0</v>
      </c>
      <c r="AV125" s="243">
        <f t="shared" ca="1" si="123"/>
        <v>0</v>
      </c>
      <c r="AW125" s="243">
        <f t="shared" ca="1" si="123"/>
        <v>0</v>
      </c>
      <c r="AX125" s="243">
        <f t="shared" ca="1" si="123"/>
        <v>0</v>
      </c>
      <c r="AY125" s="243">
        <f t="shared" ca="1" si="123"/>
        <v>0</v>
      </c>
      <c r="AZ125" s="243">
        <f t="shared" ca="1" si="123"/>
        <v>0</v>
      </c>
      <c r="BA125" s="243">
        <f t="shared" ca="1" si="123"/>
        <v>0</v>
      </c>
      <c r="BB125" s="243">
        <f t="shared" ca="1" si="123"/>
        <v>0</v>
      </c>
      <c r="BC125" s="243">
        <f t="shared" ca="1" si="123"/>
        <v>0</v>
      </c>
      <c r="BD125" s="243">
        <f t="shared" ca="1" si="123"/>
        <v>0</v>
      </c>
      <c r="BE125" s="243">
        <f t="shared" ca="1" si="123"/>
        <v>0</v>
      </c>
      <c r="BF125" s="243">
        <f t="shared" ca="1" si="123"/>
        <v>0</v>
      </c>
      <c r="BG125" s="243">
        <f t="shared" ca="1" si="123"/>
        <v>0</v>
      </c>
      <c r="BH125" s="243">
        <f t="shared" ca="1" si="123"/>
        <v>0</v>
      </c>
      <c r="BI125" s="243">
        <f t="shared" ca="1" si="123"/>
        <v>0</v>
      </c>
      <c r="BJ125" s="243">
        <f t="shared" ca="1" si="123"/>
        <v>0</v>
      </c>
      <c r="BK125" s="243">
        <f t="shared" ca="1" si="123"/>
        <v>0</v>
      </c>
      <c r="BL125" s="243">
        <f t="shared" ca="1" si="123"/>
        <v>0</v>
      </c>
      <c r="BM125" s="243">
        <f t="shared" ca="1" si="123"/>
        <v>0</v>
      </c>
      <c r="BN125" s="243">
        <f t="shared" ca="1" si="123"/>
        <v>0</v>
      </c>
      <c r="BO125" s="243">
        <f t="shared" ca="1" si="123"/>
        <v>0</v>
      </c>
      <c r="BP125" s="243">
        <f t="shared" ca="1" si="123"/>
        <v>0</v>
      </c>
      <c r="BQ125" s="243">
        <f t="shared" ca="1" si="123"/>
        <v>0</v>
      </c>
      <c r="BR125" s="243">
        <f t="shared" ca="1" si="123"/>
        <v>0</v>
      </c>
      <c r="BS125" s="243">
        <f t="shared" ca="1" si="123"/>
        <v>0</v>
      </c>
      <c r="BT125" s="243">
        <f t="shared" ca="1" si="123"/>
        <v>0</v>
      </c>
      <c r="BU125" s="243">
        <f t="shared" ca="1" si="124"/>
        <v>0</v>
      </c>
      <c r="BV125" s="243">
        <f t="shared" ca="1" si="124"/>
        <v>0</v>
      </c>
      <c r="BW125" s="243">
        <f t="shared" ca="1" si="124"/>
        <v>0</v>
      </c>
      <c r="BX125" s="243">
        <f t="shared" ca="1" si="124"/>
        <v>0</v>
      </c>
      <c r="BY125" s="243">
        <f t="shared" ca="1" si="124"/>
        <v>0</v>
      </c>
      <c r="BZ125" s="243">
        <f t="shared" ca="1" si="124"/>
        <v>0</v>
      </c>
      <c r="CA125" s="243">
        <f t="shared" ca="1" si="124"/>
        <v>0</v>
      </c>
      <c r="CB125" s="243">
        <f t="shared" ca="1" si="124"/>
        <v>0</v>
      </c>
      <c r="CC125" s="243">
        <f t="shared" ca="1" si="124"/>
        <v>0</v>
      </c>
      <c r="CD125" s="243">
        <f t="shared" ca="1" si="124"/>
        <v>0</v>
      </c>
      <c r="CE125" s="243">
        <f t="shared" ca="1" si="124"/>
        <v>0</v>
      </c>
      <c r="CF125" s="243">
        <f t="shared" ca="1" si="124"/>
        <v>0</v>
      </c>
      <c r="CG125" s="243">
        <f t="shared" ca="1" si="124"/>
        <v>0</v>
      </c>
      <c r="CH125" s="243">
        <f t="shared" ca="1" si="124"/>
        <v>0</v>
      </c>
      <c r="CI125" s="243">
        <f t="shared" ca="1" si="124"/>
        <v>0</v>
      </c>
      <c r="CJ125" s="243">
        <f t="shared" ca="1" si="124"/>
        <v>0</v>
      </c>
      <c r="CK125" s="243">
        <f t="shared" ca="1" si="124"/>
        <v>0</v>
      </c>
      <c r="CL125" s="243">
        <f t="shared" ca="1" si="124"/>
        <v>0</v>
      </c>
      <c r="CM125" s="243">
        <f t="shared" ca="1" si="124"/>
        <v>0</v>
      </c>
      <c r="CN125" s="243">
        <f t="shared" ca="1" si="124"/>
        <v>0</v>
      </c>
      <c r="CO125" s="243">
        <f t="shared" ca="1" si="124"/>
        <v>0</v>
      </c>
      <c r="CP125" s="243">
        <f t="shared" ca="1" si="124"/>
        <v>0</v>
      </c>
      <c r="CQ125" s="243">
        <f t="shared" ca="1" si="124"/>
        <v>0</v>
      </c>
      <c r="CR125" s="243">
        <f t="shared" ca="1" si="124"/>
        <v>0</v>
      </c>
      <c r="CS125" s="243">
        <f t="shared" ca="1" si="124"/>
        <v>0</v>
      </c>
      <c r="CT125" s="243">
        <f t="shared" ca="1" si="124"/>
        <v>0</v>
      </c>
      <c r="CU125" s="243">
        <f t="shared" ca="1" si="124"/>
        <v>0</v>
      </c>
      <c r="CV125" s="243">
        <f t="shared" ca="1" si="124"/>
        <v>0</v>
      </c>
      <c r="CW125" s="243">
        <f t="shared" ca="1" si="124"/>
        <v>0</v>
      </c>
      <c r="CX125" s="243">
        <f t="shared" ca="1" si="124"/>
        <v>0</v>
      </c>
      <c r="CY125" s="243">
        <f t="shared" ca="1" si="124"/>
        <v>0</v>
      </c>
      <c r="CZ125" s="243">
        <f t="shared" ca="1" si="124"/>
        <v>0</v>
      </c>
      <c r="DA125" s="243">
        <f t="shared" ca="1" si="124"/>
        <v>0</v>
      </c>
      <c r="DB125" s="243">
        <f t="shared" ca="1" si="124"/>
        <v>0</v>
      </c>
      <c r="DC125" s="243">
        <f t="shared" ca="1" si="124"/>
        <v>0</v>
      </c>
      <c r="DE125" s="113" t="str">
        <f t="shared" ca="1" si="74"/>
        <v>H.2.2.</v>
      </c>
      <c r="DF125">
        <v>1</v>
      </c>
      <c r="DG125">
        <f t="shared" ca="1" si="75"/>
        <v>21</v>
      </c>
    </row>
    <row r="126" spans="1:111" hidden="1">
      <c r="A126" s="68">
        <v>114</v>
      </c>
      <c r="B126" s="240" t="str">
        <f t="shared" ca="1" si="102"/>
        <v>H.2.3.</v>
      </c>
      <c r="C126" s="241" t="str">
        <f t="shared" ca="1" si="115"/>
        <v>Veiklos pajamos 3 (privataus ir NVO sektoriaus)</v>
      </c>
      <c r="D126" s="237"/>
      <c r="E126" s="247" t="str">
        <f t="shared" ca="1" si="103"/>
        <v/>
      </c>
      <c r="F126" s="171">
        <f ca="1">H126+NPV(FD,I126:INDEX(I126:DC126,PAL))</f>
        <v>0</v>
      </c>
      <c r="G126" s="171">
        <f ca="1">SUMIF($H$5:$DC$5,"&lt;="&amp;PAL,$H126:$DC126)</f>
        <v>0</v>
      </c>
      <c r="H126" s="243">
        <f t="shared" ca="1" si="98"/>
        <v>0</v>
      </c>
      <c r="I126" s="243">
        <f t="shared" ca="1" si="123"/>
        <v>0</v>
      </c>
      <c r="J126" s="243">
        <f t="shared" ca="1" si="123"/>
        <v>0</v>
      </c>
      <c r="K126" s="243">
        <f t="shared" ca="1" si="123"/>
        <v>0</v>
      </c>
      <c r="L126" s="243">
        <f t="shared" ca="1" si="123"/>
        <v>0</v>
      </c>
      <c r="M126" s="243">
        <f t="shared" ca="1" si="123"/>
        <v>0</v>
      </c>
      <c r="N126" s="243">
        <f t="shared" ca="1" si="123"/>
        <v>0</v>
      </c>
      <c r="O126" s="243">
        <f t="shared" ca="1" si="123"/>
        <v>0</v>
      </c>
      <c r="P126" s="243">
        <f t="shared" ca="1" si="123"/>
        <v>0</v>
      </c>
      <c r="Q126" s="243">
        <f t="shared" ca="1" si="123"/>
        <v>0</v>
      </c>
      <c r="R126" s="243">
        <f t="shared" ca="1" si="123"/>
        <v>0</v>
      </c>
      <c r="S126" s="243">
        <f t="shared" ca="1" si="123"/>
        <v>0</v>
      </c>
      <c r="T126" s="243">
        <f t="shared" ca="1" si="123"/>
        <v>0</v>
      </c>
      <c r="U126" s="243">
        <f t="shared" ca="1" si="123"/>
        <v>0</v>
      </c>
      <c r="V126" s="243">
        <f t="shared" ca="1" si="123"/>
        <v>0</v>
      </c>
      <c r="W126" s="243">
        <f t="shared" ca="1" si="123"/>
        <v>0</v>
      </c>
      <c r="X126" s="243">
        <f t="shared" ca="1" si="123"/>
        <v>0</v>
      </c>
      <c r="Y126" s="243">
        <f t="shared" ca="1" si="123"/>
        <v>0</v>
      </c>
      <c r="Z126" s="243">
        <f t="shared" ca="1" si="123"/>
        <v>0</v>
      </c>
      <c r="AA126" s="243">
        <f t="shared" ca="1" si="123"/>
        <v>0</v>
      </c>
      <c r="AB126" s="243">
        <f t="shared" ca="1" si="123"/>
        <v>0</v>
      </c>
      <c r="AC126" s="243">
        <f t="shared" ca="1" si="123"/>
        <v>0</v>
      </c>
      <c r="AD126" s="243">
        <f t="shared" ca="1" si="123"/>
        <v>0</v>
      </c>
      <c r="AE126" s="243">
        <f t="shared" ca="1" si="123"/>
        <v>0</v>
      </c>
      <c r="AF126" s="243">
        <f t="shared" ca="1" si="123"/>
        <v>0</v>
      </c>
      <c r="AG126" s="243">
        <f t="shared" ca="1" si="123"/>
        <v>0</v>
      </c>
      <c r="AH126" s="243">
        <f t="shared" ca="1" si="123"/>
        <v>0</v>
      </c>
      <c r="AI126" s="243">
        <f t="shared" ca="1" si="123"/>
        <v>0</v>
      </c>
      <c r="AJ126" s="243">
        <f t="shared" ca="1" si="123"/>
        <v>0</v>
      </c>
      <c r="AK126" s="243">
        <f t="shared" ca="1" si="123"/>
        <v>0</v>
      </c>
      <c r="AL126" s="243">
        <f t="shared" ca="1" si="123"/>
        <v>0</v>
      </c>
      <c r="AM126" s="243">
        <f t="shared" ca="1" si="123"/>
        <v>0</v>
      </c>
      <c r="AN126" s="243">
        <f t="shared" ca="1" si="123"/>
        <v>0</v>
      </c>
      <c r="AO126" s="243">
        <f t="shared" ca="1" si="123"/>
        <v>0</v>
      </c>
      <c r="AP126" s="243">
        <f t="shared" ca="1" si="123"/>
        <v>0</v>
      </c>
      <c r="AQ126" s="243">
        <f t="shared" ca="1" si="123"/>
        <v>0</v>
      </c>
      <c r="AR126" s="243">
        <f t="shared" ca="1" si="123"/>
        <v>0</v>
      </c>
      <c r="AS126" s="243">
        <f t="shared" ca="1" si="123"/>
        <v>0</v>
      </c>
      <c r="AT126" s="243">
        <f t="shared" ca="1" si="123"/>
        <v>0</v>
      </c>
      <c r="AU126" s="243">
        <f t="shared" ca="1" si="123"/>
        <v>0</v>
      </c>
      <c r="AV126" s="243">
        <f t="shared" ca="1" si="123"/>
        <v>0</v>
      </c>
      <c r="AW126" s="243">
        <f t="shared" ca="1" si="123"/>
        <v>0</v>
      </c>
      <c r="AX126" s="243">
        <f t="shared" ca="1" si="123"/>
        <v>0</v>
      </c>
      <c r="AY126" s="243">
        <f t="shared" ca="1" si="123"/>
        <v>0</v>
      </c>
      <c r="AZ126" s="243">
        <f t="shared" ca="1" si="123"/>
        <v>0</v>
      </c>
      <c r="BA126" s="243">
        <f t="shared" ca="1" si="123"/>
        <v>0</v>
      </c>
      <c r="BB126" s="243">
        <f t="shared" ca="1" si="123"/>
        <v>0</v>
      </c>
      <c r="BC126" s="243">
        <f t="shared" ca="1" si="123"/>
        <v>0</v>
      </c>
      <c r="BD126" s="243">
        <f t="shared" ca="1" si="123"/>
        <v>0</v>
      </c>
      <c r="BE126" s="243">
        <f t="shared" ca="1" si="123"/>
        <v>0</v>
      </c>
      <c r="BF126" s="243">
        <f t="shared" ca="1" si="123"/>
        <v>0</v>
      </c>
      <c r="BG126" s="243">
        <f t="shared" ca="1" si="123"/>
        <v>0</v>
      </c>
      <c r="BH126" s="243">
        <f t="shared" ca="1" si="123"/>
        <v>0</v>
      </c>
      <c r="BI126" s="243">
        <f t="shared" ca="1" si="123"/>
        <v>0</v>
      </c>
      <c r="BJ126" s="243">
        <f t="shared" ca="1" si="123"/>
        <v>0</v>
      </c>
      <c r="BK126" s="243">
        <f t="shared" ca="1" si="123"/>
        <v>0</v>
      </c>
      <c r="BL126" s="243">
        <f t="shared" ca="1" si="123"/>
        <v>0</v>
      </c>
      <c r="BM126" s="243">
        <f t="shared" ca="1" si="123"/>
        <v>0</v>
      </c>
      <c r="BN126" s="243">
        <f t="shared" ca="1" si="123"/>
        <v>0</v>
      </c>
      <c r="BO126" s="243">
        <f t="shared" ca="1" si="123"/>
        <v>0</v>
      </c>
      <c r="BP126" s="243">
        <f t="shared" ca="1" si="123"/>
        <v>0</v>
      </c>
      <c r="BQ126" s="243">
        <f t="shared" ca="1" si="123"/>
        <v>0</v>
      </c>
      <c r="BR126" s="243">
        <f t="shared" ca="1" si="123"/>
        <v>0</v>
      </c>
      <c r="BS126" s="243">
        <f t="shared" ca="1" si="123"/>
        <v>0</v>
      </c>
      <c r="BT126" s="243">
        <f t="shared" ca="1" si="123"/>
        <v>0</v>
      </c>
      <c r="BU126" s="243">
        <f t="shared" ca="1" si="124"/>
        <v>0</v>
      </c>
      <c r="BV126" s="243">
        <f t="shared" ca="1" si="124"/>
        <v>0</v>
      </c>
      <c r="BW126" s="243">
        <f t="shared" ca="1" si="124"/>
        <v>0</v>
      </c>
      <c r="BX126" s="243">
        <f t="shared" ca="1" si="124"/>
        <v>0</v>
      </c>
      <c r="BY126" s="243">
        <f t="shared" ca="1" si="124"/>
        <v>0</v>
      </c>
      <c r="BZ126" s="243">
        <f t="shared" ca="1" si="124"/>
        <v>0</v>
      </c>
      <c r="CA126" s="243">
        <f t="shared" ca="1" si="124"/>
        <v>0</v>
      </c>
      <c r="CB126" s="243">
        <f t="shared" ca="1" si="124"/>
        <v>0</v>
      </c>
      <c r="CC126" s="243">
        <f t="shared" ca="1" si="124"/>
        <v>0</v>
      </c>
      <c r="CD126" s="243">
        <f t="shared" ca="1" si="124"/>
        <v>0</v>
      </c>
      <c r="CE126" s="243">
        <f t="shared" ca="1" si="124"/>
        <v>0</v>
      </c>
      <c r="CF126" s="243">
        <f t="shared" ca="1" si="124"/>
        <v>0</v>
      </c>
      <c r="CG126" s="243">
        <f t="shared" ca="1" si="124"/>
        <v>0</v>
      </c>
      <c r="CH126" s="243">
        <f t="shared" ca="1" si="124"/>
        <v>0</v>
      </c>
      <c r="CI126" s="243">
        <f t="shared" ca="1" si="124"/>
        <v>0</v>
      </c>
      <c r="CJ126" s="243">
        <f t="shared" ca="1" si="124"/>
        <v>0</v>
      </c>
      <c r="CK126" s="243">
        <f t="shared" ca="1" si="124"/>
        <v>0</v>
      </c>
      <c r="CL126" s="243">
        <f t="shared" ca="1" si="124"/>
        <v>0</v>
      </c>
      <c r="CM126" s="243">
        <f t="shared" ca="1" si="124"/>
        <v>0</v>
      </c>
      <c r="CN126" s="243">
        <f t="shared" ca="1" si="124"/>
        <v>0</v>
      </c>
      <c r="CO126" s="243">
        <f t="shared" ca="1" si="124"/>
        <v>0</v>
      </c>
      <c r="CP126" s="243">
        <f t="shared" ca="1" si="124"/>
        <v>0</v>
      </c>
      <c r="CQ126" s="243">
        <f t="shared" ca="1" si="124"/>
        <v>0</v>
      </c>
      <c r="CR126" s="243">
        <f t="shared" ca="1" si="124"/>
        <v>0</v>
      </c>
      <c r="CS126" s="243">
        <f t="shared" ca="1" si="124"/>
        <v>0</v>
      </c>
      <c r="CT126" s="243">
        <f t="shared" ca="1" si="124"/>
        <v>0</v>
      </c>
      <c r="CU126" s="243">
        <f t="shared" ca="1" si="124"/>
        <v>0</v>
      </c>
      <c r="CV126" s="243">
        <f t="shared" ca="1" si="124"/>
        <v>0</v>
      </c>
      <c r="CW126" s="243">
        <f t="shared" ca="1" si="124"/>
        <v>0</v>
      </c>
      <c r="CX126" s="243">
        <f t="shared" ca="1" si="124"/>
        <v>0</v>
      </c>
      <c r="CY126" s="243">
        <f t="shared" ca="1" si="124"/>
        <v>0</v>
      </c>
      <c r="CZ126" s="243">
        <f t="shared" ca="1" si="124"/>
        <v>0</v>
      </c>
      <c r="DA126" s="243">
        <f t="shared" ca="1" si="124"/>
        <v>0</v>
      </c>
      <c r="DB126" s="243">
        <f t="shared" ca="1" si="124"/>
        <v>0</v>
      </c>
      <c r="DC126" s="243">
        <f t="shared" ca="1" si="124"/>
        <v>0</v>
      </c>
      <c r="DE126" s="113" t="str">
        <f t="shared" ca="1" si="74"/>
        <v>H.2.3.</v>
      </c>
      <c r="DF126">
        <v>1</v>
      </c>
      <c r="DG126">
        <f t="shared" ca="1" si="75"/>
        <v>0</v>
      </c>
    </row>
    <row r="127" spans="1:111" ht="13.95" hidden="1" customHeight="1">
      <c r="A127" s="68">
        <v>115</v>
      </c>
      <c r="B127" s="240" t="str">
        <f t="shared" ca="1" si="102"/>
        <v>I.</v>
      </c>
      <c r="C127" s="303" t="str">
        <f t="shared" ca="1" si="115"/>
        <v>MOKESTINĖS PAJAMOS</v>
      </c>
      <c r="D127" s="530"/>
      <c r="E127" s="528" t="str">
        <f t="shared" ca="1" si="103"/>
        <v/>
      </c>
      <c r="F127" s="531">
        <f ca="1">H127+NPV(FD,I127:INDEX(I127:DC127,PAL))</f>
        <v>0</v>
      </c>
      <c r="G127" s="531">
        <f ca="1">SUMIF($H$5:$DC$5,"&lt;="&amp;PAL,$H127:$DC127)</f>
        <v>0</v>
      </c>
      <c r="H127" s="328">
        <f t="shared" ca="1" si="98"/>
        <v>0</v>
      </c>
      <c r="I127" s="328">
        <f t="shared" ca="1" si="123"/>
        <v>0</v>
      </c>
      <c r="J127" s="328">
        <f t="shared" ca="1" si="123"/>
        <v>0</v>
      </c>
      <c r="K127" s="328">
        <f t="shared" ca="1" si="123"/>
        <v>0</v>
      </c>
      <c r="L127" s="328">
        <f t="shared" ca="1" si="123"/>
        <v>0</v>
      </c>
      <c r="M127" s="328">
        <f t="shared" ca="1" si="123"/>
        <v>0</v>
      </c>
      <c r="N127" s="328">
        <f t="shared" ca="1" si="123"/>
        <v>0</v>
      </c>
      <c r="O127" s="328">
        <f t="shared" ca="1" si="123"/>
        <v>0</v>
      </c>
      <c r="P127" s="328">
        <f t="shared" ca="1" si="123"/>
        <v>0</v>
      </c>
      <c r="Q127" s="328">
        <f t="shared" ca="1" si="123"/>
        <v>0</v>
      </c>
      <c r="R127" s="328">
        <f t="shared" ca="1" si="123"/>
        <v>0</v>
      </c>
      <c r="S127" s="328">
        <f t="shared" ca="1" si="123"/>
        <v>0</v>
      </c>
      <c r="T127" s="328">
        <f t="shared" ca="1" si="123"/>
        <v>0</v>
      </c>
      <c r="U127" s="328">
        <f t="shared" ca="1" si="123"/>
        <v>0</v>
      </c>
      <c r="V127" s="328">
        <f t="shared" ca="1" si="123"/>
        <v>0</v>
      </c>
      <c r="W127" s="328">
        <f t="shared" ca="1" si="123"/>
        <v>0</v>
      </c>
      <c r="X127" s="328">
        <f t="shared" ca="1" si="123"/>
        <v>0</v>
      </c>
      <c r="Y127" s="328">
        <f t="shared" ca="1" si="123"/>
        <v>0</v>
      </c>
      <c r="Z127" s="328">
        <f t="shared" ca="1" si="123"/>
        <v>0</v>
      </c>
      <c r="AA127" s="328">
        <f t="shared" ca="1" si="123"/>
        <v>0</v>
      </c>
      <c r="AB127" s="328">
        <f t="shared" ca="1" si="123"/>
        <v>0</v>
      </c>
      <c r="AC127" s="328">
        <f t="shared" ca="1" si="123"/>
        <v>0</v>
      </c>
      <c r="AD127" s="328">
        <f t="shared" ca="1" si="123"/>
        <v>0</v>
      </c>
      <c r="AE127" s="328">
        <f t="shared" ca="1" si="123"/>
        <v>0</v>
      </c>
      <c r="AF127" s="328">
        <f t="shared" ca="1" si="123"/>
        <v>0</v>
      </c>
      <c r="AG127" s="328">
        <f t="shared" ca="1" si="123"/>
        <v>0</v>
      </c>
      <c r="AH127" s="328">
        <f t="shared" ca="1" si="123"/>
        <v>0</v>
      </c>
      <c r="AI127" s="328">
        <f t="shared" ca="1" si="123"/>
        <v>0</v>
      </c>
      <c r="AJ127" s="328">
        <f t="shared" ca="1" si="123"/>
        <v>0</v>
      </c>
      <c r="AK127" s="328">
        <f t="shared" ca="1" si="123"/>
        <v>0</v>
      </c>
      <c r="AL127" s="328">
        <f t="shared" ca="1" si="123"/>
        <v>0</v>
      </c>
      <c r="AM127" s="328">
        <f t="shared" ca="1" si="123"/>
        <v>0</v>
      </c>
      <c r="AN127" s="328">
        <f t="shared" ca="1" si="123"/>
        <v>0</v>
      </c>
      <c r="AO127" s="328">
        <f t="shared" ca="1" si="123"/>
        <v>0</v>
      </c>
      <c r="AP127" s="328">
        <f t="shared" ca="1" si="123"/>
        <v>0</v>
      </c>
      <c r="AQ127" s="328">
        <f t="shared" ca="1" si="123"/>
        <v>0</v>
      </c>
      <c r="AR127" s="328">
        <f t="shared" ca="1" si="123"/>
        <v>0</v>
      </c>
      <c r="AS127" s="328">
        <f t="shared" ca="1" si="123"/>
        <v>0</v>
      </c>
      <c r="AT127" s="328">
        <f t="shared" ca="1" si="123"/>
        <v>0</v>
      </c>
      <c r="AU127" s="328">
        <f t="shared" ca="1" si="123"/>
        <v>0</v>
      </c>
      <c r="AV127" s="328">
        <f t="shared" ca="1" si="123"/>
        <v>0</v>
      </c>
      <c r="AW127" s="328">
        <f t="shared" ca="1" si="123"/>
        <v>0</v>
      </c>
      <c r="AX127" s="328">
        <f t="shared" ca="1" si="123"/>
        <v>0</v>
      </c>
      <c r="AY127" s="328">
        <f t="shared" ca="1" si="123"/>
        <v>0</v>
      </c>
      <c r="AZ127" s="328">
        <f t="shared" ca="1" si="123"/>
        <v>0</v>
      </c>
      <c r="BA127" s="328">
        <f t="shared" ca="1" si="123"/>
        <v>0</v>
      </c>
      <c r="BB127" s="328">
        <f t="shared" ca="1" si="123"/>
        <v>0</v>
      </c>
      <c r="BC127" s="328">
        <f t="shared" ca="1" si="123"/>
        <v>0</v>
      </c>
      <c r="BD127" s="328">
        <f t="shared" ca="1" si="123"/>
        <v>0</v>
      </c>
      <c r="BE127" s="328">
        <f t="shared" ca="1" si="123"/>
        <v>0</v>
      </c>
      <c r="BF127" s="328">
        <f t="shared" ca="1" si="123"/>
        <v>0</v>
      </c>
      <c r="BG127" s="328">
        <f t="shared" ca="1" si="123"/>
        <v>0</v>
      </c>
      <c r="BH127" s="328">
        <f t="shared" ca="1" si="123"/>
        <v>0</v>
      </c>
      <c r="BI127" s="328">
        <f t="shared" ca="1" si="123"/>
        <v>0</v>
      </c>
      <c r="BJ127" s="328">
        <f t="shared" ca="1" si="123"/>
        <v>0</v>
      </c>
      <c r="BK127" s="328">
        <f t="shared" ca="1" si="123"/>
        <v>0</v>
      </c>
      <c r="BL127" s="328">
        <f t="shared" ca="1" si="123"/>
        <v>0</v>
      </c>
      <c r="BM127" s="328">
        <f t="shared" ca="1" si="123"/>
        <v>0</v>
      </c>
      <c r="BN127" s="328">
        <f t="shared" ca="1" si="123"/>
        <v>0</v>
      </c>
      <c r="BO127" s="328">
        <f t="shared" ca="1" si="123"/>
        <v>0</v>
      </c>
      <c r="BP127" s="328">
        <f t="shared" ca="1" si="123"/>
        <v>0</v>
      </c>
      <c r="BQ127" s="328">
        <f t="shared" ca="1" si="123"/>
        <v>0</v>
      </c>
      <c r="BR127" s="328">
        <f t="shared" ca="1" si="123"/>
        <v>0</v>
      </c>
      <c r="BS127" s="328">
        <f t="shared" ca="1" si="123"/>
        <v>0</v>
      </c>
      <c r="BT127" s="328">
        <f t="shared" ref="BT127:DC127" ca="1" si="125">OFFSET(INDIRECT("'"&amp;Opt_alt&amp;"'!H12"),$A127,BT$5)*$DF127</f>
        <v>0</v>
      </c>
      <c r="BU127" s="328">
        <f t="shared" ca="1" si="125"/>
        <v>0</v>
      </c>
      <c r="BV127" s="328">
        <f t="shared" ca="1" si="125"/>
        <v>0</v>
      </c>
      <c r="BW127" s="328">
        <f t="shared" ca="1" si="125"/>
        <v>0</v>
      </c>
      <c r="BX127" s="328">
        <f t="shared" ca="1" si="125"/>
        <v>0</v>
      </c>
      <c r="BY127" s="328">
        <f t="shared" ca="1" si="125"/>
        <v>0</v>
      </c>
      <c r="BZ127" s="328">
        <f t="shared" ca="1" si="125"/>
        <v>0</v>
      </c>
      <c r="CA127" s="328">
        <f t="shared" ca="1" si="125"/>
        <v>0</v>
      </c>
      <c r="CB127" s="328">
        <f t="shared" ca="1" si="125"/>
        <v>0</v>
      </c>
      <c r="CC127" s="328">
        <f t="shared" ca="1" si="125"/>
        <v>0</v>
      </c>
      <c r="CD127" s="328">
        <f t="shared" ca="1" si="125"/>
        <v>0</v>
      </c>
      <c r="CE127" s="328">
        <f t="shared" ca="1" si="125"/>
        <v>0</v>
      </c>
      <c r="CF127" s="328">
        <f t="shared" ca="1" si="125"/>
        <v>0</v>
      </c>
      <c r="CG127" s="328">
        <f t="shared" ca="1" si="125"/>
        <v>0</v>
      </c>
      <c r="CH127" s="328">
        <f t="shared" ca="1" si="125"/>
        <v>0</v>
      </c>
      <c r="CI127" s="328">
        <f t="shared" ca="1" si="125"/>
        <v>0</v>
      </c>
      <c r="CJ127" s="328">
        <f t="shared" ca="1" si="125"/>
        <v>0</v>
      </c>
      <c r="CK127" s="328">
        <f t="shared" ca="1" si="125"/>
        <v>0</v>
      </c>
      <c r="CL127" s="328">
        <f t="shared" ca="1" si="125"/>
        <v>0</v>
      </c>
      <c r="CM127" s="328">
        <f t="shared" ca="1" si="125"/>
        <v>0</v>
      </c>
      <c r="CN127" s="328">
        <f t="shared" ca="1" si="125"/>
        <v>0</v>
      </c>
      <c r="CO127" s="328">
        <f t="shared" ca="1" si="125"/>
        <v>0</v>
      </c>
      <c r="CP127" s="328">
        <f t="shared" ca="1" si="125"/>
        <v>0</v>
      </c>
      <c r="CQ127" s="328">
        <f t="shared" ca="1" si="125"/>
        <v>0</v>
      </c>
      <c r="CR127" s="328">
        <f t="shared" ca="1" si="125"/>
        <v>0</v>
      </c>
      <c r="CS127" s="328">
        <f t="shared" ca="1" si="125"/>
        <v>0</v>
      </c>
      <c r="CT127" s="328">
        <f t="shared" ca="1" si="125"/>
        <v>0</v>
      </c>
      <c r="CU127" s="328">
        <f t="shared" ca="1" si="125"/>
        <v>0</v>
      </c>
      <c r="CV127" s="328">
        <f t="shared" ca="1" si="125"/>
        <v>0</v>
      </c>
      <c r="CW127" s="328">
        <f t="shared" ca="1" si="125"/>
        <v>0</v>
      </c>
      <c r="CX127" s="328">
        <f t="shared" ca="1" si="125"/>
        <v>0</v>
      </c>
      <c r="CY127" s="328">
        <f t="shared" ca="1" si="125"/>
        <v>0</v>
      </c>
      <c r="CZ127" s="328">
        <f t="shared" ca="1" si="125"/>
        <v>0</v>
      </c>
      <c r="DA127" s="328">
        <f t="shared" ca="1" si="125"/>
        <v>0</v>
      </c>
      <c r="DB127" s="328">
        <f t="shared" ca="1" si="125"/>
        <v>0</v>
      </c>
      <c r="DC127" s="328">
        <f t="shared" ca="1" si="125"/>
        <v>0</v>
      </c>
      <c r="DE127" s="113" t="str">
        <f t="shared" ca="1" si="74"/>
        <v>I.</v>
      </c>
      <c r="DF127">
        <v>1</v>
      </c>
    </row>
    <row r="128" spans="1:111" hidden="1">
      <c r="A128" s="68">
        <v>116</v>
      </c>
      <c r="B128" s="240" t="str">
        <f t="shared" ca="1" si="102"/>
        <v>J.</v>
      </c>
      <c r="C128" s="303" t="str">
        <f t="shared" ca="1" si="115"/>
        <v>PVM (kuris įskaičiuotas į investicijas, veiklos sąnaudas ir pajamas) BALANSAS</v>
      </c>
      <c r="D128" s="530"/>
      <c r="E128" s="528" t="str">
        <f t="shared" ca="1" si="103"/>
        <v/>
      </c>
      <c r="F128" s="336">
        <f ca="1">F129+F130-F131</f>
        <v>408311236.79742473</v>
      </c>
      <c r="G128" s="336">
        <f t="shared" ref="G128" ca="1" si="126">G129+G130-G131</f>
        <v>504755348.30322093</v>
      </c>
      <c r="H128" s="328">
        <f ca="1">SUM(H129,H130,-H131)</f>
        <v>0</v>
      </c>
      <c r="I128" s="328">
        <f t="shared" ref="I128:BT128" ca="1" si="127">SUM(I129,I130,-I131)</f>
        <v>299630.08264462807</v>
      </c>
      <c r="J128" s="328">
        <f t="shared" ca="1" si="127"/>
        <v>21312833.09504132</v>
      </c>
      <c r="K128" s="328">
        <f t="shared" ca="1" si="127"/>
        <v>61308060.844316415</v>
      </c>
      <c r="L128" s="328">
        <f t="shared" ca="1" si="127"/>
        <v>87144136.812693164</v>
      </c>
      <c r="M128" s="328">
        <f t="shared" ca="1" si="127"/>
        <v>139730474.98532134</v>
      </c>
      <c r="N128" s="328">
        <f t="shared" ca="1" si="127"/>
        <v>53799049.58677686</v>
      </c>
      <c r="O128" s="328">
        <f t="shared" ca="1" si="127"/>
        <v>61050894.719008267</v>
      </c>
      <c r="P128" s="328">
        <f t="shared" ca="1" si="127"/>
        <v>34367758.731137916</v>
      </c>
      <c r="Q128" s="328">
        <f t="shared" ca="1" si="127"/>
        <v>19851899.280991737</v>
      </c>
      <c r="R128" s="328">
        <f t="shared" ca="1" si="127"/>
        <v>14457693.842975207</v>
      </c>
      <c r="S128" s="328">
        <f t="shared" ca="1" si="127"/>
        <v>4464555.7438016525</v>
      </c>
      <c r="T128" s="328">
        <f t="shared" ca="1" si="127"/>
        <v>4008331.9586776858</v>
      </c>
      <c r="U128" s="328">
        <f t="shared" ca="1" si="127"/>
        <v>102739.11570247934</v>
      </c>
      <c r="V128" s="328">
        <f t="shared" ca="1" si="127"/>
        <v>190485.96694214878</v>
      </c>
      <c r="W128" s="328">
        <f t="shared" ca="1" si="127"/>
        <v>190485.96694214878</v>
      </c>
      <c r="X128" s="328">
        <f t="shared" ca="1" si="127"/>
        <v>190485.96694214878</v>
      </c>
      <c r="Y128" s="328">
        <f t="shared" ca="1" si="127"/>
        <v>190485.96694214878</v>
      </c>
      <c r="Z128" s="328">
        <f t="shared" ca="1" si="127"/>
        <v>190485.96694214878</v>
      </c>
      <c r="AA128" s="328">
        <f t="shared" ca="1" si="127"/>
        <v>190485.96694214878</v>
      </c>
      <c r="AB128" s="328">
        <f t="shared" ca="1" si="127"/>
        <v>190485.96694214878</v>
      </c>
      <c r="AC128" s="328">
        <f t="shared" ca="1" si="127"/>
        <v>190485.96694214878</v>
      </c>
      <c r="AD128" s="328">
        <f t="shared" ca="1" si="127"/>
        <v>190485.96694214878</v>
      </c>
      <c r="AE128" s="328">
        <f t="shared" ca="1" si="127"/>
        <v>190485.96694214878</v>
      </c>
      <c r="AF128" s="328">
        <f t="shared" ca="1" si="127"/>
        <v>190485.96694214878</v>
      </c>
      <c r="AG128" s="328">
        <f t="shared" ca="1" si="127"/>
        <v>190485.96694214878</v>
      </c>
      <c r="AH128" s="328">
        <f t="shared" ca="1" si="127"/>
        <v>190485.96694214878</v>
      </c>
      <c r="AI128" s="328">
        <f t="shared" ca="1" si="127"/>
        <v>190485.96694214878</v>
      </c>
      <c r="AJ128" s="328">
        <f t="shared" ca="1" si="127"/>
        <v>190485.96694214878</v>
      </c>
      <c r="AK128" s="328">
        <f t="shared" ca="1" si="127"/>
        <v>0</v>
      </c>
      <c r="AL128" s="328">
        <f t="shared" ca="1" si="127"/>
        <v>0</v>
      </c>
      <c r="AM128" s="328">
        <f t="shared" ca="1" si="127"/>
        <v>0</v>
      </c>
      <c r="AN128" s="328">
        <f t="shared" ca="1" si="127"/>
        <v>0</v>
      </c>
      <c r="AO128" s="328">
        <f t="shared" ca="1" si="127"/>
        <v>0</v>
      </c>
      <c r="AP128" s="328">
        <f t="shared" ca="1" si="127"/>
        <v>0</v>
      </c>
      <c r="AQ128" s="328">
        <f t="shared" ca="1" si="127"/>
        <v>0</v>
      </c>
      <c r="AR128" s="328">
        <f t="shared" ca="1" si="127"/>
        <v>0</v>
      </c>
      <c r="AS128" s="328">
        <f t="shared" ca="1" si="127"/>
        <v>0</v>
      </c>
      <c r="AT128" s="328">
        <f t="shared" ca="1" si="127"/>
        <v>0</v>
      </c>
      <c r="AU128" s="328">
        <f t="shared" ca="1" si="127"/>
        <v>0</v>
      </c>
      <c r="AV128" s="328">
        <f t="shared" ca="1" si="127"/>
        <v>0</v>
      </c>
      <c r="AW128" s="328">
        <f t="shared" ca="1" si="127"/>
        <v>0</v>
      </c>
      <c r="AX128" s="328">
        <f t="shared" ca="1" si="127"/>
        <v>0</v>
      </c>
      <c r="AY128" s="328">
        <f t="shared" ca="1" si="127"/>
        <v>0</v>
      </c>
      <c r="AZ128" s="328">
        <f t="shared" ca="1" si="127"/>
        <v>0</v>
      </c>
      <c r="BA128" s="328">
        <f t="shared" ca="1" si="127"/>
        <v>0</v>
      </c>
      <c r="BB128" s="328">
        <f t="shared" ca="1" si="127"/>
        <v>0</v>
      </c>
      <c r="BC128" s="328">
        <f t="shared" ca="1" si="127"/>
        <v>0</v>
      </c>
      <c r="BD128" s="328">
        <f t="shared" ca="1" si="127"/>
        <v>0</v>
      </c>
      <c r="BE128" s="328">
        <f t="shared" ca="1" si="127"/>
        <v>0</v>
      </c>
      <c r="BF128" s="328">
        <f t="shared" ca="1" si="127"/>
        <v>0</v>
      </c>
      <c r="BG128" s="328">
        <f t="shared" ca="1" si="127"/>
        <v>0</v>
      </c>
      <c r="BH128" s="328">
        <f t="shared" ca="1" si="127"/>
        <v>0</v>
      </c>
      <c r="BI128" s="328">
        <f t="shared" ca="1" si="127"/>
        <v>0</v>
      </c>
      <c r="BJ128" s="328">
        <f t="shared" ca="1" si="127"/>
        <v>0</v>
      </c>
      <c r="BK128" s="328">
        <f t="shared" ca="1" si="127"/>
        <v>0</v>
      </c>
      <c r="BL128" s="328">
        <f t="shared" ca="1" si="127"/>
        <v>0</v>
      </c>
      <c r="BM128" s="328">
        <f t="shared" ca="1" si="127"/>
        <v>0</v>
      </c>
      <c r="BN128" s="328">
        <f t="shared" ca="1" si="127"/>
        <v>0</v>
      </c>
      <c r="BO128" s="328">
        <f t="shared" ca="1" si="127"/>
        <v>0</v>
      </c>
      <c r="BP128" s="328">
        <f t="shared" ca="1" si="127"/>
        <v>0</v>
      </c>
      <c r="BQ128" s="328">
        <f t="shared" ca="1" si="127"/>
        <v>0</v>
      </c>
      <c r="BR128" s="328">
        <f t="shared" ca="1" si="127"/>
        <v>0</v>
      </c>
      <c r="BS128" s="328">
        <f t="shared" ca="1" si="127"/>
        <v>0</v>
      </c>
      <c r="BT128" s="328">
        <f t="shared" ca="1" si="127"/>
        <v>0</v>
      </c>
      <c r="BU128" s="328">
        <f t="shared" ref="BU128:DC128" ca="1" si="128">SUM(BU129,BU130,-BU131)</f>
        <v>0</v>
      </c>
      <c r="BV128" s="328">
        <f t="shared" ca="1" si="128"/>
        <v>0</v>
      </c>
      <c r="BW128" s="328">
        <f t="shared" ca="1" si="128"/>
        <v>0</v>
      </c>
      <c r="BX128" s="328">
        <f t="shared" ca="1" si="128"/>
        <v>0</v>
      </c>
      <c r="BY128" s="328">
        <f t="shared" ca="1" si="128"/>
        <v>0</v>
      </c>
      <c r="BZ128" s="328">
        <f t="shared" ca="1" si="128"/>
        <v>0</v>
      </c>
      <c r="CA128" s="328">
        <f t="shared" ca="1" si="128"/>
        <v>0</v>
      </c>
      <c r="CB128" s="328">
        <f t="shared" ca="1" si="128"/>
        <v>0</v>
      </c>
      <c r="CC128" s="328">
        <f t="shared" ca="1" si="128"/>
        <v>0</v>
      </c>
      <c r="CD128" s="328">
        <f t="shared" ca="1" si="128"/>
        <v>0</v>
      </c>
      <c r="CE128" s="328">
        <f t="shared" ca="1" si="128"/>
        <v>0</v>
      </c>
      <c r="CF128" s="328">
        <f t="shared" ca="1" si="128"/>
        <v>0</v>
      </c>
      <c r="CG128" s="328">
        <f t="shared" ca="1" si="128"/>
        <v>0</v>
      </c>
      <c r="CH128" s="328">
        <f t="shared" ca="1" si="128"/>
        <v>0</v>
      </c>
      <c r="CI128" s="328">
        <f t="shared" ca="1" si="128"/>
        <v>0</v>
      </c>
      <c r="CJ128" s="328">
        <f t="shared" ca="1" si="128"/>
        <v>0</v>
      </c>
      <c r="CK128" s="328">
        <f t="shared" ca="1" si="128"/>
        <v>0</v>
      </c>
      <c r="CL128" s="328">
        <f t="shared" ca="1" si="128"/>
        <v>0</v>
      </c>
      <c r="CM128" s="328">
        <f t="shared" ca="1" si="128"/>
        <v>0</v>
      </c>
      <c r="CN128" s="328">
        <f t="shared" ca="1" si="128"/>
        <v>0</v>
      </c>
      <c r="CO128" s="328">
        <f t="shared" ca="1" si="128"/>
        <v>0</v>
      </c>
      <c r="CP128" s="328">
        <f t="shared" ca="1" si="128"/>
        <v>0</v>
      </c>
      <c r="CQ128" s="328">
        <f t="shared" ca="1" si="128"/>
        <v>0</v>
      </c>
      <c r="CR128" s="328">
        <f t="shared" ca="1" si="128"/>
        <v>0</v>
      </c>
      <c r="CS128" s="328">
        <f t="shared" ca="1" si="128"/>
        <v>0</v>
      </c>
      <c r="CT128" s="328">
        <f t="shared" ca="1" si="128"/>
        <v>0</v>
      </c>
      <c r="CU128" s="328">
        <f t="shared" ca="1" si="128"/>
        <v>0</v>
      </c>
      <c r="CV128" s="328">
        <f t="shared" ca="1" si="128"/>
        <v>0</v>
      </c>
      <c r="CW128" s="328">
        <f t="shared" ca="1" si="128"/>
        <v>0</v>
      </c>
      <c r="CX128" s="328">
        <f t="shared" ca="1" si="128"/>
        <v>0</v>
      </c>
      <c r="CY128" s="328">
        <f t="shared" ca="1" si="128"/>
        <v>0</v>
      </c>
      <c r="CZ128" s="328">
        <f t="shared" ca="1" si="128"/>
        <v>0</v>
      </c>
      <c r="DA128" s="328">
        <f t="shared" ca="1" si="128"/>
        <v>0</v>
      </c>
      <c r="DB128" s="328">
        <f t="shared" ca="1" si="128"/>
        <v>0</v>
      </c>
      <c r="DC128" s="328">
        <f t="shared" ca="1" si="128"/>
        <v>0</v>
      </c>
      <c r="DE128" s="113" t="str">
        <f t="shared" ca="1" si="74"/>
        <v>J.</v>
      </c>
      <c r="DF128">
        <v>1</v>
      </c>
    </row>
    <row r="129" spans="1:110" hidden="1">
      <c r="A129" s="68">
        <v>117</v>
      </c>
      <c r="B129" s="240" t="str">
        <f t="shared" ca="1" si="102"/>
        <v>J.1.</v>
      </c>
      <c r="C129" s="241" t="str">
        <f t="shared" ca="1" si="115"/>
        <v>Bendra pirkimo PVM suma (investicijoms ir reinvesticijoms)</v>
      </c>
      <c r="D129" s="220"/>
      <c r="E129" s="242" t="str">
        <f t="shared" ca="1" si="103"/>
        <v/>
      </c>
      <c r="F129" s="171">
        <f ca="1">H129+NPV(FD,I129:INDEX(I129:DC129,PAL))</f>
        <v>406822833.83623987</v>
      </c>
      <c r="G129" s="171">
        <f ca="1">SUMIF($H$5:$DC$5,"&lt;="&amp;PAL,$H129:$DC129)</f>
        <v>501560790.81561762</v>
      </c>
      <c r="H129" s="243" cm="1">
        <f t="array" aca="1" ref="H129" ca="1">SUMPRODUCT($DG12:$DG22,H12:H22,1/($DG12:$DG22+100))+SUMPRODUCT($DG25:$DG35,H25:H35,1/($DG25:$DG35+100))+SUMPRODUCT($DG38:$DG48,H38:H48,1/($DG38:$DG48+100))+SUMPRODUCT($DG52:$DG62,H52:H62,1/($DG52:$DG62+100))+SUMPRODUCT($DG65:$DG75,H65:H75,1/($DG65:$DG75+100))+SUMPRODUCT($DG78:$DG88,H78:H88,1/($DG78:$DG88+100))+SUMPRODUCT($DG91:$DG101,H91:H101,1/($DG91:$DG101+100))</f>
        <v>0</v>
      </c>
      <c r="I129" s="243" cm="1">
        <f t="array" aca="1" ref="I129" ca="1">SUMPRODUCT($DG12:$DG22,I12:I22,1/($DG12:$DG22+100))+SUMPRODUCT($DG25:$DG35,I25:I35,1/($DG25:$DG35+100))+SUMPRODUCT($DG38:$DG48,I38:I48,1/($DG38:$DG48+100))+SUMPRODUCT($DG52:$DG62,I52:I62,1/($DG52:$DG62+100))+SUMPRODUCT($DG65:$DG75,I65:I75,1/($DG65:$DG75+100))+SUMPRODUCT($DG78:$DG88,I78:I88,1/($DG78:$DG88+100))+SUMPRODUCT($DG91:$DG101,I91:I101,1/($DG91:$DG101+100))</f>
        <v>299630.08264462807</v>
      </c>
      <c r="J129" s="243" cm="1">
        <f t="array" aca="1" ref="J129" ca="1">SUMPRODUCT($DG12:$DG22,J12:J22,1/($DG12:$DG22+100))+SUMPRODUCT($DG25:$DG35,J25:J35,1/($DG25:$DG35+100))+SUMPRODUCT($DG38:$DG48,J38:J48,1/($DG38:$DG48+100))+SUMPRODUCT($DG52:$DG62,J52:J62,1/($DG52:$DG62+100))+SUMPRODUCT($DG65:$DG75,J65:J75,1/($DG65:$DG75+100))+SUMPRODUCT($DG78:$DG88,J78:J88,1/($DG78:$DG88+100))+SUMPRODUCT($DG91:$DG101,J91:J101,1/($DG91:$DG101+100))</f>
        <v>21312833.09504132</v>
      </c>
      <c r="K129" s="243" cm="1">
        <f t="array" aca="1" ref="K129" ca="1">SUMPRODUCT($DG12:$DG22,K12:K22,1/($DG12:$DG22+100))+SUMPRODUCT($DG25:$DG35,K25:K35,1/($DG25:$DG35+100))+SUMPRODUCT($DG38:$DG48,K38:K48,1/($DG38:$DG48+100))+SUMPRODUCT($DG52:$DG62,K52:K62,1/($DG52:$DG62+100))+SUMPRODUCT($DG65:$DG75,K65:K75,1/($DG65:$DG75+100))+SUMPRODUCT($DG78:$DG88,K78:K88,1/($DG78:$DG88+100))+SUMPRODUCT($DG91:$DG101,K91:K101,1/($DG91:$DG101+100))</f>
        <v>61308060.844316415</v>
      </c>
      <c r="L129" s="243" cm="1">
        <f t="array" aca="1" ref="L129" ca="1">SUMPRODUCT($DG12:$DG22,L12:L22,1/($DG12:$DG22+100))+SUMPRODUCT($DG25:$DG35,L25:L35,1/($DG25:$DG35+100))+SUMPRODUCT($DG38:$DG48,L38:L48,1/($DG38:$DG48+100))+SUMPRODUCT($DG52:$DG62,L52:L62,1/($DG52:$DG62+100))+SUMPRODUCT($DG65:$DG75,L65:L75,1/($DG65:$DG75+100))+SUMPRODUCT($DG78:$DG88,L78:L88,1/($DG78:$DG88+100))+SUMPRODUCT($DG91:$DG101,L91:L101,1/($DG91:$DG101+100))</f>
        <v>87144136.812693164</v>
      </c>
      <c r="M129" s="243" cm="1">
        <f t="array" aca="1" ref="M129" ca="1">SUMPRODUCT($DG12:$DG22,M12:M22,1/($DG12:$DG22+100))+SUMPRODUCT($DG25:$DG35,M25:M35,1/($DG25:$DG35+100))+SUMPRODUCT($DG38:$DG48,M38:M48,1/($DG38:$DG48+100))+SUMPRODUCT($DG52:$DG62,M52:M62,1/($DG52:$DG62+100))+SUMPRODUCT($DG65:$DG75,M65:M75,1/($DG65:$DG75+100))+SUMPRODUCT($DG78:$DG88,M78:M88,1/($DG78:$DG88+100))+SUMPRODUCT($DG91:$DG101,M91:M101,1/($DG91:$DG101+100))</f>
        <v>139730474.98532134</v>
      </c>
      <c r="N129" s="243" cm="1">
        <f t="array" aca="1" ref="N129" ca="1">SUMPRODUCT($DG12:$DG22,N12:N22,1/($DG12:$DG22+100))+SUMPRODUCT($DG25:$DG35,N25:N35,1/($DG25:$DG35+100))+SUMPRODUCT($DG38:$DG48,N38:N48,1/($DG38:$DG48+100))+SUMPRODUCT($DG52:$DG62,N52:N62,1/($DG52:$DG62+100))+SUMPRODUCT($DG65:$DG75,N65:N75,1/($DG65:$DG75+100))+SUMPRODUCT($DG78:$DG88,N78:N88,1/($DG78:$DG88+100))+SUMPRODUCT($DG91:$DG101,N91:N101,1/($DG91:$DG101+100))</f>
        <v>53799049.58677686</v>
      </c>
      <c r="O129" s="243" cm="1">
        <f t="array" aca="1" ref="O129" ca="1">SUMPRODUCT($DG12:$DG22,O12:O22,1/($DG12:$DG22+100))+SUMPRODUCT($DG25:$DG35,O25:O35,1/($DG25:$DG35+100))+SUMPRODUCT($DG38:$DG48,O38:O48,1/($DG38:$DG48+100))+SUMPRODUCT($DG52:$DG62,O52:O62,1/($DG52:$DG62+100))+SUMPRODUCT($DG65:$DG75,O65:O75,1/($DG65:$DG75+100))+SUMPRODUCT($DG78:$DG88,O78:O88,1/($DG78:$DG88+100))+SUMPRODUCT($DG91:$DG101,O91:O101,1/($DG91:$DG101+100))</f>
        <v>61050894.719008267</v>
      </c>
      <c r="P129" s="243" cm="1">
        <f t="array" aca="1" ref="P129" ca="1">SUMPRODUCT($DG12:$DG22,P12:P22,1/($DG12:$DG22+100))+SUMPRODUCT($DG25:$DG35,P25:P35,1/($DG25:$DG35+100))+SUMPRODUCT($DG38:$DG48,P38:P48,1/($DG38:$DG48+100))+SUMPRODUCT($DG52:$DG62,P52:P62,1/($DG52:$DG62+100))+SUMPRODUCT($DG65:$DG75,P65:P75,1/($DG65:$DG75+100))+SUMPRODUCT($DG78:$DG88,P78:P88,1/($DG78:$DG88+100))+SUMPRODUCT($DG91:$DG101,P91:P101,1/($DG91:$DG101+100))</f>
        <v>34338991.681551136</v>
      </c>
      <c r="Q129" s="243" cm="1">
        <f t="array" aca="1" ref="Q129" ca="1">SUMPRODUCT($DG12:$DG22,Q12:Q22,1/($DG12:$DG22+100))+SUMPRODUCT($DG25:$DG35,Q25:Q35,1/($DG25:$DG35+100))+SUMPRODUCT($DG38:$DG48,Q38:Q48,1/($DG38:$DG48+100))+SUMPRODUCT($DG52:$DG62,Q52:Q62,1/($DG52:$DG62+100))+SUMPRODUCT($DG65:$DG75,Q65:Q75,1/($DG65:$DG75+100))+SUMPRODUCT($DG78:$DG88,Q78:Q88,1/($DG78:$DG88+100))+SUMPRODUCT($DG91:$DG101,Q91:Q101,1/($DG91:$DG101+100))</f>
        <v>19823132.23140496</v>
      </c>
      <c r="R129" s="243" cm="1">
        <f t="array" aca="1" ref="R129" ca="1">SUMPRODUCT($DG12:$DG22,R12:R22,1/($DG12:$DG22+100))+SUMPRODUCT($DG25:$DG35,R25:R35,1/($DG25:$DG35+100))+SUMPRODUCT($DG38:$DG48,R38:R48,1/($DG38:$DG48+100))+SUMPRODUCT($DG52:$DG62,R52:R62,1/($DG52:$DG62+100))+SUMPRODUCT($DG65:$DG75,R65:R75,1/($DG65:$DG75+100))+SUMPRODUCT($DG78:$DG88,R78:R88,1/($DG78:$DG88+100))+SUMPRODUCT($DG91:$DG101,R91:R101,1/($DG91:$DG101+100))</f>
        <v>14428388.429752067</v>
      </c>
      <c r="S129" s="243" cm="1">
        <f t="array" aca="1" ref="S129" ca="1">SUMPRODUCT($DG12:$DG22,S12:S22,1/($DG12:$DG22+100))+SUMPRODUCT($DG25:$DG35,S25:S35,1/($DG25:$DG35+100))+SUMPRODUCT($DG38:$DG48,S38:S48,1/($DG38:$DG48+100))+SUMPRODUCT($DG52:$DG62,S52:S62,1/($DG52:$DG62+100))+SUMPRODUCT($DG65:$DG75,S65:S75,1/($DG65:$DG75+100))+SUMPRODUCT($DG78:$DG88,S78:S88,1/($DG78:$DG88+100))+SUMPRODUCT($DG91:$DG101,S91:S101,1/($DG91:$DG101+100))</f>
        <v>4405661.1570247933</v>
      </c>
      <c r="T129" s="243" cm="1">
        <f t="array" aca="1" ref="T129" ca="1">SUMPRODUCT($DG12:$DG22,T12:T22,1/($DG12:$DG22+100))+SUMPRODUCT($DG25:$DG35,T25:T35,1/($DG25:$DG35+100))+SUMPRODUCT($DG38:$DG48,T38:T48,1/($DG38:$DG48+100))+SUMPRODUCT($DG52:$DG62,T52:T62,1/($DG52:$DG62+100))+SUMPRODUCT($DG65:$DG75,T65:T75,1/($DG65:$DG75+100))+SUMPRODUCT($DG78:$DG88,T78:T88,1/($DG78:$DG88+100))+SUMPRODUCT($DG91:$DG101,T91:T101,1/($DG91:$DG101+100))</f>
        <v>3919537.1900826446</v>
      </c>
      <c r="U129" s="243" cm="1">
        <f t="array" aca="1" ref="U129" ca="1">SUMPRODUCT($DG12:$DG22,U12:U22,1/($DG12:$DG22+100))+SUMPRODUCT($DG25:$DG35,U25:U35,1/($DG25:$DG35+100))+SUMPRODUCT($DG38:$DG48,U38:U48,1/($DG38:$DG48+100))+SUMPRODUCT($DG52:$DG62,U52:U62,1/($DG52:$DG62+100))+SUMPRODUCT($DG65:$DG75,U65:U75,1/($DG65:$DG75+100))+SUMPRODUCT($DG78:$DG88,U78:U88,1/($DG78:$DG88+100))+SUMPRODUCT($DG91:$DG101,U91:U101,1/($DG91:$DG101+100))</f>
        <v>0</v>
      </c>
      <c r="V129" s="243" cm="1">
        <f t="array" aca="1" ref="V129" ca="1">SUMPRODUCT($DG12:$DG22,V12:V22,1/($DG12:$DG22+100))+SUMPRODUCT($DG25:$DG35,V25:V35,1/($DG25:$DG35+100))+SUMPRODUCT($DG38:$DG48,V38:V48,1/($DG38:$DG48+100))+SUMPRODUCT($DG52:$DG62,V52:V62,1/($DG52:$DG62+100))+SUMPRODUCT($DG65:$DG75,V65:V75,1/($DG65:$DG75+100))+SUMPRODUCT($DG78:$DG88,V78:V88,1/($DG78:$DG88+100))+SUMPRODUCT($DG91:$DG101,V91:V101,1/($DG91:$DG101+100))</f>
        <v>0</v>
      </c>
      <c r="W129" s="243" cm="1">
        <f t="array" aca="1" ref="W129" ca="1">SUMPRODUCT($DG12:$DG22,W12:W22,1/($DG12:$DG22+100))+SUMPRODUCT($DG25:$DG35,W25:W35,1/($DG25:$DG35+100))+SUMPRODUCT($DG38:$DG48,W38:W48,1/($DG38:$DG48+100))+SUMPRODUCT($DG52:$DG62,W52:W62,1/($DG52:$DG62+100))+SUMPRODUCT($DG65:$DG75,W65:W75,1/($DG65:$DG75+100))+SUMPRODUCT($DG78:$DG88,W78:W88,1/($DG78:$DG88+100))+SUMPRODUCT($DG91:$DG101,W91:W101,1/($DG91:$DG101+100))</f>
        <v>0</v>
      </c>
      <c r="X129" s="243" cm="1">
        <f t="array" aca="1" ref="X129" ca="1">SUMPRODUCT($DG12:$DG22,X12:X22,1/($DG12:$DG22+100))+SUMPRODUCT($DG25:$DG35,X25:X35,1/($DG25:$DG35+100))+SUMPRODUCT($DG38:$DG48,X38:X48,1/($DG38:$DG48+100))+SUMPRODUCT($DG52:$DG62,X52:X62,1/($DG52:$DG62+100))+SUMPRODUCT($DG65:$DG75,X65:X75,1/($DG65:$DG75+100))+SUMPRODUCT($DG78:$DG88,X78:X88,1/($DG78:$DG88+100))+SUMPRODUCT($DG91:$DG101,X91:X101,1/($DG91:$DG101+100))</f>
        <v>0</v>
      </c>
      <c r="Y129" s="243" cm="1">
        <f t="array" aca="1" ref="Y129" ca="1">SUMPRODUCT($DG12:$DG22,Y12:Y22,1/($DG12:$DG22+100))+SUMPRODUCT($DG25:$DG35,Y25:Y35,1/($DG25:$DG35+100))+SUMPRODUCT($DG38:$DG48,Y38:Y48,1/($DG38:$DG48+100))+SUMPRODUCT($DG52:$DG62,Y52:Y62,1/($DG52:$DG62+100))+SUMPRODUCT($DG65:$DG75,Y65:Y75,1/($DG65:$DG75+100))+SUMPRODUCT($DG78:$DG88,Y78:Y88,1/($DG78:$DG88+100))+SUMPRODUCT($DG91:$DG101,Y91:Y101,1/($DG91:$DG101+100))</f>
        <v>0</v>
      </c>
      <c r="Z129" s="243" cm="1">
        <f t="array" aca="1" ref="Z129" ca="1">SUMPRODUCT($DG12:$DG22,Z12:Z22,1/($DG12:$DG22+100))+SUMPRODUCT($DG25:$DG35,Z25:Z35,1/($DG25:$DG35+100))+SUMPRODUCT($DG38:$DG48,Z38:Z48,1/($DG38:$DG48+100))+SUMPRODUCT($DG52:$DG62,Z52:Z62,1/($DG52:$DG62+100))+SUMPRODUCT($DG65:$DG75,Z65:Z75,1/($DG65:$DG75+100))+SUMPRODUCT($DG78:$DG88,Z78:Z88,1/($DG78:$DG88+100))+SUMPRODUCT($DG91:$DG101,Z91:Z101,1/($DG91:$DG101+100))</f>
        <v>0</v>
      </c>
      <c r="AA129" s="243" cm="1">
        <f t="array" aca="1" ref="AA129" ca="1">SUMPRODUCT($DG12:$DG22,AA12:AA22,1/($DG12:$DG22+100))+SUMPRODUCT($DG25:$DG35,AA25:AA35,1/($DG25:$DG35+100))+SUMPRODUCT($DG38:$DG48,AA38:AA48,1/($DG38:$DG48+100))+SUMPRODUCT($DG52:$DG62,AA52:AA62,1/($DG52:$DG62+100))+SUMPRODUCT($DG65:$DG75,AA65:AA75,1/($DG65:$DG75+100))+SUMPRODUCT($DG78:$DG88,AA78:AA88,1/($DG78:$DG88+100))+SUMPRODUCT($DG91:$DG101,AA91:AA101,1/($DG91:$DG101+100))</f>
        <v>0</v>
      </c>
      <c r="AB129" s="243" cm="1">
        <f t="array" aca="1" ref="AB129" ca="1">SUMPRODUCT($DG12:$DG22,AB12:AB22,1/($DG12:$DG22+100))+SUMPRODUCT($DG25:$DG35,AB25:AB35,1/($DG25:$DG35+100))+SUMPRODUCT($DG38:$DG48,AB38:AB48,1/($DG38:$DG48+100))+SUMPRODUCT($DG52:$DG62,AB52:AB62,1/($DG52:$DG62+100))+SUMPRODUCT($DG65:$DG75,AB65:AB75,1/($DG65:$DG75+100))+SUMPRODUCT($DG78:$DG88,AB78:AB88,1/($DG78:$DG88+100))+SUMPRODUCT($DG91:$DG101,AB91:AB101,1/($DG91:$DG101+100))</f>
        <v>0</v>
      </c>
      <c r="AC129" s="243" cm="1">
        <f t="array" aca="1" ref="AC129" ca="1">SUMPRODUCT($DG12:$DG22,AC12:AC22,1/($DG12:$DG22+100))+SUMPRODUCT($DG25:$DG35,AC25:AC35,1/($DG25:$DG35+100))+SUMPRODUCT($DG38:$DG48,AC38:AC48,1/($DG38:$DG48+100))+SUMPRODUCT($DG52:$DG62,AC52:AC62,1/($DG52:$DG62+100))+SUMPRODUCT($DG65:$DG75,AC65:AC75,1/($DG65:$DG75+100))+SUMPRODUCT($DG78:$DG88,AC78:AC88,1/($DG78:$DG88+100))+SUMPRODUCT($DG91:$DG101,AC91:AC101,1/($DG91:$DG101+100))</f>
        <v>0</v>
      </c>
      <c r="AD129" s="243" cm="1">
        <f t="array" aca="1" ref="AD129" ca="1">SUMPRODUCT($DG12:$DG22,AD12:AD22,1/($DG12:$DG22+100))+SUMPRODUCT($DG25:$DG35,AD25:AD35,1/($DG25:$DG35+100))+SUMPRODUCT($DG38:$DG48,AD38:AD48,1/($DG38:$DG48+100))+SUMPRODUCT($DG52:$DG62,AD52:AD62,1/($DG52:$DG62+100))+SUMPRODUCT($DG65:$DG75,AD65:AD75,1/($DG65:$DG75+100))+SUMPRODUCT($DG78:$DG88,AD78:AD88,1/($DG78:$DG88+100))+SUMPRODUCT($DG91:$DG101,AD91:AD101,1/($DG91:$DG101+100))</f>
        <v>0</v>
      </c>
      <c r="AE129" s="243" cm="1">
        <f t="array" aca="1" ref="AE129" ca="1">SUMPRODUCT($DG12:$DG22,AE12:AE22,1/($DG12:$DG22+100))+SUMPRODUCT($DG25:$DG35,AE25:AE35,1/($DG25:$DG35+100))+SUMPRODUCT($DG38:$DG48,AE38:AE48,1/($DG38:$DG48+100))+SUMPRODUCT($DG52:$DG62,AE52:AE62,1/($DG52:$DG62+100))+SUMPRODUCT($DG65:$DG75,AE65:AE75,1/($DG65:$DG75+100))+SUMPRODUCT($DG78:$DG88,AE78:AE88,1/($DG78:$DG88+100))+SUMPRODUCT($DG91:$DG101,AE91:AE101,1/($DG91:$DG101+100))</f>
        <v>0</v>
      </c>
      <c r="AF129" s="243" cm="1">
        <f t="array" aca="1" ref="AF129" ca="1">SUMPRODUCT($DG12:$DG22,AF12:AF22,1/($DG12:$DG22+100))+SUMPRODUCT($DG25:$DG35,AF25:AF35,1/($DG25:$DG35+100))+SUMPRODUCT($DG38:$DG48,AF38:AF48,1/($DG38:$DG48+100))+SUMPRODUCT($DG52:$DG62,AF52:AF62,1/($DG52:$DG62+100))+SUMPRODUCT($DG65:$DG75,AF65:AF75,1/($DG65:$DG75+100))+SUMPRODUCT($DG78:$DG88,AF78:AF88,1/($DG78:$DG88+100))+SUMPRODUCT($DG91:$DG101,AF91:AF101,1/($DG91:$DG101+100))</f>
        <v>0</v>
      </c>
      <c r="AG129" s="243" cm="1">
        <f t="array" aca="1" ref="AG129" ca="1">SUMPRODUCT($DG12:$DG22,AG12:AG22,1/($DG12:$DG22+100))+SUMPRODUCT($DG25:$DG35,AG25:AG35,1/($DG25:$DG35+100))+SUMPRODUCT($DG38:$DG48,AG38:AG48,1/($DG38:$DG48+100))+SUMPRODUCT($DG52:$DG62,AG52:AG62,1/($DG52:$DG62+100))+SUMPRODUCT($DG65:$DG75,AG65:AG75,1/($DG65:$DG75+100))+SUMPRODUCT($DG78:$DG88,AG78:AG88,1/($DG78:$DG88+100))+SUMPRODUCT($DG91:$DG101,AG91:AG101,1/($DG91:$DG101+100))</f>
        <v>0</v>
      </c>
      <c r="AH129" s="243" cm="1">
        <f t="array" aca="1" ref="AH129" ca="1">SUMPRODUCT($DG12:$DG22,AH12:AH22,1/($DG12:$DG22+100))+SUMPRODUCT($DG25:$DG35,AH25:AH35,1/($DG25:$DG35+100))+SUMPRODUCT($DG38:$DG48,AH38:AH48,1/($DG38:$DG48+100))+SUMPRODUCT($DG52:$DG62,AH52:AH62,1/($DG52:$DG62+100))+SUMPRODUCT($DG65:$DG75,AH65:AH75,1/($DG65:$DG75+100))+SUMPRODUCT($DG78:$DG88,AH78:AH88,1/($DG78:$DG88+100))+SUMPRODUCT($DG91:$DG101,AH91:AH101,1/($DG91:$DG101+100))</f>
        <v>0</v>
      </c>
      <c r="AI129" s="243" cm="1">
        <f t="array" aca="1" ref="AI129" ca="1">SUMPRODUCT($DG12:$DG22,AI12:AI22,1/($DG12:$DG22+100))+SUMPRODUCT($DG25:$DG35,AI25:AI35,1/($DG25:$DG35+100))+SUMPRODUCT($DG38:$DG48,AI38:AI48,1/($DG38:$DG48+100))+SUMPRODUCT($DG52:$DG62,AI52:AI62,1/($DG52:$DG62+100))+SUMPRODUCT($DG65:$DG75,AI65:AI75,1/($DG65:$DG75+100))+SUMPRODUCT($DG78:$DG88,AI78:AI88,1/($DG78:$DG88+100))+SUMPRODUCT($DG91:$DG101,AI91:AI101,1/($DG91:$DG101+100))</f>
        <v>0</v>
      </c>
      <c r="AJ129" s="243" cm="1">
        <f t="array" aca="1" ref="AJ129" ca="1">SUMPRODUCT($DG12:$DG22,AJ12:AJ22,1/($DG12:$DG22+100))+SUMPRODUCT($DG25:$DG35,AJ25:AJ35,1/($DG25:$DG35+100))+SUMPRODUCT($DG38:$DG48,AJ38:AJ48,1/($DG38:$DG48+100))+SUMPRODUCT($DG52:$DG62,AJ52:AJ62,1/($DG52:$DG62+100))+SUMPRODUCT($DG65:$DG75,AJ65:AJ75,1/($DG65:$DG75+100))+SUMPRODUCT($DG78:$DG88,AJ78:AJ88,1/($DG78:$DG88+100))+SUMPRODUCT($DG91:$DG101,AJ91:AJ101,1/($DG91:$DG101+100))</f>
        <v>0</v>
      </c>
      <c r="AK129" s="243" cm="1">
        <f t="array" aca="1" ref="AK129" ca="1">SUMPRODUCT($DG12:$DG22,AK12:AK22,1/($DG12:$DG22+100))+SUMPRODUCT($DG25:$DG35,AK25:AK35,1/($DG25:$DG35+100))+SUMPRODUCT($DG38:$DG48,AK38:AK48,1/($DG38:$DG48+100))+SUMPRODUCT($DG52:$DG62,AK52:AK62,1/($DG52:$DG62+100))+SUMPRODUCT($DG65:$DG75,AK65:AK75,1/($DG65:$DG75+100))+SUMPRODUCT($DG78:$DG88,AK78:AK88,1/($DG78:$DG88+100))+SUMPRODUCT($DG91:$DG101,AK91:AK101,1/($DG91:$DG101+100))</f>
        <v>0</v>
      </c>
      <c r="AL129" s="243" cm="1">
        <f t="array" aca="1" ref="AL129" ca="1">SUMPRODUCT($DG12:$DG22,AL12:AL22,1/($DG12:$DG22+100))+SUMPRODUCT($DG25:$DG35,AL25:AL35,1/($DG25:$DG35+100))+SUMPRODUCT($DG38:$DG48,AL38:AL48,1/($DG38:$DG48+100))+SUMPRODUCT($DG52:$DG62,AL52:AL62,1/($DG52:$DG62+100))+SUMPRODUCT($DG65:$DG75,AL65:AL75,1/($DG65:$DG75+100))+SUMPRODUCT($DG78:$DG88,AL78:AL88,1/($DG78:$DG88+100))+SUMPRODUCT($DG91:$DG101,AL91:AL101,1/($DG91:$DG101+100))</f>
        <v>0</v>
      </c>
      <c r="AM129" s="243" cm="1">
        <f t="array" aca="1" ref="AM129" ca="1">SUMPRODUCT($DG12:$DG22,AM12:AM22,1/($DG12:$DG22+100))+SUMPRODUCT($DG25:$DG35,AM25:AM35,1/($DG25:$DG35+100))+SUMPRODUCT($DG38:$DG48,AM38:AM48,1/($DG38:$DG48+100))+SUMPRODUCT($DG52:$DG62,AM52:AM62,1/($DG52:$DG62+100))+SUMPRODUCT($DG65:$DG75,AM65:AM75,1/($DG65:$DG75+100))+SUMPRODUCT($DG78:$DG88,AM78:AM88,1/($DG78:$DG88+100))+SUMPRODUCT($DG91:$DG101,AM91:AM101,1/($DG91:$DG101+100))</f>
        <v>0</v>
      </c>
      <c r="AN129" s="243" cm="1">
        <f t="array" aca="1" ref="AN129" ca="1">SUMPRODUCT($DG12:$DG22,AN12:AN22,1/($DG12:$DG22+100))+SUMPRODUCT($DG25:$DG35,AN25:AN35,1/($DG25:$DG35+100))+SUMPRODUCT($DG38:$DG48,AN38:AN48,1/($DG38:$DG48+100))+SUMPRODUCT($DG52:$DG62,AN52:AN62,1/($DG52:$DG62+100))+SUMPRODUCT($DG65:$DG75,AN65:AN75,1/($DG65:$DG75+100))+SUMPRODUCT($DG78:$DG88,AN78:AN88,1/($DG78:$DG88+100))+SUMPRODUCT($DG91:$DG101,AN91:AN101,1/($DG91:$DG101+100))</f>
        <v>0</v>
      </c>
      <c r="AO129" s="243" cm="1">
        <f t="array" aca="1" ref="AO129" ca="1">SUMPRODUCT($DG12:$DG22,AO12:AO22,1/($DG12:$DG22+100))+SUMPRODUCT($DG25:$DG35,AO25:AO35,1/($DG25:$DG35+100))+SUMPRODUCT($DG38:$DG48,AO38:AO48,1/($DG38:$DG48+100))+SUMPRODUCT($DG52:$DG62,AO52:AO62,1/($DG52:$DG62+100))+SUMPRODUCT($DG65:$DG75,AO65:AO75,1/($DG65:$DG75+100))+SUMPRODUCT($DG78:$DG88,AO78:AO88,1/($DG78:$DG88+100))+SUMPRODUCT($DG91:$DG101,AO91:AO101,1/($DG91:$DG101+100))</f>
        <v>0</v>
      </c>
      <c r="AP129" s="243" cm="1">
        <f t="array" aca="1" ref="AP129" ca="1">SUMPRODUCT($DG12:$DG22,AP12:AP22,1/($DG12:$DG22+100))+SUMPRODUCT($DG25:$DG35,AP25:AP35,1/($DG25:$DG35+100))+SUMPRODUCT($DG38:$DG48,AP38:AP48,1/($DG38:$DG48+100))+SUMPRODUCT($DG52:$DG62,AP52:AP62,1/($DG52:$DG62+100))+SUMPRODUCT($DG65:$DG75,AP65:AP75,1/($DG65:$DG75+100))+SUMPRODUCT($DG78:$DG88,AP78:AP88,1/($DG78:$DG88+100))+SUMPRODUCT($DG91:$DG101,AP91:AP101,1/($DG91:$DG101+100))</f>
        <v>0</v>
      </c>
      <c r="AQ129" s="243" cm="1">
        <f t="array" aca="1" ref="AQ129" ca="1">SUMPRODUCT($DG12:$DG22,AQ12:AQ22,1/($DG12:$DG22+100))+SUMPRODUCT($DG25:$DG35,AQ25:AQ35,1/($DG25:$DG35+100))+SUMPRODUCT($DG38:$DG48,AQ38:AQ48,1/($DG38:$DG48+100))+SUMPRODUCT($DG52:$DG62,AQ52:AQ62,1/($DG52:$DG62+100))+SUMPRODUCT($DG65:$DG75,AQ65:AQ75,1/($DG65:$DG75+100))+SUMPRODUCT($DG78:$DG88,AQ78:AQ88,1/($DG78:$DG88+100))+SUMPRODUCT($DG91:$DG101,AQ91:AQ101,1/($DG91:$DG101+100))</f>
        <v>0</v>
      </c>
      <c r="AR129" s="243" cm="1">
        <f t="array" aca="1" ref="AR129" ca="1">SUMPRODUCT($DG12:$DG22,AR12:AR22,1/($DG12:$DG22+100))+SUMPRODUCT($DG25:$DG35,AR25:AR35,1/($DG25:$DG35+100))+SUMPRODUCT($DG38:$DG48,AR38:AR48,1/($DG38:$DG48+100))+SUMPRODUCT($DG52:$DG62,AR52:AR62,1/($DG52:$DG62+100))+SUMPRODUCT($DG65:$DG75,AR65:AR75,1/($DG65:$DG75+100))+SUMPRODUCT($DG78:$DG88,AR78:AR88,1/($DG78:$DG88+100))+SUMPRODUCT($DG91:$DG101,AR91:AR101,1/($DG91:$DG101+100))</f>
        <v>0</v>
      </c>
      <c r="AS129" s="243" cm="1">
        <f t="array" aca="1" ref="AS129" ca="1">SUMPRODUCT($DG12:$DG22,AS12:AS22,1/($DG12:$DG22+100))+SUMPRODUCT($DG25:$DG35,AS25:AS35,1/($DG25:$DG35+100))+SUMPRODUCT($DG38:$DG48,AS38:AS48,1/($DG38:$DG48+100))+SUMPRODUCT($DG52:$DG62,AS52:AS62,1/($DG52:$DG62+100))+SUMPRODUCT($DG65:$DG75,AS65:AS75,1/($DG65:$DG75+100))+SUMPRODUCT($DG78:$DG88,AS78:AS88,1/($DG78:$DG88+100))+SUMPRODUCT($DG91:$DG101,AS91:AS101,1/($DG91:$DG101+100))</f>
        <v>0</v>
      </c>
      <c r="AT129" s="243" cm="1">
        <f t="array" aca="1" ref="AT129" ca="1">SUMPRODUCT($DG12:$DG22,AT12:AT22,1/($DG12:$DG22+100))+SUMPRODUCT($DG25:$DG35,AT25:AT35,1/($DG25:$DG35+100))+SUMPRODUCT($DG38:$DG48,AT38:AT48,1/($DG38:$DG48+100))+SUMPRODUCT($DG52:$DG62,AT52:AT62,1/($DG52:$DG62+100))+SUMPRODUCT($DG65:$DG75,AT65:AT75,1/($DG65:$DG75+100))+SUMPRODUCT($DG78:$DG88,AT78:AT88,1/($DG78:$DG88+100))+SUMPRODUCT($DG91:$DG101,AT91:AT101,1/($DG91:$DG101+100))</f>
        <v>0</v>
      </c>
      <c r="AU129" s="243" cm="1">
        <f t="array" aca="1" ref="AU129" ca="1">SUMPRODUCT($DG12:$DG22,AU12:AU22,1/($DG12:$DG22+100))+SUMPRODUCT($DG25:$DG35,AU25:AU35,1/($DG25:$DG35+100))+SUMPRODUCT($DG38:$DG48,AU38:AU48,1/($DG38:$DG48+100))+SUMPRODUCT($DG52:$DG62,AU52:AU62,1/($DG52:$DG62+100))+SUMPRODUCT($DG65:$DG75,AU65:AU75,1/($DG65:$DG75+100))+SUMPRODUCT($DG78:$DG88,AU78:AU88,1/($DG78:$DG88+100))+SUMPRODUCT($DG91:$DG101,AU91:AU101,1/($DG91:$DG101+100))</f>
        <v>0</v>
      </c>
      <c r="AV129" s="243" cm="1">
        <f t="array" aca="1" ref="AV129" ca="1">SUMPRODUCT($DG12:$DG22,AV12:AV22,1/($DG12:$DG22+100))+SUMPRODUCT($DG25:$DG35,AV25:AV35,1/($DG25:$DG35+100))+SUMPRODUCT($DG38:$DG48,AV38:AV48,1/($DG38:$DG48+100))+SUMPRODUCT($DG52:$DG62,AV52:AV62,1/($DG52:$DG62+100))+SUMPRODUCT($DG65:$DG75,AV65:AV75,1/($DG65:$DG75+100))+SUMPRODUCT($DG78:$DG88,AV78:AV88,1/($DG78:$DG88+100))+SUMPRODUCT($DG91:$DG101,AV91:AV101,1/($DG91:$DG101+100))</f>
        <v>0</v>
      </c>
      <c r="AW129" s="243" cm="1">
        <f t="array" aca="1" ref="AW129" ca="1">SUMPRODUCT($DG12:$DG22,AW12:AW22,1/($DG12:$DG22+100))+SUMPRODUCT($DG25:$DG35,AW25:AW35,1/($DG25:$DG35+100))+SUMPRODUCT($DG38:$DG48,AW38:AW48,1/($DG38:$DG48+100))+SUMPRODUCT($DG52:$DG62,AW52:AW62,1/($DG52:$DG62+100))+SUMPRODUCT($DG65:$DG75,AW65:AW75,1/($DG65:$DG75+100))+SUMPRODUCT($DG78:$DG88,AW78:AW88,1/($DG78:$DG88+100))+SUMPRODUCT($DG91:$DG101,AW91:AW101,1/($DG91:$DG101+100))</f>
        <v>0</v>
      </c>
      <c r="AX129" s="243" cm="1">
        <f t="array" aca="1" ref="AX129" ca="1">SUMPRODUCT($DG12:$DG22,AX12:AX22,1/($DG12:$DG22+100))+SUMPRODUCT($DG25:$DG35,AX25:AX35,1/($DG25:$DG35+100))+SUMPRODUCT($DG38:$DG48,AX38:AX48,1/($DG38:$DG48+100))+SUMPRODUCT($DG52:$DG62,AX52:AX62,1/($DG52:$DG62+100))+SUMPRODUCT($DG65:$DG75,AX65:AX75,1/($DG65:$DG75+100))+SUMPRODUCT($DG78:$DG88,AX78:AX88,1/($DG78:$DG88+100))+SUMPRODUCT($DG91:$DG101,AX91:AX101,1/($DG91:$DG101+100))</f>
        <v>0</v>
      </c>
      <c r="AY129" s="243" cm="1">
        <f t="array" aca="1" ref="AY129" ca="1">SUMPRODUCT($DG12:$DG22,AY12:AY22,1/($DG12:$DG22+100))+SUMPRODUCT($DG25:$DG35,AY25:AY35,1/($DG25:$DG35+100))+SUMPRODUCT($DG38:$DG48,AY38:AY48,1/($DG38:$DG48+100))+SUMPRODUCT($DG52:$DG62,AY52:AY62,1/($DG52:$DG62+100))+SUMPRODUCT($DG65:$DG75,AY65:AY75,1/($DG65:$DG75+100))+SUMPRODUCT($DG78:$DG88,AY78:AY88,1/($DG78:$DG88+100))+SUMPRODUCT($DG91:$DG101,AY91:AY101,1/($DG91:$DG101+100))</f>
        <v>0</v>
      </c>
      <c r="AZ129" s="243" cm="1">
        <f t="array" aca="1" ref="AZ129" ca="1">SUMPRODUCT($DG12:$DG22,AZ12:AZ22,1/($DG12:$DG22+100))+SUMPRODUCT($DG25:$DG35,AZ25:AZ35,1/($DG25:$DG35+100))+SUMPRODUCT($DG38:$DG48,AZ38:AZ48,1/($DG38:$DG48+100))+SUMPRODUCT($DG52:$DG62,AZ52:AZ62,1/($DG52:$DG62+100))+SUMPRODUCT($DG65:$DG75,AZ65:AZ75,1/($DG65:$DG75+100))+SUMPRODUCT($DG78:$DG88,AZ78:AZ88,1/($DG78:$DG88+100))+SUMPRODUCT($DG91:$DG101,AZ91:AZ101,1/($DG91:$DG101+100))</f>
        <v>0</v>
      </c>
      <c r="BA129" s="243" cm="1">
        <f t="array" aca="1" ref="BA129" ca="1">SUMPRODUCT($DG12:$DG22,BA12:BA22,1/($DG12:$DG22+100))+SUMPRODUCT($DG25:$DG35,BA25:BA35,1/($DG25:$DG35+100))+SUMPRODUCT($DG38:$DG48,BA38:BA48,1/($DG38:$DG48+100))+SUMPRODUCT($DG52:$DG62,BA52:BA62,1/($DG52:$DG62+100))+SUMPRODUCT($DG65:$DG75,BA65:BA75,1/($DG65:$DG75+100))+SUMPRODUCT($DG78:$DG88,BA78:BA88,1/($DG78:$DG88+100))+SUMPRODUCT($DG91:$DG101,BA91:BA101,1/($DG91:$DG101+100))</f>
        <v>0</v>
      </c>
      <c r="BB129" s="243" cm="1">
        <f t="array" aca="1" ref="BB129" ca="1">SUMPRODUCT($DG12:$DG22,BB12:BB22,1/($DG12:$DG22+100))+SUMPRODUCT($DG25:$DG35,BB25:BB35,1/($DG25:$DG35+100))+SUMPRODUCT($DG38:$DG48,BB38:BB48,1/($DG38:$DG48+100))+SUMPRODUCT($DG52:$DG62,BB52:BB62,1/($DG52:$DG62+100))+SUMPRODUCT($DG65:$DG75,BB65:BB75,1/($DG65:$DG75+100))+SUMPRODUCT($DG78:$DG88,BB78:BB88,1/($DG78:$DG88+100))+SUMPRODUCT($DG91:$DG101,BB91:BB101,1/($DG91:$DG101+100))</f>
        <v>0</v>
      </c>
      <c r="BC129" s="243" cm="1">
        <f t="array" aca="1" ref="BC129" ca="1">SUMPRODUCT($DG12:$DG22,BC12:BC22,1/($DG12:$DG22+100))+SUMPRODUCT($DG25:$DG35,BC25:BC35,1/($DG25:$DG35+100))+SUMPRODUCT($DG38:$DG48,BC38:BC48,1/($DG38:$DG48+100))+SUMPRODUCT($DG52:$DG62,BC52:BC62,1/($DG52:$DG62+100))+SUMPRODUCT($DG65:$DG75,BC65:BC75,1/($DG65:$DG75+100))+SUMPRODUCT($DG78:$DG88,BC78:BC88,1/($DG78:$DG88+100))+SUMPRODUCT($DG91:$DG101,BC91:BC101,1/($DG91:$DG101+100))</f>
        <v>0</v>
      </c>
      <c r="BD129" s="243" cm="1">
        <f t="array" aca="1" ref="BD129" ca="1">SUMPRODUCT($DG12:$DG22,BD12:BD22,1/($DG12:$DG22+100))+SUMPRODUCT($DG25:$DG35,BD25:BD35,1/($DG25:$DG35+100))+SUMPRODUCT($DG38:$DG48,BD38:BD48,1/($DG38:$DG48+100))+SUMPRODUCT($DG52:$DG62,BD52:BD62,1/($DG52:$DG62+100))+SUMPRODUCT($DG65:$DG75,BD65:BD75,1/($DG65:$DG75+100))+SUMPRODUCT($DG78:$DG88,BD78:BD88,1/($DG78:$DG88+100))+SUMPRODUCT($DG91:$DG101,BD91:BD101,1/($DG91:$DG101+100))</f>
        <v>0</v>
      </c>
      <c r="BE129" s="243" cm="1">
        <f t="array" aca="1" ref="BE129" ca="1">SUMPRODUCT($DG12:$DG22,BE12:BE22,1/($DG12:$DG22+100))+SUMPRODUCT($DG25:$DG35,BE25:BE35,1/($DG25:$DG35+100))+SUMPRODUCT($DG38:$DG48,BE38:BE48,1/($DG38:$DG48+100))+SUMPRODUCT($DG52:$DG62,BE52:BE62,1/($DG52:$DG62+100))+SUMPRODUCT($DG65:$DG75,BE65:BE75,1/($DG65:$DG75+100))+SUMPRODUCT($DG78:$DG88,BE78:BE88,1/($DG78:$DG88+100))+SUMPRODUCT($DG91:$DG101,BE91:BE101,1/($DG91:$DG101+100))</f>
        <v>0</v>
      </c>
      <c r="BF129" s="243" cm="1">
        <f t="array" aca="1" ref="BF129" ca="1">SUMPRODUCT($DG12:$DG22,BF12:BF22,1/($DG12:$DG22+100))+SUMPRODUCT($DG25:$DG35,BF25:BF35,1/($DG25:$DG35+100))+SUMPRODUCT($DG38:$DG48,BF38:BF48,1/($DG38:$DG48+100))+SUMPRODUCT($DG52:$DG62,BF52:BF62,1/($DG52:$DG62+100))+SUMPRODUCT($DG65:$DG75,BF65:BF75,1/($DG65:$DG75+100))+SUMPRODUCT($DG78:$DG88,BF78:BF88,1/($DG78:$DG88+100))+SUMPRODUCT($DG91:$DG101,BF91:BF101,1/($DG91:$DG101+100))</f>
        <v>0</v>
      </c>
      <c r="BG129" s="243" cm="1">
        <f t="array" aca="1" ref="BG129" ca="1">SUMPRODUCT($DG12:$DG22,BG12:BG22,1/($DG12:$DG22+100))+SUMPRODUCT($DG25:$DG35,BG25:BG35,1/($DG25:$DG35+100))+SUMPRODUCT($DG38:$DG48,BG38:BG48,1/($DG38:$DG48+100))+SUMPRODUCT($DG52:$DG62,BG52:BG62,1/($DG52:$DG62+100))+SUMPRODUCT($DG65:$DG75,BG65:BG75,1/($DG65:$DG75+100))+SUMPRODUCT($DG78:$DG88,BG78:BG88,1/($DG78:$DG88+100))+SUMPRODUCT($DG91:$DG101,BG91:BG101,1/($DG91:$DG101+100))</f>
        <v>0</v>
      </c>
      <c r="BH129" s="243" cm="1">
        <f t="array" aca="1" ref="BH129" ca="1">SUMPRODUCT($DG12:$DG22,BH12:BH22,1/($DG12:$DG22+100))+SUMPRODUCT($DG25:$DG35,BH25:BH35,1/($DG25:$DG35+100))+SUMPRODUCT($DG38:$DG48,BH38:BH48,1/($DG38:$DG48+100))+SUMPRODUCT($DG52:$DG62,BH52:BH62,1/($DG52:$DG62+100))+SUMPRODUCT($DG65:$DG75,BH65:BH75,1/($DG65:$DG75+100))+SUMPRODUCT($DG78:$DG88,BH78:BH88,1/($DG78:$DG88+100))+SUMPRODUCT($DG91:$DG101,BH91:BH101,1/($DG91:$DG101+100))</f>
        <v>0</v>
      </c>
      <c r="BI129" s="243" cm="1">
        <f t="array" aca="1" ref="BI129" ca="1">SUMPRODUCT($DG12:$DG22,BI12:BI22,1/($DG12:$DG22+100))+SUMPRODUCT($DG25:$DG35,BI25:BI35,1/($DG25:$DG35+100))+SUMPRODUCT($DG38:$DG48,BI38:BI48,1/($DG38:$DG48+100))+SUMPRODUCT($DG52:$DG62,BI52:BI62,1/($DG52:$DG62+100))+SUMPRODUCT($DG65:$DG75,BI65:BI75,1/($DG65:$DG75+100))+SUMPRODUCT($DG78:$DG88,BI78:BI88,1/($DG78:$DG88+100))+SUMPRODUCT($DG91:$DG101,BI91:BI101,1/($DG91:$DG101+100))</f>
        <v>0</v>
      </c>
      <c r="BJ129" s="243" cm="1">
        <f t="array" aca="1" ref="BJ129" ca="1">SUMPRODUCT($DG12:$DG22,BJ12:BJ22,1/($DG12:$DG22+100))+SUMPRODUCT($DG25:$DG35,BJ25:BJ35,1/($DG25:$DG35+100))+SUMPRODUCT($DG38:$DG48,BJ38:BJ48,1/($DG38:$DG48+100))+SUMPRODUCT($DG52:$DG62,BJ52:BJ62,1/($DG52:$DG62+100))+SUMPRODUCT($DG65:$DG75,BJ65:BJ75,1/($DG65:$DG75+100))+SUMPRODUCT($DG78:$DG88,BJ78:BJ88,1/($DG78:$DG88+100))+SUMPRODUCT($DG91:$DG101,BJ91:BJ101,1/($DG91:$DG101+100))</f>
        <v>0</v>
      </c>
      <c r="BK129" s="243" cm="1">
        <f t="array" aca="1" ref="BK129" ca="1">SUMPRODUCT($DG12:$DG22,BK12:BK22,1/($DG12:$DG22+100))+SUMPRODUCT($DG25:$DG35,BK25:BK35,1/($DG25:$DG35+100))+SUMPRODUCT($DG38:$DG48,BK38:BK48,1/($DG38:$DG48+100))+SUMPRODUCT($DG52:$DG62,BK52:BK62,1/($DG52:$DG62+100))+SUMPRODUCT($DG65:$DG75,BK65:BK75,1/($DG65:$DG75+100))+SUMPRODUCT($DG78:$DG88,BK78:BK88,1/($DG78:$DG88+100))+SUMPRODUCT($DG91:$DG101,BK91:BK101,1/($DG91:$DG101+100))</f>
        <v>0</v>
      </c>
      <c r="BL129" s="243" cm="1">
        <f t="array" aca="1" ref="BL129" ca="1">SUMPRODUCT($DG12:$DG22,BL12:BL22,1/($DG12:$DG22+100))+SUMPRODUCT($DG25:$DG35,BL25:BL35,1/($DG25:$DG35+100))+SUMPRODUCT($DG38:$DG48,BL38:BL48,1/($DG38:$DG48+100))+SUMPRODUCT($DG52:$DG62,BL52:BL62,1/($DG52:$DG62+100))+SUMPRODUCT($DG65:$DG75,BL65:BL75,1/($DG65:$DG75+100))+SUMPRODUCT($DG78:$DG88,BL78:BL88,1/($DG78:$DG88+100))+SUMPRODUCT($DG91:$DG101,BL91:BL101,1/($DG91:$DG101+100))</f>
        <v>0</v>
      </c>
      <c r="BM129" s="243" cm="1">
        <f t="array" aca="1" ref="BM129" ca="1">SUMPRODUCT($DG12:$DG22,BM12:BM22,1/($DG12:$DG22+100))+SUMPRODUCT($DG25:$DG35,BM25:BM35,1/($DG25:$DG35+100))+SUMPRODUCT($DG38:$DG48,BM38:BM48,1/($DG38:$DG48+100))+SUMPRODUCT($DG52:$DG62,BM52:BM62,1/($DG52:$DG62+100))+SUMPRODUCT($DG65:$DG75,BM65:BM75,1/($DG65:$DG75+100))+SUMPRODUCT($DG78:$DG88,BM78:BM88,1/($DG78:$DG88+100))+SUMPRODUCT($DG91:$DG101,BM91:BM101,1/($DG91:$DG101+100))</f>
        <v>0</v>
      </c>
      <c r="BN129" s="243" cm="1">
        <f t="array" aca="1" ref="BN129" ca="1">SUMPRODUCT($DG12:$DG22,BN12:BN22,1/($DG12:$DG22+100))+SUMPRODUCT($DG25:$DG35,BN25:BN35,1/($DG25:$DG35+100))+SUMPRODUCT($DG38:$DG48,BN38:BN48,1/($DG38:$DG48+100))+SUMPRODUCT($DG52:$DG62,BN52:BN62,1/($DG52:$DG62+100))+SUMPRODUCT($DG65:$DG75,BN65:BN75,1/($DG65:$DG75+100))+SUMPRODUCT($DG78:$DG88,BN78:BN88,1/($DG78:$DG88+100))+SUMPRODUCT($DG91:$DG101,BN91:BN101,1/($DG91:$DG101+100))</f>
        <v>0</v>
      </c>
      <c r="BO129" s="243" cm="1">
        <f t="array" aca="1" ref="BO129" ca="1">SUMPRODUCT($DG12:$DG22,BO12:BO22,1/($DG12:$DG22+100))+SUMPRODUCT($DG25:$DG35,BO25:BO35,1/($DG25:$DG35+100))+SUMPRODUCT($DG38:$DG48,BO38:BO48,1/($DG38:$DG48+100))+SUMPRODUCT($DG52:$DG62,BO52:BO62,1/($DG52:$DG62+100))+SUMPRODUCT($DG65:$DG75,BO65:BO75,1/($DG65:$DG75+100))+SUMPRODUCT($DG78:$DG88,BO78:BO88,1/($DG78:$DG88+100))+SUMPRODUCT($DG91:$DG101,BO91:BO101,1/($DG91:$DG101+100))</f>
        <v>0</v>
      </c>
      <c r="BP129" s="243" cm="1">
        <f t="array" aca="1" ref="BP129" ca="1">SUMPRODUCT($DG12:$DG22,BP12:BP22,1/($DG12:$DG22+100))+SUMPRODUCT($DG25:$DG35,BP25:BP35,1/($DG25:$DG35+100))+SUMPRODUCT($DG38:$DG48,BP38:BP48,1/($DG38:$DG48+100))+SUMPRODUCT($DG52:$DG62,BP52:BP62,1/($DG52:$DG62+100))+SUMPRODUCT($DG65:$DG75,BP65:BP75,1/($DG65:$DG75+100))+SUMPRODUCT($DG78:$DG88,BP78:BP88,1/($DG78:$DG88+100))+SUMPRODUCT($DG91:$DG101,BP91:BP101,1/($DG91:$DG101+100))</f>
        <v>0</v>
      </c>
      <c r="BQ129" s="243" cm="1">
        <f t="array" aca="1" ref="BQ129" ca="1">SUMPRODUCT($DG12:$DG22,BQ12:BQ22,1/($DG12:$DG22+100))+SUMPRODUCT($DG25:$DG35,BQ25:BQ35,1/($DG25:$DG35+100))+SUMPRODUCT($DG38:$DG48,BQ38:BQ48,1/($DG38:$DG48+100))+SUMPRODUCT($DG52:$DG62,BQ52:BQ62,1/($DG52:$DG62+100))+SUMPRODUCT($DG65:$DG75,BQ65:BQ75,1/($DG65:$DG75+100))+SUMPRODUCT($DG78:$DG88,BQ78:BQ88,1/($DG78:$DG88+100))+SUMPRODUCT($DG91:$DG101,BQ91:BQ101,1/($DG91:$DG101+100))</f>
        <v>0</v>
      </c>
      <c r="BR129" s="243" cm="1">
        <f t="array" aca="1" ref="BR129" ca="1">SUMPRODUCT($DG12:$DG22,BR12:BR22,1/($DG12:$DG22+100))+SUMPRODUCT($DG25:$DG35,BR25:BR35,1/($DG25:$DG35+100))+SUMPRODUCT($DG38:$DG48,BR38:BR48,1/($DG38:$DG48+100))+SUMPRODUCT($DG52:$DG62,BR52:BR62,1/($DG52:$DG62+100))+SUMPRODUCT($DG65:$DG75,BR65:BR75,1/($DG65:$DG75+100))+SUMPRODUCT($DG78:$DG88,BR78:BR88,1/($DG78:$DG88+100))+SUMPRODUCT($DG91:$DG101,BR91:BR101,1/($DG91:$DG101+100))</f>
        <v>0</v>
      </c>
      <c r="BS129" s="243" cm="1">
        <f t="array" aca="1" ref="BS129" ca="1">SUMPRODUCT($DG12:$DG22,BS12:BS22,1/($DG12:$DG22+100))+SUMPRODUCT($DG25:$DG35,BS25:BS35,1/($DG25:$DG35+100))+SUMPRODUCT($DG38:$DG48,BS38:BS48,1/($DG38:$DG48+100))+SUMPRODUCT($DG52:$DG62,BS52:BS62,1/($DG52:$DG62+100))+SUMPRODUCT($DG65:$DG75,BS65:BS75,1/($DG65:$DG75+100))+SUMPRODUCT($DG78:$DG88,BS78:BS88,1/($DG78:$DG88+100))+SUMPRODUCT($DG91:$DG101,BS91:BS101,1/($DG91:$DG101+100))</f>
        <v>0</v>
      </c>
      <c r="BT129" s="243" cm="1">
        <f t="array" aca="1" ref="BT129" ca="1">SUMPRODUCT($DG12:$DG22,BT12:BT22,1/($DG12:$DG22+100))+SUMPRODUCT($DG25:$DG35,BT25:BT35,1/($DG25:$DG35+100))+SUMPRODUCT($DG38:$DG48,BT38:BT48,1/($DG38:$DG48+100))+SUMPRODUCT($DG52:$DG62,BT52:BT62,1/($DG52:$DG62+100))+SUMPRODUCT($DG65:$DG75,BT65:BT75,1/($DG65:$DG75+100))+SUMPRODUCT($DG78:$DG88,BT78:BT88,1/($DG78:$DG88+100))+SUMPRODUCT($DG91:$DG101,BT91:BT101,1/($DG91:$DG101+100))</f>
        <v>0</v>
      </c>
      <c r="BU129" s="243" cm="1">
        <f t="array" aca="1" ref="BU129" ca="1">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243" cm="1">
        <f t="array" aca="1" ref="BV129" ca="1">SUMPRODUCT($DG12:$DG22,BV12:BV22,1/($DG12:$DG22+100))+SUMPRODUCT($DG25:$DG35,BV25:BV35,1/($DG25:$DG35+100))+SUMPRODUCT($DG38:$DG48,BV38:BV48,1/($DG38:$DG48+100))+SUMPRODUCT($DG52:$DG62,BV52:BV62,1/($DG52:$DG62+100))+SUMPRODUCT($DG65:$DG75,BV65:BV75,1/($DG65:$DG75+100))+SUMPRODUCT($DG78:$DG88,BV78:BV88,1/($DG78:$DG88+100))+SUMPRODUCT($DG91:$DG101,BV91:BV101,1/($DG91:$DG101+100))</f>
        <v>0</v>
      </c>
      <c r="BW129" s="243" cm="1">
        <f t="array" aca="1" ref="BW129" ca="1">SUMPRODUCT($DG12:$DG22,BW12:BW22,1/($DG12:$DG22+100))+SUMPRODUCT($DG25:$DG35,BW25:BW35,1/($DG25:$DG35+100))+SUMPRODUCT($DG38:$DG48,BW38:BW48,1/($DG38:$DG48+100))+SUMPRODUCT($DG52:$DG62,BW52:BW62,1/($DG52:$DG62+100))+SUMPRODUCT($DG65:$DG75,BW65:BW75,1/($DG65:$DG75+100))+SUMPRODUCT($DG78:$DG88,BW78:BW88,1/($DG78:$DG88+100))+SUMPRODUCT($DG91:$DG101,BW91:BW101,1/($DG91:$DG101+100))</f>
        <v>0</v>
      </c>
      <c r="BX129" s="243" cm="1">
        <f t="array" aca="1" ref="BX129" ca="1">SUMPRODUCT($DG12:$DG22,BX12:BX22,1/($DG12:$DG22+100))+SUMPRODUCT($DG25:$DG35,BX25:BX35,1/($DG25:$DG35+100))+SUMPRODUCT($DG38:$DG48,BX38:BX48,1/($DG38:$DG48+100))+SUMPRODUCT($DG52:$DG62,BX52:BX62,1/($DG52:$DG62+100))+SUMPRODUCT($DG65:$DG75,BX65:BX75,1/($DG65:$DG75+100))+SUMPRODUCT($DG78:$DG88,BX78:BX88,1/($DG78:$DG88+100))+SUMPRODUCT($DG91:$DG101,BX91:BX101,1/($DG91:$DG101+100))</f>
        <v>0</v>
      </c>
      <c r="BY129" s="243" cm="1">
        <f t="array" aca="1" ref="BY129" ca="1">SUMPRODUCT($DG12:$DG22,BY12:BY22,1/($DG12:$DG22+100))+SUMPRODUCT($DG25:$DG35,BY25:BY35,1/($DG25:$DG35+100))+SUMPRODUCT($DG38:$DG48,BY38:BY48,1/($DG38:$DG48+100))+SUMPRODUCT($DG52:$DG62,BY52:BY62,1/($DG52:$DG62+100))+SUMPRODUCT($DG65:$DG75,BY65:BY75,1/($DG65:$DG75+100))+SUMPRODUCT($DG78:$DG88,BY78:BY88,1/($DG78:$DG88+100))+SUMPRODUCT($DG91:$DG101,BY91:BY101,1/($DG91:$DG101+100))</f>
        <v>0</v>
      </c>
      <c r="BZ129" s="243" cm="1">
        <f t="array" aca="1" ref="BZ129" ca="1">SUMPRODUCT($DG12:$DG22,BZ12:BZ22,1/($DG12:$DG22+100))+SUMPRODUCT($DG25:$DG35,BZ25:BZ35,1/($DG25:$DG35+100))+SUMPRODUCT($DG38:$DG48,BZ38:BZ48,1/($DG38:$DG48+100))+SUMPRODUCT($DG52:$DG62,BZ52:BZ62,1/($DG52:$DG62+100))+SUMPRODUCT($DG65:$DG75,BZ65:BZ75,1/($DG65:$DG75+100))+SUMPRODUCT($DG78:$DG88,BZ78:BZ88,1/($DG78:$DG88+100))+SUMPRODUCT($DG91:$DG101,BZ91:BZ101,1/($DG91:$DG101+100))</f>
        <v>0</v>
      </c>
      <c r="CA129" s="243" cm="1">
        <f t="array" aca="1" ref="CA129" ca="1">SUMPRODUCT($DG12:$DG22,CA12:CA22,1/($DG12:$DG22+100))+SUMPRODUCT($DG25:$DG35,CA25:CA35,1/($DG25:$DG35+100))+SUMPRODUCT($DG38:$DG48,CA38:CA48,1/($DG38:$DG48+100))+SUMPRODUCT($DG52:$DG62,CA52:CA62,1/($DG52:$DG62+100))+SUMPRODUCT($DG65:$DG75,CA65:CA75,1/($DG65:$DG75+100))+SUMPRODUCT($DG78:$DG88,CA78:CA88,1/($DG78:$DG88+100))+SUMPRODUCT($DG91:$DG101,CA91:CA101,1/($DG91:$DG101+100))</f>
        <v>0</v>
      </c>
      <c r="CB129" s="243" cm="1">
        <f t="array" aca="1" ref="CB129" ca="1">SUMPRODUCT($DG12:$DG22,CB12:CB22,1/($DG12:$DG22+100))+SUMPRODUCT($DG25:$DG35,CB25:CB35,1/($DG25:$DG35+100))+SUMPRODUCT($DG38:$DG48,CB38:CB48,1/($DG38:$DG48+100))+SUMPRODUCT($DG52:$DG62,CB52:CB62,1/($DG52:$DG62+100))+SUMPRODUCT($DG65:$DG75,CB65:CB75,1/($DG65:$DG75+100))+SUMPRODUCT($DG78:$DG88,CB78:CB88,1/($DG78:$DG88+100))+SUMPRODUCT($DG91:$DG101,CB91:CB101,1/($DG91:$DG101+100))</f>
        <v>0</v>
      </c>
      <c r="CC129" s="243" cm="1">
        <f t="array" aca="1" ref="CC129" ca="1">SUMPRODUCT($DG12:$DG22,CC12:CC22,1/($DG12:$DG22+100))+SUMPRODUCT($DG25:$DG35,CC25:CC35,1/($DG25:$DG35+100))+SUMPRODUCT($DG38:$DG48,CC38:CC48,1/($DG38:$DG48+100))+SUMPRODUCT($DG52:$DG62,CC52:CC62,1/($DG52:$DG62+100))+SUMPRODUCT($DG65:$DG75,CC65:CC75,1/($DG65:$DG75+100))+SUMPRODUCT($DG78:$DG88,CC78:CC88,1/($DG78:$DG88+100))+SUMPRODUCT($DG91:$DG101,CC91:CC101,1/($DG91:$DG101+100))</f>
        <v>0</v>
      </c>
      <c r="CD129" s="243" cm="1">
        <f t="array" aca="1" ref="CD129" ca="1">SUMPRODUCT($DG12:$DG22,CD12:CD22,1/($DG12:$DG22+100))+SUMPRODUCT($DG25:$DG35,CD25:CD35,1/($DG25:$DG35+100))+SUMPRODUCT($DG38:$DG48,CD38:CD48,1/($DG38:$DG48+100))+SUMPRODUCT($DG52:$DG62,CD52:CD62,1/($DG52:$DG62+100))+SUMPRODUCT($DG65:$DG75,CD65:CD75,1/($DG65:$DG75+100))+SUMPRODUCT($DG78:$DG88,CD78:CD88,1/($DG78:$DG88+100))+SUMPRODUCT($DG91:$DG101,CD91:CD101,1/($DG91:$DG101+100))</f>
        <v>0</v>
      </c>
      <c r="CE129" s="243" cm="1">
        <f t="array" aca="1" ref="CE129" ca="1">SUMPRODUCT($DG12:$DG22,CE12:CE22,1/($DG12:$DG22+100))+SUMPRODUCT($DG25:$DG35,CE25:CE35,1/($DG25:$DG35+100))+SUMPRODUCT($DG38:$DG48,CE38:CE48,1/($DG38:$DG48+100))+SUMPRODUCT($DG52:$DG62,CE52:CE62,1/($DG52:$DG62+100))+SUMPRODUCT($DG65:$DG75,CE65:CE75,1/($DG65:$DG75+100))+SUMPRODUCT($DG78:$DG88,CE78:CE88,1/($DG78:$DG88+100))+SUMPRODUCT($DG91:$DG101,CE91:CE101,1/($DG91:$DG101+100))</f>
        <v>0</v>
      </c>
      <c r="CF129" s="243" cm="1">
        <f t="array" aca="1" ref="CF129" ca="1">SUMPRODUCT($DG12:$DG22,CF12:CF22,1/($DG12:$DG22+100))+SUMPRODUCT($DG25:$DG35,CF25:CF35,1/($DG25:$DG35+100))+SUMPRODUCT($DG38:$DG48,CF38:CF48,1/($DG38:$DG48+100))+SUMPRODUCT($DG52:$DG62,CF52:CF62,1/($DG52:$DG62+100))+SUMPRODUCT($DG65:$DG75,CF65:CF75,1/($DG65:$DG75+100))+SUMPRODUCT($DG78:$DG88,CF78:CF88,1/($DG78:$DG88+100))+SUMPRODUCT($DG91:$DG101,CF91:CF101,1/($DG91:$DG101+100))</f>
        <v>0</v>
      </c>
      <c r="CG129" s="243" cm="1">
        <f t="array" aca="1" ref="CG129" ca="1">SUMPRODUCT($DG12:$DG22,CG12:CG22,1/($DG12:$DG22+100))+SUMPRODUCT($DG25:$DG35,CG25:CG35,1/($DG25:$DG35+100))+SUMPRODUCT($DG38:$DG48,CG38:CG48,1/($DG38:$DG48+100))+SUMPRODUCT($DG52:$DG62,CG52:CG62,1/($DG52:$DG62+100))+SUMPRODUCT($DG65:$DG75,CG65:CG75,1/($DG65:$DG75+100))+SUMPRODUCT($DG78:$DG88,CG78:CG88,1/($DG78:$DG88+100))+SUMPRODUCT($DG91:$DG101,CG91:CG101,1/($DG91:$DG101+100))</f>
        <v>0</v>
      </c>
      <c r="CH129" s="243" cm="1">
        <f t="array" aca="1" ref="CH129" ca="1">SUMPRODUCT($DG12:$DG22,CH12:CH22,1/($DG12:$DG22+100))+SUMPRODUCT($DG25:$DG35,CH25:CH35,1/($DG25:$DG35+100))+SUMPRODUCT($DG38:$DG48,CH38:CH48,1/($DG38:$DG48+100))+SUMPRODUCT($DG52:$DG62,CH52:CH62,1/($DG52:$DG62+100))+SUMPRODUCT($DG65:$DG75,CH65:CH75,1/($DG65:$DG75+100))+SUMPRODUCT($DG78:$DG88,CH78:CH88,1/($DG78:$DG88+100))+SUMPRODUCT($DG91:$DG101,CH91:CH101,1/($DG91:$DG101+100))</f>
        <v>0</v>
      </c>
      <c r="CI129" s="243" cm="1">
        <f t="array" aca="1" ref="CI129" ca="1">SUMPRODUCT($DG12:$DG22,CI12:CI22,1/($DG12:$DG22+100))+SUMPRODUCT($DG25:$DG35,CI25:CI35,1/($DG25:$DG35+100))+SUMPRODUCT($DG38:$DG48,CI38:CI48,1/($DG38:$DG48+100))+SUMPRODUCT($DG52:$DG62,CI52:CI62,1/($DG52:$DG62+100))+SUMPRODUCT($DG65:$DG75,CI65:CI75,1/($DG65:$DG75+100))+SUMPRODUCT($DG78:$DG88,CI78:CI88,1/($DG78:$DG88+100))+SUMPRODUCT($DG91:$DG101,CI91:CI101,1/($DG91:$DG101+100))</f>
        <v>0</v>
      </c>
      <c r="CJ129" s="243" cm="1">
        <f t="array" aca="1" ref="CJ129" ca="1">SUMPRODUCT($DG12:$DG22,CJ12:CJ22,1/($DG12:$DG22+100))+SUMPRODUCT($DG25:$DG35,CJ25:CJ35,1/($DG25:$DG35+100))+SUMPRODUCT($DG38:$DG48,CJ38:CJ48,1/($DG38:$DG48+100))+SUMPRODUCT($DG52:$DG62,CJ52:CJ62,1/($DG52:$DG62+100))+SUMPRODUCT($DG65:$DG75,CJ65:CJ75,1/($DG65:$DG75+100))+SUMPRODUCT($DG78:$DG88,CJ78:CJ88,1/($DG78:$DG88+100))+SUMPRODUCT($DG91:$DG101,CJ91:CJ101,1/($DG91:$DG101+100))</f>
        <v>0</v>
      </c>
      <c r="CK129" s="243" cm="1">
        <f t="array" aca="1" ref="CK129" ca="1">SUMPRODUCT($DG12:$DG22,CK12:CK22,1/($DG12:$DG22+100))+SUMPRODUCT($DG25:$DG35,CK25:CK35,1/($DG25:$DG35+100))+SUMPRODUCT($DG38:$DG48,CK38:CK48,1/($DG38:$DG48+100))+SUMPRODUCT($DG52:$DG62,CK52:CK62,1/($DG52:$DG62+100))+SUMPRODUCT($DG65:$DG75,CK65:CK75,1/($DG65:$DG75+100))+SUMPRODUCT($DG78:$DG88,CK78:CK88,1/($DG78:$DG88+100))+SUMPRODUCT($DG91:$DG101,CK91:CK101,1/($DG91:$DG101+100))</f>
        <v>0</v>
      </c>
      <c r="CL129" s="243" cm="1">
        <f t="array" aca="1" ref="CL129" ca="1">SUMPRODUCT($DG12:$DG22,CL12:CL22,1/($DG12:$DG22+100))+SUMPRODUCT($DG25:$DG35,CL25:CL35,1/($DG25:$DG35+100))+SUMPRODUCT($DG38:$DG48,CL38:CL48,1/($DG38:$DG48+100))+SUMPRODUCT($DG52:$DG62,CL52:CL62,1/($DG52:$DG62+100))+SUMPRODUCT($DG65:$DG75,CL65:CL75,1/($DG65:$DG75+100))+SUMPRODUCT($DG78:$DG88,CL78:CL88,1/($DG78:$DG88+100))+SUMPRODUCT($DG91:$DG101,CL91:CL101,1/($DG91:$DG101+100))</f>
        <v>0</v>
      </c>
      <c r="CM129" s="243" cm="1">
        <f t="array" aca="1" ref="CM129" ca="1">SUMPRODUCT($DG12:$DG22,CM12:CM22,1/($DG12:$DG22+100))+SUMPRODUCT($DG25:$DG35,CM25:CM35,1/($DG25:$DG35+100))+SUMPRODUCT($DG38:$DG48,CM38:CM48,1/($DG38:$DG48+100))+SUMPRODUCT($DG52:$DG62,CM52:CM62,1/($DG52:$DG62+100))+SUMPRODUCT($DG65:$DG75,CM65:CM75,1/($DG65:$DG75+100))+SUMPRODUCT($DG78:$DG88,CM78:CM88,1/($DG78:$DG88+100))+SUMPRODUCT($DG91:$DG101,CM91:CM101,1/($DG91:$DG101+100))</f>
        <v>0</v>
      </c>
      <c r="CN129" s="243" cm="1">
        <f t="array" aca="1" ref="CN129" ca="1">SUMPRODUCT($DG12:$DG22,CN12:CN22,1/($DG12:$DG22+100))+SUMPRODUCT($DG25:$DG35,CN25:CN35,1/($DG25:$DG35+100))+SUMPRODUCT($DG38:$DG48,CN38:CN48,1/($DG38:$DG48+100))+SUMPRODUCT($DG52:$DG62,CN52:CN62,1/($DG52:$DG62+100))+SUMPRODUCT($DG65:$DG75,CN65:CN75,1/($DG65:$DG75+100))+SUMPRODUCT($DG78:$DG88,CN78:CN88,1/($DG78:$DG88+100))+SUMPRODUCT($DG91:$DG101,CN91:CN101,1/($DG91:$DG101+100))</f>
        <v>0</v>
      </c>
      <c r="CO129" s="243" cm="1">
        <f t="array" aca="1" ref="CO129" ca="1">SUMPRODUCT($DG12:$DG22,CO12:CO22,1/($DG12:$DG22+100))+SUMPRODUCT($DG25:$DG35,CO25:CO35,1/($DG25:$DG35+100))+SUMPRODUCT($DG38:$DG48,CO38:CO48,1/($DG38:$DG48+100))+SUMPRODUCT($DG52:$DG62,CO52:CO62,1/($DG52:$DG62+100))+SUMPRODUCT($DG65:$DG75,CO65:CO75,1/($DG65:$DG75+100))+SUMPRODUCT($DG78:$DG88,CO78:CO88,1/($DG78:$DG88+100))+SUMPRODUCT($DG91:$DG101,CO91:CO101,1/($DG91:$DG101+100))</f>
        <v>0</v>
      </c>
      <c r="CP129" s="243" cm="1">
        <f t="array" aca="1" ref="CP129" ca="1">SUMPRODUCT($DG12:$DG22,CP12:CP22,1/($DG12:$DG22+100))+SUMPRODUCT($DG25:$DG35,CP25:CP35,1/($DG25:$DG35+100))+SUMPRODUCT($DG38:$DG48,CP38:CP48,1/($DG38:$DG48+100))+SUMPRODUCT($DG52:$DG62,CP52:CP62,1/($DG52:$DG62+100))+SUMPRODUCT($DG65:$DG75,CP65:CP75,1/($DG65:$DG75+100))+SUMPRODUCT($DG78:$DG88,CP78:CP88,1/($DG78:$DG88+100))+SUMPRODUCT($DG91:$DG101,CP91:CP101,1/($DG91:$DG101+100))</f>
        <v>0</v>
      </c>
      <c r="CQ129" s="243" cm="1">
        <f t="array" aca="1" ref="CQ129" ca="1">SUMPRODUCT($DG12:$DG22,CQ12:CQ22,1/($DG12:$DG22+100))+SUMPRODUCT($DG25:$DG35,CQ25:CQ35,1/($DG25:$DG35+100))+SUMPRODUCT($DG38:$DG48,CQ38:CQ48,1/($DG38:$DG48+100))+SUMPRODUCT($DG52:$DG62,CQ52:CQ62,1/($DG52:$DG62+100))+SUMPRODUCT($DG65:$DG75,CQ65:CQ75,1/($DG65:$DG75+100))+SUMPRODUCT($DG78:$DG88,CQ78:CQ88,1/($DG78:$DG88+100))+SUMPRODUCT($DG91:$DG101,CQ91:CQ101,1/($DG91:$DG101+100))</f>
        <v>0</v>
      </c>
      <c r="CR129" s="243" cm="1">
        <f t="array" aca="1" ref="CR129" ca="1">SUMPRODUCT($DG12:$DG22,CR12:CR22,1/($DG12:$DG22+100))+SUMPRODUCT($DG25:$DG35,CR25:CR35,1/($DG25:$DG35+100))+SUMPRODUCT($DG38:$DG48,CR38:CR48,1/($DG38:$DG48+100))+SUMPRODUCT($DG52:$DG62,CR52:CR62,1/($DG52:$DG62+100))+SUMPRODUCT($DG65:$DG75,CR65:CR75,1/($DG65:$DG75+100))+SUMPRODUCT($DG78:$DG88,CR78:CR88,1/($DG78:$DG88+100))+SUMPRODUCT($DG91:$DG101,CR91:CR101,1/($DG91:$DG101+100))</f>
        <v>0</v>
      </c>
      <c r="CS129" s="243" cm="1">
        <f t="array" aca="1" ref="CS129" ca="1">SUMPRODUCT($DG12:$DG22,CS12:CS22,1/($DG12:$DG22+100))+SUMPRODUCT($DG25:$DG35,CS25:CS35,1/($DG25:$DG35+100))+SUMPRODUCT($DG38:$DG48,CS38:CS48,1/($DG38:$DG48+100))+SUMPRODUCT($DG52:$DG62,CS52:CS62,1/($DG52:$DG62+100))+SUMPRODUCT($DG65:$DG75,CS65:CS75,1/($DG65:$DG75+100))+SUMPRODUCT($DG78:$DG88,CS78:CS88,1/($DG78:$DG88+100))+SUMPRODUCT($DG91:$DG101,CS91:CS101,1/($DG91:$DG101+100))</f>
        <v>0</v>
      </c>
      <c r="CT129" s="243" cm="1">
        <f t="array" aca="1" ref="CT129" ca="1">SUMPRODUCT($DG12:$DG22,CT12:CT22,1/($DG12:$DG22+100))+SUMPRODUCT($DG25:$DG35,CT25:CT35,1/($DG25:$DG35+100))+SUMPRODUCT($DG38:$DG48,CT38:CT48,1/($DG38:$DG48+100))+SUMPRODUCT($DG52:$DG62,CT52:CT62,1/($DG52:$DG62+100))+SUMPRODUCT($DG65:$DG75,CT65:CT75,1/($DG65:$DG75+100))+SUMPRODUCT($DG78:$DG88,CT78:CT88,1/($DG78:$DG88+100))+SUMPRODUCT($DG91:$DG101,CT91:CT101,1/($DG91:$DG101+100))</f>
        <v>0</v>
      </c>
      <c r="CU129" s="243" cm="1">
        <f t="array" aca="1" ref="CU129" ca="1">SUMPRODUCT($DG12:$DG22,CU12:CU22,1/($DG12:$DG22+100))+SUMPRODUCT($DG25:$DG35,CU25:CU35,1/($DG25:$DG35+100))+SUMPRODUCT($DG38:$DG48,CU38:CU48,1/($DG38:$DG48+100))+SUMPRODUCT($DG52:$DG62,CU52:CU62,1/($DG52:$DG62+100))+SUMPRODUCT($DG65:$DG75,CU65:CU75,1/($DG65:$DG75+100))+SUMPRODUCT($DG78:$DG88,CU78:CU88,1/($DG78:$DG88+100))+SUMPRODUCT($DG91:$DG101,CU91:CU101,1/($DG91:$DG101+100))</f>
        <v>0</v>
      </c>
      <c r="CV129" s="243" cm="1">
        <f t="array" aca="1" ref="CV129" ca="1">SUMPRODUCT($DG12:$DG22,CV12:CV22,1/($DG12:$DG22+100))+SUMPRODUCT($DG25:$DG35,CV25:CV35,1/($DG25:$DG35+100))+SUMPRODUCT($DG38:$DG48,CV38:CV48,1/($DG38:$DG48+100))+SUMPRODUCT($DG52:$DG62,CV52:CV62,1/($DG52:$DG62+100))+SUMPRODUCT($DG65:$DG75,CV65:CV75,1/($DG65:$DG75+100))+SUMPRODUCT($DG78:$DG88,CV78:CV88,1/($DG78:$DG88+100))+SUMPRODUCT($DG91:$DG101,CV91:CV101,1/($DG91:$DG101+100))</f>
        <v>0</v>
      </c>
      <c r="CW129" s="243" cm="1">
        <f t="array" aca="1" ref="CW129" ca="1">SUMPRODUCT($DG12:$DG22,CW12:CW22,1/($DG12:$DG22+100))+SUMPRODUCT($DG25:$DG35,CW25:CW35,1/($DG25:$DG35+100))+SUMPRODUCT($DG38:$DG48,CW38:CW48,1/($DG38:$DG48+100))+SUMPRODUCT($DG52:$DG62,CW52:CW62,1/($DG52:$DG62+100))+SUMPRODUCT($DG65:$DG75,CW65:CW75,1/($DG65:$DG75+100))+SUMPRODUCT($DG78:$DG88,CW78:CW88,1/($DG78:$DG88+100))+SUMPRODUCT($DG91:$DG101,CW91:CW101,1/($DG91:$DG101+100))</f>
        <v>0</v>
      </c>
      <c r="CX129" s="243" cm="1">
        <f t="array" aca="1" ref="CX129" ca="1">SUMPRODUCT($DG12:$DG22,CX12:CX22,1/($DG12:$DG22+100))+SUMPRODUCT($DG25:$DG35,CX25:CX35,1/($DG25:$DG35+100))+SUMPRODUCT($DG38:$DG48,CX38:CX48,1/($DG38:$DG48+100))+SUMPRODUCT($DG52:$DG62,CX52:CX62,1/($DG52:$DG62+100))+SUMPRODUCT($DG65:$DG75,CX65:CX75,1/($DG65:$DG75+100))+SUMPRODUCT($DG78:$DG88,CX78:CX88,1/($DG78:$DG88+100))+SUMPRODUCT($DG91:$DG101,CX91:CX101,1/($DG91:$DG101+100))</f>
        <v>0</v>
      </c>
      <c r="CY129" s="243" cm="1">
        <f t="array" aca="1" ref="CY129" ca="1">SUMPRODUCT($DG12:$DG22,CY12:CY22,1/($DG12:$DG22+100))+SUMPRODUCT($DG25:$DG35,CY25:CY35,1/($DG25:$DG35+100))+SUMPRODUCT($DG38:$DG48,CY38:CY48,1/($DG38:$DG48+100))+SUMPRODUCT($DG52:$DG62,CY52:CY62,1/($DG52:$DG62+100))+SUMPRODUCT($DG65:$DG75,CY65:CY75,1/($DG65:$DG75+100))+SUMPRODUCT($DG78:$DG88,CY78:CY88,1/($DG78:$DG88+100))+SUMPRODUCT($DG91:$DG101,CY91:CY101,1/($DG91:$DG101+100))</f>
        <v>0</v>
      </c>
      <c r="CZ129" s="243" cm="1">
        <f t="array" aca="1" ref="CZ129" ca="1">SUMPRODUCT($DG12:$DG22,CZ12:CZ22,1/($DG12:$DG22+100))+SUMPRODUCT($DG25:$DG35,CZ25:CZ35,1/($DG25:$DG35+100))+SUMPRODUCT($DG38:$DG48,CZ38:CZ48,1/($DG38:$DG48+100))+SUMPRODUCT($DG52:$DG62,CZ52:CZ62,1/($DG52:$DG62+100))+SUMPRODUCT($DG65:$DG75,CZ65:CZ75,1/($DG65:$DG75+100))+SUMPRODUCT($DG78:$DG88,CZ78:CZ88,1/($DG78:$DG88+100))+SUMPRODUCT($DG91:$DG101,CZ91:CZ101,1/($DG91:$DG101+100))</f>
        <v>0</v>
      </c>
      <c r="DA129" s="243" cm="1">
        <f t="array" aca="1" ref="DA129" ca="1">SUMPRODUCT($DG12:$DG22,DA12:DA22,1/($DG12:$DG22+100))+SUMPRODUCT($DG25:$DG35,DA25:DA35,1/($DG25:$DG35+100))+SUMPRODUCT($DG38:$DG48,DA38:DA48,1/($DG38:$DG48+100))+SUMPRODUCT($DG52:$DG62,DA52:DA62,1/($DG52:$DG62+100))+SUMPRODUCT($DG65:$DG75,DA65:DA75,1/($DG65:$DG75+100))+SUMPRODUCT($DG78:$DG88,DA78:DA88,1/($DG78:$DG88+100))+SUMPRODUCT($DG91:$DG101,DA91:DA101,1/($DG91:$DG101+100))</f>
        <v>0</v>
      </c>
      <c r="DB129" s="243" cm="1">
        <f t="array" aca="1" ref="DB129" ca="1">SUMPRODUCT($DG12:$DG22,DB12:DB22,1/($DG12:$DG22+100))+SUMPRODUCT($DG25:$DG35,DB25:DB35,1/($DG25:$DG35+100))+SUMPRODUCT($DG38:$DG48,DB38:DB48,1/($DG38:$DG48+100))+SUMPRODUCT($DG52:$DG62,DB52:DB62,1/($DG52:$DG62+100))+SUMPRODUCT($DG65:$DG75,DB65:DB75,1/($DG65:$DG75+100))+SUMPRODUCT($DG78:$DG88,DB78:DB88,1/($DG78:$DG88+100))+SUMPRODUCT($DG91:$DG101,DB91:DB101,1/($DG91:$DG101+100))</f>
        <v>0</v>
      </c>
      <c r="DC129" s="243" cm="1">
        <f t="array" aca="1" ref="DC129" ca="1">SUMPRODUCT($DG12:$DG22,DC12:DC22,1/($DG12:$DG22+100))+SUMPRODUCT($DG25:$DG35,DC25:DC35,1/($DG25:$DG35+100))+SUMPRODUCT($DG38:$DG48,DC38:DC48,1/($DG38:$DG48+100))+SUMPRODUCT($DG52:$DG62,DC52:DC62,1/($DG52:$DG62+100))+SUMPRODUCT($DG65:$DG75,DC65:DC75,1/($DG65:$DG75+100))+SUMPRODUCT($DG78:$DG88,DC78:DC88,1/($DG78:$DG88+100))+SUMPRODUCT($DG91:$DG101,DC91:DC101,1/($DG91:$DG101+100))</f>
        <v>0</v>
      </c>
      <c r="DE129" s="113" t="str">
        <f t="shared" ca="1" si="74"/>
        <v>J.1.</v>
      </c>
      <c r="DF129">
        <v>1</v>
      </c>
    </row>
    <row r="130" spans="1:110" hidden="1">
      <c r="A130" s="68">
        <v>118</v>
      </c>
      <c r="B130" s="240" t="str">
        <f t="shared" ca="1" si="102"/>
        <v>J.2.</v>
      </c>
      <c r="C130" s="241" t="str">
        <f t="shared" ca="1" si="115"/>
        <v>Bendra pirkimo PVM suma (veiklos sąnaudoms)</v>
      </c>
      <c r="D130" s="220"/>
      <c r="E130" s="242" t="str">
        <f t="shared" ca="1" si="103"/>
        <v/>
      </c>
      <c r="F130" s="171">
        <f ca="1">H130+NPV(FD,I130:INDEX(I130:DC130,PAL))</f>
        <v>1488402.9611848695</v>
      </c>
      <c r="G130" s="171">
        <f ca="1">SUMIF($H$5:$DC$5,"&lt;="&amp;PAL,$H130:$DC130)</f>
        <v>3194557.4876033058</v>
      </c>
      <c r="H130" s="243" cm="1">
        <f t="array" aca="1" ref="H130" ca="1">SUMPRODUCT($DG105:$DG110,H105:H110,1/($DG105:$DG110+100))+SUMPRODUCT($DG112:$DG114,H112:H114,1/($DG112:$DG114+100))</f>
        <v>0</v>
      </c>
      <c r="I130" s="243" cm="1">
        <f t="array" aca="1" ref="I130" ca="1">SUMPRODUCT($DG105:$DG110,I105:I110,1/($DG105:$DG110+100))+SUMPRODUCT($DG112:$DG114,I112:I114,1/($DG112:$DG114+100))</f>
        <v>0</v>
      </c>
      <c r="J130" s="243" cm="1">
        <f t="array" aca="1" ref="J130" ca="1">SUMPRODUCT($DG105:$DG110,J105:J110,1/($DG105:$DG110+100))+SUMPRODUCT($DG112:$DG114,J112:J114,1/($DG112:$DG114+100))</f>
        <v>0</v>
      </c>
      <c r="K130" s="243" cm="1">
        <f t="array" aca="1" ref="K130" ca="1">SUMPRODUCT($DG105:$DG110,K105:K110,1/($DG105:$DG110+100))+SUMPRODUCT($DG112:$DG114,K112:K114,1/($DG112:$DG114+100))</f>
        <v>0</v>
      </c>
      <c r="L130" s="243" cm="1">
        <f t="array" aca="1" ref="L130" ca="1">SUMPRODUCT($DG105:$DG110,L105:L110,1/($DG105:$DG110+100))+SUMPRODUCT($DG112:$DG114,L112:L114,1/($DG112:$DG114+100))</f>
        <v>0</v>
      </c>
      <c r="M130" s="243" cm="1">
        <f t="array" aca="1" ref="M130" ca="1">SUMPRODUCT($DG105:$DG110,M105:M110,1/($DG105:$DG110+100))+SUMPRODUCT($DG112:$DG114,M112:M114,1/($DG112:$DG114+100))</f>
        <v>0</v>
      </c>
      <c r="N130" s="243" cm="1">
        <f t="array" aca="1" ref="N130" ca="1">SUMPRODUCT($DG105:$DG110,N105:N110,1/($DG105:$DG110+100))+SUMPRODUCT($DG112:$DG114,N112:N114,1/($DG112:$DG114+100))</f>
        <v>0</v>
      </c>
      <c r="O130" s="243" cm="1">
        <f t="array" aca="1" ref="O130" ca="1">SUMPRODUCT($DG105:$DG110,O105:O110,1/($DG105:$DG110+100))+SUMPRODUCT($DG112:$DG114,O112:O114,1/($DG112:$DG114+100))</f>
        <v>0</v>
      </c>
      <c r="P130" s="243" cm="1">
        <f t="array" aca="1" ref="P130" ca="1">SUMPRODUCT($DG105:$DG110,P105:P110,1/($DG105:$DG110+100))+SUMPRODUCT($DG112:$DG114,P112:P114,1/($DG112:$DG114+100))</f>
        <v>28767.049586776859</v>
      </c>
      <c r="Q130" s="243" cm="1">
        <f t="array" aca="1" ref="Q130" ca="1">SUMPRODUCT($DG105:$DG110,Q105:Q110,1/($DG105:$DG110+100))+SUMPRODUCT($DG112:$DG114,Q112:Q114,1/($DG112:$DG114+100))</f>
        <v>28767.049586776859</v>
      </c>
      <c r="R130" s="243" cm="1">
        <f t="array" aca="1" ref="R130" ca="1">SUMPRODUCT($DG105:$DG110,R105:R110,1/($DG105:$DG110+100))+SUMPRODUCT($DG112:$DG114,R112:R114,1/($DG112:$DG114+100))</f>
        <v>29305.413223140498</v>
      </c>
      <c r="S130" s="243" cm="1">
        <f t="array" aca="1" ref="S130" ca="1">SUMPRODUCT($DG105:$DG110,S105:S110,1/($DG105:$DG110+100))+SUMPRODUCT($DG112:$DG114,S112:S114,1/($DG112:$DG114+100))</f>
        <v>58894.586776859505</v>
      </c>
      <c r="T130" s="243" cm="1">
        <f t="array" aca="1" ref="T130" ca="1">SUMPRODUCT($DG105:$DG110,T105:T110,1/($DG105:$DG110+100))+SUMPRODUCT($DG112:$DG114,T112:T114,1/($DG112:$DG114+100))</f>
        <v>88794.768595041329</v>
      </c>
      <c r="U130" s="243" cm="1">
        <f t="array" aca="1" ref="U130" ca="1">SUMPRODUCT($DG105:$DG110,U105:U110,1/($DG105:$DG110+100))+SUMPRODUCT($DG112:$DG114,U112:U114,1/($DG112:$DG114+100))</f>
        <v>102739.11570247934</v>
      </c>
      <c r="V130" s="243" cm="1">
        <f t="array" aca="1" ref="V130" ca="1">SUMPRODUCT($DG105:$DG110,V105:V110,1/($DG105:$DG110+100))+SUMPRODUCT($DG112:$DG114,V112:V114,1/($DG112:$DG114+100))</f>
        <v>190485.96694214878</v>
      </c>
      <c r="W130" s="243" cm="1">
        <f t="array" aca="1" ref="W130" ca="1">SUMPRODUCT($DG105:$DG110,W105:W110,1/($DG105:$DG110+100))+SUMPRODUCT($DG112:$DG114,W112:W114,1/($DG112:$DG114+100))</f>
        <v>190485.96694214878</v>
      </c>
      <c r="X130" s="243" cm="1">
        <f t="array" aca="1" ref="X130" ca="1">SUMPRODUCT($DG105:$DG110,X105:X110,1/($DG105:$DG110+100))+SUMPRODUCT($DG112:$DG114,X112:X114,1/($DG112:$DG114+100))</f>
        <v>190485.96694214878</v>
      </c>
      <c r="Y130" s="243" cm="1">
        <f t="array" aca="1" ref="Y130" ca="1">SUMPRODUCT($DG105:$DG110,Y105:Y110,1/($DG105:$DG110+100))+SUMPRODUCT($DG112:$DG114,Y112:Y114,1/($DG112:$DG114+100))</f>
        <v>190485.96694214878</v>
      </c>
      <c r="Z130" s="243" cm="1">
        <f t="array" aca="1" ref="Z130" ca="1">SUMPRODUCT($DG105:$DG110,Z105:Z110,1/($DG105:$DG110+100))+SUMPRODUCT($DG112:$DG114,Z112:Z114,1/($DG112:$DG114+100))</f>
        <v>190485.96694214878</v>
      </c>
      <c r="AA130" s="243" cm="1">
        <f t="array" aca="1" ref="AA130" ca="1">SUMPRODUCT($DG105:$DG110,AA105:AA110,1/($DG105:$DG110+100))+SUMPRODUCT($DG112:$DG114,AA112:AA114,1/($DG112:$DG114+100))</f>
        <v>190485.96694214878</v>
      </c>
      <c r="AB130" s="243" cm="1">
        <f t="array" aca="1" ref="AB130" ca="1">SUMPRODUCT($DG105:$DG110,AB105:AB110,1/($DG105:$DG110+100))+SUMPRODUCT($DG112:$DG114,AB112:AB114,1/($DG112:$DG114+100))</f>
        <v>190485.96694214878</v>
      </c>
      <c r="AC130" s="243" cm="1">
        <f t="array" aca="1" ref="AC130" ca="1">SUMPRODUCT($DG105:$DG110,AC105:AC110,1/($DG105:$DG110+100))+SUMPRODUCT($DG112:$DG114,AC112:AC114,1/($DG112:$DG114+100))</f>
        <v>190485.96694214878</v>
      </c>
      <c r="AD130" s="243" cm="1">
        <f t="array" aca="1" ref="AD130" ca="1">SUMPRODUCT($DG105:$DG110,AD105:AD110,1/($DG105:$DG110+100))+SUMPRODUCT($DG112:$DG114,AD112:AD114,1/($DG112:$DG114+100))</f>
        <v>190485.96694214878</v>
      </c>
      <c r="AE130" s="243" cm="1">
        <f t="array" aca="1" ref="AE130" ca="1">SUMPRODUCT($DG105:$DG110,AE105:AE110,1/($DG105:$DG110+100))+SUMPRODUCT($DG112:$DG114,AE112:AE114,1/($DG112:$DG114+100))</f>
        <v>190485.96694214878</v>
      </c>
      <c r="AF130" s="243" cm="1">
        <f t="array" aca="1" ref="AF130" ca="1">SUMPRODUCT($DG105:$DG110,AF105:AF110,1/($DG105:$DG110+100))+SUMPRODUCT($DG112:$DG114,AF112:AF114,1/($DG112:$DG114+100))</f>
        <v>190485.96694214878</v>
      </c>
      <c r="AG130" s="243" cm="1">
        <f t="array" aca="1" ref="AG130" ca="1">SUMPRODUCT($DG105:$DG110,AG105:AG110,1/($DG105:$DG110+100))+SUMPRODUCT($DG112:$DG114,AG112:AG114,1/($DG112:$DG114+100))</f>
        <v>190485.96694214878</v>
      </c>
      <c r="AH130" s="243" cm="1">
        <f t="array" aca="1" ref="AH130" ca="1">SUMPRODUCT($DG105:$DG110,AH105:AH110,1/($DG105:$DG110+100))+SUMPRODUCT($DG112:$DG114,AH112:AH114,1/($DG112:$DG114+100))</f>
        <v>190485.96694214878</v>
      </c>
      <c r="AI130" s="243" cm="1">
        <f t="array" aca="1" ref="AI130" ca="1">SUMPRODUCT($DG105:$DG110,AI105:AI110,1/($DG105:$DG110+100))+SUMPRODUCT($DG112:$DG114,AI112:AI114,1/($DG112:$DG114+100))</f>
        <v>190485.96694214878</v>
      </c>
      <c r="AJ130" s="243" cm="1">
        <f t="array" aca="1" ref="AJ130" ca="1">SUMPRODUCT($DG105:$DG110,AJ105:AJ110,1/($DG105:$DG110+100))+SUMPRODUCT($DG112:$DG114,AJ112:AJ114,1/($DG112:$DG114+100))</f>
        <v>190485.96694214878</v>
      </c>
      <c r="AK130" s="243" cm="1">
        <f t="array" aca="1" ref="AK130" ca="1">SUMPRODUCT($DG105:$DG110,AK105:AK110,1/($DG105:$DG110+100))+SUMPRODUCT($DG112:$DG114,AK112:AK114,1/($DG112:$DG114+100))</f>
        <v>0</v>
      </c>
      <c r="AL130" s="243" cm="1">
        <f t="array" aca="1" ref="AL130" ca="1">SUMPRODUCT($DG105:$DG110,AL105:AL110,1/($DG105:$DG110+100))+SUMPRODUCT($DG112:$DG114,AL112:AL114,1/($DG112:$DG114+100))</f>
        <v>0</v>
      </c>
      <c r="AM130" s="243" cm="1">
        <f t="array" aca="1" ref="AM130" ca="1">SUMPRODUCT($DG105:$DG110,AM105:AM110,1/($DG105:$DG110+100))+SUMPRODUCT($DG112:$DG114,AM112:AM114,1/($DG112:$DG114+100))</f>
        <v>0</v>
      </c>
      <c r="AN130" s="243" cm="1">
        <f t="array" aca="1" ref="AN130" ca="1">SUMPRODUCT($DG105:$DG110,AN105:AN110,1/($DG105:$DG110+100))+SUMPRODUCT($DG112:$DG114,AN112:AN114,1/($DG112:$DG114+100))</f>
        <v>0</v>
      </c>
      <c r="AO130" s="243" cm="1">
        <f t="array" aca="1" ref="AO130" ca="1">SUMPRODUCT($DG105:$DG110,AO105:AO110,1/($DG105:$DG110+100))+SUMPRODUCT($DG112:$DG114,AO112:AO114,1/($DG112:$DG114+100))</f>
        <v>0</v>
      </c>
      <c r="AP130" s="243" cm="1">
        <f t="array" aca="1" ref="AP130" ca="1">SUMPRODUCT($DG105:$DG110,AP105:AP110,1/($DG105:$DG110+100))+SUMPRODUCT($DG112:$DG114,AP112:AP114,1/($DG112:$DG114+100))</f>
        <v>0</v>
      </c>
      <c r="AQ130" s="243" cm="1">
        <f t="array" aca="1" ref="AQ130" ca="1">SUMPRODUCT($DG105:$DG110,AQ105:AQ110,1/($DG105:$DG110+100))+SUMPRODUCT($DG112:$DG114,AQ112:AQ114,1/($DG112:$DG114+100))</f>
        <v>0</v>
      </c>
      <c r="AR130" s="243" cm="1">
        <f t="array" aca="1" ref="AR130" ca="1">SUMPRODUCT($DG105:$DG110,AR105:AR110,1/($DG105:$DG110+100))+SUMPRODUCT($DG112:$DG114,AR112:AR114,1/($DG112:$DG114+100))</f>
        <v>0</v>
      </c>
      <c r="AS130" s="243" cm="1">
        <f t="array" aca="1" ref="AS130" ca="1">SUMPRODUCT($DG105:$DG110,AS105:AS110,1/($DG105:$DG110+100))+SUMPRODUCT($DG112:$DG114,AS112:AS114,1/($DG112:$DG114+100))</f>
        <v>0</v>
      </c>
      <c r="AT130" s="243" cm="1">
        <f t="array" aca="1" ref="AT130" ca="1">SUMPRODUCT($DG105:$DG110,AT105:AT110,1/($DG105:$DG110+100))+SUMPRODUCT($DG112:$DG114,AT112:AT114,1/($DG112:$DG114+100))</f>
        <v>0</v>
      </c>
      <c r="AU130" s="243" cm="1">
        <f t="array" aca="1" ref="AU130" ca="1">SUMPRODUCT($DG105:$DG110,AU105:AU110,1/($DG105:$DG110+100))+SUMPRODUCT($DG112:$DG114,AU112:AU114,1/($DG112:$DG114+100))</f>
        <v>0</v>
      </c>
      <c r="AV130" s="243" cm="1">
        <f t="array" aca="1" ref="AV130" ca="1">SUMPRODUCT($DG105:$DG110,AV105:AV110,1/($DG105:$DG110+100))+SUMPRODUCT($DG112:$DG114,AV112:AV114,1/($DG112:$DG114+100))</f>
        <v>0</v>
      </c>
      <c r="AW130" s="243" cm="1">
        <f t="array" aca="1" ref="AW130" ca="1">SUMPRODUCT($DG105:$DG110,AW105:AW110,1/($DG105:$DG110+100))+SUMPRODUCT($DG112:$DG114,AW112:AW114,1/($DG112:$DG114+100))</f>
        <v>0</v>
      </c>
      <c r="AX130" s="243" cm="1">
        <f t="array" aca="1" ref="AX130" ca="1">SUMPRODUCT($DG105:$DG110,AX105:AX110,1/($DG105:$DG110+100))+SUMPRODUCT($DG112:$DG114,AX112:AX114,1/($DG112:$DG114+100))</f>
        <v>0</v>
      </c>
      <c r="AY130" s="243" cm="1">
        <f t="array" aca="1" ref="AY130" ca="1">SUMPRODUCT($DG105:$DG110,AY105:AY110,1/($DG105:$DG110+100))+SUMPRODUCT($DG112:$DG114,AY112:AY114,1/($DG112:$DG114+100))</f>
        <v>0</v>
      </c>
      <c r="AZ130" s="243" cm="1">
        <f t="array" aca="1" ref="AZ130" ca="1">SUMPRODUCT($DG105:$DG110,AZ105:AZ110,1/($DG105:$DG110+100))+SUMPRODUCT($DG112:$DG114,AZ112:AZ114,1/($DG112:$DG114+100))</f>
        <v>0</v>
      </c>
      <c r="BA130" s="243" cm="1">
        <f t="array" aca="1" ref="BA130" ca="1">SUMPRODUCT($DG105:$DG110,BA105:BA110,1/($DG105:$DG110+100))+SUMPRODUCT($DG112:$DG114,BA112:BA114,1/($DG112:$DG114+100))</f>
        <v>0</v>
      </c>
      <c r="BB130" s="243" cm="1">
        <f t="array" aca="1" ref="BB130" ca="1">SUMPRODUCT($DG105:$DG110,BB105:BB110,1/($DG105:$DG110+100))+SUMPRODUCT($DG112:$DG114,BB112:BB114,1/($DG112:$DG114+100))</f>
        <v>0</v>
      </c>
      <c r="BC130" s="243" cm="1">
        <f t="array" aca="1" ref="BC130" ca="1">SUMPRODUCT($DG105:$DG110,BC105:BC110,1/($DG105:$DG110+100))+SUMPRODUCT($DG112:$DG114,BC112:BC114,1/($DG112:$DG114+100))</f>
        <v>0</v>
      </c>
      <c r="BD130" s="243" cm="1">
        <f t="array" aca="1" ref="BD130" ca="1">SUMPRODUCT($DG105:$DG110,BD105:BD110,1/($DG105:$DG110+100))+SUMPRODUCT($DG112:$DG114,BD112:BD114,1/($DG112:$DG114+100))</f>
        <v>0</v>
      </c>
      <c r="BE130" s="243" cm="1">
        <f t="array" aca="1" ref="BE130" ca="1">SUMPRODUCT($DG105:$DG110,BE105:BE110,1/($DG105:$DG110+100))+SUMPRODUCT($DG112:$DG114,BE112:BE114,1/($DG112:$DG114+100))</f>
        <v>0</v>
      </c>
      <c r="BF130" s="243" cm="1">
        <f t="array" aca="1" ref="BF130" ca="1">SUMPRODUCT($DG105:$DG110,BF105:BF110,1/($DG105:$DG110+100))+SUMPRODUCT($DG112:$DG114,BF112:BF114,1/($DG112:$DG114+100))</f>
        <v>0</v>
      </c>
      <c r="BG130" s="243" cm="1">
        <f t="array" aca="1" ref="BG130" ca="1">SUMPRODUCT($DG105:$DG110,BG105:BG110,1/($DG105:$DG110+100))+SUMPRODUCT($DG112:$DG114,BG112:BG114,1/($DG112:$DG114+100))</f>
        <v>0</v>
      </c>
      <c r="BH130" s="243" cm="1">
        <f t="array" aca="1" ref="BH130" ca="1">SUMPRODUCT($DG105:$DG110,BH105:BH110,1/($DG105:$DG110+100))+SUMPRODUCT($DG112:$DG114,BH112:BH114,1/($DG112:$DG114+100))</f>
        <v>0</v>
      </c>
      <c r="BI130" s="243" cm="1">
        <f t="array" aca="1" ref="BI130" ca="1">SUMPRODUCT($DG105:$DG110,BI105:BI110,1/($DG105:$DG110+100))+SUMPRODUCT($DG112:$DG114,BI112:BI114,1/($DG112:$DG114+100))</f>
        <v>0</v>
      </c>
      <c r="BJ130" s="243" cm="1">
        <f t="array" aca="1" ref="BJ130" ca="1">SUMPRODUCT($DG105:$DG110,BJ105:BJ110,1/($DG105:$DG110+100))+SUMPRODUCT($DG112:$DG114,BJ112:BJ114,1/($DG112:$DG114+100))</f>
        <v>0</v>
      </c>
      <c r="BK130" s="243" cm="1">
        <f t="array" aca="1" ref="BK130" ca="1">SUMPRODUCT($DG105:$DG110,BK105:BK110,1/($DG105:$DG110+100))+SUMPRODUCT($DG112:$DG114,BK112:BK114,1/($DG112:$DG114+100))</f>
        <v>0</v>
      </c>
      <c r="BL130" s="243" cm="1">
        <f t="array" aca="1" ref="BL130" ca="1">SUMPRODUCT($DG105:$DG110,BL105:BL110,1/($DG105:$DG110+100))+SUMPRODUCT($DG112:$DG114,BL112:BL114,1/($DG112:$DG114+100))</f>
        <v>0</v>
      </c>
      <c r="BM130" s="243" cm="1">
        <f t="array" aca="1" ref="BM130" ca="1">SUMPRODUCT($DG105:$DG110,BM105:BM110,1/($DG105:$DG110+100))+SUMPRODUCT($DG112:$DG114,BM112:BM114,1/($DG112:$DG114+100))</f>
        <v>0</v>
      </c>
      <c r="BN130" s="243" cm="1">
        <f t="array" aca="1" ref="BN130" ca="1">SUMPRODUCT($DG105:$DG110,BN105:BN110,1/($DG105:$DG110+100))+SUMPRODUCT($DG112:$DG114,BN112:BN114,1/($DG112:$DG114+100))</f>
        <v>0</v>
      </c>
      <c r="BO130" s="243" cm="1">
        <f t="array" aca="1" ref="BO130" ca="1">SUMPRODUCT($DG105:$DG110,BO105:BO110,1/($DG105:$DG110+100))+SUMPRODUCT($DG112:$DG114,BO112:BO114,1/($DG112:$DG114+100))</f>
        <v>0</v>
      </c>
      <c r="BP130" s="243" cm="1">
        <f t="array" aca="1" ref="BP130" ca="1">SUMPRODUCT($DG105:$DG110,BP105:BP110,1/($DG105:$DG110+100))+SUMPRODUCT($DG112:$DG114,BP112:BP114,1/($DG112:$DG114+100))</f>
        <v>0</v>
      </c>
      <c r="BQ130" s="243" cm="1">
        <f t="array" aca="1" ref="BQ130" ca="1">SUMPRODUCT($DG105:$DG110,BQ105:BQ110,1/($DG105:$DG110+100))+SUMPRODUCT($DG112:$DG114,BQ112:BQ114,1/($DG112:$DG114+100))</f>
        <v>0</v>
      </c>
      <c r="BR130" s="243" cm="1">
        <f t="array" aca="1" ref="BR130" ca="1">SUMPRODUCT($DG105:$DG110,BR105:BR110,1/($DG105:$DG110+100))+SUMPRODUCT($DG112:$DG114,BR112:BR114,1/($DG112:$DG114+100))</f>
        <v>0</v>
      </c>
      <c r="BS130" s="243" cm="1">
        <f t="array" aca="1" ref="BS130" ca="1">SUMPRODUCT($DG105:$DG110,BS105:BS110,1/($DG105:$DG110+100))+SUMPRODUCT($DG112:$DG114,BS112:BS114,1/($DG112:$DG114+100))</f>
        <v>0</v>
      </c>
      <c r="BT130" s="243" cm="1">
        <f t="array" aca="1" ref="BT130" ca="1">SUMPRODUCT($DG105:$DG110,BT105:BT110,1/($DG105:$DG110+100))+SUMPRODUCT($DG112:$DG114,BT112:BT114,1/($DG112:$DG114+100))</f>
        <v>0</v>
      </c>
      <c r="BU130" s="243" cm="1">
        <f t="array" aca="1" ref="BU130" ca="1">SUMPRODUCT($DG105:$DG110,BU105:BU110,1/($DG105:$DG110+100))+SUMPRODUCT($DG112:$DG114,BU112:BU114,1/($DG112:$DG114+100))</f>
        <v>0</v>
      </c>
      <c r="BV130" s="243" cm="1">
        <f t="array" aca="1" ref="BV130" ca="1">SUMPRODUCT($DG105:$DG110,BV105:BV110,1/($DG105:$DG110+100))+SUMPRODUCT($DG112:$DG114,BV112:BV114,1/($DG112:$DG114+100))</f>
        <v>0</v>
      </c>
      <c r="BW130" s="243" cm="1">
        <f t="array" aca="1" ref="BW130" ca="1">SUMPRODUCT($DG105:$DG110,BW105:BW110,1/($DG105:$DG110+100))+SUMPRODUCT($DG112:$DG114,BW112:BW114,1/($DG112:$DG114+100))</f>
        <v>0</v>
      </c>
      <c r="BX130" s="243" cm="1">
        <f t="array" aca="1" ref="BX130" ca="1">SUMPRODUCT($DG105:$DG110,BX105:BX110,1/($DG105:$DG110+100))+SUMPRODUCT($DG112:$DG114,BX112:BX114,1/($DG112:$DG114+100))</f>
        <v>0</v>
      </c>
      <c r="BY130" s="243" cm="1">
        <f t="array" aca="1" ref="BY130" ca="1">SUMPRODUCT($DG105:$DG110,BY105:BY110,1/($DG105:$DG110+100))+SUMPRODUCT($DG112:$DG114,BY112:BY114,1/($DG112:$DG114+100))</f>
        <v>0</v>
      </c>
      <c r="BZ130" s="243" cm="1">
        <f t="array" aca="1" ref="BZ130" ca="1">SUMPRODUCT($DG105:$DG110,BZ105:BZ110,1/($DG105:$DG110+100))+SUMPRODUCT($DG112:$DG114,BZ112:BZ114,1/($DG112:$DG114+100))</f>
        <v>0</v>
      </c>
      <c r="CA130" s="243" cm="1">
        <f t="array" aca="1" ref="CA130" ca="1">SUMPRODUCT($DG105:$DG110,CA105:CA110,1/($DG105:$DG110+100))+SUMPRODUCT($DG112:$DG114,CA112:CA114,1/($DG112:$DG114+100))</f>
        <v>0</v>
      </c>
      <c r="CB130" s="243" cm="1">
        <f t="array" aca="1" ref="CB130" ca="1">SUMPRODUCT($DG105:$DG110,CB105:CB110,1/($DG105:$DG110+100))+SUMPRODUCT($DG112:$DG114,CB112:CB114,1/($DG112:$DG114+100))</f>
        <v>0</v>
      </c>
      <c r="CC130" s="243" cm="1">
        <f t="array" aca="1" ref="CC130" ca="1">SUMPRODUCT($DG105:$DG110,CC105:CC110,1/($DG105:$DG110+100))+SUMPRODUCT($DG112:$DG114,CC112:CC114,1/($DG112:$DG114+100))</f>
        <v>0</v>
      </c>
      <c r="CD130" s="243" cm="1">
        <f t="array" aca="1" ref="CD130" ca="1">SUMPRODUCT($DG105:$DG110,CD105:CD110,1/($DG105:$DG110+100))+SUMPRODUCT($DG112:$DG114,CD112:CD114,1/($DG112:$DG114+100))</f>
        <v>0</v>
      </c>
      <c r="CE130" s="243" cm="1">
        <f t="array" aca="1" ref="CE130" ca="1">SUMPRODUCT($DG105:$DG110,CE105:CE110,1/($DG105:$DG110+100))+SUMPRODUCT($DG112:$DG114,CE112:CE114,1/($DG112:$DG114+100))</f>
        <v>0</v>
      </c>
      <c r="CF130" s="243" cm="1">
        <f t="array" aca="1" ref="CF130" ca="1">SUMPRODUCT($DG105:$DG110,CF105:CF110,1/($DG105:$DG110+100))+SUMPRODUCT($DG112:$DG114,CF112:CF114,1/($DG112:$DG114+100))</f>
        <v>0</v>
      </c>
      <c r="CG130" s="243" cm="1">
        <f t="array" aca="1" ref="CG130" ca="1">SUMPRODUCT($DG105:$DG110,CG105:CG110,1/($DG105:$DG110+100))+SUMPRODUCT($DG112:$DG114,CG112:CG114,1/($DG112:$DG114+100))</f>
        <v>0</v>
      </c>
      <c r="CH130" s="243" cm="1">
        <f t="array" aca="1" ref="CH130" ca="1">SUMPRODUCT($DG105:$DG110,CH105:CH110,1/($DG105:$DG110+100))+SUMPRODUCT($DG112:$DG114,CH112:CH114,1/($DG112:$DG114+100))</f>
        <v>0</v>
      </c>
      <c r="CI130" s="243" cm="1">
        <f t="array" aca="1" ref="CI130" ca="1">SUMPRODUCT($DG105:$DG110,CI105:CI110,1/($DG105:$DG110+100))+SUMPRODUCT($DG112:$DG114,CI112:CI114,1/($DG112:$DG114+100))</f>
        <v>0</v>
      </c>
      <c r="CJ130" s="243" cm="1">
        <f t="array" aca="1" ref="CJ130" ca="1">SUMPRODUCT($DG105:$DG110,CJ105:CJ110,1/($DG105:$DG110+100))+SUMPRODUCT($DG112:$DG114,CJ112:CJ114,1/($DG112:$DG114+100))</f>
        <v>0</v>
      </c>
      <c r="CK130" s="243" cm="1">
        <f t="array" aca="1" ref="CK130" ca="1">SUMPRODUCT($DG105:$DG110,CK105:CK110,1/($DG105:$DG110+100))+SUMPRODUCT($DG112:$DG114,CK112:CK114,1/($DG112:$DG114+100))</f>
        <v>0</v>
      </c>
      <c r="CL130" s="243" cm="1">
        <f t="array" aca="1" ref="CL130" ca="1">SUMPRODUCT($DG105:$DG110,CL105:CL110,1/($DG105:$DG110+100))+SUMPRODUCT($DG112:$DG114,CL112:CL114,1/($DG112:$DG114+100))</f>
        <v>0</v>
      </c>
      <c r="CM130" s="243" cm="1">
        <f t="array" aca="1" ref="CM130" ca="1">SUMPRODUCT($DG105:$DG110,CM105:CM110,1/($DG105:$DG110+100))+SUMPRODUCT($DG112:$DG114,CM112:CM114,1/($DG112:$DG114+100))</f>
        <v>0</v>
      </c>
      <c r="CN130" s="243" cm="1">
        <f t="array" aca="1" ref="CN130" ca="1">SUMPRODUCT($DG105:$DG110,CN105:CN110,1/($DG105:$DG110+100))+SUMPRODUCT($DG112:$DG114,CN112:CN114,1/($DG112:$DG114+100))</f>
        <v>0</v>
      </c>
      <c r="CO130" s="243" cm="1">
        <f t="array" aca="1" ref="CO130" ca="1">SUMPRODUCT($DG105:$DG110,CO105:CO110,1/($DG105:$DG110+100))+SUMPRODUCT($DG112:$DG114,CO112:CO114,1/($DG112:$DG114+100))</f>
        <v>0</v>
      </c>
      <c r="CP130" s="243" cm="1">
        <f t="array" aca="1" ref="CP130" ca="1">SUMPRODUCT($DG105:$DG110,CP105:CP110,1/($DG105:$DG110+100))+SUMPRODUCT($DG112:$DG114,CP112:CP114,1/($DG112:$DG114+100))</f>
        <v>0</v>
      </c>
      <c r="CQ130" s="243" cm="1">
        <f t="array" aca="1" ref="CQ130" ca="1">SUMPRODUCT($DG105:$DG110,CQ105:CQ110,1/($DG105:$DG110+100))+SUMPRODUCT($DG112:$DG114,CQ112:CQ114,1/($DG112:$DG114+100))</f>
        <v>0</v>
      </c>
      <c r="CR130" s="243" cm="1">
        <f t="array" aca="1" ref="CR130" ca="1">SUMPRODUCT($DG105:$DG110,CR105:CR110,1/($DG105:$DG110+100))+SUMPRODUCT($DG112:$DG114,CR112:CR114,1/($DG112:$DG114+100))</f>
        <v>0</v>
      </c>
      <c r="CS130" s="243" cm="1">
        <f t="array" aca="1" ref="CS130" ca="1">SUMPRODUCT($DG105:$DG110,CS105:CS110,1/($DG105:$DG110+100))+SUMPRODUCT($DG112:$DG114,CS112:CS114,1/($DG112:$DG114+100))</f>
        <v>0</v>
      </c>
      <c r="CT130" s="243" cm="1">
        <f t="array" aca="1" ref="CT130" ca="1">SUMPRODUCT($DG105:$DG110,CT105:CT110,1/($DG105:$DG110+100))+SUMPRODUCT($DG112:$DG114,CT112:CT114,1/($DG112:$DG114+100))</f>
        <v>0</v>
      </c>
      <c r="CU130" s="243" cm="1">
        <f t="array" aca="1" ref="CU130" ca="1">SUMPRODUCT($DG105:$DG110,CU105:CU110,1/($DG105:$DG110+100))+SUMPRODUCT($DG112:$DG114,CU112:CU114,1/($DG112:$DG114+100))</f>
        <v>0</v>
      </c>
      <c r="CV130" s="243" cm="1">
        <f t="array" aca="1" ref="CV130" ca="1">SUMPRODUCT($DG105:$DG110,CV105:CV110,1/($DG105:$DG110+100))+SUMPRODUCT($DG112:$DG114,CV112:CV114,1/($DG112:$DG114+100))</f>
        <v>0</v>
      </c>
      <c r="CW130" s="243" cm="1">
        <f t="array" aca="1" ref="CW130" ca="1">SUMPRODUCT($DG105:$DG110,CW105:CW110,1/($DG105:$DG110+100))+SUMPRODUCT($DG112:$DG114,CW112:CW114,1/($DG112:$DG114+100))</f>
        <v>0</v>
      </c>
      <c r="CX130" s="243" cm="1">
        <f t="array" aca="1" ref="CX130" ca="1">SUMPRODUCT($DG105:$DG110,CX105:CX110,1/($DG105:$DG110+100))+SUMPRODUCT($DG112:$DG114,CX112:CX114,1/($DG112:$DG114+100))</f>
        <v>0</v>
      </c>
      <c r="CY130" s="243" cm="1">
        <f t="array" aca="1" ref="CY130" ca="1">SUMPRODUCT($DG105:$DG110,CY105:CY110,1/($DG105:$DG110+100))+SUMPRODUCT($DG112:$DG114,CY112:CY114,1/($DG112:$DG114+100))</f>
        <v>0</v>
      </c>
      <c r="CZ130" s="243" cm="1">
        <f t="array" aca="1" ref="CZ130" ca="1">SUMPRODUCT($DG105:$DG110,CZ105:CZ110,1/($DG105:$DG110+100))+SUMPRODUCT($DG112:$DG114,CZ112:CZ114,1/($DG112:$DG114+100))</f>
        <v>0</v>
      </c>
      <c r="DA130" s="243" cm="1">
        <f t="array" aca="1" ref="DA130" ca="1">SUMPRODUCT($DG105:$DG110,DA105:DA110,1/($DG105:$DG110+100))+SUMPRODUCT($DG112:$DG114,DA112:DA114,1/($DG112:$DG114+100))</f>
        <v>0</v>
      </c>
      <c r="DB130" s="243" cm="1">
        <f t="array" aca="1" ref="DB130" ca="1">SUMPRODUCT($DG105:$DG110,DB105:DB110,1/($DG105:$DG110+100))+SUMPRODUCT($DG112:$DG114,DB112:DB114,1/($DG112:$DG114+100))</f>
        <v>0</v>
      </c>
      <c r="DC130" s="243" cm="1">
        <f t="array" aca="1" ref="DC130" ca="1">SUMPRODUCT($DG105:$DG110,DC105:DC110,1/($DG105:$DG110+100))+SUMPRODUCT($DG112:$DG114,DC112:DC114,1/($DG112:$DG114+100))</f>
        <v>0</v>
      </c>
      <c r="DE130" s="113" t="str">
        <f t="shared" ca="1" si="74"/>
        <v>J.2.</v>
      </c>
      <c r="DF130">
        <v>1</v>
      </c>
    </row>
    <row r="131" spans="1:110" hidden="1">
      <c r="A131" s="68">
        <v>119</v>
      </c>
      <c r="B131" s="240" t="str">
        <f t="shared" ca="1" si="102"/>
        <v>J.3.</v>
      </c>
      <c r="C131" s="241" t="str">
        <f t="shared" ca="1" si="115"/>
        <v>Bendra pardavimo PVM suma</v>
      </c>
      <c r="D131" s="220"/>
      <c r="E131" s="242" t="str">
        <f t="shared" ca="1" si="103"/>
        <v/>
      </c>
      <c r="F131" s="171">
        <f ca="1">H131+NPV(FD,I131:INDEX(I131:DC131,PAL))</f>
        <v>0</v>
      </c>
      <c r="G131" s="171">
        <f ca="1">SUMIF($H$5:$DC$5,"&lt;="&amp;PAL,$H131:$DC131)</f>
        <v>0</v>
      </c>
      <c r="H131" s="243" cm="1">
        <f t="array" aca="1" ref="H131" ca="1">SUMPRODUCT($DG117:$DG122,H117:H122,1/($DG117:$DG122+100))+SUMPRODUCT($DG124:$DG126,H124:H126,1/($DG124:$DG126+100))</f>
        <v>0</v>
      </c>
      <c r="I131" s="243" cm="1">
        <f t="array" aca="1" ref="I131" ca="1">SUMPRODUCT($DG117:$DG122,I117:I122,1/($DG117:$DG122+100))+SUMPRODUCT($DG124:$DG126,I124:I126,1/($DG124:$DG126+100))</f>
        <v>0</v>
      </c>
      <c r="J131" s="243" cm="1">
        <f t="array" aca="1" ref="J131" ca="1">SUMPRODUCT($DG117:$DG122,J117:J122,1/($DG117:$DG122+100))+SUMPRODUCT($DG124:$DG126,J124:J126,1/($DG124:$DG126+100))</f>
        <v>0</v>
      </c>
      <c r="K131" s="243" cm="1">
        <f t="array" aca="1" ref="K131" ca="1">SUMPRODUCT($DG117:$DG122,K117:K122,1/($DG117:$DG122+100))+SUMPRODUCT($DG124:$DG126,K124:K126,1/($DG124:$DG126+100))</f>
        <v>0</v>
      </c>
      <c r="L131" s="243" cm="1">
        <f t="array" aca="1" ref="L131" ca="1">SUMPRODUCT($DG117:$DG122,L117:L122,1/($DG117:$DG122+100))+SUMPRODUCT($DG124:$DG126,L124:L126,1/($DG124:$DG126+100))</f>
        <v>0</v>
      </c>
      <c r="M131" s="243" cm="1">
        <f t="array" aca="1" ref="M131" ca="1">SUMPRODUCT($DG117:$DG122,M117:M122,1/($DG117:$DG122+100))+SUMPRODUCT($DG124:$DG126,M124:M126,1/($DG124:$DG126+100))</f>
        <v>0</v>
      </c>
      <c r="N131" s="243" cm="1">
        <f t="array" aca="1" ref="N131" ca="1">SUMPRODUCT($DG117:$DG122,N117:N122,1/($DG117:$DG122+100))+SUMPRODUCT($DG124:$DG126,N124:N126,1/($DG124:$DG126+100))</f>
        <v>0</v>
      </c>
      <c r="O131" s="243" cm="1">
        <f t="array" aca="1" ref="O131" ca="1">SUMPRODUCT($DG117:$DG122,O117:O122,1/($DG117:$DG122+100))+SUMPRODUCT($DG124:$DG126,O124:O126,1/($DG124:$DG126+100))</f>
        <v>0</v>
      </c>
      <c r="P131" s="243" cm="1">
        <f t="array" aca="1" ref="P131" ca="1">SUMPRODUCT($DG117:$DG122,P117:P122,1/($DG117:$DG122+100))+SUMPRODUCT($DG124:$DG126,P124:P126,1/($DG124:$DG126+100))</f>
        <v>0</v>
      </c>
      <c r="Q131" s="243" cm="1">
        <f t="array" aca="1" ref="Q131" ca="1">SUMPRODUCT($DG117:$DG122,Q117:Q122,1/($DG117:$DG122+100))+SUMPRODUCT($DG124:$DG126,Q124:Q126,1/($DG124:$DG126+100))</f>
        <v>0</v>
      </c>
      <c r="R131" s="243" cm="1">
        <f t="array" aca="1" ref="R131" ca="1">SUMPRODUCT($DG117:$DG122,R117:R122,1/($DG117:$DG122+100))+SUMPRODUCT($DG124:$DG126,R124:R126,1/($DG124:$DG126+100))</f>
        <v>0</v>
      </c>
      <c r="S131" s="243" cm="1">
        <f t="array" aca="1" ref="S131" ca="1">SUMPRODUCT($DG117:$DG122,S117:S122,1/($DG117:$DG122+100))+SUMPRODUCT($DG124:$DG126,S124:S126,1/($DG124:$DG126+100))</f>
        <v>0</v>
      </c>
      <c r="T131" s="243" cm="1">
        <f t="array" aca="1" ref="T131" ca="1">SUMPRODUCT($DG117:$DG122,T117:T122,1/($DG117:$DG122+100))+SUMPRODUCT($DG124:$DG126,T124:T126,1/($DG124:$DG126+100))</f>
        <v>0</v>
      </c>
      <c r="U131" s="243" cm="1">
        <f t="array" aca="1" ref="U131" ca="1">SUMPRODUCT($DG117:$DG122,U117:U122,1/($DG117:$DG122+100))+SUMPRODUCT($DG124:$DG126,U124:U126,1/($DG124:$DG126+100))</f>
        <v>0</v>
      </c>
      <c r="V131" s="243" cm="1">
        <f t="array" aca="1" ref="V131" ca="1">SUMPRODUCT($DG117:$DG122,V117:V122,1/($DG117:$DG122+100))+SUMPRODUCT($DG124:$DG126,V124:V126,1/($DG124:$DG126+100))</f>
        <v>0</v>
      </c>
      <c r="W131" s="243" cm="1">
        <f t="array" aca="1" ref="W131" ca="1">SUMPRODUCT($DG117:$DG122,W117:W122,1/($DG117:$DG122+100))+SUMPRODUCT($DG124:$DG126,W124:W126,1/($DG124:$DG126+100))</f>
        <v>0</v>
      </c>
      <c r="X131" s="243" cm="1">
        <f t="array" aca="1" ref="X131" ca="1">SUMPRODUCT($DG117:$DG122,X117:X122,1/($DG117:$DG122+100))+SUMPRODUCT($DG124:$DG126,X124:X126,1/($DG124:$DG126+100))</f>
        <v>0</v>
      </c>
      <c r="Y131" s="243" cm="1">
        <f t="array" aca="1" ref="Y131" ca="1">SUMPRODUCT($DG117:$DG122,Y117:Y122,1/($DG117:$DG122+100))+SUMPRODUCT($DG124:$DG126,Y124:Y126,1/($DG124:$DG126+100))</f>
        <v>0</v>
      </c>
      <c r="Z131" s="243" cm="1">
        <f t="array" aca="1" ref="Z131" ca="1">SUMPRODUCT($DG117:$DG122,Z117:Z122,1/($DG117:$DG122+100))+SUMPRODUCT($DG124:$DG126,Z124:Z126,1/($DG124:$DG126+100))</f>
        <v>0</v>
      </c>
      <c r="AA131" s="243" cm="1">
        <f t="array" aca="1" ref="AA131" ca="1">SUMPRODUCT($DG117:$DG122,AA117:AA122,1/($DG117:$DG122+100))+SUMPRODUCT($DG124:$DG126,AA124:AA126,1/($DG124:$DG126+100))</f>
        <v>0</v>
      </c>
      <c r="AB131" s="243" cm="1">
        <f t="array" aca="1" ref="AB131" ca="1">SUMPRODUCT($DG117:$DG122,AB117:AB122,1/($DG117:$DG122+100))+SUMPRODUCT($DG124:$DG126,AB124:AB126,1/($DG124:$DG126+100))</f>
        <v>0</v>
      </c>
      <c r="AC131" s="243" cm="1">
        <f t="array" aca="1" ref="AC131" ca="1">SUMPRODUCT($DG117:$DG122,AC117:AC122,1/($DG117:$DG122+100))+SUMPRODUCT($DG124:$DG126,AC124:AC126,1/($DG124:$DG126+100))</f>
        <v>0</v>
      </c>
      <c r="AD131" s="243" cm="1">
        <f t="array" aca="1" ref="AD131" ca="1">SUMPRODUCT($DG117:$DG122,AD117:AD122,1/($DG117:$DG122+100))+SUMPRODUCT($DG124:$DG126,AD124:AD126,1/($DG124:$DG126+100))</f>
        <v>0</v>
      </c>
      <c r="AE131" s="243" cm="1">
        <f t="array" aca="1" ref="AE131" ca="1">SUMPRODUCT($DG117:$DG122,AE117:AE122,1/($DG117:$DG122+100))+SUMPRODUCT($DG124:$DG126,AE124:AE126,1/($DG124:$DG126+100))</f>
        <v>0</v>
      </c>
      <c r="AF131" s="243" cm="1">
        <f t="array" aca="1" ref="AF131" ca="1">SUMPRODUCT($DG117:$DG122,AF117:AF122,1/($DG117:$DG122+100))+SUMPRODUCT($DG124:$DG126,AF124:AF126,1/($DG124:$DG126+100))</f>
        <v>0</v>
      </c>
      <c r="AG131" s="243" cm="1">
        <f t="array" aca="1" ref="AG131" ca="1">SUMPRODUCT($DG117:$DG122,AG117:AG122,1/($DG117:$DG122+100))+SUMPRODUCT($DG124:$DG126,AG124:AG126,1/($DG124:$DG126+100))</f>
        <v>0</v>
      </c>
      <c r="AH131" s="243" cm="1">
        <f t="array" aca="1" ref="AH131" ca="1">SUMPRODUCT($DG117:$DG122,AH117:AH122,1/($DG117:$DG122+100))+SUMPRODUCT($DG124:$DG126,AH124:AH126,1/($DG124:$DG126+100))</f>
        <v>0</v>
      </c>
      <c r="AI131" s="243" cm="1">
        <f t="array" aca="1" ref="AI131" ca="1">SUMPRODUCT($DG117:$DG122,AI117:AI122,1/($DG117:$DG122+100))+SUMPRODUCT($DG124:$DG126,AI124:AI126,1/($DG124:$DG126+100))</f>
        <v>0</v>
      </c>
      <c r="AJ131" s="243" cm="1">
        <f t="array" aca="1" ref="AJ131" ca="1">SUMPRODUCT($DG117:$DG122,AJ117:AJ122,1/($DG117:$DG122+100))+SUMPRODUCT($DG124:$DG126,AJ124:AJ126,1/($DG124:$DG126+100))</f>
        <v>0</v>
      </c>
      <c r="AK131" s="243" cm="1">
        <f t="array" aca="1" ref="AK131" ca="1">SUMPRODUCT($DG117:$DG122,AK117:AK122,1/($DG117:$DG122+100))+SUMPRODUCT($DG124:$DG126,AK124:AK126,1/($DG124:$DG126+100))</f>
        <v>0</v>
      </c>
      <c r="AL131" s="243" cm="1">
        <f t="array" aca="1" ref="AL131" ca="1">SUMPRODUCT($DG117:$DG122,AL117:AL122,1/($DG117:$DG122+100))+SUMPRODUCT($DG124:$DG126,AL124:AL126,1/($DG124:$DG126+100))</f>
        <v>0</v>
      </c>
      <c r="AM131" s="243" cm="1">
        <f t="array" aca="1" ref="AM131" ca="1">SUMPRODUCT($DG117:$DG122,AM117:AM122,1/($DG117:$DG122+100))+SUMPRODUCT($DG124:$DG126,AM124:AM126,1/($DG124:$DG126+100))</f>
        <v>0</v>
      </c>
      <c r="AN131" s="243" cm="1">
        <f t="array" aca="1" ref="AN131" ca="1">SUMPRODUCT($DG117:$DG122,AN117:AN122,1/($DG117:$DG122+100))+SUMPRODUCT($DG124:$DG126,AN124:AN126,1/($DG124:$DG126+100))</f>
        <v>0</v>
      </c>
      <c r="AO131" s="243" cm="1">
        <f t="array" aca="1" ref="AO131" ca="1">SUMPRODUCT($DG117:$DG122,AO117:AO122,1/($DG117:$DG122+100))+SUMPRODUCT($DG124:$DG126,AO124:AO126,1/($DG124:$DG126+100))</f>
        <v>0</v>
      </c>
      <c r="AP131" s="243" cm="1">
        <f t="array" aca="1" ref="AP131" ca="1">SUMPRODUCT($DG117:$DG122,AP117:AP122,1/($DG117:$DG122+100))+SUMPRODUCT($DG124:$DG126,AP124:AP126,1/($DG124:$DG126+100))</f>
        <v>0</v>
      </c>
      <c r="AQ131" s="243" cm="1">
        <f t="array" aca="1" ref="AQ131" ca="1">SUMPRODUCT($DG117:$DG122,AQ117:AQ122,1/($DG117:$DG122+100))+SUMPRODUCT($DG124:$DG126,AQ124:AQ126,1/($DG124:$DG126+100))</f>
        <v>0</v>
      </c>
      <c r="AR131" s="243" cm="1">
        <f t="array" aca="1" ref="AR131" ca="1">SUMPRODUCT($DG117:$DG122,AR117:AR122,1/($DG117:$DG122+100))+SUMPRODUCT($DG124:$DG126,AR124:AR126,1/($DG124:$DG126+100))</f>
        <v>0</v>
      </c>
      <c r="AS131" s="243" cm="1">
        <f t="array" aca="1" ref="AS131" ca="1">SUMPRODUCT($DG117:$DG122,AS117:AS122,1/($DG117:$DG122+100))+SUMPRODUCT($DG124:$DG126,AS124:AS126,1/($DG124:$DG126+100))</f>
        <v>0</v>
      </c>
      <c r="AT131" s="243" cm="1">
        <f t="array" aca="1" ref="AT131" ca="1">SUMPRODUCT($DG117:$DG122,AT117:AT122,1/($DG117:$DG122+100))+SUMPRODUCT($DG124:$DG126,AT124:AT126,1/($DG124:$DG126+100))</f>
        <v>0</v>
      </c>
      <c r="AU131" s="243" cm="1">
        <f t="array" aca="1" ref="AU131" ca="1">SUMPRODUCT($DG117:$DG122,AU117:AU122,1/($DG117:$DG122+100))+SUMPRODUCT($DG124:$DG126,AU124:AU126,1/($DG124:$DG126+100))</f>
        <v>0</v>
      </c>
      <c r="AV131" s="243" cm="1">
        <f t="array" aca="1" ref="AV131" ca="1">SUMPRODUCT($DG117:$DG122,AV117:AV122,1/($DG117:$DG122+100))+SUMPRODUCT($DG124:$DG126,AV124:AV126,1/($DG124:$DG126+100))</f>
        <v>0</v>
      </c>
      <c r="AW131" s="243" cm="1">
        <f t="array" aca="1" ref="AW131" ca="1">SUMPRODUCT($DG117:$DG122,AW117:AW122,1/($DG117:$DG122+100))+SUMPRODUCT($DG124:$DG126,AW124:AW126,1/($DG124:$DG126+100))</f>
        <v>0</v>
      </c>
      <c r="AX131" s="243" cm="1">
        <f t="array" aca="1" ref="AX131" ca="1">SUMPRODUCT($DG117:$DG122,AX117:AX122,1/($DG117:$DG122+100))+SUMPRODUCT($DG124:$DG126,AX124:AX126,1/($DG124:$DG126+100))</f>
        <v>0</v>
      </c>
      <c r="AY131" s="243" cm="1">
        <f t="array" aca="1" ref="AY131" ca="1">SUMPRODUCT($DG117:$DG122,AY117:AY122,1/($DG117:$DG122+100))+SUMPRODUCT($DG124:$DG126,AY124:AY126,1/($DG124:$DG126+100))</f>
        <v>0</v>
      </c>
      <c r="AZ131" s="243" cm="1">
        <f t="array" aca="1" ref="AZ131" ca="1">SUMPRODUCT($DG117:$DG122,AZ117:AZ122,1/($DG117:$DG122+100))+SUMPRODUCT($DG124:$DG126,AZ124:AZ126,1/($DG124:$DG126+100))</f>
        <v>0</v>
      </c>
      <c r="BA131" s="243" cm="1">
        <f t="array" aca="1" ref="BA131" ca="1">SUMPRODUCT($DG117:$DG122,BA117:BA122,1/($DG117:$DG122+100))+SUMPRODUCT($DG124:$DG126,BA124:BA126,1/($DG124:$DG126+100))</f>
        <v>0</v>
      </c>
      <c r="BB131" s="243" cm="1">
        <f t="array" aca="1" ref="BB131" ca="1">SUMPRODUCT($DG117:$DG122,BB117:BB122,1/($DG117:$DG122+100))+SUMPRODUCT($DG124:$DG126,BB124:BB126,1/($DG124:$DG126+100))</f>
        <v>0</v>
      </c>
      <c r="BC131" s="243" cm="1">
        <f t="array" aca="1" ref="BC131" ca="1">SUMPRODUCT($DG117:$DG122,BC117:BC122,1/($DG117:$DG122+100))+SUMPRODUCT($DG124:$DG126,BC124:BC126,1/($DG124:$DG126+100))</f>
        <v>0</v>
      </c>
      <c r="BD131" s="243" cm="1">
        <f t="array" aca="1" ref="BD131" ca="1">SUMPRODUCT($DG117:$DG122,BD117:BD122,1/($DG117:$DG122+100))+SUMPRODUCT($DG124:$DG126,BD124:BD126,1/($DG124:$DG126+100))</f>
        <v>0</v>
      </c>
      <c r="BE131" s="243" cm="1">
        <f t="array" aca="1" ref="BE131" ca="1">SUMPRODUCT($DG117:$DG122,BE117:BE122,1/($DG117:$DG122+100))+SUMPRODUCT($DG124:$DG126,BE124:BE126,1/($DG124:$DG126+100))</f>
        <v>0</v>
      </c>
      <c r="BF131" s="243" cm="1">
        <f t="array" aca="1" ref="BF131" ca="1">SUMPRODUCT($DG117:$DG122,BF117:BF122,1/($DG117:$DG122+100))+SUMPRODUCT($DG124:$DG126,BF124:BF126,1/($DG124:$DG126+100))</f>
        <v>0</v>
      </c>
      <c r="BG131" s="243" cm="1">
        <f t="array" aca="1" ref="BG131" ca="1">SUMPRODUCT($DG117:$DG122,BG117:BG122,1/($DG117:$DG122+100))+SUMPRODUCT($DG124:$DG126,BG124:BG126,1/($DG124:$DG126+100))</f>
        <v>0</v>
      </c>
      <c r="BH131" s="243" cm="1">
        <f t="array" aca="1" ref="BH131" ca="1">SUMPRODUCT($DG117:$DG122,BH117:BH122,1/($DG117:$DG122+100))+SUMPRODUCT($DG124:$DG126,BH124:BH126,1/($DG124:$DG126+100))</f>
        <v>0</v>
      </c>
      <c r="BI131" s="243" cm="1">
        <f t="array" aca="1" ref="BI131" ca="1">SUMPRODUCT($DG117:$DG122,BI117:BI122,1/($DG117:$DG122+100))+SUMPRODUCT($DG124:$DG126,BI124:BI126,1/($DG124:$DG126+100))</f>
        <v>0</v>
      </c>
      <c r="BJ131" s="243" cm="1">
        <f t="array" aca="1" ref="BJ131" ca="1">SUMPRODUCT($DG117:$DG122,BJ117:BJ122,1/($DG117:$DG122+100))+SUMPRODUCT($DG124:$DG126,BJ124:BJ126,1/($DG124:$DG126+100))</f>
        <v>0</v>
      </c>
      <c r="BK131" s="243" cm="1">
        <f t="array" aca="1" ref="BK131" ca="1">SUMPRODUCT($DG117:$DG122,BK117:BK122,1/($DG117:$DG122+100))+SUMPRODUCT($DG124:$DG126,BK124:BK126,1/($DG124:$DG126+100))</f>
        <v>0</v>
      </c>
      <c r="BL131" s="243" cm="1">
        <f t="array" aca="1" ref="BL131" ca="1">SUMPRODUCT($DG117:$DG122,BL117:BL122,1/($DG117:$DG122+100))+SUMPRODUCT($DG124:$DG126,BL124:BL126,1/($DG124:$DG126+100))</f>
        <v>0</v>
      </c>
      <c r="BM131" s="243" cm="1">
        <f t="array" aca="1" ref="BM131" ca="1">SUMPRODUCT($DG117:$DG122,BM117:BM122,1/($DG117:$DG122+100))+SUMPRODUCT($DG124:$DG126,BM124:BM126,1/($DG124:$DG126+100))</f>
        <v>0</v>
      </c>
      <c r="BN131" s="243" cm="1">
        <f t="array" aca="1" ref="BN131" ca="1">SUMPRODUCT($DG117:$DG122,BN117:BN122,1/($DG117:$DG122+100))+SUMPRODUCT($DG124:$DG126,BN124:BN126,1/($DG124:$DG126+100))</f>
        <v>0</v>
      </c>
      <c r="BO131" s="243" cm="1">
        <f t="array" aca="1" ref="BO131" ca="1">SUMPRODUCT($DG117:$DG122,BO117:BO122,1/($DG117:$DG122+100))+SUMPRODUCT($DG124:$DG126,BO124:BO126,1/($DG124:$DG126+100))</f>
        <v>0</v>
      </c>
      <c r="BP131" s="243" cm="1">
        <f t="array" aca="1" ref="BP131" ca="1">SUMPRODUCT($DG117:$DG122,BP117:BP122,1/($DG117:$DG122+100))+SUMPRODUCT($DG124:$DG126,BP124:BP126,1/($DG124:$DG126+100))</f>
        <v>0</v>
      </c>
      <c r="BQ131" s="243" cm="1">
        <f t="array" aca="1" ref="BQ131" ca="1">SUMPRODUCT($DG117:$DG122,BQ117:BQ122,1/($DG117:$DG122+100))+SUMPRODUCT($DG124:$DG126,BQ124:BQ126,1/($DG124:$DG126+100))</f>
        <v>0</v>
      </c>
      <c r="BR131" s="243" cm="1">
        <f t="array" aca="1" ref="BR131" ca="1">SUMPRODUCT($DG117:$DG122,BR117:BR122,1/($DG117:$DG122+100))+SUMPRODUCT($DG124:$DG126,BR124:BR126,1/($DG124:$DG126+100))</f>
        <v>0</v>
      </c>
      <c r="BS131" s="243" cm="1">
        <f t="array" aca="1" ref="BS131" ca="1">SUMPRODUCT($DG117:$DG122,BS117:BS122,1/($DG117:$DG122+100))+SUMPRODUCT($DG124:$DG126,BS124:BS126,1/($DG124:$DG126+100))</f>
        <v>0</v>
      </c>
      <c r="BT131" s="243" cm="1">
        <f t="array" aca="1" ref="BT131" ca="1">SUMPRODUCT($DG117:$DG122,BT117:BT122,1/($DG117:$DG122+100))+SUMPRODUCT($DG124:$DG126,BT124:BT126,1/($DG124:$DG126+100))</f>
        <v>0</v>
      </c>
      <c r="BU131" s="243" cm="1">
        <f t="array" aca="1" ref="BU131" ca="1">SUMPRODUCT($DG117:$DG122,BU117:BU122,1/($DG117:$DG122+100))+SUMPRODUCT($DG124:$DG126,BU124:BU126,1/($DG124:$DG126+100))</f>
        <v>0</v>
      </c>
      <c r="BV131" s="243" cm="1">
        <f t="array" aca="1" ref="BV131" ca="1">SUMPRODUCT($DG117:$DG122,BV117:BV122,1/($DG117:$DG122+100))+SUMPRODUCT($DG124:$DG126,BV124:BV126,1/($DG124:$DG126+100))</f>
        <v>0</v>
      </c>
      <c r="BW131" s="243" cm="1">
        <f t="array" aca="1" ref="BW131" ca="1">SUMPRODUCT($DG117:$DG122,BW117:BW122,1/($DG117:$DG122+100))+SUMPRODUCT($DG124:$DG126,BW124:BW126,1/($DG124:$DG126+100))</f>
        <v>0</v>
      </c>
      <c r="BX131" s="243" cm="1">
        <f t="array" aca="1" ref="BX131" ca="1">SUMPRODUCT($DG117:$DG122,BX117:BX122,1/($DG117:$DG122+100))+SUMPRODUCT($DG124:$DG126,BX124:BX126,1/($DG124:$DG126+100))</f>
        <v>0</v>
      </c>
      <c r="BY131" s="243" cm="1">
        <f t="array" aca="1" ref="BY131" ca="1">SUMPRODUCT($DG117:$DG122,BY117:BY122,1/($DG117:$DG122+100))+SUMPRODUCT($DG124:$DG126,BY124:BY126,1/($DG124:$DG126+100))</f>
        <v>0</v>
      </c>
      <c r="BZ131" s="243" cm="1">
        <f t="array" aca="1" ref="BZ131" ca="1">SUMPRODUCT($DG117:$DG122,BZ117:BZ122,1/($DG117:$DG122+100))+SUMPRODUCT($DG124:$DG126,BZ124:BZ126,1/($DG124:$DG126+100))</f>
        <v>0</v>
      </c>
      <c r="CA131" s="243" cm="1">
        <f t="array" aca="1" ref="CA131" ca="1">SUMPRODUCT($DG117:$DG122,CA117:CA122,1/($DG117:$DG122+100))+SUMPRODUCT($DG124:$DG126,CA124:CA126,1/($DG124:$DG126+100))</f>
        <v>0</v>
      </c>
      <c r="CB131" s="243" cm="1">
        <f t="array" aca="1" ref="CB131" ca="1">SUMPRODUCT($DG117:$DG122,CB117:CB122,1/($DG117:$DG122+100))+SUMPRODUCT($DG124:$DG126,CB124:CB126,1/($DG124:$DG126+100))</f>
        <v>0</v>
      </c>
      <c r="CC131" s="243" cm="1">
        <f t="array" aca="1" ref="CC131" ca="1">SUMPRODUCT($DG117:$DG122,CC117:CC122,1/($DG117:$DG122+100))+SUMPRODUCT($DG124:$DG126,CC124:CC126,1/($DG124:$DG126+100))</f>
        <v>0</v>
      </c>
      <c r="CD131" s="243" cm="1">
        <f t="array" aca="1" ref="CD131" ca="1">SUMPRODUCT($DG117:$DG122,CD117:CD122,1/($DG117:$DG122+100))+SUMPRODUCT($DG124:$DG126,CD124:CD126,1/($DG124:$DG126+100))</f>
        <v>0</v>
      </c>
      <c r="CE131" s="243" cm="1">
        <f t="array" aca="1" ref="CE131" ca="1">SUMPRODUCT($DG117:$DG122,CE117:CE122,1/($DG117:$DG122+100))+SUMPRODUCT($DG124:$DG126,CE124:CE126,1/($DG124:$DG126+100))</f>
        <v>0</v>
      </c>
      <c r="CF131" s="243" cm="1">
        <f t="array" aca="1" ref="CF131" ca="1">SUMPRODUCT($DG117:$DG122,CF117:CF122,1/($DG117:$DG122+100))+SUMPRODUCT($DG124:$DG126,CF124:CF126,1/($DG124:$DG126+100))</f>
        <v>0</v>
      </c>
      <c r="CG131" s="243" cm="1">
        <f t="array" aca="1" ref="CG131" ca="1">SUMPRODUCT($DG117:$DG122,CG117:CG122,1/($DG117:$DG122+100))+SUMPRODUCT($DG124:$DG126,CG124:CG126,1/($DG124:$DG126+100))</f>
        <v>0</v>
      </c>
      <c r="CH131" s="243" cm="1">
        <f t="array" aca="1" ref="CH131" ca="1">SUMPRODUCT($DG117:$DG122,CH117:CH122,1/($DG117:$DG122+100))+SUMPRODUCT($DG124:$DG126,CH124:CH126,1/($DG124:$DG126+100))</f>
        <v>0</v>
      </c>
      <c r="CI131" s="243" cm="1">
        <f t="array" aca="1" ref="CI131" ca="1">SUMPRODUCT($DG117:$DG122,CI117:CI122,1/($DG117:$DG122+100))+SUMPRODUCT($DG124:$DG126,CI124:CI126,1/($DG124:$DG126+100))</f>
        <v>0</v>
      </c>
      <c r="CJ131" s="243" cm="1">
        <f t="array" aca="1" ref="CJ131" ca="1">SUMPRODUCT($DG117:$DG122,CJ117:CJ122,1/($DG117:$DG122+100))+SUMPRODUCT($DG124:$DG126,CJ124:CJ126,1/($DG124:$DG126+100))</f>
        <v>0</v>
      </c>
      <c r="CK131" s="243" cm="1">
        <f t="array" aca="1" ref="CK131" ca="1">SUMPRODUCT($DG117:$DG122,CK117:CK122,1/($DG117:$DG122+100))+SUMPRODUCT($DG124:$DG126,CK124:CK126,1/($DG124:$DG126+100))</f>
        <v>0</v>
      </c>
      <c r="CL131" s="243" cm="1">
        <f t="array" aca="1" ref="CL131" ca="1">SUMPRODUCT($DG117:$DG122,CL117:CL122,1/($DG117:$DG122+100))+SUMPRODUCT($DG124:$DG126,CL124:CL126,1/($DG124:$DG126+100))</f>
        <v>0</v>
      </c>
      <c r="CM131" s="243" cm="1">
        <f t="array" aca="1" ref="CM131" ca="1">SUMPRODUCT($DG117:$DG122,CM117:CM122,1/($DG117:$DG122+100))+SUMPRODUCT($DG124:$DG126,CM124:CM126,1/($DG124:$DG126+100))</f>
        <v>0</v>
      </c>
      <c r="CN131" s="243" cm="1">
        <f t="array" aca="1" ref="CN131" ca="1">SUMPRODUCT($DG117:$DG122,CN117:CN122,1/($DG117:$DG122+100))+SUMPRODUCT($DG124:$DG126,CN124:CN126,1/($DG124:$DG126+100))</f>
        <v>0</v>
      </c>
      <c r="CO131" s="243" cm="1">
        <f t="array" aca="1" ref="CO131" ca="1">SUMPRODUCT($DG117:$DG122,CO117:CO122,1/($DG117:$DG122+100))+SUMPRODUCT($DG124:$DG126,CO124:CO126,1/($DG124:$DG126+100))</f>
        <v>0</v>
      </c>
      <c r="CP131" s="243" cm="1">
        <f t="array" aca="1" ref="CP131" ca="1">SUMPRODUCT($DG117:$DG122,CP117:CP122,1/($DG117:$DG122+100))+SUMPRODUCT($DG124:$DG126,CP124:CP126,1/($DG124:$DG126+100))</f>
        <v>0</v>
      </c>
      <c r="CQ131" s="243" cm="1">
        <f t="array" aca="1" ref="CQ131" ca="1">SUMPRODUCT($DG117:$DG122,CQ117:CQ122,1/($DG117:$DG122+100))+SUMPRODUCT($DG124:$DG126,CQ124:CQ126,1/($DG124:$DG126+100))</f>
        <v>0</v>
      </c>
      <c r="CR131" s="243" cm="1">
        <f t="array" aca="1" ref="CR131" ca="1">SUMPRODUCT($DG117:$DG122,CR117:CR122,1/($DG117:$DG122+100))+SUMPRODUCT($DG124:$DG126,CR124:CR126,1/($DG124:$DG126+100))</f>
        <v>0</v>
      </c>
      <c r="CS131" s="243" cm="1">
        <f t="array" aca="1" ref="CS131" ca="1">SUMPRODUCT($DG117:$DG122,CS117:CS122,1/($DG117:$DG122+100))+SUMPRODUCT($DG124:$DG126,CS124:CS126,1/($DG124:$DG126+100))</f>
        <v>0</v>
      </c>
      <c r="CT131" s="243" cm="1">
        <f t="array" aca="1" ref="CT131" ca="1">SUMPRODUCT($DG117:$DG122,CT117:CT122,1/($DG117:$DG122+100))+SUMPRODUCT($DG124:$DG126,CT124:CT126,1/($DG124:$DG126+100))</f>
        <v>0</v>
      </c>
      <c r="CU131" s="243" cm="1">
        <f t="array" aca="1" ref="CU131" ca="1">SUMPRODUCT($DG117:$DG122,CU117:CU122,1/($DG117:$DG122+100))+SUMPRODUCT($DG124:$DG126,CU124:CU126,1/($DG124:$DG126+100))</f>
        <v>0</v>
      </c>
      <c r="CV131" s="243" cm="1">
        <f t="array" aca="1" ref="CV131" ca="1">SUMPRODUCT($DG117:$DG122,CV117:CV122,1/($DG117:$DG122+100))+SUMPRODUCT($DG124:$DG126,CV124:CV126,1/($DG124:$DG126+100))</f>
        <v>0</v>
      </c>
      <c r="CW131" s="243" cm="1">
        <f t="array" aca="1" ref="CW131" ca="1">SUMPRODUCT($DG117:$DG122,CW117:CW122,1/($DG117:$DG122+100))+SUMPRODUCT($DG124:$DG126,CW124:CW126,1/($DG124:$DG126+100))</f>
        <v>0</v>
      </c>
      <c r="CX131" s="243" cm="1">
        <f t="array" aca="1" ref="CX131" ca="1">SUMPRODUCT($DG117:$DG122,CX117:CX122,1/($DG117:$DG122+100))+SUMPRODUCT($DG124:$DG126,CX124:CX126,1/($DG124:$DG126+100))</f>
        <v>0</v>
      </c>
      <c r="CY131" s="243" cm="1">
        <f t="array" aca="1" ref="CY131" ca="1">SUMPRODUCT($DG117:$DG122,CY117:CY122,1/($DG117:$DG122+100))+SUMPRODUCT($DG124:$DG126,CY124:CY126,1/($DG124:$DG126+100))</f>
        <v>0</v>
      </c>
      <c r="CZ131" s="243" cm="1">
        <f t="array" aca="1" ref="CZ131" ca="1">SUMPRODUCT($DG117:$DG122,CZ117:CZ122,1/($DG117:$DG122+100))+SUMPRODUCT($DG124:$DG126,CZ124:CZ126,1/($DG124:$DG126+100))</f>
        <v>0</v>
      </c>
      <c r="DA131" s="243" cm="1">
        <f t="array" aca="1" ref="DA131" ca="1">SUMPRODUCT($DG117:$DG122,DA117:DA122,1/($DG117:$DG122+100))+SUMPRODUCT($DG124:$DG126,DA124:DA126,1/($DG124:$DG126+100))</f>
        <v>0</v>
      </c>
      <c r="DB131" s="243" cm="1">
        <f t="array" aca="1" ref="DB131" ca="1">SUMPRODUCT($DG117:$DG122,DB117:DB122,1/($DG117:$DG122+100))+SUMPRODUCT($DG124:$DG126,DB124:DB126,1/($DG124:$DG126+100))</f>
        <v>0</v>
      </c>
      <c r="DC131" s="243" cm="1">
        <f t="array" aca="1" ref="DC131" ca="1">SUMPRODUCT($DG117:$DG122,DC117:DC122,1/($DG117:$DG122+100))+SUMPRODUCT($DG124:$DG126,DC124:DC126,1/($DG124:$DG126+100))</f>
        <v>0</v>
      </c>
      <c r="DE131" s="113" t="str">
        <f t="shared" ca="1" si="74"/>
        <v>J.3.</v>
      </c>
      <c r="DF131">
        <v>1</v>
      </c>
    </row>
    <row r="132" spans="1:110" ht="28.8" hidden="1">
      <c r="A132" s="68">
        <v>120</v>
      </c>
      <c r="B132" s="240" t="str">
        <f t="shared" ca="1" si="102"/>
        <v>K.</v>
      </c>
      <c r="C132" s="303" t="str">
        <f t="shared" ca="1" si="115"/>
        <v>SIEKIAMAS REZULTATAS: Elektros energijos, pagamintos iš AEI dalis, palyginti su bendruoju elektros energijos suvartojimu, sudaro 50% 2050 m. , matavimo vienetas: %</v>
      </c>
      <c r="D132" s="530"/>
      <c r="E132" s="528" t="str">
        <f t="shared" ca="1" si="103"/>
        <v/>
      </c>
      <c r="F132" s="531">
        <f ca="1">H132+NPV(FD,I132:INDEX(I132:DC132,PAL))</f>
        <v>6.5165839968709207</v>
      </c>
      <c r="G132" s="531">
        <f ca="1">SUMIF($H$5:$DC$5,"&lt;="&amp;PAL,$H132:$DC132)</f>
        <v>12</v>
      </c>
      <c r="H132" s="328">
        <f t="shared" ca="1" si="98"/>
        <v>0</v>
      </c>
      <c r="I132" s="328">
        <f t="shared" ref="I132:BT135" ca="1" si="129">OFFSET(INDIRECT("'"&amp;Opt_alt&amp;"'!H12"),$A132,I$5)*$DF132</f>
        <v>0</v>
      </c>
      <c r="J132" s="328">
        <f t="shared" ca="1" si="129"/>
        <v>0</v>
      </c>
      <c r="K132" s="328">
        <f t="shared" ca="1" si="129"/>
        <v>0</v>
      </c>
      <c r="L132" s="328">
        <f t="shared" ca="1" si="129"/>
        <v>0</v>
      </c>
      <c r="M132" s="328">
        <f t="shared" ca="1" si="129"/>
        <v>0.5</v>
      </c>
      <c r="N132" s="328">
        <f t="shared" ca="1" si="129"/>
        <v>0.5</v>
      </c>
      <c r="O132" s="328">
        <f t="shared" ca="1" si="129"/>
        <v>0.5</v>
      </c>
      <c r="P132" s="328">
        <f t="shared" ca="1" si="129"/>
        <v>0.5</v>
      </c>
      <c r="Q132" s="328">
        <f t="shared" ca="1" si="129"/>
        <v>0.5</v>
      </c>
      <c r="R132" s="328">
        <f t="shared" ca="1" si="129"/>
        <v>0.5</v>
      </c>
      <c r="S132" s="328">
        <f t="shared" ca="1" si="129"/>
        <v>0.5</v>
      </c>
      <c r="T132" s="328">
        <f t="shared" ca="1" si="129"/>
        <v>0.5</v>
      </c>
      <c r="U132" s="328">
        <f t="shared" ca="1" si="129"/>
        <v>0.5</v>
      </c>
      <c r="V132" s="328">
        <f t="shared" ca="1" si="129"/>
        <v>0.5</v>
      </c>
      <c r="W132" s="328">
        <f t="shared" ca="1" si="129"/>
        <v>0.5</v>
      </c>
      <c r="X132" s="328">
        <f t="shared" ca="1" si="129"/>
        <v>0.5</v>
      </c>
      <c r="Y132" s="328">
        <f t="shared" ca="1" si="129"/>
        <v>0.5</v>
      </c>
      <c r="Z132" s="328">
        <f t="shared" ca="1" si="129"/>
        <v>0.5</v>
      </c>
      <c r="AA132" s="328">
        <f t="shared" ca="1" si="129"/>
        <v>0.5</v>
      </c>
      <c r="AB132" s="328">
        <f t="shared" ca="1" si="129"/>
        <v>0.5</v>
      </c>
      <c r="AC132" s="328">
        <f t="shared" ca="1" si="129"/>
        <v>0.5</v>
      </c>
      <c r="AD132" s="328">
        <f t="shared" ca="1" si="129"/>
        <v>0.5</v>
      </c>
      <c r="AE132" s="328">
        <f t="shared" ca="1" si="129"/>
        <v>0.5</v>
      </c>
      <c r="AF132" s="328">
        <f t="shared" ca="1" si="129"/>
        <v>0.5</v>
      </c>
      <c r="AG132" s="328">
        <f t="shared" ca="1" si="129"/>
        <v>0.5</v>
      </c>
      <c r="AH132" s="328">
        <f t="shared" ca="1" si="129"/>
        <v>0.5</v>
      </c>
      <c r="AI132" s="328">
        <f t="shared" ca="1" si="129"/>
        <v>0.5</v>
      </c>
      <c r="AJ132" s="328">
        <f t="shared" ca="1" si="129"/>
        <v>0.5</v>
      </c>
      <c r="AK132" s="328">
        <f t="shared" ca="1" si="129"/>
        <v>0</v>
      </c>
      <c r="AL132" s="328">
        <f t="shared" ca="1" si="129"/>
        <v>0</v>
      </c>
      <c r="AM132" s="328">
        <f t="shared" ca="1" si="129"/>
        <v>0</v>
      </c>
      <c r="AN132" s="328">
        <f t="shared" ca="1" si="129"/>
        <v>0</v>
      </c>
      <c r="AO132" s="328">
        <f t="shared" ca="1" si="129"/>
        <v>0</v>
      </c>
      <c r="AP132" s="328">
        <f t="shared" ca="1" si="129"/>
        <v>0</v>
      </c>
      <c r="AQ132" s="328">
        <f t="shared" ca="1" si="129"/>
        <v>0</v>
      </c>
      <c r="AR132" s="328">
        <f t="shared" ca="1" si="129"/>
        <v>0</v>
      </c>
      <c r="AS132" s="328">
        <f t="shared" ca="1" si="129"/>
        <v>0</v>
      </c>
      <c r="AT132" s="328">
        <f t="shared" ca="1" si="129"/>
        <v>0</v>
      </c>
      <c r="AU132" s="328">
        <f t="shared" ca="1" si="129"/>
        <v>0</v>
      </c>
      <c r="AV132" s="328">
        <f t="shared" ca="1" si="129"/>
        <v>0</v>
      </c>
      <c r="AW132" s="328">
        <f t="shared" ca="1" si="129"/>
        <v>0</v>
      </c>
      <c r="AX132" s="328">
        <f t="shared" ca="1" si="129"/>
        <v>0</v>
      </c>
      <c r="AY132" s="328">
        <f t="shared" ca="1" si="129"/>
        <v>0</v>
      </c>
      <c r="AZ132" s="328">
        <f t="shared" ca="1" si="129"/>
        <v>0</v>
      </c>
      <c r="BA132" s="328">
        <f t="shared" ca="1" si="129"/>
        <v>0</v>
      </c>
      <c r="BB132" s="328">
        <f t="shared" ca="1" si="129"/>
        <v>0</v>
      </c>
      <c r="BC132" s="328">
        <f t="shared" ca="1" si="129"/>
        <v>0</v>
      </c>
      <c r="BD132" s="328">
        <f t="shared" ca="1" si="129"/>
        <v>0</v>
      </c>
      <c r="BE132" s="328">
        <f t="shared" ca="1" si="129"/>
        <v>0</v>
      </c>
      <c r="BF132" s="328">
        <f t="shared" ca="1" si="129"/>
        <v>0</v>
      </c>
      <c r="BG132" s="328">
        <f t="shared" ca="1" si="129"/>
        <v>0</v>
      </c>
      <c r="BH132" s="328">
        <f t="shared" ca="1" si="129"/>
        <v>0</v>
      </c>
      <c r="BI132" s="328">
        <f t="shared" ca="1" si="129"/>
        <v>0</v>
      </c>
      <c r="BJ132" s="328">
        <f t="shared" ca="1" si="129"/>
        <v>0</v>
      </c>
      <c r="BK132" s="328">
        <f t="shared" ca="1" si="129"/>
        <v>0</v>
      </c>
      <c r="BL132" s="328">
        <f t="shared" ca="1" si="129"/>
        <v>0</v>
      </c>
      <c r="BM132" s="328">
        <f t="shared" ca="1" si="129"/>
        <v>0</v>
      </c>
      <c r="BN132" s="328">
        <f t="shared" ca="1" si="129"/>
        <v>0</v>
      </c>
      <c r="BO132" s="328">
        <f t="shared" ca="1" si="129"/>
        <v>0</v>
      </c>
      <c r="BP132" s="328">
        <f t="shared" ca="1" si="129"/>
        <v>0</v>
      </c>
      <c r="BQ132" s="328">
        <f t="shared" ca="1" si="129"/>
        <v>0</v>
      </c>
      <c r="BR132" s="328">
        <f t="shared" ca="1" si="129"/>
        <v>0</v>
      </c>
      <c r="BS132" s="328">
        <f t="shared" ca="1" si="129"/>
        <v>0</v>
      </c>
      <c r="BT132" s="328">
        <f t="shared" ca="1" si="129"/>
        <v>0</v>
      </c>
      <c r="BU132" s="328">
        <f t="shared" ref="BU132:DC134" ca="1" si="130">OFFSET(INDIRECT("'"&amp;Opt_alt&amp;"'!H12"),$A132,BU$5)*$DF132</f>
        <v>0</v>
      </c>
      <c r="BV132" s="328">
        <f t="shared" ca="1" si="130"/>
        <v>0</v>
      </c>
      <c r="BW132" s="328">
        <f t="shared" ca="1" si="130"/>
        <v>0</v>
      </c>
      <c r="BX132" s="328">
        <f t="shared" ca="1" si="130"/>
        <v>0</v>
      </c>
      <c r="BY132" s="328">
        <f t="shared" ca="1" si="130"/>
        <v>0</v>
      </c>
      <c r="BZ132" s="328">
        <f t="shared" ca="1" si="130"/>
        <v>0</v>
      </c>
      <c r="CA132" s="328">
        <f t="shared" ca="1" si="130"/>
        <v>0</v>
      </c>
      <c r="CB132" s="328">
        <f t="shared" ca="1" si="130"/>
        <v>0</v>
      </c>
      <c r="CC132" s="328">
        <f t="shared" ca="1" si="130"/>
        <v>0</v>
      </c>
      <c r="CD132" s="328">
        <f t="shared" ca="1" si="130"/>
        <v>0</v>
      </c>
      <c r="CE132" s="328">
        <f t="shared" ca="1" si="130"/>
        <v>0</v>
      </c>
      <c r="CF132" s="328">
        <f t="shared" ca="1" si="130"/>
        <v>0</v>
      </c>
      <c r="CG132" s="328">
        <f t="shared" ca="1" si="130"/>
        <v>0</v>
      </c>
      <c r="CH132" s="328">
        <f t="shared" ca="1" si="130"/>
        <v>0</v>
      </c>
      <c r="CI132" s="328">
        <f t="shared" ca="1" si="130"/>
        <v>0</v>
      </c>
      <c r="CJ132" s="328">
        <f t="shared" ca="1" si="130"/>
        <v>0</v>
      </c>
      <c r="CK132" s="328">
        <f t="shared" ca="1" si="130"/>
        <v>0</v>
      </c>
      <c r="CL132" s="328">
        <f t="shared" ca="1" si="130"/>
        <v>0</v>
      </c>
      <c r="CM132" s="328">
        <f t="shared" ca="1" si="130"/>
        <v>0</v>
      </c>
      <c r="CN132" s="328">
        <f t="shared" ca="1" si="130"/>
        <v>0</v>
      </c>
      <c r="CO132" s="328">
        <f t="shared" ca="1" si="130"/>
        <v>0</v>
      </c>
      <c r="CP132" s="328">
        <f t="shared" ca="1" si="130"/>
        <v>0</v>
      </c>
      <c r="CQ132" s="328">
        <f t="shared" ca="1" si="130"/>
        <v>0</v>
      </c>
      <c r="CR132" s="328">
        <f t="shared" ca="1" si="130"/>
        <v>0</v>
      </c>
      <c r="CS132" s="328">
        <f t="shared" ca="1" si="130"/>
        <v>0</v>
      </c>
      <c r="CT132" s="328">
        <f t="shared" ca="1" si="130"/>
        <v>0</v>
      </c>
      <c r="CU132" s="328">
        <f t="shared" ca="1" si="130"/>
        <v>0</v>
      </c>
      <c r="CV132" s="328">
        <f t="shared" ca="1" si="130"/>
        <v>0</v>
      </c>
      <c r="CW132" s="328">
        <f t="shared" ca="1" si="130"/>
        <v>0</v>
      </c>
      <c r="CX132" s="328">
        <f t="shared" ca="1" si="130"/>
        <v>0</v>
      </c>
      <c r="CY132" s="328">
        <f t="shared" ca="1" si="130"/>
        <v>0</v>
      </c>
      <c r="CZ132" s="328">
        <f t="shared" ca="1" si="130"/>
        <v>0</v>
      </c>
      <c r="DA132" s="328">
        <f t="shared" ca="1" si="130"/>
        <v>0</v>
      </c>
      <c r="DB132" s="328">
        <f t="shared" ca="1" si="130"/>
        <v>0</v>
      </c>
      <c r="DC132" s="328">
        <f t="shared" ca="1" si="130"/>
        <v>0</v>
      </c>
      <c r="DE132" s="113" t="str">
        <f t="shared" ca="1" si="74"/>
        <v>K.</v>
      </c>
      <c r="DF132">
        <v>1</v>
      </c>
    </row>
    <row r="133" spans="1:110" hidden="1">
      <c r="A133" s="68">
        <v>121</v>
      </c>
      <c r="B133" s="240" t="str">
        <f t="shared" ca="1" si="102"/>
        <v>L.</v>
      </c>
      <c r="C133" s="303" t="str">
        <f t="shared" ca="1" si="115"/>
        <v>SOCIALINIS - EKONOMINIS POVEIKIS</v>
      </c>
      <c r="D133" s="530"/>
      <c r="E133" s="528" t="str">
        <f t="shared" ca="1" si="103"/>
        <v/>
      </c>
      <c r="F133" s="336">
        <f ca="1">SUM(F134-F142)</f>
        <v>17822479574.528759</v>
      </c>
      <c r="G133" s="531">
        <f ca="1">SUMIF($H$5:$DC$5,"&lt;="&amp;PAL,$H133:$DC133)</f>
        <v>37128472438.562134</v>
      </c>
      <c r="H133" s="328">
        <f ca="1">SUM(H134)-H142</f>
        <v>0</v>
      </c>
      <c r="I133" s="328">
        <f t="shared" ref="I133:BT133" ca="1" si="131">SUM(I134)-I142</f>
        <v>0</v>
      </c>
      <c r="J133" s="328">
        <f t="shared" ca="1" si="131"/>
        <v>0</v>
      </c>
      <c r="K133" s="328">
        <f t="shared" ca="1" si="131"/>
        <v>0</v>
      </c>
      <c r="L133" s="328">
        <f t="shared" ca="1" si="131"/>
        <v>0</v>
      </c>
      <c r="M133" s="328">
        <f t="shared" ca="1" si="131"/>
        <v>1089428354.6999998</v>
      </c>
      <c r="N133" s="328">
        <f t="shared" ca="1" si="131"/>
        <v>1132907995.8399997</v>
      </c>
      <c r="O133" s="328">
        <f t="shared" ca="1" si="131"/>
        <v>1203194322.0630603</v>
      </c>
      <c r="P133" s="328">
        <f t="shared" ca="1" si="131"/>
        <v>1521124682.1836066</v>
      </c>
      <c r="Q133" s="328">
        <f t="shared" ca="1" si="131"/>
        <v>1577029988.3497815</v>
      </c>
      <c r="R133" s="328">
        <f t="shared" ca="1" si="131"/>
        <v>1669435774.0608742</v>
      </c>
      <c r="S133" s="328">
        <f t="shared" ca="1" si="131"/>
        <v>1763176045.1987433</v>
      </c>
      <c r="T133" s="328">
        <f t="shared" ca="1" si="131"/>
        <v>1847254993.3760655</v>
      </c>
      <c r="U133" s="328">
        <f t="shared" ca="1" si="131"/>
        <v>1997119487.5300002</v>
      </c>
      <c r="V133" s="328">
        <f t="shared" ca="1" si="131"/>
        <v>2074057776.6599998</v>
      </c>
      <c r="W133" s="328">
        <f t="shared" ca="1" si="131"/>
        <v>2151662359.3299999</v>
      </c>
      <c r="X133" s="328">
        <f t="shared" ca="1" si="131"/>
        <v>2231610829.9500003</v>
      </c>
      <c r="Y133" s="328">
        <f t="shared" ca="1" si="131"/>
        <v>2311550025.8000002</v>
      </c>
      <c r="Z133" s="328">
        <f t="shared" ca="1" si="131"/>
        <v>2393592727.6300001</v>
      </c>
      <c r="AA133" s="328">
        <f t="shared" ca="1" si="131"/>
        <v>2475866536.6600003</v>
      </c>
      <c r="AB133" s="328">
        <f t="shared" ca="1" si="131"/>
        <v>915082400.17000008</v>
      </c>
      <c r="AC133" s="328">
        <f t="shared" ca="1" si="131"/>
        <v>954550676.2299999</v>
      </c>
      <c r="AD133" s="328">
        <f t="shared" ca="1" si="131"/>
        <v>994471891.92000008</v>
      </c>
      <c r="AE133" s="328">
        <f t="shared" ca="1" si="131"/>
        <v>1034393877.89</v>
      </c>
      <c r="AF133" s="328">
        <f t="shared" ca="1" si="131"/>
        <v>1074547356.2000003</v>
      </c>
      <c r="AG133" s="328">
        <f t="shared" ca="1" si="131"/>
        <v>1116138046.95</v>
      </c>
      <c r="AH133" s="328">
        <f t="shared" ca="1" si="131"/>
        <v>1157960615.1800001</v>
      </c>
      <c r="AI133" s="328">
        <f t="shared" ca="1" si="131"/>
        <v>1200015060.8900001</v>
      </c>
      <c r="AJ133" s="328">
        <f t="shared" ca="1" si="131"/>
        <v>1242300613.8000002</v>
      </c>
      <c r="AK133" s="328">
        <f t="shared" ca="1" si="131"/>
        <v>0</v>
      </c>
      <c r="AL133" s="328">
        <f t="shared" ca="1" si="131"/>
        <v>0</v>
      </c>
      <c r="AM133" s="328">
        <f t="shared" ca="1" si="131"/>
        <v>0</v>
      </c>
      <c r="AN133" s="328">
        <f t="shared" ca="1" si="131"/>
        <v>0</v>
      </c>
      <c r="AO133" s="328">
        <f t="shared" ca="1" si="131"/>
        <v>0</v>
      </c>
      <c r="AP133" s="328">
        <f t="shared" ca="1" si="131"/>
        <v>0</v>
      </c>
      <c r="AQ133" s="328">
        <f t="shared" ca="1" si="131"/>
        <v>0</v>
      </c>
      <c r="AR133" s="328">
        <f t="shared" ca="1" si="131"/>
        <v>0</v>
      </c>
      <c r="AS133" s="328">
        <f t="shared" ca="1" si="131"/>
        <v>0</v>
      </c>
      <c r="AT133" s="328">
        <f t="shared" ca="1" si="131"/>
        <v>0</v>
      </c>
      <c r="AU133" s="328">
        <f t="shared" ca="1" si="131"/>
        <v>0</v>
      </c>
      <c r="AV133" s="328">
        <f t="shared" ca="1" si="131"/>
        <v>0</v>
      </c>
      <c r="AW133" s="328">
        <f t="shared" ca="1" si="131"/>
        <v>0</v>
      </c>
      <c r="AX133" s="328">
        <f t="shared" ca="1" si="131"/>
        <v>0</v>
      </c>
      <c r="AY133" s="328">
        <f t="shared" ca="1" si="131"/>
        <v>0</v>
      </c>
      <c r="AZ133" s="328">
        <f t="shared" ca="1" si="131"/>
        <v>0</v>
      </c>
      <c r="BA133" s="328">
        <f t="shared" ca="1" si="131"/>
        <v>0</v>
      </c>
      <c r="BB133" s="328">
        <f t="shared" ca="1" si="131"/>
        <v>0</v>
      </c>
      <c r="BC133" s="328">
        <f t="shared" ca="1" si="131"/>
        <v>0</v>
      </c>
      <c r="BD133" s="328">
        <f t="shared" ca="1" si="131"/>
        <v>0</v>
      </c>
      <c r="BE133" s="328">
        <f t="shared" ca="1" si="131"/>
        <v>0</v>
      </c>
      <c r="BF133" s="328">
        <f t="shared" ca="1" si="131"/>
        <v>0</v>
      </c>
      <c r="BG133" s="328">
        <f t="shared" ca="1" si="131"/>
        <v>0</v>
      </c>
      <c r="BH133" s="328">
        <f t="shared" ca="1" si="131"/>
        <v>0</v>
      </c>
      <c r="BI133" s="328">
        <f t="shared" ca="1" si="131"/>
        <v>0</v>
      </c>
      <c r="BJ133" s="328">
        <f t="shared" ca="1" si="131"/>
        <v>0</v>
      </c>
      <c r="BK133" s="328">
        <f t="shared" ca="1" si="131"/>
        <v>0</v>
      </c>
      <c r="BL133" s="328">
        <f t="shared" ca="1" si="131"/>
        <v>0</v>
      </c>
      <c r="BM133" s="328">
        <f t="shared" ca="1" si="131"/>
        <v>0</v>
      </c>
      <c r="BN133" s="328">
        <f t="shared" ca="1" si="131"/>
        <v>0</v>
      </c>
      <c r="BO133" s="328">
        <f t="shared" ca="1" si="131"/>
        <v>0</v>
      </c>
      <c r="BP133" s="328">
        <f t="shared" ca="1" si="131"/>
        <v>0</v>
      </c>
      <c r="BQ133" s="328">
        <f t="shared" ca="1" si="131"/>
        <v>0</v>
      </c>
      <c r="BR133" s="328">
        <f t="shared" ca="1" si="131"/>
        <v>0</v>
      </c>
      <c r="BS133" s="328">
        <f t="shared" ca="1" si="131"/>
        <v>0</v>
      </c>
      <c r="BT133" s="328">
        <f t="shared" ca="1" si="131"/>
        <v>0</v>
      </c>
      <c r="BU133" s="328">
        <f t="shared" ref="BU133:DC133" ca="1" si="132">SUM(BU134)-BU142</f>
        <v>0</v>
      </c>
      <c r="BV133" s="328">
        <f t="shared" ca="1" si="132"/>
        <v>0</v>
      </c>
      <c r="BW133" s="328">
        <f t="shared" ca="1" si="132"/>
        <v>0</v>
      </c>
      <c r="BX133" s="328">
        <f t="shared" ca="1" si="132"/>
        <v>0</v>
      </c>
      <c r="BY133" s="328">
        <f t="shared" ca="1" si="132"/>
        <v>0</v>
      </c>
      <c r="BZ133" s="328">
        <f t="shared" ca="1" si="132"/>
        <v>0</v>
      </c>
      <c r="CA133" s="328">
        <f t="shared" ca="1" si="132"/>
        <v>0</v>
      </c>
      <c r="CB133" s="328">
        <f t="shared" ca="1" si="132"/>
        <v>0</v>
      </c>
      <c r="CC133" s="328">
        <f t="shared" ca="1" si="132"/>
        <v>0</v>
      </c>
      <c r="CD133" s="328">
        <f t="shared" ca="1" si="132"/>
        <v>0</v>
      </c>
      <c r="CE133" s="328">
        <f t="shared" ca="1" si="132"/>
        <v>0</v>
      </c>
      <c r="CF133" s="328">
        <f t="shared" ca="1" si="132"/>
        <v>0</v>
      </c>
      <c r="CG133" s="328">
        <f t="shared" ca="1" si="132"/>
        <v>0</v>
      </c>
      <c r="CH133" s="328">
        <f t="shared" ca="1" si="132"/>
        <v>0</v>
      </c>
      <c r="CI133" s="328">
        <f t="shared" ca="1" si="132"/>
        <v>0</v>
      </c>
      <c r="CJ133" s="328">
        <f t="shared" ca="1" si="132"/>
        <v>0</v>
      </c>
      <c r="CK133" s="328">
        <f t="shared" ca="1" si="132"/>
        <v>0</v>
      </c>
      <c r="CL133" s="328">
        <f t="shared" ca="1" si="132"/>
        <v>0</v>
      </c>
      <c r="CM133" s="328">
        <f t="shared" ca="1" si="132"/>
        <v>0</v>
      </c>
      <c r="CN133" s="328">
        <f t="shared" ca="1" si="132"/>
        <v>0</v>
      </c>
      <c r="CO133" s="328">
        <f t="shared" ca="1" si="132"/>
        <v>0</v>
      </c>
      <c r="CP133" s="328">
        <f t="shared" ca="1" si="132"/>
        <v>0</v>
      </c>
      <c r="CQ133" s="328">
        <f t="shared" ca="1" si="132"/>
        <v>0</v>
      </c>
      <c r="CR133" s="328">
        <f t="shared" ca="1" si="132"/>
        <v>0</v>
      </c>
      <c r="CS133" s="328">
        <f t="shared" ca="1" si="132"/>
        <v>0</v>
      </c>
      <c r="CT133" s="328">
        <f t="shared" ca="1" si="132"/>
        <v>0</v>
      </c>
      <c r="CU133" s="328">
        <f t="shared" ca="1" si="132"/>
        <v>0</v>
      </c>
      <c r="CV133" s="328">
        <f t="shared" ca="1" si="132"/>
        <v>0</v>
      </c>
      <c r="CW133" s="328">
        <f t="shared" ca="1" si="132"/>
        <v>0</v>
      </c>
      <c r="CX133" s="328">
        <f t="shared" ca="1" si="132"/>
        <v>0</v>
      </c>
      <c r="CY133" s="328">
        <f t="shared" ca="1" si="132"/>
        <v>0</v>
      </c>
      <c r="CZ133" s="328">
        <f t="shared" ca="1" si="132"/>
        <v>0</v>
      </c>
      <c r="DA133" s="328">
        <f t="shared" ca="1" si="132"/>
        <v>0</v>
      </c>
      <c r="DB133" s="328">
        <f t="shared" ca="1" si="132"/>
        <v>0</v>
      </c>
      <c r="DC133" s="328">
        <f t="shared" ca="1" si="132"/>
        <v>0</v>
      </c>
      <c r="DE133" s="113" t="str">
        <f t="shared" ca="1" si="74"/>
        <v>L.</v>
      </c>
      <c r="DF133">
        <v>1</v>
      </c>
    </row>
    <row r="134" spans="1:110" hidden="1">
      <c r="A134" s="68">
        <v>122</v>
      </c>
      <c r="B134" s="240" t="str">
        <f t="shared" ca="1" si="102"/>
        <v>L.1.</v>
      </c>
      <c r="C134" s="241" t="str">
        <f t="shared" ca="1" si="115"/>
        <v>Socialinio - ekonominio poveikio nauda</v>
      </c>
      <c r="D134" s="220"/>
      <c r="E134" s="242" t="str">
        <f t="shared" ca="1" si="103"/>
        <v/>
      </c>
      <c r="F134" s="173">
        <f ca="1">SUM(F135:F141)</f>
        <v>17822479574.528759</v>
      </c>
      <c r="G134" s="171">
        <f ca="1">SUMIF($H$5:$DC$5,"&lt;="&amp;PAL,$H134:$DC134)</f>
        <v>37128472438.562134</v>
      </c>
      <c r="H134" s="243">
        <f t="shared" ca="1" si="98"/>
        <v>0</v>
      </c>
      <c r="I134" s="243">
        <f t="shared" ca="1" si="129"/>
        <v>0</v>
      </c>
      <c r="J134" s="243">
        <f t="shared" ca="1" si="129"/>
        <v>0</v>
      </c>
      <c r="K134" s="243">
        <f t="shared" ca="1" si="129"/>
        <v>0</v>
      </c>
      <c r="L134" s="243">
        <f t="shared" ca="1" si="129"/>
        <v>0</v>
      </c>
      <c r="M134" s="243">
        <f t="shared" ca="1" si="129"/>
        <v>1089428354.6999998</v>
      </c>
      <c r="N134" s="243">
        <f t="shared" ca="1" si="129"/>
        <v>1132907995.8399997</v>
      </c>
      <c r="O134" s="243">
        <f t="shared" ca="1" si="129"/>
        <v>1203194322.0630603</v>
      </c>
      <c r="P134" s="243">
        <f t="shared" ca="1" si="129"/>
        <v>1521124682.1836066</v>
      </c>
      <c r="Q134" s="243">
        <f t="shared" ca="1" si="129"/>
        <v>1577029988.3497815</v>
      </c>
      <c r="R134" s="243">
        <f t="shared" ca="1" si="129"/>
        <v>1669435774.0608742</v>
      </c>
      <c r="S134" s="243">
        <f t="shared" ca="1" si="129"/>
        <v>1763176045.1987433</v>
      </c>
      <c r="T134" s="243">
        <f t="shared" ca="1" si="129"/>
        <v>1847254993.3760655</v>
      </c>
      <c r="U134" s="243">
        <f t="shared" ca="1" si="129"/>
        <v>1997119487.5300002</v>
      </c>
      <c r="V134" s="243">
        <f t="shared" ca="1" si="129"/>
        <v>2074057776.6599998</v>
      </c>
      <c r="W134" s="243">
        <f t="shared" ca="1" si="129"/>
        <v>2151662359.3299999</v>
      </c>
      <c r="X134" s="243">
        <f t="shared" ca="1" si="129"/>
        <v>2231610829.9500003</v>
      </c>
      <c r="Y134" s="243">
        <f t="shared" ca="1" si="129"/>
        <v>2311550025.8000002</v>
      </c>
      <c r="Z134" s="243">
        <f t="shared" ca="1" si="129"/>
        <v>2393592727.6300001</v>
      </c>
      <c r="AA134" s="243">
        <f t="shared" ca="1" si="129"/>
        <v>2475866536.6600003</v>
      </c>
      <c r="AB134" s="243">
        <f t="shared" ca="1" si="129"/>
        <v>915082400.17000008</v>
      </c>
      <c r="AC134" s="243">
        <f t="shared" ca="1" si="129"/>
        <v>954550676.2299999</v>
      </c>
      <c r="AD134" s="243">
        <f t="shared" ca="1" si="129"/>
        <v>994471891.92000008</v>
      </c>
      <c r="AE134" s="243">
        <f t="shared" ca="1" si="129"/>
        <v>1034393877.89</v>
      </c>
      <c r="AF134" s="243">
        <f t="shared" ca="1" si="129"/>
        <v>1074547356.2000003</v>
      </c>
      <c r="AG134" s="243">
        <f t="shared" ca="1" si="129"/>
        <v>1116138046.95</v>
      </c>
      <c r="AH134" s="243">
        <f t="shared" ca="1" si="129"/>
        <v>1157960615.1800001</v>
      </c>
      <c r="AI134" s="243">
        <f t="shared" ca="1" si="129"/>
        <v>1200015060.8900001</v>
      </c>
      <c r="AJ134" s="243">
        <f t="shared" ca="1" si="129"/>
        <v>1242300613.8000002</v>
      </c>
      <c r="AK134" s="243">
        <f t="shared" ca="1" si="129"/>
        <v>0</v>
      </c>
      <c r="AL134" s="243">
        <f t="shared" ca="1" si="129"/>
        <v>0</v>
      </c>
      <c r="AM134" s="243">
        <f t="shared" ca="1" si="129"/>
        <v>0</v>
      </c>
      <c r="AN134" s="243">
        <f t="shared" ca="1" si="129"/>
        <v>0</v>
      </c>
      <c r="AO134" s="243">
        <f t="shared" ca="1" si="129"/>
        <v>0</v>
      </c>
      <c r="AP134" s="243">
        <f t="shared" ca="1" si="129"/>
        <v>0</v>
      </c>
      <c r="AQ134" s="243">
        <f t="shared" ca="1" si="129"/>
        <v>0</v>
      </c>
      <c r="AR134" s="243">
        <f t="shared" ca="1" si="129"/>
        <v>0</v>
      </c>
      <c r="AS134" s="243">
        <f t="shared" ca="1" si="129"/>
        <v>0</v>
      </c>
      <c r="AT134" s="243">
        <f t="shared" ca="1" si="129"/>
        <v>0</v>
      </c>
      <c r="AU134" s="243">
        <f t="shared" ca="1" si="129"/>
        <v>0</v>
      </c>
      <c r="AV134" s="243">
        <f t="shared" ca="1" si="129"/>
        <v>0</v>
      </c>
      <c r="AW134" s="243">
        <f t="shared" ca="1" si="129"/>
        <v>0</v>
      </c>
      <c r="AX134" s="243">
        <f t="shared" ca="1" si="129"/>
        <v>0</v>
      </c>
      <c r="AY134" s="243">
        <f t="shared" ca="1" si="129"/>
        <v>0</v>
      </c>
      <c r="AZ134" s="243">
        <f t="shared" ca="1" si="129"/>
        <v>0</v>
      </c>
      <c r="BA134" s="243">
        <f t="shared" ca="1" si="129"/>
        <v>0</v>
      </c>
      <c r="BB134" s="243">
        <f t="shared" ca="1" si="129"/>
        <v>0</v>
      </c>
      <c r="BC134" s="243">
        <f t="shared" ca="1" si="129"/>
        <v>0</v>
      </c>
      <c r="BD134" s="243">
        <f t="shared" ca="1" si="129"/>
        <v>0</v>
      </c>
      <c r="BE134" s="243">
        <f t="shared" ca="1" si="129"/>
        <v>0</v>
      </c>
      <c r="BF134" s="243">
        <f t="shared" ca="1" si="129"/>
        <v>0</v>
      </c>
      <c r="BG134" s="243">
        <f t="shared" ca="1" si="129"/>
        <v>0</v>
      </c>
      <c r="BH134" s="243">
        <f t="shared" ca="1" si="129"/>
        <v>0</v>
      </c>
      <c r="BI134" s="243">
        <f t="shared" ca="1" si="129"/>
        <v>0</v>
      </c>
      <c r="BJ134" s="243">
        <f t="shared" ca="1" si="129"/>
        <v>0</v>
      </c>
      <c r="BK134" s="243">
        <f t="shared" ca="1" si="129"/>
        <v>0</v>
      </c>
      <c r="BL134" s="243">
        <f t="shared" ca="1" si="129"/>
        <v>0</v>
      </c>
      <c r="BM134" s="243">
        <f t="shared" ca="1" si="129"/>
        <v>0</v>
      </c>
      <c r="BN134" s="243">
        <f t="shared" ca="1" si="129"/>
        <v>0</v>
      </c>
      <c r="BO134" s="243">
        <f t="shared" ca="1" si="129"/>
        <v>0</v>
      </c>
      <c r="BP134" s="243">
        <f t="shared" ca="1" si="129"/>
        <v>0</v>
      </c>
      <c r="BQ134" s="243">
        <f t="shared" ca="1" si="129"/>
        <v>0</v>
      </c>
      <c r="BR134" s="243">
        <f t="shared" ca="1" si="129"/>
        <v>0</v>
      </c>
      <c r="BS134" s="243">
        <f t="shared" ca="1" si="129"/>
        <v>0</v>
      </c>
      <c r="BT134" s="243">
        <f t="shared" ca="1" si="129"/>
        <v>0</v>
      </c>
      <c r="BU134" s="243">
        <f t="shared" ca="1" si="130"/>
        <v>0</v>
      </c>
      <c r="BV134" s="243">
        <f t="shared" ca="1" si="130"/>
        <v>0</v>
      </c>
      <c r="BW134" s="243">
        <f t="shared" ca="1" si="130"/>
        <v>0</v>
      </c>
      <c r="BX134" s="243">
        <f t="shared" ca="1" si="130"/>
        <v>0</v>
      </c>
      <c r="BY134" s="243">
        <f t="shared" ca="1" si="130"/>
        <v>0</v>
      </c>
      <c r="BZ134" s="243">
        <f t="shared" ca="1" si="130"/>
        <v>0</v>
      </c>
      <c r="CA134" s="243">
        <f t="shared" ca="1" si="130"/>
        <v>0</v>
      </c>
      <c r="CB134" s="243">
        <f t="shared" ca="1" si="130"/>
        <v>0</v>
      </c>
      <c r="CC134" s="243">
        <f t="shared" ca="1" si="130"/>
        <v>0</v>
      </c>
      <c r="CD134" s="243">
        <f t="shared" ca="1" si="130"/>
        <v>0</v>
      </c>
      <c r="CE134" s="243">
        <f t="shared" ca="1" si="130"/>
        <v>0</v>
      </c>
      <c r="CF134" s="243">
        <f t="shared" ca="1" si="130"/>
        <v>0</v>
      </c>
      <c r="CG134" s="243">
        <f t="shared" ca="1" si="130"/>
        <v>0</v>
      </c>
      <c r="CH134" s="243">
        <f t="shared" ca="1" si="130"/>
        <v>0</v>
      </c>
      <c r="CI134" s="243">
        <f t="shared" ca="1" si="130"/>
        <v>0</v>
      </c>
      <c r="CJ134" s="243">
        <f t="shared" ca="1" si="130"/>
        <v>0</v>
      </c>
      <c r="CK134" s="243">
        <f t="shared" ca="1" si="130"/>
        <v>0</v>
      </c>
      <c r="CL134" s="243">
        <f t="shared" ca="1" si="130"/>
        <v>0</v>
      </c>
      <c r="CM134" s="243">
        <f t="shared" ca="1" si="130"/>
        <v>0</v>
      </c>
      <c r="CN134" s="243">
        <f t="shared" ca="1" si="130"/>
        <v>0</v>
      </c>
      <c r="CO134" s="243">
        <f t="shared" ca="1" si="130"/>
        <v>0</v>
      </c>
      <c r="CP134" s="243">
        <f t="shared" ca="1" si="130"/>
        <v>0</v>
      </c>
      <c r="CQ134" s="243">
        <f t="shared" ca="1" si="130"/>
        <v>0</v>
      </c>
      <c r="CR134" s="243">
        <f t="shared" ca="1" si="130"/>
        <v>0</v>
      </c>
      <c r="CS134" s="243">
        <f t="shared" ca="1" si="130"/>
        <v>0</v>
      </c>
      <c r="CT134" s="243">
        <f t="shared" ca="1" si="130"/>
        <v>0</v>
      </c>
      <c r="CU134" s="243">
        <f t="shared" ca="1" si="130"/>
        <v>0</v>
      </c>
      <c r="CV134" s="243">
        <f t="shared" ca="1" si="130"/>
        <v>0</v>
      </c>
      <c r="CW134" s="243">
        <f t="shared" ca="1" si="130"/>
        <v>0</v>
      </c>
      <c r="CX134" s="243">
        <f t="shared" ca="1" si="130"/>
        <v>0</v>
      </c>
      <c r="CY134" s="243">
        <f t="shared" ca="1" si="130"/>
        <v>0</v>
      </c>
      <c r="CZ134" s="243">
        <f t="shared" ca="1" si="130"/>
        <v>0</v>
      </c>
      <c r="DA134" s="243">
        <f t="shared" ca="1" si="130"/>
        <v>0</v>
      </c>
      <c r="DB134" s="243">
        <f t="shared" ca="1" si="130"/>
        <v>0</v>
      </c>
      <c r="DC134" s="243">
        <f t="shared" ca="1" si="130"/>
        <v>0</v>
      </c>
      <c r="DE134" s="113" t="str">
        <f t="shared" ca="1" si="74"/>
        <v>L.1.</v>
      </c>
      <c r="DF134">
        <v>1</v>
      </c>
    </row>
    <row r="135" spans="1:110" hidden="1">
      <c r="A135" s="68">
        <v>123</v>
      </c>
      <c r="B135" s="240" t="str">
        <f t="shared" ca="1" si="102"/>
        <v>L.1.1.</v>
      </c>
      <c r="C135" s="241" t="str">
        <f t="shared" ca="1" si="115"/>
        <v>Elektros energijos tiekimo sistemos patikimumo padidėjimas</v>
      </c>
      <c r="D135" s="220"/>
      <c r="E135" s="242" t="str">
        <f t="shared" ca="1" si="103"/>
        <v/>
      </c>
      <c r="F135" s="171">
        <f ca="1">H135+NPV(SD,I135:INDEX(I135:DC135,PAL))</f>
        <v>12883361178.820799</v>
      </c>
      <c r="G135" s="171">
        <f ca="1">SUMIF($H$5:$DC$5,"&lt;="&amp;PAL,$H135:$DC135)</f>
        <v>24536404727.432137</v>
      </c>
      <c r="H135" s="243">
        <f t="shared" ca="1" si="98"/>
        <v>0</v>
      </c>
      <c r="I135" s="243">
        <f t="shared" ca="1" si="129"/>
        <v>0</v>
      </c>
      <c r="J135" s="243">
        <f t="shared" ca="1" si="129"/>
        <v>0</v>
      </c>
      <c r="K135" s="243">
        <f t="shared" ca="1" si="129"/>
        <v>0</v>
      </c>
      <c r="L135" s="243">
        <f t="shared" ca="1" si="129"/>
        <v>0</v>
      </c>
      <c r="M135" s="243">
        <f t="shared" ca="1" si="129"/>
        <v>1089428354.6999998</v>
      </c>
      <c r="N135" s="243">
        <f t="shared" ca="1" si="129"/>
        <v>1132907995.8399997</v>
      </c>
      <c r="O135" s="243">
        <f t="shared" ca="1" si="129"/>
        <v>1203194322.0630603</v>
      </c>
      <c r="P135" s="243">
        <f t="shared" ca="1" si="129"/>
        <v>1240581439.2236066</v>
      </c>
      <c r="Q135" s="243">
        <f t="shared" ca="1" si="129"/>
        <v>1276017327.9997816</v>
      </c>
      <c r="R135" s="243">
        <f t="shared" ca="1" si="129"/>
        <v>1334709324.7608743</v>
      </c>
      <c r="S135" s="243">
        <f t="shared" ca="1" si="129"/>
        <v>1394735806.9487433</v>
      </c>
      <c r="T135" s="243">
        <f t="shared" ca="1" si="129"/>
        <v>1445100966.1760654</v>
      </c>
      <c r="U135" s="243">
        <f t="shared" ca="1" si="129"/>
        <v>1561251671.3800001</v>
      </c>
      <c r="V135" s="243">
        <f t="shared" ca="1" si="129"/>
        <v>1604476171.5599999</v>
      </c>
      <c r="W135" s="243">
        <f t="shared" ca="1" si="129"/>
        <v>1649572685.3800001</v>
      </c>
      <c r="X135" s="243">
        <f t="shared" ca="1" si="129"/>
        <v>1697003812.3800001</v>
      </c>
      <c r="Y135" s="243">
        <f t="shared" ca="1" si="129"/>
        <v>1744434939.3799999</v>
      </c>
      <c r="Z135" s="243">
        <f t="shared" ca="1" si="129"/>
        <v>1793969572.3600004</v>
      </c>
      <c r="AA135" s="243">
        <f t="shared" ca="1" si="129"/>
        <v>1843735312.5400002</v>
      </c>
      <c r="AB135" s="243">
        <f t="shared" ca="1" si="129"/>
        <v>250443107.20000005</v>
      </c>
      <c r="AC135" s="243">
        <f t="shared" ca="1" si="129"/>
        <v>257394039.64000002</v>
      </c>
      <c r="AD135" s="243">
        <f t="shared" ca="1" si="129"/>
        <v>264807186.48000002</v>
      </c>
      <c r="AE135" s="243">
        <f t="shared" ca="1" si="129"/>
        <v>272221103.60000002</v>
      </c>
      <c r="AF135" s="243">
        <f t="shared" ca="1" si="129"/>
        <v>279866513.06000006</v>
      </c>
      <c r="AG135" s="243">
        <f t="shared" ca="1" si="129"/>
        <v>287743414.86000007</v>
      </c>
      <c r="AH135" s="243">
        <f t="shared" ca="1" si="129"/>
        <v>295852194.14000005</v>
      </c>
      <c r="AI135" s="243">
        <f t="shared" ca="1" si="129"/>
        <v>304192850.9000001</v>
      </c>
      <c r="AJ135" s="243">
        <f t="shared" ca="1" si="129"/>
        <v>312764614.86000007</v>
      </c>
      <c r="AK135" s="243">
        <f t="shared" ca="1" si="129"/>
        <v>0</v>
      </c>
      <c r="AL135" s="243">
        <f t="shared" ca="1" si="129"/>
        <v>0</v>
      </c>
      <c r="AM135" s="243">
        <f t="shared" ca="1" si="129"/>
        <v>0</v>
      </c>
      <c r="AN135" s="243">
        <f t="shared" ca="1" si="129"/>
        <v>0</v>
      </c>
      <c r="AO135" s="243">
        <f t="shared" ca="1" si="129"/>
        <v>0</v>
      </c>
      <c r="AP135" s="243">
        <f t="shared" ca="1" si="129"/>
        <v>0</v>
      </c>
      <c r="AQ135" s="243">
        <f t="shared" ca="1" si="129"/>
        <v>0</v>
      </c>
      <c r="AR135" s="243">
        <f t="shared" ca="1" si="129"/>
        <v>0</v>
      </c>
      <c r="AS135" s="243">
        <f t="shared" ca="1" si="129"/>
        <v>0</v>
      </c>
      <c r="AT135" s="243">
        <f t="shared" ca="1" si="129"/>
        <v>0</v>
      </c>
      <c r="AU135" s="243">
        <f t="shared" ca="1" si="129"/>
        <v>0</v>
      </c>
      <c r="AV135" s="243">
        <f t="shared" ca="1" si="129"/>
        <v>0</v>
      </c>
      <c r="AW135" s="243">
        <f t="shared" ca="1" si="129"/>
        <v>0</v>
      </c>
      <c r="AX135" s="243">
        <f t="shared" ca="1" si="129"/>
        <v>0</v>
      </c>
      <c r="AY135" s="243">
        <f t="shared" ca="1" si="129"/>
        <v>0</v>
      </c>
      <c r="AZ135" s="243">
        <f t="shared" ca="1" si="129"/>
        <v>0</v>
      </c>
      <c r="BA135" s="243">
        <f t="shared" ca="1" si="129"/>
        <v>0</v>
      </c>
      <c r="BB135" s="243">
        <f t="shared" ca="1" si="129"/>
        <v>0</v>
      </c>
      <c r="BC135" s="243">
        <f t="shared" ca="1" si="129"/>
        <v>0</v>
      </c>
      <c r="BD135" s="243">
        <f t="shared" ca="1" si="129"/>
        <v>0</v>
      </c>
      <c r="BE135" s="243">
        <f t="shared" ca="1" si="129"/>
        <v>0</v>
      </c>
      <c r="BF135" s="243">
        <f t="shared" ca="1" si="129"/>
        <v>0</v>
      </c>
      <c r="BG135" s="243">
        <f t="shared" ca="1" si="129"/>
        <v>0</v>
      </c>
      <c r="BH135" s="243">
        <f t="shared" ca="1" si="129"/>
        <v>0</v>
      </c>
      <c r="BI135" s="243">
        <f t="shared" ca="1" si="129"/>
        <v>0</v>
      </c>
      <c r="BJ135" s="243">
        <f t="shared" ca="1" si="129"/>
        <v>0</v>
      </c>
      <c r="BK135" s="243">
        <f t="shared" ca="1" si="129"/>
        <v>0</v>
      </c>
      <c r="BL135" s="243">
        <f t="shared" ca="1" si="129"/>
        <v>0</v>
      </c>
      <c r="BM135" s="243">
        <f t="shared" ca="1" si="129"/>
        <v>0</v>
      </c>
      <c r="BN135" s="243">
        <f t="shared" ca="1" si="129"/>
        <v>0</v>
      </c>
      <c r="BO135" s="243">
        <f t="shared" ca="1" si="129"/>
        <v>0</v>
      </c>
      <c r="BP135" s="243">
        <f t="shared" ca="1" si="129"/>
        <v>0</v>
      </c>
      <c r="BQ135" s="243">
        <f t="shared" ca="1" si="129"/>
        <v>0</v>
      </c>
      <c r="BR135" s="243">
        <f t="shared" ca="1" si="129"/>
        <v>0</v>
      </c>
      <c r="BS135" s="243">
        <f t="shared" ca="1" si="129"/>
        <v>0</v>
      </c>
      <c r="BT135" s="243">
        <f t="shared" ref="BT135:DC138" ca="1" si="133">OFFSET(INDIRECT("'"&amp;Opt_alt&amp;"'!H12"),$A135,BT$5)*$DF135</f>
        <v>0</v>
      </c>
      <c r="BU135" s="243">
        <f t="shared" ca="1" si="133"/>
        <v>0</v>
      </c>
      <c r="BV135" s="243">
        <f t="shared" ca="1" si="133"/>
        <v>0</v>
      </c>
      <c r="BW135" s="243">
        <f t="shared" ca="1" si="133"/>
        <v>0</v>
      </c>
      <c r="BX135" s="243">
        <f t="shared" ca="1" si="133"/>
        <v>0</v>
      </c>
      <c r="BY135" s="243">
        <f t="shared" ca="1" si="133"/>
        <v>0</v>
      </c>
      <c r="BZ135" s="243">
        <f t="shared" ca="1" si="133"/>
        <v>0</v>
      </c>
      <c r="CA135" s="243">
        <f t="shared" ca="1" si="133"/>
        <v>0</v>
      </c>
      <c r="CB135" s="243">
        <f t="shared" ca="1" si="133"/>
        <v>0</v>
      </c>
      <c r="CC135" s="243">
        <f t="shared" ca="1" si="133"/>
        <v>0</v>
      </c>
      <c r="CD135" s="243">
        <f t="shared" ca="1" si="133"/>
        <v>0</v>
      </c>
      <c r="CE135" s="243">
        <f t="shared" ca="1" si="133"/>
        <v>0</v>
      </c>
      <c r="CF135" s="243">
        <f t="shared" ca="1" si="133"/>
        <v>0</v>
      </c>
      <c r="CG135" s="243">
        <f t="shared" ca="1" si="133"/>
        <v>0</v>
      </c>
      <c r="CH135" s="243">
        <f t="shared" ca="1" si="133"/>
        <v>0</v>
      </c>
      <c r="CI135" s="243">
        <f t="shared" ca="1" si="133"/>
        <v>0</v>
      </c>
      <c r="CJ135" s="243">
        <f t="shared" ca="1" si="133"/>
        <v>0</v>
      </c>
      <c r="CK135" s="243">
        <f t="shared" ca="1" si="133"/>
        <v>0</v>
      </c>
      <c r="CL135" s="243">
        <f t="shared" ca="1" si="133"/>
        <v>0</v>
      </c>
      <c r="CM135" s="243">
        <f t="shared" ca="1" si="133"/>
        <v>0</v>
      </c>
      <c r="CN135" s="243">
        <f t="shared" ca="1" si="133"/>
        <v>0</v>
      </c>
      <c r="CO135" s="243">
        <f t="shared" ca="1" si="133"/>
        <v>0</v>
      </c>
      <c r="CP135" s="243">
        <f t="shared" ca="1" si="133"/>
        <v>0</v>
      </c>
      <c r="CQ135" s="243">
        <f t="shared" ca="1" si="133"/>
        <v>0</v>
      </c>
      <c r="CR135" s="243">
        <f t="shared" ca="1" si="133"/>
        <v>0</v>
      </c>
      <c r="CS135" s="243">
        <f t="shared" ca="1" si="133"/>
        <v>0</v>
      </c>
      <c r="CT135" s="243">
        <f t="shared" ca="1" si="133"/>
        <v>0</v>
      </c>
      <c r="CU135" s="243">
        <f t="shared" ca="1" si="133"/>
        <v>0</v>
      </c>
      <c r="CV135" s="243">
        <f t="shared" ca="1" si="133"/>
        <v>0</v>
      </c>
      <c r="CW135" s="243">
        <f t="shared" ca="1" si="133"/>
        <v>0</v>
      </c>
      <c r="CX135" s="243">
        <f t="shared" ca="1" si="133"/>
        <v>0</v>
      </c>
      <c r="CY135" s="243">
        <f t="shared" ca="1" si="133"/>
        <v>0</v>
      </c>
      <c r="CZ135" s="243">
        <f t="shared" ca="1" si="133"/>
        <v>0</v>
      </c>
      <c r="DA135" s="243">
        <f t="shared" ca="1" si="133"/>
        <v>0</v>
      </c>
      <c r="DB135" s="243">
        <f t="shared" ca="1" si="133"/>
        <v>0</v>
      </c>
      <c r="DC135" s="243">
        <f t="shared" ca="1" si="133"/>
        <v>0</v>
      </c>
      <c r="DE135" s="113" t="str">
        <f t="shared" ca="1" si="74"/>
        <v>L.1.1.</v>
      </c>
      <c r="DF135">
        <v>1</v>
      </c>
    </row>
    <row r="136" spans="1:110" hidden="1">
      <c r="A136" s="68">
        <v>124</v>
      </c>
      <c r="B136" s="240" t="str">
        <f t="shared" ca="1" si="102"/>
        <v>L.1.2.</v>
      </c>
      <c r="C136" s="241" t="str">
        <f t="shared" ca="1" si="115"/>
        <v>ŠESD emisijos sumažėjimas</v>
      </c>
      <c r="D136" s="220"/>
      <c r="E136" s="242" t="str">
        <f t="shared" ca="1" si="103"/>
        <v/>
      </c>
      <c r="F136" s="171">
        <f ca="1">H136+NPV(SD,I136:INDEX(I136:DC136,PAL))</f>
        <v>4939118395.7079601</v>
      </c>
      <c r="G136" s="171">
        <f ca="1">SUMIF($H$5:$DC$5,"&lt;="&amp;PAL,$H136:$DC136)</f>
        <v>12592067711.130001</v>
      </c>
      <c r="H136" s="243">
        <f t="shared" ca="1" si="98"/>
        <v>0</v>
      </c>
      <c r="I136" s="243">
        <f t="shared" ref="I136:BT139" ca="1" si="134">OFFSET(INDIRECT("'"&amp;Opt_alt&amp;"'!H12"),$A136,I$5)*$DF136</f>
        <v>0</v>
      </c>
      <c r="J136" s="243">
        <f t="shared" ca="1" si="134"/>
        <v>0</v>
      </c>
      <c r="K136" s="243">
        <f t="shared" ca="1" si="134"/>
        <v>0</v>
      </c>
      <c r="L136" s="243">
        <f t="shared" ca="1" si="134"/>
        <v>0</v>
      </c>
      <c r="M136" s="243">
        <f t="shared" ca="1" si="134"/>
        <v>0</v>
      </c>
      <c r="N136" s="243">
        <f t="shared" ca="1" si="134"/>
        <v>0</v>
      </c>
      <c r="O136" s="243">
        <f t="shared" ca="1" si="134"/>
        <v>0</v>
      </c>
      <c r="P136" s="243">
        <f t="shared" ca="1" si="134"/>
        <v>280543242.96000004</v>
      </c>
      <c r="Q136" s="243">
        <f t="shared" ca="1" si="134"/>
        <v>301012660.35000002</v>
      </c>
      <c r="R136" s="243">
        <f t="shared" ca="1" si="134"/>
        <v>334726449.29999995</v>
      </c>
      <c r="S136" s="243">
        <f t="shared" ca="1" si="134"/>
        <v>368440238.25</v>
      </c>
      <c r="T136" s="243">
        <f t="shared" ca="1" si="134"/>
        <v>402154027.20000005</v>
      </c>
      <c r="U136" s="243">
        <f t="shared" ca="1" si="134"/>
        <v>435867816.14999998</v>
      </c>
      <c r="V136" s="243">
        <f t="shared" ca="1" si="134"/>
        <v>469581605.10000002</v>
      </c>
      <c r="W136" s="243">
        <f t="shared" ca="1" si="134"/>
        <v>502089673.95000005</v>
      </c>
      <c r="X136" s="243">
        <f t="shared" ca="1" si="134"/>
        <v>534607017.56999999</v>
      </c>
      <c r="Y136" s="243">
        <f t="shared" ca="1" si="134"/>
        <v>567115086.42000008</v>
      </c>
      <c r="Z136" s="243">
        <f t="shared" ca="1" si="134"/>
        <v>599623155.26999998</v>
      </c>
      <c r="AA136" s="243">
        <f t="shared" ca="1" si="134"/>
        <v>632131224.12</v>
      </c>
      <c r="AB136" s="243">
        <f t="shared" ca="1" si="134"/>
        <v>664639292.97000003</v>
      </c>
      <c r="AC136" s="243">
        <f t="shared" ca="1" si="134"/>
        <v>697156636.58999991</v>
      </c>
      <c r="AD136" s="243">
        <f t="shared" ca="1" si="134"/>
        <v>729664705.44000006</v>
      </c>
      <c r="AE136" s="243">
        <f t="shared" ca="1" si="134"/>
        <v>762172774.28999996</v>
      </c>
      <c r="AF136" s="243">
        <f t="shared" ca="1" si="134"/>
        <v>794680843.1400001</v>
      </c>
      <c r="AG136" s="243">
        <f t="shared" ca="1" si="134"/>
        <v>828394632.08999991</v>
      </c>
      <c r="AH136" s="243">
        <f t="shared" ca="1" si="134"/>
        <v>862108421.03999996</v>
      </c>
      <c r="AI136" s="243">
        <f t="shared" ca="1" si="134"/>
        <v>895822209.99000001</v>
      </c>
      <c r="AJ136" s="243">
        <f t="shared" ca="1" si="134"/>
        <v>929535998.94000006</v>
      </c>
      <c r="AK136" s="243">
        <f t="shared" ca="1" si="134"/>
        <v>0</v>
      </c>
      <c r="AL136" s="243">
        <f t="shared" ca="1" si="134"/>
        <v>0</v>
      </c>
      <c r="AM136" s="243">
        <f t="shared" ca="1" si="134"/>
        <v>0</v>
      </c>
      <c r="AN136" s="243">
        <f t="shared" ca="1" si="134"/>
        <v>0</v>
      </c>
      <c r="AO136" s="243">
        <f t="shared" ca="1" si="134"/>
        <v>0</v>
      </c>
      <c r="AP136" s="243">
        <f t="shared" ca="1" si="134"/>
        <v>0</v>
      </c>
      <c r="AQ136" s="243">
        <f t="shared" ca="1" si="134"/>
        <v>0</v>
      </c>
      <c r="AR136" s="243">
        <f t="shared" ca="1" si="134"/>
        <v>0</v>
      </c>
      <c r="AS136" s="243">
        <f t="shared" ca="1" si="134"/>
        <v>0</v>
      </c>
      <c r="AT136" s="243">
        <f t="shared" ca="1" si="134"/>
        <v>0</v>
      </c>
      <c r="AU136" s="243">
        <f t="shared" ca="1" si="134"/>
        <v>0</v>
      </c>
      <c r="AV136" s="243">
        <f t="shared" ca="1" si="134"/>
        <v>0</v>
      </c>
      <c r="AW136" s="243">
        <f t="shared" ca="1" si="134"/>
        <v>0</v>
      </c>
      <c r="AX136" s="243">
        <f t="shared" ca="1" si="134"/>
        <v>0</v>
      </c>
      <c r="AY136" s="243">
        <f t="shared" ca="1" si="134"/>
        <v>0</v>
      </c>
      <c r="AZ136" s="243">
        <f t="shared" ca="1" si="134"/>
        <v>0</v>
      </c>
      <c r="BA136" s="243">
        <f t="shared" ca="1" si="134"/>
        <v>0</v>
      </c>
      <c r="BB136" s="243">
        <f t="shared" ca="1" si="134"/>
        <v>0</v>
      </c>
      <c r="BC136" s="243">
        <f t="shared" ca="1" si="134"/>
        <v>0</v>
      </c>
      <c r="BD136" s="243">
        <f t="shared" ca="1" si="134"/>
        <v>0</v>
      </c>
      <c r="BE136" s="243">
        <f t="shared" ca="1" si="134"/>
        <v>0</v>
      </c>
      <c r="BF136" s="243">
        <f t="shared" ca="1" si="134"/>
        <v>0</v>
      </c>
      <c r="BG136" s="243">
        <f t="shared" ca="1" si="134"/>
        <v>0</v>
      </c>
      <c r="BH136" s="243">
        <f t="shared" ca="1" si="134"/>
        <v>0</v>
      </c>
      <c r="BI136" s="243">
        <f t="shared" ca="1" si="134"/>
        <v>0</v>
      </c>
      <c r="BJ136" s="243">
        <f t="shared" ca="1" si="134"/>
        <v>0</v>
      </c>
      <c r="BK136" s="243">
        <f t="shared" ca="1" si="134"/>
        <v>0</v>
      </c>
      <c r="BL136" s="243">
        <f t="shared" ca="1" si="134"/>
        <v>0</v>
      </c>
      <c r="BM136" s="243">
        <f t="shared" ca="1" si="134"/>
        <v>0</v>
      </c>
      <c r="BN136" s="243">
        <f t="shared" ca="1" si="134"/>
        <v>0</v>
      </c>
      <c r="BO136" s="243">
        <f t="shared" ca="1" si="134"/>
        <v>0</v>
      </c>
      <c r="BP136" s="243">
        <f t="shared" ca="1" si="134"/>
        <v>0</v>
      </c>
      <c r="BQ136" s="243">
        <f t="shared" ca="1" si="134"/>
        <v>0</v>
      </c>
      <c r="BR136" s="243">
        <f t="shared" ca="1" si="134"/>
        <v>0</v>
      </c>
      <c r="BS136" s="243">
        <f t="shared" ca="1" si="134"/>
        <v>0</v>
      </c>
      <c r="BT136" s="243">
        <f t="shared" ca="1" si="134"/>
        <v>0</v>
      </c>
      <c r="BU136" s="243">
        <f t="shared" ca="1" si="133"/>
        <v>0</v>
      </c>
      <c r="BV136" s="243">
        <f t="shared" ca="1" si="133"/>
        <v>0</v>
      </c>
      <c r="BW136" s="243">
        <f t="shared" ca="1" si="133"/>
        <v>0</v>
      </c>
      <c r="BX136" s="243">
        <f t="shared" ca="1" si="133"/>
        <v>0</v>
      </c>
      <c r="BY136" s="243">
        <f t="shared" ca="1" si="133"/>
        <v>0</v>
      </c>
      <c r="BZ136" s="243">
        <f t="shared" ca="1" si="133"/>
        <v>0</v>
      </c>
      <c r="CA136" s="243">
        <f t="shared" ca="1" si="133"/>
        <v>0</v>
      </c>
      <c r="CB136" s="243">
        <f t="shared" ca="1" si="133"/>
        <v>0</v>
      </c>
      <c r="CC136" s="243">
        <f t="shared" ca="1" si="133"/>
        <v>0</v>
      </c>
      <c r="CD136" s="243">
        <f t="shared" ca="1" si="133"/>
        <v>0</v>
      </c>
      <c r="CE136" s="243">
        <f t="shared" ca="1" si="133"/>
        <v>0</v>
      </c>
      <c r="CF136" s="243">
        <f t="shared" ca="1" si="133"/>
        <v>0</v>
      </c>
      <c r="CG136" s="243">
        <f t="shared" ca="1" si="133"/>
        <v>0</v>
      </c>
      <c r="CH136" s="243">
        <f t="shared" ca="1" si="133"/>
        <v>0</v>
      </c>
      <c r="CI136" s="243">
        <f t="shared" ca="1" si="133"/>
        <v>0</v>
      </c>
      <c r="CJ136" s="243">
        <f t="shared" ca="1" si="133"/>
        <v>0</v>
      </c>
      <c r="CK136" s="243">
        <f t="shared" ca="1" si="133"/>
        <v>0</v>
      </c>
      <c r="CL136" s="243">
        <f t="shared" ca="1" si="133"/>
        <v>0</v>
      </c>
      <c r="CM136" s="243">
        <f t="shared" ca="1" si="133"/>
        <v>0</v>
      </c>
      <c r="CN136" s="243">
        <f t="shared" ca="1" si="133"/>
        <v>0</v>
      </c>
      <c r="CO136" s="243">
        <f t="shared" ca="1" si="133"/>
        <v>0</v>
      </c>
      <c r="CP136" s="243">
        <f t="shared" ca="1" si="133"/>
        <v>0</v>
      </c>
      <c r="CQ136" s="243">
        <f t="shared" ca="1" si="133"/>
        <v>0</v>
      </c>
      <c r="CR136" s="243">
        <f t="shared" ca="1" si="133"/>
        <v>0</v>
      </c>
      <c r="CS136" s="243">
        <f t="shared" ca="1" si="133"/>
        <v>0</v>
      </c>
      <c r="CT136" s="243">
        <f t="shared" ca="1" si="133"/>
        <v>0</v>
      </c>
      <c r="CU136" s="243">
        <f t="shared" ca="1" si="133"/>
        <v>0</v>
      </c>
      <c r="CV136" s="243">
        <f t="shared" ca="1" si="133"/>
        <v>0</v>
      </c>
      <c r="CW136" s="243">
        <f t="shared" ca="1" si="133"/>
        <v>0</v>
      </c>
      <c r="CX136" s="243">
        <f t="shared" ca="1" si="133"/>
        <v>0</v>
      </c>
      <c r="CY136" s="243">
        <f t="shared" ca="1" si="133"/>
        <v>0</v>
      </c>
      <c r="CZ136" s="243">
        <f t="shared" ca="1" si="133"/>
        <v>0</v>
      </c>
      <c r="DA136" s="243">
        <f t="shared" ca="1" si="133"/>
        <v>0</v>
      </c>
      <c r="DB136" s="243">
        <f t="shared" ca="1" si="133"/>
        <v>0</v>
      </c>
      <c r="DC136" s="243">
        <f t="shared" ca="1" si="133"/>
        <v>0</v>
      </c>
      <c r="DE136" s="113" t="str">
        <f t="shared" ca="1" si="74"/>
        <v>L.1.2.</v>
      </c>
      <c r="DF136">
        <v>1</v>
      </c>
    </row>
    <row r="137" spans="1:110" hidden="1">
      <c r="A137" s="68">
        <v>125</v>
      </c>
      <c r="B137" s="240" t="str">
        <f t="shared" ca="1" si="102"/>
        <v>L.1.3.</v>
      </c>
      <c r="C137" s="241" t="str">
        <f t="shared" ca="1" si="115"/>
        <v/>
      </c>
      <c r="D137" s="220"/>
      <c r="E137" s="242" t="str">
        <f t="shared" ca="1" si="103"/>
        <v/>
      </c>
      <c r="F137" s="171">
        <f ca="1">H137+NPV(SD,I137:INDEX(I137:DC137,PAL))</f>
        <v>0</v>
      </c>
      <c r="G137" s="171">
        <f ca="1">SUMIF($H$5:$DC$5,"&lt;="&amp;PAL,$H137:$DC137)</f>
        <v>0</v>
      </c>
      <c r="H137" s="243">
        <f t="shared" ca="1" si="98"/>
        <v>0</v>
      </c>
      <c r="I137" s="243">
        <f t="shared" ca="1" si="134"/>
        <v>0</v>
      </c>
      <c r="J137" s="243">
        <f t="shared" ca="1" si="134"/>
        <v>0</v>
      </c>
      <c r="K137" s="243">
        <f t="shared" ca="1" si="134"/>
        <v>0</v>
      </c>
      <c r="L137" s="243">
        <f t="shared" ca="1" si="134"/>
        <v>0</v>
      </c>
      <c r="M137" s="243">
        <f t="shared" ca="1" si="134"/>
        <v>0</v>
      </c>
      <c r="N137" s="243">
        <f t="shared" ca="1" si="134"/>
        <v>0</v>
      </c>
      <c r="O137" s="243">
        <f t="shared" ca="1" si="134"/>
        <v>0</v>
      </c>
      <c r="P137" s="243">
        <f t="shared" ca="1" si="134"/>
        <v>0</v>
      </c>
      <c r="Q137" s="243">
        <f t="shared" ca="1" si="134"/>
        <v>0</v>
      </c>
      <c r="R137" s="243">
        <f t="shared" ca="1" si="134"/>
        <v>0</v>
      </c>
      <c r="S137" s="243">
        <f t="shared" ca="1" si="134"/>
        <v>0</v>
      </c>
      <c r="T137" s="243">
        <f t="shared" ca="1" si="134"/>
        <v>0</v>
      </c>
      <c r="U137" s="243">
        <f t="shared" ca="1" si="134"/>
        <v>0</v>
      </c>
      <c r="V137" s="243">
        <f t="shared" ca="1" si="134"/>
        <v>0</v>
      </c>
      <c r="W137" s="243">
        <f t="shared" ca="1" si="134"/>
        <v>0</v>
      </c>
      <c r="X137" s="243">
        <f t="shared" ca="1" si="134"/>
        <v>0</v>
      </c>
      <c r="Y137" s="243">
        <f t="shared" ca="1" si="134"/>
        <v>0</v>
      </c>
      <c r="Z137" s="243">
        <f t="shared" ca="1" si="134"/>
        <v>0</v>
      </c>
      <c r="AA137" s="243">
        <f t="shared" ca="1" si="134"/>
        <v>0</v>
      </c>
      <c r="AB137" s="243">
        <f t="shared" ca="1" si="134"/>
        <v>0</v>
      </c>
      <c r="AC137" s="243">
        <f t="shared" ca="1" si="134"/>
        <v>0</v>
      </c>
      <c r="AD137" s="243">
        <f t="shared" ca="1" si="134"/>
        <v>0</v>
      </c>
      <c r="AE137" s="243">
        <f t="shared" ca="1" si="134"/>
        <v>0</v>
      </c>
      <c r="AF137" s="243">
        <f t="shared" ca="1" si="134"/>
        <v>0</v>
      </c>
      <c r="AG137" s="243">
        <f t="shared" ca="1" si="134"/>
        <v>0</v>
      </c>
      <c r="AH137" s="243">
        <f t="shared" ca="1" si="134"/>
        <v>0</v>
      </c>
      <c r="AI137" s="243">
        <f t="shared" ca="1" si="134"/>
        <v>0</v>
      </c>
      <c r="AJ137" s="243">
        <f t="shared" ca="1" si="134"/>
        <v>0</v>
      </c>
      <c r="AK137" s="243">
        <f t="shared" ca="1" si="134"/>
        <v>0</v>
      </c>
      <c r="AL137" s="243">
        <f t="shared" ca="1" si="134"/>
        <v>0</v>
      </c>
      <c r="AM137" s="243">
        <f t="shared" ca="1" si="134"/>
        <v>0</v>
      </c>
      <c r="AN137" s="243">
        <f t="shared" ca="1" si="134"/>
        <v>0</v>
      </c>
      <c r="AO137" s="243">
        <f t="shared" ca="1" si="134"/>
        <v>0</v>
      </c>
      <c r="AP137" s="243">
        <f t="shared" ca="1" si="134"/>
        <v>0</v>
      </c>
      <c r="AQ137" s="243">
        <f t="shared" ca="1" si="134"/>
        <v>0</v>
      </c>
      <c r="AR137" s="243">
        <f t="shared" ca="1" si="134"/>
        <v>0</v>
      </c>
      <c r="AS137" s="243">
        <f t="shared" ca="1" si="134"/>
        <v>0</v>
      </c>
      <c r="AT137" s="243">
        <f t="shared" ca="1" si="134"/>
        <v>0</v>
      </c>
      <c r="AU137" s="243">
        <f t="shared" ca="1" si="134"/>
        <v>0</v>
      </c>
      <c r="AV137" s="243">
        <f t="shared" ca="1" si="134"/>
        <v>0</v>
      </c>
      <c r="AW137" s="243">
        <f t="shared" ca="1" si="134"/>
        <v>0</v>
      </c>
      <c r="AX137" s="243">
        <f t="shared" ca="1" si="134"/>
        <v>0</v>
      </c>
      <c r="AY137" s="243">
        <f t="shared" ca="1" si="134"/>
        <v>0</v>
      </c>
      <c r="AZ137" s="243">
        <f t="shared" ca="1" si="134"/>
        <v>0</v>
      </c>
      <c r="BA137" s="243">
        <f t="shared" ca="1" si="134"/>
        <v>0</v>
      </c>
      <c r="BB137" s="243">
        <f t="shared" ca="1" si="134"/>
        <v>0</v>
      </c>
      <c r="BC137" s="243">
        <f t="shared" ca="1" si="134"/>
        <v>0</v>
      </c>
      <c r="BD137" s="243">
        <f t="shared" ca="1" si="134"/>
        <v>0</v>
      </c>
      <c r="BE137" s="243">
        <f t="shared" ca="1" si="134"/>
        <v>0</v>
      </c>
      <c r="BF137" s="243">
        <f t="shared" ca="1" si="134"/>
        <v>0</v>
      </c>
      <c r="BG137" s="243">
        <f t="shared" ca="1" si="134"/>
        <v>0</v>
      </c>
      <c r="BH137" s="243">
        <f t="shared" ca="1" si="134"/>
        <v>0</v>
      </c>
      <c r="BI137" s="243">
        <f t="shared" ca="1" si="134"/>
        <v>0</v>
      </c>
      <c r="BJ137" s="243">
        <f t="shared" ca="1" si="134"/>
        <v>0</v>
      </c>
      <c r="BK137" s="243">
        <f t="shared" ca="1" si="134"/>
        <v>0</v>
      </c>
      <c r="BL137" s="243">
        <f t="shared" ca="1" si="134"/>
        <v>0</v>
      </c>
      <c r="BM137" s="243">
        <f t="shared" ca="1" si="134"/>
        <v>0</v>
      </c>
      <c r="BN137" s="243">
        <f t="shared" ca="1" si="134"/>
        <v>0</v>
      </c>
      <c r="BO137" s="243">
        <f t="shared" ca="1" si="134"/>
        <v>0</v>
      </c>
      <c r="BP137" s="243">
        <f t="shared" ca="1" si="134"/>
        <v>0</v>
      </c>
      <c r="BQ137" s="243">
        <f t="shared" ca="1" si="134"/>
        <v>0</v>
      </c>
      <c r="BR137" s="243">
        <f t="shared" ca="1" si="134"/>
        <v>0</v>
      </c>
      <c r="BS137" s="243">
        <f t="shared" ca="1" si="134"/>
        <v>0</v>
      </c>
      <c r="BT137" s="243">
        <f t="shared" ca="1" si="134"/>
        <v>0</v>
      </c>
      <c r="BU137" s="243">
        <f t="shared" ca="1" si="133"/>
        <v>0</v>
      </c>
      <c r="BV137" s="243">
        <f t="shared" ca="1" si="133"/>
        <v>0</v>
      </c>
      <c r="BW137" s="243">
        <f t="shared" ca="1" si="133"/>
        <v>0</v>
      </c>
      <c r="BX137" s="243">
        <f t="shared" ca="1" si="133"/>
        <v>0</v>
      </c>
      <c r="BY137" s="243">
        <f t="shared" ca="1" si="133"/>
        <v>0</v>
      </c>
      <c r="BZ137" s="243">
        <f t="shared" ca="1" si="133"/>
        <v>0</v>
      </c>
      <c r="CA137" s="243">
        <f t="shared" ca="1" si="133"/>
        <v>0</v>
      </c>
      <c r="CB137" s="243">
        <f t="shared" ca="1" si="133"/>
        <v>0</v>
      </c>
      <c r="CC137" s="243">
        <f t="shared" ca="1" si="133"/>
        <v>0</v>
      </c>
      <c r="CD137" s="243">
        <f t="shared" ca="1" si="133"/>
        <v>0</v>
      </c>
      <c r="CE137" s="243">
        <f t="shared" ca="1" si="133"/>
        <v>0</v>
      </c>
      <c r="CF137" s="243">
        <f t="shared" ca="1" si="133"/>
        <v>0</v>
      </c>
      <c r="CG137" s="243">
        <f t="shared" ca="1" si="133"/>
        <v>0</v>
      </c>
      <c r="CH137" s="243">
        <f t="shared" ca="1" si="133"/>
        <v>0</v>
      </c>
      <c r="CI137" s="243">
        <f t="shared" ca="1" si="133"/>
        <v>0</v>
      </c>
      <c r="CJ137" s="243">
        <f t="shared" ca="1" si="133"/>
        <v>0</v>
      </c>
      <c r="CK137" s="243">
        <f t="shared" ca="1" si="133"/>
        <v>0</v>
      </c>
      <c r="CL137" s="243">
        <f t="shared" ca="1" si="133"/>
        <v>0</v>
      </c>
      <c r="CM137" s="243">
        <f t="shared" ca="1" si="133"/>
        <v>0</v>
      </c>
      <c r="CN137" s="243">
        <f t="shared" ca="1" si="133"/>
        <v>0</v>
      </c>
      <c r="CO137" s="243">
        <f t="shared" ca="1" si="133"/>
        <v>0</v>
      </c>
      <c r="CP137" s="243">
        <f t="shared" ca="1" si="133"/>
        <v>0</v>
      </c>
      <c r="CQ137" s="243">
        <f t="shared" ca="1" si="133"/>
        <v>0</v>
      </c>
      <c r="CR137" s="243">
        <f t="shared" ca="1" si="133"/>
        <v>0</v>
      </c>
      <c r="CS137" s="243">
        <f t="shared" ca="1" si="133"/>
        <v>0</v>
      </c>
      <c r="CT137" s="243">
        <f t="shared" ca="1" si="133"/>
        <v>0</v>
      </c>
      <c r="CU137" s="243">
        <f t="shared" ca="1" si="133"/>
        <v>0</v>
      </c>
      <c r="CV137" s="243">
        <f t="shared" ca="1" si="133"/>
        <v>0</v>
      </c>
      <c r="CW137" s="243">
        <f t="shared" ca="1" si="133"/>
        <v>0</v>
      </c>
      <c r="CX137" s="243">
        <f t="shared" ca="1" si="133"/>
        <v>0</v>
      </c>
      <c r="CY137" s="243">
        <f t="shared" ca="1" si="133"/>
        <v>0</v>
      </c>
      <c r="CZ137" s="243">
        <f t="shared" ca="1" si="133"/>
        <v>0</v>
      </c>
      <c r="DA137" s="243">
        <f t="shared" ca="1" si="133"/>
        <v>0</v>
      </c>
      <c r="DB137" s="243">
        <f t="shared" ca="1" si="133"/>
        <v>0</v>
      </c>
      <c r="DC137" s="243">
        <f t="shared" ca="1" si="133"/>
        <v>0</v>
      </c>
      <c r="DE137" s="113" t="str">
        <f t="shared" ca="1" si="74"/>
        <v>L.1.3.</v>
      </c>
      <c r="DF137">
        <v>1</v>
      </c>
    </row>
    <row r="138" spans="1:110" hidden="1">
      <c r="A138" s="68">
        <v>126</v>
      </c>
      <c r="B138" s="240" t="str">
        <f t="shared" ca="1" si="102"/>
        <v>L.1.4.</v>
      </c>
      <c r="C138" s="241" t="str">
        <f t="shared" ca="1" si="115"/>
        <v/>
      </c>
      <c r="D138" s="220"/>
      <c r="E138" s="242" t="str">
        <f t="shared" ca="1" si="103"/>
        <v/>
      </c>
      <c r="F138" s="171">
        <f ca="1">H138+NPV(SD,I138:INDEX(I138:DC138,PAL))</f>
        <v>0</v>
      </c>
      <c r="G138" s="171">
        <f ca="1">SUMIF($H$5:$DC$5,"&lt;="&amp;PAL,$H138:$DC138)</f>
        <v>0</v>
      </c>
      <c r="H138" s="243">
        <f t="shared" ca="1" si="98"/>
        <v>0</v>
      </c>
      <c r="I138" s="243">
        <f t="shared" ca="1" si="134"/>
        <v>0</v>
      </c>
      <c r="J138" s="243">
        <f t="shared" ca="1" si="134"/>
        <v>0</v>
      </c>
      <c r="K138" s="243">
        <f t="shared" ca="1" si="134"/>
        <v>0</v>
      </c>
      <c r="L138" s="243">
        <f t="shared" ca="1" si="134"/>
        <v>0</v>
      </c>
      <c r="M138" s="243">
        <f t="shared" ca="1" si="134"/>
        <v>0</v>
      </c>
      <c r="N138" s="243">
        <f t="shared" ca="1" si="134"/>
        <v>0</v>
      </c>
      <c r="O138" s="243">
        <f t="shared" ca="1" si="134"/>
        <v>0</v>
      </c>
      <c r="P138" s="243">
        <f t="shared" ca="1" si="134"/>
        <v>0</v>
      </c>
      <c r="Q138" s="243">
        <f t="shared" ca="1" si="134"/>
        <v>0</v>
      </c>
      <c r="R138" s="243">
        <f t="shared" ca="1" si="134"/>
        <v>0</v>
      </c>
      <c r="S138" s="243">
        <f t="shared" ca="1" si="134"/>
        <v>0</v>
      </c>
      <c r="T138" s="243">
        <f t="shared" ca="1" si="134"/>
        <v>0</v>
      </c>
      <c r="U138" s="243">
        <f t="shared" ca="1" si="134"/>
        <v>0</v>
      </c>
      <c r="V138" s="243">
        <f t="shared" ca="1" si="134"/>
        <v>0</v>
      </c>
      <c r="W138" s="243">
        <f t="shared" ca="1" si="134"/>
        <v>0</v>
      </c>
      <c r="X138" s="243">
        <f t="shared" ca="1" si="134"/>
        <v>0</v>
      </c>
      <c r="Y138" s="243">
        <f t="shared" ca="1" si="134"/>
        <v>0</v>
      </c>
      <c r="Z138" s="243">
        <f t="shared" ca="1" si="134"/>
        <v>0</v>
      </c>
      <c r="AA138" s="243">
        <f t="shared" ca="1" si="134"/>
        <v>0</v>
      </c>
      <c r="AB138" s="243">
        <f t="shared" ca="1" si="134"/>
        <v>0</v>
      </c>
      <c r="AC138" s="243">
        <f t="shared" ca="1" si="134"/>
        <v>0</v>
      </c>
      <c r="AD138" s="243">
        <f t="shared" ca="1" si="134"/>
        <v>0</v>
      </c>
      <c r="AE138" s="243">
        <f t="shared" ca="1" si="134"/>
        <v>0</v>
      </c>
      <c r="AF138" s="243">
        <f t="shared" ca="1" si="134"/>
        <v>0</v>
      </c>
      <c r="AG138" s="243">
        <f t="shared" ca="1" si="134"/>
        <v>0</v>
      </c>
      <c r="AH138" s="243">
        <f t="shared" ca="1" si="134"/>
        <v>0</v>
      </c>
      <c r="AI138" s="243">
        <f t="shared" ca="1" si="134"/>
        <v>0</v>
      </c>
      <c r="AJ138" s="243">
        <f t="shared" ca="1" si="134"/>
        <v>0</v>
      </c>
      <c r="AK138" s="243">
        <f t="shared" ca="1" si="134"/>
        <v>0</v>
      </c>
      <c r="AL138" s="243">
        <f t="shared" ca="1" si="134"/>
        <v>0</v>
      </c>
      <c r="AM138" s="243">
        <f t="shared" ca="1" si="134"/>
        <v>0</v>
      </c>
      <c r="AN138" s="243">
        <f t="shared" ca="1" si="134"/>
        <v>0</v>
      </c>
      <c r="AO138" s="243">
        <f t="shared" ca="1" si="134"/>
        <v>0</v>
      </c>
      <c r="AP138" s="243">
        <f t="shared" ca="1" si="134"/>
        <v>0</v>
      </c>
      <c r="AQ138" s="243">
        <f t="shared" ca="1" si="134"/>
        <v>0</v>
      </c>
      <c r="AR138" s="243">
        <f t="shared" ca="1" si="134"/>
        <v>0</v>
      </c>
      <c r="AS138" s="243">
        <f t="shared" ca="1" si="134"/>
        <v>0</v>
      </c>
      <c r="AT138" s="243">
        <f t="shared" ca="1" si="134"/>
        <v>0</v>
      </c>
      <c r="AU138" s="243">
        <f t="shared" ca="1" si="134"/>
        <v>0</v>
      </c>
      <c r="AV138" s="243">
        <f t="shared" ca="1" si="134"/>
        <v>0</v>
      </c>
      <c r="AW138" s="243">
        <f t="shared" ca="1" si="134"/>
        <v>0</v>
      </c>
      <c r="AX138" s="243">
        <f t="shared" ca="1" si="134"/>
        <v>0</v>
      </c>
      <c r="AY138" s="243">
        <f t="shared" ca="1" si="134"/>
        <v>0</v>
      </c>
      <c r="AZ138" s="243">
        <f t="shared" ca="1" si="134"/>
        <v>0</v>
      </c>
      <c r="BA138" s="243">
        <f t="shared" ca="1" si="134"/>
        <v>0</v>
      </c>
      <c r="BB138" s="243">
        <f t="shared" ca="1" si="134"/>
        <v>0</v>
      </c>
      <c r="BC138" s="243">
        <f t="shared" ca="1" si="134"/>
        <v>0</v>
      </c>
      <c r="BD138" s="243">
        <f t="shared" ca="1" si="134"/>
        <v>0</v>
      </c>
      <c r="BE138" s="243">
        <f t="shared" ca="1" si="134"/>
        <v>0</v>
      </c>
      <c r="BF138" s="243">
        <f t="shared" ca="1" si="134"/>
        <v>0</v>
      </c>
      <c r="BG138" s="243">
        <f t="shared" ca="1" si="134"/>
        <v>0</v>
      </c>
      <c r="BH138" s="243">
        <f t="shared" ca="1" si="134"/>
        <v>0</v>
      </c>
      <c r="BI138" s="243">
        <f t="shared" ca="1" si="134"/>
        <v>0</v>
      </c>
      <c r="BJ138" s="243">
        <f t="shared" ca="1" si="134"/>
        <v>0</v>
      </c>
      <c r="BK138" s="243">
        <f t="shared" ca="1" si="134"/>
        <v>0</v>
      </c>
      <c r="BL138" s="243">
        <f t="shared" ca="1" si="134"/>
        <v>0</v>
      </c>
      <c r="BM138" s="243">
        <f t="shared" ca="1" si="134"/>
        <v>0</v>
      </c>
      <c r="BN138" s="243">
        <f t="shared" ca="1" si="134"/>
        <v>0</v>
      </c>
      <c r="BO138" s="243">
        <f t="shared" ca="1" si="134"/>
        <v>0</v>
      </c>
      <c r="BP138" s="243">
        <f t="shared" ca="1" si="134"/>
        <v>0</v>
      </c>
      <c r="BQ138" s="243">
        <f t="shared" ca="1" si="134"/>
        <v>0</v>
      </c>
      <c r="BR138" s="243">
        <f t="shared" ca="1" si="134"/>
        <v>0</v>
      </c>
      <c r="BS138" s="243">
        <f t="shared" ca="1" si="134"/>
        <v>0</v>
      </c>
      <c r="BT138" s="243">
        <f t="shared" ca="1" si="134"/>
        <v>0</v>
      </c>
      <c r="BU138" s="243">
        <f t="shared" ca="1" si="133"/>
        <v>0</v>
      </c>
      <c r="BV138" s="243">
        <f t="shared" ca="1" si="133"/>
        <v>0</v>
      </c>
      <c r="BW138" s="243">
        <f t="shared" ca="1" si="133"/>
        <v>0</v>
      </c>
      <c r="BX138" s="243">
        <f t="shared" ca="1" si="133"/>
        <v>0</v>
      </c>
      <c r="BY138" s="243">
        <f t="shared" ca="1" si="133"/>
        <v>0</v>
      </c>
      <c r="BZ138" s="243">
        <f t="shared" ca="1" si="133"/>
        <v>0</v>
      </c>
      <c r="CA138" s="243">
        <f t="shared" ca="1" si="133"/>
        <v>0</v>
      </c>
      <c r="CB138" s="243">
        <f t="shared" ca="1" si="133"/>
        <v>0</v>
      </c>
      <c r="CC138" s="243">
        <f t="shared" ca="1" si="133"/>
        <v>0</v>
      </c>
      <c r="CD138" s="243">
        <f t="shared" ca="1" si="133"/>
        <v>0</v>
      </c>
      <c r="CE138" s="243">
        <f t="shared" ca="1" si="133"/>
        <v>0</v>
      </c>
      <c r="CF138" s="243">
        <f t="shared" ca="1" si="133"/>
        <v>0</v>
      </c>
      <c r="CG138" s="243">
        <f t="shared" ca="1" si="133"/>
        <v>0</v>
      </c>
      <c r="CH138" s="243">
        <f t="shared" ca="1" si="133"/>
        <v>0</v>
      </c>
      <c r="CI138" s="243">
        <f t="shared" ca="1" si="133"/>
        <v>0</v>
      </c>
      <c r="CJ138" s="243">
        <f t="shared" ca="1" si="133"/>
        <v>0</v>
      </c>
      <c r="CK138" s="243">
        <f t="shared" ca="1" si="133"/>
        <v>0</v>
      </c>
      <c r="CL138" s="243">
        <f t="shared" ca="1" si="133"/>
        <v>0</v>
      </c>
      <c r="CM138" s="243">
        <f t="shared" ca="1" si="133"/>
        <v>0</v>
      </c>
      <c r="CN138" s="243">
        <f t="shared" ca="1" si="133"/>
        <v>0</v>
      </c>
      <c r="CO138" s="243">
        <f t="shared" ca="1" si="133"/>
        <v>0</v>
      </c>
      <c r="CP138" s="243">
        <f t="shared" ca="1" si="133"/>
        <v>0</v>
      </c>
      <c r="CQ138" s="243">
        <f t="shared" ca="1" si="133"/>
        <v>0</v>
      </c>
      <c r="CR138" s="243">
        <f t="shared" ca="1" si="133"/>
        <v>0</v>
      </c>
      <c r="CS138" s="243">
        <f t="shared" ca="1" si="133"/>
        <v>0</v>
      </c>
      <c r="CT138" s="243">
        <f t="shared" ca="1" si="133"/>
        <v>0</v>
      </c>
      <c r="CU138" s="243">
        <f t="shared" ca="1" si="133"/>
        <v>0</v>
      </c>
      <c r="CV138" s="243">
        <f t="shared" ca="1" si="133"/>
        <v>0</v>
      </c>
      <c r="CW138" s="243">
        <f t="shared" ca="1" si="133"/>
        <v>0</v>
      </c>
      <c r="CX138" s="243">
        <f t="shared" ca="1" si="133"/>
        <v>0</v>
      </c>
      <c r="CY138" s="243">
        <f t="shared" ca="1" si="133"/>
        <v>0</v>
      </c>
      <c r="CZ138" s="243">
        <f t="shared" ca="1" si="133"/>
        <v>0</v>
      </c>
      <c r="DA138" s="243">
        <f t="shared" ca="1" si="133"/>
        <v>0</v>
      </c>
      <c r="DB138" s="243">
        <f t="shared" ca="1" si="133"/>
        <v>0</v>
      </c>
      <c r="DC138" s="243">
        <f t="shared" ca="1" si="133"/>
        <v>0</v>
      </c>
      <c r="DE138" s="113" t="str">
        <f t="shared" ca="1" si="74"/>
        <v>L.1.4.</v>
      </c>
      <c r="DF138">
        <v>1</v>
      </c>
    </row>
    <row r="139" spans="1:110" hidden="1">
      <c r="A139" s="68">
        <v>127</v>
      </c>
      <c r="B139" s="240" t="str">
        <f t="shared" ca="1" si="102"/>
        <v>L.1.5.</v>
      </c>
      <c r="C139" s="241" t="str">
        <f t="shared" ca="1" si="115"/>
        <v/>
      </c>
      <c r="D139" s="220"/>
      <c r="E139" s="242" t="str">
        <f t="shared" ca="1" si="103"/>
        <v/>
      </c>
      <c r="F139" s="171">
        <f ca="1">H139+NPV(SD,I139:INDEX(I139:DC139,PAL))</f>
        <v>0</v>
      </c>
      <c r="G139" s="171">
        <f ca="1">SUMIF($H$5:$DC$5,"&lt;="&amp;PAL,$H139:$DC139)</f>
        <v>0</v>
      </c>
      <c r="H139" s="243">
        <f t="shared" ca="1" si="98"/>
        <v>0</v>
      </c>
      <c r="I139" s="243">
        <f t="shared" ca="1" si="134"/>
        <v>0</v>
      </c>
      <c r="J139" s="243">
        <f t="shared" ca="1" si="134"/>
        <v>0</v>
      </c>
      <c r="K139" s="243">
        <f t="shared" ca="1" si="134"/>
        <v>0</v>
      </c>
      <c r="L139" s="243">
        <f t="shared" ca="1" si="134"/>
        <v>0</v>
      </c>
      <c r="M139" s="243">
        <f t="shared" ca="1" si="134"/>
        <v>0</v>
      </c>
      <c r="N139" s="243">
        <f t="shared" ca="1" si="134"/>
        <v>0</v>
      </c>
      <c r="O139" s="243">
        <f t="shared" ca="1" si="134"/>
        <v>0</v>
      </c>
      <c r="P139" s="243">
        <f t="shared" ca="1" si="134"/>
        <v>0</v>
      </c>
      <c r="Q139" s="243">
        <f t="shared" ca="1" si="134"/>
        <v>0</v>
      </c>
      <c r="R139" s="243">
        <f t="shared" ca="1" si="134"/>
        <v>0</v>
      </c>
      <c r="S139" s="243">
        <f t="shared" ca="1" si="134"/>
        <v>0</v>
      </c>
      <c r="T139" s="243">
        <f t="shared" ca="1" si="134"/>
        <v>0</v>
      </c>
      <c r="U139" s="243">
        <f t="shared" ca="1" si="134"/>
        <v>0</v>
      </c>
      <c r="V139" s="243">
        <f t="shared" ca="1" si="134"/>
        <v>0</v>
      </c>
      <c r="W139" s="243">
        <f t="shared" ca="1" si="134"/>
        <v>0</v>
      </c>
      <c r="X139" s="243">
        <f t="shared" ca="1" si="134"/>
        <v>0</v>
      </c>
      <c r="Y139" s="243">
        <f t="shared" ca="1" si="134"/>
        <v>0</v>
      </c>
      <c r="Z139" s="243">
        <f t="shared" ca="1" si="134"/>
        <v>0</v>
      </c>
      <c r="AA139" s="243">
        <f t="shared" ca="1" si="134"/>
        <v>0</v>
      </c>
      <c r="AB139" s="243">
        <f t="shared" ca="1" si="134"/>
        <v>0</v>
      </c>
      <c r="AC139" s="243">
        <f t="shared" ca="1" si="134"/>
        <v>0</v>
      </c>
      <c r="AD139" s="243">
        <f t="shared" ca="1" si="134"/>
        <v>0</v>
      </c>
      <c r="AE139" s="243">
        <f t="shared" ca="1" si="134"/>
        <v>0</v>
      </c>
      <c r="AF139" s="243">
        <f t="shared" ca="1" si="134"/>
        <v>0</v>
      </c>
      <c r="AG139" s="243">
        <f t="shared" ca="1" si="134"/>
        <v>0</v>
      </c>
      <c r="AH139" s="243">
        <f t="shared" ca="1" si="134"/>
        <v>0</v>
      </c>
      <c r="AI139" s="243">
        <f t="shared" ca="1" si="134"/>
        <v>0</v>
      </c>
      <c r="AJ139" s="243">
        <f t="shared" ca="1" si="134"/>
        <v>0</v>
      </c>
      <c r="AK139" s="243">
        <f t="shared" ca="1" si="134"/>
        <v>0</v>
      </c>
      <c r="AL139" s="243">
        <f t="shared" ca="1" si="134"/>
        <v>0</v>
      </c>
      <c r="AM139" s="243">
        <f t="shared" ca="1" si="134"/>
        <v>0</v>
      </c>
      <c r="AN139" s="243">
        <f t="shared" ca="1" si="134"/>
        <v>0</v>
      </c>
      <c r="AO139" s="243">
        <f t="shared" ca="1" si="134"/>
        <v>0</v>
      </c>
      <c r="AP139" s="243">
        <f t="shared" ca="1" si="134"/>
        <v>0</v>
      </c>
      <c r="AQ139" s="243">
        <f t="shared" ca="1" si="134"/>
        <v>0</v>
      </c>
      <c r="AR139" s="243">
        <f t="shared" ca="1" si="134"/>
        <v>0</v>
      </c>
      <c r="AS139" s="243">
        <f t="shared" ca="1" si="134"/>
        <v>0</v>
      </c>
      <c r="AT139" s="243">
        <f t="shared" ca="1" si="134"/>
        <v>0</v>
      </c>
      <c r="AU139" s="243">
        <f t="shared" ca="1" si="134"/>
        <v>0</v>
      </c>
      <c r="AV139" s="243">
        <f t="shared" ca="1" si="134"/>
        <v>0</v>
      </c>
      <c r="AW139" s="243">
        <f t="shared" ca="1" si="134"/>
        <v>0</v>
      </c>
      <c r="AX139" s="243">
        <f t="shared" ca="1" si="134"/>
        <v>0</v>
      </c>
      <c r="AY139" s="243">
        <f t="shared" ca="1" si="134"/>
        <v>0</v>
      </c>
      <c r="AZ139" s="243">
        <f t="shared" ca="1" si="134"/>
        <v>0</v>
      </c>
      <c r="BA139" s="243">
        <f t="shared" ca="1" si="134"/>
        <v>0</v>
      </c>
      <c r="BB139" s="243">
        <f t="shared" ca="1" si="134"/>
        <v>0</v>
      </c>
      <c r="BC139" s="243">
        <f t="shared" ca="1" si="134"/>
        <v>0</v>
      </c>
      <c r="BD139" s="243">
        <f t="shared" ca="1" si="134"/>
        <v>0</v>
      </c>
      <c r="BE139" s="243">
        <f t="shared" ca="1" si="134"/>
        <v>0</v>
      </c>
      <c r="BF139" s="243">
        <f t="shared" ca="1" si="134"/>
        <v>0</v>
      </c>
      <c r="BG139" s="243">
        <f t="shared" ca="1" si="134"/>
        <v>0</v>
      </c>
      <c r="BH139" s="243">
        <f t="shared" ca="1" si="134"/>
        <v>0</v>
      </c>
      <c r="BI139" s="243">
        <f t="shared" ca="1" si="134"/>
        <v>0</v>
      </c>
      <c r="BJ139" s="243">
        <f t="shared" ca="1" si="134"/>
        <v>0</v>
      </c>
      <c r="BK139" s="243">
        <f t="shared" ca="1" si="134"/>
        <v>0</v>
      </c>
      <c r="BL139" s="243">
        <f t="shared" ca="1" si="134"/>
        <v>0</v>
      </c>
      <c r="BM139" s="243">
        <f t="shared" ca="1" si="134"/>
        <v>0</v>
      </c>
      <c r="BN139" s="243">
        <f t="shared" ca="1" si="134"/>
        <v>0</v>
      </c>
      <c r="BO139" s="243">
        <f t="shared" ca="1" si="134"/>
        <v>0</v>
      </c>
      <c r="BP139" s="243">
        <f t="shared" ca="1" si="134"/>
        <v>0</v>
      </c>
      <c r="BQ139" s="243">
        <f t="shared" ca="1" si="134"/>
        <v>0</v>
      </c>
      <c r="BR139" s="243">
        <f t="shared" ca="1" si="134"/>
        <v>0</v>
      </c>
      <c r="BS139" s="243">
        <f t="shared" ca="1" si="134"/>
        <v>0</v>
      </c>
      <c r="BT139" s="243">
        <f t="shared" ref="BT139:DC141" ca="1" si="135">OFFSET(INDIRECT("'"&amp;Opt_alt&amp;"'!H12"),$A139,BT$5)*$DF139</f>
        <v>0</v>
      </c>
      <c r="BU139" s="243">
        <f t="shared" ca="1" si="135"/>
        <v>0</v>
      </c>
      <c r="BV139" s="243">
        <f t="shared" ca="1" si="135"/>
        <v>0</v>
      </c>
      <c r="BW139" s="243">
        <f t="shared" ca="1" si="135"/>
        <v>0</v>
      </c>
      <c r="BX139" s="243">
        <f t="shared" ca="1" si="135"/>
        <v>0</v>
      </c>
      <c r="BY139" s="243">
        <f t="shared" ca="1" si="135"/>
        <v>0</v>
      </c>
      <c r="BZ139" s="243">
        <f t="shared" ca="1" si="135"/>
        <v>0</v>
      </c>
      <c r="CA139" s="243">
        <f t="shared" ca="1" si="135"/>
        <v>0</v>
      </c>
      <c r="CB139" s="243">
        <f t="shared" ca="1" si="135"/>
        <v>0</v>
      </c>
      <c r="CC139" s="243">
        <f t="shared" ca="1" si="135"/>
        <v>0</v>
      </c>
      <c r="CD139" s="243">
        <f t="shared" ca="1" si="135"/>
        <v>0</v>
      </c>
      <c r="CE139" s="243">
        <f t="shared" ca="1" si="135"/>
        <v>0</v>
      </c>
      <c r="CF139" s="243">
        <f t="shared" ca="1" si="135"/>
        <v>0</v>
      </c>
      <c r="CG139" s="243">
        <f t="shared" ca="1" si="135"/>
        <v>0</v>
      </c>
      <c r="CH139" s="243">
        <f t="shared" ca="1" si="135"/>
        <v>0</v>
      </c>
      <c r="CI139" s="243">
        <f t="shared" ca="1" si="135"/>
        <v>0</v>
      </c>
      <c r="CJ139" s="243">
        <f t="shared" ca="1" si="135"/>
        <v>0</v>
      </c>
      <c r="CK139" s="243">
        <f t="shared" ca="1" si="135"/>
        <v>0</v>
      </c>
      <c r="CL139" s="243">
        <f t="shared" ca="1" si="135"/>
        <v>0</v>
      </c>
      <c r="CM139" s="243">
        <f t="shared" ca="1" si="135"/>
        <v>0</v>
      </c>
      <c r="CN139" s="243">
        <f t="shared" ca="1" si="135"/>
        <v>0</v>
      </c>
      <c r="CO139" s="243">
        <f t="shared" ca="1" si="135"/>
        <v>0</v>
      </c>
      <c r="CP139" s="243">
        <f t="shared" ca="1" si="135"/>
        <v>0</v>
      </c>
      <c r="CQ139" s="243">
        <f t="shared" ca="1" si="135"/>
        <v>0</v>
      </c>
      <c r="CR139" s="243">
        <f t="shared" ca="1" si="135"/>
        <v>0</v>
      </c>
      <c r="CS139" s="243">
        <f t="shared" ca="1" si="135"/>
        <v>0</v>
      </c>
      <c r="CT139" s="243">
        <f t="shared" ca="1" si="135"/>
        <v>0</v>
      </c>
      <c r="CU139" s="243">
        <f t="shared" ca="1" si="135"/>
        <v>0</v>
      </c>
      <c r="CV139" s="243">
        <f t="shared" ca="1" si="135"/>
        <v>0</v>
      </c>
      <c r="CW139" s="243">
        <f t="shared" ca="1" si="135"/>
        <v>0</v>
      </c>
      <c r="CX139" s="243">
        <f t="shared" ca="1" si="135"/>
        <v>0</v>
      </c>
      <c r="CY139" s="243">
        <f t="shared" ca="1" si="135"/>
        <v>0</v>
      </c>
      <c r="CZ139" s="243">
        <f t="shared" ca="1" si="135"/>
        <v>0</v>
      </c>
      <c r="DA139" s="243">
        <f t="shared" ca="1" si="135"/>
        <v>0</v>
      </c>
      <c r="DB139" s="243">
        <f t="shared" ca="1" si="135"/>
        <v>0</v>
      </c>
      <c r="DC139" s="243">
        <f t="shared" ca="1" si="135"/>
        <v>0</v>
      </c>
      <c r="DE139" s="113" t="str">
        <f t="shared" ca="1" si="74"/>
        <v>L.1.5.</v>
      </c>
      <c r="DF139">
        <v>1</v>
      </c>
    </row>
    <row r="140" spans="1:110" hidden="1">
      <c r="A140" s="68">
        <v>128</v>
      </c>
      <c r="B140" s="240" t="str">
        <f t="shared" ca="1" si="102"/>
        <v>L.1.6.</v>
      </c>
      <c r="C140" s="241" t="str">
        <f t="shared" ca="1" si="115"/>
        <v/>
      </c>
      <c r="D140" s="220"/>
      <c r="E140" s="242" t="str">
        <f t="shared" ca="1" si="103"/>
        <v/>
      </c>
      <c r="F140" s="171">
        <f ca="1">H140+NPV(SD,I140:INDEX(I140:DC140,PAL))</f>
        <v>0</v>
      </c>
      <c r="G140" s="171">
        <f ca="1">SUMIF($H$5:$DC$5,"&lt;="&amp;PAL,$H140:$DC140)</f>
        <v>0</v>
      </c>
      <c r="H140" s="243">
        <f t="shared" ca="1" si="98"/>
        <v>0</v>
      </c>
      <c r="I140" s="243">
        <f t="shared" ref="I140:BT143" ca="1" si="136">OFFSET(INDIRECT("'"&amp;Opt_alt&amp;"'!H12"),$A140,I$5)*$DF140</f>
        <v>0</v>
      </c>
      <c r="J140" s="243">
        <f t="shared" ca="1" si="136"/>
        <v>0</v>
      </c>
      <c r="K140" s="243">
        <f t="shared" ca="1" si="136"/>
        <v>0</v>
      </c>
      <c r="L140" s="243">
        <f t="shared" ca="1" si="136"/>
        <v>0</v>
      </c>
      <c r="M140" s="243">
        <f t="shared" ca="1" si="136"/>
        <v>0</v>
      </c>
      <c r="N140" s="243">
        <f t="shared" ca="1" si="136"/>
        <v>0</v>
      </c>
      <c r="O140" s="243">
        <f t="shared" ca="1" si="136"/>
        <v>0</v>
      </c>
      <c r="P140" s="243">
        <f t="shared" ca="1" si="136"/>
        <v>0</v>
      </c>
      <c r="Q140" s="243">
        <f t="shared" ca="1" si="136"/>
        <v>0</v>
      </c>
      <c r="R140" s="243">
        <f t="shared" ca="1" si="136"/>
        <v>0</v>
      </c>
      <c r="S140" s="243">
        <f t="shared" ca="1" si="136"/>
        <v>0</v>
      </c>
      <c r="T140" s="243">
        <f t="shared" ca="1" si="136"/>
        <v>0</v>
      </c>
      <c r="U140" s="243">
        <f t="shared" ca="1" si="136"/>
        <v>0</v>
      </c>
      <c r="V140" s="243">
        <f t="shared" ca="1" si="136"/>
        <v>0</v>
      </c>
      <c r="W140" s="243">
        <f t="shared" ca="1" si="136"/>
        <v>0</v>
      </c>
      <c r="X140" s="243">
        <f t="shared" ca="1" si="136"/>
        <v>0</v>
      </c>
      <c r="Y140" s="243">
        <f t="shared" ca="1" si="136"/>
        <v>0</v>
      </c>
      <c r="Z140" s="243">
        <f t="shared" ca="1" si="136"/>
        <v>0</v>
      </c>
      <c r="AA140" s="243">
        <f t="shared" ca="1" si="136"/>
        <v>0</v>
      </c>
      <c r="AB140" s="243">
        <f t="shared" ca="1" si="136"/>
        <v>0</v>
      </c>
      <c r="AC140" s="243">
        <f t="shared" ca="1" si="136"/>
        <v>0</v>
      </c>
      <c r="AD140" s="243">
        <f t="shared" ca="1" si="136"/>
        <v>0</v>
      </c>
      <c r="AE140" s="243">
        <f t="shared" ca="1" si="136"/>
        <v>0</v>
      </c>
      <c r="AF140" s="243">
        <f t="shared" ca="1" si="136"/>
        <v>0</v>
      </c>
      <c r="AG140" s="243">
        <f t="shared" ca="1" si="136"/>
        <v>0</v>
      </c>
      <c r="AH140" s="243">
        <f t="shared" ca="1" si="136"/>
        <v>0</v>
      </c>
      <c r="AI140" s="243">
        <f t="shared" ca="1" si="136"/>
        <v>0</v>
      </c>
      <c r="AJ140" s="243">
        <f t="shared" ca="1" si="136"/>
        <v>0</v>
      </c>
      <c r="AK140" s="243">
        <f t="shared" ca="1" si="136"/>
        <v>0</v>
      </c>
      <c r="AL140" s="243">
        <f t="shared" ca="1" si="136"/>
        <v>0</v>
      </c>
      <c r="AM140" s="243">
        <f t="shared" ca="1" si="136"/>
        <v>0</v>
      </c>
      <c r="AN140" s="243">
        <f t="shared" ca="1" si="136"/>
        <v>0</v>
      </c>
      <c r="AO140" s="243">
        <f t="shared" ca="1" si="136"/>
        <v>0</v>
      </c>
      <c r="AP140" s="243">
        <f t="shared" ca="1" si="136"/>
        <v>0</v>
      </c>
      <c r="AQ140" s="243">
        <f t="shared" ca="1" si="136"/>
        <v>0</v>
      </c>
      <c r="AR140" s="243">
        <f t="shared" ca="1" si="136"/>
        <v>0</v>
      </c>
      <c r="AS140" s="243">
        <f t="shared" ca="1" si="136"/>
        <v>0</v>
      </c>
      <c r="AT140" s="243">
        <f t="shared" ca="1" si="136"/>
        <v>0</v>
      </c>
      <c r="AU140" s="243">
        <f t="shared" ca="1" si="136"/>
        <v>0</v>
      </c>
      <c r="AV140" s="243">
        <f t="shared" ca="1" si="136"/>
        <v>0</v>
      </c>
      <c r="AW140" s="243">
        <f t="shared" ca="1" si="136"/>
        <v>0</v>
      </c>
      <c r="AX140" s="243">
        <f t="shared" ca="1" si="136"/>
        <v>0</v>
      </c>
      <c r="AY140" s="243">
        <f t="shared" ca="1" si="136"/>
        <v>0</v>
      </c>
      <c r="AZ140" s="243">
        <f t="shared" ca="1" si="136"/>
        <v>0</v>
      </c>
      <c r="BA140" s="243">
        <f t="shared" ca="1" si="136"/>
        <v>0</v>
      </c>
      <c r="BB140" s="243">
        <f t="shared" ca="1" si="136"/>
        <v>0</v>
      </c>
      <c r="BC140" s="243">
        <f t="shared" ca="1" si="136"/>
        <v>0</v>
      </c>
      <c r="BD140" s="243">
        <f t="shared" ca="1" si="136"/>
        <v>0</v>
      </c>
      <c r="BE140" s="243">
        <f t="shared" ca="1" si="136"/>
        <v>0</v>
      </c>
      <c r="BF140" s="243">
        <f t="shared" ca="1" si="136"/>
        <v>0</v>
      </c>
      <c r="BG140" s="243">
        <f t="shared" ca="1" si="136"/>
        <v>0</v>
      </c>
      <c r="BH140" s="243">
        <f t="shared" ca="1" si="136"/>
        <v>0</v>
      </c>
      <c r="BI140" s="243">
        <f t="shared" ca="1" si="136"/>
        <v>0</v>
      </c>
      <c r="BJ140" s="243">
        <f t="shared" ca="1" si="136"/>
        <v>0</v>
      </c>
      <c r="BK140" s="243">
        <f t="shared" ca="1" si="136"/>
        <v>0</v>
      </c>
      <c r="BL140" s="243">
        <f t="shared" ca="1" si="136"/>
        <v>0</v>
      </c>
      <c r="BM140" s="243">
        <f t="shared" ca="1" si="136"/>
        <v>0</v>
      </c>
      <c r="BN140" s="243">
        <f t="shared" ca="1" si="136"/>
        <v>0</v>
      </c>
      <c r="BO140" s="243">
        <f t="shared" ca="1" si="136"/>
        <v>0</v>
      </c>
      <c r="BP140" s="243">
        <f t="shared" ca="1" si="136"/>
        <v>0</v>
      </c>
      <c r="BQ140" s="243">
        <f t="shared" ca="1" si="136"/>
        <v>0</v>
      </c>
      <c r="BR140" s="243">
        <f t="shared" ca="1" si="136"/>
        <v>0</v>
      </c>
      <c r="BS140" s="243">
        <f t="shared" ca="1" si="136"/>
        <v>0</v>
      </c>
      <c r="BT140" s="243">
        <f t="shared" ca="1" si="136"/>
        <v>0</v>
      </c>
      <c r="BU140" s="243">
        <f t="shared" ca="1" si="135"/>
        <v>0</v>
      </c>
      <c r="BV140" s="243">
        <f t="shared" ca="1" si="135"/>
        <v>0</v>
      </c>
      <c r="BW140" s="243">
        <f t="shared" ca="1" si="135"/>
        <v>0</v>
      </c>
      <c r="BX140" s="243">
        <f t="shared" ca="1" si="135"/>
        <v>0</v>
      </c>
      <c r="BY140" s="243">
        <f t="shared" ca="1" si="135"/>
        <v>0</v>
      </c>
      <c r="BZ140" s="243">
        <f t="shared" ca="1" si="135"/>
        <v>0</v>
      </c>
      <c r="CA140" s="243">
        <f t="shared" ca="1" si="135"/>
        <v>0</v>
      </c>
      <c r="CB140" s="243">
        <f t="shared" ca="1" si="135"/>
        <v>0</v>
      </c>
      <c r="CC140" s="243">
        <f t="shared" ca="1" si="135"/>
        <v>0</v>
      </c>
      <c r="CD140" s="243">
        <f t="shared" ca="1" si="135"/>
        <v>0</v>
      </c>
      <c r="CE140" s="243">
        <f t="shared" ca="1" si="135"/>
        <v>0</v>
      </c>
      <c r="CF140" s="243">
        <f t="shared" ca="1" si="135"/>
        <v>0</v>
      </c>
      <c r="CG140" s="243">
        <f t="shared" ca="1" si="135"/>
        <v>0</v>
      </c>
      <c r="CH140" s="243">
        <f t="shared" ca="1" si="135"/>
        <v>0</v>
      </c>
      <c r="CI140" s="243">
        <f t="shared" ca="1" si="135"/>
        <v>0</v>
      </c>
      <c r="CJ140" s="243">
        <f t="shared" ca="1" si="135"/>
        <v>0</v>
      </c>
      <c r="CK140" s="243">
        <f t="shared" ca="1" si="135"/>
        <v>0</v>
      </c>
      <c r="CL140" s="243">
        <f t="shared" ca="1" si="135"/>
        <v>0</v>
      </c>
      <c r="CM140" s="243">
        <f t="shared" ca="1" si="135"/>
        <v>0</v>
      </c>
      <c r="CN140" s="243">
        <f t="shared" ca="1" si="135"/>
        <v>0</v>
      </c>
      <c r="CO140" s="243">
        <f t="shared" ca="1" si="135"/>
        <v>0</v>
      </c>
      <c r="CP140" s="243">
        <f t="shared" ca="1" si="135"/>
        <v>0</v>
      </c>
      <c r="CQ140" s="243">
        <f t="shared" ca="1" si="135"/>
        <v>0</v>
      </c>
      <c r="CR140" s="243">
        <f t="shared" ca="1" si="135"/>
        <v>0</v>
      </c>
      <c r="CS140" s="243">
        <f t="shared" ca="1" si="135"/>
        <v>0</v>
      </c>
      <c r="CT140" s="243">
        <f t="shared" ca="1" si="135"/>
        <v>0</v>
      </c>
      <c r="CU140" s="243">
        <f t="shared" ca="1" si="135"/>
        <v>0</v>
      </c>
      <c r="CV140" s="243">
        <f t="shared" ca="1" si="135"/>
        <v>0</v>
      </c>
      <c r="CW140" s="243">
        <f t="shared" ca="1" si="135"/>
        <v>0</v>
      </c>
      <c r="CX140" s="243">
        <f t="shared" ca="1" si="135"/>
        <v>0</v>
      </c>
      <c r="CY140" s="243">
        <f t="shared" ca="1" si="135"/>
        <v>0</v>
      </c>
      <c r="CZ140" s="243">
        <f t="shared" ca="1" si="135"/>
        <v>0</v>
      </c>
      <c r="DA140" s="243">
        <f t="shared" ca="1" si="135"/>
        <v>0</v>
      </c>
      <c r="DB140" s="243">
        <f t="shared" ca="1" si="135"/>
        <v>0</v>
      </c>
      <c r="DC140" s="243">
        <f t="shared" ca="1" si="135"/>
        <v>0</v>
      </c>
      <c r="DE140" s="113" t="str">
        <f t="shared" ref="DE140:DE145" ca="1" si="137">OFFSET(INDIRECT("'"&amp;Opt_alt&amp;"'!B12"),$A140,0)</f>
        <v>L.1.6.</v>
      </c>
      <c r="DF140">
        <v>1</v>
      </c>
    </row>
    <row r="141" spans="1:110" hidden="1">
      <c r="A141" s="68">
        <v>129</v>
      </c>
      <c r="B141" s="240" t="str">
        <f t="shared" ca="1" si="102"/>
        <v>L.1.7.</v>
      </c>
      <c r="C141" s="241" t="str">
        <f t="shared" ca="1" si="115"/>
        <v/>
      </c>
      <c r="D141" s="220"/>
      <c r="E141" s="242" t="str">
        <f t="shared" ca="1" si="103"/>
        <v/>
      </c>
      <c r="F141" s="171">
        <f ca="1">H141+NPV(SD,I141:INDEX(I141:DC141,PAL))</f>
        <v>0</v>
      </c>
      <c r="G141" s="171">
        <f ca="1">SUMIF($H$5:$DC$5,"&lt;="&amp;PAL,$H141:$DC141)</f>
        <v>0</v>
      </c>
      <c r="H141" s="243">
        <f t="shared" ca="1" si="98"/>
        <v>0</v>
      </c>
      <c r="I141" s="243">
        <f t="shared" ca="1" si="136"/>
        <v>0</v>
      </c>
      <c r="J141" s="243">
        <f t="shared" ca="1" si="136"/>
        <v>0</v>
      </c>
      <c r="K141" s="243">
        <f t="shared" ca="1" si="136"/>
        <v>0</v>
      </c>
      <c r="L141" s="243">
        <f t="shared" ca="1" si="136"/>
        <v>0</v>
      </c>
      <c r="M141" s="243">
        <f t="shared" ca="1" si="136"/>
        <v>0</v>
      </c>
      <c r="N141" s="243">
        <f t="shared" ca="1" si="136"/>
        <v>0</v>
      </c>
      <c r="O141" s="243">
        <f t="shared" ca="1" si="136"/>
        <v>0</v>
      </c>
      <c r="P141" s="243">
        <f t="shared" ca="1" si="136"/>
        <v>0</v>
      </c>
      <c r="Q141" s="243">
        <f t="shared" ca="1" si="136"/>
        <v>0</v>
      </c>
      <c r="R141" s="243">
        <f t="shared" ca="1" si="136"/>
        <v>0</v>
      </c>
      <c r="S141" s="243">
        <f t="shared" ca="1" si="136"/>
        <v>0</v>
      </c>
      <c r="T141" s="243">
        <f t="shared" ca="1" si="136"/>
        <v>0</v>
      </c>
      <c r="U141" s="243">
        <f t="shared" ca="1" si="136"/>
        <v>0</v>
      </c>
      <c r="V141" s="243">
        <f t="shared" ca="1" si="136"/>
        <v>0</v>
      </c>
      <c r="W141" s="243">
        <f t="shared" ca="1" si="136"/>
        <v>0</v>
      </c>
      <c r="X141" s="243">
        <f t="shared" ca="1" si="136"/>
        <v>0</v>
      </c>
      <c r="Y141" s="243">
        <f t="shared" ca="1" si="136"/>
        <v>0</v>
      </c>
      <c r="Z141" s="243">
        <f t="shared" ca="1" si="136"/>
        <v>0</v>
      </c>
      <c r="AA141" s="243">
        <f t="shared" ca="1" si="136"/>
        <v>0</v>
      </c>
      <c r="AB141" s="243">
        <f t="shared" ca="1" si="136"/>
        <v>0</v>
      </c>
      <c r="AC141" s="243">
        <f t="shared" ca="1" si="136"/>
        <v>0</v>
      </c>
      <c r="AD141" s="243">
        <f t="shared" ca="1" si="136"/>
        <v>0</v>
      </c>
      <c r="AE141" s="243">
        <f t="shared" ca="1" si="136"/>
        <v>0</v>
      </c>
      <c r="AF141" s="243">
        <f t="shared" ca="1" si="136"/>
        <v>0</v>
      </c>
      <c r="AG141" s="243">
        <f t="shared" ca="1" si="136"/>
        <v>0</v>
      </c>
      <c r="AH141" s="243">
        <f t="shared" ca="1" si="136"/>
        <v>0</v>
      </c>
      <c r="AI141" s="243">
        <f t="shared" ca="1" si="136"/>
        <v>0</v>
      </c>
      <c r="AJ141" s="243">
        <f t="shared" ca="1" si="136"/>
        <v>0</v>
      </c>
      <c r="AK141" s="243">
        <f t="shared" ca="1" si="136"/>
        <v>0</v>
      </c>
      <c r="AL141" s="243">
        <f t="shared" ca="1" si="136"/>
        <v>0</v>
      </c>
      <c r="AM141" s="243">
        <f t="shared" ca="1" si="136"/>
        <v>0</v>
      </c>
      <c r="AN141" s="243">
        <f t="shared" ca="1" si="136"/>
        <v>0</v>
      </c>
      <c r="AO141" s="243">
        <f t="shared" ca="1" si="136"/>
        <v>0</v>
      </c>
      <c r="AP141" s="243">
        <f t="shared" ca="1" si="136"/>
        <v>0</v>
      </c>
      <c r="AQ141" s="243">
        <f t="shared" ca="1" si="136"/>
        <v>0</v>
      </c>
      <c r="AR141" s="243">
        <f t="shared" ca="1" si="136"/>
        <v>0</v>
      </c>
      <c r="AS141" s="243">
        <f t="shared" ca="1" si="136"/>
        <v>0</v>
      </c>
      <c r="AT141" s="243">
        <f t="shared" ca="1" si="136"/>
        <v>0</v>
      </c>
      <c r="AU141" s="243">
        <f t="shared" ca="1" si="136"/>
        <v>0</v>
      </c>
      <c r="AV141" s="243">
        <f t="shared" ca="1" si="136"/>
        <v>0</v>
      </c>
      <c r="AW141" s="243">
        <f t="shared" ca="1" si="136"/>
        <v>0</v>
      </c>
      <c r="AX141" s="243">
        <f t="shared" ca="1" si="136"/>
        <v>0</v>
      </c>
      <c r="AY141" s="243">
        <f t="shared" ca="1" si="136"/>
        <v>0</v>
      </c>
      <c r="AZ141" s="243">
        <f t="shared" ca="1" si="136"/>
        <v>0</v>
      </c>
      <c r="BA141" s="243">
        <f t="shared" ca="1" si="136"/>
        <v>0</v>
      </c>
      <c r="BB141" s="243">
        <f t="shared" ca="1" si="136"/>
        <v>0</v>
      </c>
      <c r="BC141" s="243">
        <f t="shared" ca="1" si="136"/>
        <v>0</v>
      </c>
      <c r="BD141" s="243">
        <f t="shared" ca="1" si="136"/>
        <v>0</v>
      </c>
      <c r="BE141" s="243">
        <f t="shared" ca="1" si="136"/>
        <v>0</v>
      </c>
      <c r="BF141" s="243">
        <f t="shared" ca="1" si="136"/>
        <v>0</v>
      </c>
      <c r="BG141" s="243">
        <f t="shared" ca="1" si="136"/>
        <v>0</v>
      </c>
      <c r="BH141" s="243">
        <f t="shared" ca="1" si="136"/>
        <v>0</v>
      </c>
      <c r="BI141" s="243">
        <f t="shared" ca="1" si="136"/>
        <v>0</v>
      </c>
      <c r="BJ141" s="243">
        <f t="shared" ca="1" si="136"/>
        <v>0</v>
      </c>
      <c r="BK141" s="243">
        <f t="shared" ca="1" si="136"/>
        <v>0</v>
      </c>
      <c r="BL141" s="243">
        <f t="shared" ca="1" si="136"/>
        <v>0</v>
      </c>
      <c r="BM141" s="243">
        <f t="shared" ca="1" si="136"/>
        <v>0</v>
      </c>
      <c r="BN141" s="243">
        <f t="shared" ca="1" si="136"/>
        <v>0</v>
      </c>
      <c r="BO141" s="243">
        <f t="shared" ca="1" si="136"/>
        <v>0</v>
      </c>
      <c r="BP141" s="243">
        <f t="shared" ca="1" si="136"/>
        <v>0</v>
      </c>
      <c r="BQ141" s="243">
        <f t="shared" ca="1" si="136"/>
        <v>0</v>
      </c>
      <c r="BR141" s="243">
        <f t="shared" ca="1" si="136"/>
        <v>0</v>
      </c>
      <c r="BS141" s="243">
        <f t="shared" ca="1" si="136"/>
        <v>0</v>
      </c>
      <c r="BT141" s="243">
        <f t="shared" ca="1" si="136"/>
        <v>0</v>
      </c>
      <c r="BU141" s="243">
        <f t="shared" ca="1" si="135"/>
        <v>0</v>
      </c>
      <c r="BV141" s="243">
        <f t="shared" ca="1" si="135"/>
        <v>0</v>
      </c>
      <c r="BW141" s="243">
        <f t="shared" ca="1" si="135"/>
        <v>0</v>
      </c>
      <c r="BX141" s="243">
        <f t="shared" ca="1" si="135"/>
        <v>0</v>
      </c>
      <c r="BY141" s="243">
        <f t="shared" ca="1" si="135"/>
        <v>0</v>
      </c>
      <c r="BZ141" s="243">
        <f t="shared" ca="1" si="135"/>
        <v>0</v>
      </c>
      <c r="CA141" s="243">
        <f t="shared" ca="1" si="135"/>
        <v>0</v>
      </c>
      <c r="CB141" s="243">
        <f t="shared" ca="1" si="135"/>
        <v>0</v>
      </c>
      <c r="CC141" s="243">
        <f t="shared" ca="1" si="135"/>
        <v>0</v>
      </c>
      <c r="CD141" s="243">
        <f t="shared" ca="1" si="135"/>
        <v>0</v>
      </c>
      <c r="CE141" s="243">
        <f t="shared" ca="1" si="135"/>
        <v>0</v>
      </c>
      <c r="CF141" s="243">
        <f t="shared" ca="1" si="135"/>
        <v>0</v>
      </c>
      <c r="CG141" s="243">
        <f t="shared" ca="1" si="135"/>
        <v>0</v>
      </c>
      <c r="CH141" s="243">
        <f t="shared" ca="1" si="135"/>
        <v>0</v>
      </c>
      <c r="CI141" s="243">
        <f t="shared" ca="1" si="135"/>
        <v>0</v>
      </c>
      <c r="CJ141" s="243">
        <f t="shared" ca="1" si="135"/>
        <v>0</v>
      </c>
      <c r="CK141" s="243">
        <f t="shared" ca="1" si="135"/>
        <v>0</v>
      </c>
      <c r="CL141" s="243">
        <f t="shared" ca="1" si="135"/>
        <v>0</v>
      </c>
      <c r="CM141" s="243">
        <f t="shared" ca="1" si="135"/>
        <v>0</v>
      </c>
      <c r="CN141" s="243">
        <f t="shared" ca="1" si="135"/>
        <v>0</v>
      </c>
      <c r="CO141" s="243">
        <f t="shared" ca="1" si="135"/>
        <v>0</v>
      </c>
      <c r="CP141" s="243">
        <f t="shared" ca="1" si="135"/>
        <v>0</v>
      </c>
      <c r="CQ141" s="243">
        <f t="shared" ca="1" si="135"/>
        <v>0</v>
      </c>
      <c r="CR141" s="243">
        <f t="shared" ca="1" si="135"/>
        <v>0</v>
      </c>
      <c r="CS141" s="243">
        <f t="shared" ca="1" si="135"/>
        <v>0</v>
      </c>
      <c r="CT141" s="243">
        <f t="shared" ca="1" si="135"/>
        <v>0</v>
      </c>
      <c r="CU141" s="243">
        <f t="shared" ca="1" si="135"/>
        <v>0</v>
      </c>
      <c r="CV141" s="243">
        <f t="shared" ca="1" si="135"/>
        <v>0</v>
      </c>
      <c r="CW141" s="243">
        <f t="shared" ca="1" si="135"/>
        <v>0</v>
      </c>
      <c r="CX141" s="243">
        <f t="shared" ca="1" si="135"/>
        <v>0</v>
      </c>
      <c r="CY141" s="243">
        <f t="shared" ca="1" si="135"/>
        <v>0</v>
      </c>
      <c r="CZ141" s="243">
        <f t="shared" ca="1" si="135"/>
        <v>0</v>
      </c>
      <c r="DA141" s="243">
        <f t="shared" ca="1" si="135"/>
        <v>0</v>
      </c>
      <c r="DB141" s="243">
        <f t="shared" ca="1" si="135"/>
        <v>0</v>
      </c>
      <c r="DC141" s="243">
        <f t="shared" ca="1" si="135"/>
        <v>0</v>
      </c>
      <c r="DE141" s="113" t="str">
        <f t="shared" ca="1" si="137"/>
        <v>L.1.7.</v>
      </c>
      <c r="DF141">
        <v>1</v>
      </c>
    </row>
    <row r="142" spans="1:110" hidden="1">
      <c r="A142" s="68">
        <v>130</v>
      </c>
      <c r="B142" s="240" t="str">
        <f t="shared" ca="1" si="102"/>
        <v>L.2.</v>
      </c>
      <c r="C142" s="241" t="str">
        <f t="shared" ca="1" si="115"/>
        <v>Socialinio - ekonominio poveikio žala</v>
      </c>
      <c r="D142" s="220"/>
      <c r="E142" s="242" t="str">
        <f t="shared" ca="1" si="103"/>
        <v/>
      </c>
      <c r="F142" s="173">
        <f ca="1">SUM(F143:F145)</f>
        <v>0</v>
      </c>
      <c r="G142" s="171">
        <f ca="1">SUMIF($H$5:$DC$5,"&lt;="&amp;PAL,$H142:$DC142)</f>
        <v>0</v>
      </c>
      <c r="H142" s="243">
        <f ca="1">SUM(H143:H145)</f>
        <v>0</v>
      </c>
      <c r="I142" s="243">
        <f t="shared" ref="I142:BT142" ca="1" si="138">SUM(I143:I145)</f>
        <v>0</v>
      </c>
      <c r="J142" s="243">
        <f t="shared" ca="1" si="138"/>
        <v>0</v>
      </c>
      <c r="K142" s="243">
        <f t="shared" ca="1" si="138"/>
        <v>0</v>
      </c>
      <c r="L142" s="243">
        <f t="shared" ca="1" si="138"/>
        <v>0</v>
      </c>
      <c r="M142" s="243">
        <f t="shared" ca="1" si="138"/>
        <v>0</v>
      </c>
      <c r="N142" s="243">
        <f t="shared" ca="1" si="138"/>
        <v>0</v>
      </c>
      <c r="O142" s="243">
        <f t="shared" ca="1" si="138"/>
        <v>0</v>
      </c>
      <c r="P142" s="243">
        <f t="shared" ca="1" si="138"/>
        <v>0</v>
      </c>
      <c r="Q142" s="243">
        <f t="shared" ca="1" si="138"/>
        <v>0</v>
      </c>
      <c r="R142" s="243">
        <f t="shared" ca="1" si="138"/>
        <v>0</v>
      </c>
      <c r="S142" s="243">
        <f t="shared" ca="1" si="138"/>
        <v>0</v>
      </c>
      <c r="T142" s="243">
        <f t="shared" ca="1" si="138"/>
        <v>0</v>
      </c>
      <c r="U142" s="243">
        <f t="shared" ca="1" si="138"/>
        <v>0</v>
      </c>
      <c r="V142" s="243">
        <f t="shared" ca="1" si="138"/>
        <v>0</v>
      </c>
      <c r="W142" s="243">
        <f t="shared" ca="1" si="138"/>
        <v>0</v>
      </c>
      <c r="X142" s="243">
        <f t="shared" ca="1" si="138"/>
        <v>0</v>
      </c>
      <c r="Y142" s="243">
        <f t="shared" ca="1" si="138"/>
        <v>0</v>
      </c>
      <c r="Z142" s="243">
        <f t="shared" ca="1" si="138"/>
        <v>0</v>
      </c>
      <c r="AA142" s="243">
        <f t="shared" ca="1" si="138"/>
        <v>0</v>
      </c>
      <c r="AB142" s="243">
        <f t="shared" ca="1" si="138"/>
        <v>0</v>
      </c>
      <c r="AC142" s="243">
        <f t="shared" ca="1" si="138"/>
        <v>0</v>
      </c>
      <c r="AD142" s="243">
        <f t="shared" ca="1" si="138"/>
        <v>0</v>
      </c>
      <c r="AE142" s="243">
        <f t="shared" ca="1" si="138"/>
        <v>0</v>
      </c>
      <c r="AF142" s="243">
        <f t="shared" ca="1" si="138"/>
        <v>0</v>
      </c>
      <c r="AG142" s="243">
        <f t="shared" ca="1" si="138"/>
        <v>0</v>
      </c>
      <c r="AH142" s="243">
        <f t="shared" ca="1" si="138"/>
        <v>0</v>
      </c>
      <c r="AI142" s="243">
        <f t="shared" ca="1" si="138"/>
        <v>0</v>
      </c>
      <c r="AJ142" s="243">
        <f t="shared" ca="1" si="138"/>
        <v>0</v>
      </c>
      <c r="AK142" s="243">
        <f t="shared" ca="1" si="138"/>
        <v>0</v>
      </c>
      <c r="AL142" s="243">
        <f t="shared" ca="1" si="138"/>
        <v>0</v>
      </c>
      <c r="AM142" s="243">
        <f t="shared" ca="1" si="138"/>
        <v>0</v>
      </c>
      <c r="AN142" s="243">
        <f t="shared" ca="1" si="138"/>
        <v>0</v>
      </c>
      <c r="AO142" s="243">
        <f t="shared" ca="1" si="138"/>
        <v>0</v>
      </c>
      <c r="AP142" s="243">
        <f t="shared" ca="1" si="138"/>
        <v>0</v>
      </c>
      <c r="AQ142" s="243">
        <f t="shared" ca="1" si="138"/>
        <v>0</v>
      </c>
      <c r="AR142" s="243">
        <f t="shared" ca="1" si="138"/>
        <v>0</v>
      </c>
      <c r="AS142" s="243">
        <f t="shared" ca="1" si="138"/>
        <v>0</v>
      </c>
      <c r="AT142" s="243">
        <f t="shared" ca="1" si="138"/>
        <v>0</v>
      </c>
      <c r="AU142" s="243">
        <f t="shared" ca="1" si="138"/>
        <v>0</v>
      </c>
      <c r="AV142" s="243">
        <f t="shared" ca="1" si="138"/>
        <v>0</v>
      </c>
      <c r="AW142" s="243">
        <f t="shared" ca="1" si="138"/>
        <v>0</v>
      </c>
      <c r="AX142" s="243">
        <f t="shared" ca="1" si="138"/>
        <v>0</v>
      </c>
      <c r="AY142" s="243">
        <f t="shared" ca="1" si="138"/>
        <v>0</v>
      </c>
      <c r="AZ142" s="243">
        <f t="shared" ca="1" si="138"/>
        <v>0</v>
      </c>
      <c r="BA142" s="243">
        <f t="shared" ca="1" si="138"/>
        <v>0</v>
      </c>
      <c r="BB142" s="243">
        <f t="shared" ca="1" si="138"/>
        <v>0</v>
      </c>
      <c r="BC142" s="243">
        <f t="shared" ca="1" si="138"/>
        <v>0</v>
      </c>
      <c r="BD142" s="243">
        <f t="shared" ca="1" si="138"/>
        <v>0</v>
      </c>
      <c r="BE142" s="243">
        <f t="shared" ca="1" si="138"/>
        <v>0</v>
      </c>
      <c r="BF142" s="243">
        <f t="shared" ca="1" si="138"/>
        <v>0</v>
      </c>
      <c r="BG142" s="243">
        <f t="shared" ca="1" si="138"/>
        <v>0</v>
      </c>
      <c r="BH142" s="243">
        <f t="shared" ca="1" si="138"/>
        <v>0</v>
      </c>
      <c r="BI142" s="243">
        <f t="shared" ca="1" si="138"/>
        <v>0</v>
      </c>
      <c r="BJ142" s="243">
        <f t="shared" ca="1" si="138"/>
        <v>0</v>
      </c>
      <c r="BK142" s="243">
        <f t="shared" ca="1" si="138"/>
        <v>0</v>
      </c>
      <c r="BL142" s="243">
        <f t="shared" ca="1" si="138"/>
        <v>0</v>
      </c>
      <c r="BM142" s="243">
        <f t="shared" ca="1" si="138"/>
        <v>0</v>
      </c>
      <c r="BN142" s="243">
        <f t="shared" ca="1" si="138"/>
        <v>0</v>
      </c>
      <c r="BO142" s="243">
        <f t="shared" ca="1" si="138"/>
        <v>0</v>
      </c>
      <c r="BP142" s="243">
        <f t="shared" ca="1" si="138"/>
        <v>0</v>
      </c>
      <c r="BQ142" s="243">
        <f t="shared" ca="1" si="138"/>
        <v>0</v>
      </c>
      <c r="BR142" s="243">
        <f t="shared" ca="1" si="138"/>
        <v>0</v>
      </c>
      <c r="BS142" s="243">
        <f t="shared" ca="1" si="138"/>
        <v>0</v>
      </c>
      <c r="BT142" s="243">
        <f t="shared" ca="1" si="138"/>
        <v>0</v>
      </c>
      <c r="BU142" s="243">
        <f t="shared" ref="BU142:DC142" ca="1" si="139">SUM(BU143:BU145)</f>
        <v>0</v>
      </c>
      <c r="BV142" s="243">
        <f t="shared" ca="1" si="139"/>
        <v>0</v>
      </c>
      <c r="BW142" s="243">
        <f t="shared" ca="1" si="139"/>
        <v>0</v>
      </c>
      <c r="BX142" s="243">
        <f t="shared" ca="1" si="139"/>
        <v>0</v>
      </c>
      <c r="BY142" s="243">
        <f t="shared" ca="1" si="139"/>
        <v>0</v>
      </c>
      <c r="BZ142" s="243">
        <f t="shared" ca="1" si="139"/>
        <v>0</v>
      </c>
      <c r="CA142" s="243">
        <f t="shared" ca="1" si="139"/>
        <v>0</v>
      </c>
      <c r="CB142" s="243">
        <f t="shared" ca="1" si="139"/>
        <v>0</v>
      </c>
      <c r="CC142" s="243">
        <f t="shared" ca="1" si="139"/>
        <v>0</v>
      </c>
      <c r="CD142" s="243">
        <f t="shared" ca="1" si="139"/>
        <v>0</v>
      </c>
      <c r="CE142" s="243">
        <f t="shared" ca="1" si="139"/>
        <v>0</v>
      </c>
      <c r="CF142" s="243">
        <f t="shared" ca="1" si="139"/>
        <v>0</v>
      </c>
      <c r="CG142" s="243">
        <f t="shared" ca="1" si="139"/>
        <v>0</v>
      </c>
      <c r="CH142" s="243">
        <f t="shared" ca="1" si="139"/>
        <v>0</v>
      </c>
      <c r="CI142" s="243">
        <f t="shared" ca="1" si="139"/>
        <v>0</v>
      </c>
      <c r="CJ142" s="243">
        <f t="shared" ca="1" si="139"/>
        <v>0</v>
      </c>
      <c r="CK142" s="243">
        <f t="shared" ca="1" si="139"/>
        <v>0</v>
      </c>
      <c r="CL142" s="243">
        <f t="shared" ca="1" si="139"/>
        <v>0</v>
      </c>
      <c r="CM142" s="243">
        <f t="shared" ca="1" si="139"/>
        <v>0</v>
      </c>
      <c r="CN142" s="243">
        <f t="shared" ca="1" si="139"/>
        <v>0</v>
      </c>
      <c r="CO142" s="243">
        <f t="shared" ca="1" si="139"/>
        <v>0</v>
      </c>
      <c r="CP142" s="243">
        <f t="shared" ca="1" si="139"/>
        <v>0</v>
      </c>
      <c r="CQ142" s="243">
        <f t="shared" ca="1" si="139"/>
        <v>0</v>
      </c>
      <c r="CR142" s="243">
        <f t="shared" ca="1" si="139"/>
        <v>0</v>
      </c>
      <c r="CS142" s="243">
        <f t="shared" ca="1" si="139"/>
        <v>0</v>
      </c>
      <c r="CT142" s="243">
        <f t="shared" ca="1" si="139"/>
        <v>0</v>
      </c>
      <c r="CU142" s="243">
        <f t="shared" ca="1" si="139"/>
        <v>0</v>
      </c>
      <c r="CV142" s="243">
        <f t="shared" ca="1" si="139"/>
        <v>0</v>
      </c>
      <c r="CW142" s="243">
        <f t="shared" ca="1" si="139"/>
        <v>0</v>
      </c>
      <c r="CX142" s="243">
        <f t="shared" ca="1" si="139"/>
        <v>0</v>
      </c>
      <c r="CY142" s="243">
        <f t="shared" ca="1" si="139"/>
        <v>0</v>
      </c>
      <c r="CZ142" s="243">
        <f t="shared" ca="1" si="139"/>
        <v>0</v>
      </c>
      <c r="DA142" s="243">
        <f t="shared" ca="1" si="139"/>
        <v>0</v>
      </c>
      <c r="DB142" s="243">
        <f t="shared" ca="1" si="139"/>
        <v>0</v>
      </c>
      <c r="DC142" s="243">
        <f t="shared" ca="1" si="139"/>
        <v>0</v>
      </c>
      <c r="DE142" s="113" t="str">
        <f t="shared" ca="1" si="137"/>
        <v>L.2.</v>
      </c>
      <c r="DF142">
        <v>1</v>
      </c>
    </row>
    <row r="143" spans="1:110" hidden="1">
      <c r="A143" s="68">
        <v>131</v>
      </c>
      <c r="B143" s="240" t="str">
        <f t="shared" ca="1" si="102"/>
        <v>L.2.1.</v>
      </c>
      <c r="C143" s="241" t="str">
        <f t="shared" ca="1" si="115"/>
        <v/>
      </c>
      <c r="D143" s="220"/>
      <c r="E143" s="242" t="str">
        <f t="shared" ca="1" si="103"/>
        <v/>
      </c>
      <c r="F143" s="171">
        <f ca="1">H143+NPV(SD,I143:INDEX(I143:DC143,PAL))</f>
        <v>0</v>
      </c>
      <c r="G143" s="171">
        <f ca="1">SUMIF($H$5:$DC$5,"&lt;="&amp;PAL,$H143:$DC143)</f>
        <v>0</v>
      </c>
      <c r="H143" s="243">
        <f t="shared" ca="1" si="98"/>
        <v>0</v>
      </c>
      <c r="I143" s="243">
        <f t="shared" ca="1" si="136"/>
        <v>0</v>
      </c>
      <c r="J143" s="243">
        <f t="shared" ca="1" si="136"/>
        <v>0</v>
      </c>
      <c r="K143" s="243">
        <f t="shared" ca="1" si="136"/>
        <v>0</v>
      </c>
      <c r="L143" s="243">
        <f t="shared" ca="1" si="136"/>
        <v>0</v>
      </c>
      <c r="M143" s="243">
        <f t="shared" ca="1" si="136"/>
        <v>0</v>
      </c>
      <c r="N143" s="243">
        <f t="shared" ca="1" si="136"/>
        <v>0</v>
      </c>
      <c r="O143" s="243">
        <f t="shared" ca="1" si="136"/>
        <v>0</v>
      </c>
      <c r="P143" s="243">
        <f t="shared" ca="1" si="136"/>
        <v>0</v>
      </c>
      <c r="Q143" s="243">
        <f t="shared" ca="1" si="136"/>
        <v>0</v>
      </c>
      <c r="R143" s="243">
        <f t="shared" ca="1" si="136"/>
        <v>0</v>
      </c>
      <c r="S143" s="243">
        <f t="shared" ca="1" si="136"/>
        <v>0</v>
      </c>
      <c r="T143" s="243">
        <f t="shared" ca="1" si="136"/>
        <v>0</v>
      </c>
      <c r="U143" s="243">
        <f t="shared" ca="1" si="136"/>
        <v>0</v>
      </c>
      <c r="V143" s="243">
        <f t="shared" ca="1" si="136"/>
        <v>0</v>
      </c>
      <c r="W143" s="243">
        <f t="shared" ca="1" si="136"/>
        <v>0</v>
      </c>
      <c r="X143" s="243">
        <f t="shared" ca="1" si="136"/>
        <v>0</v>
      </c>
      <c r="Y143" s="243">
        <f t="shared" ca="1" si="136"/>
        <v>0</v>
      </c>
      <c r="Z143" s="243">
        <f t="shared" ca="1" si="136"/>
        <v>0</v>
      </c>
      <c r="AA143" s="243">
        <f t="shared" ca="1" si="136"/>
        <v>0</v>
      </c>
      <c r="AB143" s="243">
        <f t="shared" ca="1" si="136"/>
        <v>0</v>
      </c>
      <c r="AC143" s="243">
        <f t="shared" ca="1" si="136"/>
        <v>0</v>
      </c>
      <c r="AD143" s="243">
        <f t="shared" ca="1" si="136"/>
        <v>0</v>
      </c>
      <c r="AE143" s="243">
        <f t="shared" ca="1" si="136"/>
        <v>0</v>
      </c>
      <c r="AF143" s="243">
        <f t="shared" ca="1" si="136"/>
        <v>0</v>
      </c>
      <c r="AG143" s="243">
        <f t="shared" ca="1" si="136"/>
        <v>0</v>
      </c>
      <c r="AH143" s="243">
        <f t="shared" ca="1" si="136"/>
        <v>0</v>
      </c>
      <c r="AI143" s="243">
        <f t="shared" ca="1" si="136"/>
        <v>0</v>
      </c>
      <c r="AJ143" s="243">
        <f t="shared" ca="1" si="136"/>
        <v>0</v>
      </c>
      <c r="AK143" s="243">
        <f t="shared" ca="1" si="136"/>
        <v>0</v>
      </c>
      <c r="AL143" s="243">
        <f t="shared" ca="1" si="136"/>
        <v>0</v>
      </c>
      <c r="AM143" s="243">
        <f t="shared" ca="1" si="136"/>
        <v>0</v>
      </c>
      <c r="AN143" s="243">
        <f t="shared" ca="1" si="136"/>
        <v>0</v>
      </c>
      <c r="AO143" s="243">
        <f t="shared" ca="1" si="136"/>
        <v>0</v>
      </c>
      <c r="AP143" s="243">
        <f t="shared" ca="1" si="136"/>
        <v>0</v>
      </c>
      <c r="AQ143" s="243">
        <f t="shared" ca="1" si="136"/>
        <v>0</v>
      </c>
      <c r="AR143" s="243">
        <f t="shared" ca="1" si="136"/>
        <v>0</v>
      </c>
      <c r="AS143" s="243">
        <f t="shared" ca="1" si="136"/>
        <v>0</v>
      </c>
      <c r="AT143" s="243">
        <f t="shared" ca="1" si="136"/>
        <v>0</v>
      </c>
      <c r="AU143" s="243">
        <f t="shared" ca="1" si="136"/>
        <v>0</v>
      </c>
      <c r="AV143" s="243">
        <f t="shared" ca="1" si="136"/>
        <v>0</v>
      </c>
      <c r="AW143" s="243">
        <f t="shared" ca="1" si="136"/>
        <v>0</v>
      </c>
      <c r="AX143" s="243">
        <f t="shared" ca="1" si="136"/>
        <v>0</v>
      </c>
      <c r="AY143" s="243">
        <f t="shared" ca="1" si="136"/>
        <v>0</v>
      </c>
      <c r="AZ143" s="243">
        <f t="shared" ca="1" si="136"/>
        <v>0</v>
      </c>
      <c r="BA143" s="243">
        <f t="shared" ca="1" si="136"/>
        <v>0</v>
      </c>
      <c r="BB143" s="243">
        <f t="shared" ca="1" si="136"/>
        <v>0</v>
      </c>
      <c r="BC143" s="243">
        <f t="shared" ca="1" si="136"/>
        <v>0</v>
      </c>
      <c r="BD143" s="243">
        <f t="shared" ca="1" si="136"/>
        <v>0</v>
      </c>
      <c r="BE143" s="243">
        <f t="shared" ca="1" si="136"/>
        <v>0</v>
      </c>
      <c r="BF143" s="243">
        <f t="shared" ca="1" si="136"/>
        <v>0</v>
      </c>
      <c r="BG143" s="243">
        <f t="shared" ca="1" si="136"/>
        <v>0</v>
      </c>
      <c r="BH143" s="243">
        <f t="shared" ca="1" si="136"/>
        <v>0</v>
      </c>
      <c r="BI143" s="243">
        <f t="shared" ca="1" si="136"/>
        <v>0</v>
      </c>
      <c r="BJ143" s="243">
        <f t="shared" ca="1" si="136"/>
        <v>0</v>
      </c>
      <c r="BK143" s="243">
        <f t="shared" ca="1" si="136"/>
        <v>0</v>
      </c>
      <c r="BL143" s="243">
        <f t="shared" ca="1" si="136"/>
        <v>0</v>
      </c>
      <c r="BM143" s="243">
        <f t="shared" ca="1" si="136"/>
        <v>0</v>
      </c>
      <c r="BN143" s="243">
        <f t="shared" ca="1" si="136"/>
        <v>0</v>
      </c>
      <c r="BO143" s="243">
        <f t="shared" ca="1" si="136"/>
        <v>0</v>
      </c>
      <c r="BP143" s="243">
        <f t="shared" ca="1" si="136"/>
        <v>0</v>
      </c>
      <c r="BQ143" s="243">
        <f t="shared" ca="1" si="136"/>
        <v>0</v>
      </c>
      <c r="BR143" s="243">
        <f t="shared" ca="1" si="136"/>
        <v>0</v>
      </c>
      <c r="BS143" s="243">
        <f t="shared" ca="1" si="136"/>
        <v>0</v>
      </c>
      <c r="BT143" s="243">
        <f t="shared" ref="BT143:DC145" ca="1" si="140">OFFSET(INDIRECT("'"&amp;Opt_alt&amp;"'!H12"),$A143,BT$5)*$DF143</f>
        <v>0</v>
      </c>
      <c r="BU143" s="243">
        <f t="shared" ca="1" si="140"/>
        <v>0</v>
      </c>
      <c r="BV143" s="243">
        <f t="shared" ca="1" si="140"/>
        <v>0</v>
      </c>
      <c r="BW143" s="243">
        <f t="shared" ca="1" si="140"/>
        <v>0</v>
      </c>
      <c r="BX143" s="243">
        <f t="shared" ca="1" si="140"/>
        <v>0</v>
      </c>
      <c r="BY143" s="243">
        <f t="shared" ca="1" si="140"/>
        <v>0</v>
      </c>
      <c r="BZ143" s="243">
        <f t="shared" ca="1" si="140"/>
        <v>0</v>
      </c>
      <c r="CA143" s="243">
        <f t="shared" ca="1" si="140"/>
        <v>0</v>
      </c>
      <c r="CB143" s="243">
        <f t="shared" ca="1" si="140"/>
        <v>0</v>
      </c>
      <c r="CC143" s="243">
        <f t="shared" ca="1" si="140"/>
        <v>0</v>
      </c>
      <c r="CD143" s="243">
        <f t="shared" ca="1" si="140"/>
        <v>0</v>
      </c>
      <c r="CE143" s="243">
        <f t="shared" ca="1" si="140"/>
        <v>0</v>
      </c>
      <c r="CF143" s="243">
        <f t="shared" ca="1" si="140"/>
        <v>0</v>
      </c>
      <c r="CG143" s="243">
        <f t="shared" ca="1" si="140"/>
        <v>0</v>
      </c>
      <c r="CH143" s="243">
        <f t="shared" ca="1" si="140"/>
        <v>0</v>
      </c>
      <c r="CI143" s="243">
        <f t="shared" ca="1" si="140"/>
        <v>0</v>
      </c>
      <c r="CJ143" s="243">
        <f t="shared" ca="1" si="140"/>
        <v>0</v>
      </c>
      <c r="CK143" s="243">
        <f t="shared" ca="1" si="140"/>
        <v>0</v>
      </c>
      <c r="CL143" s="243">
        <f t="shared" ca="1" si="140"/>
        <v>0</v>
      </c>
      <c r="CM143" s="243">
        <f t="shared" ca="1" si="140"/>
        <v>0</v>
      </c>
      <c r="CN143" s="243">
        <f t="shared" ca="1" si="140"/>
        <v>0</v>
      </c>
      <c r="CO143" s="243">
        <f t="shared" ca="1" si="140"/>
        <v>0</v>
      </c>
      <c r="CP143" s="243">
        <f t="shared" ca="1" si="140"/>
        <v>0</v>
      </c>
      <c r="CQ143" s="243">
        <f t="shared" ca="1" si="140"/>
        <v>0</v>
      </c>
      <c r="CR143" s="243">
        <f t="shared" ca="1" si="140"/>
        <v>0</v>
      </c>
      <c r="CS143" s="243">
        <f t="shared" ca="1" si="140"/>
        <v>0</v>
      </c>
      <c r="CT143" s="243">
        <f t="shared" ca="1" si="140"/>
        <v>0</v>
      </c>
      <c r="CU143" s="243">
        <f t="shared" ca="1" si="140"/>
        <v>0</v>
      </c>
      <c r="CV143" s="243">
        <f t="shared" ca="1" si="140"/>
        <v>0</v>
      </c>
      <c r="CW143" s="243">
        <f t="shared" ca="1" si="140"/>
        <v>0</v>
      </c>
      <c r="CX143" s="243">
        <f t="shared" ca="1" si="140"/>
        <v>0</v>
      </c>
      <c r="CY143" s="243">
        <f t="shared" ca="1" si="140"/>
        <v>0</v>
      </c>
      <c r="CZ143" s="243">
        <f t="shared" ca="1" si="140"/>
        <v>0</v>
      </c>
      <c r="DA143" s="243">
        <f t="shared" ca="1" si="140"/>
        <v>0</v>
      </c>
      <c r="DB143" s="243">
        <f t="shared" ca="1" si="140"/>
        <v>0</v>
      </c>
      <c r="DC143" s="243">
        <f t="shared" ca="1" si="140"/>
        <v>0</v>
      </c>
      <c r="DE143" s="113" t="str">
        <f t="shared" ca="1" si="137"/>
        <v>L.2.1.</v>
      </c>
      <c r="DF143">
        <v>1</v>
      </c>
    </row>
    <row r="144" spans="1:110" hidden="1">
      <c r="A144" s="68">
        <v>132</v>
      </c>
      <c r="B144" s="240" t="str">
        <f t="shared" ca="1" si="102"/>
        <v>L.2.2.</v>
      </c>
      <c r="C144" s="241" t="str">
        <f t="shared" ca="1" si="115"/>
        <v/>
      </c>
      <c r="D144" s="305"/>
      <c r="E144" s="306"/>
      <c r="F144" s="171">
        <f ca="1">H144+NPV(SD,I144:INDEX(I144:DC144,PAL))</f>
        <v>0</v>
      </c>
      <c r="G144" s="171">
        <f ca="1">SUMIF($H$5:$DC$5,"&lt;="&amp;PAL,$H144:$DC144)</f>
        <v>0</v>
      </c>
      <c r="H144" s="243">
        <f t="shared" ca="1" si="98"/>
        <v>0</v>
      </c>
      <c r="I144" s="243">
        <f t="shared" ref="I144:BT145" ca="1" si="141">OFFSET(INDIRECT("'"&amp;Opt_alt&amp;"'!H12"),$A144,I$5)*$DF144</f>
        <v>0</v>
      </c>
      <c r="J144" s="243">
        <f t="shared" ca="1" si="141"/>
        <v>0</v>
      </c>
      <c r="K144" s="243">
        <f t="shared" ca="1" si="141"/>
        <v>0</v>
      </c>
      <c r="L144" s="243">
        <f t="shared" ca="1" si="141"/>
        <v>0</v>
      </c>
      <c r="M144" s="243">
        <f t="shared" ca="1" si="141"/>
        <v>0</v>
      </c>
      <c r="N144" s="243">
        <f t="shared" ca="1" si="141"/>
        <v>0</v>
      </c>
      <c r="O144" s="243">
        <f t="shared" ca="1" si="141"/>
        <v>0</v>
      </c>
      <c r="P144" s="243">
        <f t="shared" ca="1" si="141"/>
        <v>0</v>
      </c>
      <c r="Q144" s="243">
        <f t="shared" ca="1" si="141"/>
        <v>0</v>
      </c>
      <c r="R144" s="243">
        <f t="shared" ca="1" si="141"/>
        <v>0</v>
      </c>
      <c r="S144" s="243">
        <f t="shared" ca="1" si="141"/>
        <v>0</v>
      </c>
      <c r="T144" s="243">
        <f t="shared" ca="1" si="141"/>
        <v>0</v>
      </c>
      <c r="U144" s="243">
        <f t="shared" ca="1" si="141"/>
        <v>0</v>
      </c>
      <c r="V144" s="243">
        <f t="shared" ca="1" si="141"/>
        <v>0</v>
      </c>
      <c r="W144" s="243">
        <f t="shared" ca="1" si="141"/>
        <v>0</v>
      </c>
      <c r="X144" s="243">
        <f t="shared" ca="1" si="141"/>
        <v>0</v>
      </c>
      <c r="Y144" s="243">
        <f t="shared" ca="1" si="141"/>
        <v>0</v>
      </c>
      <c r="Z144" s="243">
        <f t="shared" ca="1" si="141"/>
        <v>0</v>
      </c>
      <c r="AA144" s="243">
        <f t="shared" ca="1" si="141"/>
        <v>0</v>
      </c>
      <c r="AB144" s="243">
        <f t="shared" ca="1" si="141"/>
        <v>0</v>
      </c>
      <c r="AC144" s="243">
        <f t="shared" ca="1" si="141"/>
        <v>0</v>
      </c>
      <c r="AD144" s="243">
        <f t="shared" ca="1" si="141"/>
        <v>0</v>
      </c>
      <c r="AE144" s="243">
        <f t="shared" ca="1" si="141"/>
        <v>0</v>
      </c>
      <c r="AF144" s="243">
        <f t="shared" ca="1" si="141"/>
        <v>0</v>
      </c>
      <c r="AG144" s="243">
        <f t="shared" ca="1" si="141"/>
        <v>0</v>
      </c>
      <c r="AH144" s="243">
        <f t="shared" ca="1" si="141"/>
        <v>0</v>
      </c>
      <c r="AI144" s="243">
        <f t="shared" ca="1" si="141"/>
        <v>0</v>
      </c>
      <c r="AJ144" s="243">
        <f t="shared" ca="1" si="141"/>
        <v>0</v>
      </c>
      <c r="AK144" s="243">
        <f t="shared" ca="1" si="141"/>
        <v>0</v>
      </c>
      <c r="AL144" s="243">
        <f t="shared" ca="1" si="141"/>
        <v>0</v>
      </c>
      <c r="AM144" s="243">
        <f t="shared" ca="1" si="141"/>
        <v>0</v>
      </c>
      <c r="AN144" s="243">
        <f t="shared" ca="1" si="141"/>
        <v>0</v>
      </c>
      <c r="AO144" s="243">
        <f t="shared" ca="1" si="141"/>
        <v>0</v>
      </c>
      <c r="AP144" s="243">
        <f t="shared" ca="1" si="141"/>
        <v>0</v>
      </c>
      <c r="AQ144" s="243">
        <f t="shared" ca="1" si="141"/>
        <v>0</v>
      </c>
      <c r="AR144" s="243">
        <f t="shared" ca="1" si="141"/>
        <v>0</v>
      </c>
      <c r="AS144" s="243">
        <f t="shared" ca="1" si="141"/>
        <v>0</v>
      </c>
      <c r="AT144" s="243">
        <f t="shared" ca="1" si="141"/>
        <v>0</v>
      </c>
      <c r="AU144" s="243">
        <f t="shared" ca="1" si="141"/>
        <v>0</v>
      </c>
      <c r="AV144" s="243">
        <f t="shared" ca="1" si="141"/>
        <v>0</v>
      </c>
      <c r="AW144" s="243">
        <f t="shared" ca="1" si="141"/>
        <v>0</v>
      </c>
      <c r="AX144" s="243">
        <f t="shared" ca="1" si="141"/>
        <v>0</v>
      </c>
      <c r="AY144" s="243">
        <f t="shared" ca="1" si="141"/>
        <v>0</v>
      </c>
      <c r="AZ144" s="243">
        <f t="shared" ca="1" si="141"/>
        <v>0</v>
      </c>
      <c r="BA144" s="243">
        <f t="shared" ca="1" si="141"/>
        <v>0</v>
      </c>
      <c r="BB144" s="243">
        <f t="shared" ca="1" si="141"/>
        <v>0</v>
      </c>
      <c r="BC144" s="243">
        <f t="shared" ca="1" si="141"/>
        <v>0</v>
      </c>
      <c r="BD144" s="243">
        <f t="shared" ca="1" si="141"/>
        <v>0</v>
      </c>
      <c r="BE144" s="243">
        <f t="shared" ca="1" si="141"/>
        <v>0</v>
      </c>
      <c r="BF144" s="243">
        <f t="shared" ca="1" si="141"/>
        <v>0</v>
      </c>
      <c r="BG144" s="243">
        <f t="shared" ca="1" si="141"/>
        <v>0</v>
      </c>
      <c r="BH144" s="243">
        <f t="shared" ca="1" si="141"/>
        <v>0</v>
      </c>
      <c r="BI144" s="243">
        <f t="shared" ca="1" si="141"/>
        <v>0</v>
      </c>
      <c r="BJ144" s="243">
        <f t="shared" ca="1" si="141"/>
        <v>0</v>
      </c>
      <c r="BK144" s="243">
        <f t="shared" ca="1" si="141"/>
        <v>0</v>
      </c>
      <c r="BL144" s="243">
        <f t="shared" ca="1" si="141"/>
        <v>0</v>
      </c>
      <c r="BM144" s="243">
        <f t="shared" ca="1" si="141"/>
        <v>0</v>
      </c>
      <c r="BN144" s="243">
        <f t="shared" ca="1" si="141"/>
        <v>0</v>
      </c>
      <c r="BO144" s="243">
        <f t="shared" ca="1" si="141"/>
        <v>0</v>
      </c>
      <c r="BP144" s="243">
        <f t="shared" ca="1" si="141"/>
        <v>0</v>
      </c>
      <c r="BQ144" s="243">
        <f t="shared" ca="1" si="141"/>
        <v>0</v>
      </c>
      <c r="BR144" s="243">
        <f t="shared" ca="1" si="141"/>
        <v>0</v>
      </c>
      <c r="BS144" s="243">
        <f t="shared" ca="1" si="141"/>
        <v>0</v>
      </c>
      <c r="BT144" s="243">
        <f t="shared" ca="1" si="141"/>
        <v>0</v>
      </c>
      <c r="BU144" s="243">
        <f t="shared" ca="1" si="140"/>
        <v>0</v>
      </c>
      <c r="BV144" s="243">
        <f t="shared" ca="1" si="140"/>
        <v>0</v>
      </c>
      <c r="BW144" s="243">
        <f t="shared" ca="1" si="140"/>
        <v>0</v>
      </c>
      <c r="BX144" s="243">
        <f t="shared" ca="1" si="140"/>
        <v>0</v>
      </c>
      <c r="BY144" s="243">
        <f t="shared" ca="1" si="140"/>
        <v>0</v>
      </c>
      <c r="BZ144" s="243">
        <f t="shared" ca="1" si="140"/>
        <v>0</v>
      </c>
      <c r="CA144" s="243">
        <f t="shared" ca="1" si="140"/>
        <v>0</v>
      </c>
      <c r="CB144" s="243">
        <f t="shared" ca="1" si="140"/>
        <v>0</v>
      </c>
      <c r="CC144" s="243">
        <f t="shared" ca="1" si="140"/>
        <v>0</v>
      </c>
      <c r="CD144" s="243">
        <f t="shared" ca="1" si="140"/>
        <v>0</v>
      </c>
      <c r="CE144" s="243">
        <f t="shared" ca="1" si="140"/>
        <v>0</v>
      </c>
      <c r="CF144" s="243">
        <f t="shared" ca="1" si="140"/>
        <v>0</v>
      </c>
      <c r="CG144" s="243">
        <f t="shared" ca="1" si="140"/>
        <v>0</v>
      </c>
      <c r="CH144" s="243">
        <f t="shared" ca="1" si="140"/>
        <v>0</v>
      </c>
      <c r="CI144" s="243">
        <f t="shared" ca="1" si="140"/>
        <v>0</v>
      </c>
      <c r="CJ144" s="243">
        <f t="shared" ca="1" si="140"/>
        <v>0</v>
      </c>
      <c r="CK144" s="243">
        <f t="shared" ca="1" si="140"/>
        <v>0</v>
      </c>
      <c r="CL144" s="243">
        <f t="shared" ca="1" si="140"/>
        <v>0</v>
      </c>
      <c r="CM144" s="243">
        <f t="shared" ca="1" si="140"/>
        <v>0</v>
      </c>
      <c r="CN144" s="243">
        <f t="shared" ca="1" si="140"/>
        <v>0</v>
      </c>
      <c r="CO144" s="243">
        <f t="shared" ca="1" si="140"/>
        <v>0</v>
      </c>
      <c r="CP144" s="243">
        <f t="shared" ca="1" si="140"/>
        <v>0</v>
      </c>
      <c r="CQ144" s="243">
        <f t="shared" ca="1" si="140"/>
        <v>0</v>
      </c>
      <c r="CR144" s="243">
        <f t="shared" ca="1" si="140"/>
        <v>0</v>
      </c>
      <c r="CS144" s="243">
        <f t="shared" ca="1" si="140"/>
        <v>0</v>
      </c>
      <c r="CT144" s="243">
        <f t="shared" ca="1" si="140"/>
        <v>0</v>
      </c>
      <c r="CU144" s="243">
        <f t="shared" ca="1" si="140"/>
        <v>0</v>
      </c>
      <c r="CV144" s="243">
        <f t="shared" ca="1" si="140"/>
        <v>0</v>
      </c>
      <c r="CW144" s="243">
        <f t="shared" ca="1" si="140"/>
        <v>0</v>
      </c>
      <c r="CX144" s="243">
        <f t="shared" ca="1" si="140"/>
        <v>0</v>
      </c>
      <c r="CY144" s="243">
        <f t="shared" ca="1" si="140"/>
        <v>0</v>
      </c>
      <c r="CZ144" s="243">
        <f t="shared" ca="1" si="140"/>
        <v>0</v>
      </c>
      <c r="DA144" s="243">
        <f t="shared" ca="1" si="140"/>
        <v>0</v>
      </c>
      <c r="DB144" s="243">
        <f t="shared" ca="1" si="140"/>
        <v>0</v>
      </c>
      <c r="DC144" s="243">
        <f t="shared" ca="1" si="140"/>
        <v>0</v>
      </c>
      <c r="DE144" s="113" t="str">
        <f t="shared" ca="1" si="137"/>
        <v>L.2.2.</v>
      </c>
      <c r="DF144">
        <v>1</v>
      </c>
    </row>
    <row r="145" spans="1:110" ht="15" hidden="1" thickBot="1">
      <c r="A145" s="68">
        <v>133</v>
      </c>
      <c r="B145" s="240" t="str">
        <f t="shared" ca="1" si="102"/>
        <v>L.2.3.</v>
      </c>
      <c r="C145" s="241" t="str">
        <f t="shared" ca="1" si="115"/>
        <v/>
      </c>
      <c r="D145" s="305"/>
      <c r="E145" s="306"/>
      <c r="F145" s="171">
        <f ca="1">H145+NPV(SD,I145:INDEX(I145:DC145,PAL))</f>
        <v>0</v>
      </c>
      <c r="G145" s="171">
        <f ca="1">SUMIF($H$5:$DC$5,"&lt;="&amp;PAL,$H145:$DC145)</f>
        <v>0</v>
      </c>
      <c r="H145" s="243">
        <f t="shared" ca="1" si="98"/>
        <v>0</v>
      </c>
      <c r="I145" s="243">
        <f t="shared" ca="1" si="141"/>
        <v>0</v>
      </c>
      <c r="J145" s="243">
        <f t="shared" ca="1" si="141"/>
        <v>0</v>
      </c>
      <c r="K145" s="243">
        <f t="shared" ca="1" si="141"/>
        <v>0</v>
      </c>
      <c r="L145" s="243">
        <f t="shared" ca="1" si="141"/>
        <v>0</v>
      </c>
      <c r="M145" s="243">
        <f t="shared" ca="1" si="141"/>
        <v>0</v>
      </c>
      <c r="N145" s="243">
        <f t="shared" ca="1" si="141"/>
        <v>0</v>
      </c>
      <c r="O145" s="243">
        <f t="shared" ca="1" si="141"/>
        <v>0</v>
      </c>
      <c r="P145" s="243">
        <f t="shared" ca="1" si="141"/>
        <v>0</v>
      </c>
      <c r="Q145" s="243">
        <f t="shared" ca="1" si="141"/>
        <v>0</v>
      </c>
      <c r="R145" s="243">
        <f t="shared" ca="1" si="141"/>
        <v>0</v>
      </c>
      <c r="S145" s="243">
        <f t="shared" ca="1" si="141"/>
        <v>0</v>
      </c>
      <c r="T145" s="243">
        <f t="shared" ca="1" si="141"/>
        <v>0</v>
      </c>
      <c r="U145" s="243">
        <f t="shared" ca="1" si="141"/>
        <v>0</v>
      </c>
      <c r="V145" s="243">
        <f t="shared" ca="1" si="141"/>
        <v>0</v>
      </c>
      <c r="W145" s="243">
        <f t="shared" ca="1" si="141"/>
        <v>0</v>
      </c>
      <c r="X145" s="243">
        <f t="shared" ca="1" si="141"/>
        <v>0</v>
      </c>
      <c r="Y145" s="243">
        <f t="shared" ca="1" si="141"/>
        <v>0</v>
      </c>
      <c r="Z145" s="243">
        <f t="shared" ca="1" si="141"/>
        <v>0</v>
      </c>
      <c r="AA145" s="243">
        <f t="shared" ca="1" si="141"/>
        <v>0</v>
      </c>
      <c r="AB145" s="243">
        <f t="shared" ca="1" si="141"/>
        <v>0</v>
      </c>
      <c r="AC145" s="243">
        <f t="shared" ca="1" si="141"/>
        <v>0</v>
      </c>
      <c r="AD145" s="243">
        <f t="shared" ca="1" si="141"/>
        <v>0</v>
      </c>
      <c r="AE145" s="243">
        <f t="shared" ca="1" si="141"/>
        <v>0</v>
      </c>
      <c r="AF145" s="243">
        <f t="shared" ca="1" si="141"/>
        <v>0</v>
      </c>
      <c r="AG145" s="243">
        <f t="shared" ca="1" si="141"/>
        <v>0</v>
      </c>
      <c r="AH145" s="243">
        <f t="shared" ca="1" si="141"/>
        <v>0</v>
      </c>
      <c r="AI145" s="243">
        <f t="shared" ca="1" si="141"/>
        <v>0</v>
      </c>
      <c r="AJ145" s="243">
        <f t="shared" ca="1" si="141"/>
        <v>0</v>
      </c>
      <c r="AK145" s="243">
        <f t="shared" ca="1" si="141"/>
        <v>0</v>
      </c>
      <c r="AL145" s="243">
        <f t="shared" ca="1" si="141"/>
        <v>0</v>
      </c>
      <c r="AM145" s="243">
        <f t="shared" ca="1" si="141"/>
        <v>0</v>
      </c>
      <c r="AN145" s="243">
        <f t="shared" ca="1" si="141"/>
        <v>0</v>
      </c>
      <c r="AO145" s="243">
        <f t="shared" ca="1" si="141"/>
        <v>0</v>
      </c>
      <c r="AP145" s="243">
        <f t="shared" ca="1" si="141"/>
        <v>0</v>
      </c>
      <c r="AQ145" s="243">
        <f t="shared" ca="1" si="141"/>
        <v>0</v>
      </c>
      <c r="AR145" s="243">
        <f t="shared" ca="1" si="141"/>
        <v>0</v>
      </c>
      <c r="AS145" s="243">
        <f t="shared" ca="1" si="141"/>
        <v>0</v>
      </c>
      <c r="AT145" s="243">
        <f t="shared" ca="1" si="141"/>
        <v>0</v>
      </c>
      <c r="AU145" s="243">
        <f t="shared" ca="1" si="141"/>
        <v>0</v>
      </c>
      <c r="AV145" s="243">
        <f t="shared" ca="1" si="141"/>
        <v>0</v>
      </c>
      <c r="AW145" s="243">
        <f t="shared" ca="1" si="141"/>
        <v>0</v>
      </c>
      <c r="AX145" s="243">
        <f t="shared" ca="1" si="141"/>
        <v>0</v>
      </c>
      <c r="AY145" s="243">
        <f t="shared" ca="1" si="141"/>
        <v>0</v>
      </c>
      <c r="AZ145" s="243">
        <f t="shared" ca="1" si="141"/>
        <v>0</v>
      </c>
      <c r="BA145" s="243">
        <f t="shared" ca="1" si="141"/>
        <v>0</v>
      </c>
      <c r="BB145" s="243">
        <f t="shared" ca="1" si="141"/>
        <v>0</v>
      </c>
      <c r="BC145" s="243">
        <f t="shared" ca="1" si="141"/>
        <v>0</v>
      </c>
      <c r="BD145" s="243">
        <f t="shared" ca="1" si="141"/>
        <v>0</v>
      </c>
      <c r="BE145" s="243">
        <f t="shared" ca="1" si="141"/>
        <v>0</v>
      </c>
      <c r="BF145" s="243">
        <f t="shared" ca="1" si="141"/>
        <v>0</v>
      </c>
      <c r="BG145" s="243">
        <f t="shared" ca="1" si="141"/>
        <v>0</v>
      </c>
      <c r="BH145" s="243">
        <f t="shared" ca="1" si="141"/>
        <v>0</v>
      </c>
      <c r="BI145" s="243">
        <f t="shared" ca="1" si="141"/>
        <v>0</v>
      </c>
      <c r="BJ145" s="243">
        <f t="shared" ca="1" si="141"/>
        <v>0</v>
      </c>
      <c r="BK145" s="243">
        <f t="shared" ca="1" si="141"/>
        <v>0</v>
      </c>
      <c r="BL145" s="243">
        <f t="shared" ca="1" si="141"/>
        <v>0</v>
      </c>
      <c r="BM145" s="243">
        <f t="shared" ca="1" si="141"/>
        <v>0</v>
      </c>
      <c r="BN145" s="243">
        <f t="shared" ca="1" si="141"/>
        <v>0</v>
      </c>
      <c r="BO145" s="243">
        <f t="shared" ca="1" si="141"/>
        <v>0</v>
      </c>
      <c r="BP145" s="243">
        <f t="shared" ca="1" si="141"/>
        <v>0</v>
      </c>
      <c r="BQ145" s="243">
        <f t="shared" ca="1" si="141"/>
        <v>0</v>
      </c>
      <c r="BR145" s="243">
        <f t="shared" ca="1" si="141"/>
        <v>0</v>
      </c>
      <c r="BS145" s="243">
        <f t="shared" ca="1" si="141"/>
        <v>0</v>
      </c>
      <c r="BT145" s="243">
        <f t="shared" ca="1" si="141"/>
        <v>0</v>
      </c>
      <c r="BU145" s="243">
        <f t="shared" ca="1" si="140"/>
        <v>0</v>
      </c>
      <c r="BV145" s="243">
        <f t="shared" ca="1" si="140"/>
        <v>0</v>
      </c>
      <c r="BW145" s="243">
        <f t="shared" ca="1" si="140"/>
        <v>0</v>
      </c>
      <c r="BX145" s="243">
        <f t="shared" ca="1" si="140"/>
        <v>0</v>
      </c>
      <c r="BY145" s="243">
        <f t="shared" ca="1" si="140"/>
        <v>0</v>
      </c>
      <c r="BZ145" s="243">
        <f t="shared" ca="1" si="140"/>
        <v>0</v>
      </c>
      <c r="CA145" s="243">
        <f t="shared" ca="1" si="140"/>
        <v>0</v>
      </c>
      <c r="CB145" s="243">
        <f t="shared" ca="1" si="140"/>
        <v>0</v>
      </c>
      <c r="CC145" s="243">
        <f t="shared" ca="1" si="140"/>
        <v>0</v>
      </c>
      <c r="CD145" s="243">
        <f t="shared" ca="1" si="140"/>
        <v>0</v>
      </c>
      <c r="CE145" s="243">
        <f t="shared" ca="1" si="140"/>
        <v>0</v>
      </c>
      <c r="CF145" s="243">
        <f t="shared" ca="1" si="140"/>
        <v>0</v>
      </c>
      <c r="CG145" s="243">
        <f t="shared" ca="1" si="140"/>
        <v>0</v>
      </c>
      <c r="CH145" s="243">
        <f t="shared" ca="1" si="140"/>
        <v>0</v>
      </c>
      <c r="CI145" s="243">
        <f t="shared" ca="1" si="140"/>
        <v>0</v>
      </c>
      <c r="CJ145" s="243">
        <f t="shared" ca="1" si="140"/>
        <v>0</v>
      </c>
      <c r="CK145" s="243">
        <f t="shared" ca="1" si="140"/>
        <v>0</v>
      </c>
      <c r="CL145" s="243">
        <f t="shared" ca="1" si="140"/>
        <v>0</v>
      </c>
      <c r="CM145" s="243">
        <f t="shared" ca="1" si="140"/>
        <v>0</v>
      </c>
      <c r="CN145" s="243">
        <f t="shared" ca="1" si="140"/>
        <v>0</v>
      </c>
      <c r="CO145" s="243">
        <f t="shared" ca="1" si="140"/>
        <v>0</v>
      </c>
      <c r="CP145" s="243">
        <f t="shared" ca="1" si="140"/>
        <v>0</v>
      </c>
      <c r="CQ145" s="243">
        <f t="shared" ca="1" si="140"/>
        <v>0</v>
      </c>
      <c r="CR145" s="243">
        <f t="shared" ca="1" si="140"/>
        <v>0</v>
      </c>
      <c r="CS145" s="243">
        <f t="shared" ca="1" si="140"/>
        <v>0</v>
      </c>
      <c r="CT145" s="243">
        <f t="shared" ca="1" si="140"/>
        <v>0</v>
      </c>
      <c r="CU145" s="243">
        <f t="shared" ca="1" si="140"/>
        <v>0</v>
      </c>
      <c r="CV145" s="243">
        <f t="shared" ca="1" si="140"/>
        <v>0</v>
      </c>
      <c r="CW145" s="243">
        <f t="shared" ca="1" si="140"/>
        <v>0</v>
      </c>
      <c r="CX145" s="243">
        <f t="shared" ca="1" si="140"/>
        <v>0</v>
      </c>
      <c r="CY145" s="243">
        <f t="shared" ca="1" si="140"/>
        <v>0</v>
      </c>
      <c r="CZ145" s="243">
        <f t="shared" ca="1" si="140"/>
        <v>0</v>
      </c>
      <c r="DA145" s="243">
        <f t="shared" ca="1" si="140"/>
        <v>0</v>
      </c>
      <c r="DB145" s="243">
        <f t="shared" ca="1" si="140"/>
        <v>0</v>
      </c>
      <c r="DC145" s="243">
        <f t="shared" ca="1" si="140"/>
        <v>0</v>
      </c>
      <c r="DE145" s="113" t="str">
        <f t="shared" ca="1" si="137"/>
        <v>L.2.3.</v>
      </c>
      <c r="DF145">
        <v>1</v>
      </c>
    </row>
    <row r="146" spans="1:110" ht="15" hidden="1" customHeight="1">
      <c r="B146" s="92" t="s">
        <v>218</v>
      </c>
      <c r="C146" s="105" t="s">
        <v>219</v>
      </c>
      <c r="D146" s="95"/>
      <c r="E146" s="96"/>
      <c r="F146" s="99">
        <f ca="1">H146+NPV(SD,I146:INDEX(I146:DC146,PAL))</f>
        <v>1842490001.084017</v>
      </c>
      <c r="G146" s="26">
        <f ca="1">SUMIF($H$5:$DC$5,"&lt;="&amp;PAL,$H146:$DC146)</f>
        <v>2388384718.1696081</v>
      </c>
      <c r="H146" s="98">
        <f ca="1">H$8+H$9-H$129</f>
        <v>0</v>
      </c>
      <c r="I146" s="98">
        <f ca="1">I$8+I$9-I$129</f>
        <v>1426809.9173553719</v>
      </c>
      <c r="J146" s="98">
        <f t="shared" ref="J146:BT146" ca="1" si="142">J$8+J$9-J$129</f>
        <v>101489681.40495868</v>
      </c>
      <c r="K146" s="98">
        <f t="shared" ca="1" si="142"/>
        <v>291943146.87769717</v>
      </c>
      <c r="L146" s="98">
        <f t="shared" ca="1" si="142"/>
        <v>414972080.0604437</v>
      </c>
      <c r="M146" s="98">
        <f t="shared" ca="1" si="142"/>
        <v>665383214.21581602</v>
      </c>
      <c r="N146" s="98">
        <f t="shared" ca="1" si="142"/>
        <v>256185950.41322315</v>
      </c>
      <c r="O146" s="98">
        <f t="shared" ca="1" si="142"/>
        <v>290718546.28099173</v>
      </c>
      <c r="P146" s="98">
        <f t="shared" ca="1" si="142"/>
        <v>163519008.00738636</v>
      </c>
      <c r="Q146" s="98">
        <f t="shared" ca="1" si="142"/>
        <v>94395867.76859504</v>
      </c>
      <c r="R146" s="98">
        <f t="shared" ca="1" si="142"/>
        <v>68706611.570247933</v>
      </c>
      <c r="S146" s="98">
        <f t="shared" ca="1" si="142"/>
        <v>20979338.842975207</v>
      </c>
      <c r="T146" s="98">
        <f t="shared" ca="1" si="142"/>
        <v>18664462.809917357</v>
      </c>
      <c r="U146" s="98">
        <f t="shared" ca="1" si="142"/>
        <v>0</v>
      </c>
      <c r="V146" s="98">
        <f t="shared" ca="1" si="142"/>
        <v>0</v>
      </c>
      <c r="W146" s="98">
        <f t="shared" ca="1" si="142"/>
        <v>0</v>
      </c>
      <c r="X146" s="98">
        <f t="shared" ca="1" si="142"/>
        <v>0</v>
      </c>
      <c r="Y146" s="98">
        <f t="shared" ca="1" si="142"/>
        <v>0</v>
      </c>
      <c r="Z146" s="98">
        <f t="shared" ca="1" si="142"/>
        <v>0</v>
      </c>
      <c r="AA146" s="98">
        <f t="shared" ca="1" si="142"/>
        <v>0</v>
      </c>
      <c r="AB146" s="98">
        <f t="shared" ca="1" si="142"/>
        <v>0</v>
      </c>
      <c r="AC146" s="98">
        <f t="shared" ca="1" si="142"/>
        <v>0</v>
      </c>
      <c r="AD146" s="98">
        <f t="shared" ca="1" si="142"/>
        <v>0</v>
      </c>
      <c r="AE146" s="98">
        <f t="shared" ca="1" si="142"/>
        <v>0</v>
      </c>
      <c r="AF146" s="98">
        <f t="shared" ca="1" si="142"/>
        <v>0</v>
      </c>
      <c r="AG146" s="98">
        <f t="shared" ca="1" si="142"/>
        <v>0</v>
      </c>
      <c r="AH146" s="98">
        <f t="shared" ca="1" si="142"/>
        <v>0</v>
      </c>
      <c r="AI146" s="98">
        <f t="shared" ca="1" si="142"/>
        <v>0</v>
      </c>
      <c r="AJ146" s="98">
        <f t="shared" ca="1" si="142"/>
        <v>0</v>
      </c>
      <c r="AK146" s="98">
        <f t="shared" ca="1" si="142"/>
        <v>0</v>
      </c>
      <c r="AL146" s="98">
        <f t="shared" ca="1" si="142"/>
        <v>0</v>
      </c>
      <c r="AM146" s="98">
        <f t="shared" ca="1" si="142"/>
        <v>0</v>
      </c>
      <c r="AN146" s="98">
        <f t="shared" ca="1" si="142"/>
        <v>0</v>
      </c>
      <c r="AO146" s="98">
        <f t="shared" ca="1" si="142"/>
        <v>0</v>
      </c>
      <c r="AP146" s="98">
        <f t="shared" ca="1" si="142"/>
        <v>0</v>
      </c>
      <c r="AQ146" s="98">
        <f t="shared" ca="1" si="142"/>
        <v>0</v>
      </c>
      <c r="AR146" s="98">
        <f t="shared" ca="1" si="142"/>
        <v>0</v>
      </c>
      <c r="AS146" s="98">
        <f t="shared" ca="1" si="142"/>
        <v>0</v>
      </c>
      <c r="AT146" s="98">
        <f t="shared" ca="1" si="142"/>
        <v>0</v>
      </c>
      <c r="AU146" s="98">
        <f t="shared" ca="1" si="142"/>
        <v>0</v>
      </c>
      <c r="AV146" s="98">
        <f t="shared" ca="1" si="142"/>
        <v>0</v>
      </c>
      <c r="AW146" s="98">
        <f t="shared" ca="1" si="142"/>
        <v>0</v>
      </c>
      <c r="AX146" s="98">
        <f t="shared" ca="1" si="142"/>
        <v>0</v>
      </c>
      <c r="AY146" s="98">
        <f t="shared" ca="1" si="142"/>
        <v>0</v>
      </c>
      <c r="AZ146" s="98">
        <f t="shared" ca="1" si="142"/>
        <v>0</v>
      </c>
      <c r="BA146" s="98">
        <f t="shared" ca="1" si="142"/>
        <v>0</v>
      </c>
      <c r="BB146" s="98">
        <f t="shared" ca="1" si="142"/>
        <v>0</v>
      </c>
      <c r="BC146" s="98">
        <f t="shared" ca="1" si="142"/>
        <v>0</v>
      </c>
      <c r="BD146" s="98">
        <f t="shared" ca="1" si="142"/>
        <v>0</v>
      </c>
      <c r="BE146" s="98">
        <f t="shared" ca="1" si="142"/>
        <v>0</v>
      </c>
      <c r="BF146" s="98">
        <f t="shared" ca="1" si="142"/>
        <v>0</v>
      </c>
      <c r="BG146" s="98">
        <f t="shared" ca="1" si="142"/>
        <v>0</v>
      </c>
      <c r="BH146" s="98">
        <f t="shared" ca="1" si="142"/>
        <v>0</v>
      </c>
      <c r="BI146" s="98">
        <f t="shared" ca="1" si="142"/>
        <v>0</v>
      </c>
      <c r="BJ146" s="98">
        <f t="shared" ca="1" si="142"/>
        <v>0</v>
      </c>
      <c r="BK146" s="98">
        <f t="shared" ca="1" si="142"/>
        <v>0</v>
      </c>
      <c r="BL146" s="98">
        <f t="shared" ca="1" si="142"/>
        <v>0</v>
      </c>
      <c r="BM146" s="98">
        <f t="shared" ca="1" si="142"/>
        <v>0</v>
      </c>
      <c r="BN146" s="98">
        <f t="shared" ca="1" si="142"/>
        <v>0</v>
      </c>
      <c r="BO146" s="98">
        <f t="shared" ca="1" si="142"/>
        <v>0</v>
      </c>
      <c r="BP146" s="98">
        <f t="shared" ca="1" si="142"/>
        <v>0</v>
      </c>
      <c r="BQ146" s="98">
        <f t="shared" ca="1" si="142"/>
        <v>0</v>
      </c>
      <c r="BR146" s="98">
        <f t="shared" ca="1" si="142"/>
        <v>0</v>
      </c>
      <c r="BS146" s="98">
        <f t="shared" ca="1" si="142"/>
        <v>0</v>
      </c>
      <c r="BT146" s="98">
        <f t="shared" ca="1" si="142"/>
        <v>0</v>
      </c>
      <c r="BU146" s="98">
        <f t="shared" ref="BU146:DC146" ca="1" si="143">BU$8+BU$9-BU$129</f>
        <v>0</v>
      </c>
      <c r="BV146" s="98">
        <f t="shared" ca="1" si="143"/>
        <v>0</v>
      </c>
      <c r="BW146" s="98">
        <f t="shared" ca="1" si="143"/>
        <v>0</v>
      </c>
      <c r="BX146" s="98">
        <f t="shared" ca="1" si="143"/>
        <v>0</v>
      </c>
      <c r="BY146" s="98">
        <f t="shared" ca="1" si="143"/>
        <v>0</v>
      </c>
      <c r="BZ146" s="98">
        <f t="shared" ca="1" si="143"/>
        <v>0</v>
      </c>
      <c r="CA146" s="98">
        <f t="shared" ca="1" si="143"/>
        <v>0</v>
      </c>
      <c r="CB146" s="98">
        <f t="shared" ca="1" si="143"/>
        <v>0</v>
      </c>
      <c r="CC146" s="98">
        <f t="shared" ca="1" si="143"/>
        <v>0</v>
      </c>
      <c r="CD146" s="98">
        <f t="shared" ca="1" si="143"/>
        <v>0</v>
      </c>
      <c r="CE146" s="98">
        <f t="shared" ca="1" si="143"/>
        <v>0</v>
      </c>
      <c r="CF146" s="98">
        <f t="shared" ca="1" si="143"/>
        <v>0</v>
      </c>
      <c r="CG146" s="98">
        <f t="shared" ca="1" si="143"/>
        <v>0</v>
      </c>
      <c r="CH146" s="98">
        <f t="shared" ca="1" si="143"/>
        <v>0</v>
      </c>
      <c r="CI146" s="98">
        <f t="shared" ca="1" si="143"/>
        <v>0</v>
      </c>
      <c r="CJ146" s="98">
        <f t="shared" ca="1" si="143"/>
        <v>0</v>
      </c>
      <c r="CK146" s="98">
        <f t="shared" ca="1" si="143"/>
        <v>0</v>
      </c>
      <c r="CL146" s="98">
        <f t="shared" ca="1" si="143"/>
        <v>0</v>
      </c>
      <c r="CM146" s="98">
        <f t="shared" ca="1" si="143"/>
        <v>0</v>
      </c>
      <c r="CN146" s="98">
        <f t="shared" ca="1" si="143"/>
        <v>0</v>
      </c>
      <c r="CO146" s="98">
        <f t="shared" ca="1" si="143"/>
        <v>0</v>
      </c>
      <c r="CP146" s="98">
        <f t="shared" ca="1" si="143"/>
        <v>0</v>
      </c>
      <c r="CQ146" s="98">
        <f t="shared" ca="1" si="143"/>
        <v>0</v>
      </c>
      <c r="CR146" s="98">
        <f t="shared" ca="1" si="143"/>
        <v>0</v>
      </c>
      <c r="CS146" s="98">
        <f t="shared" ca="1" si="143"/>
        <v>0</v>
      </c>
      <c r="CT146" s="98">
        <f t="shared" ca="1" si="143"/>
        <v>0</v>
      </c>
      <c r="CU146" s="98">
        <f t="shared" ca="1" si="143"/>
        <v>0</v>
      </c>
      <c r="CV146" s="98">
        <f t="shared" ca="1" si="143"/>
        <v>0</v>
      </c>
      <c r="CW146" s="98">
        <f t="shared" ca="1" si="143"/>
        <v>0</v>
      </c>
      <c r="CX146" s="98">
        <f t="shared" ca="1" si="143"/>
        <v>0</v>
      </c>
      <c r="CY146" s="98">
        <f t="shared" ca="1" si="143"/>
        <v>0</v>
      </c>
      <c r="CZ146" s="98">
        <f t="shared" ca="1" si="143"/>
        <v>0</v>
      </c>
      <c r="DA146" s="98">
        <f t="shared" ca="1" si="143"/>
        <v>0</v>
      </c>
      <c r="DB146" s="98">
        <f t="shared" ca="1" si="143"/>
        <v>0</v>
      </c>
      <c r="DC146" s="98">
        <f t="shared" ca="1" si="143"/>
        <v>0</v>
      </c>
    </row>
    <row r="147" spans="1:110" ht="15" hidden="1" customHeight="1">
      <c r="B147" s="236" t="s">
        <v>220</v>
      </c>
      <c r="C147" s="249" t="s">
        <v>221</v>
      </c>
      <c r="D147" s="250"/>
      <c r="E147" s="251"/>
      <c r="F147" s="252">
        <f ca="1">H147+NPV(SD,I147:INDEX(I147:DC147,PAL))</f>
        <v>5918613.9707765309</v>
      </c>
      <c r="G147" s="253">
        <f ca="1">SUMIF($H$5:$DC$5,"&lt;="&amp;PAL,$H147:$DC147)</f>
        <v>15212178.512396699</v>
      </c>
      <c r="H147" s="196">
        <f ca="1">H$103-H$130</f>
        <v>0</v>
      </c>
      <c r="I147" s="196">
        <f t="shared" ref="I147:BT147" ca="1" si="144">I$103-I$130</f>
        <v>0</v>
      </c>
      <c r="J147" s="196">
        <f t="shared" ca="1" si="144"/>
        <v>0</v>
      </c>
      <c r="K147" s="196">
        <f t="shared" ca="1" si="144"/>
        <v>0</v>
      </c>
      <c r="L147" s="196">
        <f t="shared" ca="1" si="144"/>
        <v>0</v>
      </c>
      <c r="M147" s="196">
        <f t="shared" ca="1" si="144"/>
        <v>0</v>
      </c>
      <c r="N147" s="196">
        <f t="shared" ca="1" si="144"/>
        <v>0</v>
      </c>
      <c r="O147" s="196">
        <f t="shared" ca="1" si="144"/>
        <v>0</v>
      </c>
      <c r="P147" s="196">
        <f t="shared" ca="1" si="144"/>
        <v>136985.95041322315</v>
      </c>
      <c r="Q147" s="196">
        <f t="shared" ca="1" si="144"/>
        <v>136985.95041322315</v>
      </c>
      <c r="R147" s="196">
        <f t="shared" ca="1" si="144"/>
        <v>139549.58677685951</v>
      </c>
      <c r="S147" s="196">
        <f t="shared" ca="1" si="144"/>
        <v>280450.41322314052</v>
      </c>
      <c r="T147" s="196">
        <f t="shared" ca="1" si="144"/>
        <v>422832.23140495864</v>
      </c>
      <c r="U147" s="196">
        <f t="shared" ca="1" si="144"/>
        <v>489233.88429752068</v>
      </c>
      <c r="V147" s="196">
        <f t="shared" ca="1" si="144"/>
        <v>907076.03305785125</v>
      </c>
      <c r="W147" s="196">
        <f t="shared" ca="1" si="144"/>
        <v>907076.03305785125</v>
      </c>
      <c r="X147" s="196">
        <f t="shared" ca="1" si="144"/>
        <v>907076.03305785125</v>
      </c>
      <c r="Y147" s="196">
        <f t="shared" ca="1" si="144"/>
        <v>907076.03305785125</v>
      </c>
      <c r="Z147" s="196">
        <f t="shared" ca="1" si="144"/>
        <v>907076.03305785125</v>
      </c>
      <c r="AA147" s="196">
        <f t="shared" ca="1" si="144"/>
        <v>907076.03305785125</v>
      </c>
      <c r="AB147" s="196">
        <f t="shared" ca="1" si="144"/>
        <v>907076.03305785125</v>
      </c>
      <c r="AC147" s="196">
        <f t="shared" ca="1" si="144"/>
        <v>907076.03305785125</v>
      </c>
      <c r="AD147" s="196">
        <f t="shared" ca="1" si="144"/>
        <v>907076.03305785125</v>
      </c>
      <c r="AE147" s="196">
        <f t="shared" ca="1" si="144"/>
        <v>907076.03305785125</v>
      </c>
      <c r="AF147" s="196">
        <f t="shared" ca="1" si="144"/>
        <v>907076.03305785125</v>
      </c>
      <c r="AG147" s="196">
        <f t="shared" ca="1" si="144"/>
        <v>907076.03305785125</v>
      </c>
      <c r="AH147" s="196">
        <f t="shared" ca="1" si="144"/>
        <v>907076.03305785125</v>
      </c>
      <c r="AI147" s="196">
        <f t="shared" ca="1" si="144"/>
        <v>907076.03305785125</v>
      </c>
      <c r="AJ147" s="196">
        <f t="shared" ca="1" si="144"/>
        <v>907076.03305785125</v>
      </c>
      <c r="AK147" s="196">
        <f t="shared" ca="1" si="144"/>
        <v>0</v>
      </c>
      <c r="AL147" s="196">
        <f t="shared" ca="1" si="144"/>
        <v>0</v>
      </c>
      <c r="AM147" s="196">
        <f t="shared" ca="1" si="144"/>
        <v>0</v>
      </c>
      <c r="AN147" s="196">
        <f t="shared" ca="1" si="144"/>
        <v>0</v>
      </c>
      <c r="AO147" s="196">
        <f t="shared" ca="1" si="144"/>
        <v>0</v>
      </c>
      <c r="AP147" s="196">
        <f t="shared" ca="1" si="144"/>
        <v>0</v>
      </c>
      <c r="AQ147" s="196">
        <f t="shared" ca="1" si="144"/>
        <v>0</v>
      </c>
      <c r="AR147" s="196">
        <f t="shared" ca="1" si="144"/>
        <v>0</v>
      </c>
      <c r="AS147" s="196">
        <f t="shared" ca="1" si="144"/>
        <v>0</v>
      </c>
      <c r="AT147" s="196">
        <f t="shared" ca="1" si="144"/>
        <v>0</v>
      </c>
      <c r="AU147" s="196">
        <f t="shared" ca="1" si="144"/>
        <v>0</v>
      </c>
      <c r="AV147" s="196">
        <f t="shared" ca="1" si="144"/>
        <v>0</v>
      </c>
      <c r="AW147" s="196">
        <f t="shared" ca="1" si="144"/>
        <v>0</v>
      </c>
      <c r="AX147" s="196">
        <f t="shared" ca="1" si="144"/>
        <v>0</v>
      </c>
      <c r="AY147" s="196">
        <f t="shared" ca="1" si="144"/>
        <v>0</v>
      </c>
      <c r="AZ147" s="196">
        <f t="shared" ca="1" si="144"/>
        <v>0</v>
      </c>
      <c r="BA147" s="196">
        <f t="shared" ca="1" si="144"/>
        <v>0</v>
      </c>
      <c r="BB147" s="196">
        <f t="shared" ca="1" si="144"/>
        <v>0</v>
      </c>
      <c r="BC147" s="196">
        <f t="shared" ca="1" si="144"/>
        <v>0</v>
      </c>
      <c r="BD147" s="196">
        <f t="shared" ca="1" si="144"/>
        <v>0</v>
      </c>
      <c r="BE147" s="196">
        <f t="shared" ca="1" si="144"/>
        <v>0</v>
      </c>
      <c r="BF147" s="196">
        <f t="shared" ca="1" si="144"/>
        <v>0</v>
      </c>
      <c r="BG147" s="196">
        <f t="shared" ca="1" si="144"/>
        <v>0</v>
      </c>
      <c r="BH147" s="196">
        <f t="shared" ca="1" si="144"/>
        <v>0</v>
      </c>
      <c r="BI147" s="196">
        <f t="shared" ca="1" si="144"/>
        <v>0</v>
      </c>
      <c r="BJ147" s="196">
        <f t="shared" ca="1" si="144"/>
        <v>0</v>
      </c>
      <c r="BK147" s="196">
        <f t="shared" ca="1" si="144"/>
        <v>0</v>
      </c>
      <c r="BL147" s="196">
        <f t="shared" ca="1" si="144"/>
        <v>0</v>
      </c>
      <c r="BM147" s="196">
        <f t="shared" ca="1" si="144"/>
        <v>0</v>
      </c>
      <c r="BN147" s="196">
        <f t="shared" ca="1" si="144"/>
        <v>0</v>
      </c>
      <c r="BO147" s="196">
        <f t="shared" ca="1" si="144"/>
        <v>0</v>
      </c>
      <c r="BP147" s="196">
        <f t="shared" ca="1" si="144"/>
        <v>0</v>
      </c>
      <c r="BQ147" s="196">
        <f t="shared" ca="1" si="144"/>
        <v>0</v>
      </c>
      <c r="BR147" s="196">
        <f t="shared" ca="1" si="144"/>
        <v>0</v>
      </c>
      <c r="BS147" s="196">
        <f t="shared" ca="1" si="144"/>
        <v>0</v>
      </c>
      <c r="BT147" s="196">
        <f t="shared" ca="1" si="144"/>
        <v>0</v>
      </c>
      <c r="BU147" s="196">
        <f t="shared" ref="BU147:DC147" ca="1" si="145">BU$103-BU$130</f>
        <v>0</v>
      </c>
      <c r="BV147" s="196">
        <f t="shared" ca="1" si="145"/>
        <v>0</v>
      </c>
      <c r="BW147" s="196">
        <f t="shared" ca="1" si="145"/>
        <v>0</v>
      </c>
      <c r="BX147" s="196">
        <f t="shared" ca="1" si="145"/>
        <v>0</v>
      </c>
      <c r="BY147" s="196">
        <f t="shared" ca="1" si="145"/>
        <v>0</v>
      </c>
      <c r="BZ147" s="196">
        <f t="shared" ca="1" si="145"/>
        <v>0</v>
      </c>
      <c r="CA147" s="196">
        <f t="shared" ca="1" si="145"/>
        <v>0</v>
      </c>
      <c r="CB147" s="196">
        <f t="shared" ca="1" si="145"/>
        <v>0</v>
      </c>
      <c r="CC147" s="196">
        <f t="shared" ca="1" si="145"/>
        <v>0</v>
      </c>
      <c r="CD147" s="196">
        <f t="shared" ca="1" si="145"/>
        <v>0</v>
      </c>
      <c r="CE147" s="196">
        <f t="shared" ca="1" si="145"/>
        <v>0</v>
      </c>
      <c r="CF147" s="196">
        <f t="shared" ca="1" si="145"/>
        <v>0</v>
      </c>
      <c r="CG147" s="196">
        <f t="shared" ca="1" si="145"/>
        <v>0</v>
      </c>
      <c r="CH147" s="196">
        <f t="shared" ca="1" si="145"/>
        <v>0</v>
      </c>
      <c r="CI147" s="196">
        <f t="shared" ca="1" si="145"/>
        <v>0</v>
      </c>
      <c r="CJ147" s="196">
        <f t="shared" ca="1" si="145"/>
        <v>0</v>
      </c>
      <c r="CK147" s="196">
        <f t="shared" ca="1" si="145"/>
        <v>0</v>
      </c>
      <c r="CL147" s="196">
        <f t="shared" ca="1" si="145"/>
        <v>0</v>
      </c>
      <c r="CM147" s="196">
        <f t="shared" ca="1" si="145"/>
        <v>0</v>
      </c>
      <c r="CN147" s="196">
        <f t="shared" ca="1" si="145"/>
        <v>0</v>
      </c>
      <c r="CO147" s="196">
        <f t="shared" ca="1" si="145"/>
        <v>0</v>
      </c>
      <c r="CP147" s="196">
        <f t="shared" ca="1" si="145"/>
        <v>0</v>
      </c>
      <c r="CQ147" s="196">
        <f t="shared" ca="1" si="145"/>
        <v>0</v>
      </c>
      <c r="CR147" s="196">
        <f t="shared" ca="1" si="145"/>
        <v>0</v>
      </c>
      <c r="CS147" s="196">
        <f t="shared" ca="1" si="145"/>
        <v>0</v>
      </c>
      <c r="CT147" s="196">
        <f t="shared" ca="1" si="145"/>
        <v>0</v>
      </c>
      <c r="CU147" s="196">
        <f t="shared" ca="1" si="145"/>
        <v>0</v>
      </c>
      <c r="CV147" s="196">
        <f t="shared" ca="1" si="145"/>
        <v>0</v>
      </c>
      <c r="CW147" s="196">
        <f t="shared" ca="1" si="145"/>
        <v>0</v>
      </c>
      <c r="CX147" s="196">
        <f t="shared" ca="1" si="145"/>
        <v>0</v>
      </c>
      <c r="CY147" s="196">
        <f t="shared" ca="1" si="145"/>
        <v>0</v>
      </c>
      <c r="CZ147" s="196">
        <f t="shared" ca="1" si="145"/>
        <v>0</v>
      </c>
      <c r="DA147" s="196">
        <f t="shared" ca="1" si="145"/>
        <v>0</v>
      </c>
      <c r="DB147" s="196">
        <f t="shared" ca="1" si="145"/>
        <v>0</v>
      </c>
      <c r="DC147" s="196">
        <f t="shared" ca="1" si="145"/>
        <v>0</v>
      </c>
    </row>
    <row r="148" spans="1:110" ht="15" hidden="1" customHeight="1">
      <c r="B148" s="236" t="s">
        <v>222</v>
      </c>
      <c r="C148" s="249" t="s">
        <v>161</v>
      </c>
      <c r="D148" s="250"/>
      <c r="E148" s="251"/>
      <c r="F148" s="254">
        <f ca="1">H148+NPV(FD,I148:INDEX(I148:DC148,PAL))</f>
        <v>0</v>
      </c>
      <c r="G148" s="253">
        <f ca="1">SUMIF($H$5:$DC$5,"&lt;="&amp;PAL,$H148:$DC148)</f>
        <v>0</v>
      </c>
      <c r="H148" s="196">
        <f ca="1">SUM(H$23,H$36,H$49,H$63,H$76,H$89,H$102)</f>
        <v>0</v>
      </c>
      <c r="I148" s="196">
        <f t="shared" ref="I148:BT148" ca="1" si="146">SUM(I$23,I$36,I$49,I$63,I$76,I$89,I$102)</f>
        <v>0</v>
      </c>
      <c r="J148" s="196">
        <f t="shared" ca="1" si="146"/>
        <v>0</v>
      </c>
      <c r="K148" s="196">
        <f t="shared" ca="1" si="146"/>
        <v>0</v>
      </c>
      <c r="L148" s="196">
        <f t="shared" ca="1" si="146"/>
        <v>0</v>
      </c>
      <c r="M148" s="196">
        <f t="shared" ca="1" si="146"/>
        <v>0</v>
      </c>
      <c r="N148" s="196">
        <f t="shared" ca="1" si="146"/>
        <v>0</v>
      </c>
      <c r="O148" s="196">
        <f t="shared" ca="1" si="146"/>
        <v>0</v>
      </c>
      <c r="P148" s="196">
        <f t="shared" ca="1" si="146"/>
        <v>0</v>
      </c>
      <c r="Q148" s="196">
        <f t="shared" ca="1" si="146"/>
        <v>0</v>
      </c>
      <c r="R148" s="196">
        <f t="shared" ca="1" si="146"/>
        <v>0</v>
      </c>
      <c r="S148" s="196">
        <f t="shared" ca="1" si="146"/>
        <v>0</v>
      </c>
      <c r="T148" s="196">
        <f t="shared" ca="1" si="146"/>
        <v>0</v>
      </c>
      <c r="U148" s="196">
        <f t="shared" ca="1" si="146"/>
        <v>0</v>
      </c>
      <c r="V148" s="196">
        <f t="shared" ca="1" si="146"/>
        <v>0</v>
      </c>
      <c r="W148" s="196">
        <f t="shared" ca="1" si="146"/>
        <v>0</v>
      </c>
      <c r="X148" s="196">
        <f t="shared" ca="1" si="146"/>
        <v>0</v>
      </c>
      <c r="Y148" s="196">
        <f t="shared" ca="1" si="146"/>
        <v>0</v>
      </c>
      <c r="Z148" s="196">
        <f t="shared" ca="1" si="146"/>
        <v>0</v>
      </c>
      <c r="AA148" s="196">
        <f t="shared" ca="1" si="146"/>
        <v>0</v>
      </c>
      <c r="AB148" s="196">
        <f t="shared" ca="1" si="146"/>
        <v>0</v>
      </c>
      <c r="AC148" s="196">
        <f t="shared" ca="1" si="146"/>
        <v>0</v>
      </c>
      <c r="AD148" s="196">
        <f t="shared" ca="1" si="146"/>
        <v>0</v>
      </c>
      <c r="AE148" s="196">
        <f t="shared" ca="1" si="146"/>
        <v>0</v>
      </c>
      <c r="AF148" s="196">
        <f t="shared" ca="1" si="146"/>
        <v>0</v>
      </c>
      <c r="AG148" s="196">
        <f t="shared" ca="1" si="146"/>
        <v>0</v>
      </c>
      <c r="AH148" s="196">
        <f t="shared" ca="1" si="146"/>
        <v>0</v>
      </c>
      <c r="AI148" s="196">
        <f t="shared" ca="1" si="146"/>
        <v>0</v>
      </c>
      <c r="AJ148" s="196">
        <f t="shared" ca="1" si="146"/>
        <v>0</v>
      </c>
      <c r="AK148" s="196">
        <f t="shared" ca="1" si="146"/>
        <v>0</v>
      </c>
      <c r="AL148" s="196">
        <f t="shared" ca="1" si="146"/>
        <v>0</v>
      </c>
      <c r="AM148" s="196">
        <f t="shared" ca="1" si="146"/>
        <v>0</v>
      </c>
      <c r="AN148" s="196">
        <f t="shared" ca="1" si="146"/>
        <v>0</v>
      </c>
      <c r="AO148" s="196">
        <f t="shared" ca="1" si="146"/>
        <v>0</v>
      </c>
      <c r="AP148" s="196">
        <f t="shared" ca="1" si="146"/>
        <v>0</v>
      </c>
      <c r="AQ148" s="196">
        <f t="shared" ca="1" si="146"/>
        <v>0</v>
      </c>
      <c r="AR148" s="196">
        <f t="shared" ca="1" si="146"/>
        <v>0</v>
      </c>
      <c r="AS148" s="196">
        <f t="shared" ca="1" si="146"/>
        <v>0</v>
      </c>
      <c r="AT148" s="196">
        <f t="shared" ca="1" si="146"/>
        <v>0</v>
      </c>
      <c r="AU148" s="196">
        <f t="shared" ca="1" si="146"/>
        <v>0</v>
      </c>
      <c r="AV148" s="196">
        <f t="shared" ca="1" si="146"/>
        <v>0</v>
      </c>
      <c r="AW148" s="196">
        <f t="shared" ca="1" si="146"/>
        <v>0</v>
      </c>
      <c r="AX148" s="196">
        <f t="shared" ca="1" si="146"/>
        <v>0</v>
      </c>
      <c r="AY148" s="196">
        <f t="shared" ca="1" si="146"/>
        <v>0</v>
      </c>
      <c r="AZ148" s="196">
        <f t="shared" ca="1" si="146"/>
        <v>0</v>
      </c>
      <c r="BA148" s="196">
        <f t="shared" ca="1" si="146"/>
        <v>0</v>
      </c>
      <c r="BB148" s="196">
        <f t="shared" ca="1" si="146"/>
        <v>0</v>
      </c>
      <c r="BC148" s="196">
        <f t="shared" ca="1" si="146"/>
        <v>0</v>
      </c>
      <c r="BD148" s="196">
        <f t="shared" ca="1" si="146"/>
        <v>0</v>
      </c>
      <c r="BE148" s="196">
        <f t="shared" ca="1" si="146"/>
        <v>0</v>
      </c>
      <c r="BF148" s="196">
        <f t="shared" ca="1" si="146"/>
        <v>0</v>
      </c>
      <c r="BG148" s="196">
        <f t="shared" ca="1" si="146"/>
        <v>0</v>
      </c>
      <c r="BH148" s="196">
        <f t="shared" ca="1" si="146"/>
        <v>0</v>
      </c>
      <c r="BI148" s="196">
        <f t="shared" ca="1" si="146"/>
        <v>0</v>
      </c>
      <c r="BJ148" s="196">
        <f t="shared" ca="1" si="146"/>
        <v>0</v>
      </c>
      <c r="BK148" s="196">
        <f t="shared" ca="1" si="146"/>
        <v>0</v>
      </c>
      <c r="BL148" s="196">
        <f t="shared" ca="1" si="146"/>
        <v>0</v>
      </c>
      <c r="BM148" s="196">
        <f t="shared" ca="1" si="146"/>
        <v>0</v>
      </c>
      <c r="BN148" s="196">
        <f t="shared" ca="1" si="146"/>
        <v>0</v>
      </c>
      <c r="BO148" s="196">
        <f t="shared" ca="1" si="146"/>
        <v>0</v>
      </c>
      <c r="BP148" s="196">
        <f t="shared" ca="1" si="146"/>
        <v>0</v>
      </c>
      <c r="BQ148" s="196">
        <f t="shared" ca="1" si="146"/>
        <v>0</v>
      </c>
      <c r="BR148" s="196">
        <f t="shared" ca="1" si="146"/>
        <v>0</v>
      </c>
      <c r="BS148" s="196">
        <f t="shared" ca="1" si="146"/>
        <v>0</v>
      </c>
      <c r="BT148" s="196">
        <f t="shared" ca="1" si="146"/>
        <v>0</v>
      </c>
      <c r="BU148" s="196">
        <f t="shared" ref="BU148:DC148" ca="1" si="147">SUM(BU$23,BU$36,BU$49,BU$63,BU$76,BU$89,BU$102)</f>
        <v>0</v>
      </c>
      <c r="BV148" s="196">
        <f t="shared" ca="1" si="147"/>
        <v>0</v>
      </c>
      <c r="BW148" s="196">
        <f t="shared" ca="1" si="147"/>
        <v>0</v>
      </c>
      <c r="BX148" s="196">
        <f t="shared" ca="1" si="147"/>
        <v>0</v>
      </c>
      <c r="BY148" s="196">
        <f t="shared" ca="1" si="147"/>
        <v>0</v>
      </c>
      <c r="BZ148" s="196">
        <f t="shared" ca="1" si="147"/>
        <v>0</v>
      </c>
      <c r="CA148" s="196">
        <f t="shared" ca="1" si="147"/>
        <v>0</v>
      </c>
      <c r="CB148" s="196">
        <f t="shared" ca="1" si="147"/>
        <v>0</v>
      </c>
      <c r="CC148" s="196">
        <f t="shared" ca="1" si="147"/>
        <v>0</v>
      </c>
      <c r="CD148" s="196">
        <f t="shared" ca="1" si="147"/>
        <v>0</v>
      </c>
      <c r="CE148" s="196">
        <f t="shared" ca="1" si="147"/>
        <v>0</v>
      </c>
      <c r="CF148" s="196">
        <f t="shared" ca="1" si="147"/>
        <v>0</v>
      </c>
      <c r="CG148" s="196">
        <f t="shared" ca="1" si="147"/>
        <v>0</v>
      </c>
      <c r="CH148" s="196">
        <f t="shared" ca="1" si="147"/>
        <v>0</v>
      </c>
      <c r="CI148" s="196">
        <f t="shared" ca="1" si="147"/>
        <v>0</v>
      </c>
      <c r="CJ148" s="196">
        <f t="shared" ca="1" si="147"/>
        <v>0</v>
      </c>
      <c r="CK148" s="196">
        <f t="shared" ca="1" si="147"/>
        <v>0</v>
      </c>
      <c r="CL148" s="196">
        <f t="shared" ca="1" si="147"/>
        <v>0</v>
      </c>
      <c r="CM148" s="196">
        <f t="shared" ca="1" si="147"/>
        <v>0</v>
      </c>
      <c r="CN148" s="196">
        <f t="shared" ca="1" si="147"/>
        <v>0</v>
      </c>
      <c r="CO148" s="196">
        <f t="shared" ca="1" si="147"/>
        <v>0</v>
      </c>
      <c r="CP148" s="196">
        <f t="shared" ca="1" si="147"/>
        <v>0</v>
      </c>
      <c r="CQ148" s="196">
        <f t="shared" ca="1" si="147"/>
        <v>0</v>
      </c>
      <c r="CR148" s="196">
        <f t="shared" ca="1" si="147"/>
        <v>0</v>
      </c>
      <c r="CS148" s="196">
        <f t="shared" ca="1" si="147"/>
        <v>0</v>
      </c>
      <c r="CT148" s="196">
        <f t="shared" ca="1" si="147"/>
        <v>0</v>
      </c>
      <c r="CU148" s="196">
        <f t="shared" ca="1" si="147"/>
        <v>0</v>
      </c>
      <c r="CV148" s="196">
        <f t="shared" ca="1" si="147"/>
        <v>0</v>
      </c>
      <c r="CW148" s="196">
        <f t="shared" ca="1" si="147"/>
        <v>0</v>
      </c>
      <c r="CX148" s="196">
        <f t="shared" ca="1" si="147"/>
        <v>0</v>
      </c>
      <c r="CY148" s="196">
        <f t="shared" ca="1" si="147"/>
        <v>0</v>
      </c>
      <c r="CZ148" s="196">
        <f t="shared" ca="1" si="147"/>
        <v>0</v>
      </c>
      <c r="DA148" s="196">
        <f t="shared" ca="1" si="147"/>
        <v>0</v>
      </c>
      <c r="DB148" s="196">
        <f t="shared" ca="1" si="147"/>
        <v>0</v>
      </c>
      <c r="DC148" s="196">
        <f t="shared" ca="1" si="147"/>
        <v>0</v>
      </c>
    </row>
    <row r="149" spans="1:110" ht="15" hidden="1" customHeight="1">
      <c r="B149" s="236" t="s">
        <v>223</v>
      </c>
      <c r="C149" s="249" t="s">
        <v>224</v>
      </c>
      <c r="D149" s="250"/>
      <c r="E149" s="251"/>
      <c r="F149" s="254">
        <f ca="1">H149+NPV(SD,I149:INDEX(I149:DC149,PAL))</f>
        <v>0</v>
      </c>
      <c r="G149" s="253">
        <f ca="1">SUMIF($H$5:$DC$5,"&lt;="&amp;PAL,$H149:$DC149)</f>
        <v>0</v>
      </c>
      <c r="H149" s="196">
        <f ca="1">H148-SUMPRODUCT(H$23:H$102,$DH$23:$DH$102)</f>
        <v>0</v>
      </c>
      <c r="I149" s="196">
        <f t="shared" ref="I149:BT149" ca="1" si="148">I148-SUMPRODUCT(I$23:I$102,$DH$23:$DH$102)</f>
        <v>0</v>
      </c>
      <c r="J149" s="196">
        <f t="shared" ca="1" si="148"/>
        <v>0</v>
      </c>
      <c r="K149" s="196">
        <f t="shared" ca="1" si="148"/>
        <v>0</v>
      </c>
      <c r="L149" s="196">
        <f t="shared" ca="1" si="148"/>
        <v>0</v>
      </c>
      <c r="M149" s="196">
        <f t="shared" ca="1" si="148"/>
        <v>0</v>
      </c>
      <c r="N149" s="196">
        <f t="shared" ca="1" si="148"/>
        <v>0</v>
      </c>
      <c r="O149" s="196">
        <f ca="1">O148-SUMPRODUCT(O$23:O$102,$DH$23:$DH$102)</f>
        <v>0</v>
      </c>
      <c r="P149" s="196">
        <f t="shared" ca="1" si="148"/>
        <v>0</v>
      </c>
      <c r="Q149" s="196">
        <f t="shared" ca="1" si="148"/>
        <v>0</v>
      </c>
      <c r="R149" s="196">
        <f t="shared" ca="1" si="148"/>
        <v>0</v>
      </c>
      <c r="S149" s="196">
        <f t="shared" ca="1" si="148"/>
        <v>0</v>
      </c>
      <c r="T149" s="196">
        <f t="shared" ca="1" si="148"/>
        <v>0</v>
      </c>
      <c r="U149" s="196">
        <f t="shared" ca="1" si="148"/>
        <v>0</v>
      </c>
      <c r="V149" s="196">
        <f t="shared" ca="1" si="148"/>
        <v>0</v>
      </c>
      <c r="W149" s="196">
        <f t="shared" ca="1" si="148"/>
        <v>0</v>
      </c>
      <c r="X149" s="196">
        <f t="shared" ca="1" si="148"/>
        <v>0</v>
      </c>
      <c r="Y149" s="196">
        <f t="shared" ca="1" si="148"/>
        <v>0</v>
      </c>
      <c r="Z149" s="196">
        <f t="shared" ca="1" si="148"/>
        <v>0</v>
      </c>
      <c r="AA149" s="196">
        <f t="shared" ca="1" si="148"/>
        <v>0</v>
      </c>
      <c r="AB149" s="196">
        <f t="shared" ca="1" si="148"/>
        <v>0</v>
      </c>
      <c r="AC149" s="196">
        <f t="shared" ca="1" si="148"/>
        <v>0</v>
      </c>
      <c r="AD149" s="196">
        <f t="shared" ca="1" si="148"/>
        <v>0</v>
      </c>
      <c r="AE149" s="196">
        <f t="shared" ca="1" si="148"/>
        <v>0</v>
      </c>
      <c r="AF149" s="196">
        <f t="shared" ca="1" si="148"/>
        <v>0</v>
      </c>
      <c r="AG149" s="196">
        <f t="shared" ca="1" si="148"/>
        <v>0</v>
      </c>
      <c r="AH149" s="196">
        <f t="shared" ca="1" si="148"/>
        <v>0</v>
      </c>
      <c r="AI149" s="196">
        <f t="shared" ca="1" si="148"/>
        <v>0</v>
      </c>
      <c r="AJ149" s="196">
        <f t="shared" ca="1" si="148"/>
        <v>0</v>
      </c>
      <c r="AK149" s="196">
        <f t="shared" ca="1" si="148"/>
        <v>0</v>
      </c>
      <c r="AL149" s="196">
        <f t="shared" ca="1" si="148"/>
        <v>0</v>
      </c>
      <c r="AM149" s="196">
        <f t="shared" ca="1" si="148"/>
        <v>0</v>
      </c>
      <c r="AN149" s="196">
        <f t="shared" ca="1" si="148"/>
        <v>0</v>
      </c>
      <c r="AO149" s="196">
        <f t="shared" ca="1" si="148"/>
        <v>0</v>
      </c>
      <c r="AP149" s="196">
        <f t="shared" ca="1" si="148"/>
        <v>0</v>
      </c>
      <c r="AQ149" s="196">
        <f t="shared" ca="1" si="148"/>
        <v>0</v>
      </c>
      <c r="AR149" s="196">
        <f t="shared" ca="1" si="148"/>
        <v>0</v>
      </c>
      <c r="AS149" s="196">
        <f t="shared" ca="1" si="148"/>
        <v>0</v>
      </c>
      <c r="AT149" s="196">
        <f t="shared" ca="1" si="148"/>
        <v>0</v>
      </c>
      <c r="AU149" s="196">
        <f t="shared" ca="1" si="148"/>
        <v>0</v>
      </c>
      <c r="AV149" s="196">
        <f t="shared" ca="1" si="148"/>
        <v>0</v>
      </c>
      <c r="AW149" s="196">
        <f t="shared" ca="1" si="148"/>
        <v>0</v>
      </c>
      <c r="AX149" s="196">
        <f t="shared" ca="1" si="148"/>
        <v>0</v>
      </c>
      <c r="AY149" s="196">
        <f t="shared" ca="1" si="148"/>
        <v>0</v>
      </c>
      <c r="AZ149" s="196">
        <f t="shared" ca="1" si="148"/>
        <v>0</v>
      </c>
      <c r="BA149" s="196">
        <f t="shared" ca="1" si="148"/>
        <v>0</v>
      </c>
      <c r="BB149" s="196">
        <f t="shared" ca="1" si="148"/>
        <v>0</v>
      </c>
      <c r="BC149" s="196">
        <f t="shared" ca="1" si="148"/>
        <v>0</v>
      </c>
      <c r="BD149" s="196">
        <f t="shared" ca="1" si="148"/>
        <v>0</v>
      </c>
      <c r="BE149" s="196">
        <f t="shared" ca="1" si="148"/>
        <v>0</v>
      </c>
      <c r="BF149" s="196">
        <f t="shared" ca="1" si="148"/>
        <v>0</v>
      </c>
      <c r="BG149" s="196">
        <f t="shared" ca="1" si="148"/>
        <v>0</v>
      </c>
      <c r="BH149" s="196">
        <f t="shared" ca="1" si="148"/>
        <v>0</v>
      </c>
      <c r="BI149" s="196">
        <f t="shared" ca="1" si="148"/>
        <v>0</v>
      </c>
      <c r="BJ149" s="196">
        <f t="shared" ca="1" si="148"/>
        <v>0</v>
      </c>
      <c r="BK149" s="196">
        <f t="shared" ca="1" si="148"/>
        <v>0</v>
      </c>
      <c r="BL149" s="196">
        <f t="shared" ca="1" si="148"/>
        <v>0</v>
      </c>
      <c r="BM149" s="196">
        <f t="shared" ca="1" si="148"/>
        <v>0</v>
      </c>
      <c r="BN149" s="196">
        <f t="shared" ca="1" si="148"/>
        <v>0</v>
      </c>
      <c r="BO149" s="196">
        <f t="shared" ca="1" si="148"/>
        <v>0</v>
      </c>
      <c r="BP149" s="196">
        <f t="shared" ca="1" si="148"/>
        <v>0</v>
      </c>
      <c r="BQ149" s="196">
        <f t="shared" ca="1" si="148"/>
        <v>0</v>
      </c>
      <c r="BR149" s="196">
        <f t="shared" ca="1" si="148"/>
        <v>0</v>
      </c>
      <c r="BS149" s="196">
        <f t="shared" ca="1" si="148"/>
        <v>0</v>
      </c>
      <c r="BT149" s="196">
        <f t="shared" ca="1" si="148"/>
        <v>0</v>
      </c>
      <c r="BU149" s="196">
        <f t="shared" ref="BU149:DC149" ca="1" si="149">BU148-SUMPRODUCT(BU$23:BU$102,$DH$23:$DH$102)</f>
        <v>0</v>
      </c>
      <c r="BV149" s="196">
        <f t="shared" ca="1" si="149"/>
        <v>0</v>
      </c>
      <c r="BW149" s="196">
        <f t="shared" ca="1" si="149"/>
        <v>0</v>
      </c>
      <c r="BX149" s="196">
        <f t="shared" ca="1" si="149"/>
        <v>0</v>
      </c>
      <c r="BY149" s="196">
        <f t="shared" ca="1" si="149"/>
        <v>0</v>
      </c>
      <c r="BZ149" s="196">
        <f t="shared" ca="1" si="149"/>
        <v>0</v>
      </c>
      <c r="CA149" s="196">
        <f t="shared" ca="1" si="149"/>
        <v>0</v>
      </c>
      <c r="CB149" s="196">
        <f t="shared" ca="1" si="149"/>
        <v>0</v>
      </c>
      <c r="CC149" s="196">
        <f t="shared" ca="1" si="149"/>
        <v>0</v>
      </c>
      <c r="CD149" s="196">
        <f t="shared" ca="1" si="149"/>
        <v>0</v>
      </c>
      <c r="CE149" s="196">
        <f t="shared" ca="1" si="149"/>
        <v>0</v>
      </c>
      <c r="CF149" s="196">
        <f t="shared" ca="1" si="149"/>
        <v>0</v>
      </c>
      <c r="CG149" s="196">
        <f t="shared" ca="1" si="149"/>
        <v>0</v>
      </c>
      <c r="CH149" s="196">
        <f t="shared" ca="1" si="149"/>
        <v>0</v>
      </c>
      <c r="CI149" s="196">
        <f t="shared" ca="1" si="149"/>
        <v>0</v>
      </c>
      <c r="CJ149" s="196">
        <f t="shared" ca="1" si="149"/>
        <v>0</v>
      </c>
      <c r="CK149" s="196">
        <f t="shared" ca="1" si="149"/>
        <v>0</v>
      </c>
      <c r="CL149" s="196">
        <f t="shared" ca="1" si="149"/>
        <v>0</v>
      </c>
      <c r="CM149" s="196">
        <f t="shared" ca="1" si="149"/>
        <v>0</v>
      </c>
      <c r="CN149" s="196">
        <f t="shared" ca="1" si="149"/>
        <v>0</v>
      </c>
      <c r="CO149" s="196">
        <f t="shared" ca="1" si="149"/>
        <v>0</v>
      </c>
      <c r="CP149" s="196">
        <f t="shared" ca="1" si="149"/>
        <v>0</v>
      </c>
      <c r="CQ149" s="196">
        <f t="shared" ca="1" si="149"/>
        <v>0</v>
      </c>
      <c r="CR149" s="196">
        <f t="shared" ca="1" si="149"/>
        <v>0</v>
      </c>
      <c r="CS149" s="196">
        <f t="shared" ca="1" si="149"/>
        <v>0</v>
      </c>
      <c r="CT149" s="196">
        <f t="shared" ca="1" si="149"/>
        <v>0</v>
      </c>
      <c r="CU149" s="196">
        <f t="shared" ca="1" si="149"/>
        <v>0</v>
      </c>
      <c r="CV149" s="196">
        <f t="shared" ca="1" si="149"/>
        <v>0</v>
      </c>
      <c r="CW149" s="196">
        <f t="shared" ca="1" si="149"/>
        <v>0</v>
      </c>
      <c r="CX149" s="196">
        <f t="shared" ca="1" si="149"/>
        <v>0</v>
      </c>
      <c r="CY149" s="196">
        <f t="shared" ca="1" si="149"/>
        <v>0</v>
      </c>
      <c r="CZ149" s="196">
        <f t="shared" ca="1" si="149"/>
        <v>0</v>
      </c>
      <c r="DA149" s="196">
        <f t="shared" ca="1" si="149"/>
        <v>0</v>
      </c>
      <c r="DB149" s="196">
        <f t="shared" ca="1" si="149"/>
        <v>0</v>
      </c>
      <c r="DC149" s="196">
        <f t="shared" ca="1" si="149"/>
        <v>0</v>
      </c>
    </row>
    <row r="150" spans="1:110" ht="15" hidden="1" customHeight="1" thickBot="1">
      <c r="B150" s="148" t="s">
        <v>225</v>
      </c>
      <c r="C150" s="151" t="s">
        <v>226</v>
      </c>
      <c r="D150" s="152"/>
      <c r="E150" s="153"/>
      <c r="F150" s="254">
        <f ca="1">H150+NPV(SD,I150:INDEX(I150:DC150,PAL))</f>
        <v>15974070959.473965</v>
      </c>
      <c r="G150" s="253">
        <f ca="1">SUMIF($H$5:$DC$5,"&lt;="&amp;PAL,$H150:$DC150)</f>
        <v>34724875541.880127</v>
      </c>
      <c r="H150" s="255">
        <f ca="1">H133-H146-H147+H149</f>
        <v>0</v>
      </c>
      <c r="I150" s="255">
        <f t="shared" ref="I150:BT150" ca="1" si="150">I133-I146-I147+I149</f>
        <v>-1426809.9173553719</v>
      </c>
      <c r="J150" s="255">
        <f t="shared" ca="1" si="150"/>
        <v>-101489681.40495868</v>
      </c>
      <c r="K150" s="255">
        <f t="shared" ca="1" si="150"/>
        <v>-291943146.87769717</v>
      </c>
      <c r="L150" s="255">
        <f t="shared" ca="1" si="150"/>
        <v>-414972080.0604437</v>
      </c>
      <c r="M150" s="255">
        <f t="shared" ca="1" si="150"/>
        <v>424045140.48418379</v>
      </c>
      <c r="N150" s="255">
        <f t="shared" ca="1" si="150"/>
        <v>876722045.42677653</v>
      </c>
      <c r="O150" s="255">
        <f t="shared" ca="1" si="150"/>
        <v>912475775.78206849</v>
      </c>
      <c r="P150" s="255">
        <f t="shared" ca="1" si="150"/>
        <v>1357468688.225807</v>
      </c>
      <c r="Q150" s="255">
        <f t="shared" ca="1" si="150"/>
        <v>1482497134.6307733</v>
      </c>
      <c r="R150" s="255">
        <f t="shared" ca="1" si="150"/>
        <v>1600589612.9038494</v>
      </c>
      <c r="S150" s="255">
        <f t="shared" ca="1" si="150"/>
        <v>1741916255.9425452</v>
      </c>
      <c r="T150" s="255">
        <f t="shared" ca="1" si="150"/>
        <v>1828167698.334743</v>
      </c>
      <c r="U150" s="255">
        <f t="shared" ca="1" si="150"/>
        <v>1996630253.6457026</v>
      </c>
      <c r="V150" s="255">
        <f t="shared" ca="1" si="150"/>
        <v>2073150700.6269419</v>
      </c>
      <c r="W150" s="255">
        <f t="shared" ca="1" si="150"/>
        <v>2150755283.2969422</v>
      </c>
      <c r="X150" s="255">
        <f t="shared" ca="1" si="150"/>
        <v>2230703753.9169426</v>
      </c>
      <c r="Y150" s="255">
        <f t="shared" ca="1" si="150"/>
        <v>2310642949.7669425</v>
      </c>
      <c r="Z150" s="255">
        <f t="shared" ca="1" si="150"/>
        <v>2392685651.5969424</v>
      </c>
      <c r="AA150" s="255">
        <f t="shared" ca="1" si="150"/>
        <v>2474959460.6269426</v>
      </c>
      <c r="AB150" s="255">
        <f t="shared" ca="1" si="150"/>
        <v>914175324.13694227</v>
      </c>
      <c r="AC150" s="255">
        <f t="shared" ca="1" si="150"/>
        <v>953643600.19694209</v>
      </c>
      <c r="AD150" s="255">
        <f t="shared" ca="1" si="150"/>
        <v>993564815.88694227</v>
      </c>
      <c r="AE150" s="255">
        <f t="shared" ca="1" si="150"/>
        <v>1033486801.8569422</v>
      </c>
      <c r="AF150" s="255">
        <f t="shared" ca="1" si="150"/>
        <v>1073640280.1669425</v>
      </c>
      <c r="AG150" s="255">
        <f t="shared" ca="1" si="150"/>
        <v>1115230970.9169421</v>
      </c>
      <c r="AH150" s="255">
        <f t="shared" ca="1" si="150"/>
        <v>1157053539.1469421</v>
      </c>
      <c r="AI150" s="255">
        <f t="shared" ca="1" si="150"/>
        <v>1199107984.8569422</v>
      </c>
      <c r="AJ150" s="255">
        <f t="shared" ca="1" si="150"/>
        <v>1241393537.7669423</v>
      </c>
      <c r="AK150" s="255">
        <f t="shared" ca="1" si="150"/>
        <v>0</v>
      </c>
      <c r="AL150" s="255">
        <f t="shared" ca="1" si="150"/>
        <v>0</v>
      </c>
      <c r="AM150" s="255">
        <f t="shared" ca="1" si="150"/>
        <v>0</v>
      </c>
      <c r="AN150" s="255">
        <f t="shared" ca="1" si="150"/>
        <v>0</v>
      </c>
      <c r="AO150" s="255">
        <f t="shared" ca="1" si="150"/>
        <v>0</v>
      </c>
      <c r="AP150" s="255">
        <f t="shared" ca="1" si="150"/>
        <v>0</v>
      </c>
      <c r="AQ150" s="255">
        <f t="shared" ca="1" si="150"/>
        <v>0</v>
      </c>
      <c r="AR150" s="255">
        <f t="shared" ca="1" si="150"/>
        <v>0</v>
      </c>
      <c r="AS150" s="255">
        <f t="shared" ca="1" si="150"/>
        <v>0</v>
      </c>
      <c r="AT150" s="255">
        <f t="shared" ca="1" si="150"/>
        <v>0</v>
      </c>
      <c r="AU150" s="255">
        <f t="shared" ca="1" si="150"/>
        <v>0</v>
      </c>
      <c r="AV150" s="255">
        <f t="shared" ca="1" si="150"/>
        <v>0</v>
      </c>
      <c r="AW150" s="255">
        <f t="shared" ca="1" si="150"/>
        <v>0</v>
      </c>
      <c r="AX150" s="255">
        <f t="shared" ca="1" si="150"/>
        <v>0</v>
      </c>
      <c r="AY150" s="255">
        <f t="shared" ca="1" si="150"/>
        <v>0</v>
      </c>
      <c r="AZ150" s="255">
        <f t="shared" ca="1" si="150"/>
        <v>0</v>
      </c>
      <c r="BA150" s="255">
        <f t="shared" ca="1" si="150"/>
        <v>0</v>
      </c>
      <c r="BB150" s="255">
        <f t="shared" ca="1" si="150"/>
        <v>0</v>
      </c>
      <c r="BC150" s="255">
        <f t="shared" ca="1" si="150"/>
        <v>0</v>
      </c>
      <c r="BD150" s="255">
        <f t="shared" ca="1" si="150"/>
        <v>0</v>
      </c>
      <c r="BE150" s="255">
        <f t="shared" ca="1" si="150"/>
        <v>0</v>
      </c>
      <c r="BF150" s="255">
        <f t="shared" ca="1" si="150"/>
        <v>0</v>
      </c>
      <c r="BG150" s="255">
        <f t="shared" ca="1" si="150"/>
        <v>0</v>
      </c>
      <c r="BH150" s="255">
        <f t="shared" ca="1" si="150"/>
        <v>0</v>
      </c>
      <c r="BI150" s="255">
        <f t="shared" ca="1" si="150"/>
        <v>0</v>
      </c>
      <c r="BJ150" s="255">
        <f t="shared" ca="1" si="150"/>
        <v>0</v>
      </c>
      <c r="BK150" s="255">
        <f t="shared" ca="1" si="150"/>
        <v>0</v>
      </c>
      <c r="BL150" s="255">
        <f t="shared" ca="1" si="150"/>
        <v>0</v>
      </c>
      <c r="BM150" s="255">
        <f t="shared" ca="1" si="150"/>
        <v>0</v>
      </c>
      <c r="BN150" s="255">
        <f t="shared" ca="1" si="150"/>
        <v>0</v>
      </c>
      <c r="BO150" s="255">
        <f t="shared" ca="1" si="150"/>
        <v>0</v>
      </c>
      <c r="BP150" s="255">
        <f t="shared" ca="1" si="150"/>
        <v>0</v>
      </c>
      <c r="BQ150" s="255">
        <f t="shared" ca="1" si="150"/>
        <v>0</v>
      </c>
      <c r="BR150" s="255">
        <f t="shared" ca="1" si="150"/>
        <v>0</v>
      </c>
      <c r="BS150" s="255">
        <f t="shared" ca="1" si="150"/>
        <v>0</v>
      </c>
      <c r="BT150" s="255">
        <f t="shared" ca="1" si="150"/>
        <v>0</v>
      </c>
      <c r="BU150" s="255">
        <f t="shared" ref="BU150:DC150" ca="1" si="151">BU133-BU146-BU147+BU149</f>
        <v>0</v>
      </c>
      <c r="BV150" s="255">
        <f t="shared" ca="1" si="151"/>
        <v>0</v>
      </c>
      <c r="BW150" s="255">
        <f t="shared" ca="1" si="151"/>
        <v>0</v>
      </c>
      <c r="BX150" s="255">
        <f t="shared" ca="1" si="151"/>
        <v>0</v>
      </c>
      <c r="BY150" s="255">
        <f t="shared" ca="1" si="151"/>
        <v>0</v>
      </c>
      <c r="BZ150" s="255">
        <f t="shared" ca="1" si="151"/>
        <v>0</v>
      </c>
      <c r="CA150" s="255">
        <f t="shared" ca="1" si="151"/>
        <v>0</v>
      </c>
      <c r="CB150" s="255">
        <f t="shared" ca="1" si="151"/>
        <v>0</v>
      </c>
      <c r="CC150" s="255">
        <f t="shared" ca="1" si="151"/>
        <v>0</v>
      </c>
      <c r="CD150" s="255">
        <f t="shared" ca="1" si="151"/>
        <v>0</v>
      </c>
      <c r="CE150" s="255">
        <f t="shared" ca="1" si="151"/>
        <v>0</v>
      </c>
      <c r="CF150" s="255">
        <f t="shared" ca="1" si="151"/>
        <v>0</v>
      </c>
      <c r="CG150" s="255">
        <f t="shared" ca="1" si="151"/>
        <v>0</v>
      </c>
      <c r="CH150" s="255">
        <f t="shared" ca="1" si="151"/>
        <v>0</v>
      </c>
      <c r="CI150" s="255">
        <f t="shared" ca="1" si="151"/>
        <v>0</v>
      </c>
      <c r="CJ150" s="255">
        <f t="shared" ca="1" si="151"/>
        <v>0</v>
      </c>
      <c r="CK150" s="255">
        <f t="shared" ca="1" si="151"/>
        <v>0</v>
      </c>
      <c r="CL150" s="255">
        <f t="shared" ca="1" si="151"/>
        <v>0</v>
      </c>
      <c r="CM150" s="255">
        <f t="shared" ca="1" si="151"/>
        <v>0</v>
      </c>
      <c r="CN150" s="255">
        <f t="shared" ca="1" si="151"/>
        <v>0</v>
      </c>
      <c r="CO150" s="255">
        <f t="shared" ca="1" si="151"/>
        <v>0</v>
      </c>
      <c r="CP150" s="255">
        <f t="shared" ca="1" si="151"/>
        <v>0</v>
      </c>
      <c r="CQ150" s="255">
        <f t="shared" ca="1" si="151"/>
        <v>0</v>
      </c>
      <c r="CR150" s="255">
        <f t="shared" ca="1" si="151"/>
        <v>0</v>
      </c>
      <c r="CS150" s="255">
        <f t="shared" ca="1" si="151"/>
        <v>0</v>
      </c>
      <c r="CT150" s="255">
        <f t="shared" ca="1" si="151"/>
        <v>0</v>
      </c>
      <c r="CU150" s="255">
        <f t="shared" ca="1" si="151"/>
        <v>0</v>
      </c>
      <c r="CV150" s="255">
        <f t="shared" ca="1" si="151"/>
        <v>0</v>
      </c>
      <c r="CW150" s="255">
        <f t="shared" ca="1" si="151"/>
        <v>0</v>
      </c>
      <c r="CX150" s="255">
        <f t="shared" ca="1" si="151"/>
        <v>0</v>
      </c>
      <c r="CY150" s="255">
        <f t="shared" ca="1" si="151"/>
        <v>0</v>
      </c>
      <c r="CZ150" s="255">
        <f t="shared" ca="1" si="151"/>
        <v>0</v>
      </c>
      <c r="DA150" s="255">
        <f t="shared" ca="1" si="151"/>
        <v>0</v>
      </c>
      <c r="DB150" s="255">
        <f t="shared" ca="1" si="151"/>
        <v>0</v>
      </c>
      <c r="DC150" s="255">
        <f t="shared" ca="1" si="151"/>
        <v>0</v>
      </c>
    </row>
    <row r="151" spans="1:110" ht="15" hidden="1" customHeight="1">
      <c r="B151" s="92" t="s">
        <v>253</v>
      </c>
      <c r="C151" s="102" t="s">
        <v>254</v>
      </c>
      <c r="D151" s="102"/>
      <c r="E151" s="102"/>
      <c r="F151" s="99">
        <f ca="1">H151+NPV(FD,I151:INDEX(I151:DC151,PAL))</f>
        <v>1136972930.2930579</v>
      </c>
      <c r="G151" s="26">
        <f ca="1">SUMIF($H$5:$DC$5,"&lt;="&amp;PAL,$H151:$DC151)</f>
        <v>589946896.68200457</v>
      </c>
      <c r="H151" s="111">
        <f ca="1">H$7-H$128</f>
        <v>0</v>
      </c>
      <c r="I151" s="111">
        <f t="shared" ref="I151:BT151" ca="1" si="152">I$7-I$128</f>
        <v>1426809.9173553719</v>
      </c>
      <c r="J151" s="111">
        <f t="shared" ca="1" si="152"/>
        <v>101489681.40495868</v>
      </c>
      <c r="K151" s="111">
        <f t="shared" ca="1" si="152"/>
        <v>291943146.87769717</v>
      </c>
      <c r="L151" s="111">
        <f t="shared" ca="1" si="152"/>
        <v>414972080.0604437</v>
      </c>
      <c r="M151" s="111">
        <f t="shared" ca="1" si="152"/>
        <v>665383214.21581602</v>
      </c>
      <c r="N151" s="111">
        <f t="shared" ca="1" si="152"/>
        <v>256185950.41322315</v>
      </c>
      <c r="O151" s="111">
        <f t="shared" ca="1" si="152"/>
        <v>290718546.28099173</v>
      </c>
      <c r="P151" s="111">
        <f t="shared" ca="1" si="152"/>
        <v>163655993.95779955</v>
      </c>
      <c r="Q151" s="111">
        <f t="shared" ca="1" si="152"/>
        <v>94532853.719008267</v>
      </c>
      <c r="R151" s="111">
        <f t="shared" ca="1" si="152"/>
        <v>68846161.157024801</v>
      </c>
      <c r="S151" s="111">
        <f t="shared" ca="1" si="152"/>
        <v>21259789.256198347</v>
      </c>
      <c r="T151" s="111">
        <f t="shared" ca="1" si="152"/>
        <v>19087295.041322313</v>
      </c>
      <c r="U151" s="111">
        <f t="shared" ca="1" si="152"/>
        <v>489233.88429752068</v>
      </c>
      <c r="V151" s="111">
        <f t="shared" ca="1" si="152"/>
        <v>-120002923.96694215</v>
      </c>
      <c r="W151" s="111">
        <f t="shared" ca="1" si="152"/>
        <v>-120002923.96694215</v>
      </c>
      <c r="X151" s="111">
        <f t="shared" ca="1" si="152"/>
        <v>-120002923.96694215</v>
      </c>
      <c r="Y151" s="111">
        <f t="shared" ca="1" si="152"/>
        <v>-120002923.96694215</v>
      </c>
      <c r="Z151" s="111">
        <f t="shared" ca="1" si="152"/>
        <v>-120002923.96694215</v>
      </c>
      <c r="AA151" s="111">
        <f t="shared" ca="1" si="152"/>
        <v>-120002923.96694215</v>
      </c>
      <c r="AB151" s="111">
        <f t="shared" ca="1" si="152"/>
        <v>-120002923.96694215</v>
      </c>
      <c r="AC151" s="111">
        <f t="shared" ca="1" si="152"/>
        <v>-120002923.96694215</v>
      </c>
      <c r="AD151" s="111">
        <f t="shared" ca="1" si="152"/>
        <v>-120002923.96694215</v>
      </c>
      <c r="AE151" s="111">
        <f t="shared" ca="1" si="152"/>
        <v>-120002923.96694215</v>
      </c>
      <c r="AF151" s="111">
        <f t="shared" ca="1" si="152"/>
        <v>-120002923.96694215</v>
      </c>
      <c r="AG151" s="111">
        <f t="shared" ca="1" si="152"/>
        <v>-120002923.96694215</v>
      </c>
      <c r="AH151" s="111">
        <f t="shared" ca="1" si="152"/>
        <v>-120002923.96694215</v>
      </c>
      <c r="AI151" s="111">
        <f t="shared" ca="1" si="152"/>
        <v>-120002923.96694215</v>
      </c>
      <c r="AJ151" s="111">
        <f t="shared" ca="1" si="152"/>
        <v>-120002923.96694215</v>
      </c>
      <c r="AK151" s="111">
        <f t="shared" ca="1" si="152"/>
        <v>0</v>
      </c>
      <c r="AL151" s="111">
        <f t="shared" ca="1" si="152"/>
        <v>0</v>
      </c>
      <c r="AM151" s="111">
        <f t="shared" ca="1" si="152"/>
        <v>0</v>
      </c>
      <c r="AN151" s="111">
        <f t="shared" ca="1" si="152"/>
        <v>0</v>
      </c>
      <c r="AO151" s="111">
        <f t="shared" ca="1" si="152"/>
        <v>0</v>
      </c>
      <c r="AP151" s="111">
        <f t="shared" ca="1" si="152"/>
        <v>0</v>
      </c>
      <c r="AQ151" s="111">
        <f t="shared" ca="1" si="152"/>
        <v>0</v>
      </c>
      <c r="AR151" s="111">
        <f t="shared" ca="1" si="152"/>
        <v>0</v>
      </c>
      <c r="AS151" s="111">
        <f t="shared" ca="1" si="152"/>
        <v>0</v>
      </c>
      <c r="AT151" s="111">
        <f t="shared" ca="1" si="152"/>
        <v>0</v>
      </c>
      <c r="AU151" s="111">
        <f t="shared" ca="1" si="152"/>
        <v>0</v>
      </c>
      <c r="AV151" s="111">
        <f t="shared" ca="1" si="152"/>
        <v>0</v>
      </c>
      <c r="AW151" s="111">
        <f t="shared" ca="1" si="152"/>
        <v>0</v>
      </c>
      <c r="AX151" s="111">
        <f t="shared" ca="1" si="152"/>
        <v>0</v>
      </c>
      <c r="AY151" s="111">
        <f t="shared" ca="1" si="152"/>
        <v>0</v>
      </c>
      <c r="AZ151" s="111">
        <f t="shared" ca="1" si="152"/>
        <v>0</v>
      </c>
      <c r="BA151" s="111">
        <f t="shared" ca="1" si="152"/>
        <v>0</v>
      </c>
      <c r="BB151" s="111">
        <f t="shared" ca="1" si="152"/>
        <v>0</v>
      </c>
      <c r="BC151" s="111">
        <f t="shared" ca="1" si="152"/>
        <v>0</v>
      </c>
      <c r="BD151" s="111">
        <f t="shared" ca="1" si="152"/>
        <v>0</v>
      </c>
      <c r="BE151" s="111">
        <f t="shared" ca="1" si="152"/>
        <v>0</v>
      </c>
      <c r="BF151" s="111">
        <f t="shared" ca="1" si="152"/>
        <v>0</v>
      </c>
      <c r="BG151" s="111">
        <f t="shared" ca="1" si="152"/>
        <v>0</v>
      </c>
      <c r="BH151" s="111">
        <f t="shared" ca="1" si="152"/>
        <v>0</v>
      </c>
      <c r="BI151" s="111">
        <f t="shared" ca="1" si="152"/>
        <v>0</v>
      </c>
      <c r="BJ151" s="111">
        <f t="shared" ca="1" si="152"/>
        <v>0</v>
      </c>
      <c r="BK151" s="111">
        <f t="shared" ca="1" si="152"/>
        <v>0</v>
      </c>
      <c r="BL151" s="111">
        <f t="shared" ca="1" si="152"/>
        <v>0</v>
      </c>
      <c r="BM151" s="111">
        <f t="shared" ca="1" si="152"/>
        <v>0</v>
      </c>
      <c r="BN151" s="111">
        <f t="shared" ca="1" si="152"/>
        <v>0</v>
      </c>
      <c r="BO151" s="111">
        <f t="shared" ca="1" si="152"/>
        <v>0</v>
      </c>
      <c r="BP151" s="111">
        <f t="shared" ca="1" si="152"/>
        <v>0</v>
      </c>
      <c r="BQ151" s="111">
        <f t="shared" ca="1" si="152"/>
        <v>0</v>
      </c>
      <c r="BR151" s="111">
        <f t="shared" ca="1" si="152"/>
        <v>0</v>
      </c>
      <c r="BS151" s="111">
        <f t="shared" ca="1" si="152"/>
        <v>0</v>
      </c>
      <c r="BT151" s="111">
        <f t="shared" ca="1" si="152"/>
        <v>0</v>
      </c>
      <c r="BU151" s="111">
        <f t="shared" ref="BU151:DC151" ca="1" si="153">BU$7-BU$128</f>
        <v>0</v>
      </c>
      <c r="BV151" s="111">
        <f t="shared" ca="1" si="153"/>
        <v>0</v>
      </c>
      <c r="BW151" s="111">
        <f t="shared" ca="1" si="153"/>
        <v>0</v>
      </c>
      <c r="BX151" s="111">
        <f t="shared" ca="1" si="153"/>
        <v>0</v>
      </c>
      <c r="BY151" s="111">
        <f t="shared" ca="1" si="153"/>
        <v>0</v>
      </c>
      <c r="BZ151" s="111">
        <f t="shared" ca="1" si="153"/>
        <v>0</v>
      </c>
      <c r="CA151" s="111">
        <f t="shared" ca="1" si="153"/>
        <v>0</v>
      </c>
      <c r="CB151" s="111">
        <f t="shared" ca="1" si="153"/>
        <v>0</v>
      </c>
      <c r="CC151" s="111">
        <f t="shared" ca="1" si="153"/>
        <v>0</v>
      </c>
      <c r="CD151" s="111">
        <f t="shared" ca="1" si="153"/>
        <v>0</v>
      </c>
      <c r="CE151" s="111">
        <f t="shared" ca="1" si="153"/>
        <v>0</v>
      </c>
      <c r="CF151" s="111">
        <f t="shared" ca="1" si="153"/>
        <v>0</v>
      </c>
      <c r="CG151" s="111">
        <f t="shared" ca="1" si="153"/>
        <v>0</v>
      </c>
      <c r="CH151" s="111">
        <f t="shared" ca="1" si="153"/>
        <v>0</v>
      </c>
      <c r="CI151" s="111">
        <f t="shared" ca="1" si="153"/>
        <v>0</v>
      </c>
      <c r="CJ151" s="111">
        <f t="shared" ca="1" si="153"/>
        <v>0</v>
      </c>
      <c r="CK151" s="111">
        <f t="shared" ca="1" si="153"/>
        <v>0</v>
      </c>
      <c r="CL151" s="111">
        <f t="shared" ca="1" si="153"/>
        <v>0</v>
      </c>
      <c r="CM151" s="111">
        <f t="shared" ca="1" si="153"/>
        <v>0</v>
      </c>
      <c r="CN151" s="111">
        <f t="shared" ca="1" si="153"/>
        <v>0</v>
      </c>
      <c r="CO151" s="111">
        <f t="shared" ca="1" si="153"/>
        <v>0</v>
      </c>
      <c r="CP151" s="111">
        <f t="shared" ca="1" si="153"/>
        <v>0</v>
      </c>
      <c r="CQ151" s="111">
        <f t="shared" ca="1" si="153"/>
        <v>0</v>
      </c>
      <c r="CR151" s="111">
        <f t="shared" ca="1" si="153"/>
        <v>0</v>
      </c>
      <c r="CS151" s="111">
        <f t="shared" ca="1" si="153"/>
        <v>0</v>
      </c>
      <c r="CT151" s="111">
        <f t="shared" ca="1" si="153"/>
        <v>0</v>
      </c>
      <c r="CU151" s="111">
        <f t="shared" ca="1" si="153"/>
        <v>0</v>
      </c>
      <c r="CV151" s="111">
        <f t="shared" ca="1" si="153"/>
        <v>0</v>
      </c>
      <c r="CW151" s="111">
        <f t="shared" ca="1" si="153"/>
        <v>0</v>
      </c>
      <c r="CX151" s="111">
        <f t="shared" ca="1" si="153"/>
        <v>0</v>
      </c>
      <c r="CY151" s="111">
        <f t="shared" ca="1" si="153"/>
        <v>0</v>
      </c>
      <c r="CZ151" s="111">
        <f t="shared" ca="1" si="153"/>
        <v>0</v>
      </c>
      <c r="DA151" s="111">
        <f t="shared" ca="1" si="153"/>
        <v>0</v>
      </c>
      <c r="DB151" s="111">
        <f t="shared" ca="1" si="153"/>
        <v>0</v>
      </c>
      <c r="DC151" s="111">
        <f t="shared" ca="1" si="153"/>
        <v>0</v>
      </c>
    </row>
    <row r="152" spans="1:110" ht="15" hidden="1" customHeight="1">
      <c r="B152" s="236" t="s">
        <v>255</v>
      </c>
      <c r="C152" s="258" t="s">
        <v>256</v>
      </c>
      <c r="D152" s="258"/>
      <c r="E152" s="258"/>
      <c r="F152" s="254">
        <f ca="1">H152+NPV(FD,I152:INDEX(I152:DC152,PAL))</f>
        <v>0</v>
      </c>
      <c r="G152" s="253">
        <f ca="1">SUMIF($H$5:$DC$5,"&lt;="&amp;PAL,$H152:$DC152)</f>
        <v>0</v>
      </c>
      <c r="H152" s="259" cm="1">
        <f t="array" aca="1" ref="H152" ca="1">SUMPRODUCT(H$112:H$114,100/($DG$112:$DG$114+100))-SUMPRODUCT(H$124:H$126,100/($DG$124:$DG$126+100))</f>
        <v>0</v>
      </c>
      <c r="I152" s="259" cm="1">
        <f t="array" aca="1" ref="I152" ca="1">SUMPRODUCT(I$112:I$114,100/($DG$112:$DG$114+100))-SUMPRODUCT(I$124:I$126,100/($DG$124:$DG$126+100))</f>
        <v>0</v>
      </c>
      <c r="J152" s="259" cm="1">
        <f t="array" aca="1" ref="J152" ca="1">SUMPRODUCT(J$112:J$114,100/($DG$112:$DG$114+100))-SUMPRODUCT(J$124:J$126,100/($DG$124:$DG$126+100))</f>
        <v>0</v>
      </c>
      <c r="K152" s="259" cm="1">
        <f t="array" aca="1" ref="K152" ca="1">SUMPRODUCT(K$112:K$114,100/($DG$112:$DG$114+100))-SUMPRODUCT(K$124:K$126,100/($DG$124:$DG$126+100))</f>
        <v>0</v>
      </c>
      <c r="L152" s="259" cm="1">
        <f t="array" aca="1" ref="L152" ca="1">SUMPRODUCT(L$112:L$114,100/($DG$112:$DG$114+100))-SUMPRODUCT(L$124:L$126,100/($DG$124:$DG$126+100))</f>
        <v>0</v>
      </c>
      <c r="M152" s="259" cm="1">
        <f t="array" aca="1" ref="M152" ca="1">SUMPRODUCT(M$112:M$114,100/($DG$112:$DG$114+100))-SUMPRODUCT(M$124:M$126,100/($DG$124:$DG$126+100))</f>
        <v>0</v>
      </c>
      <c r="N152" s="259" cm="1">
        <f t="array" aca="1" ref="N152" ca="1">SUMPRODUCT(N$112:N$114,100/($DG$112:$DG$114+100))-SUMPRODUCT(N$124:N$126,100/($DG$124:$DG$126+100))</f>
        <v>0</v>
      </c>
      <c r="O152" s="259" cm="1">
        <f t="array" aca="1" ref="O152" ca="1">SUMPRODUCT(O$112:O$114,100/($DG$112:$DG$114+100))-SUMPRODUCT(O$124:O$126,100/($DG$124:$DG$126+100))</f>
        <v>0</v>
      </c>
      <c r="P152" s="259" cm="1">
        <f t="array" aca="1" ref="P152" ca="1">SUMPRODUCT(P$112:P$114,100/($DG$112:$DG$114+100))-SUMPRODUCT(P$124:P$126,100/($DG$124:$DG$126+100))</f>
        <v>0</v>
      </c>
      <c r="Q152" s="259" cm="1">
        <f t="array" aca="1" ref="Q152" ca="1">SUMPRODUCT(Q$112:Q$114,100/($DG$112:$DG$114+100))-SUMPRODUCT(Q$124:Q$126,100/($DG$124:$DG$126+100))</f>
        <v>0</v>
      </c>
      <c r="R152" s="259" cm="1">
        <f t="array" aca="1" ref="R152" ca="1">SUMPRODUCT(R$112:R$114,100/($DG$112:$DG$114+100))-SUMPRODUCT(R$124:R$126,100/($DG$124:$DG$126+100))</f>
        <v>0</v>
      </c>
      <c r="S152" s="259" cm="1">
        <f t="array" aca="1" ref="S152" ca="1">SUMPRODUCT(S$112:S$114,100/($DG$112:$DG$114+100))-SUMPRODUCT(S$124:S$126,100/($DG$124:$DG$126+100))</f>
        <v>0</v>
      </c>
      <c r="T152" s="259" cm="1">
        <f t="array" aca="1" ref="T152" ca="1">SUMPRODUCT(T$112:T$114,100/($DG$112:$DG$114+100))-SUMPRODUCT(T$124:T$126,100/($DG$124:$DG$126+100))</f>
        <v>0</v>
      </c>
      <c r="U152" s="259" cm="1">
        <f t="array" aca="1" ref="U152" ca="1">SUMPRODUCT(U$112:U$114,100/($DG$112:$DG$114+100))-SUMPRODUCT(U$124:U$126,100/($DG$124:$DG$126+100))</f>
        <v>0</v>
      </c>
      <c r="V152" s="259" cm="1">
        <f t="array" aca="1" ref="V152" ca="1">SUMPRODUCT(V$112:V$114,100/($DG$112:$DG$114+100))-SUMPRODUCT(V$124:V$126,100/($DG$124:$DG$126+100))</f>
        <v>0</v>
      </c>
      <c r="W152" s="259" cm="1">
        <f t="array" aca="1" ref="W152" ca="1">SUMPRODUCT(W$112:W$114,100/($DG$112:$DG$114+100))-SUMPRODUCT(W$124:W$126,100/($DG$124:$DG$126+100))</f>
        <v>0</v>
      </c>
      <c r="X152" s="259" cm="1">
        <f t="array" aca="1" ref="X152" ca="1">SUMPRODUCT(X$112:X$114,100/($DG$112:$DG$114+100))-SUMPRODUCT(X$124:X$126,100/($DG$124:$DG$126+100))</f>
        <v>0</v>
      </c>
      <c r="Y152" s="259" cm="1">
        <f t="array" aca="1" ref="Y152" ca="1">SUMPRODUCT(Y$112:Y$114,100/($DG$112:$DG$114+100))-SUMPRODUCT(Y$124:Y$126,100/($DG$124:$DG$126+100))</f>
        <v>0</v>
      </c>
      <c r="Z152" s="259" cm="1">
        <f t="array" aca="1" ref="Z152" ca="1">SUMPRODUCT(Z$112:Z$114,100/($DG$112:$DG$114+100))-SUMPRODUCT(Z$124:Z$126,100/($DG$124:$DG$126+100))</f>
        <v>0</v>
      </c>
      <c r="AA152" s="259" cm="1">
        <f t="array" aca="1" ref="AA152" ca="1">SUMPRODUCT(AA$112:AA$114,100/($DG$112:$DG$114+100))-SUMPRODUCT(AA$124:AA$126,100/($DG$124:$DG$126+100))</f>
        <v>0</v>
      </c>
      <c r="AB152" s="259" cm="1">
        <f t="array" aca="1" ref="AB152" ca="1">SUMPRODUCT(AB$112:AB$114,100/($DG$112:$DG$114+100))-SUMPRODUCT(AB$124:AB$126,100/($DG$124:$DG$126+100))</f>
        <v>0</v>
      </c>
      <c r="AC152" s="259" cm="1">
        <f t="array" aca="1" ref="AC152" ca="1">SUMPRODUCT(AC$112:AC$114,100/($DG$112:$DG$114+100))-SUMPRODUCT(AC$124:AC$126,100/($DG$124:$DG$126+100))</f>
        <v>0</v>
      </c>
      <c r="AD152" s="259" cm="1">
        <f t="array" aca="1" ref="AD152" ca="1">SUMPRODUCT(AD$112:AD$114,100/($DG$112:$DG$114+100))-SUMPRODUCT(AD$124:AD$126,100/($DG$124:$DG$126+100))</f>
        <v>0</v>
      </c>
      <c r="AE152" s="259" cm="1">
        <f t="array" aca="1" ref="AE152" ca="1">SUMPRODUCT(AE$112:AE$114,100/($DG$112:$DG$114+100))-SUMPRODUCT(AE$124:AE$126,100/($DG$124:$DG$126+100))</f>
        <v>0</v>
      </c>
      <c r="AF152" s="259" cm="1">
        <f t="array" aca="1" ref="AF152" ca="1">SUMPRODUCT(AF$112:AF$114,100/($DG$112:$DG$114+100))-SUMPRODUCT(AF$124:AF$126,100/($DG$124:$DG$126+100))</f>
        <v>0</v>
      </c>
      <c r="AG152" s="259" cm="1">
        <f t="array" aca="1" ref="AG152" ca="1">SUMPRODUCT(AG$112:AG$114,100/($DG$112:$DG$114+100))-SUMPRODUCT(AG$124:AG$126,100/($DG$124:$DG$126+100))</f>
        <v>0</v>
      </c>
      <c r="AH152" s="259" cm="1">
        <f t="array" aca="1" ref="AH152" ca="1">SUMPRODUCT(AH$112:AH$114,100/($DG$112:$DG$114+100))-SUMPRODUCT(AH$124:AH$126,100/($DG$124:$DG$126+100))</f>
        <v>0</v>
      </c>
      <c r="AI152" s="259" cm="1">
        <f t="array" aca="1" ref="AI152" ca="1">SUMPRODUCT(AI$112:AI$114,100/($DG$112:$DG$114+100))-SUMPRODUCT(AI$124:AI$126,100/($DG$124:$DG$126+100))</f>
        <v>0</v>
      </c>
      <c r="AJ152" s="259" cm="1">
        <f t="array" aca="1" ref="AJ152" ca="1">SUMPRODUCT(AJ$112:AJ$114,100/($DG$112:$DG$114+100))-SUMPRODUCT(AJ$124:AJ$126,100/($DG$124:$DG$126+100))</f>
        <v>0</v>
      </c>
      <c r="AK152" s="259" cm="1">
        <f t="array" aca="1" ref="AK152" ca="1">SUMPRODUCT(AK$112:AK$114,100/($DG$112:$DG$114+100))-SUMPRODUCT(AK$124:AK$126,100/($DG$124:$DG$126+100))</f>
        <v>0</v>
      </c>
      <c r="AL152" s="259" cm="1">
        <f t="array" aca="1" ref="AL152" ca="1">SUMPRODUCT(AL$112:AL$114,100/($DG$112:$DG$114+100))-SUMPRODUCT(AL$124:AL$126,100/($DG$124:$DG$126+100))</f>
        <v>0</v>
      </c>
      <c r="AM152" s="259" cm="1">
        <f t="array" aca="1" ref="AM152" ca="1">SUMPRODUCT(AM$112:AM$114,100/($DG$112:$DG$114+100))-SUMPRODUCT(AM$124:AM$126,100/($DG$124:$DG$126+100))</f>
        <v>0</v>
      </c>
      <c r="AN152" s="259" cm="1">
        <f t="array" aca="1" ref="AN152" ca="1">SUMPRODUCT(AN$112:AN$114,100/($DG$112:$DG$114+100))-SUMPRODUCT(AN$124:AN$126,100/($DG$124:$DG$126+100))</f>
        <v>0</v>
      </c>
      <c r="AO152" s="259" cm="1">
        <f t="array" aca="1" ref="AO152" ca="1">SUMPRODUCT(AO$112:AO$114,100/($DG$112:$DG$114+100))-SUMPRODUCT(AO$124:AO$126,100/($DG$124:$DG$126+100))</f>
        <v>0</v>
      </c>
      <c r="AP152" s="259" cm="1">
        <f t="array" aca="1" ref="AP152" ca="1">SUMPRODUCT(AP$112:AP$114,100/($DG$112:$DG$114+100))-SUMPRODUCT(AP$124:AP$126,100/($DG$124:$DG$126+100))</f>
        <v>0</v>
      </c>
      <c r="AQ152" s="259" cm="1">
        <f t="array" aca="1" ref="AQ152" ca="1">SUMPRODUCT(AQ$112:AQ$114,100/($DG$112:$DG$114+100))-SUMPRODUCT(AQ$124:AQ$126,100/($DG$124:$DG$126+100))</f>
        <v>0</v>
      </c>
      <c r="AR152" s="259" cm="1">
        <f t="array" aca="1" ref="AR152" ca="1">SUMPRODUCT(AR$112:AR$114,100/($DG$112:$DG$114+100))-SUMPRODUCT(AR$124:AR$126,100/($DG$124:$DG$126+100))</f>
        <v>0</v>
      </c>
      <c r="AS152" s="259" cm="1">
        <f t="array" aca="1" ref="AS152" ca="1">SUMPRODUCT(AS$112:AS$114,100/($DG$112:$DG$114+100))-SUMPRODUCT(AS$124:AS$126,100/($DG$124:$DG$126+100))</f>
        <v>0</v>
      </c>
      <c r="AT152" s="259" cm="1">
        <f t="array" aca="1" ref="AT152" ca="1">SUMPRODUCT(AT$112:AT$114,100/($DG$112:$DG$114+100))-SUMPRODUCT(AT$124:AT$126,100/($DG$124:$DG$126+100))</f>
        <v>0</v>
      </c>
      <c r="AU152" s="259" cm="1">
        <f t="array" aca="1" ref="AU152" ca="1">SUMPRODUCT(AU$112:AU$114,100/($DG$112:$DG$114+100))-SUMPRODUCT(AU$124:AU$126,100/($DG$124:$DG$126+100))</f>
        <v>0</v>
      </c>
      <c r="AV152" s="259" cm="1">
        <f t="array" aca="1" ref="AV152" ca="1">SUMPRODUCT(AV$112:AV$114,100/($DG$112:$DG$114+100))-SUMPRODUCT(AV$124:AV$126,100/($DG$124:$DG$126+100))</f>
        <v>0</v>
      </c>
      <c r="AW152" s="259" cm="1">
        <f t="array" aca="1" ref="AW152" ca="1">SUMPRODUCT(AW$112:AW$114,100/($DG$112:$DG$114+100))-SUMPRODUCT(AW$124:AW$126,100/($DG$124:$DG$126+100))</f>
        <v>0</v>
      </c>
      <c r="AX152" s="259" cm="1">
        <f t="array" aca="1" ref="AX152" ca="1">SUMPRODUCT(AX$112:AX$114,100/($DG$112:$DG$114+100))-SUMPRODUCT(AX$124:AX$126,100/($DG$124:$DG$126+100))</f>
        <v>0</v>
      </c>
      <c r="AY152" s="259" cm="1">
        <f t="array" aca="1" ref="AY152" ca="1">SUMPRODUCT(AY$112:AY$114,100/($DG$112:$DG$114+100))-SUMPRODUCT(AY$124:AY$126,100/($DG$124:$DG$126+100))</f>
        <v>0</v>
      </c>
      <c r="AZ152" s="259" cm="1">
        <f t="array" aca="1" ref="AZ152" ca="1">SUMPRODUCT(AZ$112:AZ$114,100/($DG$112:$DG$114+100))-SUMPRODUCT(AZ$124:AZ$126,100/($DG$124:$DG$126+100))</f>
        <v>0</v>
      </c>
      <c r="BA152" s="259" cm="1">
        <f t="array" aca="1" ref="BA152" ca="1">SUMPRODUCT(BA$112:BA$114,100/($DG$112:$DG$114+100))-SUMPRODUCT(BA$124:BA$126,100/($DG$124:$DG$126+100))</f>
        <v>0</v>
      </c>
      <c r="BB152" s="259" cm="1">
        <f t="array" aca="1" ref="BB152" ca="1">SUMPRODUCT(BB$112:BB$114,100/($DG$112:$DG$114+100))-SUMPRODUCT(BB$124:BB$126,100/($DG$124:$DG$126+100))</f>
        <v>0</v>
      </c>
      <c r="BC152" s="259" cm="1">
        <f t="array" aca="1" ref="BC152" ca="1">SUMPRODUCT(BC$112:BC$114,100/($DG$112:$DG$114+100))-SUMPRODUCT(BC$124:BC$126,100/($DG$124:$DG$126+100))</f>
        <v>0</v>
      </c>
      <c r="BD152" s="259" cm="1">
        <f t="array" aca="1" ref="BD152" ca="1">SUMPRODUCT(BD$112:BD$114,100/($DG$112:$DG$114+100))-SUMPRODUCT(BD$124:BD$126,100/($DG$124:$DG$126+100))</f>
        <v>0</v>
      </c>
      <c r="BE152" s="259" cm="1">
        <f t="array" aca="1" ref="BE152" ca="1">SUMPRODUCT(BE$112:BE$114,100/($DG$112:$DG$114+100))-SUMPRODUCT(BE$124:BE$126,100/($DG$124:$DG$126+100))</f>
        <v>0</v>
      </c>
      <c r="BF152" s="259" cm="1">
        <f t="array" aca="1" ref="BF152" ca="1">SUMPRODUCT(BF$112:BF$114,100/($DG$112:$DG$114+100))-SUMPRODUCT(BF$124:BF$126,100/($DG$124:$DG$126+100))</f>
        <v>0</v>
      </c>
      <c r="BG152" s="259" cm="1">
        <f t="array" aca="1" ref="BG152" ca="1">SUMPRODUCT(BG$112:BG$114,100/($DG$112:$DG$114+100))-SUMPRODUCT(BG$124:BG$126,100/($DG$124:$DG$126+100))</f>
        <v>0</v>
      </c>
      <c r="BH152" s="259" cm="1">
        <f t="array" aca="1" ref="BH152" ca="1">SUMPRODUCT(BH$112:BH$114,100/($DG$112:$DG$114+100))-SUMPRODUCT(BH$124:BH$126,100/($DG$124:$DG$126+100))</f>
        <v>0</v>
      </c>
      <c r="BI152" s="259" cm="1">
        <f t="array" aca="1" ref="BI152" ca="1">SUMPRODUCT(BI$112:BI$114,100/($DG$112:$DG$114+100))-SUMPRODUCT(BI$124:BI$126,100/($DG$124:$DG$126+100))</f>
        <v>0</v>
      </c>
      <c r="BJ152" s="259" cm="1">
        <f t="array" aca="1" ref="BJ152" ca="1">SUMPRODUCT(BJ$112:BJ$114,100/($DG$112:$DG$114+100))-SUMPRODUCT(BJ$124:BJ$126,100/($DG$124:$DG$126+100))</f>
        <v>0</v>
      </c>
      <c r="BK152" s="259" cm="1">
        <f t="array" aca="1" ref="BK152" ca="1">SUMPRODUCT(BK$112:BK$114,100/($DG$112:$DG$114+100))-SUMPRODUCT(BK$124:BK$126,100/($DG$124:$DG$126+100))</f>
        <v>0</v>
      </c>
      <c r="BL152" s="259" cm="1">
        <f t="array" aca="1" ref="BL152" ca="1">SUMPRODUCT(BL$112:BL$114,100/($DG$112:$DG$114+100))-SUMPRODUCT(BL$124:BL$126,100/($DG$124:$DG$126+100))</f>
        <v>0</v>
      </c>
      <c r="BM152" s="259" cm="1">
        <f t="array" aca="1" ref="BM152" ca="1">SUMPRODUCT(BM$112:BM$114,100/($DG$112:$DG$114+100))-SUMPRODUCT(BM$124:BM$126,100/($DG$124:$DG$126+100))</f>
        <v>0</v>
      </c>
      <c r="BN152" s="259" cm="1">
        <f t="array" aca="1" ref="BN152" ca="1">SUMPRODUCT(BN$112:BN$114,100/($DG$112:$DG$114+100))-SUMPRODUCT(BN$124:BN$126,100/($DG$124:$DG$126+100))</f>
        <v>0</v>
      </c>
      <c r="BO152" s="259" cm="1">
        <f t="array" aca="1" ref="BO152" ca="1">SUMPRODUCT(BO$112:BO$114,100/($DG$112:$DG$114+100))-SUMPRODUCT(BO$124:BO$126,100/($DG$124:$DG$126+100))</f>
        <v>0</v>
      </c>
      <c r="BP152" s="259" cm="1">
        <f t="array" aca="1" ref="BP152" ca="1">SUMPRODUCT(BP$112:BP$114,100/($DG$112:$DG$114+100))-SUMPRODUCT(BP$124:BP$126,100/($DG$124:$DG$126+100))</f>
        <v>0</v>
      </c>
      <c r="BQ152" s="259" cm="1">
        <f t="array" aca="1" ref="BQ152" ca="1">SUMPRODUCT(BQ$112:BQ$114,100/($DG$112:$DG$114+100))-SUMPRODUCT(BQ$124:BQ$126,100/($DG$124:$DG$126+100))</f>
        <v>0</v>
      </c>
      <c r="BR152" s="259" cm="1">
        <f t="array" aca="1" ref="BR152" ca="1">SUMPRODUCT(BR$112:BR$114,100/($DG$112:$DG$114+100))-SUMPRODUCT(BR$124:BR$126,100/($DG$124:$DG$126+100))</f>
        <v>0</v>
      </c>
      <c r="BS152" s="259" cm="1">
        <f t="array" aca="1" ref="BS152" ca="1">SUMPRODUCT(BS$112:BS$114,100/($DG$112:$DG$114+100))-SUMPRODUCT(BS$124:BS$126,100/($DG$124:$DG$126+100))</f>
        <v>0</v>
      </c>
      <c r="BT152" s="259" cm="1">
        <f t="array" aca="1" ref="BT152" ca="1">SUMPRODUCT(BT$112:BT$114,100/($DG$112:$DG$114+100))-SUMPRODUCT(BT$124:BT$126,100/($DG$124:$DG$126+100))</f>
        <v>0</v>
      </c>
      <c r="BU152" s="259" cm="1">
        <f t="array" aca="1" ref="BU152" ca="1">SUMPRODUCT(BU$112:BU$114,100/($DG$112:$DG$114+100))-SUMPRODUCT(BU$124:BU$126,100/($DG$124:$DG$126+100))</f>
        <v>0</v>
      </c>
      <c r="BV152" s="259" cm="1">
        <f t="array" aca="1" ref="BV152" ca="1">SUMPRODUCT(BV$112:BV$114,100/($DG$112:$DG$114+100))-SUMPRODUCT(BV$124:BV$126,100/($DG$124:$DG$126+100))</f>
        <v>0</v>
      </c>
      <c r="BW152" s="259" cm="1">
        <f t="array" aca="1" ref="BW152" ca="1">SUMPRODUCT(BW$112:BW$114,100/($DG$112:$DG$114+100))-SUMPRODUCT(BW$124:BW$126,100/($DG$124:$DG$126+100))</f>
        <v>0</v>
      </c>
      <c r="BX152" s="259" cm="1">
        <f t="array" aca="1" ref="BX152" ca="1">SUMPRODUCT(BX$112:BX$114,100/($DG$112:$DG$114+100))-SUMPRODUCT(BX$124:BX$126,100/($DG$124:$DG$126+100))</f>
        <v>0</v>
      </c>
      <c r="BY152" s="259" cm="1">
        <f t="array" aca="1" ref="BY152" ca="1">SUMPRODUCT(BY$112:BY$114,100/($DG$112:$DG$114+100))-SUMPRODUCT(BY$124:BY$126,100/($DG$124:$DG$126+100))</f>
        <v>0</v>
      </c>
      <c r="BZ152" s="259" cm="1">
        <f t="array" aca="1" ref="BZ152" ca="1">SUMPRODUCT(BZ$112:BZ$114,100/($DG$112:$DG$114+100))-SUMPRODUCT(BZ$124:BZ$126,100/($DG$124:$DG$126+100))</f>
        <v>0</v>
      </c>
      <c r="CA152" s="259" cm="1">
        <f t="array" aca="1" ref="CA152" ca="1">SUMPRODUCT(CA$112:CA$114,100/($DG$112:$DG$114+100))-SUMPRODUCT(CA$124:CA$126,100/($DG$124:$DG$126+100))</f>
        <v>0</v>
      </c>
      <c r="CB152" s="259" cm="1">
        <f t="array" aca="1" ref="CB152" ca="1">SUMPRODUCT(CB$112:CB$114,100/($DG$112:$DG$114+100))-SUMPRODUCT(CB$124:CB$126,100/($DG$124:$DG$126+100))</f>
        <v>0</v>
      </c>
      <c r="CC152" s="259" cm="1">
        <f t="array" aca="1" ref="CC152" ca="1">SUMPRODUCT(CC$112:CC$114,100/($DG$112:$DG$114+100))-SUMPRODUCT(CC$124:CC$126,100/($DG$124:$DG$126+100))</f>
        <v>0</v>
      </c>
      <c r="CD152" s="259" cm="1">
        <f t="array" aca="1" ref="CD152" ca="1">SUMPRODUCT(CD$112:CD$114,100/($DG$112:$DG$114+100))-SUMPRODUCT(CD$124:CD$126,100/($DG$124:$DG$126+100))</f>
        <v>0</v>
      </c>
      <c r="CE152" s="259" cm="1">
        <f t="array" aca="1" ref="CE152" ca="1">SUMPRODUCT(CE$112:CE$114,100/($DG$112:$DG$114+100))-SUMPRODUCT(CE$124:CE$126,100/($DG$124:$DG$126+100))</f>
        <v>0</v>
      </c>
      <c r="CF152" s="259" cm="1">
        <f t="array" aca="1" ref="CF152" ca="1">SUMPRODUCT(CF$112:CF$114,100/($DG$112:$DG$114+100))-SUMPRODUCT(CF$124:CF$126,100/($DG$124:$DG$126+100))</f>
        <v>0</v>
      </c>
      <c r="CG152" s="259" cm="1">
        <f t="array" aca="1" ref="CG152" ca="1">SUMPRODUCT(CG$112:CG$114,100/($DG$112:$DG$114+100))-SUMPRODUCT(CG$124:CG$126,100/($DG$124:$DG$126+100))</f>
        <v>0</v>
      </c>
      <c r="CH152" s="259" cm="1">
        <f t="array" aca="1" ref="CH152" ca="1">SUMPRODUCT(CH$112:CH$114,100/($DG$112:$DG$114+100))-SUMPRODUCT(CH$124:CH$126,100/($DG$124:$DG$126+100))</f>
        <v>0</v>
      </c>
      <c r="CI152" s="259" cm="1">
        <f t="array" aca="1" ref="CI152" ca="1">SUMPRODUCT(CI$112:CI$114,100/($DG$112:$DG$114+100))-SUMPRODUCT(CI$124:CI$126,100/($DG$124:$DG$126+100))</f>
        <v>0</v>
      </c>
      <c r="CJ152" s="259" cm="1">
        <f t="array" aca="1" ref="CJ152" ca="1">SUMPRODUCT(CJ$112:CJ$114,100/($DG$112:$DG$114+100))-SUMPRODUCT(CJ$124:CJ$126,100/($DG$124:$DG$126+100))</f>
        <v>0</v>
      </c>
      <c r="CK152" s="259" cm="1">
        <f t="array" aca="1" ref="CK152" ca="1">SUMPRODUCT(CK$112:CK$114,100/($DG$112:$DG$114+100))-SUMPRODUCT(CK$124:CK$126,100/($DG$124:$DG$126+100))</f>
        <v>0</v>
      </c>
      <c r="CL152" s="259" cm="1">
        <f t="array" aca="1" ref="CL152" ca="1">SUMPRODUCT(CL$112:CL$114,100/($DG$112:$DG$114+100))-SUMPRODUCT(CL$124:CL$126,100/($DG$124:$DG$126+100))</f>
        <v>0</v>
      </c>
      <c r="CM152" s="259" cm="1">
        <f t="array" aca="1" ref="CM152" ca="1">SUMPRODUCT(CM$112:CM$114,100/($DG$112:$DG$114+100))-SUMPRODUCT(CM$124:CM$126,100/($DG$124:$DG$126+100))</f>
        <v>0</v>
      </c>
      <c r="CN152" s="259" cm="1">
        <f t="array" aca="1" ref="CN152" ca="1">SUMPRODUCT(CN$112:CN$114,100/($DG$112:$DG$114+100))-SUMPRODUCT(CN$124:CN$126,100/($DG$124:$DG$126+100))</f>
        <v>0</v>
      </c>
      <c r="CO152" s="259" cm="1">
        <f t="array" aca="1" ref="CO152" ca="1">SUMPRODUCT(CO$112:CO$114,100/($DG$112:$DG$114+100))-SUMPRODUCT(CO$124:CO$126,100/($DG$124:$DG$126+100))</f>
        <v>0</v>
      </c>
      <c r="CP152" s="259" cm="1">
        <f t="array" aca="1" ref="CP152" ca="1">SUMPRODUCT(CP$112:CP$114,100/($DG$112:$DG$114+100))-SUMPRODUCT(CP$124:CP$126,100/($DG$124:$DG$126+100))</f>
        <v>0</v>
      </c>
      <c r="CQ152" s="259" cm="1">
        <f t="array" aca="1" ref="CQ152" ca="1">SUMPRODUCT(CQ$112:CQ$114,100/($DG$112:$DG$114+100))-SUMPRODUCT(CQ$124:CQ$126,100/($DG$124:$DG$126+100))</f>
        <v>0</v>
      </c>
      <c r="CR152" s="259" cm="1">
        <f t="array" aca="1" ref="CR152" ca="1">SUMPRODUCT(CR$112:CR$114,100/($DG$112:$DG$114+100))-SUMPRODUCT(CR$124:CR$126,100/($DG$124:$DG$126+100))</f>
        <v>0</v>
      </c>
      <c r="CS152" s="259" cm="1">
        <f t="array" aca="1" ref="CS152" ca="1">SUMPRODUCT(CS$112:CS$114,100/($DG$112:$DG$114+100))-SUMPRODUCT(CS$124:CS$126,100/($DG$124:$DG$126+100))</f>
        <v>0</v>
      </c>
      <c r="CT152" s="259" cm="1">
        <f t="array" aca="1" ref="CT152" ca="1">SUMPRODUCT(CT$112:CT$114,100/($DG$112:$DG$114+100))-SUMPRODUCT(CT$124:CT$126,100/($DG$124:$DG$126+100))</f>
        <v>0</v>
      </c>
      <c r="CU152" s="259" cm="1">
        <f t="array" aca="1" ref="CU152" ca="1">SUMPRODUCT(CU$112:CU$114,100/($DG$112:$DG$114+100))-SUMPRODUCT(CU$124:CU$126,100/($DG$124:$DG$126+100))</f>
        <v>0</v>
      </c>
      <c r="CV152" s="259" cm="1">
        <f t="array" aca="1" ref="CV152" ca="1">SUMPRODUCT(CV$112:CV$114,100/($DG$112:$DG$114+100))-SUMPRODUCT(CV$124:CV$126,100/($DG$124:$DG$126+100))</f>
        <v>0</v>
      </c>
      <c r="CW152" s="259" cm="1">
        <f t="array" aca="1" ref="CW152" ca="1">SUMPRODUCT(CW$112:CW$114,100/($DG$112:$DG$114+100))-SUMPRODUCT(CW$124:CW$126,100/($DG$124:$DG$126+100))</f>
        <v>0</v>
      </c>
      <c r="CX152" s="259" cm="1">
        <f t="array" aca="1" ref="CX152" ca="1">SUMPRODUCT(CX$112:CX$114,100/($DG$112:$DG$114+100))-SUMPRODUCT(CX$124:CX$126,100/($DG$124:$DG$126+100))</f>
        <v>0</v>
      </c>
      <c r="CY152" s="259" cm="1">
        <f t="array" aca="1" ref="CY152" ca="1">SUMPRODUCT(CY$112:CY$114,100/($DG$112:$DG$114+100))-SUMPRODUCT(CY$124:CY$126,100/($DG$124:$DG$126+100))</f>
        <v>0</v>
      </c>
      <c r="CZ152" s="259" cm="1">
        <f t="array" aca="1" ref="CZ152" ca="1">SUMPRODUCT(CZ$112:CZ$114,100/($DG$112:$DG$114+100))-SUMPRODUCT(CZ$124:CZ$126,100/($DG$124:$DG$126+100))</f>
        <v>0</v>
      </c>
      <c r="DA152" s="259" cm="1">
        <f t="array" aca="1" ref="DA152" ca="1">SUMPRODUCT(DA$112:DA$114,100/($DG$112:$DG$114+100))-SUMPRODUCT(DA$124:DA$126,100/($DG$124:$DG$126+100))</f>
        <v>0</v>
      </c>
      <c r="DB152" s="259" cm="1">
        <f t="array" aca="1" ref="DB152" ca="1">SUMPRODUCT(DB$112:DB$114,100/($DG$112:$DG$114+100))-SUMPRODUCT(DB$124:DB$126,100/($DG$124:$DG$126+100))</f>
        <v>0</v>
      </c>
      <c r="DC152" s="259" cm="1">
        <f t="array" aca="1" ref="DC152" ca="1">SUMPRODUCT(DC$112:DC$114,100/($DG$112:$DG$114+100))-SUMPRODUCT(DC$124:DC$126,100/($DG$124:$DG$126+100))</f>
        <v>0</v>
      </c>
    </row>
    <row r="153" spans="1:110" ht="15" hidden="1" customHeight="1">
      <c r="B153" s="236" t="s">
        <v>257</v>
      </c>
      <c r="C153" s="258" t="s">
        <v>288</v>
      </c>
      <c r="D153" s="258"/>
      <c r="E153" s="258"/>
      <c r="F153" s="254">
        <f ca="1">H153+NPV(FD,I153:INDEX(I153:DC153,PAL))</f>
        <v>0</v>
      </c>
      <c r="G153" s="253">
        <f ca="1">SUMIF($H$5:$DC$5,"&lt;="&amp;PAL,$H153:$DC153)</f>
        <v>0</v>
      </c>
      <c r="H153" s="259" cm="1">
        <f t="array" aca="1" ref="H153" ca="1">SUMPRODUCT(H$112:H$114,100*$D$112:$D$114,1/($DG$112:$DG$114+100),$DH$112:$DH$114)</f>
        <v>0</v>
      </c>
      <c r="I153" s="259" cm="1">
        <f t="array" aca="1" ref="I153" ca="1">SUMPRODUCT(I$112:I$114,100*$D$112:$D$114,1/($DG$112:$DG$114+100),$DH$112:$DH$114)</f>
        <v>0</v>
      </c>
      <c r="J153" s="259" cm="1">
        <f t="array" aca="1" ref="J153" ca="1">SUMPRODUCT(J$112:J$114,100*$D$112:$D$114,1/($DG$112:$DG$114+100),$DH$112:$DH$114)</f>
        <v>0</v>
      </c>
      <c r="K153" s="259" cm="1">
        <f t="array" aca="1" ref="K153" ca="1">SUMPRODUCT(K$112:K$114,100*$D$112:$D$114,1/($DG$112:$DG$114+100),$DH$112:$DH$114)</f>
        <v>0</v>
      </c>
      <c r="L153" s="259" cm="1">
        <f t="array" aca="1" ref="L153" ca="1">SUMPRODUCT(L$112:L$114,100*$D$112:$D$114,1/($DG$112:$DG$114+100),$DH$112:$DH$114)</f>
        <v>0</v>
      </c>
      <c r="M153" s="259" cm="1">
        <f t="array" aca="1" ref="M153" ca="1">SUMPRODUCT(M$112:M$114,100*$D$112:$D$114,1/($DG$112:$DG$114+100),$DH$112:$DH$114)</f>
        <v>0</v>
      </c>
      <c r="N153" s="259" cm="1">
        <f t="array" aca="1" ref="N153" ca="1">SUMPRODUCT(N$112:N$114,100*$D$112:$D$114,1/($DG$112:$DG$114+100),$DH$112:$DH$114)</f>
        <v>0</v>
      </c>
      <c r="O153" s="259" cm="1">
        <f t="array" aca="1" ref="O153" ca="1">SUMPRODUCT(O$112:O$114,100*$D$112:$D$114,1/($DG$112:$DG$114+100),$DH$112:$DH$114)</f>
        <v>0</v>
      </c>
      <c r="P153" s="259" cm="1">
        <f t="array" aca="1" ref="P153" ca="1">SUMPRODUCT(P$112:P$114,100*$D$112:$D$114,1/($DG$112:$DG$114+100),$DH$112:$DH$114)</f>
        <v>0</v>
      </c>
      <c r="Q153" s="259" cm="1">
        <f t="array" aca="1" ref="Q153" ca="1">SUMPRODUCT(Q$112:Q$114,100*$D$112:$D$114,1/($DG$112:$DG$114+100),$DH$112:$DH$114)</f>
        <v>0</v>
      </c>
      <c r="R153" s="259" cm="1">
        <f t="array" aca="1" ref="R153" ca="1">SUMPRODUCT(R$112:R$114,100*$D$112:$D$114,1/($DG$112:$DG$114+100),$DH$112:$DH$114)</f>
        <v>0</v>
      </c>
      <c r="S153" s="259" cm="1">
        <f t="array" aca="1" ref="S153" ca="1">SUMPRODUCT(S$112:S$114,100*$D$112:$D$114,1/($DG$112:$DG$114+100),$DH$112:$DH$114)</f>
        <v>0</v>
      </c>
      <c r="T153" s="259" cm="1">
        <f t="array" aca="1" ref="T153" ca="1">SUMPRODUCT(T$112:T$114,100*$D$112:$D$114,1/($DG$112:$DG$114+100),$DH$112:$DH$114)</f>
        <v>0</v>
      </c>
      <c r="U153" s="259" cm="1">
        <f t="array" aca="1" ref="U153" ca="1">SUMPRODUCT(U$112:U$114,100*$D$112:$D$114,1/($DG$112:$DG$114+100),$DH$112:$DH$114)</f>
        <v>0</v>
      </c>
      <c r="V153" s="259" cm="1">
        <f t="array" aca="1" ref="V153" ca="1">SUMPRODUCT(V$112:V$114,100*$D$112:$D$114,1/($DG$112:$DG$114+100),$DH$112:$DH$114)</f>
        <v>0</v>
      </c>
      <c r="W153" s="259" cm="1">
        <f t="array" aca="1" ref="W153" ca="1">SUMPRODUCT(W$112:W$114,100*$D$112:$D$114,1/($DG$112:$DG$114+100),$DH$112:$DH$114)</f>
        <v>0</v>
      </c>
      <c r="X153" s="259" cm="1">
        <f t="array" aca="1" ref="X153" ca="1">SUMPRODUCT(X$112:X$114,100*$D$112:$D$114,1/($DG$112:$DG$114+100),$DH$112:$DH$114)</f>
        <v>0</v>
      </c>
      <c r="Y153" s="259" cm="1">
        <f t="array" aca="1" ref="Y153" ca="1">SUMPRODUCT(Y$112:Y$114,100*$D$112:$D$114,1/($DG$112:$DG$114+100),$DH$112:$DH$114)</f>
        <v>0</v>
      </c>
      <c r="Z153" s="259" cm="1">
        <f t="array" aca="1" ref="Z153" ca="1">SUMPRODUCT(Z$112:Z$114,100*$D$112:$D$114,1/($DG$112:$DG$114+100),$DH$112:$DH$114)</f>
        <v>0</v>
      </c>
      <c r="AA153" s="259" cm="1">
        <f t="array" aca="1" ref="AA153" ca="1">SUMPRODUCT(AA$112:AA$114,100*$D$112:$D$114,1/($DG$112:$DG$114+100),$DH$112:$DH$114)</f>
        <v>0</v>
      </c>
      <c r="AB153" s="259" cm="1">
        <f t="array" aca="1" ref="AB153" ca="1">SUMPRODUCT(AB$112:AB$114,100*$D$112:$D$114,1/($DG$112:$DG$114+100),$DH$112:$DH$114)</f>
        <v>0</v>
      </c>
      <c r="AC153" s="259" cm="1">
        <f t="array" aca="1" ref="AC153" ca="1">SUMPRODUCT(AC$112:AC$114,100*$D$112:$D$114,1/($DG$112:$DG$114+100),$DH$112:$DH$114)</f>
        <v>0</v>
      </c>
      <c r="AD153" s="259" cm="1">
        <f t="array" aca="1" ref="AD153" ca="1">SUMPRODUCT(AD$112:AD$114,100*$D$112:$D$114,1/($DG$112:$DG$114+100),$DH$112:$DH$114)</f>
        <v>0</v>
      </c>
      <c r="AE153" s="259" cm="1">
        <f t="array" aca="1" ref="AE153" ca="1">SUMPRODUCT(AE$112:AE$114,100*$D$112:$D$114,1/($DG$112:$DG$114+100),$DH$112:$DH$114)</f>
        <v>0</v>
      </c>
      <c r="AF153" s="259" cm="1">
        <f t="array" aca="1" ref="AF153" ca="1">SUMPRODUCT(AF$112:AF$114,100*$D$112:$D$114,1/($DG$112:$DG$114+100),$DH$112:$DH$114)</f>
        <v>0</v>
      </c>
      <c r="AG153" s="259" cm="1">
        <f t="array" aca="1" ref="AG153" ca="1">SUMPRODUCT(AG$112:AG$114,100*$D$112:$D$114,1/($DG$112:$DG$114+100),$DH$112:$DH$114)</f>
        <v>0</v>
      </c>
      <c r="AH153" s="259" cm="1">
        <f t="array" aca="1" ref="AH153" ca="1">SUMPRODUCT(AH$112:AH$114,100*$D$112:$D$114,1/($DG$112:$DG$114+100),$DH$112:$DH$114)</f>
        <v>0</v>
      </c>
      <c r="AI153" s="259" cm="1">
        <f t="array" aca="1" ref="AI153" ca="1">SUMPRODUCT(AI$112:AI$114,100*$D$112:$D$114,1/($DG$112:$DG$114+100),$DH$112:$DH$114)</f>
        <v>0</v>
      </c>
      <c r="AJ153" s="259" cm="1">
        <f t="array" aca="1" ref="AJ153" ca="1">SUMPRODUCT(AJ$112:AJ$114,100*$D$112:$D$114,1/($DG$112:$DG$114+100),$DH$112:$DH$114)</f>
        <v>0</v>
      </c>
      <c r="AK153" s="259" cm="1">
        <f t="array" aca="1" ref="AK153" ca="1">SUMPRODUCT(AK$112:AK$114,100*$D$112:$D$114,1/($DG$112:$DG$114+100),$DH$112:$DH$114)</f>
        <v>0</v>
      </c>
      <c r="AL153" s="259" cm="1">
        <f t="array" aca="1" ref="AL153" ca="1">SUMPRODUCT(AL$112:AL$114,100*$D$112:$D$114,1/($DG$112:$DG$114+100),$DH$112:$DH$114)</f>
        <v>0</v>
      </c>
      <c r="AM153" s="259" cm="1">
        <f t="array" aca="1" ref="AM153" ca="1">SUMPRODUCT(AM$112:AM$114,100*$D$112:$D$114,1/($DG$112:$DG$114+100),$DH$112:$DH$114)</f>
        <v>0</v>
      </c>
      <c r="AN153" s="259" cm="1">
        <f t="array" aca="1" ref="AN153" ca="1">SUMPRODUCT(AN$112:AN$114,100*$D$112:$D$114,1/($DG$112:$DG$114+100),$DH$112:$DH$114)</f>
        <v>0</v>
      </c>
      <c r="AO153" s="259" cm="1">
        <f t="array" aca="1" ref="AO153" ca="1">SUMPRODUCT(AO$112:AO$114,100*$D$112:$D$114,1/($DG$112:$DG$114+100),$DH$112:$DH$114)</f>
        <v>0</v>
      </c>
      <c r="AP153" s="259" cm="1">
        <f t="array" aca="1" ref="AP153" ca="1">SUMPRODUCT(AP$112:AP$114,100*$D$112:$D$114,1/($DG$112:$DG$114+100),$DH$112:$DH$114)</f>
        <v>0</v>
      </c>
      <c r="AQ153" s="259" cm="1">
        <f t="array" aca="1" ref="AQ153" ca="1">SUMPRODUCT(AQ$112:AQ$114,100*$D$112:$D$114,1/($DG$112:$DG$114+100),$DH$112:$DH$114)</f>
        <v>0</v>
      </c>
      <c r="AR153" s="259" cm="1">
        <f t="array" aca="1" ref="AR153" ca="1">SUMPRODUCT(AR$112:AR$114,100*$D$112:$D$114,1/($DG$112:$DG$114+100),$DH$112:$DH$114)</f>
        <v>0</v>
      </c>
      <c r="AS153" s="259" cm="1">
        <f t="array" aca="1" ref="AS153" ca="1">SUMPRODUCT(AS$112:AS$114,100*$D$112:$D$114,1/($DG$112:$DG$114+100),$DH$112:$DH$114)</f>
        <v>0</v>
      </c>
      <c r="AT153" s="259" cm="1">
        <f t="array" aca="1" ref="AT153" ca="1">SUMPRODUCT(AT$112:AT$114,100*$D$112:$D$114,1/($DG$112:$DG$114+100),$DH$112:$DH$114)</f>
        <v>0</v>
      </c>
      <c r="AU153" s="259" cm="1">
        <f t="array" aca="1" ref="AU153" ca="1">SUMPRODUCT(AU$112:AU$114,100*$D$112:$D$114,1/($DG$112:$DG$114+100),$DH$112:$DH$114)</f>
        <v>0</v>
      </c>
      <c r="AV153" s="259" cm="1">
        <f t="array" aca="1" ref="AV153" ca="1">SUMPRODUCT(AV$112:AV$114,100*$D$112:$D$114,1/($DG$112:$DG$114+100),$DH$112:$DH$114)</f>
        <v>0</v>
      </c>
      <c r="AW153" s="259" cm="1">
        <f t="array" aca="1" ref="AW153" ca="1">SUMPRODUCT(AW$112:AW$114,100*$D$112:$D$114,1/($DG$112:$DG$114+100),$DH$112:$DH$114)</f>
        <v>0</v>
      </c>
      <c r="AX153" s="259" cm="1">
        <f t="array" aca="1" ref="AX153" ca="1">SUMPRODUCT(AX$112:AX$114,100*$D$112:$D$114,1/($DG$112:$DG$114+100),$DH$112:$DH$114)</f>
        <v>0</v>
      </c>
      <c r="AY153" s="259" cm="1">
        <f t="array" aca="1" ref="AY153" ca="1">SUMPRODUCT(AY$112:AY$114,100*$D$112:$D$114,1/($DG$112:$DG$114+100),$DH$112:$DH$114)</f>
        <v>0</v>
      </c>
      <c r="AZ153" s="259" cm="1">
        <f t="array" aca="1" ref="AZ153" ca="1">SUMPRODUCT(AZ$112:AZ$114,100*$D$112:$D$114,1/($DG$112:$DG$114+100),$DH$112:$DH$114)</f>
        <v>0</v>
      </c>
      <c r="BA153" s="259" cm="1">
        <f t="array" aca="1" ref="BA153" ca="1">SUMPRODUCT(BA$112:BA$114,100*$D$112:$D$114,1/($DG$112:$DG$114+100),$DH$112:$DH$114)</f>
        <v>0</v>
      </c>
      <c r="BB153" s="259" cm="1">
        <f t="array" aca="1" ref="BB153" ca="1">SUMPRODUCT(BB$112:BB$114,100*$D$112:$D$114,1/($DG$112:$DG$114+100),$DH$112:$DH$114)</f>
        <v>0</v>
      </c>
      <c r="BC153" s="259" cm="1">
        <f t="array" aca="1" ref="BC153" ca="1">SUMPRODUCT(BC$112:BC$114,100*$D$112:$D$114,1/($DG$112:$DG$114+100),$DH$112:$DH$114)</f>
        <v>0</v>
      </c>
      <c r="BD153" s="259" cm="1">
        <f t="array" aca="1" ref="BD153" ca="1">SUMPRODUCT(BD$112:BD$114,100*$D$112:$D$114,1/($DG$112:$DG$114+100),$DH$112:$DH$114)</f>
        <v>0</v>
      </c>
      <c r="BE153" s="259" cm="1">
        <f t="array" aca="1" ref="BE153" ca="1">SUMPRODUCT(BE$112:BE$114,100*$D$112:$D$114,1/($DG$112:$DG$114+100),$DH$112:$DH$114)</f>
        <v>0</v>
      </c>
      <c r="BF153" s="259" cm="1">
        <f t="array" aca="1" ref="BF153" ca="1">SUMPRODUCT(BF$112:BF$114,100*$D$112:$D$114,1/($DG$112:$DG$114+100),$DH$112:$DH$114)</f>
        <v>0</v>
      </c>
      <c r="BG153" s="259" cm="1">
        <f t="array" aca="1" ref="BG153" ca="1">SUMPRODUCT(BG$112:BG$114,100*$D$112:$D$114,1/($DG$112:$DG$114+100),$DH$112:$DH$114)</f>
        <v>0</v>
      </c>
      <c r="BH153" s="259" cm="1">
        <f t="array" aca="1" ref="BH153" ca="1">SUMPRODUCT(BH$112:BH$114,100*$D$112:$D$114,1/($DG$112:$DG$114+100),$DH$112:$DH$114)</f>
        <v>0</v>
      </c>
      <c r="BI153" s="259" cm="1">
        <f t="array" aca="1" ref="BI153" ca="1">SUMPRODUCT(BI$112:BI$114,100*$D$112:$D$114,1/($DG$112:$DG$114+100),$DH$112:$DH$114)</f>
        <v>0</v>
      </c>
      <c r="BJ153" s="259" cm="1">
        <f t="array" aca="1" ref="BJ153" ca="1">SUMPRODUCT(BJ$112:BJ$114,100*$D$112:$D$114,1/($DG$112:$DG$114+100),$DH$112:$DH$114)</f>
        <v>0</v>
      </c>
      <c r="BK153" s="259" cm="1">
        <f t="array" aca="1" ref="BK153" ca="1">SUMPRODUCT(BK$112:BK$114,100*$D$112:$D$114,1/($DG$112:$DG$114+100),$DH$112:$DH$114)</f>
        <v>0</v>
      </c>
      <c r="BL153" s="259" cm="1">
        <f t="array" aca="1" ref="BL153" ca="1">SUMPRODUCT(BL$112:BL$114,100*$D$112:$D$114,1/($DG$112:$DG$114+100),$DH$112:$DH$114)</f>
        <v>0</v>
      </c>
      <c r="BM153" s="259" cm="1">
        <f t="array" aca="1" ref="BM153" ca="1">SUMPRODUCT(BM$112:BM$114,100*$D$112:$D$114,1/($DG$112:$DG$114+100),$DH$112:$DH$114)</f>
        <v>0</v>
      </c>
      <c r="BN153" s="259" cm="1">
        <f t="array" aca="1" ref="BN153" ca="1">SUMPRODUCT(BN$112:BN$114,100*$D$112:$D$114,1/($DG$112:$DG$114+100),$DH$112:$DH$114)</f>
        <v>0</v>
      </c>
      <c r="BO153" s="259" cm="1">
        <f t="array" aca="1" ref="BO153" ca="1">SUMPRODUCT(BO$112:BO$114,100*$D$112:$D$114,1/($DG$112:$DG$114+100),$DH$112:$DH$114)</f>
        <v>0</v>
      </c>
      <c r="BP153" s="259" cm="1">
        <f t="array" aca="1" ref="BP153" ca="1">SUMPRODUCT(BP$112:BP$114,100*$D$112:$D$114,1/($DG$112:$DG$114+100),$DH$112:$DH$114)</f>
        <v>0</v>
      </c>
      <c r="BQ153" s="259" cm="1">
        <f t="array" aca="1" ref="BQ153" ca="1">SUMPRODUCT(BQ$112:BQ$114,100*$D$112:$D$114,1/($DG$112:$DG$114+100),$DH$112:$DH$114)</f>
        <v>0</v>
      </c>
      <c r="BR153" s="259" cm="1">
        <f t="array" aca="1" ref="BR153" ca="1">SUMPRODUCT(BR$112:BR$114,100*$D$112:$D$114,1/($DG$112:$DG$114+100),$DH$112:$DH$114)</f>
        <v>0</v>
      </c>
      <c r="BS153" s="259" cm="1">
        <f t="array" aca="1" ref="BS153" ca="1">SUMPRODUCT(BS$112:BS$114,100*$D$112:$D$114,1/($DG$112:$DG$114+100),$DH$112:$DH$114)</f>
        <v>0</v>
      </c>
      <c r="BT153" s="259" cm="1">
        <f t="array" aca="1" ref="BT153" ca="1">SUMPRODUCT(BT$112:BT$114,100*$D$112:$D$114,1/($DG$112:$DG$114+100),$DH$112:$DH$114)</f>
        <v>0</v>
      </c>
      <c r="BU153" s="259" cm="1">
        <f t="array" aca="1" ref="BU153" ca="1">SUMPRODUCT(BU$112:BU$114,100*$D$112:$D$114,1/($DG$112:$DG$114+100),$DH$112:$DH$114)</f>
        <v>0</v>
      </c>
      <c r="BV153" s="259" cm="1">
        <f t="array" aca="1" ref="BV153" ca="1">SUMPRODUCT(BV$112:BV$114,100*$D$112:$D$114,1/($DG$112:$DG$114+100),$DH$112:$DH$114)</f>
        <v>0</v>
      </c>
      <c r="BW153" s="259" cm="1">
        <f t="array" aca="1" ref="BW153" ca="1">SUMPRODUCT(BW$112:BW$114,100*$D$112:$D$114,1/($DG$112:$DG$114+100),$DH$112:$DH$114)</f>
        <v>0</v>
      </c>
      <c r="BX153" s="259" cm="1">
        <f t="array" aca="1" ref="BX153" ca="1">SUMPRODUCT(BX$112:BX$114,100*$D$112:$D$114,1/($DG$112:$DG$114+100),$DH$112:$DH$114)</f>
        <v>0</v>
      </c>
      <c r="BY153" s="259" cm="1">
        <f t="array" aca="1" ref="BY153" ca="1">SUMPRODUCT(BY$112:BY$114,100*$D$112:$D$114,1/($DG$112:$DG$114+100),$DH$112:$DH$114)</f>
        <v>0</v>
      </c>
      <c r="BZ153" s="259" cm="1">
        <f t="array" aca="1" ref="BZ153" ca="1">SUMPRODUCT(BZ$112:BZ$114,100*$D$112:$D$114,1/($DG$112:$DG$114+100),$DH$112:$DH$114)</f>
        <v>0</v>
      </c>
      <c r="CA153" s="259" cm="1">
        <f t="array" aca="1" ref="CA153" ca="1">SUMPRODUCT(CA$112:CA$114,100*$D$112:$D$114,1/($DG$112:$DG$114+100),$DH$112:$DH$114)</f>
        <v>0</v>
      </c>
      <c r="CB153" s="259" cm="1">
        <f t="array" aca="1" ref="CB153" ca="1">SUMPRODUCT(CB$112:CB$114,100*$D$112:$D$114,1/($DG$112:$DG$114+100),$DH$112:$DH$114)</f>
        <v>0</v>
      </c>
      <c r="CC153" s="259" cm="1">
        <f t="array" aca="1" ref="CC153" ca="1">SUMPRODUCT(CC$112:CC$114,100*$D$112:$D$114,1/($DG$112:$DG$114+100),$DH$112:$DH$114)</f>
        <v>0</v>
      </c>
      <c r="CD153" s="259" cm="1">
        <f t="array" aca="1" ref="CD153" ca="1">SUMPRODUCT(CD$112:CD$114,100*$D$112:$D$114,1/($DG$112:$DG$114+100),$DH$112:$DH$114)</f>
        <v>0</v>
      </c>
      <c r="CE153" s="259" cm="1">
        <f t="array" aca="1" ref="CE153" ca="1">SUMPRODUCT(CE$112:CE$114,100*$D$112:$D$114,1/($DG$112:$DG$114+100),$DH$112:$DH$114)</f>
        <v>0</v>
      </c>
      <c r="CF153" s="259" cm="1">
        <f t="array" aca="1" ref="CF153" ca="1">SUMPRODUCT(CF$112:CF$114,100*$D$112:$D$114,1/($DG$112:$DG$114+100),$DH$112:$DH$114)</f>
        <v>0</v>
      </c>
      <c r="CG153" s="259" cm="1">
        <f t="array" aca="1" ref="CG153" ca="1">SUMPRODUCT(CG$112:CG$114,100*$D$112:$D$114,1/($DG$112:$DG$114+100),$DH$112:$DH$114)</f>
        <v>0</v>
      </c>
      <c r="CH153" s="259" cm="1">
        <f t="array" aca="1" ref="CH153" ca="1">SUMPRODUCT(CH$112:CH$114,100*$D$112:$D$114,1/($DG$112:$DG$114+100),$DH$112:$DH$114)</f>
        <v>0</v>
      </c>
      <c r="CI153" s="259" cm="1">
        <f t="array" aca="1" ref="CI153" ca="1">SUMPRODUCT(CI$112:CI$114,100*$D$112:$D$114,1/($DG$112:$DG$114+100),$DH$112:$DH$114)</f>
        <v>0</v>
      </c>
      <c r="CJ153" s="259" cm="1">
        <f t="array" aca="1" ref="CJ153" ca="1">SUMPRODUCT(CJ$112:CJ$114,100*$D$112:$D$114,1/($DG$112:$DG$114+100),$DH$112:$DH$114)</f>
        <v>0</v>
      </c>
      <c r="CK153" s="259" cm="1">
        <f t="array" aca="1" ref="CK153" ca="1">SUMPRODUCT(CK$112:CK$114,100*$D$112:$D$114,1/($DG$112:$DG$114+100),$DH$112:$DH$114)</f>
        <v>0</v>
      </c>
      <c r="CL153" s="259" cm="1">
        <f t="array" aca="1" ref="CL153" ca="1">SUMPRODUCT(CL$112:CL$114,100*$D$112:$D$114,1/($DG$112:$DG$114+100),$DH$112:$DH$114)</f>
        <v>0</v>
      </c>
      <c r="CM153" s="259" cm="1">
        <f t="array" aca="1" ref="CM153" ca="1">SUMPRODUCT(CM$112:CM$114,100*$D$112:$D$114,1/($DG$112:$DG$114+100),$DH$112:$DH$114)</f>
        <v>0</v>
      </c>
      <c r="CN153" s="259" cm="1">
        <f t="array" aca="1" ref="CN153" ca="1">SUMPRODUCT(CN$112:CN$114,100*$D$112:$D$114,1/($DG$112:$DG$114+100),$DH$112:$DH$114)</f>
        <v>0</v>
      </c>
      <c r="CO153" s="259" cm="1">
        <f t="array" aca="1" ref="CO153" ca="1">SUMPRODUCT(CO$112:CO$114,100*$D$112:$D$114,1/($DG$112:$DG$114+100),$DH$112:$DH$114)</f>
        <v>0</v>
      </c>
      <c r="CP153" s="259" cm="1">
        <f t="array" aca="1" ref="CP153" ca="1">SUMPRODUCT(CP$112:CP$114,100*$D$112:$D$114,1/($DG$112:$DG$114+100),$DH$112:$DH$114)</f>
        <v>0</v>
      </c>
      <c r="CQ153" s="259" cm="1">
        <f t="array" aca="1" ref="CQ153" ca="1">SUMPRODUCT(CQ$112:CQ$114,100*$D$112:$D$114,1/($DG$112:$DG$114+100),$DH$112:$DH$114)</f>
        <v>0</v>
      </c>
      <c r="CR153" s="259" cm="1">
        <f t="array" aca="1" ref="CR153" ca="1">SUMPRODUCT(CR$112:CR$114,100*$D$112:$D$114,1/($DG$112:$DG$114+100),$DH$112:$DH$114)</f>
        <v>0</v>
      </c>
      <c r="CS153" s="259" cm="1">
        <f t="array" aca="1" ref="CS153" ca="1">SUMPRODUCT(CS$112:CS$114,100*$D$112:$D$114,1/($DG$112:$DG$114+100),$DH$112:$DH$114)</f>
        <v>0</v>
      </c>
      <c r="CT153" s="259" cm="1">
        <f t="array" aca="1" ref="CT153" ca="1">SUMPRODUCT(CT$112:CT$114,100*$D$112:$D$114,1/($DG$112:$DG$114+100),$DH$112:$DH$114)</f>
        <v>0</v>
      </c>
      <c r="CU153" s="259" cm="1">
        <f t="array" aca="1" ref="CU153" ca="1">SUMPRODUCT(CU$112:CU$114,100*$D$112:$D$114,1/($DG$112:$DG$114+100),$DH$112:$DH$114)</f>
        <v>0</v>
      </c>
      <c r="CV153" s="259" cm="1">
        <f t="array" aca="1" ref="CV153" ca="1">SUMPRODUCT(CV$112:CV$114,100*$D$112:$D$114,1/($DG$112:$DG$114+100),$DH$112:$DH$114)</f>
        <v>0</v>
      </c>
      <c r="CW153" s="259" cm="1">
        <f t="array" aca="1" ref="CW153" ca="1">SUMPRODUCT(CW$112:CW$114,100*$D$112:$D$114,1/($DG$112:$DG$114+100),$DH$112:$DH$114)</f>
        <v>0</v>
      </c>
      <c r="CX153" s="259" cm="1">
        <f t="array" aca="1" ref="CX153" ca="1">SUMPRODUCT(CX$112:CX$114,100*$D$112:$D$114,1/($DG$112:$DG$114+100),$DH$112:$DH$114)</f>
        <v>0</v>
      </c>
      <c r="CY153" s="259" cm="1">
        <f t="array" aca="1" ref="CY153" ca="1">SUMPRODUCT(CY$112:CY$114,100*$D$112:$D$114,1/($DG$112:$DG$114+100),$DH$112:$DH$114)</f>
        <v>0</v>
      </c>
      <c r="CZ153" s="259" cm="1">
        <f t="array" aca="1" ref="CZ153" ca="1">SUMPRODUCT(CZ$112:CZ$114,100*$D$112:$D$114,1/($DG$112:$DG$114+100),$DH$112:$DH$114)</f>
        <v>0</v>
      </c>
      <c r="DA153" s="259" cm="1">
        <f t="array" aca="1" ref="DA153" ca="1">SUMPRODUCT(DA$112:DA$114,100*$D$112:$D$114,1/($DG$112:$DG$114+100),$DH$112:$DH$114)</f>
        <v>0</v>
      </c>
      <c r="DB153" s="259" cm="1">
        <f t="array" aca="1" ref="DB153" ca="1">SUMPRODUCT(DB$112:DB$114,100*$D$112:$D$114,1/($DG$112:$DG$114+100),$DH$112:$DH$114)</f>
        <v>0</v>
      </c>
      <c r="DC153" s="259" cm="1">
        <f t="array" aca="1" ref="DC153" ca="1">SUMPRODUCT(DC$112:DC$114,100*$D$112:$D$114,1/($DG$112:$DG$114+100),$DH$112:$DH$114)</f>
        <v>0</v>
      </c>
    </row>
    <row r="154" spans="1:110" ht="15" hidden="1" customHeight="1" thickBot="1">
      <c r="B154" s="108" t="s">
        <v>289</v>
      </c>
      <c r="C154" s="110" t="s">
        <v>290</v>
      </c>
      <c r="D154" s="109"/>
      <c r="E154" s="109"/>
      <c r="F154" s="260">
        <f ca="1">H154+NPV(FD,I154:INDEX(I154:DC154,PAL))</f>
        <v>-1136972930.2930579</v>
      </c>
      <c r="G154" s="261">
        <f ca="1">SUMIF($H$5:$DC$5,"&lt;="&amp;PAL,$H154:$DC154)</f>
        <v>-589946896.68200457</v>
      </c>
      <c r="H154" s="262">
        <f ca="1">-H151+H152+H153</f>
        <v>0</v>
      </c>
      <c r="I154" s="262">
        <f t="shared" ref="I154:BT154" ca="1" si="154">-I151+I152+I153</f>
        <v>-1426809.9173553719</v>
      </c>
      <c r="J154" s="262">
        <f t="shared" ca="1" si="154"/>
        <v>-101489681.40495868</v>
      </c>
      <c r="K154" s="262">
        <f t="shared" ca="1" si="154"/>
        <v>-291943146.87769717</v>
      </c>
      <c r="L154" s="262">
        <f t="shared" ca="1" si="154"/>
        <v>-414972080.0604437</v>
      </c>
      <c r="M154" s="262">
        <f t="shared" ca="1" si="154"/>
        <v>-665383214.21581602</v>
      </c>
      <c r="N154" s="262">
        <f t="shared" ca="1" si="154"/>
        <v>-256185950.41322315</v>
      </c>
      <c r="O154" s="262">
        <f t="shared" ca="1" si="154"/>
        <v>-290718546.28099173</v>
      </c>
      <c r="P154" s="262">
        <f t="shared" ca="1" si="154"/>
        <v>-163655993.95779955</v>
      </c>
      <c r="Q154" s="262">
        <f t="shared" ca="1" si="154"/>
        <v>-94532853.719008267</v>
      </c>
      <c r="R154" s="262">
        <f t="shared" ca="1" si="154"/>
        <v>-68846161.157024801</v>
      </c>
      <c r="S154" s="262">
        <f t="shared" ca="1" si="154"/>
        <v>-21259789.256198347</v>
      </c>
      <c r="T154" s="262">
        <f t="shared" ca="1" si="154"/>
        <v>-19087295.041322313</v>
      </c>
      <c r="U154" s="262">
        <f t="shared" ca="1" si="154"/>
        <v>-489233.88429752068</v>
      </c>
      <c r="V154" s="262">
        <f t="shared" ca="1" si="154"/>
        <v>120002923.96694215</v>
      </c>
      <c r="W154" s="262">
        <f t="shared" ca="1" si="154"/>
        <v>120002923.96694215</v>
      </c>
      <c r="X154" s="262">
        <f t="shared" ca="1" si="154"/>
        <v>120002923.96694215</v>
      </c>
      <c r="Y154" s="262">
        <f t="shared" ca="1" si="154"/>
        <v>120002923.96694215</v>
      </c>
      <c r="Z154" s="262">
        <f t="shared" ca="1" si="154"/>
        <v>120002923.96694215</v>
      </c>
      <c r="AA154" s="262">
        <f t="shared" ca="1" si="154"/>
        <v>120002923.96694215</v>
      </c>
      <c r="AB154" s="262">
        <f t="shared" ca="1" si="154"/>
        <v>120002923.96694215</v>
      </c>
      <c r="AC154" s="262">
        <f t="shared" ca="1" si="154"/>
        <v>120002923.96694215</v>
      </c>
      <c r="AD154" s="262">
        <f t="shared" ca="1" si="154"/>
        <v>120002923.96694215</v>
      </c>
      <c r="AE154" s="262">
        <f t="shared" ca="1" si="154"/>
        <v>120002923.96694215</v>
      </c>
      <c r="AF154" s="262">
        <f t="shared" ca="1" si="154"/>
        <v>120002923.96694215</v>
      </c>
      <c r="AG154" s="262">
        <f t="shared" ca="1" si="154"/>
        <v>120002923.96694215</v>
      </c>
      <c r="AH154" s="262">
        <f t="shared" ca="1" si="154"/>
        <v>120002923.96694215</v>
      </c>
      <c r="AI154" s="262">
        <f t="shared" ca="1" si="154"/>
        <v>120002923.96694215</v>
      </c>
      <c r="AJ154" s="262">
        <f t="shared" ca="1" si="154"/>
        <v>120002923.96694215</v>
      </c>
      <c r="AK154" s="262">
        <f t="shared" ca="1" si="154"/>
        <v>0</v>
      </c>
      <c r="AL154" s="262">
        <f t="shared" ca="1" si="154"/>
        <v>0</v>
      </c>
      <c r="AM154" s="262">
        <f t="shared" ca="1" si="154"/>
        <v>0</v>
      </c>
      <c r="AN154" s="262">
        <f t="shared" ca="1" si="154"/>
        <v>0</v>
      </c>
      <c r="AO154" s="262">
        <f t="shared" ca="1" si="154"/>
        <v>0</v>
      </c>
      <c r="AP154" s="262">
        <f t="shared" ca="1" si="154"/>
        <v>0</v>
      </c>
      <c r="AQ154" s="262">
        <f t="shared" ca="1" si="154"/>
        <v>0</v>
      </c>
      <c r="AR154" s="262">
        <f t="shared" ca="1" si="154"/>
        <v>0</v>
      </c>
      <c r="AS154" s="262">
        <f t="shared" ca="1" si="154"/>
        <v>0</v>
      </c>
      <c r="AT154" s="262">
        <f t="shared" ca="1" si="154"/>
        <v>0</v>
      </c>
      <c r="AU154" s="262">
        <f t="shared" ca="1" si="154"/>
        <v>0</v>
      </c>
      <c r="AV154" s="262">
        <f t="shared" ca="1" si="154"/>
        <v>0</v>
      </c>
      <c r="AW154" s="262">
        <f t="shared" ca="1" si="154"/>
        <v>0</v>
      </c>
      <c r="AX154" s="262">
        <f t="shared" ca="1" si="154"/>
        <v>0</v>
      </c>
      <c r="AY154" s="262">
        <f t="shared" ca="1" si="154"/>
        <v>0</v>
      </c>
      <c r="AZ154" s="262">
        <f t="shared" ca="1" si="154"/>
        <v>0</v>
      </c>
      <c r="BA154" s="262">
        <f t="shared" ca="1" si="154"/>
        <v>0</v>
      </c>
      <c r="BB154" s="262">
        <f t="shared" ca="1" si="154"/>
        <v>0</v>
      </c>
      <c r="BC154" s="262">
        <f t="shared" ca="1" si="154"/>
        <v>0</v>
      </c>
      <c r="BD154" s="262">
        <f t="shared" ca="1" si="154"/>
        <v>0</v>
      </c>
      <c r="BE154" s="262">
        <f t="shared" ca="1" si="154"/>
        <v>0</v>
      </c>
      <c r="BF154" s="262">
        <f t="shared" ca="1" si="154"/>
        <v>0</v>
      </c>
      <c r="BG154" s="262">
        <f t="shared" ca="1" si="154"/>
        <v>0</v>
      </c>
      <c r="BH154" s="262">
        <f t="shared" ca="1" si="154"/>
        <v>0</v>
      </c>
      <c r="BI154" s="262">
        <f t="shared" ca="1" si="154"/>
        <v>0</v>
      </c>
      <c r="BJ154" s="262">
        <f t="shared" ca="1" si="154"/>
        <v>0</v>
      </c>
      <c r="BK154" s="262">
        <f t="shared" ca="1" si="154"/>
        <v>0</v>
      </c>
      <c r="BL154" s="262">
        <f t="shared" ca="1" si="154"/>
        <v>0</v>
      </c>
      <c r="BM154" s="262">
        <f t="shared" ca="1" si="154"/>
        <v>0</v>
      </c>
      <c r="BN154" s="262">
        <f t="shared" ca="1" si="154"/>
        <v>0</v>
      </c>
      <c r="BO154" s="262">
        <f t="shared" ca="1" si="154"/>
        <v>0</v>
      </c>
      <c r="BP154" s="262">
        <f t="shared" ca="1" si="154"/>
        <v>0</v>
      </c>
      <c r="BQ154" s="262">
        <f t="shared" ca="1" si="154"/>
        <v>0</v>
      </c>
      <c r="BR154" s="262">
        <f t="shared" ca="1" si="154"/>
        <v>0</v>
      </c>
      <c r="BS154" s="262">
        <f t="shared" ca="1" si="154"/>
        <v>0</v>
      </c>
      <c r="BT154" s="262">
        <f t="shared" ca="1" si="154"/>
        <v>0</v>
      </c>
      <c r="BU154" s="262">
        <f t="shared" ref="BU154:DC154" ca="1" si="155">-BU151+BU152+BU153</f>
        <v>0</v>
      </c>
      <c r="BV154" s="262">
        <f t="shared" ca="1" si="155"/>
        <v>0</v>
      </c>
      <c r="BW154" s="262">
        <f t="shared" ca="1" si="155"/>
        <v>0</v>
      </c>
      <c r="BX154" s="262">
        <f t="shared" ca="1" si="155"/>
        <v>0</v>
      </c>
      <c r="BY154" s="262">
        <f t="shared" ca="1" si="155"/>
        <v>0</v>
      </c>
      <c r="BZ154" s="262">
        <f t="shared" ca="1" si="155"/>
        <v>0</v>
      </c>
      <c r="CA154" s="262">
        <f t="shared" ca="1" si="155"/>
        <v>0</v>
      </c>
      <c r="CB154" s="262">
        <f t="shared" ca="1" si="155"/>
        <v>0</v>
      </c>
      <c r="CC154" s="262">
        <f t="shared" ca="1" si="155"/>
        <v>0</v>
      </c>
      <c r="CD154" s="262">
        <f t="shared" ca="1" si="155"/>
        <v>0</v>
      </c>
      <c r="CE154" s="262">
        <f t="shared" ca="1" si="155"/>
        <v>0</v>
      </c>
      <c r="CF154" s="262">
        <f t="shared" ca="1" si="155"/>
        <v>0</v>
      </c>
      <c r="CG154" s="262">
        <f t="shared" ca="1" si="155"/>
        <v>0</v>
      </c>
      <c r="CH154" s="262">
        <f t="shared" ca="1" si="155"/>
        <v>0</v>
      </c>
      <c r="CI154" s="262">
        <f t="shared" ca="1" si="155"/>
        <v>0</v>
      </c>
      <c r="CJ154" s="262">
        <f t="shared" ca="1" si="155"/>
        <v>0</v>
      </c>
      <c r="CK154" s="262">
        <f t="shared" ca="1" si="155"/>
        <v>0</v>
      </c>
      <c r="CL154" s="262">
        <f t="shared" ca="1" si="155"/>
        <v>0</v>
      </c>
      <c r="CM154" s="262">
        <f t="shared" ca="1" si="155"/>
        <v>0</v>
      </c>
      <c r="CN154" s="262">
        <f t="shared" ca="1" si="155"/>
        <v>0</v>
      </c>
      <c r="CO154" s="262">
        <f t="shared" ca="1" si="155"/>
        <v>0</v>
      </c>
      <c r="CP154" s="262">
        <f t="shared" ca="1" si="155"/>
        <v>0</v>
      </c>
      <c r="CQ154" s="262">
        <f t="shared" ca="1" si="155"/>
        <v>0</v>
      </c>
      <c r="CR154" s="262">
        <f t="shared" ca="1" si="155"/>
        <v>0</v>
      </c>
      <c r="CS154" s="262">
        <f t="shared" ca="1" si="155"/>
        <v>0</v>
      </c>
      <c r="CT154" s="262">
        <f t="shared" ca="1" si="155"/>
        <v>0</v>
      </c>
      <c r="CU154" s="262">
        <f t="shared" ca="1" si="155"/>
        <v>0</v>
      </c>
      <c r="CV154" s="262">
        <f t="shared" ca="1" si="155"/>
        <v>0</v>
      </c>
      <c r="CW154" s="262">
        <f t="shared" ca="1" si="155"/>
        <v>0</v>
      </c>
      <c r="CX154" s="262">
        <f t="shared" ca="1" si="155"/>
        <v>0</v>
      </c>
      <c r="CY154" s="262">
        <f t="shared" ca="1" si="155"/>
        <v>0</v>
      </c>
      <c r="CZ154" s="262">
        <f t="shared" ca="1" si="155"/>
        <v>0</v>
      </c>
      <c r="DA154" s="262">
        <f t="shared" ca="1" si="155"/>
        <v>0</v>
      </c>
      <c r="DB154" s="262">
        <f t="shared" ca="1" si="155"/>
        <v>0</v>
      </c>
      <c r="DC154" s="262">
        <f t="shared" ca="1" si="155"/>
        <v>0</v>
      </c>
    </row>
    <row r="155" spans="1:110" ht="15" hidden="1" customHeight="1" thickBot="1">
      <c r="C155" s="848" t="s">
        <v>291</v>
      </c>
      <c r="D155" s="849"/>
      <c r="E155" s="849"/>
      <c r="F155" s="850"/>
      <c r="G155" s="29"/>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row>
    <row r="156" spans="1:110" ht="15" hidden="1" customHeight="1">
      <c r="C156" s="853" t="s">
        <v>229</v>
      </c>
      <c r="D156" s="854"/>
      <c r="E156" s="855"/>
      <c r="F156" s="118">
        <f ca="1">IF(Rezultatai!B$4=Data1!$G$2,'Jautrumo analizė'!G156,"")</f>
        <v>9.6420669268523369</v>
      </c>
      <c r="G156" s="116">
        <f ca="1">IFERROR(IF(F147&lt;0,(F133-F147)/(F146-F149),(F133)/(F146+F147-F149)),"")</f>
        <v>9.6420669268523369</v>
      </c>
    </row>
    <row r="157" spans="1:110" ht="15" hidden="1" customHeight="1">
      <c r="C157" s="837" t="s">
        <v>228</v>
      </c>
      <c r="D157" s="787"/>
      <c r="E157" s="838"/>
      <c r="F157" s="263">
        <f ca="1">IF(Rezultatai!B$4=Data1!$G$2,'Jautrumo analizė'!G157,"")</f>
        <v>15974070959.473965</v>
      </c>
      <c r="G157" s="116">
        <f ca="1">IFERROR(F150,"")</f>
        <v>15974070959.473965</v>
      </c>
    </row>
    <row r="158" spans="1:110" ht="15" hidden="1" customHeight="1">
      <c r="C158" s="837" t="s">
        <v>230</v>
      </c>
      <c r="D158" s="787"/>
      <c r="E158" s="838"/>
      <c r="F158" s="263">
        <f ca="1">IF(Rezultatai!B$4=Data1!$G$2,'Jautrumo analizė'!G158,"")</f>
        <v>0.69039012872012195</v>
      </c>
      <c r="G158" s="116">
        <f ca="1">IFERROR(IRR(H150:INDEX(H150:DC150,PAL+1)),"")</f>
        <v>0.69039012872012195</v>
      </c>
    </row>
    <row r="159" spans="1:110" ht="15" hidden="1" customHeight="1">
      <c r="C159" s="837" t="s">
        <v>239</v>
      </c>
      <c r="D159" s="787"/>
      <c r="E159" s="838"/>
      <c r="F159" s="263" t="str">
        <f>IF(Rezultatai!B$4=Data1!$G$3,'Jautrumo analizė'!G159,"")</f>
        <v/>
      </c>
      <c r="G159" s="116">
        <f ca="1">IFERROR((F7+F131-F148)/F132,"")</f>
        <v>237131013.40096053</v>
      </c>
    </row>
    <row r="160" spans="1:110" ht="15" hidden="1" customHeight="1">
      <c r="C160" s="837" t="s">
        <v>292</v>
      </c>
      <c r="D160" s="787"/>
      <c r="E160" s="838"/>
      <c r="F160" s="263" t="str">
        <f>IF(Rezultatai!B$5&lt;&gt;"",'Jautrumo analizė'!G160,"")</f>
        <v/>
      </c>
      <c r="G160" s="116">
        <f ca="1">IFERROR(SUM(F168:F176),"")</f>
        <v>6</v>
      </c>
    </row>
    <row r="161" spans="3:107" ht="15" hidden="1" customHeight="1" thickBot="1">
      <c r="C161" s="843" t="s">
        <v>275</v>
      </c>
      <c r="D161" s="844"/>
      <c r="E161" s="845"/>
      <c r="F161" s="307">
        <f ca="1">IFERROR(F154,"")</f>
        <v>-1136972930.2930579</v>
      </c>
      <c r="G161" s="117"/>
    </row>
    <row r="162" spans="3:107" ht="15" hidden="1" customHeight="1" thickBot="1">
      <c r="C162" s="840" t="s">
        <v>231</v>
      </c>
      <c r="D162" s="841"/>
      <c r="E162" s="841"/>
      <c r="F162" s="842"/>
      <c r="G162" s="168" t="s">
        <v>145</v>
      </c>
      <c r="H162" s="168">
        <f ca="1">H6</f>
        <v>2021</v>
      </c>
      <c r="I162" s="168">
        <f t="shared" ref="I162:BT162" ca="1" si="156">I6</f>
        <v>2022</v>
      </c>
      <c r="J162" s="168">
        <f t="shared" ca="1" si="156"/>
        <v>2023</v>
      </c>
      <c r="K162" s="168">
        <f t="shared" ca="1" si="156"/>
        <v>2024</v>
      </c>
      <c r="L162" s="168">
        <f t="shared" ca="1" si="156"/>
        <v>2025</v>
      </c>
      <c r="M162" s="168">
        <f t="shared" ca="1" si="156"/>
        <v>2026</v>
      </c>
      <c r="N162" s="168">
        <f t="shared" ca="1" si="156"/>
        <v>2027</v>
      </c>
      <c r="O162" s="168">
        <f t="shared" ca="1" si="156"/>
        <v>2028</v>
      </c>
      <c r="P162" s="168">
        <f t="shared" ca="1" si="156"/>
        <v>2029</v>
      </c>
      <c r="Q162" s="168">
        <f t="shared" ca="1" si="156"/>
        <v>2030</v>
      </c>
      <c r="R162" s="168">
        <f t="shared" ca="1" si="156"/>
        <v>2031</v>
      </c>
      <c r="S162" s="168">
        <f t="shared" ca="1" si="156"/>
        <v>2032</v>
      </c>
      <c r="T162" s="168">
        <f t="shared" ca="1" si="156"/>
        <v>2033</v>
      </c>
      <c r="U162" s="168">
        <f t="shared" ca="1" si="156"/>
        <v>2034</v>
      </c>
      <c r="V162" s="168">
        <f t="shared" ca="1" si="156"/>
        <v>2035</v>
      </c>
      <c r="W162" s="168">
        <f t="shared" ca="1" si="156"/>
        <v>2036</v>
      </c>
      <c r="X162" s="168">
        <f t="shared" ca="1" si="156"/>
        <v>2037</v>
      </c>
      <c r="Y162" s="168">
        <f t="shared" ca="1" si="156"/>
        <v>2038</v>
      </c>
      <c r="Z162" s="168">
        <f t="shared" ca="1" si="156"/>
        <v>2039</v>
      </c>
      <c r="AA162" s="168">
        <f t="shared" ca="1" si="156"/>
        <v>2040</v>
      </c>
      <c r="AB162" s="168">
        <f t="shared" ca="1" si="156"/>
        <v>2041</v>
      </c>
      <c r="AC162" s="168">
        <f t="shared" ca="1" si="156"/>
        <v>2042</v>
      </c>
      <c r="AD162" s="168">
        <f t="shared" ca="1" si="156"/>
        <v>2043</v>
      </c>
      <c r="AE162" s="168">
        <f t="shared" ca="1" si="156"/>
        <v>2044</v>
      </c>
      <c r="AF162" s="168">
        <f t="shared" ca="1" si="156"/>
        <v>2045</v>
      </c>
      <c r="AG162" s="168">
        <f t="shared" ca="1" si="156"/>
        <v>2046</v>
      </c>
      <c r="AH162" s="168">
        <f t="shared" ca="1" si="156"/>
        <v>2047</v>
      </c>
      <c r="AI162" s="168">
        <f t="shared" ca="1" si="156"/>
        <v>2048</v>
      </c>
      <c r="AJ162" s="168">
        <f t="shared" ca="1" si="156"/>
        <v>2049</v>
      </c>
      <c r="AK162" s="168">
        <f t="shared" ca="1" si="156"/>
        <v>2050</v>
      </c>
      <c r="AL162" s="168">
        <f t="shared" ca="1" si="156"/>
        <v>2051</v>
      </c>
      <c r="AM162" s="168">
        <f t="shared" ca="1" si="156"/>
        <v>2052</v>
      </c>
      <c r="AN162" s="168">
        <f t="shared" ca="1" si="156"/>
        <v>2053</v>
      </c>
      <c r="AO162" s="168">
        <f t="shared" ca="1" si="156"/>
        <v>2054</v>
      </c>
      <c r="AP162" s="168">
        <f t="shared" ca="1" si="156"/>
        <v>2055</v>
      </c>
      <c r="AQ162" s="168">
        <f t="shared" ca="1" si="156"/>
        <v>2056</v>
      </c>
      <c r="AR162" s="168">
        <f t="shared" ca="1" si="156"/>
        <v>2057</v>
      </c>
      <c r="AS162" s="168">
        <f t="shared" ca="1" si="156"/>
        <v>2058</v>
      </c>
      <c r="AT162" s="168">
        <f t="shared" ca="1" si="156"/>
        <v>2059</v>
      </c>
      <c r="AU162" s="168">
        <f t="shared" ca="1" si="156"/>
        <v>2060</v>
      </c>
      <c r="AV162" s="168">
        <f t="shared" ca="1" si="156"/>
        <v>2061</v>
      </c>
      <c r="AW162" s="168">
        <f t="shared" ca="1" si="156"/>
        <v>2062</v>
      </c>
      <c r="AX162" s="168">
        <f t="shared" ca="1" si="156"/>
        <v>2063</v>
      </c>
      <c r="AY162" s="168">
        <f t="shared" ca="1" si="156"/>
        <v>2064</v>
      </c>
      <c r="AZ162" s="168">
        <f t="shared" ca="1" si="156"/>
        <v>2065</v>
      </c>
      <c r="BA162" s="168">
        <f t="shared" ca="1" si="156"/>
        <v>2066</v>
      </c>
      <c r="BB162" s="168">
        <f t="shared" ca="1" si="156"/>
        <v>2067</v>
      </c>
      <c r="BC162" s="168">
        <f t="shared" ca="1" si="156"/>
        <v>2068</v>
      </c>
      <c r="BD162" s="168">
        <f t="shared" ca="1" si="156"/>
        <v>2069</v>
      </c>
      <c r="BE162" s="168">
        <f t="shared" ca="1" si="156"/>
        <v>2070</v>
      </c>
      <c r="BF162" s="168">
        <f t="shared" ca="1" si="156"/>
        <v>2071</v>
      </c>
      <c r="BG162" s="168">
        <f t="shared" ca="1" si="156"/>
        <v>2072</v>
      </c>
      <c r="BH162" s="168">
        <f t="shared" ca="1" si="156"/>
        <v>2073</v>
      </c>
      <c r="BI162" s="168">
        <f t="shared" ca="1" si="156"/>
        <v>2074</v>
      </c>
      <c r="BJ162" s="168">
        <f t="shared" ca="1" si="156"/>
        <v>2075</v>
      </c>
      <c r="BK162" s="168">
        <f t="shared" ca="1" si="156"/>
        <v>2076</v>
      </c>
      <c r="BL162" s="168">
        <f t="shared" ca="1" si="156"/>
        <v>2077</v>
      </c>
      <c r="BM162" s="168">
        <f t="shared" ca="1" si="156"/>
        <v>2078</v>
      </c>
      <c r="BN162" s="168">
        <f t="shared" ca="1" si="156"/>
        <v>2079</v>
      </c>
      <c r="BO162" s="168">
        <f t="shared" ca="1" si="156"/>
        <v>2080</v>
      </c>
      <c r="BP162" s="168">
        <f t="shared" ca="1" si="156"/>
        <v>2081</v>
      </c>
      <c r="BQ162" s="168">
        <f t="shared" ca="1" si="156"/>
        <v>2082</v>
      </c>
      <c r="BR162" s="168">
        <f t="shared" ca="1" si="156"/>
        <v>2083</v>
      </c>
      <c r="BS162" s="168">
        <f t="shared" ca="1" si="156"/>
        <v>2084</v>
      </c>
      <c r="BT162" s="168">
        <f t="shared" ca="1" si="156"/>
        <v>2085</v>
      </c>
      <c r="BU162" s="168">
        <f t="shared" ref="BU162:DC162" ca="1" si="157">BU6</f>
        <v>2086</v>
      </c>
      <c r="BV162" s="168">
        <f t="shared" ca="1" si="157"/>
        <v>2087</v>
      </c>
      <c r="BW162" s="168">
        <f t="shared" ca="1" si="157"/>
        <v>2088</v>
      </c>
      <c r="BX162" s="168">
        <f t="shared" ca="1" si="157"/>
        <v>2089</v>
      </c>
      <c r="BY162" s="168">
        <f t="shared" ca="1" si="157"/>
        <v>2090</v>
      </c>
      <c r="BZ162" s="168">
        <f t="shared" ca="1" si="157"/>
        <v>2091</v>
      </c>
      <c r="CA162" s="168">
        <f t="shared" ca="1" si="157"/>
        <v>2092</v>
      </c>
      <c r="CB162" s="168">
        <f t="shared" ca="1" si="157"/>
        <v>2093</v>
      </c>
      <c r="CC162" s="168">
        <f t="shared" ca="1" si="157"/>
        <v>2094</v>
      </c>
      <c r="CD162" s="168">
        <f t="shared" ca="1" si="157"/>
        <v>2095</v>
      </c>
      <c r="CE162" s="168">
        <f t="shared" ca="1" si="157"/>
        <v>2096</v>
      </c>
      <c r="CF162" s="168">
        <f t="shared" ca="1" si="157"/>
        <v>2097</v>
      </c>
      <c r="CG162" s="168">
        <f t="shared" ca="1" si="157"/>
        <v>2098</v>
      </c>
      <c r="CH162" s="168">
        <f t="shared" ca="1" si="157"/>
        <v>2099</v>
      </c>
      <c r="CI162" s="168">
        <f t="shared" ca="1" si="157"/>
        <v>2100</v>
      </c>
      <c r="CJ162" s="168">
        <f t="shared" ca="1" si="157"/>
        <v>2101</v>
      </c>
      <c r="CK162" s="168">
        <f t="shared" ca="1" si="157"/>
        <v>2102</v>
      </c>
      <c r="CL162" s="168">
        <f t="shared" ca="1" si="157"/>
        <v>2103</v>
      </c>
      <c r="CM162" s="168">
        <f t="shared" ca="1" si="157"/>
        <v>2104</v>
      </c>
      <c r="CN162" s="168">
        <f t="shared" ca="1" si="157"/>
        <v>2105</v>
      </c>
      <c r="CO162" s="168">
        <f t="shared" ca="1" si="157"/>
        <v>2106</v>
      </c>
      <c r="CP162" s="168">
        <f t="shared" ca="1" si="157"/>
        <v>2107</v>
      </c>
      <c r="CQ162" s="168">
        <f t="shared" ca="1" si="157"/>
        <v>2108</v>
      </c>
      <c r="CR162" s="168">
        <f t="shared" ca="1" si="157"/>
        <v>2109</v>
      </c>
      <c r="CS162" s="168">
        <f t="shared" ca="1" si="157"/>
        <v>2110</v>
      </c>
      <c r="CT162" s="168">
        <f t="shared" ca="1" si="157"/>
        <v>2111</v>
      </c>
      <c r="CU162" s="168">
        <f t="shared" ca="1" si="157"/>
        <v>2112</v>
      </c>
      <c r="CV162" s="168">
        <f t="shared" ca="1" si="157"/>
        <v>2113</v>
      </c>
      <c r="CW162" s="168">
        <f t="shared" ca="1" si="157"/>
        <v>2114</v>
      </c>
      <c r="CX162" s="168">
        <f t="shared" ca="1" si="157"/>
        <v>2115</v>
      </c>
      <c r="CY162" s="168">
        <f t="shared" ca="1" si="157"/>
        <v>2116</v>
      </c>
      <c r="CZ162" s="168">
        <f t="shared" ca="1" si="157"/>
        <v>2117</v>
      </c>
      <c r="DA162" s="168">
        <f t="shared" ca="1" si="157"/>
        <v>2118</v>
      </c>
      <c r="DB162" s="168">
        <f t="shared" ca="1" si="157"/>
        <v>2119</v>
      </c>
      <c r="DC162" s="168">
        <f t="shared" ca="1" si="157"/>
        <v>2120</v>
      </c>
    </row>
    <row r="163" spans="3:107" ht="15" hidden="1" customHeight="1">
      <c r="C163" s="703" t="s">
        <v>232</v>
      </c>
      <c r="D163" s="704"/>
      <c r="E163" s="705"/>
      <c r="F163" s="33"/>
      <c r="G163" s="196">
        <f>SUMIF($H$4:$DC$4,"&lt;="&amp;PAL,$H163:$DC163)</f>
        <v>0</v>
      </c>
      <c r="H163" s="193">
        <f ca="1">H148-H$7+H$131</f>
        <v>0</v>
      </c>
      <c r="I163" s="193">
        <f t="shared" ref="I163:BT163" ca="1" si="158">I148-I$7+I$131</f>
        <v>-1726440</v>
      </c>
      <c r="J163" s="193">
        <f t="shared" ca="1" si="158"/>
        <v>-122802514.5</v>
      </c>
      <c r="K163" s="193">
        <f t="shared" ca="1" si="158"/>
        <v>-353251207.72201359</v>
      </c>
      <c r="L163" s="193">
        <f t="shared" ca="1" si="158"/>
        <v>-502116216.87313688</v>
      </c>
      <c r="M163" s="193">
        <f t="shared" ca="1" si="158"/>
        <v>-805113689.2011373</v>
      </c>
      <c r="N163" s="193">
        <f t="shared" ca="1" si="158"/>
        <v>-309985000</v>
      </c>
      <c r="O163" s="193">
        <f t="shared" ca="1" si="158"/>
        <v>-351769441</v>
      </c>
      <c r="P163" s="193">
        <f t="shared" ca="1" si="158"/>
        <v>-198023752.68893749</v>
      </c>
      <c r="Q163" s="193">
        <f t="shared" ca="1" si="158"/>
        <v>-114384753</v>
      </c>
      <c r="R163" s="193">
        <f t="shared" ca="1" si="158"/>
        <v>-83303855</v>
      </c>
      <c r="S163" s="193">
        <f t="shared" ca="1" si="158"/>
        <v>-25724345</v>
      </c>
      <c r="T163" s="193">
        <f t="shared" ca="1" si="158"/>
        <v>-23095627</v>
      </c>
      <c r="U163" s="193">
        <f t="shared" ca="1" si="158"/>
        <v>-591973</v>
      </c>
      <c r="V163" s="193">
        <f t="shared" ca="1" si="158"/>
        <v>119812438</v>
      </c>
      <c r="W163" s="193">
        <f t="shared" ca="1" si="158"/>
        <v>119812438</v>
      </c>
      <c r="X163" s="193">
        <f t="shared" ca="1" si="158"/>
        <v>119812438</v>
      </c>
      <c r="Y163" s="193">
        <f t="shared" ca="1" si="158"/>
        <v>119812438</v>
      </c>
      <c r="Z163" s="193">
        <f t="shared" ca="1" si="158"/>
        <v>119812438</v>
      </c>
      <c r="AA163" s="193">
        <f t="shared" ca="1" si="158"/>
        <v>119812438</v>
      </c>
      <c r="AB163" s="193">
        <f t="shared" ca="1" si="158"/>
        <v>119812438</v>
      </c>
      <c r="AC163" s="193">
        <f t="shared" ca="1" si="158"/>
        <v>119812438</v>
      </c>
      <c r="AD163" s="193">
        <f t="shared" ca="1" si="158"/>
        <v>119812438</v>
      </c>
      <c r="AE163" s="193">
        <f t="shared" ca="1" si="158"/>
        <v>119812438</v>
      </c>
      <c r="AF163" s="193">
        <f t="shared" ca="1" si="158"/>
        <v>119812438</v>
      </c>
      <c r="AG163" s="193">
        <f t="shared" ca="1" si="158"/>
        <v>119812438</v>
      </c>
      <c r="AH163" s="193">
        <f t="shared" ca="1" si="158"/>
        <v>119812438</v>
      </c>
      <c r="AI163" s="193">
        <f t="shared" ca="1" si="158"/>
        <v>119812438</v>
      </c>
      <c r="AJ163" s="193">
        <f t="shared" ca="1" si="158"/>
        <v>119812438</v>
      </c>
      <c r="AK163" s="193">
        <f t="shared" ca="1" si="158"/>
        <v>0</v>
      </c>
      <c r="AL163" s="193">
        <f t="shared" ca="1" si="158"/>
        <v>0</v>
      </c>
      <c r="AM163" s="193">
        <f t="shared" ca="1" si="158"/>
        <v>0</v>
      </c>
      <c r="AN163" s="193">
        <f t="shared" ca="1" si="158"/>
        <v>0</v>
      </c>
      <c r="AO163" s="193">
        <f t="shared" ca="1" si="158"/>
        <v>0</v>
      </c>
      <c r="AP163" s="193">
        <f t="shared" ca="1" si="158"/>
        <v>0</v>
      </c>
      <c r="AQ163" s="193">
        <f t="shared" ca="1" si="158"/>
        <v>0</v>
      </c>
      <c r="AR163" s="193">
        <f t="shared" ca="1" si="158"/>
        <v>0</v>
      </c>
      <c r="AS163" s="193">
        <f t="shared" ca="1" si="158"/>
        <v>0</v>
      </c>
      <c r="AT163" s="193">
        <f t="shared" ca="1" si="158"/>
        <v>0</v>
      </c>
      <c r="AU163" s="193">
        <f t="shared" ca="1" si="158"/>
        <v>0</v>
      </c>
      <c r="AV163" s="193">
        <f t="shared" ca="1" si="158"/>
        <v>0</v>
      </c>
      <c r="AW163" s="193">
        <f t="shared" ca="1" si="158"/>
        <v>0</v>
      </c>
      <c r="AX163" s="193">
        <f t="shared" ca="1" si="158"/>
        <v>0</v>
      </c>
      <c r="AY163" s="193">
        <f t="shared" ca="1" si="158"/>
        <v>0</v>
      </c>
      <c r="AZ163" s="193">
        <f t="shared" ca="1" si="158"/>
        <v>0</v>
      </c>
      <c r="BA163" s="193">
        <f t="shared" ca="1" si="158"/>
        <v>0</v>
      </c>
      <c r="BB163" s="193">
        <f t="shared" ca="1" si="158"/>
        <v>0</v>
      </c>
      <c r="BC163" s="193">
        <f t="shared" ca="1" si="158"/>
        <v>0</v>
      </c>
      <c r="BD163" s="193">
        <f t="shared" ca="1" si="158"/>
        <v>0</v>
      </c>
      <c r="BE163" s="193">
        <f t="shared" ca="1" si="158"/>
        <v>0</v>
      </c>
      <c r="BF163" s="193">
        <f t="shared" ca="1" si="158"/>
        <v>0</v>
      </c>
      <c r="BG163" s="193">
        <f t="shared" ca="1" si="158"/>
        <v>0</v>
      </c>
      <c r="BH163" s="193">
        <f t="shared" ca="1" si="158"/>
        <v>0</v>
      </c>
      <c r="BI163" s="193">
        <f t="shared" ca="1" si="158"/>
        <v>0</v>
      </c>
      <c r="BJ163" s="193">
        <f t="shared" ca="1" si="158"/>
        <v>0</v>
      </c>
      <c r="BK163" s="193">
        <f t="shared" ca="1" si="158"/>
        <v>0</v>
      </c>
      <c r="BL163" s="193">
        <f t="shared" ca="1" si="158"/>
        <v>0</v>
      </c>
      <c r="BM163" s="193">
        <f t="shared" ca="1" si="158"/>
        <v>0</v>
      </c>
      <c r="BN163" s="193">
        <f t="shared" ca="1" si="158"/>
        <v>0</v>
      </c>
      <c r="BO163" s="193">
        <f t="shared" ca="1" si="158"/>
        <v>0</v>
      </c>
      <c r="BP163" s="193">
        <f t="shared" ca="1" si="158"/>
        <v>0</v>
      </c>
      <c r="BQ163" s="193">
        <f t="shared" ca="1" si="158"/>
        <v>0</v>
      </c>
      <c r="BR163" s="193">
        <f t="shared" ca="1" si="158"/>
        <v>0</v>
      </c>
      <c r="BS163" s="193">
        <f t="shared" ca="1" si="158"/>
        <v>0</v>
      </c>
      <c r="BT163" s="193">
        <f t="shared" ca="1" si="158"/>
        <v>0</v>
      </c>
      <c r="BU163" s="193">
        <f t="shared" ref="BU163:DB163" ca="1" si="159">BU148-BU$7+BU$131</f>
        <v>0</v>
      </c>
      <c r="BV163" s="193">
        <f t="shared" ca="1" si="159"/>
        <v>0</v>
      </c>
      <c r="BW163" s="193">
        <f t="shared" ca="1" si="159"/>
        <v>0</v>
      </c>
      <c r="BX163" s="193">
        <f t="shared" ca="1" si="159"/>
        <v>0</v>
      </c>
      <c r="BY163" s="193">
        <f t="shared" ca="1" si="159"/>
        <v>0</v>
      </c>
      <c r="BZ163" s="193">
        <f t="shared" ca="1" si="159"/>
        <v>0</v>
      </c>
      <c r="CA163" s="193">
        <f t="shared" ca="1" si="159"/>
        <v>0</v>
      </c>
      <c r="CB163" s="193">
        <f t="shared" ca="1" si="159"/>
        <v>0</v>
      </c>
      <c r="CC163" s="193">
        <f t="shared" ca="1" si="159"/>
        <v>0</v>
      </c>
      <c r="CD163" s="193">
        <f t="shared" ca="1" si="159"/>
        <v>0</v>
      </c>
      <c r="CE163" s="193">
        <f t="shared" ca="1" si="159"/>
        <v>0</v>
      </c>
      <c r="CF163" s="193">
        <f t="shared" ca="1" si="159"/>
        <v>0</v>
      </c>
      <c r="CG163" s="193">
        <f t="shared" ca="1" si="159"/>
        <v>0</v>
      </c>
      <c r="CH163" s="193">
        <f t="shared" ca="1" si="159"/>
        <v>0</v>
      </c>
      <c r="CI163" s="193">
        <f t="shared" ca="1" si="159"/>
        <v>0</v>
      </c>
      <c r="CJ163" s="193">
        <f t="shared" ca="1" si="159"/>
        <v>0</v>
      </c>
      <c r="CK163" s="193">
        <f t="shared" ca="1" si="159"/>
        <v>0</v>
      </c>
      <c r="CL163" s="193">
        <f t="shared" ca="1" si="159"/>
        <v>0</v>
      </c>
      <c r="CM163" s="193">
        <f t="shared" ca="1" si="159"/>
        <v>0</v>
      </c>
      <c r="CN163" s="193">
        <f t="shared" ca="1" si="159"/>
        <v>0</v>
      </c>
      <c r="CO163" s="193">
        <f t="shared" ca="1" si="159"/>
        <v>0</v>
      </c>
      <c r="CP163" s="193">
        <f t="shared" ca="1" si="159"/>
        <v>0</v>
      </c>
      <c r="CQ163" s="193">
        <f t="shared" ca="1" si="159"/>
        <v>0</v>
      </c>
      <c r="CR163" s="193">
        <f t="shared" ca="1" si="159"/>
        <v>0</v>
      </c>
      <c r="CS163" s="193">
        <f t="shared" ca="1" si="159"/>
        <v>0</v>
      </c>
      <c r="CT163" s="193">
        <f t="shared" ca="1" si="159"/>
        <v>0</v>
      </c>
      <c r="CU163" s="193">
        <f t="shared" ca="1" si="159"/>
        <v>0</v>
      </c>
      <c r="CV163" s="193">
        <f t="shared" ca="1" si="159"/>
        <v>0</v>
      </c>
      <c r="CW163" s="193">
        <f t="shared" ca="1" si="159"/>
        <v>0</v>
      </c>
      <c r="CX163" s="193">
        <f t="shared" ca="1" si="159"/>
        <v>0</v>
      </c>
      <c r="CY163" s="193">
        <f t="shared" ca="1" si="159"/>
        <v>0</v>
      </c>
      <c r="CZ163" s="193">
        <f t="shared" ca="1" si="159"/>
        <v>0</v>
      </c>
      <c r="DA163" s="193">
        <f t="shared" ca="1" si="159"/>
        <v>0</v>
      </c>
      <c r="DB163" s="193">
        <f t="shared" ca="1" si="159"/>
        <v>0</v>
      </c>
      <c r="DC163" s="193">
        <f ca="1">DC148-DC$7+DC$131</f>
        <v>0</v>
      </c>
    </row>
    <row r="164" spans="3:107" ht="15" hidden="1" customHeight="1">
      <c r="C164" s="706" t="s">
        <v>233</v>
      </c>
      <c r="D164" s="707"/>
      <c r="E164" s="708"/>
      <c r="F164" s="28">
        <f ca="1">IFERROR(H163+NPV(FD,I163:INDEX(I163:DC163,PAL)),"")</f>
        <v>-1545284167.0904832</v>
      </c>
      <c r="G164" s="27"/>
    </row>
    <row r="165" spans="3:107" ht="15" hidden="1" customHeight="1">
      <c r="C165" s="706" t="s">
        <v>234</v>
      </c>
      <c r="D165" s="707"/>
      <c r="E165" s="708"/>
      <c r="F165" s="197">
        <f ca="1">IFERROR(IRR(H163:INDEX(H163:DC163,PAL+1)),"")</f>
        <v>-2.9666211976785872E-2</v>
      </c>
      <c r="G165" s="23"/>
    </row>
    <row r="166" spans="3:107" ht="15" hidden="1" customHeight="1" thickBot="1">
      <c r="C166" s="712" t="s">
        <v>235</v>
      </c>
      <c r="D166" s="713"/>
      <c r="E166" s="714"/>
      <c r="F166" s="198">
        <f ca="1">IFERROR(IF(F$103&lt;0,SUM(F$115,-F$131,-F$103)/SUM(F$9,F$8,-F148),SUM(F$115,-F$131)/SUM(F$9,F$8,-F148,F$103)),"")</f>
        <v>0.34317307496438415</v>
      </c>
      <c r="G166" s="23"/>
    </row>
    <row r="167" spans="3:107" ht="15" hidden="1" customHeight="1" thickBot="1">
      <c r="C167" s="840" t="s">
        <v>293</v>
      </c>
      <c r="D167" s="841"/>
      <c r="E167" s="841"/>
      <c r="F167" s="842"/>
      <c r="G167" s="23"/>
    </row>
    <row r="168" spans="3:107" ht="15" hidden="1" customHeight="1" thickBot="1">
      <c r="C168" s="112" t="str">
        <f>DA!C8</f>
        <v>Ekonominės naudos ir išlaidų santykis (ENIS)</v>
      </c>
      <c r="D168" s="97"/>
      <c r="E168" s="264">
        <f ca="1">INDIRECT(CONCATENATE("DA!","D",ROW(INDIRECT(VLOOKUP(Opt_alt,Data1!$P$2:$Q$6,2,FALSE)))-9))</f>
        <v>10</v>
      </c>
      <c r="F168" s="264">
        <f ca="1">IF(DA!$B$4=Data1!$G$2,IFERROR(10*F156/MAX(Rodikliai),"-"),IFERROR(10*MIN(Rodikliai)/F159,"-"))*DA!D8</f>
        <v>6</v>
      </c>
      <c r="G168" s="23"/>
    </row>
    <row r="169" spans="3:107" ht="15" hidden="1" customHeight="1" thickBot="1">
      <c r="C169" s="112" t="str">
        <f>DA!C9</f>
        <v>Nurodykite</v>
      </c>
      <c r="D169" s="91"/>
      <c r="E169" s="264" t="str">
        <f ca="1">INDIRECT(CONCATENATE("DA!","D",ROW(INDIRECT(VLOOKUP(Opt_alt,Data1!$P$2:$Q$6,2,FALSE)))-8))</f>
        <v>Nurodykite įvertinimą</v>
      </c>
      <c r="F169" s="264" t="str">
        <f ca="1">INDIRECT(CONCATENATE("DA!","E",ROW(INDIRECT(VLOOKUP(Opt_alt,Data1!$P$2:$Q$6,2,FALSE)))-8))</f>
        <v/>
      </c>
      <c r="G169" s="23"/>
    </row>
    <row r="170" spans="3:107" ht="15" hidden="1" customHeight="1" thickBot="1">
      <c r="C170" s="112" t="str">
        <f>DA!C10</f>
        <v>Nurodykite</v>
      </c>
      <c r="D170" s="91"/>
      <c r="E170" s="264" t="str">
        <f ca="1">INDIRECT(CONCATENATE("DA!","D",ROW(INDIRECT(VLOOKUP(Opt_alt,Data1!$P$2:$Q$6,2,FALSE)))-7))</f>
        <v>Nurodykite įvertinimą</v>
      </c>
      <c r="F170" s="264" t="str">
        <f ca="1">INDIRECT(CONCATENATE("DA!","E",ROW(INDIRECT(VLOOKUP(Opt_alt,Data1!$P$2:$Q$6,2,FALSE)))-7))</f>
        <v/>
      </c>
      <c r="G170" s="23"/>
    </row>
    <row r="171" spans="3:107" ht="15" hidden="1" customHeight="1" thickBot="1">
      <c r="C171" s="112" t="str">
        <f>DA!C11</f>
        <v>Nurodykite</v>
      </c>
      <c r="D171" s="31"/>
      <c r="E171" s="264" t="str">
        <f ca="1">INDIRECT(CONCATENATE("DA!","D",ROW(INDIRECT(VLOOKUP(Opt_alt,Data1!$P$2:$Q$6,2,FALSE)))-6))</f>
        <v>Nurodykite įvertinimą</v>
      </c>
      <c r="F171" s="264" t="str">
        <f ca="1">INDIRECT(CONCATENATE("DA!","E",ROW(INDIRECT(VLOOKUP(Opt_alt,Data1!$P$2:$Q$6,2,FALSE)))-6))</f>
        <v/>
      </c>
      <c r="G171" s="23"/>
    </row>
    <row r="172" spans="3:107" ht="15" hidden="1" customHeight="1" thickBot="1">
      <c r="C172" s="112" t="str">
        <f>DA!C12</f>
        <v>Nurodykite</v>
      </c>
      <c r="D172" s="31"/>
      <c r="E172" s="264" t="str">
        <f ca="1">INDIRECT(CONCATENATE("DA!","D",ROW(INDIRECT(VLOOKUP(Opt_alt,Data1!$P$2:$Q$6,2,FALSE)))-5))</f>
        <v>Nurodykite įvertinimą</v>
      </c>
      <c r="F172" s="264" t="str">
        <f ca="1">INDIRECT(CONCATENATE("DA!","E",ROW(INDIRECT(VLOOKUP(Opt_alt,Data1!$P$2:$Q$6,2,FALSE)))-5))</f>
        <v/>
      </c>
      <c r="G172" s="23"/>
    </row>
    <row r="173" spans="3:107" ht="15" hidden="1" customHeight="1" thickBot="1">
      <c r="C173" s="112" t="str">
        <f>DA!C13</f>
        <v>Nurodykite</v>
      </c>
      <c r="D173" s="31"/>
      <c r="E173" s="264" t="str">
        <f ca="1">INDIRECT(CONCATENATE("DA!","D",ROW(INDIRECT(VLOOKUP(Opt_alt,Data1!$P$2:$Q$6,2,FALSE)))-4))</f>
        <v>Nurodykite įvertinimą</v>
      </c>
      <c r="F173" s="264" t="str">
        <f ca="1">INDIRECT(CONCATENATE("DA!","E",ROW(INDIRECT(VLOOKUP(Opt_alt,Data1!$P$2:$Q$6,2,FALSE)))-4))</f>
        <v/>
      </c>
      <c r="G173" s="23"/>
    </row>
    <row r="174" spans="3:107" ht="15" hidden="1" customHeight="1" thickBot="1">
      <c r="C174" s="112" t="str">
        <f>DA!C14</f>
        <v>Nurodykite</v>
      </c>
      <c r="D174" s="31"/>
      <c r="E174" s="264" t="str">
        <f ca="1">INDIRECT(CONCATENATE("DA!","D",ROW(INDIRECT(VLOOKUP(Opt_alt,Data1!$P$2:$Q$6,2,FALSE)))-3))</f>
        <v>Nurodykite įvertinimą</v>
      </c>
      <c r="F174" s="264" t="str">
        <f ca="1">INDIRECT(CONCATENATE("DA!","E",ROW(INDIRECT(VLOOKUP(Opt_alt,Data1!$P$2:$Q$6,2,FALSE)))-3))</f>
        <v/>
      </c>
      <c r="G174" s="23"/>
    </row>
    <row r="175" spans="3:107" ht="15" hidden="1" customHeight="1" thickBot="1">
      <c r="C175" s="112" t="str">
        <f>DA!C15</f>
        <v>Nurodykite</v>
      </c>
      <c r="D175" s="31"/>
      <c r="E175" s="264" t="str">
        <f ca="1">INDIRECT(CONCATENATE("DA!","D",ROW(INDIRECT(VLOOKUP(Opt_alt,Data1!$P$2:$Q$6,2,FALSE)))-2))</f>
        <v>Nurodykite įvertinimą</v>
      </c>
      <c r="F175" s="264" t="str">
        <f ca="1">INDIRECT(CONCATENATE("DA!","E",ROW(INDIRECT(VLOOKUP(Opt_alt,Data1!$P$2:$Q$6,2,FALSE)))-2))</f>
        <v/>
      </c>
      <c r="G175" s="23"/>
    </row>
    <row r="176" spans="3:107" ht="21.75" hidden="1" customHeight="1">
      <c r="C176" s="112" t="str">
        <f>DA!C16</f>
        <v>Nurodykite</v>
      </c>
      <c r="D176" s="31"/>
      <c r="E176" s="264" t="str">
        <f ca="1">INDIRECT(CONCATENATE("DA!","D",ROW(INDIRECT(VLOOKUP(Opt_alt,Data1!$P$2:$Q$6,2,FALSE)))-1))</f>
        <v>Nurodykite įvertinimą</v>
      </c>
      <c r="F176" s="264" t="str">
        <f ca="1">INDIRECT(CONCATENATE("DA!","E",ROW(INDIRECT(VLOOKUP(Opt_alt,Data1!$P$2:$Q$6,2,FALSE)))-1))</f>
        <v/>
      </c>
      <c r="G176" s="23"/>
      <c r="H176" s="114"/>
    </row>
    <row r="177" spans="2:58" ht="0.75" customHeight="1">
      <c r="C177" s="31"/>
      <c r="D177" s="31"/>
      <c r="E177" s="31"/>
      <c r="F177" s="32"/>
      <c r="G177" s="23"/>
    </row>
    <row r="178" spans="2:58" ht="15" thickBot="1">
      <c r="AF178" s="6" t="s">
        <v>294</v>
      </c>
    </row>
    <row r="179" spans="2:58" ht="15" customHeight="1">
      <c r="E179" s="804" t="s">
        <v>295</v>
      </c>
      <c r="F179" s="805"/>
      <c r="G179" s="804" t="s">
        <v>296</v>
      </c>
      <c r="H179" s="805"/>
      <c r="I179" s="804" t="s">
        <v>297</v>
      </c>
      <c r="J179" s="805"/>
      <c r="K179" s="804" t="s">
        <v>239</v>
      </c>
      <c r="L179" s="805"/>
      <c r="M179" s="804" t="s">
        <v>292</v>
      </c>
      <c r="N179" s="805"/>
      <c r="O179" s="804" t="s">
        <v>275</v>
      </c>
      <c r="P179" s="805"/>
      <c r="Q179" s="804" t="s">
        <v>298</v>
      </c>
      <c r="R179" s="805"/>
      <c r="S179" s="804" t="s">
        <v>299</v>
      </c>
      <c r="T179" s="805"/>
      <c r="U179" s="791" t="s">
        <v>300</v>
      </c>
      <c r="V179" s="791"/>
      <c r="W179" s="839"/>
      <c r="X179" s="839"/>
      <c r="Y179" s="839"/>
      <c r="Z179" s="839"/>
      <c r="AA179" s="839"/>
      <c r="AB179" s="839"/>
      <c r="AC179" s="839"/>
      <c r="AD179" s="839"/>
      <c r="AE179" s="839"/>
      <c r="AF179" s="846" t="s">
        <v>295</v>
      </c>
      <c r="AG179" s="835"/>
      <c r="AH179" s="835"/>
      <c r="AI179" s="835" t="s">
        <v>296</v>
      </c>
      <c r="AJ179" s="835"/>
      <c r="AK179" s="835"/>
      <c r="AL179" s="835" t="s">
        <v>297</v>
      </c>
      <c r="AM179" s="835"/>
      <c r="AN179" s="835"/>
      <c r="AO179" s="835" t="s">
        <v>239</v>
      </c>
      <c r="AP179" s="835"/>
      <c r="AQ179" s="835"/>
      <c r="AR179" s="835" t="s">
        <v>292</v>
      </c>
      <c r="AS179" s="835"/>
      <c r="AT179" s="835"/>
      <c r="AU179" s="835" t="s">
        <v>275</v>
      </c>
      <c r="AV179" s="835"/>
      <c r="AW179" s="835"/>
      <c r="AX179" s="835" t="s">
        <v>298</v>
      </c>
      <c r="AY179" s="835"/>
      <c r="AZ179" s="835"/>
      <c r="BA179" s="835" t="s">
        <v>299</v>
      </c>
      <c r="BB179" s="835"/>
      <c r="BC179" s="835"/>
      <c r="BD179" s="835" t="s">
        <v>300</v>
      </c>
      <c r="BE179" s="835"/>
      <c r="BF179" s="836"/>
    </row>
    <row r="180" spans="2:58" ht="15" thickBot="1">
      <c r="C180" s="16" t="s">
        <v>284</v>
      </c>
      <c r="E180" s="265">
        <v>-0.01</v>
      </c>
      <c r="F180" s="265">
        <v>0.01</v>
      </c>
      <c r="G180" s="265">
        <v>-0.01</v>
      </c>
      <c r="H180" s="265">
        <v>0.01</v>
      </c>
      <c r="I180" s="265">
        <v>-0.01</v>
      </c>
      <c r="J180" s="265">
        <v>0.01</v>
      </c>
      <c r="K180" s="265">
        <v>-0.01</v>
      </c>
      <c r="L180" s="265">
        <v>0.01</v>
      </c>
      <c r="M180" s="265">
        <v>-0.01</v>
      </c>
      <c r="N180" s="265">
        <v>0.01</v>
      </c>
      <c r="O180" s="265">
        <v>-0.01</v>
      </c>
      <c r="P180" s="265">
        <v>0.01</v>
      </c>
      <c r="Q180" s="265">
        <v>-0.01</v>
      </c>
      <c r="R180" s="265">
        <v>0.01</v>
      </c>
      <c r="S180" s="265">
        <v>-0.01</v>
      </c>
      <c r="T180" s="265">
        <v>0.01</v>
      </c>
      <c r="U180" s="265">
        <v>-0.01</v>
      </c>
      <c r="V180" s="265">
        <v>0.01</v>
      </c>
      <c r="W180" s="36"/>
      <c r="X180" s="36"/>
      <c r="Y180" s="36"/>
      <c r="Z180" s="36"/>
      <c r="AA180" s="36"/>
      <c r="AB180" s="36"/>
      <c r="AC180" s="36"/>
      <c r="AD180" s="36"/>
      <c r="AE180" s="36"/>
      <c r="AF180" s="266">
        <v>-0.01</v>
      </c>
      <c r="AG180" s="267">
        <v>0</v>
      </c>
      <c r="AH180" s="267">
        <v>0.01</v>
      </c>
      <c r="AI180" s="267">
        <v>-0.01</v>
      </c>
      <c r="AJ180" s="267">
        <v>0</v>
      </c>
      <c r="AK180" s="267">
        <v>0.01</v>
      </c>
      <c r="AL180" s="267">
        <v>-0.01</v>
      </c>
      <c r="AM180" s="267">
        <v>0</v>
      </c>
      <c r="AN180" s="267">
        <v>0.01</v>
      </c>
      <c r="AO180" s="267">
        <v>-0.01</v>
      </c>
      <c r="AP180" s="267">
        <v>0</v>
      </c>
      <c r="AQ180" s="267">
        <v>0.01</v>
      </c>
      <c r="AR180" s="267">
        <v>-0.01</v>
      </c>
      <c r="AS180" s="267">
        <v>0</v>
      </c>
      <c r="AT180" s="267">
        <v>0.01</v>
      </c>
      <c r="AU180" s="267">
        <v>-0.01</v>
      </c>
      <c r="AV180" s="267">
        <v>0</v>
      </c>
      <c r="AW180" s="267">
        <v>0.01</v>
      </c>
      <c r="AX180" s="267">
        <v>-0.01</v>
      </c>
      <c r="AY180" s="267">
        <v>0</v>
      </c>
      <c r="AZ180" s="267">
        <v>0.01</v>
      </c>
      <c r="BA180" s="267">
        <v>-0.01</v>
      </c>
      <c r="BB180" s="267">
        <v>0</v>
      </c>
      <c r="BC180" s="267">
        <v>0.01</v>
      </c>
      <c r="BD180" s="267">
        <v>-0.01</v>
      </c>
      <c r="BE180" s="267">
        <v>0</v>
      </c>
      <c r="BF180" s="268">
        <v>0.01</v>
      </c>
    </row>
    <row r="181" spans="2:58">
      <c r="C181" s="269" t="s">
        <v>301</v>
      </c>
      <c r="E181" s="270">
        <f>IFERROR((AF181-$AG181)/$AG181,"-")</f>
        <v>0</v>
      </c>
      <c r="F181" s="270">
        <f>IFERROR((AH181-$AG181)/$AG181,"-")</f>
        <v>0</v>
      </c>
      <c r="G181" s="270">
        <f>IFERROR((AI181-$AJ181)/$AJ181,"-")</f>
        <v>0</v>
      </c>
      <c r="H181" s="270">
        <f>IFERROR((AK181-$AJ181)/$AJ181,"-")</f>
        <v>0</v>
      </c>
      <c r="I181" s="270">
        <f>IFERROR((AL181-$AM181)/$AM181,"-")</f>
        <v>0</v>
      </c>
      <c r="J181" s="270">
        <f>IFERROR((AN181-$AM181)/$AM181,"-")</f>
        <v>0</v>
      </c>
      <c r="K181" s="270" t="str">
        <f>IFERROR((AO181-$AP181)/$AP181,"-")</f>
        <v>-</v>
      </c>
      <c r="L181" s="270" t="str">
        <f>IFERROR((AQ181-$AP181)/$AP181,"-")</f>
        <v>-</v>
      </c>
      <c r="M181" s="270" t="str">
        <f>IFERROR((AR181-$AS181)/$AS181,"-")</f>
        <v>-</v>
      </c>
      <c r="N181" s="270" t="str">
        <f>IFERROR((AT181-$AS181)/$AS181,"-")</f>
        <v>-</v>
      </c>
      <c r="O181" s="270">
        <f>IFERROR((AU181-$AV181)/$AV181,"-")</f>
        <v>0</v>
      </c>
      <c r="P181" s="270">
        <f>IFERROR((AW181-$AV181)/$AV181,"-")</f>
        <v>0</v>
      </c>
      <c r="Q181" s="270">
        <f>IFERROR((AX181-$AY181)/$AY181,"-")</f>
        <v>0</v>
      </c>
      <c r="R181" s="270">
        <f>IFERROR((AZ181-$AY181)/$AY181,"-")</f>
        <v>0</v>
      </c>
      <c r="S181" s="270" t="str">
        <f>IFERROR((BA181-$BB181)/$BB181,"-")</f>
        <v>-</v>
      </c>
      <c r="T181" s="270" t="str">
        <f>IFERROR((BC181-$BB181)/$BB181,"-")</f>
        <v>-</v>
      </c>
      <c r="U181" s="270" t="str">
        <f>IFERROR((BD181-$BE181)/$BE181,"-")</f>
        <v>-</v>
      </c>
      <c r="V181" s="270" t="str">
        <f>IFERROR((BF181-$BE181)/$BE181,"-")</f>
        <v>-</v>
      </c>
      <c r="Y181" s="114"/>
      <c r="AA181" s="114"/>
      <c r="AD181" s="114"/>
      <c r="AF181" s="271">
        <v>9.6714057459844938</v>
      </c>
      <c r="AG181" s="271">
        <v>9.6714057459844938</v>
      </c>
      <c r="AH181" s="271">
        <v>9.6714057459844938</v>
      </c>
      <c r="AI181" s="271">
        <v>15976978382.318914</v>
      </c>
      <c r="AJ181" s="271">
        <v>15976978382.318914</v>
      </c>
      <c r="AK181" s="271">
        <v>15976978382.318914</v>
      </c>
      <c r="AL181" s="271">
        <v>0.69039788606749353</v>
      </c>
      <c r="AM181" s="271">
        <v>0.69039788606749353</v>
      </c>
      <c r="AN181" s="271">
        <v>0.69039788606749353</v>
      </c>
      <c r="AO181" s="271" t="s">
        <v>122</v>
      </c>
      <c r="AP181" s="271" t="s">
        <v>122</v>
      </c>
      <c r="AQ181" s="271" t="s">
        <v>122</v>
      </c>
      <c r="AR181" s="271" t="s">
        <v>122</v>
      </c>
      <c r="AS181" s="271" t="s">
        <v>122</v>
      </c>
      <c r="AT181" s="271" t="s">
        <v>122</v>
      </c>
      <c r="AU181" s="271">
        <v>-1937251589.6963801</v>
      </c>
      <c r="AV181" s="271">
        <v>-1937251589.6963801</v>
      </c>
      <c r="AW181" s="271">
        <v>-1937251589.6963801</v>
      </c>
      <c r="AX181" s="271">
        <v>-2344074423.5326209</v>
      </c>
      <c r="AY181" s="271">
        <v>-2344074423.5326209</v>
      </c>
      <c r="AZ181" s="271">
        <v>-2344074423.5326209</v>
      </c>
      <c r="BA181" s="271" t="s">
        <v>122</v>
      </c>
      <c r="BB181" s="271" t="s">
        <v>122</v>
      </c>
      <c r="BC181" s="271" t="s">
        <v>122</v>
      </c>
      <c r="BD181" s="271">
        <v>0</v>
      </c>
      <c r="BE181" s="271">
        <v>0</v>
      </c>
      <c r="BF181" s="271">
        <v>0</v>
      </c>
    </row>
    <row r="182" spans="2:58">
      <c r="C182" s="269" t="s">
        <v>303</v>
      </c>
      <c r="E182" s="270">
        <f t="shared" ref="E182:E245" si="160">IFERROR((AF182-$AG182)/$AG182,"-")</f>
        <v>0</v>
      </c>
      <c r="F182" s="270">
        <f t="shared" ref="F182:F245" si="161">IFERROR((AH182-$AG182)/$AG182,"-")</f>
        <v>0</v>
      </c>
      <c r="G182" s="270">
        <f t="shared" ref="G182:G245" si="162">IFERROR((AI182-$AJ182)/$AJ182,"-")</f>
        <v>0</v>
      </c>
      <c r="H182" s="270">
        <f t="shared" ref="H182:H245" si="163">IFERROR((AK182-$AJ182)/$AJ182,"-")</f>
        <v>0</v>
      </c>
      <c r="I182" s="270">
        <f t="shared" ref="I182:I245" si="164">IFERROR((AL182-$AM182)/$AM182,"-")</f>
        <v>0</v>
      </c>
      <c r="J182" s="270">
        <f t="shared" ref="J182:J245" si="165">IFERROR((AN182-$AM182)/$AM182,"-")</f>
        <v>0</v>
      </c>
      <c r="K182" s="270" t="str">
        <f t="shared" ref="K182:K245" si="166">IFERROR((AO182-$AP182)/$AP182,"-")</f>
        <v>-</v>
      </c>
      <c r="L182" s="270" t="str">
        <f t="shared" ref="L182:L245" si="167">IFERROR((AQ182-$AP182)/$AP182,"-")</f>
        <v>-</v>
      </c>
      <c r="M182" s="270" t="str">
        <f t="shared" ref="M182:M245" si="168">IFERROR((AR182-$AS182)/$AS182,"-")</f>
        <v>-</v>
      </c>
      <c r="N182" s="270" t="str">
        <f t="shared" ref="N182:N245" si="169">IFERROR((AT182-$AS182)/$AS182,"-")</f>
        <v>-</v>
      </c>
      <c r="O182" s="270">
        <f t="shared" ref="O182:O245" si="170">IFERROR((AU182-$AV182)/$AV182,"-")</f>
        <v>2.0256110485494128E-3</v>
      </c>
      <c r="P182" s="270">
        <f t="shared" ref="P182:P245" si="171">IFERROR((AW182-$AV182)/$AV182,"-")</f>
        <v>-2.0201626206948911E-3</v>
      </c>
      <c r="Q182" s="270">
        <f t="shared" ref="Q182:Q245" si="172">IFERROR((AX182-$AY182)/$AY182,"-")</f>
        <v>2.0256110485487059E-3</v>
      </c>
      <c r="R182" s="270">
        <f t="shared" ref="R182:R245" si="173">IFERROR((AZ182-$AY182)/$AY182,"-")</f>
        <v>-2.0201626206953378E-3</v>
      </c>
      <c r="S182" s="270" t="str">
        <f t="shared" ref="S182:S245" si="174">IFERROR((BA182-$BB182)/$BB182,"-")</f>
        <v>-</v>
      </c>
      <c r="T182" s="270" t="str">
        <f t="shared" ref="T182:T245" si="175">IFERROR((BC182-$BB182)/$BB182,"-")</f>
        <v>-</v>
      </c>
      <c r="U182" s="270" t="str">
        <f t="shared" ref="U182:U245" si="176">IFERROR((BD182-$BE182)/$BE182,"-")</f>
        <v>-</v>
      </c>
      <c r="V182" s="270" t="str">
        <f t="shared" ref="V182:V245" si="177">IFERROR((BF182-$BE182)/$BE182,"-")</f>
        <v>-</v>
      </c>
      <c r="W182" s="114"/>
      <c r="X182" s="114"/>
      <c r="Y182" s="114"/>
      <c r="Z182" s="114"/>
      <c r="AA182" s="114"/>
      <c r="AB182" s="114"/>
      <c r="AC182" s="114"/>
      <c r="AD182" s="114"/>
      <c r="AE182" s="114"/>
      <c r="AF182" s="271">
        <v>9.6714057459844938</v>
      </c>
      <c r="AG182" s="271">
        <v>9.6714057459844938</v>
      </c>
      <c r="AH182" s="271">
        <v>9.6714057459844938</v>
      </c>
      <c r="AI182" s="271">
        <v>15976978382.318914</v>
      </c>
      <c r="AJ182" s="271">
        <v>15976978382.318914</v>
      </c>
      <c r="AK182" s="271">
        <v>15976978382.318914</v>
      </c>
      <c r="AL182" s="271">
        <v>0.69039788606749353</v>
      </c>
      <c r="AM182" s="271">
        <v>0.69039788606749353</v>
      </c>
      <c r="AN182" s="271">
        <v>0.69039788606749353</v>
      </c>
      <c r="AO182" s="271" t="s">
        <v>122</v>
      </c>
      <c r="AP182" s="271" t="s">
        <v>122</v>
      </c>
      <c r="AQ182" s="271" t="s">
        <v>122</v>
      </c>
      <c r="AR182" s="271" t="s">
        <v>122</v>
      </c>
      <c r="AS182" s="271" t="s">
        <v>122</v>
      </c>
      <c r="AT182" s="271" t="s">
        <v>122</v>
      </c>
      <c r="AU182" s="271">
        <v>-1941175707.920289</v>
      </c>
      <c r="AV182" s="271">
        <v>-1937251589.6963801</v>
      </c>
      <c r="AW182" s="271">
        <v>-1933338026.4479938</v>
      </c>
      <c r="AX182" s="271">
        <v>-2348822606.583549</v>
      </c>
      <c r="AY182" s="271">
        <v>-2344074423.5326209</v>
      </c>
      <c r="AZ182" s="271">
        <v>-2339339012.0020723</v>
      </c>
      <c r="BA182" s="271" t="s">
        <v>122</v>
      </c>
      <c r="BB182" s="271" t="s">
        <v>122</v>
      </c>
      <c r="BC182" s="271" t="s">
        <v>122</v>
      </c>
      <c r="BD182" s="271">
        <v>0</v>
      </c>
      <c r="BE182" s="271">
        <v>0</v>
      </c>
      <c r="BF182" s="271">
        <v>0</v>
      </c>
    </row>
    <row r="183" spans="2:58">
      <c r="C183" s="269" t="s">
        <v>304</v>
      </c>
      <c r="E183" s="270">
        <f t="shared" si="160"/>
        <v>4.2647334247786625E-3</v>
      </c>
      <c r="F183" s="270">
        <f t="shared" si="161"/>
        <v>-4.2375286838462279E-3</v>
      </c>
      <c r="G183" s="270">
        <f t="shared" si="162"/>
        <v>7.2593576064155767E-3</v>
      </c>
      <c r="H183" s="270">
        <f t="shared" si="163"/>
        <v>-7.1971907623479912E-3</v>
      </c>
      <c r="I183" s="270">
        <f t="shared" si="164"/>
        <v>0</v>
      </c>
      <c r="J183" s="270">
        <f t="shared" si="165"/>
        <v>0</v>
      </c>
      <c r="K183" s="270" t="str">
        <f t="shared" si="166"/>
        <v>-</v>
      </c>
      <c r="L183" s="270" t="str">
        <f t="shared" si="167"/>
        <v>-</v>
      </c>
      <c r="M183" s="270" t="str">
        <f t="shared" si="168"/>
        <v>-</v>
      </c>
      <c r="N183" s="270" t="str">
        <f t="shared" si="169"/>
        <v>-</v>
      </c>
      <c r="O183" s="270">
        <f t="shared" si="170"/>
        <v>0</v>
      </c>
      <c r="P183" s="270">
        <f t="shared" si="171"/>
        <v>0</v>
      </c>
      <c r="Q183" s="270">
        <f t="shared" si="172"/>
        <v>0</v>
      </c>
      <c r="R183" s="270">
        <f t="shared" si="173"/>
        <v>0</v>
      </c>
      <c r="S183" s="270" t="str">
        <f t="shared" si="174"/>
        <v>-</v>
      </c>
      <c r="T183" s="270" t="str">
        <f t="shared" si="175"/>
        <v>-</v>
      </c>
      <c r="U183" s="270" t="str">
        <f t="shared" si="176"/>
        <v>-</v>
      </c>
      <c r="V183" s="270" t="str">
        <f t="shared" si="177"/>
        <v>-</v>
      </c>
      <c r="W183" s="114"/>
      <c r="X183" s="114"/>
      <c r="Y183" s="114"/>
      <c r="Z183" s="114"/>
      <c r="AA183" s="114"/>
      <c r="AB183" s="114"/>
      <c r="AC183" s="114"/>
      <c r="AD183" s="114"/>
      <c r="AE183" s="114"/>
      <c r="AF183" s="271">
        <v>9.7126517133339902</v>
      </c>
      <c r="AG183" s="271">
        <v>9.6714057459844938</v>
      </c>
      <c r="AH183" s="271">
        <v>9.6304228867227692</v>
      </c>
      <c r="AI183" s="271">
        <v>16092960981.866138</v>
      </c>
      <c r="AJ183" s="271">
        <v>15976978382.318914</v>
      </c>
      <c r="AK183" s="271">
        <v>15861989021.095455</v>
      </c>
      <c r="AL183" s="271">
        <v>0.69039788606749353</v>
      </c>
      <c r="AM183" s="271">
        <v>0.69039788606749353</v>
      </c>
      <c r="AN183" s="271">
        <v>0.69039788606749353</v>
      </c>
      <c r="AO183" s="271" t="s">
        <v>122</v>
      </c>
      <c r="AP183" s="271" t="s">
        <v>122</v>
      </c>
      <c r="AQ183" s="271" t="s">
        <v>122</v>
      </c>
      <c r="AR183" s="271" t="s">
        <v>122</v>
      </c>
      <c r="AS183" s="271" t="s">
        <v>122</v>
      </c>
      <c r="AT183" s="271" t="s">
        <v>122</v>
      </c>
      <c r="AU183" s="271">
        <v>-1937251589.6963801</v>
      </c>
      <c r="AV183" s="271">
        <v>-1937251589.6963801</v>
      </c>
      <c r="AW183" s="271">
        <v>-1937251589.6963801</v>
      </c>
      <c r="AX183" s="271">
        <v>-2344074423.5326209</v>
      </c>
      <c r="AY183" s="271">
        <v>-2344074423.5326209</v>
      </c>
      <c r="AZ183" s="271">
        <v>-2344074423.5326209</v>
      </c>
      <c r="BA183" s="271" t="s">
        <v>122</v>
      </c>
      <c r="BB183" s="271" t="s">
        <v>122</v>
      </c>
      <c r="BC183" s="271" t="s">
        <v>122</v>
      </c>
      <c r="BD183" s="271">
        <v>0</v>
      </c>
      <c r="BE183" s="271">
        <v>0</v>
      </c>
      <c r="BF183" s="271">
        <v>0</v>
      </c>
    </row>
    <row r="184" spans="2:58" hidden="1">
      <c r="B184" s="160" t="s">
        <v>305</v>
      </c>
      <c r="C184" s="160" t="str">
        <f t="shared" ref="C184:C215" ca="1" si="178">VLOOKUP(B184,$B$12:$C$154,2,FALSE)</f>
        <v>Teisinės aplinkos elektros energijos iš atsinaujinančių išteklių gamybos, perdavimo ir vartojimo skatinimui gerinimas</v>
      </c>
      <c r="D184" t="str">
        <f>IF(COUNTIF(E184:BF184,"-")&lt;18,"True","False")</f>
        <v>False</v>
      </c>
      <c r="E184" s="270" t="str">
        <f t="shared" si="160"/>
        <v>-</v>
      </c>
      <c r="F184" s="270" t="str">
        <f t="shared" si="161"/>
        <v>-</v>
      </c>
      <c r="G184" s="270" t="str">
        <f t="shared" si="162"/>
        <v>-</v>
      </c>
      <c r="H184" s="270" t="str">
        <f t="shared" si="163"/>
        <v>-</v>
      </c>
      <c r="I184" s="270" t="str">
        <f t="shared" si="164"/>
        <v>-</v>
      </c>
      <c r="J184" s="270" t="str">
        <f t="shared" si="165"/>
        <v>-</v>
      </c>
      <c r="K184" s="270" t="str">
        <f t="shared" si="166"/>
        <v>-</v>
      </c>
      <c r="L184" s="270" t="str">
        <f t="shared" si="167"/>
        <v>-</v>
      </c>
      <c r="M184" s="270" t="str">
        <f t="shared" si="168"/>
        <v>-</v>
      </c>
      <c r="N184" s="270" t="str">
        <f t="shared" si="169"/>
        <v>-</v>
      </c>
      <c r="O184" s="270" t="str">
        <f t="shared" si="170"/>
        <v>-</v>
      </c>
      <c r="P184" s="270" t="str">
        <f t="shared" si="171"/>
        <v>-</v>
      </c>
      <c r="Q184" s="270" t="str">
        <f t="shared" si="172"/>
        <v>-</v>
      </c>
      <c r="R184" s="270" t="str">
        <f t="shared" si="173"/>
        <v>-</v>
      </c>
      <c r="S184" s="270" t="str">
        <f t="shared" si="174"/>
        <v>-</v>
      </c>
      <c r="T184" s="270" t="str">
        <f t="shared" si="175"/>
        <v>-</v>
      </c>
      <c r="U184" s="270" t="str">
        <f t="shared" si="176"/>
        <v>-</v>
      </c>
      <c r="V184" s="270" t="str">
        <f t="shared" si="177"/>
        <v>-</v>
      </c>
      <c r="W184" s="114"/>
      <c r="X184" s="114"/>
      <c r="Y184" s="114"/>
      <c r="Z184" s="114"/>
      <c r="AA184" s="114"/>
      <c r="AB184" s="114"/>
      <c r="AC184" s="114"/>
      <c r="AD184" s="114"/>
      <c r="AE184" s="114"/>
      <c r="AF184" s="271" t="s">
        <v>302</v>
      </c>
      <c r="AG184" s="271" t="s">
        <v>302</v>
      </c>
      <c r="AH184" s="271" t="s">
        <v>302</v>
      </c>
      <c r="AI184" s="271" t="s">
        <v>302</v>
      </c>
      <c r="AJ184" s="271" t="s">
        <v>302</v>
      </c>
      <c r="AK184" s="271" t="s">
        <v>302</v>
      </c>
      <c r="AL184" s="271" t="s">
        <v>302</v>
      </c>
      <c r="AM184" s="271" t="s">
        <v>302</v>
      </c>
      <c r="AN184" s="271" t="s">
        <v>302</v>
      </c>
      <c r="AO184" s="271" t="s">
        <v>302</v>
      </c>
      <c r="AP184" s="271" t="s">
        <v>302</v>
      </c>
      <c r="AQ184" s="271" t="s">
        <v>302</v>
      </c>
      <c r="AR184" s="271" t="s">
        <v>302</v>
      </c>
      <c r="AS184" s="271" t="s">
        <v>302</v>
      </c>
      <c r="AT184" s="271" t="s">
        <v>302</v>
      </c>
      <c r="AU184" s="271" t="s">
        <v>302</v>
      </c>
      <c r="AV184" s="271" t="s">
        <v>302</v>
      </c>
      <c r="AW184" s="271" t="s">
        <v>302</v>
      </c>
      <c r="AX184" s="271" t="s">
        <v>302</v>
      </c>
      <c r="AY184" s="271" t="s">
        <v>302</v>
      </c>
      <c r="AZ184" s="271" t="s">
        <v>302</v>
      </c>
      <c r="BA184" s="271" t="s">
        <v>302</v>
      </c>
      <c r="BB184" s="271" t="s">
        <v>302</v>
      </c>
      <c r="BC184" s="271" t="s">
        <v>302</v>
      </c>
      <c r="BD184" s="271" t="s">
        <v>302</v>
      </c>
      <c r="BE184" s="271" t="s">
        <v>302</v>
      </c>
      <c r="BF184" s="271" t="s">
        <v>302</v>
      </c>
    </row>
    <row r="185" spans="2:58" hidden="1">
      <c r="B185" s="160" t="s">
        <v>306</v>
      </c>
      <c r="C185" s="160" t="str">
        <f t="shared" ca="1" si="178"/>
        <v>Viešųjų pirkimų įsigyti paslaugas parengiamiesiems darbams jūrinių vėjo elektrinių plėtrai vykdymas</v>
      </c>
      <c r="D185" t="str">
        <f t="shared" ref="D185:D260" si="179">IF(COUNTIF(E185:BF185,"-")&lt;18,"True","False")</f>
        <v>False</v>
      </c>
      <c r="E185" s="270" t="str">
        <f t="shared" si="160"/>
        <v>-</v>
      </c>
      <c r="F185" s="270" t="str">
        <f t="shared" si="161"/>
        <v>-</v>
      </c>
      <c r="G185" s="270" t="str">
        <f t="shared" si="162"/>
        <v>-</v>
      </c>
      <c r="H185" s="270" t="str">
        <f t="shared" si="163"/>
        <v>-</v>
      </c>
      <c r="I185" s="270" t="str">
        <f t="shared" si="164"/>
        <v>-</v>
      </c>
      <c r="J185" s="270" t="str">
        <f t="shared" si="165"/>
        <v>-</v>
      </c>
      <c r="K185" s="270" t="str">
        <f t="shared" si="166"/>
        <v>-</v>
      </c>
      <c r="L185" s="270" t="str">
        <f t="shared" si="167"/>
        <v>-</v>
      </c>
      <c r="M185" s="270" t="str">
        <f t="shared" si="168"/>
        <v>-</v>
      </c>
      <c r="N185" s="270" t="str">
        <f t="shared" si="169"/>
        <v>-</v>
      </c>
      <c r="O185" s="270" t="str">
        <f t="shared" si="170"/>
        <v>-</v>
      </c>
      <c r="P185" s="270" t="str">
        <f t="shared" si="171"/>
        <v>-</v>
      </c>
      <c r="Q185" s="270" t="str">
        <f t="shared" si="172"/>
        <v>-</v>
      </c>
      <c r="R185" s="270" t="str">
        <f t="shared" si="173"/>
        <v>-</v>
      </c>
      <c r="S185" s="270" t="str">
        <f t="shared" si="174"/>
        <v>-</v>
      </c>
      <c r="T185" s="270" t="str">
        <f t="shared" si="175"/>
        <v>-</v>
      </c>
      <c r="U185" s="270" t="str">
        <f t="shared" si="176"/>
        <v>-</v>
      </c>
      <c r="V185" s="270" t="str">
        <f t="shared" si="177"/>
        <v>-</v>
      </c>
      <c r="W185" s="114"/>
      <c r="X185" s="114"/>
      <c r="Y185" s="114"/>
      <c r="Z185" s="114"/>
      <c r="AA185" s="114"/>
      <c r="AB185" s="114"/>
      <c r="AC185" s="114"/>
      <c r="AD185" s="114"/>
      <c r="AE185" s="114"/>
      <c r="AF185" s="271" t="s">
        <v>302</v>
      </c>
      <c r="AG185" s="271" t="s">
        <v>302</v>
      </c>
      <c r="AH185" s="271" t="s">
        <v>302</v>
      </c>
      <c r="AI185" s="271" t="s">
        <v>302</v>
      </c>
      <c r="AJ185" s="271" t="s">
        <v>302</v>
      </c>
      <c r="AK185" s="271" t="s">
        <v>302</v>
      </c>
      <c r="AL185" s="271" t="s">
        <v>302</v>
      </c>
      <c r="AM185" s="271" t="s">
        <v>302</v>
      </c>
      <c r="AN185" s="271" t="s">
        <v>302</v>
      </c>
      <c r="AO185" s="271" t="s">
        <v>302</v>
      </c>
      <c r="AP185" s="271" t="s">
        <v>302</v>
      </c>
      <c r="AQ185" s="271" t="s">
        <v>302</v>
      </c>
      <c r="AR185" s="271" t="s">
        <v>302</v>
      </c>
      <c r="AS185" s="271" t="s">
        <v>302</v>
      </c>
      <c r="AT185" s="271" t="s">
        <v>302</v>
      </c>
      <c r="AU185" s="271" t="s">
        <v>302</v>
      </c>
      <c r="AV185" s="271" t="s">
        <v>302</v>
      </c>
      <c r="AW185" s="271" t="s">
        <v>302</v>
      </c>
      <c r="AX185" s="271" t="s">
        <v>302</v>
      </c>
      <c r="AY185" s="271" t="s">
        <v>302</v>
      </c>
      <c r="AZ185" s="271" t="s">
        <v>302</v>
      </c>
      <c r="BA185" s="271" t="s">
        <v>302</v>
      </c>
      <c r="BB185" s="271" t="s">
        <v>302</v>
      </c>
      <c r="BC185" s="271" t="s">
        <v>302</v>
      </c>
      <c r="BD185" s="271" t="s">
        <v>302</v>
      </c>
      <c r="BE185" s="271" t="s">
        <v>302</v>
      </c>
      <c r="BF185" s="271" t="s">
        <v>302</v>
      </c>
    </row>
    <row r="186" spans="2:58" hidden="1">
      <c r="B186" s="160" t="s">
        <v>307</v>
      </c>
      <c r="C186" s="160" t="str">
        <f t="shared" ca="1" si="178"/>
        <v>Projektų finansavimo sąlygų aprašo parengimas naujiems elektros energijos gamybos iš AEI pajėgumams kurti</v>
      </c>
      <c r="D186" t="str">
        <f t="shared" si="179"/>
        <v>False</v>
      </c>
      <c r="E186" s="270" t="str">
        <f t="shared" si="160"/>
        <v>-</v>
      </c>
      <c r="F186" s="270" t="str">
        <f t="shared" si="161"/>
        <v>-</v>
      </c>
      <c r="G186" s="270" t="str">
        <f t="shared" si="162"/>
        <v>-</v>
      </c>
      <c r="H186" s="270" t="str">
        <f t="shared" si="163"/>
        <v>-</v>
      </c>
      <c r="I186" s="270" t="str">
        <f t="shared" si="164"/>
        <v>-</v>
      </c>
      <c r="J186" s="270" t="str">
        <f t="shared" si="165"/>
        <v>-</v>
      </c>
      <c r="K186" s="270" t="str">
        <f t="shared" si="166"/>
        <v>-</v>
      </c>
      <c r="L186" s="270" t="str">
        <f t="shared" si="167"/>
        <v>-</v>
      </c>
      <c r="M186" s="270" t="str">
        <f t="shared" si="168"/>
        <v>-</v>
      </c>
      <c r="N186" s="270" t="str">
        <f t="shared" si="169"/>
        <v>-</v>
      </c>
      <c r="O186" s="270" t="str">
        <f t="shared" si="170"/>
        <v>-</v>
      </c>
      <c r="P186" s="270" t="str">
        <f t="shared" si="171"/>
        <v>-</v>
      </c>
      <c r="Q186" s="270" t="str">
        <f t="shared" si="172"/>
        <v>-</v>
      </c>
      <c r="R186" s="270" t="str">
        <f t="shared" si="173"/>
        <v>-</v>
      </c>
      <c r="S186" s="270" t="str">
        <f t="shared" si="174"/>
        <v>-</v>
      </c>
      <c r="T186" s="270" t="str">
        <f t="shared" si="175"/>
        <v>-</v>
      </c>
      <c r="U186" s="270" t="str">
        <f t="shared" si="176"/>
        <v>-</v>
      </c>
      <c r="V186" s="270" t="str">
        <f t="shared" si="177"/>
        <v>-</v>
      </c>
      <c r="W186" s="114"/>
      <c r="X186" s="114"/>
      <c r="Y186" s="114"/>
      <c r="Z186" s="114"/>
      <c r="AA186" s="114"/>
      <c r="AB186" s="114"/>
      <c r="AC186" s="114"/>
      <c r="AD186" s="114"/>
      <c r="AE186" s="114"/>
      <c r="AF186" s="271" t="s">
        <v>302</v>
      </c>
      <c r="AG186" s="271" t="s">
        <v>302</v>
      </c>
      <c r="AH186" s="271" t="s">
        <v>302</v>
      </c>
      <c r="AI186" s="271" t="s">
        <v>302</v>
      </c>
      <c r="AJ186" s="271" t="s">
        <v>302</v>
      </c>
      <c r="AK186" s="271" t="s">
        <v>302</v>
      </c>
      <c r="AL186" s="271" t="s">
        <v>302</v>
      </c>
      <c r="AM186" s="271" t="s">
        <v>302</v>
      </c>
      <c r="AN186" s="271" t="s">
        <v>302</v>
      </c>
      <c r="AO186" s="271" t="s">
        <v>302</v>
      </c>
      <c r="AP186" s="271" t="s">
        <v>302</v>
      </c>
      <c r="AQ186" s="271" t="s">
        <v>302</v>
      </c>
      <c r="AR186" s="271" t="s">
        <v>302</v>
      </c>
      <c r="AS186" s="271" t="s">
        <v>302</v>
      </c>
      <c r="AT186" s="271" t="s">
        <v>302</v>
      </c>
      <c r="AU186" s="271" t="s">
        <v>302</v>
      </c>
      <c r="AV186" s="271" t="s">
        <v>302</v>
      </c>
      <c r="AW186" s="271" t="s">
        <v>302</v>
      </c>
      <c r="AX186" s="271" t="s">
        <v>302</v>
      </c>
      <c r="AY186" s="271" t="s">
        <v>302</v>
      </c>
      <c r="AZ186" s="271" t="s">
        <v>302</v>
      </c>
      <c r="BA186" s="271" t="s">
        <v>302</v>
      </c>
      <c r="BB186" s="271" t="s">
        <v>302</v>
      </c>
      <c r="BC186" s="271" t="s">
        <v>302</v>
      </c>
      <c r="BD186" s="271" t="s">
        <v>302</v>
      </c>
      <c r="BE186" s="271" t="s">
        <v>302</v>
      </c>
      <c r="BF186" s="271" t="s">
        <v>302</v>
      </c>
    </row>
    <row r="187" spans="2:58" hidden="1">
      <c r="B187" s="160" t="s">
        <v>308</v>
      </c>
      <c r="C187" s="160" t="str">
        <f t="shared" ca="1" si="178"/>
        <v>Projektų finansavimo sąlygų aprašo parengimas naujiems (individualių) elektros energijos iš AEI saugojimo pajėgumai kurti</v>
      </c>
      <c r="D187" t="str">
        <f t="shared" si="179"/>
        <v>False</v>
      </c>
      <c r="E187" s="270" t="str">
        <f t="shared" si="160"/>
        <v>-</v>
      </c>
      <c r="F187" s="270" t="str">
        <f t="shared" si="161"/>
        <v>-</v>
      </c>
      <c r="G187" s="270" t="str">
        <f t="shared" si="162"/>
        <v>-</v>
      </c>
      <c r="H187" s="270" t="str">
        <f t="shared" si="163"/>
        <v>-</v>
      </c>
      <c r="I187" s="270" t="str">
        <f t="shared" si="164"/>
        <v>-</v>
      </c>
      <c r="J187" s="270" t="str">
        <f t="shared" si="165"/>
        <v>-</v>
      </c>
      <c r="K187" s="270" t="str">
        <f t="shared" si="166"/>
        <v>-</v>
      </c>
      <c r="L187" s="270" t="str">
        <f t="shared" si="167"/>
        <v>-</v>
      </c>
      <c r="M187" s="270" t="str">
        <f t="shared" si="168"/>
        <v>-</v>
      </c>
      <c r="N187" s="270" t="str">
        <f t="shared" si="169"/>
        <v>-</v>
      </c>
      <c r="O187" s="270" t="str">
        <f t="shared" si="170"/>
        <v>-</v>
      </c>
      <c r="P187" s="270" t="str">
        <f t="shared" si="171"/>
        <v>-</v>
      </c>
      <c r="Q187" s="270" t="str">
        <f t="shared" si="172"/>
        <v>-</v>
      </c>
      <c r="R187" s="270" t="str">
        <f t="shared" si="173"/>
        <v>-</v>
      </c>
      <c r="S187" s="270" t="str">
        <f t="shared" si="174"/>
        <v>-</v>
      </c>
      <c r="T187" s="270" t="str">
        <f t="shared" si="175"/>
        <v>-</v>
      </c>
      <c r="U187" s="270" t="str">
        <f t="shared" si="176"/>
        <v>-</v>
      </c>
      <c r="V187" s="270" t="str">
        <f t="shared" si="177"/>
        <v>-</v>
      </c>
      <c r="W187" s="114"/>
      <c r="X187" s="114"/>
      <c r="Y187" s="114"/>
      <c r="Z187" s="114"/>
      <c r="AA187" s="114"/>
      <c r="AB187" s="114"/>
      <c r="AC187" s="114"/>
      <c r="AD187" s="114"/>
      <c r="AE187" s="114"/>
      <c r="AF187" s="271" t="s">
        <v>302</v>
      </c>
      <c r="AG187" s="271" t="s">
        <v>302</v>
      </c>
      <c r="AH187" s="271" t="s">
        <v>302</v>
      </c>
      <c r="AI187" s="271" t="s">
        <v>302</v>
      </c>
      <c r="AJ187" s="271" t="s">
        <v>302</v>
      </c>
      <c r="AK187" s="271" t="s">
        <v>302</v>
      </c>
      <c r="AL187" s="271" t="s">
        <v>302</v>
      </c>
      <c r="AM187" s="271" t="s">
        <v>302</v>
      </c>
      <c r="AN187" s="271" t="s">
        <v>302</v>
      </c>
      <c r="AO187" s="271" t="s">
        <v>302</v>
      </c>
      <c r="AP187" s="271" t="s">
        <v>302</v>
      </c>
      <c r="AQ187" s="271" t="s">
        <v>302</v>
      </c>
      <c r="AR187" s="271" t="s">
        <v>302</v>
      </c>
      <c r="AS187" s="271" t="s">
        <v>302</v>
      </c>
      <c r="AT187" s="271" t="s">
        <v>302</v>
      </c>
      <c r="AU187" s="271" t="s">
        <v>302</v>
      </c>
      <c r="AV187" s="271" t="s">
        <v>302</v>
      </c>
      <c r="AW187" s="271" t="s">
        <v>302</v>
      </c>
      <c r="AX187" s="271" t="s">
        <v>302</v>
      </c>
      <c r="AY187" s="271" t="s">
        <v>302</v>
      </c>
      <c r="AZ187" s="271" t="s">
        <v>302</v>
      </c>
      <c r="BA187" s="271" t="s">
        <v>302</v>
      </c>
      <c r="BB187" s="271" t="s">
        <v>302</v>
      </c>
      <c r="BC187" s="271" t="s">
        <v>302</v>
      </c>
      <c r="BD187" s="271" t="s">
        <v>302</v>
      </c>
      <c r="BE187" s="271" t="s">
        <v>302</v>
      </c>
      <c r="BF187" s="271" t="s">
        <v>302</v>
      </c>
    </row>
    <row r="188" spans="2:58" hidden="1">
      <c r="B188" s="160" t="s">
        <v>309</v>
      </c>
      <c r="C188" s="160" t="str">
        <f t="shared" ca="1" si="178"/>
        <v>Investicinės aplinkos gerinimas AEI plėtotojams</v>
      </c>
      <c r="D188" t="str">
        <f t="shared" si="179"/>
        <v>False</v>
      </c>
      <c r="E188" s="270" t="str">
        <f t="shared" si="160"/>
        <v>-</v>
      </c>
      <c r="F188" s="270" t="str">
        <f t="shared" si="161"/>
        <v>-</v>
      </c>
      <c r="G188" s="270" t="str">
        <f t="shared" si="162"/>
        <v>-</v>
      </c>
      <c r="H188" s="270" t="str">
        <f t="shared" si="163"/>
        <v>-</v>
      </c>
      <c r="I188" s="270" t="str">
        <f t="shared" si="164"/>
        <v>-</v>
      </c>
      <c r="J188" s="270" t="str">
        <f t="shared" si="165"/>
        <v>-</v>
      </c>
      <c r="K188" s="270" t="str">
        <f t="shared" si="166"/>
        <v>-</v>
      </c>
      <c r="L188" s="270" t="str">
        <f t="shared" si="167"/>
        <v>-</v>
      </c>
      <c r="M188" s="270" t="str">
        <f t="shared" si="168"/>
        <v>-</v>
      </c>
      <c r="N188" s="270" t="str">
        <f t="shared" si="169"/>
        <v>-</v>
      </c>
      <c r="O188" s="270" t="str">
        <f t="shared" si="170"/>
        <v>-</v>
      </c>
      <c r="P188" s="270" t="str">
        <f t="shared" si="171"/>
        <v>-</v>
      </c>
      <c r="Q188" s="270" t="str">
        <f t="shared" si="172"/>
        <v>-</v>
      </c>
      <c r="R188" s="270" t="str">
        <f t="shared" si="173"/>
        <v>-</v>
      </c>
      <c r="S188" s="270" t="str">
        <f t="shared" si="174"/>
        <v>-</v>
      </c>
      <c r="T188" s="270" t="str">
        <f t="shared" si="175"/>
        <v>-</v>
      </c>
      <c r="U188" s="270" t="str">
        <f t="shared" si="176"/>
        <v>-</v>
      </c>
      <c r="V188" s="270" t="str">
        <f t="shared" si="177"/>
        <v>-</v>
      </c>
      <c r="W188" s="114"/>
      <c r="X188" s="114"/>
      <c r="Y188" s="114"/>
      <c r="Z188" s="114"/>
      <c r="AA188" s="114"/>
      <c r="AB188" s="114"/>
      <c r="AC188" s="114"/>
      <c r="AD188" s="114"/>
      <c r="AE188" s="114"/>
      <c r="AF188" s="271" t="s">
        <v>302</v>
      </c>
      <c r="AG188" s="271" t="s">
        <v>302</v>
      </c>
      <c r="AH188" s="271" t="s">
        <v>302</v>
      </c>
      <c r="AI188" s="271" t="s">
        <v>302</v>
      </c>
      <c r="AJ188" s="271" t="s">
        <v>302</v>
      </c>
      <c r="AK188" s="271" t="s">
        <v>302</v>
      </c>
      <c r="AL188" s="271" t="s">
        <v>302</v>
      </c>
      <c r="AM188" s="271" t="s">
        <v>302</v>
      </c>
      <c r="AN188" s="271" t="s">
        <v>302</v>
      </c>
      <c r="AO188" s="271" t="s">
        <v>302</v>
      </c>
      <c r="AP188" s="271" t="s">
        <v>302</v>
      </c>
      <c r="AQ188" s="271" t="s">
        <v>302</v>
      </c>
      <c r="AR188" s="271" t="s">
        <v>302</v>
      </c>
      <c r="AS188" s="271" t="s">
        <v>302</v>
      </c>
      <c r="AT188" s="271" t="s">
        <v>302</v>
      </c>
      <c r="AU188" s="271" t="s">
        <v>302</v>
      </c>
      <c r="AV188" s="271" t="s">
        <v>302</v>
      </c>
      <c r="AW188" s="271" t="s">
        <v>302</v>
      </c>
      <c r="AX188" s="271" t="s">
        <v>302</v>
      </c>
      <c r="AY188" s="271" t="s">
        <v>302</v>
      </c>
      <c r="AZ188" s="271" t="s">
        <v>302</v>
      </c>
      <c r="BA188" s="271" t="s">
        <v>302</v>
      </c>
      <c r="BB188" s="271" t="s">
        <v>302</v>
      </c>
      <c r="BC188" s="271" t="s">
        <v>302</v>
      </c>
      <c r="BD188" s="271" t="s">
        <v>302</v>
      </c>
      <c r="BE188" s="271" t="s">
        <v>302</v>
      </c>
      <c r="BF188" s="271" t="s">
        <v>302</v>
      </c>
    </row>
    <row r="189" spans="2:58" hidden="1">
      <c r="B189" s="160" t="s">
        <v>310</v>
      </c>
      <c r="C189" s="160" t="str">
        <f t="shared" ca="1" si="178"/>
        <v>Veikla</v>
      </c>
      <c r="D189" t="str">
        <f t="shared" si="179"/>
        <v>False</v>
      </c>
      <c r="E189" s="270" t="str">
        <f t="shared" si="160"/>
        <v>-</v>
      </c>
      <c r="F189" s="270" t="str">
        <f t="shared" si="161"/>
        <v>-</v>
      </c>
      <c r="G189" s="270" t="str">
        <f t="shared" si="162"/>
        <v>-</v>
      </c>
      <c r="H189" s="270" t="str">
        <f t="shared" si="163"/>
        <v>-</v>
      </c>
      <c r="I189" s="270" t="str">
        <f t="shared" si="164"/>
        <v>-</v>
      </c>
      <c r="J189" s="270" t="str">
        <f t="shared" si="165"/>
        <v>-</v>
      </c>
      <c r="K189" s="270" t="str">
        <f t="shared" si="166"/>
        <v>-</v>
      </c>
      <c r="L189" s="270" t="str">
        <f t="shared" si="167"/>
        <v>-</v>
      </c>
      <c r="M189" s="270" t="str">
        <f t="shared" si="168"/>
        <v>-</v>
      </c>
      <c r="N189" s="270" t="str">
        <f t="shared" si="169"/>
        <v>-</v>
      </c>
      <c r="O189" s="270" t="str">
        <f t="shared" si="170"/>
        <v>-</v>
      </c>
      <c r="P189" s="270" t="str">
        <f t="shared" si="171"/>
        <v>-</v>
      </c>
      <c r="Q189" s="270" t="str">
        <f t="shared" si="172"/>
        <v>-</v>
      </c>
      <c r="R189" s="270" t="str">
        <f t="shared" si="173"/>
        <v>-</v>
      </c>
      <c r="S189" s="270" t="str">
        <f t="shared" si="174"/>
        <v>-</v>
      </c>
      <c r="T189" s="270" t="str">
        <f t="shared" si="175"/>
        <v>-</v>
      </c>
      <c r="U189" s="270" t="str">
        <f t="shared" si="176"/>
        <v>-</v>
      </c>
      <c r="V189" s="270" t="str">
        <f t="shared" si="177"/>
        <v>-</v>
      </c>
      <c r="W189" s="114"/>
      <c r="X189" s="114"/>
      <c r="Y189" s="114"/>
      <c r="Z189" s="114"/>
      <c r="AA189" s="114"/>
      <c r="AB189" s="114"/>
      <c r="AC189" s="114"/>
      <c r="AD189" s="114"/>
      <c r="AE189" s="114"/>
      <c r="AF189" s="271" t="s">
        <v>302</v>
      </c>
      <c r="AG189" s="271" t="s">
        <v>302</v>
      </c>
      <c r="AH189" s="271" t="s">
        <v>302</v>
      </c>
      <c r="AI189" s="271" t="s">
        <v>302</v>
      </c>
      <c r="AJ189" s="271" t="s">
        <v>302</v>
      </c>
      <c r="AK189" s="271" t="s">
        <v>302</v>
      </c>
      <c r="AL189" s="271" t="s">
        <v>302</v>
      </c>
      <c r="AM189" s="271" t="s">
        <v>302</v>
      </c>
      <c r="AN189" s="271" t="s">
        <v>302</v>
      </c>
      <c r="AO189" s="271" t="s">
        <v>302</v>
      </c>
      <c r="AP189" s="271" t="s">
        <v>302</v>
      </c>
      <c r="AQ189" s="271" t="s">
        <v>302</v>
      </c>
      <c r="AR189" s="271" t="s">
        <v>302</v>
      </c>
      <c r="AS189" s="271" t="s">
        <v>302</v>
      </c>
      <c r="AT189" s="271" t="s">
        <v>302</v>
      </c>
      <c r="AU189" s="271" t="s">
        <v>302</v>
      </c>
      <c r="AV189" s="271" t="s">
        <v>302</v>
      </c>
      <c r="AW189" s="271" t="s">
        <v>302</v>
      </c>
      <c r="AX189" s="271" t="s">
        <v>302</v>
      </c>
      <c r="AY189" s="271" t="s">
        <v>302</v>
      </c>
      <c r="AZ189" s="271" t="s">
        <v>302</v>
      </c>
      <c r="BA189" s="271" t="s">
        <v>302</v>
      </c>
      <c r="BB189" s="271" t="s">
        <v>302</v>
      </c>
      <c r="BC189" s="271" t="s">
        <v>302</v>
      </c>
      <c r="BD189" s="271" t="s">
        <v>302</v>
      </c>
      <c r="BE189" s="271" t="s">
        <v>302</v>
      </c>
      <c r="BF189" s="271" t="s">
        <v>302</v>
      </c>
    </row>
    <row r="190" spans="2:58" hidden="1">
      <c r="B190" s="160" t="s">
        <v>311</v>
      </c>
      <c r="C190" s="160" t="str">
        <f t="shared" ca="1" si="178"/>
        <v>Veikla</v>
      </c>
      <c r="D190" t="str">
        <f t="shared" si="179"/>
        <v>False</v>
      </c>
      <c r="E190" s="270" t="str">
        <f t="shared" si="160"/>
        <v>-</v>
      </c>
      <c r="F190" s="270" t="str">
        <f t="shared" si="161"/>
        <v>-</v>
      </c>
      <c r="G190" s="270" t="str">
        <f t="shared" si="162"/>
        <v>-</v>
      </c>
      <c r="H190" s="270" t="str">
        <f t="shared" si="163"/>
        <v>-</v>
      </c>
      <c r="I190" s="270" t="str">
        <f t="shared" si="164"/>
        <v>-</v>
      </c>
      <c r="J190" s="270" t="str">
        <f t="shared" si="165"/>
        <v>-</v>
      </c>
      <c r="K190" s="270" t="str">
        <f t="shared" si="166"/>
        <v>-</v>
      </c>
      <c r="L190" s="270" t="str">
        <f t="shared" si="167"/>
        <v>-</v>
      </c>
      <c r="M190" s="270" t="str">
        <f t="shared" si="168"/>
        <v>-</v>
      </c>
      <c r="N190" s="270" t="str">
        <f t="shared" si="169"/>
        <v>-</v>
      </c>
      <c r="O190" s="270" t="str">
        <f t="shared" si="170"/>
        <v>-</v>
      </c>
      <c r="P190" s="270" t="str">
        <f t="shared" si="171"/>
        <v>-</v>
      </c>
      <c r="Q190" s="270" t="str">
        <f t="shared" si="172"/>
        <v>-</v>
      </c>
      <c r="R190" s="270" t="str">
        <f t="shared" si="173"/>
        <v>-</v>
      </c>
      <c r="S190" s="270" t="str">
        <f t="shared" si="174"/>
        <v>-</v>
      </c>
      <c r="T190" s="270" t="str">
        <f t="shared" si="175"/>
        <v>-</v>
      </c>
      <c r="U190" s="270" t="str">
        <f t="shared" si="176"/>
        <v>-</v>
      </c>
      <c r="V190" s="270" t="str">
        <f t="shared" si="177"/>
        <v>-</v>
      </c>
      <c r="W190" s="114"/>
      <c r="X190" s="114"/>
      <c r="Y190" s="114"/>
      <c r="Z190" s="114"/>
      <c r="AA190" s="114"/>
      <c r="AB190" s="114"/>
      <c r="AC190" s="114"/>
      <c r="AD190" s="114"/>
      <c r="AE190" s="114"/>
      <c r="AF190" s="271" t="s">
        <v>302</v>
      </c>
      <c r="AG190" s="271" t="s">
        <v>302</v>
      </c>
      <c r="AH190" s="271" t="s">
        <v>302</v>
      </c>
      <c r="AI190" s="271" t="s">
        <v>302</v>
      </c>
      <c r="AJ190" s="271" t="s">
        <v>302</v>
      </c>
      <c r="AK190" s="271" t="s">
        <v>302</v>
      </c>
      <c r="AL190" s="271" t="s">
        <v>302</v>
      </c>
      <c r="AM190" s="271" t="s">
        <v>302</v>
      </c>
      <c r="AN190" s="271" t="s">
        <v>302</v>
      </c>
      <c r="AO190" s="271" t="s">
        <v>302</v>
      </c>
      <c r="AP190" s="271" t="s">
        <v>302</v>
      </c>
      <c r="AQ190" s="271" t="s">
        <v>302</v>
      </c>
      <c r="AR190" s="271" t="s">
        <v>302</v>
      </c>
      <c r="AS190" s="271" t="s">
        <v>302</v>
      </c>
      <c r="AT190" s="271" t="s">
        <v>302</v>
      </c>
      <c r="AU190" s="271" t="s">
        <v>302</v>
      </c>
      <c r="AV190" s="271" t="s">
        <v>302</v>
      </c>
      <c r="AW190" s="271" t="s">
        <v>302</v>
      </c>
      <c r="AX190" s="271" t="s">
        <v>302</v>
      </c>
      <c r="AY190" s="271" t="s">
        <v>302</v>
      </c>
      <c r="AZ190" s="271" t="s">
        <v>302</v>
      </c>
      <c r="BA190" s="271" t="s">
        <v>302</v>
      </c>
      <c r="BB190" s="271" t="s">
        <v>302</v>
      </c>
      <c r="BC190" s="271" t="s">
        <v>302</v>
      </c>
      <c r="BD190" s="271" t="s">
        <v>302</v>
      </c>
      <c r="BE190" s="271" t="s">
        <v>302</v>
      </c>
      <c r="BF190" s="271" t="s">
        <v>302</v>
      </c>
    </row>
    <row r="191" spans="2:58" hidden="1">
      <c r="B191" s="160" t="s">
        <v>312</v>
      </c>
      <c r="C191" s="160" t="str">
        <f t="shared" ca="1" si="178"/>
        <v>Veikla</v>
      </c>
      <c r="D191" t="str">
        <f t="shared" si="179"/>
        <v>False</v>
      </c>
      <c r="E191" s="270" t="str">
        <f t="shared" si="160"/>
        <v>-</v>
      </c>
      <c r="F191" s="270" t="str">
        <f t="shared" si="161"/>
        <v>-</v>
      </c>
      <c r="G191" s="270" t="str">
        <f t="shared" si="162"/>
        <v>-</v>
      </c>
      <c r="H191" s="270" t="str">
        <f t="shared" si="163"/>
        <v>-</v>
      </c>
      <c r="I191" s="270" t="str">
        <f t="shared" si="164"/>
        <v>-</v>
      </c>
      <c r="J191" s="270" t="str">
        <f t="shared" si="165"/>
        <v>-</v>
      </c>
      <c r="K191" s="270" t="str">
        <f t="shared" si="166"/>
        <v>-</v>
      </c>
      <c r="L191" s="270" t="str">
        <f t="shared" si="167"/>
        <v>-</v>
      </c>
      <c r="M191" s="270" t="str">
        <f t="shared" si="168"/>
        <v>-</v>
      </c>
      <c r="N191" s="270" t="str">
        <f t="shared" si="169"/>
        <v>-</v>
      </c>
      <c r="O191" s="270" t="str">
        <f t="shared" si="170"/>
        <v>-</v>
      </c>
      <c r="P191" s="270" t="str">
        <f t="shared" si="171"/>
        <v>-</v>
      </c>
      <c r="Q191" s="270" t="str">
        <f t="shared" si="172"/>
        <v>-</v>
      </c>
      <c r="R191" s="270" t="str">
        <f t="shared" si="173"/>
        <v>-</v>
      </c>
      <c r="S191" s="270" t="str">
        <f t="shared" si="174"/>
        <v>-</v>
      </c>
      <c r="T191" s="270" t="str">
        <f t="shared" si="175"/>
        <v>-</v>
      </c>
      <c r="U191" s="270" t="str">
        <f t="shared" si="176"/>
        <v>-</v>
      </c>
      <c r="V191" s="270" t="str">
        <f t="shared" si="177"/>
        <v>-</v>
      </c>
      <c r="W191" s="114"/>
      <c r="X191" s="114"/>
      <c r="Y191" s="114"/>
      <c r="Z191" s="114"/>
      <c r="AA191" s="114"/>
      <c r="AB191" s="114"/>
      <c r="AC191" s="114"/>
      <c r="AD191" s="114"/>
      <c r="AE191" s="114"/>
      <c r="AF191" s="271" t="s">
        <v>302</v>
      </c>
      <c r="AG191" s="271" t="s">
        <v>302</v>
      </c>
      <c r="AH191" s="271" t="s">
        <v>302</v>
      </c>
      <c r="AI191" s="271" t="s">
        <v>302</v>
      </c>
      <c r="AJ191" s="271" t="s">
        <v>302</v>
      </c>
      <c r="AK191" s="271" t="s">
        <v>302</v>
      </c>
      <c r="AL191" s="271" t="s">
        <v>302</v>
      </c>
      <c r="AM191" s="271" t="s">
        <v>302</v>
      </c>
      <c r="AN191" s="271" t="s">
        <v>302</v>
      </c>
      <c r="AO191" s="271" t="s">
        <v>302</v>
      </c>
      <c r="AP191" s="271" t="s">
        <v>302</v>
      </c>
      <c r="AQ191" s="271" t="s">
        <v>302</v>
      </c>
      <c r="AR191" s="271" t="s">
        <v>302</v>
      </c>
      <c r="AS191" s="271" t="s">
        <v>302</v>
      </c>
      <c r="AT191" s="271" t="s">
        <v>302</v>
      </c>
      <c r="AU191" s="271" t="s">
        <v>302</v>
      </c>
      <c r="AV191" s="271" t="s">
        <v>302</v>
      </c>
      <c r="AW191" s="271" t="s">
        <v>302</v>
      </c>
      <c r="AX191" s="271" t="s">
        <v>302</v>
      </c>
      <c r="AY191" s="271" t="s">
        <v>302</v>
      </c>
      <c r="AZ191" s="271" t="s">
        <v>302</v>
      </c>
      <c r="BA191" s="271" t="s">
        <v>302</v>
      </c>
      <c r="BB191" s="271" t="s">
        <v>302</v>
      </c>
      <c r="BC191" s="271" t="s">
        <v>302</v>
      </c>
      <c r="BD191" s="271" t="s">
        <v>302</v>
      </c>
      <c r="BE191" s="271" t="s">
        <v>302</v>
      </c>
      <c r="BF191" s="271" t="s">
        <v>302</v>
      </c>
    </row>
    <row r="192" spans="2:58" hidden="1">
      <c r="B192" s="160" t="s">
        <v>313</v>
      </c>
      <c r="C192" s="160" t="str">
        <f t="shared" ca="1" si="178"/>
        <v>Investicijos (privataus ir NVO sektoriaus)</v>
      </c>
      <c r="D192" t="str">
        <f t="shared" si="179"/>
        <v>False</v>
      </c>
      <c r="E192" s="270" t="str">
        <f t="shared" si="160"/>
        <v>-</v>
      </c>
      <c r="F192" s="270" t="str">
        <f t="shared" si="161"/>
        <v>-</v>
      </c>
      <c r="G192" s="270" t="str">
        <f t="shared" si="162"/>
        <v>-</v>
      </c>
      <c r="H192" s="270" t="str">
        <f t="shared" si="163"/>
        <v>-</v>
      </c>
      <c r="I192" s="270" t="str">
        <f t="shared" si="164"/>
        <v>-</v>
      </c>
      <c r="J192" s="270" t="str">
        <f t="shared" si="165"/>
        <v>-</v>
      </c>
      <c r="K192" s="270" t="str">
        <f t="shared" si="166"/>
        <v>-</v>
      </c>
      <c r="L192" s="270" t="str">
        <f t="shared" si="167"/>
        <v>-</v>
      </c>
      <c r="M192" s="270" t="str">
        <f t="shared" si="168"/>
        <v>-</v>
      </c>
      <c r="N192" s="270" t="str">
        <f t="shared" si="169"/>
        <v>-</v>
      </c>
      <c r="O192" s="270" t="str">
        <f t="shared" si="170"/>
        <v>-</v>
      </c>
      <c r="P192" s="270" t="str">
        <f t="shared" si="171"/>
        <v>-</v>
      </c>
      <c r="Q192" s="270" t="str">
        <f t="shared" si="172"/>
        <v>-</v>
      </c>
      <c r="R192" s="270" t="str">
        <f t="shared" si="173"/>
        <v>-</v>
      </c>
      <c r="S192" s="270" t="str">
        <f t="shared" si="174"/>
        <v>-</v>
      </c>
      <c r="T192" s="270" t="str">
        <f t="shared" si="175"/>
        <v>-</v>
      </c>
      <c r="U192" s="270" t="str">
        <f t="shared" si="176"/>
        <v>-</v>
      </c>
      <c r="V192" s="270" t="str">
        <f t="shared" si="177"/>
        <v>-</v>
      </c>
      <c r="W192" s="114"/>
      <c r="X192" s="114"/>
      <c r="Y192" s="114"/>
      <c r="Z192" s="114"/>
      <c r="AA192" s="114"/>
      <c r="AB192" s="114"/>
      <c r="AC192" s="114"/>
      <c r="AD192" s="114"/>
      <c r="AE192" s="114"/>
      <c r="AF192" s="271" t="s">
        <v>302</v>
      </c>
      <c r="AG192" s="271" t="s">
        <v>302</v>
      </c>
      <c r="AH192" s="271" t="s">
        <v>302</v>
      </c>
      <c r="AI192" s="271" t="s">
        <v>302</v>
      </c>
      <c r="AJ192" s="271" t="s">
        <v>302</v>
      </c>
      <c r="AK192" s="271" t="s">
        <v>302</v>
      </c>
      <c r="AL192" s="271" t="s">
        <v>302</v>
      </c>
      <c r="AM192" s="271" t="s">
        <v>302</v>
      </c>
      <c r="AN192" s="271" t="s">
        <v>302</v>
      </c>
      <c r="AO192" s="271" t="s">
        <v>302</v>
      </c>
      <c r="AP192" s="271" t="s">
        <v>302</v>
      </c>
      <c r="AQ192" s="271" t="s">
        <v>302</v>
      </c>
      <c r="AR192" s="271" t="s">
        <v>302</v>
      </c>
      <c r="AS192" s="271" t="s">
        <v>302</v>
      </c>
      <c r="AT192" s="271" t="s">
        <v>302</v>
      </c>
      <c r="AU192" s="271" t="s">
        <v>302</v>
      </c>
      <c r="AV192" s="271" t="s">
        <v>302</v>
      </c>
      <c r="AW192" s="271" t="s">
        <v>302</v>
      </c>
      <c r="AX192" s="271" t="s">
        <v>302</v>
      </c>
      <c r="AY192" s="271" t="s">
        <v>302</v>
      </c>
      <c r="AZ192" s="271" t="s">
        <v>302</v>
      </c>
      <c r="BA192" s="271" t="s">
        <v>302</v>
      </c>
      <c r="BB192" s="271" t="s">
        <v>302</v>
      </c>
      <c r="BC192" s="271" t="s">
        <v>302</v>
      </c>
      <c r="BD192" s="271" t="s">
        <v>302</v>
      </c>
      <c r="BE192" s="271" t="s">
        <v>302</v>
      </c>
      <c r="BF192" s="271" t="s">
        <v>302</v>
      </c>
    </row>
    <row r="193" spans="2:58" hidden="1">
      <c r="B193" s="160" t="s">
        <v>484</v>
      </c>
      <c r="C193" s="160" t="str">
        <f t="shared" ca="1" si="178"/>
        <v>Reinvesticijos (po priemonės įgyvendinimo) (privataus ir NVO sektoriaus)</v>
      </c>
      <c r="D193" t="str">
        <f t="shared" si="179"/>
        <v>False</v>
      </c>
      <c r="E193" s="270" t="str">
        <f t="shared" si="160"/>
        <v>-</v>
      </c>
      <c r="F193" s="270" t="str">
        <f t="shared" si="161"/>
        <v>-</v>
      </c>
      <c r="G193" s="270" t="str">
        <f t="shared" si="162"/>
        <v>-</v>
      </c>
      <c r="H193" s="270" t="str">
        <f t="shared" si="163"/>
        <v>-</v>
      </c>
      <c r="I193" s="270" t="str">
        <f t="shared" si="164"/>
        <v>-</v>
      </c>
      <c r="J193" s="270" t="str">
        <f t="shared" si="165"/>
        <v>-</v>
      </c>
      <c r="K193" s="270" t="str">
        <f t="shared" si="166"/>
        <v>-</v>
      </c>
      <c r="L193" s="270" t="str">
        <f t="shared" si="167"/>
        <v>-</v>
      </c>
      <c r="M193" s="270" t="str">
        <f t="shared" si="168"/>
        <v>-</v>
      </c>
      <c r="N193" s="270" t="str">
        <f t="shared" si="169"/>
        <v>-</v>
      </c>
      <c r="O193" s="270" t="str">
        <f t="shared" si="170"/>
        <v>-</v>
      </c>
      <c r="P193" s="270" t="str">
        <f t="shared" si="171"/>
        <v>-</v>
      </c>
      <c r="Q193" s="270" t="str">
        <f t="shared" si="172"/>
        <v>-</v>
      </c>
      <c r="R193" s="270" t="str">
        <f t="shared" si="173"/>
        <v>-</v>
      </c>
      <c r="S193" s="270" t="str">
        <f t="shared" si="174"/>
        <v>-</v>
      </c>
      <c r="T193" s="270" t="str">
        <f t="shared" si="175"/>
        <v>-</v>
      </c>
      <c r="U193" s="270" t="str">
        <f t="shared" si="176"/>
        <v>-</v>
      </c>
      <c r="V193" s="270" t="str">
        <f t="shared" si="177"/>
        <v>-</v>
      </c>
      <c r="W193" s="114"/>
      <c r="X193" s="114"/>
      <c r="Y193" s="114"/>
      <c r="Z193" s="114"/>
      <c r="AA193" s="114"/>
      <c r="AB193" s="114"/>
      <c r="AC193" s="114"/>
      <c r="AD193" s="114"/>
      <c r="AE193" s="114"/>
      <c r="AF193" s="271" t="s">
        <v>302</v>
      </c>
      <c r="AG193" s="271" t="s">
        <v>302</v>
      </c>
      <c r="AH193" s="271" t="s">
        <v>302</v>
      </c>
      <c r="AI193" s="271" t="s">
        <v>302</v>
      </c>
      <c r="AJ193" s="271" t="s">
        <v>302</v>
      </c>
      <c r="AK193" s="271" t="s">
        <v>302</v>
      </c>
      <c r="AL193" s="271" t="s">
        <v>302</v>
      </c>
      <c r="AM193" s="271" t="s">
        <v>302</v>
      </c>
      <c r="AN193" s="271" t="s">
        <v>302</v>
      </c>
      <c r="AO193" s="271" t="s">
        <v>302</v>
      </c>
      <c r="AP193" s="271" t="s">
        <v>302</v>
      </c>
      <c r="AQ193" s="271" t="s">
        <v>302</v>
      </c>
      <c r="AR193" s="271" t="s">
        <v>302</v>
      </c>
      <c r="AS193" s="271" t="s">
        <v>302</v>
      </c>
      <c r="AT193" s="271" t="s">
        <v>302</v>
      </c>
      <c r="AU193" s="271" t="s">
        <v>302</v>
      </c>
      <c r="AV193" s="271" t="s">
        <v>302</v>
      </c>
      <c r="AW193" s="271" t="s">
        <v>302</v>
      </c>
      <c r="AX193" s="271" t="s">
        <v>302</v>
      </c>
      <c r="AY193" s="271" t="s">
        <v>302</v>
      </c>
      <c r="AZ193" s="271" t="s">
        <v>302</v>
      </c>
      <c r="BA193" s="271" t="s">
        <v>302</v>
      </c>
      <c r="BB193" s="271" t="s">
        <v>302</v>
      </c>
      <c r="BC193" s="271" t="s">
        <v>302</v>
      </c>
      <c r="BD193" s="271" t="s">
        <v>302</v>
      </c>
      <c r="BE193" s="271" t="s">
        <v>302</v>
      </c>
      <c r="BF193" s="271" t="s">
        <v>302</v>
      </c>
    </row>
    <row r="194" spans="2:58" hidden="1">
      <c r="B194" s="160" t="s">
        <v>485</v>
      </c>
      <c r="C194" s="160" t="str">
        <f t="shared" ca="1" si="178"/>
        <v>Reinvesticijos (po priemonės įgyvendinimo) (viešojo sektoriaus)</v>
      </c>
      <c r="D194" t="str">
        <f t="shared" si="179"/>
        <v>False</v>
      </c>
      <c r="E194" s="270" t="str">
        <f t="shared" si="160"/>
        <v>-</v>
      </c>
      <c r="F194" s="270" t="str">
        <f t="shared" si="161"/>
        <v>-</v>
      </c>
      <c r="G194" s="270" t="str">
        <f t="shared" si="162"/>
        <v>-</v>
      </c>
      <c r="H194" s="270" t="str">
        <f t="shared" si="163"/>
        <v>-</v>
      </c>
      <c r="I194" s="270" t="str">
        <f t="shared" si="164"/>
        <v>-</v>
      </c>
      <c r="J194" s="270" t="str">
        <f t="shared" si="165"/>
        <v>-</v>
      </c>
      <c r="K194" s="270" t="str">
        <f t="shared" si="166"/>
        <v>-</v>
      </c>
      <c r="L194" s="270" t="str">
        <f t="shared" si="167"/>
        <v>-</v>
      </c>
      <c r="M194" s="270" t="str">
        <f t="shared" si="168"/>
        <v>-</v>
      </c>
      <c r="N194" s="270" t="str">
        <f t="shared" si="169"/>
        <v>-</v>
      </c>
      <c r="O194" s="270" t="str">
        <f t="shared" si="170"/>
        <v>-</v>
      </c>
      <c r="P194" s="270" t="str">
        <f t="shared" si="171"/>
        <v>-</v>
      </c>
      <c r="Q194" s="270" t="str">
        <f t="shared" si="172"/>
        <v>-</v>
      </c>
      <c r="R194" s="270" t="str">
        <f t="shared" si="173"/>
        <v>-</v>
      </c>
      <c r="S194" s="270" t="str">
        <f t="shared" si="174"/>
        <v>-</v>
      </c>
      <c r="T194" s="270" t="str">
        <f t="shared" si="175"/>
        <v>-</v>
      </c>
      <c r="U194" s="270" t="str">
        <f t="shared" si="176"/>
        <v>-</v>
      </c>
      <c r="V194" s="270" t="str">
        <f t="shared" si="177"/>
        <v>-</v>
      </c>
      <c r="W194" s="114"/>
      <c r="X194" s="114"/>
      <c r="Y194" s="114"/>
      <c r="Z194" s="114"/>
      <c r="AA194" s="114"/>
      <c r="AB194" s="114"/>
      <c r="AC194" s="114"/>
      <c r="AD194" s="114"/>
      <c r="AE194" s="114"/>
      <c r="AF194" s="271" t="s">
        <v>302</v>
      </c>
      <c r="AG194" s="271" t="s">
        <v>302</v>
      </c>
      <c r="AH194" s="271" t="s">
        <v>302</v>
      </c>
      <c r="AI194" s="271" t="s">
        <v>302</v>
      </c>
      <c r="AJ194" s="271" t="s">
        <v>302</v>
      </c>
      <c r="AK194" s="271" t="s">
        <v>302</v>
      </c>
      <c r="AL194" s="271" t="s">
        <v>302</v>
      </c>
      <c r="AM194" s="271" t="s">
        <v>302</v>
      </c>
      <c r="AN194" s="271" t="s">
        <v>302</v>
      </c>
      <c r="AO194" s="271" t="s">
        <v>302</v>
      </c>
      <c r="AP194" s="271" t="s">
        <v>302</v>
      </c>
      <c r="AQ194" s="271" t="s">
        <v>302</v>
      </c>
      <c r="AR194" s="271" t="s">
        <v>302</v>
      </c>
      <c r="AS194" s="271" t="s">
        <v>302</v>
      </c>
      <c r="AT194" s="271" t="s">
        <v>302</v>
      </c>
      <c r="AU194" s="271" t="s">
        <v>302</v>
      </c>
      <c r="AV194" s="271" t="s">
        <v>302</v>
      </c>
      <c r="AW194" s="271" t="s">
        <v>302</v>
      </c>
      <c r="AX194" s="271" t="s">
        <v>302</v>
      </c>
      <c r="AY194" s="271" t="s">
        <v>302</v>
      </c>
      <c r="AZ194" s="271" t="s">
        <v>302</v>
      </c>
      <c r="BA194" s="271" t="s">
        <v>302</v>
      </c>
      <c r="BB194" s="271" t="s">
        <v>302</v>
      </c>
      <c r="BC194" s="271" t="s">
        <v>302</v>
      </c>
      <c r="BD194" s="271" t="s">
        <v>302</v>
      </c>
      <c r="BE194" s="271" t="s">
        <v>302</v>
      </c>
      <c r="BF194" s="271" t="s">
        <v>302</v>
      </c>
    </row>
    <row r="195" spans="2:58" hidden="1">
      <c r="B195" s="160" t="s">
        <v>314</v>
      </c>
      <c r="C195" s="160" t="str">
        <f t="shared" ca="1" si="178"/>
        <v>Likutinė vertė</v>
      </c>
      <c r="D195" t="str">
        <f t="shared" si="179"/>
        <v>False</v>
      </c>
      <c r="E195" s="270" t="str">
        <f t="shared" si="160"/>
        <v>-</v>
      </c>
      <c r="F195" s="270" t="str">
        <f t="shared" si="161"/>
        <v>-</v>
      </c>
      <c r="G195" s="270" t="str">
        <f t="shared" si="162"/>
        <v>-</v>
      </c>
      <c r="H195" s="270" t="str">
        <f t="shared" si="163"/>
        <v>-</v>
      </c>
      <c r="I195" s="270" t="str">
        <f t="shared" si="164"/>
        <v>-</v>
      </c>
      <c r="J195" s="270" t="str">
        <f t="shared" si="165"/>
        <v>-</v>
      </c>
      <c r="K195" s="270" t="str">
        <f t="shared" si="166"/>
        <v>-</v>
      </c>
      <c r="L195" s="270" t="str">
        <f t="shared" si="167"/>
        <v>-</v>
      </c>
      <c r="M195" s="270" t="str">
        <f t="shared" si="168"/>
        <v>-</v>
      </c>
      <c r="N195" s="270" t="str">
        <f t="shared" si="169"/>
        <v>-</v>
      </c>
      <c r="O195" s="270" t="str">
        <f t="shared" si="170"/>
        <v>-</v>
      </c>
      <c r="P195" s="270" t="str">
        <f t="shared" si="171"/>
        <v>-</v>
      </c>
      <c r="Q195" s="270" t="str">
        <f t="shared" si="172"/>
        <v>-</v>
      </c>
      <c r="R195" s="270" t="str">
        <f t="shared" si="173"/>
        <v>-</v>
      </c>
      <c r="S195" s="270" t="str">
        <f t="shared" si="174"/>
        <v>-</v>
      </c>
      <c r="T195" s="270" t="str">
        <f t="shared" si="175"/>
        <v>-</v>
      </c>
      <c r="U195" s="270" t="str">
        <f t="shared" si="176"/>
        <v>-</v>
      </c>
      <c r="V195" s="270" t="str">
        <f t="shared" si="177"/>
        <v>-</v>
      </c>
      <c r="W195" s="114"/>
      <c r="X195" s="114"/>
      <c r="Y195" s="114"/>
      <c r="Z195" s="114"/>
      <c r="AA195" s="114"/>
      <c r="AB195" s="114"/>
      <c r="AC195" s="114"/>
      <c r="AD195" s="114"/>
      <c r="AE195" s="114"/>
      <c r="AF195" s="271" t="s">
        <v>302</v>
      </c>
      <c r="AG195" s="271" t="s">
        <v>302</v>
      </c>
      <c r="AH195" s="271" t="s">
        <v>302</v>
      </c>
      <c r="AI195" s="271" t="s">
        <v>302</v>
      </c>
      <c r="AJ195" s="271" t="s">
        <v>302</v>
      </c>
      <c r="AK195" s="271" t="s">
        <v>302</v>
      </c>
      <c r="AL195" s="271" t="s">
        <v>302</v>
      </c>
      <c r="AM195" s="271" t="s">
        <v>302</v>
      </c>
      <c r="AN195" s="271" t="s">
        <v>302</v>
      </c>
      <c r="AO195" s="271" t="s">
        <v>302</v>
      </c>
      <c r="AP195" s="271" t="s">
        <v>302</v>
      </c>
      <c r="AQ195" s="271" t="s">
        <v>302</v>
      </c>
      <c r="AR195" s="271" t="s">
        <v>302</v>
      </c>
      <c r="AS195" s="271" t="s">
        <v>302</v>
      </c>
      <c r="AT195" s="271" t="s">
        <v>302</v>
      </c>
      <c r="AU195" s="271" t="s">
        <v>302</v>
      </c>
      <c r="AV195" s="271" t="s">
        <v>302</v>
      </c>
      <c r="AW195" s="271" t="s">
        <v>302</v>
      </c>
      <c r="AX195" s="271" t="s">
        <v>302</v>
      </c>
      <c r="AY195" s="271" t="s">
        <v>302</v>
      </c>
      <c r="AZ195" s="271" t="s">
        <v>302</v>
      </c>
      <c r="BA195" s="271" t="s">
        <v>302</v>
      </c>
      <c r="BB195" s="271" t="s">
        <v>302</v>
      </c>
      <c r="BC195" s="271" t="s">
        <v>302</v>
      </c>
      <c r="BD195" s="271" t="s">
        <v>302</v>
      </c>
      <c r="BE195" s="271" t="s">
        <v>302</v>
      </c>
      <c r="BF195" s="271" t="s">
        <v>302</v>
      </c>
    </row>
    <row r="196" spans="2:58" hidden="1">
      <c r="B196" s="160" t="s">
        <v>315</v>
      </c>
      <c r="C196" s="160" t="str">
        <f t="shared" ca="1" si="178"/>
        <v>Veikla</v>
      </c>
      <c r="D196" t="str">
        <f t="shared" si="179"/>
        <v>False</v>
      </c>
      <c r="E196" s="270" t="str">
        <f t="shared" si="160"/>
        <v>-</v>
      </c>
      <c r="F196" s="270" t="str">
        <f t="shared" si="161"/>
        <v>-</v>
      </c>
      <c r="G196" s="270" t="str">
        <f t="shared" si="162"/>
        <v>-</v>
      </c>
      <c r="H196" s="270" t="str">
        <f t="shared" si="163"/>
        <v>-</v>
      </c>
      <c r="I196" s="270" t="str">
        <f t="shared" si="164"/>
        <v>-</v>
      </c>
      <c r="J196" s="270" t="str">
        <f t="shared" si="165"/>
        <v>-</v>
      </c>
      <c r="K196" s="270" t="str">
        <f t="shared" si="166"/>
        <v>-</v>
      </c>
      <c r="L196" s="270" t="str">
        <f t="shared" si="167"/>
        <v>-</v>
      </c>
      <c r="M196" s="270" t="str">
        <f t="shared" si="168"/>
        <v>-</v>
      </c>
      <c r="N196" s="270" t="str">
        <f t="shared" si="169"/>
        <v>-</v>
      </c>
      <c r="O196" s="270" t="str">
        <f t="shared" si="170"/>
        <v>-</v>
      </c>
      <c r="P196" s="270" t="str">
        <f t="shared" si="171"/>
        <v>-</v>
      </c>
      <c r="Q196" s="270" t="str">
        <f t="shared" si="172"/>
        <v>-</v>
      </c>
      <c r="R196" s="270" t="str">
        <f t="shared" si="173"/>
        <v>-</v>
      </c>
      <c r="S196" s="270" t="str">
        <f t="shared" si="174"/>
        <v>-</v>
      </c>
      <c r="T196" s="270" t="str">
        <f t="shared" si="175"/>
        <v>-</v>
      </c>
      <c r="U196" s="270" t="str">
        <f t="shared" si="176"/>
        <v>-</v>
      </c>
      <c r="V196" s="270" t="str">
        <f t="shared" si="177"/>
        <v>-</v>
      </c>
      <c r="W196" s="114"/>
      <c r="X196" s="114"/>
      <c r="Y196" s="114"/>
      <c r="Z196" s="114"/>
      <c r="AA196" s="114"/>
      <c r="AB196" s="114"/>
      <c r="AC196" s="114"/>
      <c r="AD196" s="114"/>
      <c r="AE196" s="114"/>
      <c r="AF196" s="271" t="s">
        <v>302</v>
      </c>
      <c r="AG196" s="271" t="s">
        <v>302</v>
      </c>
      <c r="AH196" s="271" t="s">
        <v>302</v>
      </c>
      <c r="AI196" s="271" t="s">
        <v>302</v>
      </c>
      <c r="AJ196" s="271" t="s">
        <v>302</v>
      </c>
      <c r="AK196" s="271" t="s">
        <v>302</v>
      </c>
      <c r="AL196" s="271" t="s">
        <v>302</v>
      </c>
      <c r="AM196" s="271" t="s">
        <v>302</v>
      </c>
      <c r="AN196" s="271" t="s">
        <v>302</v>
      </c>
      <c r="AO196" s="271" t="s">
        <v>302</v>
      </c>
      <c r="AP196" s="271" t="s">
        <v>302</v>
      </c>
      <c r="AQ196" s="271" t="s">
        <v>302</v>
      </c>
      <c r="AR196" s="271" t="s">
        <v>302</v>
      </c>
      <c r="AS196" s="271" t="s">
        <v>302</v>
      </c>
      <c r="AT196" s="271" t="s">
        <v>302</v>
      </c>
      <c r="AU196" s="271" t="s">
        <v>302</v>
      </c>
      <c r="AV196" s="271" t="s">
        <v>302</v>
      </c>
      <c r="AW196" s="271" t="s">
        <v>302</v>
      </c>
      <c r="AX196" s="271" t="s">
        <v>302</v>
      </c>
      <c r="AY196" s="271" t="s">
        <v>302</v>
      </c>
      <c r="AZ196" s="271" t="s">
        <v>302</v>
      </c>
      <c r="BA196" s="271" t="s">
        <v>302</v>
      </c>
      <c r="BB196" s="271" t="s">
        <v>302</v>
      </c>
      <c r="BC196" s="271" t="s">
        <v>302</v>
      </c>
      <c r="BD196" s="271" t="s">
        <v>302</v>
      </c>
      <c r="BE196" s="271" t="s">
        <v>302</v>
      </c>
      <c r="BF196" s="271" t="s">
        <v>302</v>
      </c>
    </row>
    <row r="197" spans="2:58" hidden="1">
      <c r="B197" s="160" t="s">
        <v>316</v>
      </c>
      <c r="C197" s="160" t="str">
        <f t="shared" ca="1" si="178"/>
        <v>Veikla</v>
      </c>
      <c r="D197" t="str">
        <f t="shared" si="179"/>
        <v>False</v>
      </c>
      <c r="E197" s="270" t="str">
        <f t="shared" si="160"/>
        <v>-</v>
      </c>
      <c r="F197" s="270" t="str">
        <f t="shared" si="161"/>
        <v>-</v>
      </c>
      <c r="G197" s="270" t="str">
        <f t="shared" si="162"/>
        <v>-</v>
      </c>
      <c r="H197" s="270" t="str">
        <f t="shared" si="163"/>
        <v>-</v>
      </c>
      <c r="I197" s="270" t="str">
        <f t="shared" si="164"/>
        <v>-</v>
      </c>
      <c r="J197" s="270" t="str">
        <f t="shared" si="165"/>
        <v>-</v>
      </c>
      <c r="K197" s="270" t="str">
        <f t="shared" si="166"/>
        <v>-</v>
      </c>
      <c r="L197" s="270" t="str">
        <f t="shared" si="167"/>
        <v>-</v>
      </c>
      <c r="M197" s="270" t="str">
        <f t="shared" si="168"/>
        <v>-</v>
      </c>
      <c r="N197" s="270" t="str">
        <f t="shared" si="169"/>
        <v>-</v>
      </c>
      <c r="O197" s="270" t="str">
        <f t="shared" si="170"/>
        <v>-</v>
      </c>
      <c r="P197" s="270" t="str">
        <f t="shared" si="171"/>
        <v>-</v>
      </c>
      <c r="Q197" s="270" t="str">
        <f t="shared" si="172"/>
        <v>-</v>
      </c>
      <c r="R197" s="270" t="str">
        <f t="shared" si="173"/>
        <v>-</v>
      </c>
      <c r="S197" s="270" t="str">
        <f t="shared" si="174"/>
        <v>-</v>
      </c>
      <c r="T197" s="270" t="str">
        <f t="shared" si="175"/>
        <v>-</v>
      </c>
      <c r="U197" s="270" t="str">
        <f t="shared" si="176"/>
        <v>-</v>
      </c>
      <c r="V197" s="270" t="str">
        <f t="shared" si="177"/>
        <v>-</v>
      </c>
      <c r="W197" s="114"/>
      <c r="X197" s="114"/>
      <c r="Y197" s="114"/>
      <c r="Z197" s="114"/>
      <c r="AA197" s="114"/>
      <c r="AB197" s="114"/>
      <c r="AC197" s="114"/>
      <c r="AD197" s="114"/>
      <c r="AE197" s="114"/>
      <c r="AF197" s="271" t="s">
        <v>302</v>
      </c>
      <c r="AG197" s="271" t="s">
        <v>302</v>
      </c>
      <c r="AH197" s="271" t="s">
        <v>302</v>
      </c>
      <c r="AI197" s="271" t="s">
        <v>302</v>
      </c>
      <c r="AJ197" s="271" t="s">
        <v>302</v>
      </c>
      <c r="AK197" s="271" t="s">
        <v>302</v>
      </c>
      <c r="AL197" s="271" t="s">
        <v>302</v>
      </c>
      <c r="AM197" s="271" t="s">
        <v>302</v>
      </c>
      <c r="AN197" s="271" t="s">
        <v>302</v>
      </c>
      <c r="AO197" s="271" t="s">
        <v>302</v>
      </c>
      <c r="AP197" s="271" t="s">
        <v>302</v>
      </c>
      <c r="AQ197" s="271" t="s">
        <v>302</v>
      </c>
      <c r="AR197" s="271" t="s">
        <v>302</v>
      </c>
      <c r="AS197" s="271" t="s">
        <v>302</v>
      </c>
      <c r="AT197" s="271" t="s">
        <v>302</v>
      </c>
      <c r="AU197" s="271" t="s">
        <v>302</v>
      </c>
      <c r="AV197" s="271" t="s">
        <v>302</v>
      </c>
      <c r="AW197" s="271" t="s">
        <v>302</v>
      </c>
      <c r="AX197" s="271" t="s">
        <v>302</v>
      </c>
      <c r="AY197" s="271" t="s">
        <v>302</v>
      </c>
      <c r="AZ197" s="271" t="s">
        <v>302</v>
      </c>
      <c r="BA197" s="271" t="s">
        <v>302</v>
      </c>
      <c r="BB197" s="271" t="s">
        <v>302</v>
      </c>
      <c r="BC197" s="271" t="s">
        <v>302</v>
      </c>
      <c r="BD197" s="271" t="s">
        <v>302</v>
      </c>
      <c r="BE197" s="271" t="s">
        <v>302</v>
      </c>
      <c r="BF197" s="271" t="s">
        <v>302</v>
      </c>
    </row>
    <row r="198" spans="2:58" hidden="1">
      <c r="B198" s="160" t="s">
        <v>317</v>
      </c>
      <c r="C198" s="160" t="str">
        <f t="shared" ca="1" si="178"/>
        <v>Veikla</v>
      </c>
      <c r="D198" t="str">
        <f t="shared" si="179"/>
        <v>False</v>
      </c>
      <c r="E198" s="270" t="str">
        <f t="shared" si="160"/>
        <v>-</v>
      </c>
      <c r="F198" s="270" t="str">
        <f t="shared" si="161"/>
        <v>-</v>
      </c>
      <c r="G198" s="270" t="str">
        <f t="shared" si="162"/>
        <v>-</v>
      </c>
      <c r="H198" s="270" t="str">
        <f t="shared" si="163"/>
        <v>-</v>
      </c>
      <c r="I198" s="270" t="str">
        <f t="shared" si="164"/>
        <v>-</v>
      </c>
      <c r="J198" s="270" t="str">
        <f t="shared" si="165"/>
        <v>-</v>
      </c>
      <c r="K198" s="270" t="str">
        <f t="shared" si="166"/>
        <v>-</v>
      </c>
      <c r="L198" s="270" t="str">
        <f t="shared" si="167"/>
        <v>-</v>
      </c>
      <c r="M198" s="270" t="str">
        <f t="shared" si="168"/>
        <v>-</v>
      </c>
      <c r="N198" s="270" t="str">
        <f t="shared" si="169"/>
        <v>-</v>
      </c>
      <c r="O198" s="270" t="str">
        <f t="shared" si="170"/>
        <v>-</v>
      </c>
      <c r="P198" s="270" t="str">
        <f t="shared" si="171"/>
        <v>-</v>
      </c>
      <c r="Q198" s="270" t="str">
        <f t="shared" si="172"/>
        <v>-</v>
      </c>
      <c r="R198" s="270" t="str">
        <f t="shared" si="173"/>
        <v>-</v>
      </c>
      <c r="S198" s="270" t="str">
        <f t="shared" si="174"/>
        <v>-</v>
      </c>
      <c r="T198" s="270" t="str">
        <f t="shared" si="175"/>
        <v>-</v>
      </c>
      <c r="U198" s="270" t="str">
        <f t="shared" si="176"/>
        <v>-</v>
      </c>
      <c r="V198" s="270" t="str">
        <f t="shared" si="177"/>
        <v>-</v>
      </c>
      <c r="W198" s="114"/>
      <c r="X198" s="114"/>
      <c r="Y198" s="114"/>
      <c r="Z198" s="114"/>
      <c r="AA198" s="114"/>
      <c r="AB198" s="114"/>
      <c r="AC198" s="114"/>
      <c r="AD198" s="114"/>
      <c r="AE198" s="114"/>
      <c r="AF198" s="271" t="s">
        <v>302</v>
      </c>
      <c r="AG198" s="271" t="s">
        <v>302</v>
      </c>
      <c r="AH198" s="271" t="s">
        <v>302</v>
      </c>
      <c r="AI198" s="271" t="s">
        <v>302</v>
      </c>
      <c r="AJ198" s="271" t="s">
        <v>302</v>
      </c>
      <c r="AK198" s="271" t="s">
        <v>302</v>
      </c>
      <c r="AL198" s="271" t="s">
        <v>302</v>
      </c>
      <c r="AM198" s="271" t="s">
        <v>302</v>
      </c>
      <c r="AN198" s="271" t="s">
        <v>302</v>
      </c>
      <c r="AO198" s="271" t="s">
        <v>302</v>
      </c>
      <c r="AP198" s="271" t="s">
        <v>302</v>
      </c>
      <c r="AQ198" s="271" t="s">
        <v>302</v>
      </c>
      <c r="AR198" s="271" t="s">
        <v>302</v>
      </c>
      <c r="AS198" s="271" t="s">
        <v>302</v>
      </c>
      <c r="AT198" s="271" t="s">
        <v>302</v>
      </c>
      <c r="AU198" s="271" t="s">
        <v>302</v>
      </c>
      <c r="AV198" s="271" t="s">
        <v>302</v>
      </c>
      <c r="AW198" s="271" t="s">
        <v>302</v>
      </c>
      <c r="AX198" s="271" t="s">
        <v>302</v>
      </c>
      <c r="AY198" s="271" t="s">
        <v>302</v>
      </c>
      <c r="AZ198" s="271" t="s">
        <v>302</v>
      </c>
      <c r="BA198" s="271" t="s">
        <v>302</v>
      </c>
      <c r="BB198" s="271" t="s">
        <v>302</v>
      </c>
      <c r="BC198" s="271" t="s">
        <v>302</v>
      </c>
      <c r="BD198" s="271" t="s">
        <v>302</v>
      </c>
      <c r="BE198" s="271" t="s">
        <v>302</v>
      </c>
      <c r="BF198" s="271" t="s">
        <v>302</v>
      </c>
    </row>
    <row r="199" spans="2:58" hidden="1">
      <c r="B199" s="160" t="s">
        <v>318</v>
      </c>
      <c r="C199" s="160" t="str">
        <f t="shared" ca="1" si="178"/>
        <v>Veikla</v>
      </c>
      <c r="D199" t="str">
        <f t="shared" si="179"/>
        <v>False</v>
      </c>
      <c r="E199" s="270" t="str">
        <f t="shared" si="160"/>
        <v>-</v>
      </c>
      <c r="F199" s="270" t="str">
        <f t="shared" si="161"/>
        <v>-</v>
      </c>
      <c r="G199" s="270" t="str">
        <f t="shared" si="162"/>
        <v>-</v>
      </c>
      <c r="H199" s="270" t="str">
        <f t="shared" si="163"/>
        <v>-</v>
      </c>
      <c r="I199" s="270" t="str">
        <f t="shared" si="164"/>
        <v>-</v>
      </c>
      <c r="J199" s="270" t="str">
        <f t="shared" si="165"/>
        <v>-</v>
      </c>
      <c r="K199" s="270" t="str">
        <f t="shared" si="166"/>
        <v>-</v>
      </c>
      <c r="L199" s="270" t="str">
        <f t="shared" si="167"/>
        <v>-</v>
      </c>
      <c r="M199" s="270" t="str">
        <f t="shared" si="168"/>
        <v>-</v>
      </c>
      <c r="N199" s="270" t="str">
        <f t="shared" si="169"/>
        <v>-</v>
      </c>
      <c r="O199" s="270" t="str">
        <f t="shared" si="170"/>
        <v>-</v>
      </c>
      <c r="P199" s="270" t="str">
        <f t="shared" si="171"/>
        <v>-</v>
      </c>
      <c r="Q199" s="270" t="str">
        <f t="shared" si="172"/>
        <v>-</v>
      </c>
      <c r="R199" s="270" t="str">
        <f t="shared" si="173"/>
        <v>-</v>
      </c>
      <c r="S199" s="270" t="str">
        <f t="shared" si="174"/>
        <v>-</v>
      </c>
      <c r="T199" s="270" t="str">
        <f t="shared" si="175"/>
        <v>-</v>
      </c>
      <c r="U199" s="270" t="str">
        <f t="shared" si="176"/>
        <v>-</v>
      </c>
      <c r="V199" s="270" t="str">
        <f t="shared" si="177"/>
        <v>-</v>
      </c>
      <c r="W199" s="114"/>
      <c r="X199" s="114"/>
      <c r="Y199" s="114"/>
      <c r="Z199" s="114"/>
      <c r="AA199" s="114"/>
      <c r="AB199" s="114"/>
      <c r="AC199" s="114"/>
      <c r="AD199" s="114"/>
      <c r="AE199" s="114"/>
      <c r="AF199" s="271" t="s">
        <v>302</v>
      </c>
      <c r="AG199" s="271" t="s">
        <v>302</v>
      </c>
      <c r="AH199" s="271" t="s">
        <v>302</v>
      </c>
      <c r="AI199" s="271" t="s">
        <v>302</v>
      </c>
      <c r="AJ199" s="271" t="s">
        <v>302</v>
      </c>
      <c r="AK199" s="271" t="s">
        <v>302</v>
      </c>
      <c r="AL199" s="271" t="s">
        <v>302</v>
      </c>
      <c r="AM199" s="271" t="s">
        <v>302</v>
      </c>
      <c r="AN199" s="271" t="s">
        <v>302</v>
      </c>
      <c r="AO199" s="271" t="s">
        <v>302</v>
      </c>
      <c r="AP199" s="271" t="s">
        <v>302</v>
      </c>
      <c r="AQ199" s="271" t="s">
        <v>302</v>
      </c>
      <c r="AR199" s="271" t="s">
        <v>302</v>
      </c>
      <c r="AS199" s="271" t="s">
        <v>302</v>
      </c>
      <c r="AT199" s="271" t="s">
        <v>302</v>
      </c>
      <c r="AU199" s="271" t="s">
        <v>302</v>
      </c>
      <c r="AV199" s="271" t="s">
        <v>302</v>
      </c>
      <c r="AW199" s="271" t="s">
        <v>302</v>
      </c>
      <c r="AX199" s="271" t="s">
        <v>302</v>
      </c>
      <c r="AY199" s="271" t="s">
        <v>302</v>
      </c>
      <c r="AZ199" s="271" t="s">
        <v>302</v>
      </c>
      <c r="BA199" s="271" t="s">
        <v>302</v>
      </c>
      <c r="BB199" s="271" t="s">
        <v>302</v>
      </c>
      <c r="BC199" s="271" t="s">
        <v>302</v>
      </c>
      <c r="BD199" s="271" t="s">
        <v>302</v>
      </c>
      <c r="BE199" s="271" t="s">
        <v>302</v>
      </c>
      <c r="BF199" s="271" t="s">
        <v>302</v>
      </c>
    </row>
    <row r="200" spans="2:58" hidden="1">
      <c r="B200" s="160" t="s">
        <v>319</v>
      </c>
      <c r="C200" s="160" t="str">
        <f t="shared" ca="1" si="178"/>
        <v>Veikla</v>
      </c>
      <c r="D200" t="str">
        <f t="shared" si="179"/>
        <v>False</v>
      </c>
      <c r="E200" s="270" t="str">
        <f t="shared" si="160"/>
        <v>-</v>
      </c>
      <c r="F200" s="270" t="str">
        <f t="shared" si="161"/>
        <v>-</v>
      </c>
      <c r="G200" s="270" t="str">
        <f t="shared" si="162"/>
        <v>-</v>
      </c>
      <c r="H200" s="270" t="str">
        <f t="shared" si="163"/>
        <v>-</v>
      </c>
      <c r="I200" s="270" t="str">
        <f t="shared" si="164"/>
        <v>-</v>
      </c>
      <c r="J200" s="270" t="str">
        <f t="shared" si="165"/>
        <v>-</v>
      </c>
      <c r="K200" s="270" t="str">
        <f t="shared" si="166"/>
        <v>-</v>
      </c>
      <c r="L200" s="270" t="str">
        <f t="shared" si="167"/>
        <v>-</v>
      </c>
      <c r="M200" s="270" t="str">
        <f t="shared" si="168"/>
        <v>-</v>
      </c>
      <c r="N200" s="270" t="str">
        <f t="shared" si="169"/>
        <v>-</v>
      </c>
      <c r="O200" s="270" t="str">
        <f t="shared" si="170"/>
        <v>-</v>
      </c>
      <c r="P200" s="270" t="str">
        <f t="shared" si="171"/>
        <v>-</v>
      </c>
      <c r="Q200" s="270" t="str">
        <f t="shared" si="172"/>
        <v>-</v>
      </c>
      <c r="R200" s="270" t="str">
        <f t="shared" si="173"/>
        <v>-</v>
      </c>
      <c r="S200" s="270" t="str">
        <f t="shared" si="174"/>
        <v>-</v>
      </c>
      <c r="T200" s="270" t="str">
        <f t="shared" si="175"/>
        <v>-</v>
      </c>
      <c r="U200" s="270" t="str">
        <f t="shared" si="176"/>
        <v>-</v>
      </c>
      <c r="V200" s="270" t="str">
        <f t="shared" si="177"/>
        <v>-</v>
      </c>
      <c r="W200" s="114"/>
      <c r="X200" s="114"/>
      <c r="Y200" s="114"/>
      <c r="Z200" s="114"/>
      <c r="AA200" s="114"/>
      <c r="AB200" s="114"/>
      <c r="AC200" s="114"/>
      <c r="AD200" s="114"/>
      <c r="AE200" s="114"/>
      <c r="AF200" s="271" t="s">
        <v>302</v>
      </c>
      <c r="AG200" s="271" t="s">
        <v>302</v>
      </c>
      <c r="AH200" s="271" t="s">
        <v>302</v>
      </c>
      <c r="AI200" s="271" t="s">
        <v>302</v>
      </c>
      <c r="AJ200" s="271" t="s">
        <v>302</v>
      </c>
      <c r="AK200" s="271" t="s">
        <v>302</v>
      </c>
      <c r="AL200" s="271" t="s">
        <v>302</v>
      </c>
      <c r="AM200" s="271" t="s">
        <v>302</v>
      </c>
      <c r="AN200" s="271" t="s">
        <v>302</v>
      </c>
      <c r="AO200" s="271" t="s">
        <v>302</v>
      </c>
      <c r="AP200" s="271" t="s">
        <v>302</v>
      </c>
      <c r="AQ200" s="271" t="s">
        <v>302</v>
      </c>
      <c r="AR200" s="271" t="s">
        <v>302</v>
      </c>
      <c r="AS200" s="271" t="s">
        <v>302</v>
      </c>
      <c r="AT200" s="271" t="s">
        <v>302</v>
      </c>
      <c r="AU200" s="271" t="s">
        <v>302</v>
      </c>
      <c r="AV200" s="271" t="s">
        <v>302</v>
      </c>
      <c r="AW200" s="271" t="s">
        <v>302</v>
      </c>
      <c r="AX200" s="271" t="s">
        <v>302</v>
      </c>
      <c r="AY200" s="271" t="s">
        <v>302</v>
      </c>
      <c r="AZ200" s="271" t="s">
        <v>302</v>
      </c>
      <c r="BA200" s="271" t="s">
        <v>302</v>
      </c>
      <c r="BB200" s="271" t="s">
        <v>302</v>
      </c>
      <c r="BC200" s="271" t="s">
        <v>302</v>
      </c>
      <c r="BD200" s="271" t="s">
        <v>302</v>
      </c>
      <c r="BE200" s="271" t="s">
        <v>302</v>
      </c>
      <c r="BF200" s="271" t="s">
        <v>302</v>
      </c>
    </row>
    <row r="201" spans="2:58" hidden="1">
      <c r="B201" s="160" t="s">
        <v>320</v>
      </c>
      <c r="C201" s="160" t="str">
        <f t="shared" ca="1" si="178"/>
        <v>Veikla</v>
      </c>
      <c r="D201" t="str">
        <f t="shared" si="179"/>
        <v>False</v>
      </c>
      <c r="E201" s="270" t="str">
        <f t="shared" si="160"/>
        <v>-</v>
      </c>
      <c r="F201" s="270" t="str">
        <f t="shared" si="161"/>
        <v>-</v>
      </c>
      <c r="G201" s="270" t="str">
        <f t="shared" si="162"/>
        <v>-</v>
      </c>
      <c r="H201" s="270" t="str">
        <f t="shared" si="163"/>
        <v>-</v>
      </c>
      <c r="I201" s="270" t="str">
        <f t="shared" si="164"/>
        <v>-</v>
      </c>
      <c r="J201" s="270" t="str">
        <f t="shared" si="165"/>
        <v>-</v>
      </c>
      <c r="K201" s="270" t="str">
        <f t="shared" si="166"/>
        <v>-</v>
      </c>
      <c r="L201" s="270" t="str">
        <f t="shared" si="167"/>
        <v>-</v>
      </c>
      <c r="M201" s="270" t="str">
        <f t="shared" si="168"/>
        <v>-</v>
      </c>
      <c r="N201" s="270" t="str">
        <f t="shared" si="169"/>
        <v>-</v>
      </c>
      <c r="O201" s="270" t="str">
        <f t="shared" si="170"/>
        <v>-</v>
      </c>
      <c r="P201" s="270" t="str">
        <f t="shared" si="171"/>
        <v>-</v>
      </c>
      <c r="Q201" s="270" t="str">
        <f t="shared" si="172"/>
        <v>-</v>
      </c>
      <c r="R201" s="270" t="str">
        <f t="shared" si="173"/>
        <v>-</v>
      </c>
      <c r="S201" s="270" t="str">
        <f t="shared" si="174"/>
        <v>-</v>
      </c>
      <c r="T201" s="270" t="str">
        <f t="shared" si="175"/>
        <v>-</v>
      </c>
      <c r="U201" s="270" t="str">
        <f t="shared" si="176"/>
        <v>-</v>
      </c>
      <c r="V201" s="270" t="str">
        <f t="shared" si="177"/>
        <v>-</v>
      </c>
      <c r="W201" s="114"/>
      <c r="X201" s="114"/>
      <c r="Y201" s="114"/>
      <c r="Z201" s="114"/>
      <c r="AA201" s="114"/>
      <c r="AB201" s="114"/>
      <c r="AC201" s="114"/>
      <c r="AD201" s="114"/>
      <c r="AE201" s="114"/>
      <c r="AF201" s="271" t="s">
        <v>302</v>
      </c>
      <c r="AG201" s="271" t="s">
        <v>302</v>
      </c>
      <c r="AH201" s="271" t="s">
        <v>302</v>
      </c>
      <c r="AI201" s="271" t="s">
        <v>302</v>
      </c>
      <c r="AJ201" s="271" t="s">
        <v>302</v>
      </c>
      <c r="AK201" s="271" t="s">
        <v>302</v>
      </c>
      <c r="AL201" s="271" t="s">
        <v>302</v>
      </c>
      <c r="AM201" s="271" t="s">
        <v>302</v>
      </c>
      <c r="AN201" s="271" t="s">
        <v>302</v>
      </c>
      <c r="AO201" s="271" t="s">
        <v>302</v>
      </c>
      <c r="AP201" s="271" t="s">
        <v>302</v>
      </c>
      <c r="AQ201" s="271" t="s">
        <v>302</v>
      </c>
      <c r="AR201" s="271" t="s">
        <v>302</v>
      </c>
      <c r="AS201" s="271" t="s">
        <v>302</v>
      </c>
      <c r="AT201" s="271" t="s">
        <v>302</v>
      </c>
      <c r="AU201" s="271" t="s">
        <v>302</v>
      </c>
      <c r="AV201" s="271" t="s">
        <v>302</v>
      </c>
      <c r="AW201" s="271" t="s">
        <v>302</v>
      </c>
      <c r="AX201" s="271" t="s">
        <v>302</v>
      </c>
      <c r="AY201" s="271" t="s">
        <v>302</v>
      </c>
      <c r="AZ201" s="271" t="s">
        <v>302</v>
      </c>
      <c r="BA201" s="271" t="s">
        <v>302</v>
      </c>
      <c r="BB201" s="271" t="s">
        <v>302</v>
      </c>
      <c r="BC201" s="271" t="s">
        <v>302</v>
      </c>
      <c r="BD201" s="271" t="s">
        <v>302</v>
      </c>
      <c r="BE201" s="271" t="s">
        <v>302</v>
      </c>
      <c r="BF201" s="271" t="s">
        <v>302</v>
      </c>
    </row>
    <row r="202" spans="2:58" hidden="1">
      <c r="B202" s="160" t="s">
        <v>321</v>
      </c>
      <c r="C202" s="160" t="str">
        <f t="shared" ca="1" si="178"/>
        <v>Veikla</v>
      </c>
      <c r="D202" t="str">
        <f t="shared" si="179"/>
        <v>False</v>
      </c>
      <c r="E202" s="270" t="str">
        <f t="shared" si="160"/>
        <v>-</v>
      </c>
      <c r="F202" s="270" t="str">
        <f t="shared" si="161"/>
        <v>-</v>
      </c>
      <c r="G202" s="270" t="str">
        <f t="shared" si="162"/>
        <v>-</v>
      </c>
      <c r="H202" s="270" t="str">
        <f t="shared" si="163"/>
        <v>-</v>
      </c>
      <c r="I202" s="270" t="str">
        <f t="shared" si="164"/>
        <v>-</v>
      </c>
      <c r="J202" s="270" t="str">
        <f t="shared" si="165"/>
        <v>-</v>
      </c>
      <c r="K202" s="270" t="str">
        <f t="shared" si="166"/>
        <v>-</v>
      </c>
      <c r="L202" s="270" t="str">
        <f t="shared" si="167"/>
        <v>-</v>
      </c>
      <c r="M202" s="270" t="str">
        <f t="shared" si="168"/>
        <v>-</v>
      </c>
      <c r="N202" s="270" t="str">
        <f t="shared" si="169"/>
        <v>-</v>
      </c>
      <c r="O202" s="270" t="str">
        <f t="shared" si="170"/>
        <v>-</v>
      </c>
      <c r="P202" s="270" t="str">
        <f t="shared" si="171"/>
        <v>-</v>
      </c>
      <c r="Q202" s="270" t="str">
        <f t="shared" si="172"/>
        <v>-</v>
      </c>
      <c r="R202" s="270" t="str">
        <f t="shared" si="173"/>
        <v>-</v>
      </c>
      <c r="S202" s="270" t="str">
        <f t="shared" si="174"/>
        <v>-</v>
      </c>
      <c r="T202" s="270" t="str">
        <f t="shared" si="175"/>
        <v>-</v>
      </c>
      <c r="U202" s="270" t="str">
        <f t="shared" si="176"/>
        <v>-</v>
      </c>
      <c r="V202" s="270" t="str">
        <f t="shared" si="177"/>
        <v>-</v>
      </c>
      <c r="W202" s="114"/>
      <c r="X202" s="114"/>
      <c r="Y202" s="114"/>
      <c r="Z202" s="114"/>
      <c r="AA202" s="114"/>
      <c r="AB202" s="114"/>
      <c r="AC202" s="114"/>
      <c r="AD202" s="114"/>
      <c r="AE202" s="114"/>
      <c r="AF202" s="271" t="s">
        <v>302</v>
      </c>
      <c r="AG202" s="271" t="s">
        <v>302</v>
      </c>
      <c r="AH202" s="271" t="s">
        <v>302</v>
      </c>
      <c r="AI202" s="271" t="s">
        <v>302</v>
      </c>
      <c r="AJ202" s="271" t="s">
        <v>302</v>
      </c>
      <c r="AK202" s="271" t="s">
        <v>302</v>
      </c>
      <c r="AL202" s="271" t="s">
        <v>302</v>
      </c>
      <c r="AM202" s="271" t="s">
        <v>302</v>
      </c>
      <c r="AN202" s="271" t="s">
        <v>302</v>
      </c>
      <c r="AO202" s="271" t="s">
        <v>302</v>
      </c>
      <c r="AP202" s="271" t="s">
        <v>302</v>
      </c>
      <c r="AQ202" s="271" t="s">
        <v>302</v>
      </c>
      <c r="AR202" s="271" t="s">
        <v>302</v>
      </c>
      <c r="AS202" s="271" t="s">
        <v>302</v>
      </c>
      <c r="AT202" s="271" t="s">
        <v>302</v>
      </c>
      <c r="AU202" s="271" t="s">
        <v>302</v>
      </c>
      <c r="AV202" s="271" t="s">
        <v>302</v>
      </c>
      <c r="AW202" s="271" t="s">
        <v>302</v>
      </c>
      <c r="AX202" s="271" t="s">
        <v>302</v>
      </c>
      <c r="AY202" s="271" t="s">
        <v>302</v>
      </c>
      <c r="AZ202" s="271" t="s">
        <v>302</v>
      </c>
      <c r="BA202" s="271" t="s">
        <v>302</v>
      </c>
      <c r="BB202" s="271" t="s">
        <v>302</v>
      </c>
      <c r="BC202" s="271" t="s">
        <v>302</v>
      </c>
      <c r="BD202" s="271" t="s">
        <v>302</v>
      </c>
      <c r="BE202" s="271" t="s">
        <v>302</v>
      </c>
      <c r="BF202" s="271" t="s">
        <v>302</v>
      </c>
    </row>
    <row r="203" spans="2:58" hidden="1">
      <c r="B203" s="160" t="s">
        <v>322</v>
      </c>
      <c r="C203" s="160" t="str">
        <f t="shared" ca="1" si="178"/>
        <v>Veikla</v>
      </c>
      <c r="D203" t="str">
        <f t="shared" si="179"/>
        <v>False</v>
      </c>
      <c r="E203" s="270" t="str">
        <f t="shared" si="160"/>
        <v>-</v>
      </c>
      <c r="F203" s="270" t="str">
        <f t="shared" si="161"/>
        <v>-</v>
      </c>
      <c r="G203" s="270" t="str">
        <f t="shared" si="162"/>
        <v>-</v>
      </c>
      <c r="H203" s="270" t="str">
        <f t="shared" si="163"/>
        <v>-</v>
      </c>
      <c r="I203" s="270" t="str">
        <f t="shared" si="164"/>
        <v>-</v>
      </c>
      <c r="J203" s="270" t="str">
        <f t="shared" si="165"/>
        <v>-</v>
      </c>
      <c r="K203" s="270" t="str">
        <f t="shared" si="166"/>
        <v>-</v>
      </c>
      <c r="L203" s="270" t="str">
        <f t="shared" si="167"/>
        <v>-</v>
      </c>
      <c r="M203" s="270" t="str">
        <f t="shared" si="168"/>
        <v>-</v>
      </c>
      <c r="N203" s="270" t="str">
        <f t="shared" si="169"/>
        <v>-</v>
      </c>
      <c r="O203" s="270" t="str">
        <f t="shared" si="170"/>
        <v>-</v>
      </c>
      <c r="P203" s="270" t="str">
        <f t="shared" si="171"/>
        <v>-</v>
      </c>
      <c r="Q203" s="270" t="str">
        <f t="shared" si="172"/>
        <v>-</v>
      </c>
      <c r="R203" s="270" t="str">
        <f t="shared" si="173"/>
        <v>-</v>
      </c>
      <c r="S203" s="270" t="str">
        <f t="shared" si="174"/>
        <v>-</v>
      </c>
      <c r="T203" s="270" t="str">
        <f t="shared" si="175"/>
        <v>-</v>
      </c>
      <c r="U203" s="270" t="str">
        <f t="shared" si="176"/>
        <v>-</v>
      </c>
      <c r="V203" s="270" t="str">
        <f t="shared" si="177"/>
        <v>-</v>
      </c>
      <c r="W203" s="114"/>
      <c r="X203" s="114"/>
      <c r="Y203" s="114"/>
      <c r="Z203" s="114"/>
      <c r="AA203" s="114"/>
      <c r="AB203" s="114"/>
      <c r="AC203" s="114"/>
      <c r="AD203" s="114"/>
      <c r="AE203" s="114"/>
      <c r="AF203" s="271" t="s">
        <v>302</v>
      </c>
      <c r="AG203" s="271" t="s">
        <v>302</v>
      </c>
      <c r="AH203" s="271" t="s">
        <v>302</v>
      </c>
      <c r="AI203" s="271" t="s">
        <v>302</v>
      </c>
      <c r="AJ203" s="271" t="s">
        <v>302</v>
      </c>
      <c r="AK203" s="271" t="s">
        <v>302</v>
      </c>
      <c r="AL203" s="271" t="s">
        <v>302</v>
      </c>
      <c r="AM203" s="271" t="s">
        <v>302</v>
      </c>
      <c r="AN203" s="271" t="s">
        <v>302</v>
      </c>
      <c r="AO203" s="271" t="s">
        <v>302</v>
      </c>
      <c r="AP203" s="271" t="s">
        <v>302</v>
      </c>
      <c r="AQ203" s="271" t="s">
        <v>302</v>
      </c>
      <c r="AR203" s="271" t="s">
        <v>302</v>
      </c>
      <c r="AS203" s="271" t="s">
        <v>302</v>
      </c>
      <c r="AT203" s="271" t="s">
        <v>302</v>
      </c>
      <c r="AU203" s="271" t="s">
        <v>302</v>
      </c>
      <c r="AV203" s="271" t="s">
        <v>302</v>
      </c>
      <c r="AW203" s="271" t="s">
        <v>302</v>
      </c>
      <c r="AX203" s="271" t="s">
        <v>302</v>
      </c>
      <c r="AY203" s="271" t="s">
        <v>302</v>
      </c>
      <c r="AZ203" s="271" t="s">
        <v>302</v>
      </c>
      <c r="BA203" s="271" t="s">
        <v>302</v>
      </c>
      <c r="BB203" s="271" t="s">
        <v>302</v>
      </c>
      <c r="BC203" s="271" t="s">
        <v>302</v>
      </c>
      <c r="BD203" s="271" t="s">
        <v>302</v>
      </c>
      <c r="BE203" s="271" t="s">
        <v>302</v>
      </c>
      <c r="BF203" s="271" t="s">
        <v>302</v>
      </c>
    </row>
    <row r="204" spans="2:58" hidden="1">
      <c r="B204" s="160" t="s">
        <v>323</v>
      </c>
      <c r="C204" s="160" t="str">
        <f t="shared" ca="1" si="178"/>
        <v>Investicijos (privataus ir NVO sektoriaus)</v>
      </c>
      <c r="D204" t="str">
        <f t="shared" si="179"/>
        <v>False</v>
      </c>
      <c r="E204" s="270" t="str">
        <f t="shared" si="160"/>
        <v>-</v>
      </c>
      <c r="F204" s="270" t="str">
        <f t="shared" si="161"/>
        <v>-</v>
      </c>
      <c r="G204" s="270" t="str">
        <f t="shared" si="162"/>
        <v>-</v>
      </c>
      <c r="H204" s="270" t="str">
        <f t="shared" si="163"/>
        <v>-</v>
      </c>
      <c r="I204" s="270" t="str">
        <f t="shared" si="164"/>
        <v>-</v>
      </c>
      <c r="J204" s="270" t="str">
        <f t="shared" si="165"/>
        <v>-</v>
      </c>
      <c r="K204" s="270" t="str">
        <f t="shared" si="166"/>
        <v>-</v>
      </c>
      <c r="L204" s="270" t="str">
        <f t="shared" si="167"/>
        <v>-</v>
      </c>
      <c r="M204" s="270" t="str">
        <f t="shared" si="168"/>
        <v>-</v>
      </c>
      <c r="N204" s="270" t="str">
        <f t="shared" si="169"/>
        <v>-</v>
      </c>
      <c r="O204" s="270" t="str">
        <f t="shared" si="170"/>
        <v>-</v>
      </c>
      <c r="P204" s="270" t="str">
        <f t="shared" si="171"/>
        <v>-</v>
      </c>
      <c r="Q204" s="270" t="str">
        <f t="shared" si="172"/>
        <v>-</v>
      </c>
      <c r="R204" s="270" t="str">
        <f t="shared" si="173"/>
        <v>-</v>
      </c>
      <c r="S204" s="270" t="str">
        <f t="shared" si="174"/>
        <v>-</v>
      </c>
      <c r="T204" s="270" t="str">
        <f t="shared" si="175"/>
        <v>-</v>
      </c>
      <c r="U204" s="270" t="str">
        <f t="shared" si="176"/>
        <v>-</v>
      </c>
      <c r="V204" s="270" t="str">
        <f t="shared" si="177"/>
        <v>-</v>
      </c>
      <c r="W204" s="114"/>
      <c r="X204" s="114"/>
      <c r="Y204" s="114"/>
      <c r="Z204" s="114"/>
      <c r="AA204" s="114"/>
      <c r="AB204" s="114"/>
      <c r="AC204" s="114"/>
      <c r="AD204" s="114"/>
      <c r="AE204" s="114"/>
      <c r="AF204" s="271" t="s">
        <v>302</v>
      </c>
      <c r="AG204" s="271" t="s">
        <v>302</v>
      </c>
      <c r="AH204" s="271" t="s">
        <v>302</v>
      </c>
      <c r="AI204" s="271" t="s">
        <v>302</v>
      </c>
      <c r="AJ204" s="271" t="s">
        <v>302</v>
      </c>
      <c r="AK204" s="271" t="s">
        <v>302</v>
      </c>
      <c r="AL204" s="271" t="s">
        <v>302</v>
      </c>
      <c r="AM204" s="271" t="s">
        <v>302</v>
      </c>
      <c r="AN204" s="271" t="s">
        <v>302</v>
      </c>
      <c r="AO204" s="271" t="s">
        <v>302</v>
      </c>
      <c r="AP204" s="271" t="s">
        <v>302</v>
      </c>
      <c r="AQ204" s="271" t="s">
        <v>302</v>
      </c>
      <c r="AR204" s="271" t="s">
        <v>302</v>
      </c>
      <c r="AS204" s="271" t="s">
        <v>302</v>
      </c>
      <c r="AT204" s="271" t="s">
        <v>302</v>
      </c>
      <c r="AU204" s="271" t="s">
        <v>302</v>
      </c>
      <c r="AV204" s="271" t="s">
        <v>302</v>
      </c>
      <c r="AW204" s="271" t="s">
        <v>302</v>
      </c>
      <c r="AX204" s="271" t="s">
        <v>302</v>
      </c>
      <c r="AY204" s="271" t="s">
        <v>302</v>
      </c>
      <c r="AZ204" s="271" t="s">
        <v>302</v>
      </c>
      <c r="BA204" s="271" t="s">
        <v>302</v>
      </c>
      <c r="BB204" s="271" t="s">
        <v>302</v>
      </c>
      <c r="BC204" s="271" t="s">
        <v>302</v>
      </c>
      <c r="BD204" s="271" t="s">
        <v>302</v>
      </c>
      <c r="BE204" s="271" t="s">
        <v>302</v>
      </c>
      <c r="BF204" s="271" t="s">
        <v>302</v>
      </c>
    </row>
    <row r="205" spans="2:58" hidden="1">
      <c r="B205" s="160" t="s">
        <v>486</v>
      </c>
      <c r="C205" s="160" t="str">
        <f t="shared" ca="1" si="178"/>
        <v>Reinvesticijos (po priemonės įgyvendinimo) (privataus ir NVO sektoriaus)</v>
      </c>
      <c r="D205" t="str">
        <f t="shared" si="179"/>
        <v>False</v>
      </c>
      <c r="E205" s="270" t="str">
        <f t="shared" si="160"/>
        <v>-</v>
      </c>
      <c r="F205" s="270" t="str">
        <f t="shared" si="161"/>
        <v>-</v>
      </c>
      <c r="G205" s="270" t="str">
        <f t="shared" si="162"/>
        <v>-</v>
      </c>
      <c r="H205" s="270" t="str">
        <f t="shared" si="163"/>
        <v>-</v>
      </c>
      <c r="I205" s="270" t="str">
        <f t="shared" si="164"/>
        <v>-</v>
      </c>
      <c r="J205" s="270" t="str">
        <f t="shared" si="165"/>
        <v>-</v>
      </c>
      <c r="K205" s="270" t="str">
        <f t="shared" si="166"/>
        <v>-</v>
      </c>
      <c r="L205" s="270" t="str">
        <f t="shared" si="167"/>
        <v>-</v>
      </c>
      <c r="M205" s="270" t="str">
        <f t="shared" si="168"/>
        <v>-</v>
      </c>
      <c r="N205" s="270" t="str">
        <f t="shared" si="169"/>
        <v>-</v>
      </c>
      <c r="O205" s="270" t="str">
        <f t="shared" si="170"/>
        <v>-</v>
      </c>
      <c r="P205" s="270" t="str">
        <f t="shared" si="171"/>
        <v>-</v>
      </c>
      <c r="Q205" s="270" t="str">
        <f t="shared" si="172"/>
        <v>-</v>
      </c>
      <c r="R205" s="270" t="str">
        <f t="shared" si="173"/>
        <v>-</v>
      </c>
      <c r="S205" s="270" t="str">
        <f t="shared" si="174"/>
        <v>-</v>
      </c>
      <c r="T205" s="270" t="str">
        <f t="shared" si="175"/>
        <v>-</v>
      </c>
      <c r="U205" s="270" t="str">
        <f t="shared" si="176"/>
        <v>-</v>
      </c>
      <c r="V205" s="270" t="str">
        <f t="shared" si="177"/>
        <v>-</v>
      </c>
      <c r="W205" s="114"/>
      <c r="X205" s="114"/>
      <c r="Y205" s="114"/>
      <c r="Z205" s="114"/>
      <c r="AA205" s="114"/>
      <c r="AB205" s="114"/>
      <c r="AC205" s="114"/>
      <c r="AD205" s="114"/>
      <c r="AE205" s="114"/>
      <c r="AF205" s="271" t="s">
        <v>302</v>
      </c>
      <c r="AG205" s="271" t="s">
        <v>302</v>
      </c>
      <c r="AH205" s="271" t="s">
        <v>302</v>
      </c>
      <c r="AI205" s="271" t="s">
        <v>302</v>
      </c>
      <c r="AJ205" s="271" t="s">
        <v>302</v>
      </c>
      <c r="AK205" s="271" t="s">
        <v>302</v>
      </c>
      <c r="AL205" s="271" t="s">
        <v>302</v>
      </c>
      <c r="AM205" s="271" t="s">
        <v>302</v>
      </c>
      <c r="AN205" s="271" t="s">
        <v>302</v>
      </c>
      <c r="AO205" s="271" t="s">
        <v>302</v>
      </c>
      <c r="AP205" s="271" t="s">
        <v>302</v>
      </c>
      <c r="AQ205" s="271" t="s">
        <v>302</v>
      </c>
      <c r="AR205" s="271" t="s">
        <v>302</v>
      </c>
      <c r="AS205" s="271" t="s">
        <v>302</v>
      </c>
      <c r="AT205" s="271" t="s">
        <v>302</v>
      </c>
      <c r="AU205" s="271" t="s">
        <v>302</v>
      </c>
      <c r="AV205" s="271" t="s">
        <v>302</v>
      </c>
      <c r="AW205" s="271" t="s">
        <v>302</v>
      </c>
      <c r="AX205" s="271" t="s">
        <v>302</v>
      </c>
      <c r="AY205" s="271" t="s">
        <v>302</v>
      </c>
      <c r="AZ205" s="271" t="s">
        <v>302</v>
      </c>
      <c r="BA205" s="271" t="s">
        <v>302</v>
      </c>
      <c r="BB205" s="271" t="s">
        <v>302</v>
      </c>
      <c r="BC205" s="271" t="s">
        <v>302</v>
      </c>
      <c r="BD205" s="271" t="s">
        <v>302</v>
      </c>
      <c r="BE205" s="271" t="s">
        <v>302</v>
      </c>
      <c r="BF205" s="271" t="s">
        <v>302</v>
      </c>
    </row>
    <row r="206" spans="2:58" hidden="1">
      <c r="B206" s="160" t="s">
        <v>487</v>
      </c>
      <c r="C206" s="160" t="str">
        <f t="shared" ca="1" si="178"/>
        <v>Reinvesticijos (po priemonės įgyvendinimo) (viešojo sektoriaus)</v>
      </c>
      <c r="D206" t="str">
        <f t="shared" si="179"/>
        <v>False</v>
      </c>
      <c r="E206" s="270" t="str">
        <f t="shared" si="160"/>
        <v>-</v>
      </c>
      <c r="F206" s="270" t="str">
        <f t="shared" si="161"/>
        <v>-</v>
      </c>
      <c r="G206" s="270" t="str">
        <f t="shared" si="162"/>
        <v>-</v>
      </c>
      <c r="H206" s="270" t="str">
        <f t="shared" si="163"/>
        <v>-</v>
      </c>
      <c r="I206" s="270" t="str">
        <f t="shared" si="164"/>
        <v>-</v>
      </c>
      <c r="J206" s="270" t="str">
        <f t="shared" si="165"/>
        <v>-</v>
      </c>
      <c r="K206" s="270" t="str">
        <f t="shared" si="166"/>
        <v>-</v>
      </c>
      <c r="L206" s="270" t="str">
        <f t="shared" si="167"/>
        <v>-</v>
      </c>
      <c r="M206" s="270" t="str">
        <f t="shared" si="168"/>
        <v>-</v>
      </c>
      <c r="N206" s="270" t="str">
        <f t="shared" si="169"/>
        <v>-</v>
      </c>
      <c r="O206" s="270" t="str">
        <f t="shared" si="170"/>
        <v>-</v>
      </c>
      <c r="P206" s="270" t="str">
        <f t="shared" si="171"/>
        <v>-</v>
      </c>
      <c r="Q206" s="270" t="str">
        <f t="shared" si="172"/>
        <v>-</v>
      </c>
      <c r="R206" s="270" t="str">
        <f t="shared" si="173"/>
        <v>-</v>
      </c>
      <c r="S206" s="270" t="str">
        <f t="shared" si="174"/>
        <v>-</v>
      </c>
      <c r="T206" s="270" t="str">
        <f t="shared" si="175"/>
        <v>-</v>
      </c>
      <c r="U206" s="270" t="str">
        <f t="shared" si="176"/>
        <v>-</v>
      </c>
      <c r="V206" s="270" t="str">
        <f t="shared" si="177"/>
        <v>-</v>
      </c>
      <c r="W206" s="114"/>
      <c r="X206" s="114"/>
      <c r="Y206" s="114"/>
      <c r="Z206" s="114"/>
      <c r="AA206" s="114"/>
      <c r="AB206" s="114"/>
      <c r="AC206" s="114"/>
      <c r="AD206" s="114"/>
      <c r="AE206" s="114"/>
      <c r="AF206" s="271" t="s">
        <v>302</v>
      </c>
      <c r="AG206" s="271" t="s">
        <v>302</v>
      </c>
      <c r="AH206" s="271" t="s">
        <v>302</v>
      </c>
      <c r="AI206" s="271" t="s">
        <v>302</v>
      </c>
      <c r="AJ206" s="271" t="s">
        <v>302</v>
      </c>
      <c r="AK206" s="271" t="s">
        <v>302</v>
      </c>
      <c r="AL206" s="271" t="s">
        <v>302</v>
      </c>
      <c r="AM206" s="271" t="s">
        <v>302</v>
      </c>
      <c r="AN206" s="271" t="s">
        <v>302</v>
      </c>
      <c r="AO206" s="271" t="s">
        <v>302</v>
      </c>
      <c r="AP206" s="271" t="s">
        <v>302</v>
      </c>
      <c r="AQ206" s="271" t="s">
        <v>302</v>
      </c>
      <c r="AR206" s="271" t="s">
        <v>302</v>
      </c>
      <c r="AS206" s="271" t="s">
        <v>302</v>
      </c>
      <c r="AT206" s="271" t="s">
        <v>302</v>
      </c>
      <c r="AU206" s="271" t="s">
        <v>302</v>
      </c>
      <c r="AV206" s="271" t="s">
        <v>302</v>
      </c>
      <c r="AW206" s="271" t="s">
        <v>302</v>
      </c>
      <c r="AX206" s="271" t="s">
        <v>302</v>
      </c>
      <c r="AY206" s="271" t="s">
        <v>302</v>
      </c>
      <c r="AZ206" s="271" t="s">
        <v>302</v>
      </c>
      <c r="BA206" s="271" t="s">
        <v>302</v>
      </c>
      <c r="BB206" s="271" t="s">
        <v>302</v>
      </c>
      <c r="BC206" s="271" t="s">
        <v>302</v>
      </c>
      <c r="BD206" s="271" t="s">
        <v>302</v>
      </c>
      <c r="BE206" s="271" t="s">
        <v>302</v>
      </c>
      <c r="BF206" s="271" t="s">
        <v>302</v>
      </c>
    </row>
    <row r="207" spans="2:58" hidden="1">
      <c r="B207" s="160" t="s">
        <v>324</v>
      </c>
      <c r="C207" s="160" t="str">
        <f t="shared" ca="1" si="178"/>
        <v>Likutinė vertė</v>
      </c>
      <c r="D207" t="str">
        <f t="shared" si="179"/>
        <v>False</v>
      </c>
      <c r="E207" s="270" t="str">
        <f t="shared" si="160"/>
        <v>-</v>
      </c>
      <c r="F207" s="270" t="str">
        <f t="shared" si="161"/>
        <v>-</v>
      </c>
      <c r="G207" s="270" t="str">
        <f t="shared" si="162"/>
        <v>-</v>
      </c>
      <c r="H207" s="270" t="str">
        <f t="shared" si="163"/>
        <v>-</v>
      </c>
      <c r="I207" s="270" t="str">
        <f t="shared" si="164"/>
        <v>-</v>
      </c>
      <c r="J207" s="270" t="str">
        <f t="shared" si="165"/>
        <v>-</v>
      </c>
      <c r="K207" s="270" t="str">
        <f t="shared" si="166"/>
        <v>-</v>
      </c>
      <c r="L207" s="270" t="str">
        <f t="shared" si="167"/>
        <v>-</v>
      </c>
      <c r="M207" s="270" t="str">
        <f t="shared" si="168"/>
        <v>-</v>
      </c>
      <c r="N207" s="270" t="str">
        <f t="shared" si="169"/>
        <v>-</v>
      </c>
      <c r="O207" s="270" t="str">
        <f t="shared" si="170"/>
        <v>-</v>
      </c>
      <c r="P207" s="270" t="str">
        <f t="shared" si="171"/>
        <v>-</v>
      </c>
      <c r="Q207" s="270" t="str">
        <f t="shared" si="172"/>
        <v>-</v>
      </c>
      <c r="R207" s="270" t="str">
        <f t="shared" si="173"/>
        <v>-</v>
      </c>
      <c r="S207" s="270" t="str">
        <f t="shared" si="174"/>
        <v>-</v>
      </c>
      <c r="T207" s="270" t="str">
        <f t="shared" si="175"/>
        <v>-</v>
      </c>
      <c r="U207" s="270" t="str">
        <f t="shared" si="176"/>
        <v>-</v>
      </c>
      <c r="V207" s="270" t="str">
        <f t="shared" si="177"/>
        <v>-</v>
      </c>
      <c r="W207" s="114"/>
      <c r="X207" s="114"/>
      <c r="Y207" s="114"/>
      <c r="Z207" s="114"/>
      <c r="AA207" s="114"/>
      <c r="AB207" s="114"/>
      <c r="AC207" s="114"/>
      <c r="AD207" s="114"/>
      <c r="AE207" s="114"/>
      <c r="AF207" s="271" t="s">
        <v>302</v>
      </c>
      <c r="AG207" s="271" t="s">
        <v>302</v>
      </c>
      <c r="AH207" s="271" t="s">
        <v>302</v>
      </c>
      <c r="AI207" s="271" t="s">
        <v>302</v>
      </c>
      <c r="AJ207" s="271" t="s">
        <v>302</v>
      </c>
      <c r="AK207" s="271" t="s">
        <v>302</v>
      </c>
      <c r="AL207" s="271" t="s">
        <v>302</v>
      </c>
      <c r="AM207" s="271" t="s">
        <v>302</v>
      </c>
      <c r="AN207" s="271" t="s">
        <v>302</v>
      </c>
      <c r="AO207" s="271" t="s">
        <v>302</v>
      </c>
      <c r="AP207" s="271" t="s">
        <v>302</v>
      </c>
      <c r="AQ207" s="271" t="s">
        <v>302</v>
      </c>
      <c r="AR207" s="271" t="s">
        <v>302</v>
      </c>
      <c r="AS207" s="271" t="s">
        <v>302</v>
      </c>
      <c r="AT207" s="271" t="s">
        <v>302</v>
      </c>
      <c r="AU207" s="271" t="s">
        <v>302</v>
      </c>
      <c r="AV207" s="271" t="s">
        <v>302</v>
      </c>
      <c r="AW207" s="271" t="s">
        <v>302</v>
      </c>
      <c r="AX207" s="271" t="s">
        <v>302</v>
      </c>
      <c r="AY207" s="271" t="s">
        <v>302</v>
      </c>
      <c r="AZ207" s="271" t="s">
        <v>302</v>
      </c>
      <c r="BA207" s="271" t="s">
        <v>302</v>
      </c>
      <c r="BB207" s="271" t="s">
        <v>302</v>
      </c>
      <c r="BC207" s="271" t="s">
        <v>302</v>
      </c>
      <c r="BD207" s="271" t="s">
        <v>302</v>
      </c>
      <c r="BE207" s="271" t="s">
        <v>302</v>
      </c>
      <c r="BF207" s="271" t="s">
        <v>302</v>
      </c>
    </row>
    <row r="208" spans="2:58" hidden="1">
      <c r="B208" s="160" t="s">
        <v>325</v>
      </c>
      <c r="C208" s="160" t="str">
        <f t="shared" ca="1" si="178"/>
        <v>Veikla</v>
      </c>
      <c r="D208" t="str">
        <f t="shared" si="179"/>
        <v>False</v>
      </c>
      <c r="E208" s="270" t="str">
        <f t="shared" si="160"/>
        <v>-</v>
      </c>
      <c r="F208" s="270" t="str">
        <f t="shared" si="161"/>
        <v>-</v>
      </c>
      <c r="G208" s="270" t="str">
        <f t="shared" si="162"/>
        <v>-</v>
      </c>
      <c r="H208" s="270" t="str">
        <f t="shared" si="163"/>
        <v>-</v>
      </c>
      <c r="I208" s="270" t="str">
        <f t="shared" si="164"/>
        <v>-</v>
      </c>
      <c r="J208" s="270" t="str">
        <f t="shared" si="165"/>
        <v>-</v>
      </c>
      <c r="K208" s="270" t="str">
        <f t="shared" si="166"/>
        <v>-</v>
      </c>
      <c r="L208" s="270" t="str">
        <f t="shared" si="167"/>
        <v>-</v>
      </c>
      <c r="M208" s="270" t="str">
        <f t="shared" si="168"/>
        <v>-</v>
      </c>
      <c r="N208" s="270" t="str">
        <f t="shared" si="169"/>
        <v>-</v>
      </c>
      <c r="O208" s="270" t="str">
        <f t="shared" si="170"/>
        <v>-</v>
      </c>
      <c r="P208" s="270" t="str">
        <f t="shared" si="171"/>
        <v>-</v>
      </c>
      <c r="Q208" s="270" t="str">
        <f t="shared" si="172"/>
        <v>-</v>
      </c>
      <c r="R208" s="270" t="str">
        <f t="shared" si="173"/>
        <v>-</v>
      </c>
      <c r="S208" s="270" t="str">
        <f t="shared" si="174"/>
        <v>-</v>
      </c>
      <c r="T208" s="270" t="str">
        <f t="shared" si="175"/>
        <v>-</v>
      </c>
      <c r="U208" s="270" t="str">
        <f t="shared" si="176"/>
        <v>-</v>
      </c>
      <c r="V208" s="270" t="str">
        <f t="shared" si="177"/>
        <v>-</v>
      </c>
      <c r="W208" s="114"/>
      <c r="X208" s="114"/>
      <c r="Y208" s="114"/>
      <c r="Z208" s="114"/>
      <c r="AA208" s="114"/>
      <c r="AB208" s="114"/>
      <c r="AC208" s="114"/>
      <c r="AD208" s="114"/>
      <c r="AE208" s="114"/>
      <c r="AF208" s="271" t="s">
        <v>302</v>
      </c>
      <c r="AG208" s="271" t="s">
        <v>302</v>
      </c>
      <c r="AH208" s="271" t="s">
        <v>302</v>
      </c>
      <c r="AI208" s="271" t="s">
        <v>302</v>
      </c>
      <c r="AJ208" s="271" t="s">
        <v>302</v>
      </c>
      <c r="AK208" s="271" t="s">
        <v>302</v>
      </c>
      <c r="AL208" s="271" t="s">
        <v>302</v>
      </c>
      <c r="AM208" s="271" t="s">
        <v>302</v>
      </c>
      <c r="AN208" s="271" t="s">
        <v>302</v>
      </c>
      <c r="AO208" s="271" t="s">
        <v>302</v>
      </c>
      <c r="AP208" s="271" t="s">
        <v>302</v>
      </c>
      <c r="AQ208" s="271" t="s">
        <v>302</v>
      </c>
      <c r="AR208" s="271" t="s">
        <v>302</v>
      </c>
      <c r="AS208" s="271" t="s">
        <v>302</v>
      </c>
      <c r="AT208" s="271" t="s">
        <v>302</v>
      </c>
      <c r="AU208" s="271" t="s">
        <v>302</v>
      </c>
      <c r="AV208" s="271" t="s">
        <v>302</v>
      </c>
      <c r="AW208" s="271" t="s">
        <v>302</v>
      </c>
      <c r="AX208" s="271" t="s">
        <v>302</v>
      </c>
      <c r="AY208" s="271" t="s">
        <v>302</v>
      </c>
      <c r="AZ208" s="271" t="s">
        <v>302</v>
      </c>
      <c r="BA208" s="271" t="s">
        <v>302</v>
      </c>
      <c r="BB208" s="271" t="s">
        <v>302</v>
      </c>
      <c r="BC208" s="271" t="s">
        <v>302</v>
      </c>
      <c r="BD208" s="271" t="s">
        <v>302</v>
      </c>
      <c r="BE208" s="271" t="s">
        <v>302</v>
      </c>
      <c r="BF208" s="271" t="s">
        <v>302</v>
      </c>
    </row>
    <row r="209" spans="2:58" hidden="1">
      <c r="B209" s="160" t="s">
        <v>326</v>
      </c>
      <c r="C209" s="160" t="str">
        <f t="shared" ca="1" si="178"/>
        <v>Veikla</v>
      </c>
      <c r="D209" t="str">
        <f t="shared" si="179"/>
        <v>False</v>
      </c>
      <c r="E209" s="270" t="str">
        <f t="shared" si="160"/>
        <v>-</v>
      </c>
      <c r="F209" s="270" t="str">
        <f t="shared" si="161"/>
        <v>-</v>
      </c>
      <c r="G209" s="270" t="str">
        <f t="shared" si="162"/>
        <v>-</v>
      </c>
      <c r="H209" s="270" t="str">
        <f t="shared" si="163"/>
        <v>-</v>
      </c>
      <c r="I209" s="270" t="str">
        <f t="shared" si="164"/>
        <v>-</v>
      </c>
      <c r="J209" s="270" t="str">
        <f t="shared" si="165"/>
        <v>-</v>
      </c>
      <c r="K209" s="270" t="str">
        <f t="shared" si="166"/>
        <v>-</v>
      </c>
      <c r="L209" s="270" t="str">
        <f t="shared" si="167"/>
        <v>-</v>
      </c>
      <c r="M209" s="270" t="str">
        <f t="shared" si="168"/>
        <v>-</v>
      </c>
      <c r="N209" s="270" t="str">
        <f t="shared" si="169"/>
        <v>-</v>
      </c>
      <c r="O209" s="270" t="str">
        <f t="shared" si="170"/>
        <v>-</v>
      </c>
      <c r="P209" s="270" t="str">
        <f t="shared" si="171"/>
        <v>-</v>
      </c>
      <c r="Q209" s="270" t="str">
        <f t="shared" si="172"/>
        <v>-</v>
      </c>
      <c r="R209" s="270" t="str">
        <f t="shared" si="173"/>
        <v>-</v>
      </c>
      <c r="S209" s="270" t="str">
        <f t="shared" si="174"/>
        <v>-</v>
      </c>
      <c r="T209" s="270" t="str">
        <f t="shared" si="175"/>
        <v>-</v>
      </c>
      <c r="U209" s="270" t="str">
        <f t="shared" si="176"/>
        <v>-</v>
      </c>
      <c r="V209" s="270" t="str">
        <f t="shared" si="177"/>
        <v>-</v>
      </c>
      <c r="W209" s="114"/>
      <c r="X209" s="114"/>
      <c r="Y209" s="114"/>
      <c r="Z209" s="114"/>
      <c r="AA209" s="114"/>
      <c r="AB209" s="114"/>
      <c r="AC209" s="114"/>
      <c r="AD209" s="114"/>
      <c r="AE209" s="114"/>
      <c r="AF209" s="271" t="s">
        <v>302</v>
      </c>
      <c r="AG209" s="271" t="s">
        <v>302</v>
      </c>
      <c r="AH209" s="271" t="s">
        <v>302</v>
      </c>
      <c r="AI209" s="271" t="s">
        <v>302</v>
      </c>
      <c r="AJ209" s="271" t="s">
        <v>302</v>
      </c>
      <c r="AK209" s="271" t="s">
        <v>302</v>
      </c>
      <c r="AL209" s="271" t="s">
        <v>302</v>
      </c>
      <c r="AM209" s="271" t="s">
        <v>302</v>
      </c>
      <c r="AN209" s="271" t="s">
        <v>302</v>
      </c>
      <c r="AO209" s="271" t="s">
        <v>302</v>
      </c>
      <c r="AP209" s="271" t="s">
        <v>302</v>
      </c>
      <c r="AQ209" s="271" t="s">
        <v>302</v>
      </c>
      <c r="AR209" s="271" t="s">
        <v>302</v>
      </c>
      <c r="AS209" s="271" t="s">
        <v>302</v>
      </c>
      <c r="AT209" s="271" t="s">
        <v>302</v>
      </c>
      <c r="AU209" s="271" t="s">
        <v>302</v>
      </c>
      <c r="AV209" s="271" t="s">
        <v>302</v>
      </c>
      <c r="AW209" s="271" t="s">
        <v>302</v>
      </c>
      <c r="AX209" s="271" t="s">
        <v>302</v>
      </c>
      <c r="AY209" s="271" t="s">
        <v>302</v>
      </c>
      <c r="AZ209" s="271" t="s">
        <v>302</v>
      </c>
      <c r="BA209" s="271" t="s">
        <v>302</v>
      </c>
      <c r="BB209" s="271" t="s">
        <v>302</v>
      </c>
      <c r="BC209" s="271" t="s">
        <v>302</v>
      </c>
      <c r="BD209" s="271" t="s">
        <v>302</v>
      </c>
      <c r="BE209" s="271" t="s">
        <v>302</v>
      </c>
      <c r="BF209" s="271" t="s">
        <v>302</v>
      </c>
    </row>
    <row r="210" spans="2:58" hidden="1">
      <c r="B210" s="160" t="s">
        <v>327</v>
      </c>
      <c r="C210" s="160" t="str">
        <f t="shared" ca="1" si="178"/>
        <v>Veikla</v>
      </c>
      <c r="D210" t="str">
        <f t="shared" si="179"/>
        <v>False</v>
      </c>
      <c r="E210" s="270" t="str">
        <f t="shared" si="160"/>
        <v>-</v>
      </c>
      <c r="F210" s="270" t="str">
        <f t="shared" si="161"/>
        <v>-</v>
      </c>
      <c r="G210" s="270" t="str">
        <f t="shared" si="162"/>
        <v>-</v>
      </c>
      <c r="H210" s="270" t="str">
        <f t="shared" si="163"/>
        <v>-</v>
      </c>
      <c r="I210" s="270" t="str">
        <f t="shared" si="164"/>
        <v>-</v>
      </c>
      <c r="J210" s="270" t="str">
        <f t="shared" si="165"/>
        <v>-</v>
      </c>
      <c r="K210" s="270" t="str">
        <f t="shared" si="166"/>
        <v>-</v>
      </c>
      <c r="L210" s="270" t="str">
        <f t="shared" si="167"/>
        <v>-</v>
      </c>
      <c r="M210" s="270" t="str">
        <f t="shared" si="168"/>
        <v>-</v>
      </c>
      <c r="N210" s="270" t="str">
        <f t="shared" si="169"/>
        <v>-</v>
      </c>
      <c r="O210" s="270" t="str">
        <f t="shared" si="170"/>
        <v>-</v>
      </c>
      <c r="P210" s="270" t="str">
        <f t="shared" si="171"/>
        <v>-</v>
      </c>
      <c r="Q210" s="270" t="str">
        <f t="shared" si="172"/>
        <v>-</v>
      </c>
      <c r="R210" s="270" t="str">
        <f t="shared" si="173"/>
        <v>-</v>
      </c>
      <c r="S210" s="270" t="str">
        <f t="shared" si="174"/>
        <v>-</v>
      </c>
      <c r="T210" s="270" t="str">
        <f t="shared" si="175"/>
        <v>-</v>
      </c>
      <c r="U210" s="270" t="str">
        <f t="shared" si="176"/>
        <v>-</v>
      </c>
      <c r="V210" s="270" t="str">
        <f t="shared" si="177"/>
        <v>-</v>
      </c>
      <c r="W210" s="114"/>
      <c r="X210" s="114"/>
      <c r="Y210" s="114"/>
      <c r="Z210" s="114"/>
      <c r="AA210" s="114"/>
      <c r="AB210" s="114"/>
      <c r="AC210" s="114"/>
      <c r="AD210" s="114"/>
      <c r="AE210" s="114"/>
      <c r="AF210" s="271" t="s">
        <v>302</v>
      </c>
      <c r="AG210" s="271" t="s">
        <v>302</v>
      </c>
      <c r="AH210" s="271" t="s">
        <v>302</v>
      </c>
      <c r="AI210" s="271" t="s">
        <v>302</v>
      </c>
      <c r="AJ210" s="271" t="s">
        <v>302</v>
      </c>
      <c r="AK210" s="271" t="s">
        <v>302</v>
      </c>
      <c r="AL210" s="271" t="s">
        <v>302</v>
      </c>
      <c r="AM210" s="271" t="s">
        <v>302</v>
      </c>
      <c r="AN210" s="271" t="s">
        <v>302</v>
      </c>
      <c r="AO210" s="271" t="s">
        <v>302</v>
      </c>
      <c r="AP210" s="271" t="s">
        <v>302</v>
      </c>
      <c r="AQ210" s="271" t="s">
        <v>302</v>
      </c>
      <c r="AR210" s="271" t="s">
        <v>302</v>
      </c>
      <c r="AS210" s="271" t="s">
        <v>302</v>
      </c>
      <c r="AT210" s="271" t="s">
        <v>302</v>
      </c>
      <c r="AU210" s="271" t="s">
        <v>302</v>
      </c>
      <c r="AV210" s="271" t="s">
        <v>302</v>
      </c>
      <c r="AW210" s="271" t="s">
        <v>302</v>
      </c>
      <c r="AX210" s="271" t="s">
        <v>302</v>
      </c>
      <c r="AY210" s="271" t="s">
        <v>302</v>
      </c>
      <c r="AZ210" s="271" t="s">
        <v>302</v>
      </c>
      <c r="BA210" s="271" t="s">
        <v>302</v>
      </c>
      <c r="BB210" s="271" t="s">
        <v>302</v>
      </c>
      <c r="BC210" s="271" t="s">
        <v>302</v>
      </c>
      <c r="BD210" s="271" t="s">
        <v>302</v>
      </c>
      <c r="BE210" s="271" t="s">
        <v>302</v>
      </c>
      <c r="BF210" s="271" t="s">
        <v>302</v>
      </c>
    </row>
    <row r="211" spans="2:58" hidden="1">
      <c r="B211" s="160" t="s">
        <v>328</v>
      </c>
      <c r="C211" s="160" t="str">
        <f t="shared" ca="1" si="178"/>
        <v>Veikla</v>
      </c>
      <c r="D211" t="str">
        <f t="shared" si="179"/>
        <v>False</v>
      </c>
      <c r="E211" s="270" t="str">
        <f t="shared" si="160"/>
        <v>-</v>
      </c>
      <c r="F211" s="270" t="str">
        <f t="shared" si="161"/>
        <v>-</v>
      </c>
      <c r="G211" s="270" t="str">
        <f t="shared" si="162"/>
        <v>-</v>
      </c>
      <c r="H211" s="270" t="str">
        <f t="shared" si="163"/>
        <v>-</v>
      </c>
      <c r="I211" s="270" t="str">
        <f t="shared" si="164"/>
        <v>-</v>
      </c>
      <c r="J211" s="270" t="str">
        <f t="shared" si="165"/>
        <v>-</v>
      </c>
      <c r="K211" s="270" t="str">
        <f t="shared" si="166"/>
        <v>-</v>
      </c>
      <c r="L211" s="270" t="str">
        <f t="shared" si="167"/>
        <v>-</v>
      </c>
      <c r="M211" s="270" t="str">
        <f t="shared" si="168"/>
        <v>-</v>
      </c>
      <c r="N211" s="270" t="str">
        <f t="shared" si="169"/>
        <v>-</v>
      </c>
      <c r="O211" s="270" t="str">
        <f t="shared" si="170"/>
        <v>-</v>
      </c>
      <c r="P211" s="270" t="str">
        <f t="shared" si="171"/>
        <v>-</v>
      </c>
      <c r="Q211" s="270" t="str">
        <f t="shared" si="172"/>
        <v>-</v>
      </c>
      <c r="R211" s="270" t="str">
        <f t="shared" si="173"/>
        <v>-</v>
      </c>
      <c r="S211" s="270" t="str">
        <f t="shared" si="174"/>
        <v>-</v>
      </c>
      <c r="T211" s="270" t="str">
        <f t="shared" si="175"/>
        <v>-</v>
      </c>
      <c r="U211" s="270" t="str">
        <f t="shared" si="176"/>
        <v>-</v>
      </c>
      <c r="V211" s="270" t="str">
        <f t="shared" si="177"/>
        <v>-</v>
      </c>
      <c r="W211" s="114"/>
      <c r="X211" s="114"/>
      <c r="Y211" s="114"/>
      <c r="Z211" s="114"/>
      <c r="AA211" s="114"/>
      <c r="AB211" s="114"/>
      <c r="AC211" s="114"/>
      <c r="AD211" s="114"/>
      <c r="AE211" s="114"/>
      <c r="AF211" s="271" t="s">
        <v>302</v>
      </c>
      <c r="AG211" s="271" t="s">
        <v>302</v>
      </c>
      <c r="AH211" s="271" t="s">
        <v>302</v>
      </c>
      <c r="AI211" s="271" t="s">
        <v>302</v>
      </c>
      <c r="AJ211" s="271" t="s">
        <v>302</v>
      </c>
      <c r="AK211" s="271" t="s">
        <v>302</v>
      </c>
      <c r="AL211" s="271" t="s">
        <v>302</v>
      </c>
      <c r="AM211" s="271" t="s">
        <v>302</v>
      </c>
      <c r="AN211" s="271" t="s">
        <v>302</v>
      </c>
      <c r="AO211" s="271" t="s">
        <v>302</v>
      </c>
      <c r="AP211" s="271" t="s">
        <v>302</v>
      </c>
      <c r="AQ211" s="271" t="s">
        <v>302</v>
      </c>
      <c r="AR211" s="271" t="s">
        <v>302</v>
      </c>
      <c r="AS211" s="271" t="s">
        <v>302</v>
      </c>
      <c r="AT211" s="271" t="s">
        <v>302</v>
      </c>
      <c r="AU211" s="271" t="s">
        <v>302</v>
      </c>
      <c r="AV211" s="271" t="s">
        <v>302</v>
      </c>
      <c r="AW211" s="271" t="s">
        <v>302</v>
      </c>
      <c r="AX211" s="271" t="s">
        <v>302</v>
      </c>
      <c r="AY211" s="271" t="s">
        <v>302</v>
      </c>
      <c r="AZ211" s="271" t="s">
        <v>302</v>
      </c>
      <c r="BA211" s="271" t="s">
        <v>302</v>
      </c>
      <c r="BB211" s="271" t="s">
        <v>302</v>
      </c>
      <c r="BC211" s="271" t="s">
        <v>302</v>
      </c>
      <c r="BD211" s="271" t="s">
        <v>302</v>
      </c>
      <c r="BE211" s="271" t="s">
        <v>302</v>
      </c>
      <c r="BF211" s="271" t="s">
        <v>302</v>
      </c>
    </row>
    <row r="212" spans="2:58" hidden="1">
      <c r="B212" s="160" t="s">
        <v>329</v>
      </c>
      <c r="C212" s="160" t="str">
        <f t="shared" ca="1" si="178"/>
        <v>Veikla</v>
      </c>
      <c r="D212" t="str">
        <f t="shared" si="179"/>
        <v>False</v>
      </c>
      <c r="E212" s="270" t="str">
        <f t="shared" si="160"/>
        <v>-</v>
      </c>
      <c r="F212" s="270" t="str">
        <f t="shared" si="161"/>
        <v>-</v>
      </c>
      <c r="G212" s="270" t="str">
        <f t="shared" si="162"/>
        <v>-</v>
      </c>
      <c r="H212" s="270" t="str">
        <f t="shared" si="163"/>
        <v>-</v>
      </c>
      <c r="I212" s="270" t="str">
        <f t="shared" si="164"/>
        <v>-</v>
      </c>
      <c r="J212" s="270" t="str">
        <f t="shared" si="165"/>
        <v>-</v>
      </c>
      <c r="K212" s="270" t="str">
        <f t="shared" si="166"/>
        <v>-</v>
      </c>
      <c r="L212" s="270" t="str">
        <f t="shared" si="167"/>
        <v>-</v>
      </c>
      <c r="M212" s="270" t="str">
        <f t="shared" si="168"/>
        <v>-</v>
      </c>
      <c r="N212" s="270" t="str">
        <f t="shared" si="169"/>
        <v>-</v>
      </c>
      <c r="O212" s="270" t="str">
        <f t="shared" si="170"/>
        <v>-</v>
      </c>
      <c r="P212" s="270" t="str">
        <f t="shared" si="171"/>
        <v>-</v>
      </c>
      <c r="Q212" s="270" t="str">
        <f t="shared" si="172"/>
        <v>-</v>
      </c>
      <c r="R212" s="270" t="str">
        <f t="shared" si="173"/>
        <v>-</v>
      </c>
      <c r="S212" s="270" t="str">
        <f t="shared" si="174"/>
        <v>-</v>
      </c>
      <c r="T212" s="270" t="str">
        <f t="shared" si="175"/>
        <v>-</v>
      </c>
      <c r="U212" s="270" t="str">
        <f t="shared" si="176"/>
        <v>-</v>
      </c>
      <c r="V212" s="270" t="str">
        <f t="shared" si="177"/>
        <v>-</v>
      </c>
      <c r="W212" s="114"/>
      <c r="X212" s="114"/>
      <c r="Y212" s="114"/>
      <c r="Z212" s="114"/>
      <c r="AA212" s="114"/>
      <c r="AB212" s="114"/>
      <c r="AC212" s="114"/>
      <c r="AD212" s="114"/>
      <c r="AE212" s="114"/>
      <c r="AF212" s="271" t="s">
        <v>302</v>
      </c>
      <c r="AG212" s="271" t="s">
        <v>302</v>
      </c>
      <c r="AH212" s="271" t="s">
        <v>302</v>
      </c>
      <c r="AI212" s="271" t="s">
        <v>302</v>
      </c>
      <c r="AJ212" s="271" t="s">
        <v>302</v>
      </c>
      <c r="AK212" s="271" t="s">
        <v>302</v>
      </c>
      <c r="AL212" s="271" t="s">
        <v>302</v>
      </c>
      <c r="AM212" s="271" t="s">
        <v>302</v>
      </c>
      <c r="AN212" s="271" t="s">
        <v>302</v>
      </c>
      <c r="AO212" s="271" t="s">
        <v>302</v>
      </c>
      <c r="AP212" s="271" t="s">
        <v>302</v>
      </c>
      <c r="AQ212" s="271" t="s">
        <v>302</v>
      </c>
      <c r="AR212" s="271" t="s">
        <v>302</v>
      </c>
      <c r="AS212" s="271" t="s">
        <v>302</v>
      </c>
      <c r="AT212" s="271" t="s">
        <v>302</v>
      </c>
      <c r="AU212" s="271" t="s">
        <v>302</v>
      </c>
      <c r="AV212" s="271" t="s">
        <v>302</v>
      </c>
      <c r="AW212" s="271" t="s">
        <v>302</v>
      </c>
      <c r="AX212" s="271" t="s">
        <v>302</v>
      </c>
      <c r="AY212" s="271" t="s">
        <v>302</v>
      </c>
      <c r="AZ212" s="271" t="s">
        <v>302</v>
      </c>
      <c r="BA212" s="271" t="s">
        <v>302</v>
      </c>
      <c r="BB212" s="271" t="s">
        <v>302</v>
      </c>
      <c r="BC212" s="271" t="s">
        <v>302</v>
      </c>
      <c r="BD212" s="271" t="s">
        <v>302</v>
      </c>
      <c r="BE212" s="271" t="s">
        <v>302</v>
      </c>
      <c r="BF212" s="271" t="s">
        <v>302</v>
      </c>
    </row>
    <row r="213" spans="2:58" hidden="1">
      <c r="B213" s="160" t="s">
        <v>330</v>
      </c>
      <c r="C213" s="160" t="str">
        <f t="shared" ca="1" si="178"/>
        <v>Veikla</v>
      </c>
      <c r="D213" t="str">
        <f t="shared" si="179"/>
        <v>False</v>
      </c>
      <c r="E213" s="270" t="str">
        <f t="shared" si="160"/>
        <v>-</v>
      </c>
      <c r="F213" s="270" t="str">
        <f t="shared" si="161"/>
        <v>-</v>
      </c>
      <c r="G213" s="270" t="str">
        <f t="shared" si="162"/>
        <v>-</v>
      </c>
      <c r="H213" s="270" t="str">
        <f t="shared" si="163"/>
        <v>-</v>
      </c>
      <c r="I213" s="270" t="str">
        <f t="shared" si="164"/>
        <v>-</v>
      </c>
      <c r="J213" s="270" t="str">
        <f t="shared" si="165"/>
        <v>-</v>
      </c>
      <c r="K213" s="270" t="str">
        <f t="shared" si="166"/>
        <v>-</v>
      </c>
      <c r="L213" s="270" t="str">
        <f t="shared" si="167"/>
        <v>-</v>
      </c>
      <c r="M213" s="270" t="str">
        <f t="shared" si="168"/>
        <v>-</v>
      </c>
      <c r="N213" s="270" t="str">
        <f t="shared" si="169"/>
        <v>-</v>
      </c>
      <c r="O213" s="270" t="str">
        <f t="shared" si="170"/>
        <v>-</v>
      </c>
      <c r="P213" s="270" t="str">
        <f t="shared" si="171"/>
        <v>-</v>
      </c>
      <c r="Q213" s="270" t="str">
        <f t="shared" si="172"/>
        <v>-</v>
      </c>
      <c r="R213" s="270" t="str">
        <f t="shared" si="173"/>
        <v>-</v>
      </c>
      <c r="S213" s="270" t="str">
        <f t="shared" si="174"/>
        <v>-</v>
      </c>
      <c r="T213" s="270" t="str">
        <f t="shared" si="175"/>
        <v>-</v>
      </c>
      <c r="U213" s="270" t="str">
        <f t="shared" si="176"/>
        <v>-</v>
      </c>
      <c r="V213" s="270" t="str">
        <f t="shared" si="177"/>
        <v>-</v>
      </c>
      <c r="W213" s="114"/>
      <c r="X213" s="114"/>
      <c r="Y213" s="114"/>
      <c r="Z213" s="114"/>
      <c r="AA213" s="114"/>
      <c r="AB213" s="114"/>
      <c r="AC213" s="114"/>
      <c r="AD213" s="114"/>
      <c r="AE213" s="114"/>
      <c r="AF213" s="271" t="s">
        <v>302</v>
      </c>
      <c r="AG213" s="271" t="s">
        <v>302</v>
      </c>
      <c r="AH213" s="271" t="s">
        <v>302</v>
      </c>
      <c r="AI213" s="271" t="s">
        <v>302</v>
      </c>
      <c r="AJ213" s="271" t="s">
        <v>302</v>
      </c>
      <c r="AK213" s="271" t="s">
        <v>302</v>
      </c>
      <c r="AL213" s="271" t="s">
        <v>302</v>
      </c>
      <c r="AM213" s="271" t="s">
        <v>302</v>
      </c>
      <c r="AN213" s="271" t="s">
        <v>302</v>
      </c>
      <c r="AO213" s="271" t="s">
        <v>302</v>
      </c>
      <c r="AP213" s="271" t="s">
        <v>302</v>
      </c>
      <c r="AQ213" s="271" t="s">
        <v>302</v>
      </c>
      <c r="AR213" s="271" t="s">
        <v>302</v>
      </c>
      <c r="AS213" s="271" t="s">
        <v>302</v>
      </c>
      <c r="AT213" s="271" t="s">
        <v>302</v>
      </c>
      <c r="AU213" s="271" t="s">
        <v>302</v>
      </c>
      <c r="AV213" s="271" t="s">
        <v>302</v>
      </c>
      <c r="AW213" s="271" t="s">
        <v>302</v>
      </c>
      <c r="AX213" s="271" t="s">
        <v>302</v>
      </c>
      <c r="AY213" s="271" t="s">
        <v>302</v>
      </c>
      <c r="AZ213" s="271" t="s">
        <v>302</v>
      </c>
      <c r="BA213" s="271" t="s">
        <v>302</v>
      </c>
      <c r="BB213" s="271" t="s">
        <v>302</v>
      </c>
      <c r="BC213" s="271" t="s">
        <v>302</v>
      </c>
      <c r="BD213" s="271" t="s">
        <v>302</v>
      </c>
      <c r="BE213" s="271" t="s">
        <v>302</v>
      </c>
      <c r="BF213" s="271" t="s">
        <v>302</v>
      </c>
    </row>
    <row r="214" spans="2:58" hidden="1">
      <c r="B214" s="160" t="s">
        <v>331</v>
      </c>
      <c r="C214" s="160" t="str">
        <f t="shared" ca="1" si="178"/>
        <v>Veikla</v>
      </c>
      <c r="D214" t="str">
        <f t="shared" si="179"/>
        <v>False</v>
      </c>
      <c r="E214" s="270" t="str">
        <f t="shared" si="160"/>
        <v>-</v>
      </c>
      <c r="F214" s="270" t="str">
        <f t="shared" si="161"/>
        <v>-</v>
      </c>
      <c r="G214" s="270" t="str">
        <f t="shared" si="162"/>
        <v>-</v>
      </c>
      <c r="H214" s="270" t="str">
        <f t="shared" si="163"/>
        <v>-</v>
      </c>
      <c r="I214" s="270" t="str">
        <f t="shared" si="164"/>
        <v>-</v>
      </c>
      <c r="J214" s="270" t="str">
        <f t="shared" si="165"/>
        <v>-</v>
      </c>
      <c r="K214" s="270" t="str">
        <f t="shared" si="166"/>
        <v>-</v>
      </c>
      <c r="L214" s="270" t="str">
        <f t="shared" si="167"/>
        <v>-</v>
      </c>
      <c r="M214" s="270" t="str">
        <f t="shared" si="168"/>
        <v>-</v>
      </c>
      <c r="N214" s="270" t="str">
        <f t="shared" si="169"/>
        <v>-</v>
      </c>
      <c r="O214" s="270" t="str">
        <f t="shared" si="170"/>
        <v>-</v>
      </c>
      <c r="P214" s="270" t="str">
        <f t="shared" si="171"/>
        <v>-</v>
      </c>
      <c r="Q214" s="270" t="str">
        <f t="shared" si="172"/>
        <v>-</v>
      </c>
      <c r="R214" s="270" t="str">
        <f t="shared" si="173"/>
        <v>-</v>
      </c>
      <c r="S214" s="270" t="str">
        <f t="shared" si="174"/>
        <v>-</v>
      </c>
      <c r="T214" s="270" t="str">
        <f t="shared" si="175"/>
        <v>-</v>
      </c>
      <c r="U214" s="270" t="str">
        <f t="shared" si="176"/>
        <v>-</v>
      </c>
      <c r="V214" s="270" t="str">
        <f t="shared" si="177"/>
        <v>-</v>
      </c>
      <c r="W214" s="114"/>
      <c r="X214" s="114"/>
      <c r="Y214" s="114"/>
      <c r="Z214" s="114"/>
      <c r="AA214" s="114"/>
      <c r="AB214" s="114"/>
      <c r="AC214" s="114"/>
      <c r="AD214" s="114"/>
      <c r="AE214" s="114"/>
      <c r="AF214" s="271" t="s">
        <v>302</v>
      </c>
      <c r="AG214" s="271" t="s">
        <v>302</v>
      </c>
      <c r="AH214" s="271" t="s">
        <v>302</v>
      </c>
      <c r="AI214" s="271" t="s">
        <v>302</v>
      </c>
      <c r="AJ214" s="271" t="s">
        <v>302</v>
      </c>
      <c r="AK214" s="271" t="s">
        <v>302</v>
      </c>
      <c r="AL214" s="271" t="s">
        <v>302</v>
      </c>
      <c r="AM214" s="271" t="s">
        <v>302</v>
      </c>
      <c r="AN214" s="271" t="s">
        <v>302</v>
      </c>
      <c r="AO214" s="271" t="s">
        <v>302</v>
      </c>
      <c r="AP214" s="271" t="s">
        <v>302</v>
      </c>
      <c r="AQ214" s="271" t="s">
        <v>302</v>
      </c>
      <c r="AR214" s="271" t="s">
        <v>302</v>
      </c>
      <c r="AS214" s="271" t="s">
        <v>302</v>
      </c>
      <c r="AT214" s="271" t="s">
        <v>302</v>
      </c>
      <c r="AU214" s="271" t="s">
        <v>302</v>
      </c>
      <c r="AV214" s="271" t="s">
        <v>302</v>
      </c>
      <c r="AW214" s="271" t="s">
        <v>302</v>
      </c>
      <c r="AX214" s="271" t="s">
        <v>302</v>
      </c>
      <c r="AY214" s="271" t="s">
        <v>302</v>
      </c>
      <c r="AZ214" s="271" t="s">
        <v>302</v>
      </c>
      <c r="BA214" s="271" t="s">
        <v>302</v>
      </c>
      <c r="BB214" s="271" t="s">
        <v>302</v>
      </c>
      <c r="BC214" s="271" t="s">
        <v>302</v>
      </c>
      <c r="BD214" s="271" t="s">
        <v>302</v>
      </c>
      <c r="BE214" s="271" t="s">
        <v>302</v>
      </c>
      <c r="BF214" s="271" t="s">
        <v>302</v>
      </c>
    </row>
    <row r="215" spans="2:58" hidden="1">
      <c r="B215" s="160" t="s">
        <v>332</v>
      </c>
      <c r="C215" s="160" t="str">
        <f t="shared" ca="1" si="178"/>
        <v>Veikla</v>
      </c>
      <c r="D215" t="str">
        <f t="shared" si="179"/>
        <v>False</v>
      </c>
      <c r="E215" s="270" t="str">
        <f t="shared" si="160"/>
        <v>-</v>
      </c>
      <c r="F215" s="270" t="str">
        <f t="shared" si="161"/>
        <v>-</v>
      </c>
      <c r="G215" s="270" t="str">
        <f t="shared" si="162"/>
        <v>-</v>
      </c>
      <c r="H215" s="270" t="str">
        <f t="shared" si="163"/>
        <v>-</v>
      </c>
      <c r="I215" s="270" t="str">
        <f t="shared" si="164"/>
        <v>-</v>
      </c>
      <c r="J215" s="270" t="str">
        <f t="shared" si="165"/>
        <v>-</v>
      </c>
      <c r="K215" s="270" t="str">
        <f t="shared" si="166"/>
        <v>-</v>
      </c>
      <c r="L215" s="270" t="str">
        <f t="shared" si="167"/>
        <v>-</v>
      </c>
      <c r="M215" s="270" t="str">
        <f t="shared" si="168"/>
        <v>-</v>
      </c>
      <c r="N215" s="270" t="str">
        <f t="shared" si="169"/>
        <v>-</v>
      </c>
      <c r="O215" s="270" t="str">
        <f t="shared" si="170"/>
        <v>-</v>
      </c>
      <c r="P215" s="270" t="str">
        <f t="shared" si="171"/>
        <v>-</v>
      </c>
      <c r="Q215" s="270" t="str">
        <f t="shared" si="172"/>
        <v>-</v>
      </c>
      <c r="R215" s="270" t="str">
        <f t="shared" si="173"/>
        <v>-</v>
      </c>
      <c r="S215" s="270" t="str">
        <f t="shared" si="174"/>
        <v>-</v>
      </c>
      <c r="T215" s="270" t="str">
        <f t="shared" si="175"/>
        <v>-</v>
      </c>
      <c r="U215" s="270" t="str">
        <f t="shared" si="176"/>
        <v>-</v>
      </c>
      <c r="V215" s="270" t="str">
        <f t="shared" si="177"/>
        <v>-</v>
      </c>
      <c r="W215" s="114"/>
      <c r="X215" s="114"/>
      <c r="Y215" s="114"/>
      <c r="Z215" s="114"/>
      <c r="AA215" s="114"/>
      <c r="AB215" s="114"/>
      <c r="AC215" s="114"/>
      <c r="AD215" s="114"/>
      <c r="AE215" s="114"/>
      <c r="AF215" s="271" t="s">
        <v>302</v>
      </c>
      <c r="AG215" s="271" t="s">
        <v>302</v>
      </c>
      <c r="AH215" s="271" t="s">
        <v>302</v>
      </c>
      <c r="AI215" s="271" t="s">
        <v>302</v>
      </c>
      <c r="AJ215" s="271" t="s">
        <v>302</v>
      </c>
      <c r="AK215" s="271" t="s">
        <v>302</v>
      </c>
      <c r="AL215" s="271" t="s">
        <v>302</v>
      </c>
      <c r="AM215" s="271" t="s">
        <v>302</v>
      </c>
      <c r="AN215" s="271" t="s">
        <v>302</v>
      </c>
      <c r="AO215" s="271" t="s">
        <v>302</v>
      </c>
      <c r="AP215" s="271" t="s">
        <v>302</v>
      </c>
      <c r="AQ215" s="271" t="s">
        <v>302</v>
      </c>
      <c r="AR215" s="271" t="s">
        <v>302</v>
      </c>
      <c r="AS215" s="271" t="s">
        <v>302</v>
      </c>
      <c r="AT215" s="271" t="s">
        <v>302</v>
      </c>
      <c r="AU215" s="271" t="s">
        <v>302</v>
      </c>
      <c r="AV215" s="271" t="s">
        <v>302</v>
      </c>
      <c r="AW215" s="271" t="s">
        <v>302</v>
      </c>
      <c r="AX215" s="271" t="s">
        <v>302</v>
      </c>
      <c r="AY215" s="271" t="s">
        <v>302</v>
      </c>
      <c r="AZ215" s="271" t="s">
        <v>302</v>
      </c>
      <c r="BA215" s="271" t="s">
        <v>302</v>
      </c>
      <c r="BB215" s="271" t="s">
        <v>302</v>
      </c>
      <c r="BC215" s="271" t="s">
        <v>302</v>
      </c>
      <c r="BD215" s="271" t="s">
        <v>302</v>
      </c>
      <c r="BE215" s="271" t="s">
        <v>302</v>
      </c>
      <c r="BF215" s="271" t="s">
        <v>302</v>
      </c>
    </row>
    <row r="216" spans="2:58" hidden="1">
      <c r="B216" s="160" t="s">
        <v>333</v>
      </c>
      <c r="C216" s="160" t="str">
        <f t="shared" ref="C216:C247" ca="1" si="180">VLOOKUP(B216,$B$12:$C$154,2,FALSE)</f>
        <v>Investicijos (privataus ir NVO sektoriaus)</v>
      </c>
      <c r="D216" t="str">
        <f t="shared" si="179"/>
        <v>False</v>
      </c>
      <c r="E216" s="270" t="str">
        <f t="shared" si="160"/>
        <v>-</v>
      </c>
      <c r="F216" s="270" t="str">
        <f t="shared" si="161"/>
        <v>-</v>
      </c>
      <c r="G216" s="270" t="str">
        <f t="shared" si="162"/>
        <v>-</v>
      </c>
      <c r="H216" s="270" t="str">
        <f t="shared" si="163"/>
        <v>-</v>
      </c>
      <c r="I216" s="270" t="str">
        <f t="shared" si="164"/>
        <v>-</v>
      </c>
      <c r="J216" s="270" t="str">
        <f t="shared" si="165"/>
        <v>-</v>
      </c>
      <c r="K216" s="270" t="str">
        <f t="shared" si="166"/>
        <v>-</v>
      </c>
      <c r="L216" s="270" t="str">
        <f t="shared" si="167"/>
        <v>-</v>
      </c>
      <c r="M216" s="270" t="str">
        <f t="shared" si="168"/>
        <v>-</v>
      </c>
      <c r="N216" s="270" t="str">
        <f t="shared" si="169"/>
        <v>-</v>
      </c>
      <c r="O216" s="270" t="str">
        <f t="shared" si="170"/>
        <v>-</v>
      </c>
      <c r="P216" s="270" t="str">
        <f t="shared" si="171"/>
        <v>-</v>
      </c>
      <c r="Q216" s="270" t="str">
        <f t="shared" si="172"/>
        <v>-</v>
      </c>
      <c r="R216" s="270" t="str">
        <f t="shared" si="173"/>
        <v>-</v>
      </c>
      <c r="S216" s="270" t="str">
        <f t="shared" si="174"/>
        <v>-</v>
      </c>
      <c r="T216" s="270" t="str">
        <f t="shared" si="175"/>
        <v>-</v>
      </c>
      <c r="U216" s="270" t="str">
        <f t="shared" si="176"/>
        <v>-</v>
      </c>
      <c r="V216" s="270" t="str">
        <f t="shared" si="177"/>
        <v>-</v>
      </c>
      <c r="W216" s="114"/>
      <c r="X216" s="114"/>
      <c r="Y216" s="114"/>
      <c r="Z216" s="114"/>
      <c r="AA216" s="114"/>
      <c r="AB216" s="114"/>
      <c r="AC216" s="114"/>
      <c r="AD216" s="114"/>
      <c r="AE216" s="114"/>
      <c r="AF216" s="271" t="s">
        <v>302</v>
      </c>
      <c r="AG216" s="271" t="s">
        <v>302</v>
      </c>
      <c r="AH216" s="271" t="s">
        <v>302</v>
      </c>
      <c r="AI216" s="271" t="s">
        <v>302</v>
      </c>
      <c r="AJ216" s="271" t="s">
        <v>302</v>
      </c>
      <c r="AK216" s="271" t="s">
        <v>302</v>
      </c>
      <c r="AL216" s="271" t="s">
        <v>302</v>
      </c>
      <c r="AM216" s="271" t="s">
        <v>302</v>
      </c>
      <c r="AN216" s="271" t="s">
        <v>302</v>
      </c>
      <c r="AO216" s="271" t="s">
        <v>302</v>
      </c>
      <c r="AP216" s="271" t="s">
        <v>302</v>
      </c>
      <c r="AQ216" s="271" t="s">
        <v>302</v>
      </c>
      <c r="AR216" s="271" t="s">
        <v>302</v>
      </c>
      <c r="AS216" s="271" t="s">
        <v>302</v>
      </c>
      <c r="AT216" s="271" t="s">
        <v>302</v>
      </c>
      <c r="AU216" s="271" t="s">
        <v>302</v>
      </c>
      <c r="AV216" s="271" t="s">
        <v>302</v>
      </c>
      <c r="AW216" s="271" t="s">
        <v>302</v>
      </c>
      <c r="AX216" s="271" t="s">
        <v>302</v>
      </c>
      <c r="AY216" s="271" t="s">
        <v>302</v>
      </c>
      <c r="AZ216" s="271" t="s">
        <v>302</v>
      </c>
      <c r="BA216" s="271" t="s">
        <v>302</v>
      </c>
      <c r="BB216" s="271" t="s">
        <v>302</v>
      </c>
      <c r="BC216" s="271" t="s">
        <v>302</v>
      </c>
      <c r="BD216" s="271" t="s">
        <v>302</v>
      </c>
      <c r="BE216" s="271" t="s">
        <v>302</v>
      </c>
      <c r="BF216" s="271" t="s">
        <v>302</v>
      </c>
    </row>
    <row r="217" spans="2:58" hidden="1">
      <c r="B217" s="160" t="s">
        <v>488</v>
      </c>
      <c r="C217" s="160" t="str">
        <f t="shared" ca="1" si="180"/>
        <v>Reinvesticijos (po priemonės įgyvendinimo) (privataus ir NVO sektoriaus)</v>
      </c>
      <c r="D217" t="str">
        <f t="shared" si="179"/>
        <v>False</v>
      </c>
      <c r="E217" s="270" t="str">
        <f t="shared" si="160"/>
        <v>-</v>
      </c>
      <c r="F217" s="270" t="str">
        <f t="shared" si="161"/>
        <v>-</v>
      </c>
      <c r="G217" s="270" t="str">
        <f t="shared" si="162"/>
        <v>-</v>
      </c>
      <c r="H217" s="270" t="str">
        <f t="shared" si="163"/>
        <v>-</v>
      </c>
      <c r="I217" s="270" t="str">
        <f t="shared" si="164"/>
        <v>-</v>
      </c>
      <c r="J217" s="270" t="str">
        <f t="shared" si="165"/>
        <v>-</v>
      </c>
      <c r="K217" s="270" t="str">
        <f t="shared" si="166"/>
        <v>-</v>
      </c>
      <c r="L217" s="270" t="str">
        <f t="shared" si="167"/>
        <v>-</v>
      </c>
      <c r="M217" s="270" t="str">
        <f t="shared" si="168"/>
        <v>-</v>
      </c>
      <c r="N217" s="270" t="str">
        <f t="shared" si="169"/>
        <v>-</v>
      </c>
      <c r="O217" s="270" t="str">
        <f t="shared" si="170"/>
        <v>-</v>
      </c>
      <c r="P217" s="270" t="str">
        <f t="shared" si="171"/>
        <v>-</v>
      </c>
      <c r="Q217" s="270" t="str">
        <f t="shared" si="172"/>
        <v>-</v>
      </c>
      <c r="R217" s="270" t="str">
        <f t="shared" si="173"/>
        <v>-</v>
      </c>
      <c r="S217" s="270" t="str">
        <f t="shared" si="174"/>
        <v>-</v>
      </c>
      <c r="T217" s="270" t="str">
        <f t="shared" si="175"/>
        <v>-</v>
      </c>
      <c r="U217" s="270" t="str">
        <f t="shared" si="176"/>
        <v>-</v>
      </c>
      <c r="V217" s="270" t="str">
        <f t="shared" si="177"/>
        <v>-</v>
      </c>
      <c r="W217" s="114"/>
      <c r="X217" s="114"/>
      <c r="Y217" s="114"/>
      <c r="Z217" s="114"/>
      <c r="AA217" s="114"/>
      <c r="AB217" s="114"/>
      <c r="AC217" s="114"/>
      <c r="AD217" s="114"/>
      <c r="AE217" s="114"/>
      <c r="AF217" s="271" t="s">
        <v>302</v>
      </c>
      <c r="AG217" s="271" t="s">
        <v>302</v>
      </c>
      <c r="AH217" s="271" t="s">
        <v>302</v>
      </c>
      <c r="AI217" s="271" t="s">
        <v>302</v>
      </c>
      <c r="AJ217" s="271" t="s">
        <v>302</v>
      </c>
      <c r="AK217" s="271" t="s">
        <v>302</v>
      </c>
      <c r="AL217" s="271" t="s">
        <v>302</v>
      </c>
      <c r="AM217" s="271" t="s">
        <v>302</v>
      </c>
      <c r="AN217" s="271" t="s">
        <v>302</v>
      </c>
      <c r="AO217" s="271" t="s">
        <v>302</v>
      </c>
      <c r="AP217" s="271" t="s">
        <v>302</v>
      </c>
      <c r="AQ217" s="271" t="s">
        <v>302</v>
      </c>
      <c r="AR217" s="271" t="s">
        <v>302</v>
      </c>
      <c r="AS217" s="271" t="s">
        <v>302</v>
      </c>
      <c r="AT217" s="271" t="s">
        <v>302</v>
      </c>
      <c r="AU217" s="271" t="s">
        <v>302</v>
      </c>
      <c r="AV217" s="271" t="s">
        <v>302</v>
      </c>
      <c r="AW217" s="271" t="s">
        <v>302</v>
      </c>
      <c r="AX217" s="271" t="s">
        <v>302</v>
      </c>
      <c r="AY217" s="271" t="s">
        <v>302</v>
      </c>
      <c r="AZ217" s="271" t="s">
        <v>302</v>
      </c>
      <c r="BA217" s="271" t="s">
        <v>302</v>
      </c>
      <c r="BB217" s="271" t="s">
        <v>302</v>
      </c>
      <c r="BC217" s="271" t="s">
        <v>302</v>
      </c>
      <c r="BD217" s="271" t="s">
        <v>302</v>
      </c>
      <c r="BE217" s="271" t="s">
        <v>302</v>
      </c>
      <c r="BF217" s="271" t="s">
        <v>302</v>
      </c>
    </row>
    <row r="218" spans="2:58" hidden="1">
      <c r="B218" s="160" t="s">
        <v>489</v>
      </c>
      <c r="C218" s="160" t="str">
        <f t="shared" ca="1" si="180"/>
        <v>Reinvesticijos (po priemonės įgyvendinimo) (viešojo sektoriaus)</v>
      </c>
      <c r="D218" t="str">
        <f t="shared" si="179"/>
        <v>False</v>
      </c>
      <c r="E218" s="270" t="str">
        <f t="shared" si="160"/>
        <v>-</v>
      </c>
      <c r="F218" s="270" t="str">
        <f t="shared" si="161"/>
        <v>-</v>
      </c>
      <c r="G218" s="270" t="str">
        <f t="shared" si="162"/>
        <v>-</v>
      </c>
      <c r="H218" s="270" t="str">
        <f t="shared" si="163"/>
        <v>-</v>
      </c>
      <c r="I218" s="270" t="str">
        <f t="shared" si="164"/>
        <v>-</v>
      </c>
      <c r="J218" s="270" t="str">
        <f t="shared" si="165"/>
        <v>-</v>
      </c>
      <c r="K218" s="270" t="str">
        <f t="shared" si="166"/>
        <v>-</v>
      </c>
      <c r="L218" s="270" t="str">
        <f t="shared" si="167"/>
        <v>-</v>
      </c>
      <c r="M218" s="270" t="str">
        <f t="shared" si="168"/>
        <v>-</v>
      </c>
      <c r="N218" s="270" t="str">
        <f t="shared" si="169"/>
        <v>-</v>
      </c>
      <c r="O218" s="270" t="str">
        <f t="shared" si="170"/>
        <v>-</v>
      </c>
      <c r="P218" s="270" t="str">
        <f t="shared" si="171"/>
        <v>-</v>
      </c>
      <c r="Q218" s="270" t="str">
        <f t="shared" si="172"/>
        <v>-</v>
      </c>
      <c r="R218" s="270" t="str">
        <f t="shared" si="173"/>
        <v>-</v>
      </c>
      <c r="S218" s="270" t="str">
        <f t="shared" si="174"/>
        <v>-</v>
      </c>
      <c r="T218" s="270" t="str">
        <f t="shared" si="175"/>
        <v>-</v>
      </c>
      <c r="U218" s="270" t="str">
        <f t="shared" si="176"/>
        <v>-</v>
      </c>
      <c r="V218" s="270" t="str">
        <f t="shared" si="177"/>
        <v>-</v>
      </c>
      <c r="W218" s="114"/>
      <c r="X218" s="114"/>
      <c r="Y218" s="114"/>
      <c r="Z218" s="114"/>
      <c r="AA218" s="114"/>
      <c r="AB218" s="114"/>
      <c r="AC218" s="114"/>
      <c r="AD218" s="114"/>
      <c r="AE218" s="114"/>
      <c r="AF218" s="271" t="s">
        <v>302</v>
      </c>
      <c r="AG218" s="271" t="s">
        <v>302</v>
      </c>
      <c r="AH218" s="271" t="s">
        <v>302</v>
      </c>
      <c r="AI218" s="271" t="s">
        <v>302</v>
      </c>
      <c r="AJ218" s="271" t="s">
        <v>302</v>
      </c>
      <c r="AK218" s="271" t="s">
        <v>302</v>
      </c>
      <c r="AL218" s="271" t="s">
        <v>302</v>
      </c>
      <c r="AM218" s="271" t="s">
        <v>302</v>
      </c>
      <c r="AN218" s="271" t="s">
        <v>302</v>
      </c>
      <c r="AO218" s="271" t="s">
        <v>302</v>
      </c>
      <c r="AP218" s="271" t="s">
        <v>302</v>
      </c>
      <c r="AQ218" s="271" t="s">
        <v>302</v>
      </c>
      <c r="AR218" s="271" t="s">
        <v>302</v>
      </c>
      <c r="AS218" s="271" t="s">
        <v>302</v>
      </c>
      <c r="AT218" s="271" t="s">
        <v>302</v>
      </c>
      <c r="AU218" s="271" t="s">
        <v>302</v>
      </c>
      <c r="AV218" s="271" t="s">
        <v>302</v>
      </c>
      <c r="AW218" s="271" t="s">
        <v>302</v>
      </c>
      <c r="AX218" s="271" t="s">
        <v>302</v>
      </c>
      <c r="AY218" s="271" t="s">
        <v>302</v>
      </c>
      <c r="AZ218" s="271" t="s">
        <v>302</v>
      </c>
      <c r="BA218" s="271" t="s">
        <v>302</v>
      </c>
      <c r="BB218" s="271" t="s">
        <v>302</v>
      </c>
      <c r="BC218" s="271" t="s">
        <v>302</v>
      </c>
      <c r="BD218" s="271" t="s">
        <v>302</v>
      </c>
      <c r="BE218" s="271" t="s">
        <v>302</v>
      </c>
      <c r="BF218" s="271" t="s">
        <v>302</v>
      </c>
    </row>
    <row r="219" spans="2:58" hidden="1">
      <c r="B219" s="160" t="s">
        <v>334</v>
      </c>
      <c r="C219" s="160" t="str">
        <f t="shared" ca="1" si="180"/>
        <v>Likutinė vertė</v>
      </c>
      <c r="D219" t="str">
        <f t="shared" si="179"/>
        <v>False</v>
      </c>
      <c r="E219" s="270" t="str">
        <f t="shared" si="160"/>
        <v>-</v>
      </c>
      <c r="F219" s="270" t="str">
        <f t="shared" si="161"/>
        <v>-</v>
      </c>
      <c r="G219" s="270" t="str">
        <f t="shared" si="162"/>
        <v>-</v>
      </c>
      <c r="H219" s="270" t="str">
        <f t="shared" si="163"/>
        <v>-</v>
      </c>
      <c r="I219" s="270" t="str">
        <f t="shared" si="164"/>
        <v>-</v>
      </c>
      <c r="J219" s="270" t="str">
        <f t="shared" si="165"/>
        <v>-</v>
      </c>
      <c r="K219" s="270" t="str">
        <f t="shared" si="166"/>
        <v>-</v>
      </c>
      <c r="L219" s="270" t="str">
        <f t="shared" si="167"/>
        <v>-</v>
      </c>
      <c r="M219" s="270" t="str">
        <f t="shared" si="168"/>
        <v>-</v>
      </c>
      <c r="N219" s="270" t="str">
        <f t="shared" si="169"/>
        <v>-</v>
      </c>
      <c r="O219" s="270" t="str">
        <f t="shared" si="170"/>
        <v>-</v>
      </c>
      <c r="P219" s="270" t="str">
        <f t="shared" si="171"/>
        <v>-</v>
      </c>
      <c r="Q219" s="270" t="str">
        <f t="shared" si="172"/>
        <v>-</v>
      </c>
      <c r="R219" s="270" t="str">
        <f t="shared" si="173"/>
        <v>-</v>
      </c>
      <c r="S219" s="270" t="str">
        <f t="shared" si="174"/>
        <v>-</v>
      </c>
      <c r="T219" s="270" t="str">
        <f t="shared" si="175"/>
        <v>-</v>
      </c>
      <c r="U219" s="270" t="str">
        <f t="shared" si="176"/>
        <v>-</v>
      </c>
      <c r="V219" s="270" t="str">
        <f t="shared" si="177"/>
        <v>-</v>
      </c>
      <c r="W219" s="114"/>
      <c r="X219" s="114"/>
      <c r="Y219" s="114"/>
      <c r="Z219" s="114"/>
      <c r="AA219" s="114"/>
      <c r="AB219" s="114"/>
      <c r="AC219" s="114"/>
      <c r="AD219" s="114"/>
      <c r="AE219" s="114"/>
      <c r="AF219" s="271" t="s">
        <v>302</v>
      </c>
      <c r="AG219" s="271" t="s">
        <v>302</v>
      </c>
      <c r="AH219" s="271" t="s">
        <v>302</v>
      </c>
      <c r="AI219" s="271" t="s">
        <v>302</v>
      </c>
      <c r="AJ219" s="271" t="s">
        <v>302</v>
      </c>
      <c r="AK219" s="271" t="s">
        <v>302</v>
      </c>
      <c r="AL219" s="271" t="s">
        <v>302</v>
      </c>
      <c r="AM219" s="271" t="s">
        <v>302</v>
      </c>
      <c r="AN219" s="271" t="s">
        <v>302</v>
      </c>
      <c r="AO219" s="271" t="s">
        <v>302</v>
      </c>
      <c r="AP219" s="271" t="s">
        <v>302</v>
      </c>
      <c r="AQ219" s="271" t="s">
        <v>302</v>
      </c>
      <c r="AR219" s="271" t="s">
        <v>302</v>
      </c>
      <c r="AS219" s="271" t="s">
        <v>302</v>
      </c>
      <c r="AT219" s="271" t="s">
        <v>302</v>
      </c>
      <c r="AU219" s="271" t="s">
        <v>302</v>
      </c>
      <c r="AV219" s="271" t="s">
        <v>302</v>
      </c>
      <c r="AW219" s="271" t="s">
        <v>302</v>
      </c>
      <c r="AX219" s="271" t="s">
        <v>302</v>
      </c>
      <c r="AY219" s="271" t="s">
        <v>302</v>
      </c>
      <c r="AZ219" s="271" t="s">
        <v>302</v>
      </c>
      <c r="BA219" s="271" t="s">
        <v>302</v>
      </c>
      <c r="BB219" s="271" t="s">
        <v>302</v>
      </c>
      <c r="BC219" s="271" t="s">
        <v>302</v>
      </c>
      <c r="BD219" s="271" t="s">
        <v>302</v>
      </c>
      <c r="BE219" s="271" t="s">
        <v>302</v>
      </c>
      <c r="BF219" s="271" t="s">
        <v>302</v>
      </c>
    </row>
    <row r="220" spans="2:58">
      <c r="B220" s="160" t="s">
        <v>335</v>
      </c>
      <c r="C220" s="160" t="str">
        <f t="shared" ca="1" si="180"/>
        <v>Parengiamieji darbai jūrinio vėjo elektrinių plėtrai ir susijusios infrastruktūros įrengimui</v>
      </c>
      <c r="D220" t="str">
        <f t="shared" si="179"/>
        <v>True</v>
      </c>
      <c r="E220" s="270">
        <f t="shared" si="160"/>
        <v>3.7200509633780797E-5</v>
      </c>
      <c r="F220" s="270">
        <f t="shared" si="161"/>
        <v>-3.7197742083811972E-5</v>
      </c>
      <c r="G220" s="270">
        <f t="shared" si="162"/>
        <v>4.2898610556482047E-6</v>
      </c>
      <c r="H220" s="270">
        <f t="shared" si="163"/>
        <v>-4.2898610556482047E-6</v>
      </c>
      <c r="I220" s="270">
        <f t="shared" si="164"/>
        <v>1.0277882269697201E-4</v>
      </c>
      <c r="J220" s="270">
        <f t="shared" si="165"/>
        <v>-1.0274099288393189E-4</v>
      </c>
      <c r="K220" s="270" t="str">
        <f t="shared" si="166"/>
        <v>-</v>
      </c>
      <c r="L220" s="270" t="str">
        <f t="shared" si="167"/>
        <v>-</v>
      </c>
      <c r="M220" s="270" t="str">
        <f t="shared" si="168"/>
        <v>-</v>
      </c>
      <c r="N220" s="270" t="str">
        <f t="shared" si="169"/>
        <v>-</v>
      </c>
      <c r="O220" s="270">
        <f t="shared" si="170"/>
        <v>-3.6104965851036647E-5</v>
      </c>
      <c r="P220" s="270">
        <f t="shared" si="171"/>
        <v>3.6104965851159717E-5</v>
      </c>
      <c r="Q220" s="270">
        <f t="shared" si="172"/>
        <v>-3.6104965851295995E-5</v>
      </c>
      <c r="R220" s="270">
        <f t="shared" si="173"/>
        <v>3.6104965851092571E-5</v>
      </c>
      <c r="S220" s="270" t="str">
        <f t="shared" si="174"/>
        <v>-</v>
      </c>
      <c r="T220" s="270" t="str">
        <f t="shared" si="175"/>
        <v>-</v>
      </c>
      <c r="U220" s="270" t="str">
        <f t="shared" si="176"/>
        <v>-</v>
      </c>
      <c r="V220" s="270" t="str">
        <f t="shared" si="177"/>
        <v>-</v>
      </c>
      <c r="W220" s="114"/>
      <c r="X220" s="114"/>
      <c r="Y220" s="114"/>
      <c r="Z220" s="114"/>
      <c r="AA220" s="114"/>
      <c r="AB220" s="114"/>
      <c r="AC220" s="114"/>
      <c r="AD220" s="114"/>
      <c r="AE220" s="114"/>
      <c r="AF220" s="271">
        <v>9.6717655272071195</v>
      </c>
      <c r="AG220" s="271">
        <v>9.6714057459844938</v>
      </c>
      <c r="AH220" s="271">
        <v>9.6710459915279667</v>
      </c>
      <c r="AI220" s="271">
        <v>15977046921.336264</v>
      </c>
      <c r="AJ220" s="271">
        <v>15976978382.318914</v>
      </c>
      <c r="AK220" s="271">
        <v>15976909843.301565</v>
      </c>
      <c r="AL220" s="271">
        <v>0.69046884434941602</v>
      </c>
      <c r="AM220" s="271">
        <v>0.69039788606749353</v>
      </c>
      <c r="AN220" s="271">
        <v>0.69032695390319398</v>
      </c>
      <c r="AO220" s="271" t="s">
        <v>122</v>
      </c>
      <c r="AP220" s="271" t="s">
        <v>122</v>
      </c>
      <c r="AQ220" s="271" t="s">
        <v>122</v>
      </c>
      <c r="AR220" s="271" t="s">
        <v>122</v>
      </c>
      <c r="AS220" s="271" t="s">
        <v>122</v>
      </c>
      <c r="AT220" s="271" t="s">
        <v>122</v>
      </c>
      <c r="AU220" s="271">
        <v>-1937181645.2938893</v>
      </c>
      <c r="AV220" s="271">
        <v>-1937251589.6963801</v>
      </c>
      <c r="AW220" s="271">
        <v>-1937321534.0988712</v>
      </c>
      <c r="AX220" s="271">
        <v>-2343989790.8056064</v>
      </c>
      <c r="AY220" s="271">
        <v>-2344074423.5326209</v>
      </c>
      <c r="AZ220" s="271">
        <v>-2344159056.259635</v>
      </c>
      <c r="BA220" s="271" t="s">
        <v>122</v>
      </c>
      <c r="BB220" s="271" t="s">
        <v>122</v>
      </c>
      <c r="BC220" s="271" t="s">
        <v>122</v>
      </c>
      <c r="BD220" s="271">
        <v>0</v>
      </c>
      <c r="BE220" s="271">
        <v>0</v>
      </c>
      <c r="BF220" s="271">
        <v>0</v>
      </c>
    </row>
    <row r="221" spans="2:58">
      <c r="B221" s="160" t="s">
        <v>336</v>
      </c>
      <c r="C221" s="160" t="str">
        <f t="shared" ca="1" si="180"/>
        <v>Gaminančių vartotojų investicijos į naujų AEI naudojančių elektros energijos gamybos pajėgumų sukūrimą</v>
      </c>
      <c r="D221" t="str">
        <f t="shared" si="179"/>
        <v>True</v>
      </c>
      <c r="E221" s="270">
        <f t="shared" si="160"/>
        <v>1.6503296098541913E-3</v>
      </c>
      <c r="F221" s="270">
        <f t="shared" si="161"/>
        <v>-1.6449003543339881E-3</v>
      </c>
      <c r="G221" s="270">
        <f t="shared" si="162"/>
        <v>1.9000500699752542E-4</v>
      </c>
      <c r="H221" s="270">
        <f t="shared" si="163"/>
        <v>-1.9000500699764479E-4</v>
      </c>
      <c r="I221" s="270">
        <f t="shared" si="164"/>
        <v>3.1451465551138465E-3</v>
      </c>
      <c r="J221" s="270">
        <f t="shared" si="165"/>
        <v>-3.1163694544520657E-3</v>
      </c>
      <c r="K221" s="270" t="str">
        <f t="shared" si="166"/>
        <v>-</v>
      </c>
      <c r="L221" s="270" t="str">
        <f t="shared" si="167"/>
        <v>-</v>
      </c>
      <c r="M221" s="270" t="str">
        <f t="shared" si="168"/>
        <v>-</v>
      </c>
      <c r="N221" s="270" t="str">
        <f t="shared" si="169"/>
        <v>-</v>
      </c>
      <c r="O221" s="270">
        <f t="shared" si="170"/>
        <v>-1.6112412323902316E-3</v>
      </c>
      <c r="P221" s="270">
        <f t="shared" si="171"/>
        <v>1.6112412323902316E-3</v>
      </c>
      <c r="Q221" s="270">
        <f t="shared" si="172"/>
        <v>-1.6112412323901974E-3</v>
      </c>
      <c r="R221" s="270">
        <f t="shared" si="173"/>
        <v>1.611241232389994E-3</v>
      </c>
      <c r="S221" s="270" t="str">
        <f t="shared" si="174"/>
        <v>-</v>
      </c>
      <c r="T221" s="270" t="str">
        <f t="shared" si="175"/>
        <v>-</v>
      </c>
      <c r="U221" s="270" t="str">
        <f t="shared" si="176"/>
        <v>-</v>
      </c>
      <c r="V221" s="270" t="str">
        <f t="shared" si="177"/>
        <v>-</v>
      </c>
      <c r="W221" s="114"/>
      <c r="X221" s="114"/>
      <c r="Y221" s="114"/>
      <c r="Z221" s="114"/>
      <c r="AA221" s="114"/>
      <c r="AB221" s="114"/>
      <c r="AC221" s="114"/>
      <c r="AD221" s="114"/>
      <c r="AE221" s="114"/>
      <c r="AF221" s="271">
        <v>9.6873667532560059</v>
      </c>
      <c r="AG221" s="271">
        <v>9.6714057459844938</v>
      </c>
      <c r="AH221" s="271">
        <v>9.6554972472460161</v>
      </c>
      <c r="AI221" s="271">
        <v>15980014088.208246</v>
      </c>
      <c r="AJ221" s="271">
        <v>15976978382.318914</v>
      </c>
      <c r="AK221" s="271">
        <v>15973942676.429581</v>
      </c>
      <c r="AL221" s="271">
        <v>0.69256928860051659</v>
      </c>
      <c r="AM221" s="271">
        <v>0.69039788606749353</v>
      </c>
      <c r="AN221" s="271">
        <v>0.68824635118393451</v>
      </c>
      <c r="AO221" s="271" t="s">
        <v>122</v>
      </c>
      <c r="AP221" s="271" t="s">
        <v>122</v>
      </c>
      <c r="AQ221" s="271" t="s">
        <v>122</v>
      </c>
      <c r="AR221" s="271" t="s">
        <v>122</v>
      </c>
      <c r="AS221" s="271" t="s">
        <v>122</v>
      </c>
      <c r="AT221" s="271" t="s">
        <v>122</v>
      </c>
      <c r="AU221" s="271">
        <v>-1934130210.0575478</v>
      </c>
      <c r="AV221" s="271">
        <v>-1937251589.6963801</v>
      </c>
      <c r="AW221" s="271">
        <v>-1940372969.3352125</v>
      </c>
      <c r="AX221" s="271">
        <v>-2340297554.1696339</v>
      </c>
      <c r="AY221" s="271">
        <v>-2344074423.5326209</v>
      </c>
      <c r="AZ221" s="271">
        <v>-2347851292.8956075</v>
      </c>
      <c r="BA221" s="271" t="s">
        <v>122</v>
      </c>
      <c r="BB221" s="271" t="s">
        <v>122</v>
      </c>
      <c r="BC221" s="271" t="s">
        <v>122</v>
      </c>
      <c r="BD221" s="271">
        <v>0</v>
      </c>
      <c r="BE221" s="271">
        <v>0</v>
      </c>
      <c r="BF221" s="271">
        <v>0</v>
      </c>
    </row>
    <row r="222" spans="2:58">
      <c r="B222" s="160" t="s">
        <v>337</v>
      </c>
      <c r="C222" s="160" t="str">
        <f t="shared" ca="1" si="180"/>
        <v>Gamintojų ir gaminančių vartotojų  investicijos į naujų AEI naudojančių elektros energijos gamybos pajėgumų sukūrimą</v>
      </c>
      <c r="D222" t="str">
        <f t="shared" si="179"/>
        <v>True</v>
      </c>
      <c r="E222" s="270">
        <f t="shared" si="160"/>
        <v>1.1032805249188314E-3</v>
      </c>
      <c r="F222" s="270">
        <f t="shared" si="161"/>
        <v>-1.1008514290339589E-3</v>
      </c>
      <c r="G222" s="270">
        <f t="shared" si="162"/>
        <v>1.2709180849669198E-4</v>
      </c>
      <c r="H222" s="270">
        <f t="shared" si="163"/>
        <v>-1.2709180849681135E-4</v>
      </c>
      <c r="I222" s="270">
        <f t="shared" si="164"/>
        <v>9.9051447715032019E-4</v>
      </c>
      <c r="J222" s="270">
        <f t="shared" si="165"/>
        <v>-9.8893696597263168E-4</v>
      </c>
      <c r="K222" s="270" t="str">
        <f t="shared" si="166"/>
        <v>-</v>
      </c>
      <c r="L222" s="270" t="str">
        <f t="shared" si="167"/>
        <v>-</v>
      </c>
      <c r="M222" s="270" t="str">
        <f t="shared" si="168"/>
        <v>-</v>
      </c>
      <c r="N222" s="270" t="str">
        <f t="shared" si="169"/>
        <v>-</v>
      </c>
      <c r="O222" s="270">
        <f t="shared" si="170"/>
        <v>-1.0935090809598748E-3</v>
      </c>
      <c r="P222" s="270">
        <f t="shared" si="171"/>
        <v>1.0935090809599977E-3</v>
      </c>
      <c r="Q222" s="270">
        <f t="shared" si="172"/>
        <v>-1.0935090809602475E-3</v>
      </c>
      <c r="R222" s="270">
        <f t="shared" si="173"/>
        <v>1.0935090809600441E-3</v>
      </c>
      <c r="S222" s="270" t="str">
        <f t="shared" si="174"/>
        <v>-</v>
      </c>
      <c r="T222" s="270" t="str">
        <f t="shared" si="175"/>
        <v>-</v>
      </c>
      <c r="U222" s="270" t="str">
        <f t="shared" si="176"/>
        <v>-</v>
      </c>
      <c r="V222" s="270" t="str">
        <f t="shared" si="177"/>
        <v>-</v>
      </c>
      <c r="W222" s="114"/>
      <c r="X222" s="114"/>
      <c r="Y222" s="114"/>
      <c r="Z222" s="114"/>
      <c r="AA222" s="114"/>
      <c r="AB222" s="114"/>
      <c r="AC222" s="114"/>
      <c r="AD222" s="114"/>
      <c r="AE222" s="114"/>
      <c r="AF222" s="271">
        <v>9.6820760195926265</v>
      </c>
      <c r="AG222" s="271">
        <v>9.6714057459844938</v>
      </c>
      <c r="AH222" s="271">
        <v>9.6607589651482595</v>
      </c>
      <c r="AI222" s="271">
        <v>15979008925.395836</v>
      </c>
      <c r="AJ222" s="271">
        <v>15976978382.318914</v>
      </c>
      <c r="AK222" s="271">
        <v>15974947839.241991</v>
      </c>
      <c r="AL222" s="271">
        <v>0.69108173516863736</v>
      </c>
      <c r="AM222" s="271">
        <v>0.69039788606749353</v>
      </c>
      <c r="AN222" s="271">
        <v>0.68971512607673202</v>
      </c>
      <c r="AO222" s="271" t="s">
        <v>122</v>
      </c>
      <c r="AP222" s="271" t="s">
        <v>122</v>
      </c>
      <c r="AQ222" s="271" t="s">
        <v>122</v>
      </c>
      <c r="AR222" s="271" t="s">
        <v>122</v>
      </c>
      <c r="AS222" s="271" t="s">
        <v>122</v>
      </c>
      <c r="AT222" s="271" t="s">
        <v>122</v>
      </c>
      <c r="AU222" s="271">
        <v>-1935133187.4909432</v>
      </c>
      <c r="AV222" s="271">
        <v>-1937251589.6963801</v>
      </c>
      <c r="AW222" s="271">
        <v>-1939369991.9018173</v>
      </c>
      <c r="AX222" s="271">
        <v>-2341511156.8640413</v>
      </c>
      <c r="AY222" s="271">
        <v>-2344074423.5326209</v>
      </c>
      <c r="AZ222" s="271">
        <v>-2346637690.2012</v>
      </c>
      <c r="BA222" s="271" t="s">
        <v>122</v>
      </c>
      <c r="BB222" s="271" t="s">
        <v>122</v>
      </c>
      <c r="BC222" s="271" t="s">
        <v>122</v>
      </c>
      <c r="BD222" s="271">
        <v>0</v>
      </c>
      <c r="BE222" s="271">
        <v>0</v>
      </c>
      <c r="BF222" s="271">
        <v>0</v>
      </c>
    </row>
    <row r="223" spans="2:58">
      <c r="B223" s="160" t="s">
        <v>338</v>
      </c>
      <c r="C223" s="160" t="str">
        <f t="shared" ca="1" si="180"/>
        <v>Veikla 6 ir Veikla 7</v>
      </c>
      <c r="D223" t="str">
        <f t="shared" si="179"/>
        <v>True</v>
      </c>
      <c r="E223" s="270">
        <f t="shared" si="160"/>
        <v>3.5548273745875607E-4</v>
      </c>
      <c r="F223" s="270">
        <f t="shared" si="161"/>
        <v>-3.5523018106461019E-4</v>
      </c>
      <c r="G223" s="270">
        <f t="shared" si="162"/>
        <v>4.0980254505185017E-5</v>
      </c>
      <c r="H223" s="270">
        <f t="shared" si="163"/>
        <v>-4.0980254505065633E-5</v>
      </c>
      <c r="I223" s="270">
        <f t="shared" si="164"/>
        <v>3.2025704183349045E-4</v>
      </c>
      <c r="J223" s="270">
        <f t="shared" si="165"/>
        <v>-3.2008368325981595E-4</v>
      </c>
      <c r="K223" s="270" t="str">
        <f t="shared" si="166"/>
        <v>-</v>
      </c>
      <c r="L223" s="270" t="str">
        <f t="shared" si="167"/>
        <v>-</v>
      </c>
      <c r="M223" s="270" t="str">
        <f t="shared" si="168"/>
        <v>-</v>
      </c>
      <c r="N223" s="270" t="str">
        <f t="shared" si="169"/>
        <v>-</v>
      </c>
      <c r="O223" s="270">
        <f t="shared" si="170"/>
        <v>-3.5284112453212821E-4</v>
      </c>
      <c r="P223" s="270">
        <f t="shared" si="171"/>
        <v>3.5284112453212821E-4</v>
      </c>
      <c r="Q223" s="270">
        <f t="shared" si="172"/>
        <v>-3.528411245322471E-4</v>
      </c>
      <c r="R223" s="270">
        <f t="shared" si="173"/>
        <v>3.5284112453204365E-4</v>
      </c>
      <c r="S223" s="270" t="str">
        <f t="shared" si="174"/>
        <v>-</v>
      </c>
      <c r="T223" s="270" t="str">
        <f t="shared" si="175"/>
        <v>-</v>
      </c>
      <c r="U223" s="270" t="str">
        <f t="shared" si="176"/>
        <v>-</v>
      </c>
      <c r="V223" s="270" t="str">
        <f t="shared" si="177"/>
        <v>-</v>
      </c>
      <c r="W223" s="114"/>
      <c r="X223" s="114"/>
      <c r="Y223" s="114"/>
      <c r="Z223" s="114"/>
      <c r="AA223" s="114"/>
      <c r="AB223" s="114"/>
      <c r="AC223" s="114"/>
      <c r="AD223" s="114"/>
      <c r="AE223" s="114"/>
      <c r="AF223" s="271">
        <v>9.6748437637741507</v>
      </c>
      <c r="AG223" s="271">
        <v>9.6714057459844938</v>
      </c>
      <c r="AH223" s="271">
        <v>9.6679701707701984</v>
      </c>
      <c r="AI223" s="271">
        <v>15977633122.959246</v>
      </c>
      <c r="AJ223" s="271">
        <v>15976978382.318914</v>
      </c>
      <c r="AK223" s="271">
        <v>15976323641.678585</v>
      </c>
      <c r="AL223" s="271">
        <v>0.6906189908521736</v>
      </c>
      <c r="AM223" s="271">
        <v>0.69039788606749353</v>
      </c>
      <c r="AN223" s="271">
        <v>0.69017690096920625</v>
      </c>
      <c r="AO223" s="271" t="s">
        <v>122</v>
      </c>
      <c r="AP223" s="271" t="s">
        <v>122</v>
      </c>
      <c r="AQ223" s="271" t="s">
        <v>122</v>
      </c>
      <c r="AR223" s="271" t="s">
        <v>122</v>
      </c>
      <c r="AS223" s="271" t="s">
        <v>122</v>
      </c>
      <c r="AT223" s="271" t="s">
        <v>122</v>
      </c>
      <c r="AU223" s="271">
        <v>-1936568047.66697</v>
      </c>
      <c r="AV223" s="271">
        <v>-1937251589.6963801</v>
      </c>
      <c r="AW223" s="271">
        <v>-1937935131.7257903</v>
      </c>
      <c r="AX223" s="271">
        <v>-2343247337.6770344</v>
      </c>
      <c r="AY223" s="271">
        <v>-2344074423.5326209</v>
      </c>
      <c r="AZ223" s="271">
        <v>-2344901509.388207</v>
      </c>
      <c r="BA223" s="271" t="s">
        <v>122</v>
      </c>
      <c r="BB223" s="271" t="s">
        <v>122</v>
      </c>
      <c r="BC223" s="271" t="s">
        <v>122</v>
      </c>
      <c r="BD223" s="271">
        <v>0</v>
      </c>
      <c r="BE223" s="271">
        <v>0</v>
      </c>
      <c r="BF223" s="271">
        <v>0</v>
      </c>
    </row>
    <row r="224" spans="2:58">
      <c r="B224" s="160" t="s">
        <v>339</v>
      </c>
      <c r="C224" s="160" t="str">
        <f t="shared" ca="1" si="180"/>
        <v>Pažangiųjų energetikos sistemų skaitmeninio valdymo sistemų diegimas, pritaikant elektros energijos skirstomuosius tinklus AEI plėtrai</v>
      </c>
      <c r="D224" t="str">
        <f t="shared" si="179"/>
        <v>True</v>
      </c>
      <c r="E224" s="270">
        <f t="shared" si="160"/>
        <v>3.6110587573324039E-4</v>
      </c>
      <c r="F224" s="270">
        <f t="shared" si="161"/>
        <v>-3.6084526903900997E-4</v>
      </c>
      <c r="G224" s="270">
        <f t="shared" si="162"/>
        <v>4.1628259122452081E-5</v>
      </c>
      <c r="H224" s="270">
        <f t="shared" si="163"/>
        <v>-4.1628259122452081E-5</v>
      </c>
      <c r="I224" s="270">
        <f t="shared" si="164"/>
        <v>4.4647689038502316E-4</v>
      </c>
      <c r="J224" s="270">
        <f t="shared" si="165"/>
        <v>-4.4603653934328582E-4</v>
      </c>
      <c r="K224" s="270" t="str">
        <f t="shared" si="166"/>
        <v>-</v>
      </c>
      <c r="L224" s="270" t="str">
        <f t="shared" si="167"/>
        <v>-</v>
      </c>
      <c r="M224" s="270" t="str">
        <f t="shared" si="168"/>
        <v>-</v>
      </c>
      <c r="N224" s="270" t="str">
        <f t="shared" si="169"/>
        <v>-</v>
      </c>
      <c r="O224" s="270">
        <f t="shared" si="170"/>
        <v>-3.5612915096159701E-4</v>
      </c>
      <c r="P224" s="270">
        <f t="shared" si="171"/>
        <v>3.5612915096159701E-4</v>
      </c>
      <c r="Q224" s="270">
        <f t="shared" si="172"/>
        <v>-3.5612915096176875E-4</v>
      </c>
      <c r="R224" s="270">
        <f t="shared" si="173"/>
        <v>3.5612915096136191E-4</v>
      </c>
      <c r="S224" s="270" t="str">
        <f t="shared" si="174"/>
        <v>-</v>
      </c>
      <c r="T224" s="270" t="str">
        <f t="shared" si="175"/>
        <v>-</v>
      </c>
      <c r="U224" s="270" t="str">
        <f t="shared" si="176"/>
        <v>-</v>
      </c>
      <c r="V224" s="270" t="str">
        <f t="shared" si="177"/>
        <v>-</v>
      </c>
      <c r="W224" s="114"/>
      <c r="X224" s="114"/>
      <c r="Y224" s="114"/>
      <c r="Z224" s="114"/>
      <c r="AA224" s="114"/>
      <c r="AB224" s="114"/>
      <c r="AC224" s="114"/>
      <c r="AD224" s="114"/>
      <c r="AE224" s="114"/>
      <c r="AF224" s="271">
        <v>9.674898147425969</v>
      </c>
      <c r="AG224" s="271">
        <v>9.6714057459844938</v>
      </c>
      <c r="AH224" s="271">
        <v>9.6679158649760986</v>
      </c>
      <c r="AI224" s="271">
        <v>15977643476.115007</v>
      </c>
      <c r="AJ224" s="271">
        <v>15976978382.318914</v>
      </c>
      <c r="AK224" s="271">
        <v>15976313288.522821</v>
      </c>
      <c r="AL224" s="271">
        <v>0.69070613276879333</v>
      </c>
      <c r="AM224" s="271">
        <v>0.69039788606749353</v>
      </c>
      <c r="AN224" s="271">
        <v>0.69008994338362206</v>
      </c>
      <c r="AO224" s="271" t="s">
        <v>122</v>
      </c>
      <c r="AP224" s="271" t="s">
        <v>122</v>
      </c>
      <c r="AQ224" s="271" t="s">
        <v>122</v>
      </c>
      <c r="AR224" s="271" t="s">
        <v>122</v>
      </c>
      <c r="AS224" s="271" t="s">
        <v>122</v>
      </c>
      <c r="AT224" s="271" t="s">
        <v>122</v>
      </c>
      <c r="AU224" s="271">
        <v>-1936561677.9325426</v>
      </c>
      <c r="AV224" s="271">
        <v>-1937251589.6963801</v>
      </c>
      <c r="AW224" s="271">
        <v>-1937941501.4602177</v>
      </c>
      <c r="AX224" s="271">
        <v>-2343239630.298377</v>
      </c>
      <c r="AY224" s="271">
        <v>-2344074423.5326209</v>
      </c>
      <c r="AZ224" s="271">
        <v>-2344909216.7668638</v>
      </c>
      <c r="BA224" s="271" t="s">
        <v>122</v>
      </c>
      <c r="BB224" s="271" t="s">
        <v>122</v>
      </c>
      <c r="BC224" s="271" t="s">
        <v>122</v>
      </c>
      <c r="BD224" s="271">
        <v>0</v>
      </c>
      <c r="BE224" s="271">
        <v>0</v>
      </c>
      <c r="BF224" s="271">
        <v>0</v>
      </c>
    </row>
    <row r="225" spans="2:58">
      <c r="B225" s="160" t="s">
        <v>340</v>
      </c>
      <c r="C225" s="160" t="str">
        <f t="shared" ca="1" si="180"/>
        <v>Atsinaujinančių išteklių energijos bendrijų ir piliečių energetikos bendrijų, siekiančių mažinti energetinį nepriteklių, investicijos į elektros energijos iš AEI gamybos įrenginius</v>
      </c>
      <c r="D225" t="str">
        <f t="shared" si="179"/>
        <v>True</v>
      </c>
      <c r="E225" s="270">
        <f t="shared" si="160"/>
        <v>6.857386889580696E-4</v>
      </c>
      <c r="F225" s="270">
        <f t="shared" si="161"/>
        <v>-6.8479950193266973E-4</v>
      </c>
      <c r="G225" s="270">
        <f t="shared" si="162"/>
        <v>7.9026260991744545E-5</v>
      </c>
      <c r="H225" s="270">
        <f t="shared" si="163"/>
        <v>-7.9026260991744545E-5</v>
      </c>
      <c r="I225" s="270">
        <f t="shared" si="164"/>
        <v>2.9240294266774192E-4</v>
      </c>
      <c r="J225" s="270">
        <f t="shared" si="165"/>
        <v>-2.9236068444902315E-4</v>
      </c>
      <c r="K225" s="270" t="str">
        <f t="shared" si="166"/>
        <v>-</v>
      </c>
      <c r="L225" s="270" t="str">
        <f t="shared" si="167"/>
        <v>-</v>
      </c>
      <c r="M225" s="270" t="str">
        <f t="shared" si="168"/>
        <v>-</v>
      </c>
      <c r="N225" s="270" t="str">
        <f t="shared" si="169"/>
        <v>-</v>
      </c>
      <c r="O225" s="270">
        <f t="shared" si="170"/>
        <v>-6.9140279441697733E-4</v>
      </c>
      <c r="P225" s="270">
        <f t="shared" si="171"/>
        <v>6.9140279441697733E-4</v>
      </c>
      <c r="Q225" s="270">
        <f t="shared" si="172"/>
        <v>-6.9140279441722323E-4</v>
      </c>
      <c r="R225" s="270">
        <f t="shared" si="173"/>
        <v>6.9140279441701972E-4</v>
      </c>
      <c r="S225" s="270" t="str">
        <f t="shared" si="174"/>
        <v>-</v>
      </c>
      <c r="T225" s="270" t="str">
        <f t="shared" si="175"/>
        <v>-</v>
      </c>
      <c r="U225" s="270" t="str">
        <f t="shared" si="176"/>
        <v>-</v>
      </c>
      <c r="V225" s="270" t="str">
        <f t="shared" si="177"/>
        <v>-</v>
      </c>
      <c r="W225" s="114"/>
      <c r="X225" s="114"/>
      <c r="Y225" s="114"/>
      <c r="Z225" s="114"/>
      <c r="AA225" s="114"/>
      <c r="AB225" s="114"/>
      <c r="AC225" s="114"/>
      <c r="AD225" s="114"/>
      <c r="AE225" s="114"/>
      <c r="AF225" s="271">
        <v>9.6780378030811267</v>
      </c>
      <c r="AG225" s="271">
        <v>9.6714057459844938</v>
      </c>
      <c r="AH225" s="271">
        <v>9.6647827721466548</v>
      </c>
      <c r="AI225" s="271">
        <v>15978240983.182415</v>
      </c>
      <c r="AJ225" s="271">
        <v>15976978382.318914</v>
      </c>
      <c r="AK225" s="271">
        <v>15975715781.455414</v>
      </c>
      <c r="AL225" s="271">
        <v>0.69059976044099125</v>
      </c>
      <c r="AM225" s="271">
        <v>0.69039788606749353</v>
      </c>
      <c r="AN225" s="271">
        <v>0.69019604086898068</v>
      </c>
      <c r="AO225" s="271" t="s">
        <v>122</v>
      </c>
      <c r="AP225" s="271" t="s">
        <v>122</v>
      </c>
      <c r="AQ225" s="271" t="s">
        <v>122</v>
      </c>
      <c r="AR225" s="271" t="s">
        <v>122</v>
      </c>
      <c r="AS225" s="271" t="s">
        <v>122</v>
      </c>
      <c r="AT225" s="271" t="s">
        <v>122</v>
      </c>
      <c r="AU225" s="271">
        <v>-1935912168.5337753</v>
      </c>
      <c r="AV225" s="271">
        <v>-1937251589.6963801</v>
      </c>
      <c r="AW225" s="271">
        <v>-1938591010.8589849</v>
      </c>
      <c r="AX225" s="271">
        <v>-2342453723.9258685</v>
      </c>
      <c r="AY225" s="271">
        <v>-2344074423.5326209</v>
      </c>
      <c r="AZ225" s="271">
        <v>-2345695123.1393728</v>
      </c>
      <c r="BA225" s="271" t="s">
        <v>122</v>
      </c>
      <c r="BB225" s="271" t="s">
        <v>122</v>
      </c>
      <c r="BC225" s="271" t="s">
        <v>122</v>
      </c>
      <c r="BD225" s="271">
        <v>0</v>
      </c>
      <c r="BE225" s="271">
        <v>0</v>
      </c>
      <c r="BF225" s="271">
        <v>0</v>
      </c>
    </row>
    <row r="226" spans="2:58">
      <c r="B226" s="160" t="s">
        <v>341</v>
      </c>
      <c r="C226" s="160" t="str">
        <f t="shared" ca="1" si="180"/>
        <v>Veiklos 11, 13 ir 15</v>
      </c>
      <c r="D226" t="str">
        <f t="shared" si="179"/>
        <v>True</v>
      </c>
      <c r="E226" s="270">
        <f t="shared" si="160"/>
        <v>4.5616307154828757E-3</v>
      </c>
      <c r="F226" s="270">
        <f t="shared" si="161"/>
        <v>-4.5203900156005434E-3</v>
      </c>
      <c r="G226" s="270">
        <f t="shared" si="162"/>
        <v>5.2366558125276237E-4</v>
      </c>
      <c r="H226" s="270">
        <f t="shared" si="163"/>
        <v>-5.2366558125276237E-4</v>
      </c>
      <c r="I226" s="270">
        <f t="shared" si="164"/>
        <v>2.9010577767114728E-3</v>
      </c>
      <c r="J226" s="270">
        <f t="shared" si="165"/>
        <v>-2.8904856229114138E-3</v>
      </c>
      <c r="K226" s="270" t="str">
        <f t="shared" si="166"/>
        <v>-</v>
      </c>
      <c r="L226" s="270" t="str">
        <f t="shared" si="167"/>
        <v>-</v>
      </c>
      <c r="M226" s="270" t="str">
        <f t="shared" si="168"/>
        <v>-</v>
      </c>
      <c r="N226" s="270" t="str">
        <f t="shared" si="169"/>
        <v>-</v>
      </c>
      <c r="O226" s="270">
        <f t="shared" si="170"/>
        <v>-4.5509759467280047E-3</v>
      </c>
      <c r="P226" s="270">
        <f t="shared" si="171"/>
        <v>4.550975946728127E-3</v>
      </c>
      <c r="Q226" s="270">
        <f t="shared" si="172"/>
        <v>-4.5509759467281634E-3</v>
      </c>
      <c r="R226" s="270">
        <f t="shared" si="173"/>
        <v>4.5509759467277566E-3</v>
      </c>
      <c r="S226" s="270" t="str">
        <f t="shared" si="174"/>
        <v>-</v>
      </c>
      <c r="T226" s="270" t="str">
        <f t="shared" si="175"/>
        <v>-</v>
      </c>
      <c r="U226" s="270" t="str">
        <f t="shared" si="176"/>
        <v>-</v>
      </c>
      <c r="V226" s="270" t="str">
        <f t="shared" si="177"/>
        <v>-</v>
      </c>
      <c r="W226" s="114"/>
      <c r="X226" s="114"/>
      <c r="Y226" s="114"/>
      <c r="Z226" s="114"/>
      <c r="AA226" s="114"/>
      <c r="AB226" s="114"/>
      <c r="AC226" s="114"/>
      <c r="AD226" s="114"/>
      <c r="AE226" s="114"/>
      <c r="AF226" s="271">
        <v>9.7155231274972742</v>
      </c>
      <c r="AG226" s="271">
        <v>9.6714057459844938</v>
      </c>
      <c r="AH226" s="271">
        <v>9.6276872200135237</v>
      </c>
      <c r="AI226" s="271">
        <v>15985344975.990154</v>
      </c>
      <c r="AJ226" s="271">
        <v>15976978382.318914</v>
      </c>
      <c r="AK226" s="271">
        <v>15968611788.647675</v>
      </c>
      <c r="AL226" s="271">
        <v>0.69240077022389479</v>
      </c>
      <c r="AM226" s="271">
        <v>0.69039788606749353</v>
      </c>
      <c r="AN226" s="271">
        <v>0.688402300903727</v>
      </c>
      <c r="AO226" s="271" t="s">
        <v>122</v>
      </c>
      <c r="AP226" s="271" t="s">
        <v>122</v>
      </c>
      <c r="AQ226" s="271" t="s">
        <v>122</v>
      </c>
      <c r="AR226" s="271" t="s">
        <v>122</v>
      </c>
      <c r="AS226" s="271" t="s">
        <v>122</v>
      </c>
      <c r="AT226" s="271" t="s">
        <v>122</v>
      </c>
      <c r="AU226" s="271">
        <v>-1928435204.3089113</v>
      </c>
      <c r="AV226" s="271">
        <v>-1937251589.6963801</v>
      </c>
      <c r="AW226" s="271">
        <v>-1946067975.0838492</v>
      </c>
      <c r="AX226" s="271">
        <v>-2333406597.2137833</v>
      </c>
      <c r="AY226" s="271">
        <v>-2344074423.5326209</v>
      </c>
      <c r="AZ226" s="271">
        <v>-2354742249.8514576</v>
      </c>
      <c r="BA226" s="271" t="s">
        <v>122</v>
      </c>
      <c r="BB226" s="271" t="s">
        <v>122</v>
      </c>
      <c r="BC226" s="271" t="s">
        <v>122</v>
      </c>
      <c r="BD226" s="271">
        <v>0</v>
      </c>
      <c r="BE226" s="271">
        <v>0</v>
      </c>
      <c r="BF226" s="271">
        <v>0</v>
      </c>
    </row>
    <row r="227" spans="2:58">
      <c r="B227" s="160" t="s">
        <v>342</v>
      </c>
      <c r="C227" s="160" t="str">
        <f t="shared" ca="1" si="180"/>
        <v>Lietuvos ir Latvijos tarpsisteminių jungčių stiprinimo Lietuvos Respublikoje projektas</v>
      </c>
      <c r="D227" t="str">
        <f t="shared" si="179"/>
        <v>True</v>
      </c>
      <c r="E227" s="270">
        <f t="shared" si="160"/>
        <v>1.262826315448983E-3</v>
      </c>
      <c r="F227" s="270">
        <f t="shared" si="161"/>
        <v>-1.2596448900181894E-3</v>
      </c>
      <c r="G227" s="270">
        <f t="shared" si="162"/>
        <v>1.454474203398018E-4</v>
      </c>
      <c r="H227" s="270">
        <f t="shared" si="163"/>
        <v>-1.4544742033992117E-4</v>
      </c>
      <c r="I227" s="270">
        <f t="shared" si="164"/>
        <v>2.8578424247281925E-4</v>
      </c>
      <c r="J227" s="270">
        <f t="shared" si="165"/>
        <v>-2.8578175809451423E-4</v>
      </c>
      <c r="K227" s="270" t="str">
        <f t="shared" si="166"/>
        <v>-</v>
      </c>
      <c r="L227" s="270" t="str">
        <f t="shared" si="167"/>
        <v>-</v>
      </c>
      <c r="M227" s="270" t="str">
        <f t="shared" si="168"/>
        <v>-</v>
      </c>
      <c r="N227" s="270" t="str">
        <f t="shared" si="169"/>
        <v>-</v>
      </c>
      <c r="O227" s="270">
        <f t="shared" si="170"/>
        <v>-1.2986357772855621E-3</v>
      </c>
      <c r="P227" s="270">
        <f t="shared" si="171"/>
        <v>1.2986357772859314E-3</v>
      </c>
      <c r="Q227" s="270">
        <f t="shared" si="172"/>
        <v>-1.2986357772858982E-3</v>
      </c>
      <c r="R227" s="270">
        <f t="shared" si="173"/>
        <v>1.2986357772854914E-3</v>
      </c>
      <c r="S227" s="270" t="str">
        <f t="shared" si="174"/>
        <v>-</v>
      </c>
      <c r="T227" s="270" t="str">
        <f t="shared" si="175"/>
        <v>-</v>
      </c>
      <c r="U227" s="270" t="str">
        <f t="shared" si="176"/>
        <v>-</v>
      </c>
      <c r="V227" s="270" t="str">
        <f t="shared" si="177"/>
        <v>-</v>
      </c>
      <c r="W227" s="114"/>
      <c r="X227" s="114"/>
      <c r="Y227" s="114"/>
      <c r="Z227" s="114"/>
      <c r="AA227" s="114"/>
      <c r="AB227" s="114"/>
      <c r="AC227" s="114"/>
      <c r="AD227" s="114"/>
      <c r="AE227" s="114"/>
      <c r="AF227" s="271">
        <v>9.6836190516679075</v>
      </c>
      <c r="AG227" s="271">
        <v>9.6714057459844938</v>
      </c>
      <c r="AH227" s="271">
        <v>9.6592232091572718</v>
      </c>
      <c r="AI227" s="271">
        <v>15979302192.609447</v>
      </c>
      <c r="AJ227" s="271">
        <v>15976978382.318914</v>
      </c>
      <c r="AK227" s="271">
        <v>15974654572.028379</v>
      </c>
      <c r="AL227" s="271">
        <v>0.69059519090436816</v>
      </c>
      <c r="AM227" s="271">
        <v>0.69039788606749353</v>
      </c>
      <c r="AN227" s="271">
        <v>0.69020058294582842</v>
      </c>
      <c r="AO227" s="271" t="s">
        <v>122</v>
      </c>
      <c r="AP227" s="271" t="s">
        <v>122</v>
      </c>
      <c r="AQ227" s="271" t="s">
        <v>122</v>
      </c>
      <c r="AR227" s="271" t="s">
        <v>122</v>
      </c>
      <c r="AS227" s="271" t="s">
        <v>122</v>
      </c>
      <c r="AT227" s="271" t="s">
        <v>122</v>
      </c>
      <c r="AU227" s="271">
        <v>-1934735805.4723971</v>
      </c>
      <c r="AV227" s="271">
        <v>-1937251589.6963801</v>
      </c>
      <c r="AW227" s="271">
        <v>-1939767373.9203639</v>
      </c>
      <c r="AX227" s="271">
        <v>-2341030324.6216006</v>
      </c>
      <c r="AY227" s="271">
        <v>-2344074423.5326209</v>
      </c>
      <c r="AZ227" s="271">
        <v>-2347118522.4436402</v>
      </c>
      <c r="BA227" s="271" t="s">
        <v>122</v>
      </c>
      <c r="BB227" s="271" t="s">
        <v>122</v>
      </c>
      <c r="BC227" s="271" t="s">
        <v>122</v>
      </c>
      <c r="BD227" s="271">
        <v>0</v>
      </c>
      <c r="BE227" s="271">
        <v>0</v>
      </c>
      <c r="BF227" s="271">
        <v>0</v>
      </c>
    </row>
    <row r="228" spans="2:58" hidden="1">
      <c r="B228" s="160" t="s">
        <v>343</v>
      </c>
      <c r="C228" s="160" t="str">
        <f t="shared" ca="1" si="180"/>
        <v>Investicijos (privataus ir NVO sektoriaus)</v>
      </c>
      <c r="D228" t="str">
        <f t="shared" si="179"/>
        <v>False</v>
      </c>
      <c r="E228" s="270" t="str">
        <f t="shared" si="160"/>
        <v>-</v>
      </c>
      <c r="F228" s="270" t="str">
        <f t="shared" si="161"/>
        <v>-</v>
      </c>
      <c r="G228" s="270" t="str">
        <f t="shared" si="162"/>
        <v>-</v>
      </c>
      <c r="H228" s="270" t="str">
        <f t="shared" si="163"/>
        <v>-</v>
      </c>
      <c r="I228" s="270" t="str">
        <f t="shared" si="164"/>
        <v>-</v>
      </c>
      <c r="J228" s="270" t="str">
        <f t="shared" si="165"/>
        <v>-</v>
      </c>
      <c r="K228" s="270" t="str">
        <f t="shared" si="166"/>
        <v>-</v>
      </c>
      <c r="L228" s="270" t="str">
        <f t="shared" si="167"/>
        <v>-</v>
      </c>
      <c r="M228" s="270" t="str">
        <f t="shared" si="168"/>
        <v>-</v>
      </c>
      <c r="N228" s="270" t="str">
        <f t="shared" si="169"/>
        <v>-</v>
      </c>
      <c r="O228" s="270" t="str">
        <f t="shared" si="170"/>
        <v>-</v>
      </c>
      <c r="P228" s="270" t="str">
        <f t="shared" si="171"/>
        <v>-</v>
      </c>
      <c r="Q228" s="270" t="str">
        <f t="shared" si="172"/>
        <v>-</v>
      </c>
      <c r="R228" s="270" t="str">
        <f t="shared" si="173"/>
        <v>-</v>
      </c>
      <c r="S228" s="270" t="str">
        <f t="shared" si="174"/>
        <v>-</v>
      </c>
      <c r="T228" s="270" t="str">
        <f t="shared" si="175"/>
        <v>-</v>
      </c>
      <c r="U228" s="270" t="str">
        <f t="shared" si="176"/>
        <v>-</v>
      </c>
      <c r="V228" s="270" t="str">
        <f t="shared" si="177"/>
        <v>-</v>
      </c>
      <c r="W228" s="114"/>
      <c r="X228" s="114"/>
      <c r="Y228" s="114"/>
      <c r="Z228" s="114"/>
      <c r="AA228" s="114"/>
      <c r="AB228" s="114"/>
      <c r="AC228" s="114"/>
      <c r="AD228" s="114"/>
      <c r="AE228" s="114"/>
      <c r="AF228" s="271" t="s">
        <v>302</v>
      </c>
      <c r="AG228" s="271" t="s">
        <v>302</v>
      </c>
      <c r="AH228" s="271" t="s">
        <v>302</v>
      </c>
      <c r="AI228" s="271" t="s">
        <v>302</v>
      </c>
      <c r="AJ228" s="271" t="s">
        <v>302</v>
      </c>
      <c r="AK228" s="271" t="s">
        <v>302</v>
      </c>
      <c r="AL228" s="271" t="s">
        <v>302</v>
      </c>
      <c r="AM228" s="271" t="s">
        <v>302</v>
      </c>
      <c r="AN228" s="271" t="s">
        <v>302</v>
      </c>
      <c r="AO228" s="271" t="s">
        <v>302</v>
      </c>
      <c r="AP228" s="271" t="s">
        <v>302</v>
      </c>
      <c r="AQ228" s="271" t="s">
        <v>302</v>
      </c>
      <c r="AR228" s="271" t="s">
        <v>302</v>
      </c>
      <c r="AS228" s="271" t="s">
        <v>302</v>
      </c>
      <c r="AT228" s="271" t="s">
        <v>302</v>
      </c>
      <c r="AU228" s="271" t="s">
        <v>302</v>
      </c>
      <c r="AV228" s="271" t="s">
        <v>302</v>
      </c>
      <c r="AW228" s="271" t="s">
        <v>302</v>
      </c>
      <c r="AX228" s="271" t="s">
        <v>302</v>
      </c>
      <c r="AY228" s="271" t="s">
        <v>302</v>
      </c>
      <c r="AZ228" s="271" t="s">
        <v>302</v>
      </c>
      <c r="BA228" s="271" t="s">
        <v>302</v>
      </c>
      <c r="BB228" s="271" t="s">
        <v>302</v>
      </c>
      <c r="BC228" s="271" t="s">
        <v>302</v>
      </c>
      <c r="BD228" s="271" t="s">
        <v>302</v>
      </c>
      <c r="BE228" s="271" t="s">
        <v>302</v>
      </c>
      <c r="BF228" s="271" t="s">
        <v>302</v>
      </c>
    </row>
    <row r="229" spans="2:58" hidden="1">
      <c r="B229" s="160" t="s">
        <v>490</v>
      </c>
      <c r="C229" s="160" t="str">
        <f t="shared" ca="1" si="180"/>
        <v>Reinvesticijos (po priemonės įgyvendinimo) (privataus ir NVO sektoriaus)</v>
      </c>
      <c r="D229" t="str">
        <f t="shared" si="179"/>
        <v>False</v>
      </c>
      <c r="E229" s="270" t="str">
        <f t="shared" si="160"/>
        <v>-</v>
      </c>
      <c r="F229" s="270" t="str">
        <f t="shared" si="161"/>
        <v>-</v>
      </c>
      <c r="G229" s="270" t="str">
        <f t="shared" si="162"/>
        <v>-</v>
      </c>
      <c r="H229" s="270" t="str">
        <f t="shared" si="163"/>
        <v>-</v>
      </c>
      <c r="I229" s="270" t="str">
        <f t="shared" si="164"/>
        <v>-</v>
      </c>
      <c r="J229" s="270" t="str">
        <f t="shared" si="165"/>
        <v>-</v>
      </c>
      <c r="K229" s="270" t="str">
        <f t="shared" si="166"/>
        <v>-</v>
      </c>
      <c r="L229" s="270" t="str">
        <f t="shared" si="167"/>
        <v>-</v>
      </c>
      <c r="M229" s="270" t="str">
        <f t="shared" si="168"/>
        <v>-</v>
      </c>
      <c r="N229" s="270" t="str">
        <f t="shared" si="169"/>
        <v>-</v>
      </c>
      <c r="O229" s="270" t="str">
        <f t="shared" si="170"/>
        <v>-</v>
      </c>
      <c r="P229" s="270" t="str">
        <f t="shared" si="171"/>
        <v>-</v>
      </c>
      <c r="Q229" s="270" t="str">
        <f t="shared" si="172"/>
        <v>-</v>
      </c>
      <c r="R229" s="270" t="str">
        <f t="shared" si="173"/>
        <v>-</v>
      </c>
      <c r="S229" s="270" t="str">
        <f t="shared" si="174"/>
        <v>-</v>
      </c>
      <c r="T229" s="270" t="str">
        <f t="shared" si="175"/>
        <v>-</v>
      </c>
      <c r="U229" s="270" t="str">
        <f t="shared" si="176"/>
        <v>-</v>
      </c>
      <c r="V229" s="270" t="str">
        <f t="shared" si="177"/>
        <v>-</v>
      </c>
      <c r="W229" s="114"/>
      <c r="X229" s="114"/>
      <c r="Y229" s="114"/>
      <c r="Z229" s="114"/>
      <c r="AA229" s="114"/>
      <c r="AB229" s="114"/>
      <c r="AC229" s="114"/>
      <c r="AD229" s="114"/>
      <c r="AE229" s="114"/>
      <c r="AF229" s="271" t="s">
        <v>302</v>
      </c>
      <c r="AG229" s="271" t="s">
        <v>302</v>
      </c>
      <c r="AH229" s="271" t="s">
        <v>302</v>
      </c>
      <c r="AI229" s="271" t="s">
        <v>302</v>
      </c>
      <c r="AJ229" s="271" t="s">
        <v>302</v>
      </c>
      <c r="AK229" s="271" t="s">
        <v>302</v>
      </c>
      <c r="AL229" s="271" t="s">
        <v>302</v>
      </c>
      <c r="AM229" s="271" t="s">
        <v>302</v>
      </c>
      <c r="AN229" s="271" t="s">
        <v>302</v>
      </c>
      <c r="AO229" s="271" t="s">
        <v>302</v>
      </c>
      <c r="AP229" s="271" t="s">
        <v>302</v>
      </c>
      <c r="AQ229" s="271" t="s">
        <v>302</v>
      </c>
      <c r="AR229" s="271" t="s">
        <v>302</v>
      </c>
      <c r="AS229" s="271" t="s">
        <v>302</v>
      </c>
      <c r="AT229" s="271" t="s">
        <v>302</v>
      </c>
      <c r="AU229" s="271" t="s">
        <v>302</v>
      </c>
      <c r="AV229" s="271" t="s">
        <v>302</v>
      </c>
      <c r="AW229" s="271" t="s">
        <v>302</v>
      </c>
      <c r="AX229" s="271" t="s">
        <v>302</v>
      </c>
      <c r="AY229" s="271" t="s">
        <v>302</v>
      </c>
      <c r="AZ229" s="271" t="s">
        <v>302</v>
      </c>
      <c r="BA229" s="271" t="s">
        <v>302</v>
      </c>
      <c r="BB229" s="271" t="s">
        <v>302</v>
      </c>
      <c r="BC229" s="271" t="s">
        <v>302</v>
      </c>
      <c r="BD229" s="271" t="s">
        <v>302</v>
      </c>
      <c r="BE229" s="271" t="s">
        <v>302</v>
      </c>
      <c r="BF229" s="271" t="s">
        <v>302</v>
      </c>
    </row>
    <row r="230" spans="2:58" hidden="1">
      <c r="B230" s="160" t="s">
        <v>491</v>
      </c>
      <c r="C230" s="160" t="str">
        <f t="shared" ca="1" si="180"/>
        <v>Reinvesticijos (po priemonės įgyvendinimo) (viešojo sektoriaus)</v>
      </c>
      <c r="D230" t="str">
        <f t="shared" si="179"/>
        <v>False</v>
      </c>
      <c r="E230" s="270" t="str">
        <f t="shared" si="160"/>
        <v>-</v>
      </c>
      <c r="F230" s="270" t="str">
        <f t="shared" si="161"/>
        <v>-</v>
      </c>
      <c r="G230" s="270" t="str">
        <f t="shared" si="162"/>
        <v>-</v>
      </c>
      <c r="H230" s="270" t="str">
        <f t="shared" si="163"/>
        <v>-</v>
      </c>
      <c r="I230" s="270" t="str">
        <f t="shared" si="164"/>
        <v>-</v>
      </c>
      <c r="J230" s="270" t="str">
        <f t="shared" si="165"/>
        <v>-</v>
      </c>
      <c r="K230" s="270" t="str">
        <f t="shared" si="166"/>
        <v>-</v>
      </c>
      <c r="L230" s="270" t="str">
        <f t="shared" si="167"/>
        <v>-</v>
      </c>
      <c r="M230" s="270" t="str">
        <f t="shared" si="168"/>
        <v>-</v>
      </c>
      <c r="N230" s="270" t="str">
        <f t="shared" si="169"/>
        <v>-</v>
      </c>
      <c r="O230" s="270" t="str">
        <f t="shared" si="170"/>
        <v>-</v>
      </c>
      <c r="P230" s="270" t="str">
        <f t="shared" si="171"/>
        <v>-</v>
      </c>
      <c r="Q230" s="270" t="str">
        <f t="shared" si="172"/>
        <v>-</v>
      </c>
      <c r="R230" s="270" t="str">
        <f t="shared" si="173"/>
        <v>-</v>
      </c>
      <c r="S230" s="270" t="str">
        <f t="shared" si="174"/>
        <v>-</v>
      </c>
      <c r="T230" s="270" t="str">
        <f t="shared" si="175"/>
        <v>-</v>
      </c>
      <c r="U230" s="270" t="str">
        <f t="shared" si="176"/>
        <v>-</v>
      </c>
      <c r="V230" s="270" t="str">
        <f t="shared" si="177"/>
        <v>-</v>
      </c>
      <c r="W230" s="114"/>
      <c r="X230" s="114"/>
      <c r="Y230" s="114"/>
      <c r="Z230" s="114"/>
      <c r="AA230" s="114"/>
      <c r="AB230" s="114"/>
      <c r="AC230" s="114"/>
      <c r="AD230" s="114"/>
      <c r="AE230" s="114"/>
      <c r="AF230" s="271" t="s">
        <v>302</v>
      </c>
      <c r="AG230" s="271" t="s">
        <v>302</v>
      </c>
      <c r="AH230" s="271" t="s">
        <v>302</v>
      </c>
      <c r="AI230" s="271" t="s">
        <v>302</v>
      </c>
      <c r="AJ230" s="271" t="s">
        <v>302</v>
      </c>
      <c r="AK230" s="271" t="s">
        <v>302</v>
      </c>
      <c r="AL230" s="271" t="s">
        <v>302</v>
      </c>
      <c r="AM230" s="271" t="s">
        <v>302</v>
      </c>
      <c r="AN230" s="271" t="s">
        <v>302</v>
      </c>
      <c r="AO230" s="271" t="s">
        <v>302</v>
      </c>
      <c r="AP230" s="271" t="s">
        <v>302</v>
      </c>
      <c r="AQ230" s="271" t="s">
        <v>302</v>
      </c>
      <c r="AR230" s="271" t="s">
        <v>302</v>
      </c>
      <c r="AS230" s="271" t="s">
        <v>302</v>
      </c>
      <c r="AT230" s="271" t="s">
        <v>302</v>
      </c>
      <c r="AU230" s="271" t="s">
        <v>302</v>
      </c>
      <c r="AV230" s="271" t="s">
        <v>302</v>
      </c>
      <c r="AW230" s="271" t="s">
        <v>302</v>
      </c>
      <c r="AX230" s="271" t="s">
        <v>302</v>
      </c>
      <c r="AY230" s="271" t="s">
        <v>302</v>
      </c>
      <c r="AZ230" s="271" t="s">
        <v>302</v>
      </c>
      <c r="BA230" s="271" t="s">
        <v>302</v>
      </c>
      <c r="BB230" s="271" t="s">
        <v>302</v>
      </c>
      <c r="BC230" s="271" t="s">
        <v>302</v>
      </c>
      <c r="BD230" s="271" t="s">
        <v>302</v>
      </c>
      <c r="BE230" s="271" t="s">
        <v>302</v>
      </c>
      <c r="BF230" s="271" t="s">
        <v>302</v>
      </c>
    </row>
    <row r="231" spans="2:58" hidden="1">
      <c r="B231" s="160" t="s">
        <v>344</v>
      </c>
      <c r="C231" s="160" t="str">
        <f t="shared" ca="1" si="180"/>
        <v>Likutinė vertė</v>
      </c>
      <c r="D231" t="str">
        <f t="shared" si="179"/>
        <v>False</v>
      </c>
      <c r="E231" s="270" t="str">
        <f t="shared" si="160"/>
        <v>-</v>
      </c>
      <c r="F231" s="270" t="str">
        <f t="shared" si="161"/>
        <v>-</v>
      </c>
      <c r="G231" s="270" t="str">
        <f t="shared" si="162"/>
        <v>-</v>
      </c>
      <c r="H231" s="270" t="str">
        <f t="shared" si="163"/>
        <v>-</v>
      </c>
      <c r="I231" s="270" t="str">
        <f t="shared" si="164"/>
        <v>-</v>
      </c>
      <c r="J231" s="270" t="str">
        <f t="shared" si="165"/>
        <v>-</v>
      </c>
      <c r="K231" s="270" t="str">
        <f t="shared" si="166"/>
        <v>-</v>
      </c>
      <c r="L231" s="270" t="str">
        <f t="shared" si="167"/>
        <v>-</v>
      </c>
      <c r="M231" s="270" t="str">
        <f t="shared" si="168"/>
        <v>-</v>
      </c>
      <c r="N231" s="270" t="str">
        <f t="shared" si="169"/>
        <v>-</v>
      </c>
      <c r="O231" s="270" t="str">
        <f t="shared" si="170"/>
        <v>-</v>
      </c>
      <c r="P231" s="270" t="str">
        <f t="shared" si="171"/>
        <v>-</v>
      </c>
      <c r="Q231" s="270" t="str">
        <f t="shared" si="172"/>
        <v>-</v>
      </c>
      <c r="R231" s="270" t="str">
        <f t="shared" si="173"/>
        <v>-</v>
      </c>
      <c r="S231" s="270" t="str">
        <f t="shared" si="174"/>
        <v>-</v>
      </c>
      <c r="T231" s="270" t="str">
        <f t="shared" si="175"/>
        <v>-</v>
      </c>
      <c r="U231" s="270" t="str">
        <f t="shared" si="176"/>
        <v>-</v>
      </c>
      <c r="V231" s="270" t="str">
        <f t="shared" si="177"/>
        <v>-</v>
      </c>
      <c r="W231" s="114"/>
      <c r="X231" s="114"/>
      <c r="Y231" s="114"/>
      <c r="Z231" s="114"/>
      <c r="AA231" s="114"/>
      <c r="AB231" s="114"/>
      <c r="AC231" s="114"/>
      <c r="AD231" s="114"/>
      <c r="AE231" s="114"/>
      <c r="AF231" s="271" t="s">
        <v>302</v>
      </c>
      <c r="AG231" s="271" t="s">
        <v>302</v>
      </c>
      <c r="AH231" s="271" t="s">
        <v>302</v>
      </c>
      <c r="AI231" s="271" t="s">
        <v>302</v>
      </c>
      <c r="AJ231" s="271" t="s">
        <v>302</v>
      </c>
      <c r="AK231" s="271" t="s">
        <v>302</v>
      </c>
      <c r="AL231" s="271" t="s">
        <v>302</v>
      </c>
      <c r="AM231" s="271" t="s">
        <v>302</v>
      </c>
      <c r="AN231" s="271" t="s">
        <v>302</v>
      </c>
      <c r="AO231" s="271" t="s">
        <v>302</v>
      </c>
      <c r="AP231" s="271" t="s">
        <v>302</v>
      </c>
      <c r="AQ231" s="271" t="s">
        <v>302</v>
      </c>
      <c r="AR231" s="271" t="s">
        <v>302</v>
      </c>
      <c r="AS231" s="271" t="s">
        <v>302</v>
      </c>
      <c r="AT231" s="271" t="s">
        <v>302</v>
      </c>
      <c r="AU231" s="271" t="s">
        <v>302</v>
      </c>
      <c r="AV231" s="271" t="s">
        <v>302</v>
      </c>
      <c r="AW231" s="271" t="s">
        <v>302</v>
      </c>
      <c r="AX231" s="271" t="s">
        <v>302</v>
      </c>
      <c r="AY231" s="271" t="s">
        <v>302</v>
      </c>
      <c r="AZ231" s="271" t="s">
        <v>302</v>
      </c>
      <c r="BA231" s="271" t="s">
        <v>302</v>
      </c>
      <c r="BB231" s="271" t="s">
        <v>302</v>
      </c>
      <c r="BC231" s="271" t="s">
        <v>302</v>
      </c>
      <c r="BD231" s="271" t="s">
        <v>302</v>
      </c>
      <c r="BE231" s="271" t="s">
        <v>302</v>
      </c>
      <c r="BF231" s="271" t="s">
        <v>302</v>
      </c>
    </row>
    <row r="232" spans="2:58" hidden="1">
      <c r="B232" s="160" t="s">
        <v>345</v>
      </c>
      <c r="C232" s="160" t="str">
        <f t="shared" ca="1" si="180"/>
        <v>Veikla</v>
      </c>
      <c r="D232" t="str">
        <f t="shared" si="179"/>
        <v>False</v>
      </c>
      <c r="E232" s="270" t="str">
        <f t="shared" si="160"/>
        <v>-</v>
      </c>
      <c r="F232" s="270" t="str">
        <f t="shared" si="161"/>
        <v>-</v>
      </c>
      <c r="G232" s="270" t="str">
        <f t="shared" si="162"/>
        <v>-</v>
      </c>
      <c r="H232" s="270" t="str">
        <f t="shared" si="163"/>
        <v>-</v>
      </c>
      <c r="I232" s="270" t="str">
        <f t="shared" si="164"/>
        <v>-</v>
      </c>
      <c r="J232" s="270" t="str">
        <f t="shared" si="165"/>
        <v>-</v>
      </c>
      <c r="K232" s="270" t="str">
        <f t="shared" si="166"/>
        <v>-</v>
      </c>
      <c r="L232" s="270" t="str">
        <f t="shared" si="167"/>
        <v>-</v>
      </c>
      <c r="M232" s="270" t="str">
        <f t="shared" si="168"/>
        <v>-</v>
      </c>
      <c r="N232" s="270" t="str">
        <f t="shared" si="169"/>
        <v>-</v>
      </c>
      <c r="O232" s="270" t="str">
        <f t="shared" si="170"/>
        <v>-</v>
      </c>
      <c r="P232" s="270" t="str">
        <f t="shared" si="171"/>
        <v>-</v>
      </c>
      <c r="Q232" s="270" t="str">
        <f t="shared" si="172"/>
        <v>-</v>
      </c>
      <c r="R232" s="270" t="str">
        <f t="shared" si="173"/>
        <v>-</v>
      </c>
      <c r="S232" s="270" t="str">
        <f t="shared" si="174"/>
        <v>-</v>
      </c>
      <c r="T232" s="270" t="str">
        <f t="shared" si="175"/>
        <v>-</v>
      </c>
      <c r="U232" s="270" t="str">
        <f t="shared" si="176"/>
        <v>-</v>
      </c>
      <c r="V232" s="270" t="str">
        <f t="shared" si="177"/>
        <v>-</v>
      </c>
      <c r="W232" s="114"/>
      <c r="X232" s="114"/>
      <c r="Y232" s="114"/>
      <c r="Z232" s="114"/>
      <c r="AA232" s="114"/>
      <c r="AB232" s="114"/>
      <c r="AC232" s="114"/>
      <c r="AD232" s="114"/>
      <c r="AE232" s="114"/>
      <c r="AF232" s="271" t="s">
        <v>302</v>
      </c>
      <c r="AG232" s="271" t="s">
        <v>302</v>
      </c>
      <c r="AH232" s="271" t="s">
        <v>302</v>
      </c>
      <c r="AI232" s="271" t="s">
        <v>302</v>
      </c>
      <c r="AJ232" s="271" t="s">
        <v>302</v>
      </c>
      <c r="AK232" s="271" t="s">
        <v>302</v>
      </c>
      <c r="AL232" s="271" t="s">
        <v>302</v>
      </c>
      <c r="AM232" s="271" t="s">
        <v>302</v>
      </c>
      <c r="AN232" s="271" t="s">
        <v>302</v>
      </c>
      <c r="AO232" s="271" t="s">
        <v>302</v>
      </c>
      <c r="AP232" s="271" t="s">
        <v>302</v>
      </c>
      <c r="AQ232" s="271" t="s">
        <v>302</v>
      </c>
      <c r="AR232" s="271" t="s">
        <v>302</v>
      </c>
      <c r="AS232" s="271" t="s">
        <v>302</v>
      </c>
      <c r="AT232" s="271" t="s">
        <v>302</v>
      </c>
      <c r="AU232" s="271" t="s">
        <v>302</v>
      </c>
      <c r="AV232" s="271" t="s">
        <v>302</v>
      </c>
      <c r="AW232" s="271" t="s">
        <v>302</v>
      </c>
      <c r="AX232" s="271" t="s">
        <v>302</v>
      </c>
      <c r="AY232" s="271" t="s">
        <v>302</v>
      </c>
      <c r="AZ232" s="271" t="s">
        <v>302</v>
      </c>
      <c r="BA232" s="271" t="s">
        <v>302</v>
      </c>
      <c r="BB232" s="271" t="s">
        <v>302</v>
      </c>
      <c r="BC232" s="271" t="s">
        <v>302</v>
      </c>
      <c r="BD232" s="271" t="s">
        <v>302</v>
      </c>
      <c r="BE232" s="271" t="s">
        <v>302</v>
      </c>
      <c r="BF232" s="271" t="s">
        <v>302</v>
      </c>
    </row>
    <row r="233" spans="2:58" hidden="1">
      <c r="B233" s="160" t="s">
        <v>346</v>
      </c>
      <c r="C233" s="160" t="str">
        <f t="shared" ca="1" si="180"/>
        <v>Veikla</v>
      </c>
      <c r="D233" t="str">
        <f t="shared" si="179"/>
        <v>False</v>
      </c>
      <c r="E233" s="270" t="str">
        <f t="shared" si="160"/>
        <v>-</v>
      </c>
      <c r="F233" s="270" t="str">
        <f t="shared" si="161"/>
        <v>-</v>
      </c>
      <c r="G233" s="270" t="str">
        <f t="shared" si="162"/>
        <v>-</v>
      </c>
      <c r="H233" s="270" t="str">
        <f t="shared" si="163"/>
        <v>-</v>
      </c>
      <c r="I233" s="270" t="str">
        <f t="shared" si="164"/>
        <v>-</v>
      </c>
      <c r="J233" s="270" t="str">
        <f t="shared" si="165"/>
        <v>-</v>
      </c>
      <c r="K233" s="270" t="str">
        <f t="shared" si="166"/>
        <v>-</v>
      </c>
      <c r="L233" s="270" t="str">
        <f t="shared" si="167"/>
        <v>-</v>
      </c>
      <c r="M233" s="270" t="str">
        <f t="shared" si="168"/>
        <v>-</v>
      </c>
      <c r="N233" s="270" t="str">
        <f t="shared" si="169"/>
        <v>-</v>
      </c>
      <c r="O233" s="270" t="str">
        <f t="shared" si="170"/>
        <v>-</v>
      </c>
      <c r="P233" s="270" t="str">
        <f t="shared" si="171"/>
        <v>-</v>
      </c>
      <c r="Q233" s="270" t="str">
        <f t="shared" si="172"/>
        <v>-</v>
      </c>
      <c r="R233" s="270" t="str">
        <f t="shared" si="173"/>
        <v>-</v>
      </c>
      <c r="S233" s="270" t="str">
        <f t="shared" si="174"/>
        <v>-</v>
      </c>
      <c r="T233" s="270" t="str">
        <f t="shared" si="175"/>
        <v>-</v>
      </c>
      <c r="U233" s="270" t="str">
        <f t="shared" si="176"/>
        <v>-</v>
      </c>
      <c r="V233" s="270" t="str">
        <f t="shared" si="177"/>
        <v>-</v>
      </c>
      <c r="W233" s="114"/>
      <c r="X233" s="114"/>
      <c r="Y233" s="114"/>
      <c r="Z233" s="114"/>
      <c r="AA233" s="114"/>
      <c r="AB233" s="114"/>
      <c r="AC233" s="114"/>
      <c r="AD233" s="114"/>
      <c r="AE233" s="114"/>
      <c r="AF233" s="271" t="s">
        <v>302</v>
      </c>
      <c r="AG233" s="271" t="s">
        <v>302</v>
      </c>
      <c r="AH233" s="271" t="s">
        <v>302</v>
      </c>
      <c r="AI233" s="271" t="s">
        <v>302</v>
      </c>
      <c r="AJ233" s="271" t="s">
        <v>302</v>
      </c>
      <c r="AK233" s="271" t="s">
        <v>302</v>
      </c>
      <c r="AL233" s="271" t="s">
        <v>302</v>
      </c>
      <c r="AM233" s="271" t="s">
        <v>302</v>
      </c>
      <c r="AN233" s="271" t="s">
        <v>302</v>
      </c>
      <c r="AO233" s="271" t="s">
        <v>302</v>
      </c>
      <c r="AP233" s="271" t="s">
        <v>302</v>
      </c>
      <c r="AQ233" s="271" t="s">
        <v>302</v>
      </c>
      <c r="AR233" s="271" t="s">
        <v>302</v>
      </c>
      <c r="AS233" s="271" t="s">
        <v>302</v>
      </c>
      <c r="AT233" s="271" t="s">
        <v>302</v>
      </c>
      <c r="AU233" s="271" t="s">
        <v>302</v>
      </c>
      <c r="AV233" s="271" t="s">
        <v>302</v>
      </c>
      <c r="AW233" s="271" t="s">
        <v>302</v>
      </c>
      <c r="AX233" s="271" t="s">
        <v>302</v>
      </c>
      <c r="AY233" s="271" t="s">
        <v>302</v>
      </c>
      <c r="AZ233" s="271" t="s">
        <v>302</v>
      </c>
      <c r="BA233" s="271" t="s">
        <v>302</v>
      </c>
      <c r="BB233" s="271" t="s">
        <v>302</v>
      </c>
      <c r="BC233" s="271" t="s">
        <v>302</v>
      </c>
      <c r="BD233" s="271" t="s">
        <v>302</v>
      </c>
      <c r="BE233" s="271" t="s">
        <v>302</v>
      </c>
      <c r="BF233" s="271" t="s">
        <v>302</v>
      </c>
    </row>
    <row r="234" spans="2:58" hidden="1">
      <c r="B234" s="160" t="s">
        <v>347</v>
      </c>
      <c r="C234" s="160" t="str">
        <f t="shared" ca="1" si="180"/>
        <v>Veikla</v>
      </c>
      <c r="D234" t="str">
        <f t="shared" si="179"/>
        <v>False</v>
      </c>
      <c r="E234" s="270" t="str">
        <f t="shared" si="160"/>
        <v>-</v>
      </c>
      <c r="F234" s="270" t="str">
        <f t="shared" si="161"/>
        <v>-</v>
      </c>
      <c r="G234" s="270" t="str">
        <f t="shared" si="162"/>
        <v>-</v>
      </c>
      <c r="H234" s="270" t="str">
        <f t="shared" si="163"/>
        <v>-</v>
      </c>
      <c r="I234" s="270" t="str">
        <f t="shared" si="164"/>
        <v>-</v>
      </c>
      <c r="J234" s="270" t="str">
        <f t="shared" si="165"/>
        <v>-</v>
      </c>
      <c r="K234" s="270" t="str">
        <f t="shared" si="166"/>
        <v>-</v>
      </c>
      <c r="L234" s="270" t="str">
        <f t="shared" si="167"/>
        <v>-</v>
      </c>
      <c r="M234" s="270" t="str">
        <f t="shared" si="168"/>
        <v>-</v>
      </c>
      <c r="N234" s="270" t="str">
        <f t="shared" si="169"/>
        <v>-</v>
      </c>
      <c r="O234" s="270" t="str">
        <f t="shared" si="170"/>
        <v>-</v>
      </c>
      <c r="P234" s="270" t="str">
        <f t="shared" si="171"/>
        <v>-</v>
      </c>
      <c r="Q234" s="270" t="str">
        <f t="shared" si="172"/>
        <v>-</v>
      </c>
      <c r="R234" s="270" t="str">
        <f t="shared" si="173"/>
        <v>-</v>
      </c>
      <c r="S234" s="270" t="str">
        <f t="shared" si="174"/>
        <v>-</v>
      </c>
      <c r="T234" s="270" t="str">
        <f t="shared" si="175"/>
        <v>-</v>
      </c>
      <c r="U234" s="270" t="str">
        <f t="shared" si="176"/>
        <v>-</v>
      </c>
      <c r="V234" s="270" t="str">
        <f t="shared" si="177"/>
        <v>-</v>
      </c>
      <c r="W234" s="114"/>
      <c r="X234" s="114"/>
      <c r="Y234" s="114"/>
      <c r="Z234" s="114"/>
      <c r="AA234" s="114"/>
      <c r="AB234" s="114"/>
      <c r="AC234" s="114"/>
      <c r="AD234" s="114"/>
      <c r="AE234" s="114"/>
      <c r="AF234" s="271" t="s">
        <v>302</v>
      </c>
      <c r="AG234" s="271" t="s">
        <v>302</v>
      </c>
      <c r="AH234" s="271" t="s">
        <v>302</v>
      </c>
      <c r="AI234" s="271" t="s">
        <v>302</v>
      </c>
      <c r="AJ234" s="271" t="s">
        <v>302</v>
      </c>
      <c r="AK234" s="271" t="s">
        <v>302</v>
      </c>
      <c r="AL234" s="271" t="s">
        <v>302</v>
      </c>
      <c r="AM234" s="271" t="s">
        <v>302</v>
      </c>
      <c r="AN234" s="271" t="s">
        <v>302</v>
      </c>
      <c r="AO234" s="271" t="s">
        <v>302</v>
      </c>
      <c r="AP234" s="271" t="s">
        <v>302</v>
      </c>
      <c r="AQ234" s="271" t="s">
        <v>302</v>
      </c>
      <c r="AR234" s="271" t="s">
        <v>302</v>
      </c>
      <c r="AS234" s="271" t="s">
        <v>302</v>
      </c>
      <c r="AT234" s="271" t="s">
        <v>302</v>
      </c>
      <c r="AU234" s="271" t="s">
        <v>302</v>
      </c>
      <c r="AV234" s="271" t="s">
        <v>302</v>
      </c>
      <c r="AW234" s="271" t="s">
        <v>302</v>
      </c>
      <c r="AX234" s="271" t="s">
        <v>302</v>
      </c>
      <c r="AY234" s="271" t="s">
        <v>302</v>
      </c>
      <c r="AZ234" s="271" t="s">
        <v>302</v>
      </c>
      <c r="BA234" s="271" t="s">
        <v>302</v>
      </c>
      <c r="BB234" s="271" t="s">
        <v>302</v>
      </c>
      <c r="BC234" s="271" t="s">
        <v>302</v>
      </c>
      <c r="BD234" s="271" t="s">
        <v>302</v>
      </c>
      <c r="BE234" s="271" t="s">
        <v>302</v>
      </c>
      <c r="BF234" s="271" t="s">
        <v>302</v>
      </c>
    </row>
    <row r="235" spans="2:58" hidden="1">
      <c r="B235" s="160" t="s">
        <v>348</v>
      </c>
      <c r="C235" s="160" t="str">
        <f t="shared" ca="1" si="180"/>
        <v>Veikla</v>
      </c>
      <c r="D235" t="str">
        <f t="shared" si="179"/>
        <v>False</v>
      </c>
      <c r="E235" s="270" t="str">
        <f t="shared" si="160"/>
        <v>-</v>
      </c>
      <c r="F235" s="270" t="str">
        <f t="shared" si="161"/>
        <v>-</v>
      </c>
      <c r="G235" s="270" t="str">
        <f t="shared" si="162"/>
        <v>-</v>
      </c>
      <c r="H235" s="270" t="str">
        <f t="shared" si="163"/>
        <v>-</v>
      </c>
      <c r="I235" s="270" t="str">
        <f t="shared" si="164"/>
        <v>-</v>
      </c>
      <c r="J235" s="270" t="str">
        <f t="shared" si="165"/>
        <v>-</v>
      </c>
      <c r="K235" s="270" t="str">
        <f t="shared" si="166"/>
        <v>-</v>
      </c>
      <c r="L235" s="270" t="str">
        <f t="shared" si="167"/>
        <v>-</v>
      </c>
      <c r="M235" s="270" t="str">
        <f t="shared" si="168"/>
        <v>-</v>
      </c>
      <c r="N235" s="270" t="str">
        <f t="shared" si="169"/>
        <v>-</v>
      </c>
      <c r="O235" s="270" t="str">
        <f t="shared" si="170"/>
        <v>-</v>
      </c>
      <c r="P235" s="270" t="str">
        <f t="shared" si="171"/>
        <v>-</v>
      </c>
      <c r="Q235" s="270" t="str">
        <f t="shared" si="172"/>
        <v>-</v>
      </c>
      <c r="R235" s="270" t="str">
        <f t="shared" si="173"/>
        <v>-</v>
      </c>
      <c r="S235" s="270" t="str">
        <f t="shared" si="174"/>
        <v>-</v>
      </c>
      <c r="T235" s="270" t="str">
        <f t="shared" si="175"/>
        <v>-</v>
      </c>
      <c r="U235" s="270" t="str">
        <f t="shared" si="176"/>
        <v>-</v>
      </c>
      <c r="V235" s="270" t="str">
        <f t="shared" si="177"/>
        <v>-</v>
      </c>
      <c r="W235" s="114"/>
      <c r="X235" s="114"/>
      <c r="Y235" s="114"/>
      <c r="Z235" s="114"/>
      <c r="AA235" s="114"/>
      <c r="AB235" s="114"/>
      <c r="AC235" s="114"/>
      <c r="AD235" s="114"/>
      <c r="AE235" s="114"/>
      <c r="AF235" s="271" t="s">
        <v>302</v>
      </c>
      <c r="AG235" s="271" t="s">
        <v>302</v>
      </c>
      <c r="AH235" s="271" t="s">
        <v>302</v>
      </c>
      <c r="AI235" s="271" t="s">
        <v>302</v>
      </c>
      <c r="AJ235" s="271" t="s">
        <v>302</v>
      </c>
      <c r="AK235" s="271" t="s">
        <v>302</v>
      </c>
      <c r="AL235" s="271" t="s">
        <v>302</v>
      </c>
      <c r="AM235" s="271" t="s">
        <v>302</v>
      </c>
      <c r="AN235" s="271" t="s">
        <v>302</v>
      </c>
      <c r="AO235" s="271" t="s">
        <v>302</v>
      </c>
      <c r="AP235" s="271" t="s">
        <v>302</v>
      </c>
      <c r="AQ235" s="271" t="s">
        <v>302</v>
      </c>
      <c r="AR235" s="271" t="s">
        <v>302</v>
      </c>
      <c r="AS235" s="271" t="s">
        <v>302</v>
      </c>
      <c r="AT235" s="271" t="s">
        <v>302</v>
      </c>
      <c r="AU235" s="271" t="s">
        <v>302</v>
      </c>
      <c r="AV235" s="271" t="s">
        <v>302</v>
      </c>
      <c r="AW235" s="271" t="s">
        <v>302</v>
      </c>
      <c r="AX235" s="271" t="s">
        <v>302</v>
      </c>
      <c r="AY235" s="271" t="s">
        <v>302</v>
      </c>
      <c r="AZ235" s="271" t="s">
        <v>302</v>
      </c>
      <c r="BA235" s="271" t="s">
        <v>302</v>
      </c>
      <c r="BB235" s="271" t="s">
        <v>302</v>
      </c>
      <c r="BC235" s="271" t="s">
        <v>302</v>
      </c>
      <c r="BD235" s="271" t="s">
        <v>302</v>
      </c>
      <c r="BE235" s="271" t="s">
        <v>302</v>
      </c>
      <c r="BF235" s="271" t="s">
        <v>302</v>
      </c>
    </row>
    <row r="236" spans="2:58" hidden="1">
      <c r="B236" s="160" t="s">
        <v>349</v>
      </c>
      <c r="C236" s="160" t="str">
        <f t="shared" ca="1" si="180"/>
        <v>Veikla</v>
      </c>
      <c r="D236" t="str">
        <f t="shared" si="179"/>
        <v>False</v>
      </c>
      <c r="E236" s="270" t="str">
        <f t="shared" si="160"/>
        <v>-</v>
      </c>
      <c r="F236" s="270" t="str">
        <f t="shared" si="161"/>
        <v>-</v>
      </c>
      <c r="G236" s="270" t="str">
        <f t="shared" si="162"/>
        <v>-</v>
      </c>
      <c r="H236" s="270" t="str">
        <f t="shared" si="163"/>
        <v>-</v>
      </c>
      <c r="I236" s="270" t="str">
        <f t="shared" si="164"/>
        <v>-</v>
      </c>
      <c r="J236" s="270" t="str">
        <f t="shared" si="165"/>
        <v>-</v>
      </c>
      <c r="K236" s="270" t="str">
        <f t="shared" si="166"/>
        <v>-</v>
      </c>
      <c r="L236" s="270" t="str">
        <f t="shared" si="167"/>
        <v>-</v>
      </c>
      <c r="M236" s="270" t="str">
        <f t="shared" si="168"/>
        <v>-</v>
      </c>
      <c r="N236" s="270" t="str">
        <f t="shared" si="169"/>
        <v>-</v>
      </c>
      <c r="O236" s="270" t="str">
        <f t="shared" si="170"/>
        <v>-</v>
      </c>
      <c r="P236" s="270" t="str">
        <f t="shared" si="171"/>
        <v>-</v>
      </c>
      <c r="Q236" s="270" t="str">
        <f t="shared" si="172"/>
        <v>-</v>
      </c>
      <c r="R236" s="270" t="str">
        <f t="shared" si="173"/>
        <v>-</v>
      </c>
      <c r="S236" s="270" t="str">
        <f t="shared" si="174"/>
        <v>-</v>
      </c>
      <c r="T236" s="270" t="str">
        <f t="shared" si="175"/>
        <v>-</v>
      </c>
      <c r="U236" s="270" t="str">
        <f t="shared" si="176"/>
        <v>-</v>
      </c>
      <c r="V236" s="270" t="str">
        <f t="shared" si="177"/>
        <v>-</v>
      </c>
      <c r="W236" s="114"/>
      <c r="X236" s="114"/>
      <c r="Y236" s="114"/>
      <c r="Z236" s="114"/>
      <c r="AA236" s="114"/>
      <c r="AB236" s="114"/>
      <c r="AC236" s="114"/>
      <c r="AD236" s="114"/>
      <c r="AE236" s="114"/>
      <c r="AF236" s="271" t="s">
        <v>302</v>
      </c>
      <c r="AG236" s="271" t="s">
        <v>302</v>
      </c>
      <c r="AH236" s="271" t="s">
        <v>302</v>
      </c>
      <c r="AI236" s="271" t="s">
        <v>302</v>
      </c>
      <c r="AJ236" s="271" t="s">
        <v>302</v>
      </c>
      <c r="AK236" s="271" t="s">
        <v>302</v>
      </c>
      <c r="AL236" s="271" t="s">
        <v>302</v>
      </c>
      <c r="AM236" s="271" t="s">
        <v>302</v>
      </c>
      <c r="AN236" s="271" t="s">
        <v>302</v>
      </c>
      <c r="AO236" s="271" t="s">
        <v>302</v>
      </c>
      <c r="AP236" s="271" t="s">
        <v>302</v>
      </c>
      <c r="AQ236" s="271" t="s">
        <v>302</v>
      </c>
      <c r="AR236" s="271" t="s">
        <v>302</v>
      </c>
      <c r="AS236" s="271" t="s">
        <v>302</v>
      </c>
      <c r="AT236" s="271" t="s">
        <v>302</v>
      </c>
      <c r="AU236" s="271" t="s">
        <v>302</v>
      </c>
      <c r="AV236" s="271" t="s">
        <v>302</v>
      </c>
      <c r="AW236" s="271" t="s">
        <v>302</v>
      </c>
      <c r="AX236" s="271" t="s">
        <v>302</v>
      </c>
      <c r="AY236" s="271" t="s">
        <v>302</v>
      </c>
      <c r="AZ236" s="271" t="s">
        <v>302</v>
      </c>
      <c r="BA236" s="271" t="s">
        <v>302</v>
      </c>
      <c r="BB236" s="271" t="s">
        <v>302</v>
      </c>
      <c r="BC236" s="271" t="s">
        <v>302</v>
      </c>
      <c r="BD236" s="271" t="s">
        <v>302</v>
      </c>
      <c r="BE236" s="271" t="s">
        <v>302</v>
      </c>
      <c r="BF236" s="271" t="s">
        <v>302</v>
      </c>
    </row>
    <row r="237" spans="2:58" hidden="1">
      <c r="B237" s="160" t="s">
        <v>350</v>
      </c>
      <c r="C237" s="160" t="str">
        <f t="shared" ca="1" si="180"/>
        <v>Veikla</v>
      </c>
      <c r="D237" t="str">
        <f t="shared" si="179"/>
        <v>False</v>
      </c>
      <c r="E237" s="270" t="str">
        <f t="shared" si="160"/>
        <v>-</v>
      </c>
      <c r="F237" s="270" t="str">
        <f t="shared" si="161"/>
        <v>-</v>
      </c>
      <c r="G237" s="270" t="str">
        <f t="shared" si="162"/>
        <v>-</v>
      </c>
      <c r="H237" s="270" t="str">
        <f t="shared" si="163"/>
        <v>-</v>
      </c>
      <c r="I237" s="270" t="str">
        <f t="shared" si="164"/>
        <v>-</v>
      </c>
      <c r="J237" s="270" t="str">
        <f t="shared" si="165"/>
        <v>-</v>
      </c>
      <c r="K237" s="270" t="str">
        <f t="shared" si="166"/>
        <v>-</v>
      </c>
      <c r="L237" s="270" t="str">
        <f t="shared" si="167"/>
        <v>-</v>
      </c>
      <c r="M237" s="270" t="str">
        <f t="shared" si="168"/>
        <v>-</v>
      </c>
      <c r="N237" s="270" t="str">
        <f t="shared" si="169"/>
        <v>-</v>
      </c>
      <c r="O237" s="270" t="str">
        <f t="shared" si="170"/>
        <v>-</v>
      </c>
      <c r="P237" s="270" t="str">
        <f t="shared" si="171"/>
        <v>-</v>
      </c>
      <c r="Q237" s="270" t="str">
        <f t="shared" si="172"/>
        <v>-</v>
      </c>
      <c r="R237" s="270" t="str">
        <f t="shared" si="173"/>
        <v>-</v>
      </c>
      <c r="S237" s="270" t="str">
        <f t="shared" si="174"/>
        <v>-</v>
      </c>
      <c r="T237" s="270" t="str">
        <f t="shared" si="175"/>
        <v>-</v>
      </c>
      <c r="U237" s="270" t="str">
        <f t="shared" si="176"/>
        <v>-</v>
      </c>
      <c r="V237" s="270" t="str">
        <f t="shared" si="177"/>
        <v>-</v>
      </c>
      <c r="W237" s="114"/>
      <c r="X237" s="114"/>
      <c r="Y237" s="114"/>
      <c r="Z237" s="114"/>
      <c r="AA237" s="114"/>
      <c r="AB237" s="114"/>
      <c r="AC237" s="114"/>
      <c r="AD237" s="114"/>
      <c r="AE237" s="114"/>
      <c r="AF237" s="271" t="s">
        <v>302</v>
      </c>
      <c r="AG237" s="271" t="s">
        <v>302</v>
      </c>
      <c r="AH237" s="271" t="s">
        <v>302</v>
      </c>
      <c r="AI237" s="271" t="s">
        <v>302</v>
      </c>
      <c r="AJ237" s="271" t="s">
        <v>302</v>
      </c>
      <c r="AK237" s="271" t="s">
        <v>302</v>
      </c>
      <c r="AL237" s="271" t="s">
        <v>302</v>
      </c>
      <c r="AM237" s="271" t="s">
        <v>302</v>
      </c>
      <c r="AN237" s="271" t="s">
        <v>302</v>
      </c>
      <c r="AO237" s="271" t="s">
        <v>302</v>
      </c>
      <c r="AP237" s="271" t="s">
        <v>302</v>
      </c>
      <c r="AQ237" s="271" t="s">
        <v>302</v>
      </c>
      <c r="AR237" s="271" t="s">
        <v>302</v>
      </c>
      <c r="AS237" s="271" t="s">
        <v>302</v>
      </c>
      <c r="AT237" s="271" t="s">
        <v>302</v>
      </c>
      <c r="AU237" s="271" t="s">
        <v>302</v>
      </c>
      <c r="AV237" s="271" t="s">
        <v>302</v>
      </c>
      <c r="AW237" s="271" t="s">
        <v>302</v>
      </c>
      <c r="AX237" s="271" t="s">
        <v>302</v>
      </c>
      <c r="AY237" s="271" t="s">
        <v>302</v>
      </c>
      <c r="AZ237" s="271" t="s">
        <v>302</v>
      </c>
      <c r="BA237" s="271" t="s">
        <v>302</v>
      </c>
      <c r="BB237" s="271" t="s">
        <v>302</v>
      </c>
      <c r="BC237" s="271" t="s">
        <v>302</v>
      </c>
      <c r="BD237" s="271" t="s">
        <v>302</v>
      </c>
      <c r="BE237" s="271" t="s">
        <v>302</v>
      </c>
      <c r="BF237" s="271" t="s">
        <v>302</v>
      </c>
    </row>
    <row r="238" spans="2:58" hidden="1">
      <c r="B238" s="160" t="s">
        <v>351</v>
      </c>
      <c r="C238" s="160" t="str">
        <f t="shared" ca="1" si="180"/>
        <v>Veikla</v>
      </c>
      <c r="D238" t="str">
        <f t="shared" si="179"/>
        <v>False</v>
      </c>
      <c r="E238" s="270" t="str">
        <f t="shared" si="160"/>
        <v>-</v>
      </c>
      <c r="F238" s="270" t="str">
        <f t="shared" si="161"/>
        <v>-</v>
      </c>
      <c r="G238" s="270" t="str">
        <f t="shared" si="162"/>
        <v>-</v>
      </c>
      <c r="H238" s="270" t="str">
        <f t="shared" si="163"/>
        <v>-</v>
      </c>
      <c r="I238" s="270" t="str">
        <f t="shared" si="164"/>
        <v>-</v>
      </c>
      <c r="J238" s="270" t="str">
        <f t="shared" si="165"/>
        <v>-</v>
      </c>
      <c r="K238" s="270" t="str">
        <f t="shared" si="166"/>
        <v>-</v>
      </c>
      <c r="L238" s="270" t="str">
        <f t="shared" si="167"/>
        <v>-</v>
      </c>
      <c r="M238" s="270" t="str">
        <f t="shared" si="168"/>
        <v>-</v>
      </c>
      <c r="N238" s="270" t="str">
        <f t="shared" si="169"/>
        <v>-</v>
      </c>
      <c r="O238" s="270" t="str">
        <f t="shared" si="170"/>
        <v>-</v>
      </c>
      <c r="P238" s="270" t="str">
        <f t="shared" si="171"/>
        <v>-</v>
      </c>
      <c r="Q238" s="270" t="str">
        <f t="shared" si="172"/>
        <v>-</v>
      </c>
      <c r="R238" s="270" t="str">
        <f t="shared" si="173"/>
        <v>-</v>
      </c>
      <c r="S238" s="270" t="str">
        <f t="shared" si="174"/>
        <v>-</v>
      </c>
      <c r="T238" s="270" t="str">
        <f t="shared" si="175"/>
        <v>-</v>
      </c>
      <c r="U238" s="270" t="str">
        <f t="shared" si="176"/>
        <v>-</v>
      </c>
      <c r="V238" s="270" t="str">
        <f t="shared" si="177"/>
        <v>-</v>
      </c>
      <c r="W238" s="114"/>
      <c r="X238" s="114"/>
      <c r="Y238" s="114"/>
      <c r="Z238" s="114"/>
      <c r="AA238" s="114"/>
      <c r="AB238" s="114"/>
      <c r="AC238" s="114"/>
      <c r="AD238" s="114"/>
      <c r="AE238" s="114"/>
      <c r="AF238" s="271" t="s">
        <v>302</v>
      </c>
      <c r="AG238" s="271" t="s">
        <v>302</v>
      </c>
      <c r="AH238" s="271" t="s">
        <v>302</v>
      </c>
      <c r="AI238" s="271" t="s">
        <v>302</v>
      </c>
      <c r="AJ238" s="271" t="s">
        <v>302</v>
      </c>
      <c r="AK238" s="271" t="s">
        <v>302</v>
      </c>
      <c r="AL238" s="271" t="s">
        <v>302</v>
      </c>
      <c r="AM238" s="271" t="s">
        <v>302</v>
      </c>
      <c r="AN238" s="271" t="s">
        <v>302</v>
      </c>
      <c r="AO238" s="271" t="s">
        <v>302</v>
      </c>
      <c r="AP238" s="271" t="s">
        <v>302</v>
      </c>
      <c r="AQ238" s="271" t="s">
        <v>302</v>
      </c>
      <c r="AR238" s="271" t="s">
        <v>302</v>
      </c>
      <c r="AS238" s="271" t="s">
        <v>302</v>
      </c>
      <c r="AT238" s="271" t="s">
        <v>302</v>
      </c>
      <c r="AU238" s="271" t="s">
        <v>302</v>
      </c>
      <c r="AV238" s="271" t="s">
        <v>302</v>
      </c>
      <c r="AW238" s="271" t="s">
        <v>302</v>
      </c>
      <c r="AX238" s="271" t="s">
        <v>302</v>
      </c>
      <c r="AY238" s="271" t="s">
        <v>302</v>
      </c>
      <c r="AZ238" s="271" t="s">
        <v>302</v>
      </c>
      <c r="BA238" s="271" t="s">
        <v>302</v>
      </c>
      <c r="BB238" s="271" t="s">
        <v>302</v>
      </c>
      <c r="BC238" s="271" t="s">
        <v>302</v>
      </c>
      <c r="BD238" s="271" t="s">
        <v>302</v>
      </c>
      <c r="BE238" s="271" t="s">
        <v>302</v>
      </c>
      <c r="BF238" s="271" t="s">
        <v>302</v>
      </c>
    </row>
    <row r="239" spans="2:58" hidden="1">
      <c r="B239" s="160" t="s">
        <v>352</v>
      </c>
      <c r="C239" s="160" t="str">
        <f t="shared" ca="1" si="180"/>
        <v>Veikla</v>
      </c>
      <c r="D239" t="str">
        <f t="shared" si="179"/>
        <v>False</v>
      </c>
      <c r="E239" s="270" t="str">
        <f t="shared" si="160"/>
        <v>-</v>
      </c>
      <c r="F239" s="270" t="str">
        <f t="shared" si="161"/>
        <v>-</v>
      </c>
      <c r="G239" s="270" t="str">
        <f t="shared" si="162"/>
        <v>-</v>
      </c>
      <c r="H239" s="270" t="str">
        <f t="shared" si="163"/>
        <v>-</v>
      </c>
      <c r="I239" s="270" t="str">
        <f t="shared" si="164"/>
        <v>-</v>
      </c>
      <c r="J239" s="270" t="str">
        <f t="shared" si="165"/>
        <v>-</v>
      </c>
      <c r="K239" s="270" t="str">
        <f t="shared" si="166"/>
        <v>-</v>
      </c>
      <c r="L239" s="270" t="str">
        <f t="shared" si="167"/>
        <v>-</v>
      </c>
      <c r="M239" s="270" t="str">
        <f t="shared" si="168"/>
        <v>-</v>
      </c>
      <c r="N239" s="270" t="str">
        <f t="shared" si="169"/>
        <v>-</v>
      </c>
      <c r="O239" s="270" t="str">
        <f t="shared" si="170"/>
        <v>-</v>
      </c>
      <c r="P239" s="270" t="str">
        <f t="shared" si="171"/>
        <v>-</v>
      </c>
      <c r="Q239" s="270" t="str">
        <f t="shared" si="172"/>
        <v>-</v>
      </c>
      <c r="R239" s="270" t="str">
        <f t="shared" si="173"/>
        <v>-</v>
      </c>
      <c r="S239" s="270" t="str">
        <f t="shared" si="174"/>
        <v>-</v>
      </c>
      <c r="T239" s="270" t="str">
        <f t="shared" si="175"/>
        <v>-</v>
      </c>
      <c r="U239" s="270" t="str">
        <f t="shared" si="176"/>
        <v>-</v>
      </c>
      <c r="V239" s="270" t="str">
        <f t="shared" si="177"/>
        <v>-</v>
      </c>
      <c r="W239" s="114"/>
      <c r="X239" s="114"/>
      <c r="Y239" s="114"/>
      <c r="Z239" s="114"/>
      <c r="AA239" s="114"/>
      <c r="AB239" s="114"/>
      <c r="AC239" s="114"/>
      <c r="AD239" s="114"/>
      <c r="AE239" s="114"/>
      <c r="AF239" s="271" t="s">
        <v>302</v>
      </c>
      <c r="AG239" s="271" t="s">
        <v>302</v>
      </c>
      <c r="AH239" s="271" t="s">
        <v>302</v>
      </c>
      <c r="AI239" s="271" t="s">
        <v>302</v>
      </c>
      <c r="AJ239" s="271" t="s">
        <v>302</v>
      </c>
      <c r="AK239" s="271" t="s">
        <v>302</v>
      </c>
      <c r="AL239" s="271" t="s">
        <v>302</v>
      </c>
      <c r="AM239" s="271" t="s">
        <v>302</v>
      </c>
      <c r="AN239" s="271" t="s">
        <v>302</v>
      </c>
      <c r="AO239" s="271" t="s">
        <v>302</v>
      </c>
      <c r="AP239" s="271" t="s">
        <v>302</v>
      </c>
      <c r="AQ239" s="271" t="s">
        <v>302</v>
      </c>
      <c r="AR239" s="271" t="s">
        <v>302</v>
      </c>
      <c r="AS239" s="271" t="s">
        <v>302</v>
      </c>
      <c r="AT239" s="271" t="s">
        <v>302</v>
      </c>
      <c r="AU239" s="271" t="s">
        <v>302</v>
      </c>
      <c r="AV239" s="271" t="s">
        <v>302</v>
      </c>
      <c r="AW239" s="271" t="s">
        <v>302</v>
      </c>
      <c r="AX239" s="271" t="s">
        <v>302</v>
      </c>
      <c r="AY239" s="271" t="s">
        <v>302</v>
      </c>
      <c r="AZ239" s="271" t="s">
        <v>302</v>
      </c>
      <c r="BA239" s="271" t="s">
        <v>302</v>
      </c>
      <c r="BB239" s="271" t="s">
        <v>302</v>
      </c>
      <c r="BC239" s="271" t="s">
        <v>302</v>
      </c>
      <c r="BD239" s="271" t="s">
        <v>302</v>
      </c>
      <c r="BE239" s="271" t="s">
        <v>302</v>
      </c>
      <c r="BF239" s="271" t="s">
        <v>302</v>
      </c>
    </row>
    <row r="240" spans="2:58" hidden="1">
      <c r="B240" s="160" t="s">
        <v>353</v>
      </c>
      <c r="C240" s="160" t="str">
        <f t="shared" ca="1" si="180"/>
        <v>Investicijos (privataus ir NVO sektoriaus)</v>
      </c>
      <c r="D240" t="str">
        <f t="shared" si="179"/>
        <v>False</v>
      </c>
      <c r="E240" s="270" t="str">
        <f t="shared" si="160"/>
        <v>-</v>
      </c>
      <c r="F240" s="270" t="str">
        <f t="shared" si="161"/>
        <v>-</v>
      </c>
      <c r="G240" s="270" t="str">
        <f t="shared" si="162"/>
        <v>-</v>
      </c>
      <c r="H240" s="270" t="str">
        <f t="shared" si="163"/>
        <v>-</v>
      </c>
      <c r="I240" s="270" t="str">
        <f t="shared" si="164"/>
        <v>-</v>
      </c>
      <c r="J240" s="270" t="str">
        <f t="shared" si="165"/>
        <v>-</v>
      </c>
      <c r="K240" s="270" t="str">
        <f t="shared" si="166"/>
        <v>-</v>
      </c>
      <c r="L240" s="270" t="str">
        <f t="shared" si="167"/>
        <v>-</v>
      </c>
      <c r="M240" s="270" t="str">
        <f t="shared" si="168"/>
        <v>-</v>
      </c>
      <c r="N240" s="270" t="str">
        <f t="shared" si="169"/>
        <v>-</v>
      </c>
      <c r="O240" s="270" t="str">
        <f t="shared" si="170"/>
        <v>-</v>
      </c>
      <c r="P240" s="270" t="str">
        <f t="shared" si="171"/>
        <v>-</v>
      </c>
      <c r="Q240" s="270" t="str">
        <f t="shared" si="172"/>
        <v>-</v>
      </c>
      <c r="R240" s="270" t="str">
        <f t="shared" si="173"/>
        <v>-</v>
      </c>
      <c r="S240" s="270" t="str">
        <f t="shared" si="174"/>
        <v>-</v>
      </c>
      <c r="T240" s="270" t="str">
        <f t="shared" si="175"/>
        <v>-</v>
      </c>
      <c r="U240" s="270" t="str">
        <f t="shared" si="176"/>
        <v>-</v>
      </c>
      <c r="V240" s="270" t="str">
        <f t="shared" si="177"/>
        <v>-</v>
      </c>
      <c r="W240" s="114"/>
      <c r="X240" s="114"/>
      <c r="Y240" s="114"/>
      <c r="Z240" s="114"/>
      <c r="AA240" s="114"/>
      <c r="AB240" s="114"/>
      <c r="AC240" s="114"/>
      <c r="AD240" s="114"/>
      <c r="AE240" s="114"/>
      <c r="AF240" s="271" t="s">
        <v>302</v>
      </c>
      <c r="AG240" s="271" t="s">
        <v>302</v>
      </c>
      <c r="AH240" s="271" t="s">
        <v>302</v>
      </c>
      <c r="AI240" s="271" t="s">
        <v>302</v>
      </c>
      <c r="AJ240" s="271" t="s">
        <v>302</v>
      </c>
      <c r="AK240" s="271" t="s">
        <v>302</v>
      </c>
      <c r="AL240" s="271" t="s">
        <v>302</v>
      </c>
      <c r="AM240" s="271" t="s">
        <v>302</v>
      </c>
      <c r="AN240" s="271" t="s">
        <v>302</v>
      </c>
      <c r="AO240" s="271" t="s">
        <v>302</v>
      </c>
      <c r="AP240" s="271" t="s">
        <v>302</v>
      </c>
      <c r="AQ240" s="271" t="s">
        <v>302</v>
      </c>
      <c r="AR240" s="271" t="s">
        <v>302</v>
      </c>
      <c r="AS240" s="271" t="s">
        <v>302</v>
      </c>
      <c r="AT240" s="271" t="s">
        <v>302</v>
      </c>
      <c r="AU240" s="271" t="s">
        <v>302</v>
      </c>
      <c r="AV240" s="271" t="s">
        <v>302</v>
      </c>
      <c r="AW240" s="271" t="s">
        <v>302</v>
      </c>
      <c r="AX240" s="271" t="s">
        <v>302</v>
      </c>
      <c r="AY240" s="271" t="s">
        <v>302</v>
      </c>
      <c r="AZ240" s="271" t="s">
        <v>302</v>
      </c>
      <c r="BA240" s="271" t="s">
        <v>302</v>
      </c>
      <c r="BB240" s="271" t="s">
        <v>302</v>
      </c>
      <c r="BC240" s="271" t="s">
        <v>302</v>
      </c>
      <c r="BD240" s="271" t="s">
        <v>302</v>
      </c>
      <c r="BE240" s="271" t="s">
        <v>302</v>
      </c>
      <c r="BF240" s="271" t="s">
        <v>302</v>
      </c>
    </row>
    <row r="241" spans="2:58" hidden="1">
      <c r="B241" s="160" t="s">
        <v>492</v>
      </c>
      <c r="C241" s="160" t="str">
        <f t="shared" ca="1" si="180"/>
        <v>Reinvesticijos (po priemonės įgyvendinimo) (privataus ir NVO sektoriaus)</v>
      </c>
      <c r="D241" t="str">
        <f t="shared" si="179"/>
        <v>False</v>
      </c>
      <c r="E241" s="270" t="str">
        <f t="shared" si="160"/>
        <v>-</v>
      </c>
      <c r="F241" s="270" t="str">
        <f t="shared" si="161"/>
        <v>-</v>
      </c>
      <c r="G241" s="270" t="str">
        <f t="shared" si="162"/>
        <v>-</v>
      </c>
      <c r="H241" s="270" t="str">
        <f t="shared" si="163"/>
        <v>-</v>
      </c>
      <c r="I241" s="270" t="str">
        <f t="shared" si="164"/>
        <v>-</v>
      </c>
      <c r="J241" s="270" t="str">
        <f t="shared" si="165"/>
        <v>-</v>
      </c>
      <c r="K241" s="270" t="str">
        <f t="shared" si="166"/>
        <v>-</v>
      </c>
      <c r="L241" s="270" t="str">
        <f t="shared" si="167"/>
        <v>-</v>
      </c>
      <c r="M241" s="270" t="str">
        <f t="shared" si="168"/>
        <v>-</v>
      </c>
      <c r="N241" s="270" t="str">
        <f t="shared" si="169"/>
        <v>-</v>
      </c>
      <c r="O241" s="270" t="str">
        <f t="shared" si="170"/>
        <v>-</v>
      </c>
      <c r="P241" s="270" t="str">
        <f t="shared" si="171"/>
        <v>-</v>
      </c>
      <c r="Q241" s="270" t="str">
        <f t="shared" si="172"/>
        <v>-</v>
      </c>
      <c r="R241" s="270" t="str">
        <f t="shared" si="173"/>
        <v>-</v>
      </c>
      <c r="S241" s="270" t="str">
        <f t="shared" si="174"/>
        <v>-</v>
      </c>
      <c r="T241" s="270" t="str">
        <f t="shared" si="175"/>
        <v>-</v>
      </c>
      <c r="U241" s="270" t="str">
        <f t="shared" si="176"/>
        <v>-</v>
      </c>
      <c r="V241" s="270" t="str">
        <f t="shared" si="177"/>
        <v>-</v>
      </c>
      <c r="W241" s="114"/>
      <c r="X241" s="114"/>
      <c r="Y241" s="114"/>
      <c r="Z241" s="114"/>
      <c r="AA241" s="114"/>
      <c r="AB241" s="114"/>
      <c r="AC241" s="114"/>
      <c r="AD241" s="114"/>
      <c r="AE241" s="114"/>
      <c r="AF241" s="271" t="s">
        <v>302</v>
      </c>
      <c r="AG241" s="271" t="s">
        <v>302</v>
      </c>
      <c r="AH241" s="271" t="s">
        <v>302</v>
      </c>
      <c r="AI241" s="271" t="s">
        <v>302</v>
      </c>
      <c r="AJ241" s="271" t="s">
        <v>302</v>
      </c>
      <c r="AK241" s="271" t="s">
        <v>302</v>
      </c>
      <c r="AL241" s="271" t="s">
        <v>302</v>
      </c>
      <c r="AM241" s="271" t="s">
        <v>302</v>
      </c>
      <c r="AN241" s="271" t="s">
        <v>302</v>
      </c>
      <c r="AO241" s="271" t="s">
        <v>302</v>
      </c>
      <c r="AP241" s="271" t="s">
        <v>302</v>
      </c>
      <c r="AQ241" s="271" t="s">
        <v>302</v>
      </c>
      <c r="AR241" s="271" t="s">
        <v>302</v>
      </c>
      <c r="AS241" s="271" t="s">
        <v>302</v>
      </c>
      <c r="AT241" s="271" t="s">
        <v>302</v>
      </c>
      <c r="AU241" s="271" t="s">
        <v>302</v>
      </c>
      <c r="AV241" s="271" t="s">
        <v>302</v>
      </c>
      <c r="AW241" s="271" t="s">
        <v>302</v>
      </c>
      <c r="AX241" s="271" t="s">
        <v>302</v>
      </c>
      <c r="AY241" s="271" t="s">
        <v>302</v>
      </c>
      <c r="AZ241" s="271" t="s">
        <v>302</v>
      </c>
      <c r="BA241" s="271" t="s">
        <v>302</v>
      </c>
      <c r="BB241" s="271" t="s">
        <v>302</v>
      </c>
      <c r="BC241" s="271" t="s">
        <v>302</v>
      </c>
      <c r="BD241" s="271" t="s">
        <v>302</v>
      </c>
      <c r="BE241" s="271" t="s">
        <v>302</v>
      </c>
      <c r="BF241" s="271" t="s">
        <v>302</v>
      </c>
    </row>
    <row r="242" spans="2:58" hidden="1">
      <c r="B242" s="160" t="s">
        <v>493</v>
      </c>
      <c r="C242" s="160" t="str">
        <f t="shared" ca="1" si="180"/>
        <v>Reinvesticijos (po priemonės įgyvendinimo) (viešojo sektoriaus)</v>
      </c>
      <c r="D242" t="str">
        <f t="shared" si="179"/>
        <v>False</v>
      </c>
      <c r="E242" s="270" t="str">
        <f t="shared" si="160"/>
        <v>-</v>
      </c>
      <c r="F242" s="270" t="str">
        <f t="shared" si="161"/>
        <v>-</v>
      </c>
      <c r="G242" s="270" t="str">
        <f t="shared" si="162"/>
        <v>-</v>
      </c>
      <c r="H242" s="270" t="str">
        <f t="shared" si="163"/>
        <v>-</v>
      </c>
      <c r="I242" s="270" t="str">
        <f t="shared" si="164"/>
        <v>-</v>
      </c>
      <c r="J242" s="270" t="str">
        <f t="shared" si="165"/>
        <v>-</v>
      </c>
      <c r="K242" s="270" t="str">
        <f t="shared" si="166"/>
        <v>-</v>
      </c>
      <c r="L242" s="270" t="str">
        <f t="shared" si="167"/>
        <v>-</v>
      </c>
      <c r="M242" s="270" t="str">
        <f t="shared" si="168"/>
        <v>-</v>
      </c>
      <c r="N242" s="270" t="str">
        <f t="shared" si="169"/>
        <v>-</v>
      </c>
      <c r="O242" s="270" t="str">
        <f t="shared" si="170"/>
        <v>-</v>
      </c>
      <c r="P242" s="270" t="str">
        <f t="shared" si="171"/>
        <v>-</v>
      </c>
      <c r="Q242" s="270" t="str">
        <f t="shared" si="172"/>
        <v>-</v>
      </c>
      <c r="R242" s="270" t="str">
        <f t="shared" si="173"/>
        <v>-</v>
      </c>
      <c r="S242" s="270" t="str">
        <f t="shared" si="174"/>
        <v>-</v>
      </c>
      <c r="T242" s="270" t="str">
        <f t="shared" si="175"/>
        <v>-</v>
      </c>
      <c r="U242" s="270" t="str">
        <f t="shared" si="176"/>
        <v>-</v>
      </c>
      <c r="V242" s="270" t="str">
        <f t="shared" si="177"/>
        <v>-</v>
      </c>
      <c r="W242" s="114"/>
      <c r="X242" s="114"/>
      <c r="Y242" s="114"/>
      <c r="Z242" s="114"/>
      <c r="AA242" s="114"/>
      <c r="AB242" s="114"/>
      <c r="AC242" s="114"/>
      <c r="AD242" s="114"/>
      <c r="AE242" s="114"/>
      <c r="AF242" s="271" t="s">
        <v>302</v>
      </c>
      <c r="AG242" s="271" t="s">
        <v>302</v>
      </c>
      <c r="AH242" s="271" t="s">
        <v>302</v>
      </c>
      <c r="AI242" s="271" t="s">
        <v>302</v>
      </c>
      <c r="AJ242" s="271" t="s">
        <v>302</v>
      </c>
      <c r="AK242" s="271" t="s">
        <v>302</v>
      </c>
      <c r="AL242" s="271" t="s">
        <v>302</v>
      </c>
      <c r="AM242" s="271" t="s">
        <v>302</v>
      </c>
      <c r="AN242" s="271" t="s">
        <v>302</v>
      </c>
      <c r="AO242" s="271" t="s">
        <v>302</v>
      </c>
      <c r="AP242" s="271" t="s">
        <v>302</v>
      </c>
      <c r="AQ242" s="271" t="s">
        <v>302</v>
      </c>
      <c r="AR242" s="271" t="s">
        <v>302</v>
      </c>
      <c r="AS242" s="271" t="s">
        <v>302</v>
      </c>
      <c r="AT242" s="271" t="s">
        <v>302</v>
      </c>
      <c r="AU242" s="271" t="s">
        <v>302</v>
      </c>
      <c r="AV242" s="271" t="s">
        <v>302</v>
      </c>
      <c r="AW242" s="271" t="s">
        <v>302</v>
      </c>
      <c r="AX242" s="271" t="s">
        <v>302</v>
      </c>
      <c r="AY242" s="271" t="s">
        <v>302</v>
      </c>
      <c r="AZ242" s="271" t="s">
        <v>302</v>
      </c>
      <c r="BA242" s="271" t="s">
        <v>302</v>
      </c>
      <c r="BB242" s="271" t="s">
        <v>302</v>
      </c>
      <c r="BC242" s="271" t="s">
        <v>302</v>
      </c>
      <c r="BD242" s="271" t="s">
        <v>302</v>
      </c>
      <c r="BE242" s="271" t="s">
        <v>302</v>
      </c>
      <c r="BF242" s="271" t="s">
        <v>302</v>
      </c>
    </row>
    <row r="243" spans="2:58" ht="15" hidden="1" customHeight="1">
      <c r="B243" s="160" t="s">
        <v>354</v>
      </c>
      <c r="C243" s="160" t="str">
        <f t="shared" ca="1" si="180"/>
        <v>Likutinė vertė</v>
      </c>
      <c r="D243" t="str">
        <f t="shared" si="179"/>
        <v>False</v>
      </c>
      <c r="E243" s="270" t="str">
        <f t="shared" si="160"/>
        <v>-</v>
      </c>
      <c r="F243" s="270" t="str">
        <f t="shared" si="161"/>
        <v>-</v>
      </c>
      <c r="G243" s="270" t="str">
        <f t="shared" si="162"/>
        <v>-</v>
      </c>
      <c r="H243" s="270" t="str">
        <f t="shared" si="163"/>
        <v>-</v>
      </c>
      <c r="I243" s="270" t="str">
        <f t="shared" si="164"/>
        <v>-</v>
      </c>
      <c r="J243" s="270" t="str">
        <f t="shared" si="165"/>
        <v>-</v>
      </c>
      <c r="K243" s="270" t="str">
        <f t="shared" si="166"/>
        <v>-</v>
      </c>
      <c r="L243" s="270" t="str">
        <f t="shared" si="167"/>
        <v>-</v>
      </c>
      <c r="M243" s="270" t="str">
        <f t="shared" si="168"/>
        <v>-</v>
      </c>
      <c r="N243" s="270" t="str">
        <f t="shared" si="169"/>
        <v>-</v>
      </c>
      <c r="O243" s="270" t="str">
        <f t="shared" si="170"/>
        <v>-</v>
      </c>
      <c r="P243" s="270" t="str">
        <f t="shared" si="171"/>
        <v>-</v>
      </c>
      <c r="Q243" s="270" t="str">
        <f t="shared" si="172"/>
        <v>-</v>
      </c>
      <c r="R243" s="270" t="str">
        <f t="shared" si="173"/>
        <v>-</v>
      </c>
      <c r="S243" s="270" t="str">
        <f t="shared" si="174"/>
        <v>-</v>
      </c>
      <c r="T243" s="270" t="str">
        <f t="shared" si="175"/>
        <v>-</v>
      </c>
      <c r="U243" s="270" t="str">
        <f t="shared" si="176"/>
        <v>-</v>
      </c>
      <c r="V243" s="270" t="str">
        <f t="shared" si="177"/>
        <v>-</v>
      </c>
      <c r="W243" s="114"/>
      <c r="X243" s="114"/>
      <c r="Y243" s="114"/>
      <c r="Z243" s="114"/>
      <c r="AA243" s="114"/>
      <c r="AB243" s="114"/>
      <c r="AC243" s="114"/>
      <c r="AD243" s="114"/>
      <c r="AE243" s="114"/>
      <c r="AF243" s="271" t="s">
        <v>302</v>
      </c>
      <c r="AG243" s="271" t="s">
        <v>302</v>
      </c>
      <c r="AH243" s="271" t="s">
        <v>302</v>
      </c>
      <c r="AI243" s="271" t="s">
        <v>302</v>
      </c>
      <c r="AJ243" s="271" t="s">
        <v>302</v>
      </c>
      <c r="AK243" s="271" t="s">
        <v>302</v>
      </c>
      <c r="AL243" s="271" t="s">
        <v>302</v>
      </c>
      <c r="AM243" s="271" t="s">
        <v>302</v>
      </c>
      <c r="AN243" s="271" t="s">
        <v>302</v>
      </c>
      <c r="AO243" s="271" t="s">
        <v>302</v>
      </c>
      <c r="AP243" s="271" t="s">
        <v>302</v>
      </c>
      <c r="AQ243" s="271" t="s">
        <v>302</v>
      </c>
      <c r="AR243" s="271" t="s">
        <v>302</v>
      </c>
      <c r="AS243" s="271" t="s">
        <v>302</v>
      </c>
      <c r="AT243" s="271" t="s">
        <v>302</v>
      </c>
      <c r="AU243" s="271" t="s">
        <v>302</v>
      </c>
      <c r="AV243" s="271" t="s">
        <v>302</v>
      </c>
      <c r="AW243" s="271" t="s">
        <v>302</v>
      </c>
      <c r="AX243" s="271" t="s">
        <v>302</v>
      </c>
      <c r="AY243" s="271" t="s">
        <v>302</v>
      </c>
      <c r="AZ243" s="271" t="s">
        <v>302</v>
      </c>
      <c r="BA243" s="271" t="s">
        <v>302</v>
      </c>
      <c r="BB243" s="271" t="s">
        <v>302</v>
      </c>
      <c r="BC243" s="271" t="s">
        <v>302</v>
      </c>
      <c r="BD243" s="271" t="s">
        <v>302</v>
      </c>
      <c r="BE243" s="271" t="s">
        <v>302</v>
      </c>
      <c r="BF243" s="271" t="s">
        <v>302</v>
      </c>
    </row>
    <row r="244" spans="2:58">
      <c r="B244" s="160" t="s">
        <v>355</v>
      </c>
      <c r="C244" s="160" t="str">
        <f t="shared" ca="1" si="180"/>
        <v>Pasirengimas tolesnei vietinės elektros energijos gamybos pajėgumų plėtrai ir elektros energijos sistemos perėjimui prie 100 proc. AEI (Lietuvos energetikos sistemos modeliavimo studijos parengimas)</v>
      </c>
      <c r="D244" t="str">
        <f t="shared" si="179"/>
        <v>True</v>
      </c>
      <c r="E244" s="270">
        <f t="shared" si="160"/>
        <v>9.3747740592555139E-6</v>
      </c>
      <c r="F244" s="270">
        <f t="shared" si="161"/>
        <v>-9.3745982897745498E-6</v>
      </c>
      <c r="G244" s="270">
        <f t="shared" si="162"/>
        <v>1.0811033930098068E-6</v>
      </c>
      <c r="H244" s="270">
        <f t="shared" si="163"/>
        <v>-1.0811033928904257E-6</v>
      </c>
      <c r="I244" s="270">
        <f t="shared" si="164"/>
        <v>1.8988321432986258E-5</v>
      </c>
      <c r="J244" s="270">
        <f t="shared" si="165"/>
        <v>-1.8987215268279937E-5</v>
      </c>
      <c r="K244" s="270" t="str">
        <f t="shared" si="166"/>
        <v>-</v>
      </c>
      <c r="L244" s="270" t="str">
        <f t="shared" si="167"/>
        <v>-</v>
      </c>
      <c r="M244" s="270" t="str">
        <f t="shared" si="168"/>
        <v>-</v>
      </c>
      <c r="N244" s="270" t="str">
        <f t="shared" si="169"/>
        <v>-</v>
      </c>
      <c r="O244" s="270">
        <f t="shared" si="170"/>
        <v>-9.1599268741131899E-6</v>
      </c>
      <c r="P244" s="270">
        <f t="shared" si="171"/>
        <v>9.1599268741131899E-6</v>
      </c>
      <c r="Q244" s="270">
        <f t="shared" si="172"/>
        <v>-9.1599268742138801E-6</v>
      </c>
      <c r="R244" s="270">
        <f t="shared" si="173"/>
        <v>9.1599268740104584E-6</v>
      </c>
      <c r="S244" s="270" t="str">
        <f t="shared" si="174"/>
        <v>-</v>
      </c>
      <c r="T244" s="270" t="str">
        <f t="shared" si="175"/>
        <v>-</v>
      </c>
      <c r="U244" s="270" t="str">
        <f t="shared" si="176"/>
        <v>-</v>
      </c>
      <c r="V244" s="270" t="str">
        <f t="shared" si="177"/>
        <v>-</v>
      </c>
      <c r="W244" s="114"/>
      <c r="X244" s="114"/>
      <c r="Y244" s="114"/>
      <c r="Z244" s="114"/>
      <c r="AA244" s="114"/>
      <c r="AB244" s="114"/>
      <c r="AC244" s="114"/>
      <c r="AD244" s="114"/>
      <c r="AE244" s="114"/>
      <c r="AF244" s="271">
        <v>9.6714964132281978</v>
      </c>
      <c r="AG244" s="271">
        <v>9.6714057459844938</v>
      </c>
      <c r="AH244" s="271">
        <v>9.6713150804407277</v>
      </c>
      <c r="AI244" s="271">
        <v>15976995655.084454</v>
      </c>
      <c r="AJ244" s="271">
        <v>15976978382.318914</v>
      </c>
      <c r="AK244" s="271">
        <v>15976961109.553377</v>
      </c>
      <c r="AL244" s="271">
        <v>0.69041099556447083</v>
      </c>
      <c r="AM244" s="271">
        <v>0.69039788606749353</v>
      </c>
      <c r="AN244" s="271">
        <v>0.69038477733421</v>
      </c>
      <c r="AO244" s="271" t="s">
        <v>122</v>
      </c>
      <c r="AP244" s="271" t="s">
        <v>122</v>
      </c>
      <c r="AQ244" s="271" t="s">
        <v>122</v>
      </c>
      <c r="AR244" s="271" t="s">
        <v>122</v>
      </c>
      <c r="AS244" s="271" t="s">
        <v>122</v>
      </c>
      <c r="AT244" s="271" t="s">
        <v>122</v>
      </c>
      <c r="AU244" s="271">
        <v>-1937233844.6134818</v>
      </c>
      <c r="AV244" s="271">
        <v>-1937251589.6963801</v>
      </c>
      <c r="AW244" s="271">
        <v>-1937269334.7792785</v>
      </c>
      <c r="AX244" s="271">
        <v>-2344052951.9823136</v>
      </c>
      <c r="AY244" s="271">
        <v>-2344074423.5326209</v>
      </c>
      <c r="AZ244" s="271">
        <v>-2344095895.0829277</v>
      </c>
      <c r="BA244" s="271" t="s">
        <v>122</v>
      </c>
      <c r="BB244" s="271" t="s">
        <v>122</v>
      </c>
      <c r="BC244" s="271" t="s">
        <v>122</v>
      </c>
      <c r="BD244" s="271">
        <v>0</v>
      </c>
      <c r="BE244" s="271">
        <v>0</v>
      </c>
      <c r="BF244" s="271">
        <v>0</v>
      </c>
    </row>
    <row r="245" spans="2:58" hidden="1">
      <c r="B245" s="160" t="s">
        <v>356</v>
      </c>
      <c r="C245" s="160" t="str">
        <f t="shared" ca="1" si="180"/>
        <v>Veikla</v>
      </c>
      <c r="D245" t="str">
        <f t="shared" si="179"/>
        <v>False</v>
      </c>
      <c r="E245" s="270" t="str">
        <f t="shared" si="160"/>
        <v>-</v>
      </c>
      <c r="F245" s="270" t="str">
        <f t="shared" si="161"/>
        <v>-</v>
      </c>
      <c r="G245" s="270" t="str">
        <f t="shared" si="162"/>
        <v>-</v>
      </c>
      <c r="H245" s="270" t="str">
        <f t="shared" si="163"/>
        <v>-</v>
      </c>
      <c r="I245" s="270" t="str">
        <f t="shared" si="164"/>
        <v>-</v>
      </c>
      <c r="J245" s="270" t="str">
        <f t="shared" si="165"/>
        <v>-</v>
      </c>
      <c r="K245" s="270" t="str">
        <f t="shared" si="166"/>
        <v>-</v>
      </c>
      <c r="L245" s="270" t="str">
        <f t="shared" si="167"/>
        <v>-</v>
      </c>
      <c r="M245" s="270" t="str">
        <f t="shared" si="168"/>
        <v>-</v>
      </c>
      <c r="N245" s="270" t="str">
        <f t="shared" si="169"/>
        <v>-</v>
      </c>
      <c r="O245" s="270" t="str">
        <f t="shared" si="170"/>
        <v>-</v>
      </c>
      <c r="P245" s="270" t="str">
        <f t="shared" si="171"/>
        <v>-</v>
      </c>
      <c r="Q245" s="270" t="str">
        <f t="shared" si="172"/>
        <v>-</v>
      </c>
      <c r="R245" s="270" t="str">
        <f t="shared" si="173"/>
        <v>-</v>
      </c>
      <c r="S245" s="270" t="str">
        <f t="shared" si="174"/>
        <v>-</v>
      </c>
      <c r="T245" s="270" t="str">
        <f t="shared" si="175"/>
        <v>-</v>
      </c>
      <c r="U245" s="270" t="str">
        <f t="shared" si="176"/>
        <v>-</v>
      </c>
      <c r="V245" s="270" t="str">
        <f t="shared" si="177"/>
        <v>-</v>
      </c>
      <c r="W245" s="114"/>
      <c r="X245" s="114"/>
      <c r="Y245" s="114"/>
      <c r="Z245" s="114"/>
      <c r="AA245" s="114"/>
      <c r="AB245" s="114"/>
      <c r="AC245" s="114"/>
      <c r="AD245" s="114"/>
      <c r="AE245" s="114"/>
      <c r="AF245" s="271" t="s">
        <v>302</v>
      </c>
      <c r="AG245" s="271" t="s">
        <v>302</v>
      </c>
      <c r="AH245" s="271" t="s">
        <v>302</v>
      </c>
      <c r="AI245" s="271" t="s">
        <v>302</v>
      </c>
      <c r="AJ245" s="271" t="s">
        <v>302</v>
      </c>
      <c r="AK245" s="271" t="s">
        <v>302</v>
      </c>
      <c r="AL245" s="271" t="s">
        <v>302</v>
      </c>
      <c r="AM245" s="271" t="s">
        <v>302</v>
      </c>
      <c r="AN245" s="271" t="s">
        <v>302</v>
      </c>
      <c r="AO245" s="271" t="s">
        <v>302</v>
      </c>
      <c r="AP245" s="271" t="s">
        <v>302</v>
      </c>
      <c r="AQ245" s="271" t="s">
        <v>302</v>
      </c>
      <c r="AR245" s="271" t="s">
        <v>302</v>
      </c>
      <c r="AS245" s="271" t="s">
        <v>302</v>
      </c>
      <c r="AT245" s="271" t="s">
        <v>302</v>
      </c>
      <c r="AU245" s="271" t="s">
        <v>302</v>
      </c>
      <c r="AV245" s="271" t="s">
        <v>302</v>
      </c>
      <c r="AW245" s="271" t="s">
        <v>302</v>
      </c>
      <c r="AX245" s="271" t="s">
        <v>302</v>
      </c>
      <c r="AY245" s="271" t="s">
        <v>302</v>
      </c>
      <c r="AZ245" s="271" t="s">
        <v>302</v>
      </c>
      <c r="BA245" s="271" t="s">
        <v>302</v>
      </c>
      <c r="BB245" s="271" t="s">
        <v>302</v>
      </c>
      <c r="BC245" s="271" t="s">
        <v>302</v>
      </c>
      <c r="BD245" s="271" t="s">
        <v>302</v>
      </c>
      <c r="BE245" s="271" t="s">
        <v>302</v>
      </c>
      <c r="BF245" s="271" t="s">
        <v>302</v>
      </c>
    </row>
    <row r="246" spans="2:58" hidden="1">
      <c r="B246" s="160" t="s">
        <v>357</v>
      </c>
      <c r="C246" s="160" t="str">
        <f t="shared" ca="1" si="180"/>
        <v>Veikla</v>
      </c>
      <c r="D246" t="str">
        <f t="shared" si="179"/>
        <v>False</v>
      </c>
      <c r="E246" s="270" t="str">
        <f t="shared" ref="E246:E297" si="181">IFERROR((AF246-$AG246)/$AG246,"-")</f>
        <v>-</v>
      </c>
      <c r="F246" s="270" t="str">
        <f t="shared" ref="F246:F297" si="182">IFERROR((AH246-$AG246)/$AG246,"-")</f>
        <v>-</v>
      </c>
      <c r="G246" s="270" t="str">
        <f t="shared" ref="G246:G297" si="183">IFERROR((AI246-$AJ246)/$AJ246,"-")</f>
        <v>-</v>
      </c>
      <c r="H246" s="270" t="str">
        <f t="shared" ref="H246:H297" si="184">IFERROR((AK246-$AJ246)/$AJ246,"-")</f>
        <v>-</v>
      </c>
      <c r="I246" s="270" t="str">
        <f t="shared" ref="I246:I297" si="185">IFERROR((AL246-$AM246)/$AM246,"-")</f>
        <v>-</v>
      </c>
      <c r="J246" s="270" t="str">
        <f t="shared" ref="J246:J297" si="186">IFERROR((AN246-$AM246)/$AM246,"-")</f>
        <v>-</v>
      </c>
      <c r="K246" s="270" t="str">
        <f t="shared" ref="K246:K297" si="187">IFERROR((AO246-$AP246)/$AP246,"-")</f>
        <v>-</v>
      </c>
      <c r="L246" s="270" t="str">
        <f t="shared" ref="L246:L297" si="188">IFERROR((AQ246-$AP246)/$AP246,"-")</f>
        <v>-</v>
      </c>
      <c r="M246" s="270" t="str">
        <f t="shared" ref="M246:M297" si="189">IFERROR((AR246-$AS246)/$AS246,"-")</f>
        <v>-</v>
      </c>
      <c r="N246" s="270" t="str">
        <f t="shared" ref="N246:N297" si="190">IFERROR((AT246-$AS246)/$AS246,"-")</f>
        <v>-</v>
      </c>
      <c r="O246" s="270" t="str">
        <f t="shared" ref="O246:O297" si="191">IFERROR((AU246-$AV246)/$AV246,"-")</f>
        <v>-</v>
      </c>
      <c r="P246" s="270" t="str">
        <f t="shared" ref="P246:P297" si="192">IFERROR((AW246-$AV246)/$AV246,"-")</f>
        <v>-</v>
      </c>
      <c r="Q246" s="270" t="str">
        <f t="shared" ref="Q246:Q297" si="193">IFERROR((AX246-$AY246)/$AY246,"-")</f>
        <v>-</v>
      </c>
      <c r="R246" s="270" t="str">
        <f t="shared" ref="R246:R297" si="194">IFERROR((AZ246-$AY246)/$AY246,"-")</f>
        <v>-</v>
      </c>
      <c r="S246" s="270" t="str">
        <f t="shared" ref="S246:S297" si="195">IFERROR((BA246-$BB246)/$BB246,"-")</f>
        <v>-</v>
      </c>
      <c r="T246" s="270" t="str">
        <f t="shared" ref="T246:T297" si="196">IFERROR((BC246-$BB246)/$BB246,"-")</f>
        <v>-</v>
      </c>
      <c r="U246" s="270" t="str">
        <f t="shared" ref="U246:U297" si="197">IFERROR((BD246-$BE246)/$BE246,"-")</f>
        <v>-</v>
      </c>
      <c r="V246" s="270" t="str">
        <f t="shared" ref="V246:V297" si="198">IFERROR((BF246-$BE246)/$BE246,"-")</f>
        <v>-</v>
      </c>
      <c r="W246" s="114"/>
      <c r="X246" s="114"/>
      <c r="Y246" s="114"/>
      <c r="Z246" s="114"/>
      <c r="AA246" s="114"/>
      <c r="AB246" s="114"/>
      <c r="AC246" s="114"/>
      <c r="AD246" s="114"/>
      <c r="AE246" s="114"/>
      <c r="AF246" s="271" t="s">
        <v>302</v>
      </c>
      <c r="AG246" s="271" t="s">
        <v>302</v>
      </c>
      <c r="AH246" s="271" t="s">
        <v>302</v>
      </c>
      <c r="AI246" s="271" t="s">
        <v>302</v>
      </c>
      <c r="AJ246" s="271" t="s">
        <v>302</v>
      </c>
      <c r="AK246" s="271" t="s">
        <v>302</v>
      </c>
      <c r="AL246" s="271" t="s">
        <v>302</v>
      </c>
      <c r="AM246" s="271" t="s">
        <v>302</v>
      </c>
      <c r="AN246" s="271" t="s">
        <v>302</v>
      </c>
      <c r="AO246" s="271" t="s">
        <v>302</v>
      </c>
      <c r="AP246" s="271" t="s">
        <v>302</v>
      </c>
      <c r="AQ246" s="271" t="s">
        <v>302</v>
      </c>
      <c r="AR246" s="271" t="s">
        <v>302</v>
      </c>
      <c r="AS246" s="271" t="s">
        <v>302</v>
      </c>
      <c r="AT246" s="271" t="s">
        <v>302</v>
      </c>
      <c r="AU246" s="271" t="s">
        <v>302</v>
      </c>
      <c r="AV246" s="271" t="s">
        <v>302</v>
      </c>
      <c r="AW246" s="271" t="s">
        <v>302</v>
      </c>
      <c r="AX246" s="271" t="s">
        <v>302</v>
      </c>
      <c r="AY246" s="271" t="s">
        <v>302</v>
      </c>
      <c r="AZ246" s="271" t="s">
        <v>302</v>
      </c>
      <c r="BA246" s="271" t="s">
        <v>302</v>
      </c>
      <c r="BB246" s="271" t="s">
        <v>302</v>
      </c>
      <c r="BC246" s="271" t="s">
        <v>302</v>
      </c>
      <c r="BD246" s="271" t="s">
        <v>302</v>
      </c>
      <c r="BE246" s="271" t="s">
        <v>302</v>
      </c>
      <c r="BF246" s="271" t="s">
        <v>302</v>
      </c>
    </row>
    <row r="247" spans="2:58" hidden="1">
      <c r="B247" s="160" t="s">
        <v>358</v>
      </c>
      <c r="C247" s="160" t="str">
        <f t="shared" ca="1" si="180"/>
        <v>Veikla</v>
      </c>
      <c r="D247" t="str">
        <f t="shared" si="179"/>
        <v>False</v>
      </c>
      <c r="E247" s="270" t="str">
        <f t="shared" si="181"/>
        <v>-</v>
      </c>
      <c r="F247" s="270" t="str">
        <f t="shared" si="182"/>
        <v>-</v>
      </c>
      <c r="G247" s="270" t="str">
        <f t="shared" si="183"/>
        <v>-</v>
      </c>
      <c r="H247" s="270" t="str">
        <f t="shared" si="184"/>
        <v>-</v>
      </c>
      <c r="I247" s="270" t="str">
        <f t="shared" si="185"/>
        <v>-</v>
      </c>
      <c r="J247" s="270" t="str">
        <f t="shared" si="186"/>
        <v>-</v>
      </c>
      <c r="K247" s="270" t="str">
        <f t="shared" si="187"/>
        <v>-</v>
      </c>
      <c r="L247" s="270" t="str">
        <f t="shared" si="188"/>
        <v>-</v>
      </c>
      <c r="M247" s="270" t="str">
        <f t="shared" si="189"/>
        <v>-</v>
      </c>
      <c r="N247" s="270" t="str">
        <f t="shared" si="190"/>
        <v>-</v>
      </c>
      <c r="O247" s="270" t="str">
        <f t="shared" si="191"/>
        <v>-</v>
      </c>
      <c r="P247" s="270" t="str">
        <f t="shared" si="192"/>
        <v>-</v>
      </c>
      <c r="Q247" s="270" t="str">
        <f t="shared" si="193"/>
        <v>-</v>
      </c>
      <c r="R247" s="270" t="str">
        <f t="shared" si="194"/>
        <v>-</v>
      </c>
      <c r="S247" s="270" t="str">
        <f t="shared" si="195"/>
        <v>-</v>
      </c>
      <c r="T247" s="270" t="str">
        <f t="shared" si="196"/>
        <v>-</v>
      </c>
      <c r="U247" s="270" t="str">
        <f t="shared" si="197"/>
        <v>-</v>
      </c>
      <c r="V247" s="270" t="str">
        <f t="shared" si="198"/>
        <v>-</v>
      </c>
      <c r="W247" s="114"/>
      <c r="X247" s="114"/>
      <c r="Y247" s="114"/>
      <c r="Z247" s="114"/>
      <c r="AA247" s="114"/>
      <c r="AB247" s="114"/>
      <c r="AC247" s="114"/>
      <c r="AD247" s="114"/>
      <c r="AE247" s="114"/>
      <c r="AF247" s="271" t="s">
        <v>302</v>
      </c>
      <c r="AG247" s="271" t="s">
        <v>302</v>
      </c>
      <c r="AH247" s="271" t="s">
        <v>302</v>
      </c>
      <c r="AI247" s="271" t="s">
        <v>302</v>
      </c>
      <c r="AJ247" s="271" t="s">
        <v>302</v>
      </c>
      <c r="AK247" s="271" t="s">
        <v>302</v>
      </c>
      <c r="AL247" s="271" t="s">
        <v>302</v>
      </c>
      <c r="AM247" s="271" t="s">
        <v>302</v>
      </c>
      <c r="AN247" s="271" t="s">
        <v>302</v>
      </c>
      <c r="AO247" s="271" t="s">
        <v>302</v>
      </c>
      <c r="AP247" s="271" t="s">
        <v>302</v>
      </c>
      <c r="AQ247" s="271" t="s">
        <v>302</v>
      </c>
      <c r="AR247" s="271" t="s">
        <v>302</v>
      </c>
      <c r="AS247" s="271" t="s">
        <v>302</v>
      </c>
      <c r="AT247" s="271" t="s">
        <v>302</v>
      </c>
      <c r="AU247" s="271" t="s">
        <v>302</v>
      </c>
      <c r="AV247" s="271" t="s">
        <v>302</v>
      </c>
      <c r="AW247" s="271" t="s">
        <v>302</v>
      </c>
      <c r="AX247" s="271" t="s">
        <v>302</v>
      </c>
      <c r="AY247" s="271" t="s">
        <v>302</v>
      </c>
      <c r="AZ247" s="271" t="s">
        <v>302</v>
      </c>
      <c r="BA247" s="271" t="s">
        <v>302</v>
      </c>
      <c r="BB247" s="271" t="s">
        <v>302</v>
      </c>
      <c r="BC247" s="271" t="s">
        <v>302</v>
      </c>
      <c r="BD247" s="271" t="s">
        <v>302</v>
      </c>
      <c r="BE247" s="271" t="s">
        <v>302</v>
      </c>
      <c r="BF247" s="271" t="s">
        <v>302</v>
      </c>
    </row>
    <row r="248" spans="2:58" hidden="1">
      <c r="B248" s="160" t="s">
        <v>359</v>
      </c>
      <c r="C248" s="160" t="str">
        <f t="shared" ref="C248:C279" ca="1" si="199">VLOOKUP(B248,$B$12:$C$154,2,FALSE)</f>
        <v>Veikla</v>
      </c>
      <c r="D248" t="str">
        <f t="shared" si="179"/>
        <v>False</v>
      </c>
      <c r="E248" s="270" t="str">
        <f t="shared" si="181"/>
        <v>-</v>
      </c>
      <c r="F248" s="270" t="str">
        <f t="shared" si="182"/>
        <v>-</v>
      </c>
      <c r="G248" s="270" t="str">
        <f t="shared" si="183"/>
        <v>-</v>
      </c>
      <c r="H248" s="270" t="str">
        <f t="shared" si="184"/>
        <v>-</v>
      </c>
      <c r="I248" s="270" t="str">
        <f t="shared" si="185"/>
        <v>-</v>
      </c>
      <c r="J248" s="270" t="str">
        <f t="shared" si="186"/>
        <v>-</v>
      </c>
      <c r="K248" s="270" t="str">
        <f t="shared" si="187"/>
        <v>-</v>
      </c>
      <c r="L248" s="270" t="str">
        <f t="shared" si="188"/>
        <v>-</v>
      </c>
      <c r="M248" s="270" t="str">
        <f t="shared" si="189"/>
        <v>-</v>
      </c>
      <c r="N248" s="270" t="str">
        <f t="shared" si="190"/>
        <v>-</v>
      </c>
      <c r="O248" s="270" t="str">
        <f t="shared" si="191"/>
        <v>-</v>
      </c>
      <c r="P248" s="270" t="str">
        <f t="shared" si="192"/>
        <v>-</v>
      </c>
      <c r="Q248" s="270" t="str">
        <f t="shared" si="193"/>
        <v>-</v>
      </c>
      <c r="R248" s="270" t="str">
        <f t="shared" si="194"/>
        <v>-</v>
      </c>
      <c r="S248" s="270" t="str">
        <f t="shared" si="195"/>
        <v>-</v>
      </c>
      <c r="T248" s="270" t="str">
        <f t="shared" si="196"/>
        <v>-</v>
      </c>
      <c r="U248" s="270" t="str">
        <f t="shared" si="197"/>
        <v>-</v>
      </c>
      <c r="V248" s="270" t="str">
        <f t="shared" si="198"/>
        <v>-</v>
      </c>
      <c r="W248" s="114"/>
      <c r="X248" s="114"/>
      <c r="Y248" s="114"/>
      <c r="Z248" s="114"/>
      <c r="AA248" s="114"/>
      <c r="AB248" s="114"/>
      <c r="AC248" s="114"/>
      <c r="AD248" s="114"/>
      <c r="AE248" s="114"/>
      <c r="AF248" s="271" t="s">
        <v>302</v>
      </c>
      <c r="AG248" s="271" t="s">
        <v>302</v>
      </c>
      <c r="AH248" s="271" t="s">
        <v>302</v>
      </c>
      <c r="AI248" s="271" t="s">
        <v>302</v>
      </c>
      <c r="AJ248" s="271" t="s">
        <v>302</v>
      </c>
      <c r="AK248" s="271" t="s">
        <v>302</v>
      </c>
      <c r="AL248" s="271" t="s">
        <v>302</v>
      </c>
      <c r="AM248" s="271" t="s">
        <v>302</v>
      </c>
      <c r="AN248" s="271" t="s">
        <v>302</v>
      </c>
      <c r="AO248" s="271" t="s">
        <v>302</v>
      </c>
      <c r="AP248" s="271" t="s">
        <v>302</v>
      </c>
      <c r="AQ248" s="271" t="s">
        <v>302</v>
      </c>
      <c r="AR248" s="271" t="s">
        <v>302</v>
      </c>
      <c r="AS248" s="271" t="s">
        <v>302</v>
      </c>
      <c r="AT248" s="271" t="s">
        <v>302</v>
      </c>
      <c r="AU248" s="271" t="s">
        <v>302</v>
      </c>
      <c r="AV248" s="271" t="s">
        <v>302</v>
      </c>
      <c r="AW248" s="271" t="s">
        <v>302</v>
      </c>
      <c r="AX248" s="271" t="s">
        <v>302</v>
      </c>
      <c r="AY248" s="271" t="s">
        <v>302</v>
      </c>
      <c r="AZ248" s="271" t="s">
        <v>302</v>
      </c>
      <c r="BA248" s="271" t="s">
        <v>302</v>
      </c>
      <c r="BB248" s="271" t="s">
        <v>302</v>
      </c>
      <c r="BC248" s="271" t="s">
        <v>302</v>
      </c>
      <c r="BD248" s="271" t="s">
        <v>302</v>
      </c>
      <c r="BE248" s="271" t="s">
        <v>302</v>
      </c>
      <c r="BF248" s="271" t="s">
        <v>302</v>
      </c>
    </row>
    <row r="249" spans="2:58" hidden="1">
      <c r="B249" s="160" t="s">
        <v>360</v>
      </c>
      <c r="C249" s="160" t="str">
        <f t="shared" ca="1" si="199"/>
        <v>Veikla</v>
      </c>
      <c r="D249" t="str">
        <f t="shared" si="179"/>
        <v>False</v>
      </c>
      <c r="E249" s="270" t="str">
        <f t="shared" si="181"/>
        <v>-</v>
      </c>
      <c r="F249" s="270" t="str">
        <f t="shared" si="182"/>
        <v>-</v>
      </c>
      <c r="G249" s="270" t="str">
        <f t="shared" si="183"/>
        <v>-</v>
      </c>
      <c r="H249" s="270" t="str">
        <f t="shared" si="184"/>
        <v>-</v>
      </c>
      <c r="I249" s="270" t="str">
        <f t="shared" si="185"/>
        <v>-</v>
      </c>
      <c r="J249" s="270" t="str">
        <f t="shared" si="186"/>
        <v>-</v>
      </c>
      <c r="K249" s="270" t="str">
        <f t="shared" si="187"/>
        <v>-</v>
      </c>
      <c r="L249" s="270" t="str">
        <f t="shared" si="188"/>
        <v>-</v>
      </c>
      <c r="M249" s="270" t="str">
        <f t="shared" si="189"/>
        <v>-</v>
      </c>
      <c r="N249" s="270" t="str">
        <f t="shared" si="190"/>
        <v>-</v>
      </c>
      <c r="O249" s="270" t="str">
        <f t="shared" si="191"/>
        <v>-</v>
      </c>
      <c r="P249" s="270" t="str">
        <f t="shared" si="192"/>
        <v>-</v>
      </c>
      <c r="Q249" s="270" t="str">
        <f t="shared" si="193"/>
        <v>-</v>
      </c>
      <c r="R249" s="270" t="str">
        <f t="shared" si="194"/>
        <v>-</v>
      </c>
      <c r="S249" s="270" t="str">
        <f t="shared" si="195"/>
        <v>-</v>
      </c>
      <c r="T249" s="270" t="str">
        <f t="shared" si="196"/>
        <v>-</v>
      </c>
      <c r="U249" s="270" t="str">
        <f t="shared" si="197"/>
        <v>-</v>
      </c>
      <c r="V249" s="270" t="str">
        <f t="shared" si="198"/>
        <v>-</v>
      </c>
      <c r="W249" s="114"/>
      <c r="X249" s="114"/>
      <c r="Y249" s="114"/>
      <c r="Z249" s="114"/>
      <c r="AA249" s="114"/>
      <c r="AB249" s="114"/>
      <c r="AC249" s="114"/>
      <c r="AD249" s="114"/>
      <c r="AE249" s="114"/>
      <c r="AF249" s="271" t="s">
        <v>302</v>
      </c>
      <c r="AG249" s="271" t="s">
        <v>302</v>
      </c>
      <c r="AH249" s="271" t="s">
        <v>302</v>
      </c>
      <c r="AI249" s="271" t="s">
        <v>302</v>
      </c>
      <c r="AJ249" s="271" t="s">
        <v>302</v>
      </c>
      <c r="AK249" s="271" t="s">
        <v>302</v>
      </c>
      <c r="AL249" s="271" t="s">
        <v>302</v>
      </c>
      <c r="AM249" s="271" t="s">
        <v>302</v>
      </c>
      <c r="AN249" s="271" t="s">
        <v>302</v>
      </c>
      <c r="AO249" s="271" t="s">
        <v>302</v>
      </c>
      <c r="AP249" s="271" t="s">
        <v>302</v>
      </c>
      <c r="AQ249" s="271" t="s">
        <v>302</v>
      </c>
      <c r="AR249" s="271" t="s">
        <v>302</v>
      </c>
      <c r="AS249" s="271" t="s">
        <v>302</v>
      </c>
      <c r="AT249" s="271" t="s">
        <v>302</v>
      </c>
      <c r="AU249" s="271" t="s">
        <v>302</v>
      </c>
      <c r="AV249" s="271" t="s">
        <v>302</v>
      </c>
      <c r="AW249" s="271" t="s">
        <v>302</v>
      </c>
      <c r="AX249" s="271" t="s">
        <v>302</v>
      </c>
      <c r="AY249" s="271" t="s">
        <v>302</v>
      </c>
      <c r="AZ249" s="271" t="s">
        <v>302</v>
      </c>
      <c r="BA249" s="271" t="s">
        <v>302</v>
      </c>
      <c r="BB249" s="271" t="s">
        <v>302</v>
      </c>
      <c r="BC249" s="271" t="s">
        <v>302</v>
      </c>
      <c r="BD249" s="271" t="s">
        <v>302</v>
      </c>
      <c r="BE249" s="271" t="s">
        <v>302</v>
      </c>
      <c r="BF249" s="271" t="s">
        <v>302</v>
      </c>
    </row>
    <row r="250" spans="2:58" hidden="1">
      <c r="B250" s="160" t="s">
        <v>361</v>
      </c>
      <c r="C250" s="160" t="str">
        <f t="shared" ca="1" si="199"/>
        <v>Veikla</v>
      </c>
      <c r="D250" t="str">
        <f t="shared" si="179"/>
        <v>False</v>
      </c>
      <c r="E250" s="270" t="str">
        <f t="shared" si="181"/>
        <v>-</v>
      </c>
      <c r="F250" s="270" t="str">
        <f t="shared" si="182"/>
        <v>-</v>
      </c>
      <c r="G250" s="270" t="str">
        <f t="shared" si="183"/>
        <v>-</v>
      </c>
      <c r="H250" s="270" t="str">
        <f t="shared" si="184"/>
        <v>-</v>
      </c>
      <c r="I250" s="270" t="str">
        <f t="shared" si="185"/>
        <v>-</v>
      </c>
      <c r="J250" s="270" t="str">
        <f t="shared" si="186"/>
        <v>-</v>
      </c>
      <c r="K250" s="270" t="str">
        <f t="shared" si="187"/>
        <v>-</v>
      </c>
      <c r="L250" s="270" t="str">
        <f t="shared" si="188"/>
        <v>-</v>
      </c>
      <c r="M250" s="270" t="str">
        <f t="shared" si="189"/>
        <v>-</v>
      </c>
      <c r="N250" s="270" t="str">
        <f t="shared" si="190"/>
        <v>-</v>
      </c>
      <c r="O250" s="270" t="str">
        <f t="shared" si="191"/>
        <v>-</v>
      </c>
      <c r="P250" s="270" t="str">
        <f t="shared" si="192"/>
        <v>-</v>
      </c>
      <c r="Q250" s="270" t="str">
        <f t="shared" si="193"/>
        <v>-</v>
      </c>
      <c r="R250" s="270" t="str">
        <f t="shared" si="194"/>
        <v>-</v>
      </c>
      <c r="S250" s="270" t="str">
        <f t="shared" si="195"/>
        <v>-</v>
      </c>
      <c r="T250" s="270" t="str">
        <f t="shared" si="196"/>
        <v>-</v>
      </c>
      <c r="U250" s="270" t="str">
        <f t="shared" si="197"/>
        <v>-</v>
      </c>
      <c r="V250" s="270" t="str">
        <f t="shared" si="198"/>
        <v>-</v>
      </c>
      <c r="W250" s="114"/>
      <c r="X250" s="114"/>
      <c r="Y250" s="114"/>
      <c r="Z250" s="114"/>
      <c r="AA250" s="114"/>
      <c r="AB250" s="114"/>
      <c r="AC250" s="114"/>
      <c r="AD250" s="114"/>
      <c r="AE250" s="114"/>
      <c r="AF250" s="271" t="s">
        <v>302</v>
      </c>
      <c r="AG250" s="271" t="s">
        <v>302</v>
      </c>
      <c r="AH250" s="271" t="s">
        <v>302</v>
      </c>
      <c r="AI250" s="271" t="s">
        <v>302</v>
      </c>
      <c r="AJ250" s="271" t="s">
        <v>302</v>
      </c>
      <c r="AK250" s="271" t="s">
        <v>302</v>
      </c>
      <c r="AL250" s="271" t="s">
        <v>302</v>
      </c>
      <c r="AM250" s="271" t="s">
        <v>302</v>
      </c>
      <c r="AN250" s="271" t="s">
        <v>302</v>
      </c>
      <c r="AO250" s="271" t="s">
        <v>302</v>
      </c>
      <c r="AP250" s="271" t="s">
        <v>302</v>
      </c>
      <c r="AQ250" s="271" t="s">
        <v>302</v>
      </c>
      <c r="AR250" s="271" t="s">
        <v>302</v>
      </c>
      <c r="AS250" s="271" t="s">
        <v>302</v>
      </c>
      <c r="AT250" s="271" t="s">
        <v>302</v>
      </c>
      <c r="AU250" s="271" t="s">
        <v>302</v>
      </c>
      <c r="AV250" s="271" t="s">
        <v>302</v>
      </c>
      <c r="AW250" s="271" t="s">
        <v>302</v>
      </c>
      <c r="AX250" s="271" t="s">
        <v>302</v>
      </c>
      <c r="AY250" s="271" t="s">
        <v>302</v>
      </c>
      <c r="AZ250" s="271" t="s">
        <v>302</v>
      </c>
      <c r="BA250" s="271" t="s">
        <v>302</v>
      </c>
      <c r="BB250" s="271" t="s">
        <v>302</v>
      </c>
      <c r="BC250" s="271" t="s">
        <v>302</v>
      </c>
      <c r="BD250" s="271" t="s">
        <v>302</v>
      </c>
      <c r="BE250" s="271" t="s">
        <v>302</v>
      </c>
      <c r="BF250" s="271" t="s">
        <v>302</v>
      </c>
    </row>
    <row r="251" spans="2:58" hidden="1">
      <c r="B251" s="160" t="s">
        <v>362</v>
      </c>
      <c r="C251" s="160" t="str">
        <f t="shared" ca="1" si="199"/>
        <v>Veikla</v>
      </c>
      <c r="D251" t="str">
        <f t="shared" si="179"/>
        <v>False</v>
      </c>
      <c r="E251" s="270" t="str">
        <f t="shared" si="181"/>
        <v>-</v>
      </c>
      <c r="F251" s="270" t="str">
        <f t="shared" si="182"/>
        <v>-</v>
      </c>
      <c r="G251" s="270" t="str">
        <f t="shared" si="183"/>
        <v>-</v>
      </c>
      <c r="H251" s="270" t="str">
        <f t="shared" si="184"/>
        <v>-</v>
      </c>
      <c r="I251" s="270" t="str">
        <f t="shared" si="185"/>
        <v>-</v>
      </c>
      <c r="J251" s="270" t="str">
        <f t="shared" si="186"/>
        <v>-</v>
      </c>
      <c r="K251" s="270" t="str">
        <f t="shared" si="187"/>
        <v>-</v>
      </c>
      <c r="L251" s="270" t="str">
        <f t="shared" si="188"/>
        <v>-</v>
      </c>
      <c r="M251" s="270" t="str">
        <f t="shared" si="189"/>
        <v>-</v>
      </c>
      <c r="N251" s="270" t="str">
        <f t="shared" si="190"/>
        <v>-</v>
      </c>
      <c r="O251" s="270" t="str">
        <f t="shared" si="191"/>
        <v>-</v>
      </c>
      <c r="P251" s="270" t="str">
        <f t="shared" si="192"/>
        <v>-</v>
      </c>
      <c r="Q251" s="270" t="str">
        <f t="shared" si="193"/>
        <v>-</v>
      </c>
      <c r="R251" s="270" t="str">
        <f t="shared" si="194"/>
        <v>-</v>
      </c>
      <c r="S251" s="270" t="str">
        <f t="shared" si="195"/>
        <v>-</v>
      </c>
      <c r="T251" s="270" t="str">
        <f t="shared" si="196"/>
        <v>-</v>
      </c>
      <c r="U251" s="270" t="str">
        <f t="shared" si="197"/>
        <v>-</v>
      </c>
      <c r="V251" s="270" t="str">
        <f t="shared" si="198"/>
        <v>-</v>
      </c>
      <c r="W251" s="114"/>
      <c r="X251" s="114"/>
      <c r="Y251" s="114"/>
      <c r="Z251" s="114"/>
      <c r="AA251" s="114"/>
      <c r="AB251" s="114"/>
      <c r="AC251" s="114"/>
      <c r="AD251" s="114"/>
      <c r="AE251" s="114"/>
      <c r="AF251" s="271" t="s">
        <v>302</v>
      </c>
      <c r="AG251" s="271" t="s">
        <v>302</v>
      </c>
      <c r="AH251" s="271" t="s">
        <v>302</v>
      </c>
      <c r="AI251" s="271" t="s">
        <v>302</v>
      </c>
      <c r="AJ251" s="271" t="s">
        <v>302</v>
      </c>
      <c r="AK251" s="271" t="s">
        <v>302</v>
      </c>
      <c r="AL251" s="271" t="s">
        <v>302</v>
      </c>
      <c r="AM251" s="271" t="s">
        <v>302</v>
      </c>
      <c r="AN251" s="271" t="s">
        <v>302</v>
      </c>
      <c r="AO251" s="271" t="s">
        <v>302</v>
      </c>
      <c r="AP251" s="271" t="s">
        <v>302</v>
      </c>
      <c r="AQ251" s="271" t="s">
        <v>302</v>
      </c>
      <c r="AR251" s="271" t="s">
        <v>302</v>
      </c>
      <c r="AS251" s="271" t="s">
        <v>302</v>
      </c>
      <c r="AT251" s="271" t="s">
        <v>302</v>
      </c>
      <c r="AU251" s="271" t="s">
        <v>302</v>
      </c>
      <c r="AV251" s="271" t="s">
        <v>302</v>
      </c>
      <c r="AW251" s="271" t="s">
        <v>302</v>
      </c>
      <c r="AX251" s="271" t="s">
        <v>302</v>
      </c>
      <c r="AY251" s="271" t="s">
        <v>302</v>
      </c>
      <c r="AZ251" s="271" t="s">
        <v>302</v>
      </c>
      <c r="BA251" s="271" t="s">
        <v>302</v>
      </c>
      <c r="BB251" s="271" t="s">
        <v>302</v>
      </c>
      <c r="BC251" s="271" t="s">
        <v>302</v>
      </c>
      <c r="BD251" s="271" t="s">
        <v>302</v>
      </c>
      <c r="BE251" s="271" t="s">
        <v>302</v>
      </c>
      <c r="BF251" s="271" t="s">
        <v>302</v>
      </c>
    </row>
    <row r="252" spans="2:58" hidden="1">
      <c r="B252" s="160" t="s">
        <v>363</v>
      </c>
      <c r="C252" s="160" t="str">
        <f t="shared" ca="1" si="199"/>
        <v>Investicijos (privataus ir NVO sektoriaus)</v>
      </c>
      <c r="D252" t="str">
        <f t="shared" si="179"/>
        <v>False</v>
      </c>
      <c r="E252" s="270" t="str">
        <f t="shared" si="181"/>
        <v>-</v>
      </c>
      <c r="F252" s="270" t="str">
        <f t="shared" si="182"/>
        <v>-</v>
      </c>
      <c r="G252" s="270" t="str">
        <f t="shared" si="183"/>
        <v>-</v>
      </c>
      <c r="H252" s="270" t="str">
        <f t="shared" si="184"/>
        <v>-</v>
      </c>
      <c r="I252" s="270" t="str">
        <f t="shared" si="185"/>
        <v>-</v>
      </c>
      <c r="J252" s="270" t="str">
        <f t="shared" si="186"/>
        <v>-</v>
      </c>
      <c r="K252" s="270" t="str">
        <f t="shared" si="187"/>
        <v>-</v>
      </c>
      <c r="L252" s="270" t="str">
        <f t="shared" si="188"/>
        <v>-</v>
      </c>
      <c r="M252" s="270" t="str">
        <f t="shared" si="189"/>
        <v>-</v>
      </c>
      <c r="N252" s="270" t="str">
        <f t="shared" si="190"/>
        <v>-</v>
      </c>
      <c r="O252" s="270" t="str">
        <f t="shared" si="191"/>
        <v>-</v>
      </c>
      <c r="P252" s="270" t="str">
        <f t="shared" si="192"/>
        <v>-</v>
      </c>
      <c r="Q252" s="270" t="str">
        <f t="shared" si="193"/>
        <v>-</v>
      </c>
      <c r="R252" s="270" t="str">
        <f t="shared" si="194"/>
        <v>-</v>
      </c>
      <c r="S252" s="270" t="str">
        <f t="shared" si="195"/>
        <v>-</v>
      </c>
      <c r="T252" s="270" t="str">
        <f t="shared" si="196"/>
        <v>-</v>
      </c>
      <c r="U252" s="270" t="str">
        <f t="shared" si="197"/>
        <v>-</v>
      </c>
      <c r="V252" s="270" t="str">
        <f t="shared" si="198"/>
        <v>-</v>
      </c>
      <c r="W252" s="114"/>
      <c r="X252" s="114"/>
      <c r="Y252" s="114"/>
      <c r="Z252" s="114"/>
      <c r="AA252" s="114"/>
      <c r="AB252" s="114"/>
      <c r="AC252" s="114"/>
      <c r="AD252" s="114"/>
      <c r="AE252" s="114"/>
      <c r="AF252" s="271" t="s">
        <v>302</v>
      </c>
      <c r="AG252" s="271" t="s">
        <v>302</v>
      </c>
      <c r="AH252" s="271" t="s">
        <v>302</v>
      </c>
      <c r="AI252" s="271" t="s">
        <v>302</v>
      </c>
      <c r="AJ252" s="271" t="s">
        <v>302</v>
      </c>
      <c r="AK252" s="271" t="s">
        <v>302</v>
      </c>
      <c r="AL252" s="271" t="s">
        <v>302</v>
      </c>
      <c r="AM252" s="271" t="s">
        <v>302</v>
      </c>
      <c r="AN252" s="271" t="s">
        <v>302</v>
      </c>
      <c r="AO252" s="271" t="s">
        <v>302</v>
      </c>
      <c r="AP252" s="271" t="s">
        <v>302</v>
      </c>
      <c r="AQ252" s="271" t="s">
        <v>302</v>
      </c>
      <c r="AR252" s="271" t="s">
        <v>302</v>
      </c>
      <c r="AS252" s="271" t="s">
        <v>302</v>
      </c>
      <c r="AT252" s="271" t="s">
        <v>302</v>
      </c>
      <c r="AU252" s="271" t="s">
        <v>302</v>
      </c>
      <c r="AV252" s="271" t="s">
        <v>302</v>
      </c>
      <c r="AW252" s="271" t="s">
        <v>302</v>
      </c>
      <c r="AX252" s="271" t="s">
        <v>302</v>
      </c>
      <c r="AY252" s="271" t="s">
        <v>302</v>
      </c>
      <c r="AZ252" s="271" t="s">
        <v>302</v>
      </c>
      <c r="BA252" s="271" t="s">
        <v>302</v>
      </c>
      <c r="BB252" s="271" t="s">
        <v>302</v>
      </c>
      <c r="BC252" s="271" t="s">
        <v>302</v>
      </c>
      <c r="BD252" s="271" t="s">
        <v>302</v>
      </c>
      <c r="BE252" s="271" t="s">
        <v>302</v>
      </c>
      <c r="BF252" s="271" t="s">
        <v>302</v>
      </c>
    </row>
    <row r="253" spans="2:58" hidden="1">
      <c r="B253" s="160" t="s">
        <v>494</v>
      </c>
      <c r="C253" s="160" t="str">
        <f t="shared" ca="1" si="199"/>
        <v>Reinvesticijos (po priemonės įgyvendinimo) (privataus ir NVO sektoriaus)</v>
      </c>
      <c r="D253" t="str">
        <f t="shared" si="179"/>
        <v>False</v>
      </c>
      <c r="E253" s="270" t="str">
        <f t="shared" si="181"/>
        <v>-</v>
      </c>
      <c r="F253" s="270" t="str">
        <f t="shared" si="182"/>
        <v>-</v>
      </c>
      <c r="G253" s="270" t="str">
        <f t="shared" si="183"/>
        <v>-</v>
      </c>
      <c r="H253" s="270" t="str">
        <f t="shared" si="184"/>
        <v>-</v>
      </c>
      <c r="I253" s="270" t="str">
        <f t="shared" si="185"/>
        <v>-</v>
      </c>
      <c r="J253" s="270" t="str">
        <f t="shared" si="186"/>
        <v>-</v>
      </c>
      <c r="K253" s="270" t="str">
        <f t="shared" si="187"/>
        <v>-</v>
      </c>
      <c r="L253" s="270" t="str">
        <f t="shared" si="188"/>
        <v>-</v>
      </c>
      <c r="M253" s="270" t="str">
        <f t="shared" si="189"/>
        <v>-</v>
      </c>
      <c r="N253" s="270" t="str">
        <f t="shared" si="190"/>
        <v>-</v>
      </c>
      <c r="O253" s="270" t="str">
        <f t="shared" si="191"/>
        <v>-</v>
      </c>
      <c r="P253" s="270" t="str">
        <f t="shared" si="192"/>
        <v>-</v>
      </c>
      <c r="Q253" s="270" t="str">
        <f t="shared" si="193"/>
        <v>-</v>
      </c>
      <c r="R253" s="270" t="str">
        <f t="shared" si="194"/>
        <v>-</v>
      </c>
      <c r="S253" s="270" t="str">
        <f t="shared" si="195"/>
        <v>-</v>
      </c>
      <c r="T253" s="270" t="str">
        <f t="shared" si="196"/>
        <v>-</v>
      </c>
      <c r="U253" s="270" t="str">
        <f t="shared" si="197"/>
        <v>-</v>
      </c>
      <c r="V253" s="270" t="str">
        <f t="shared" si="198"/>
        <v>-</v>
      </c>
      <c r="W253" s="114"/>
      <c r="X253" s="114"/>
      <c r="Y253" s="114"/>
      <c r="Z253" s="114"/>
      <c r="AA253" s="114"/>
      <c r="AB253" s="114"/>
      <c r="AC253" s="114"/>
      <c r="AD253" s="114"/>
      <c r="AE253" s="114"/>
      <c r="AF253" s="271" t="s">
        <v>302</v>
      </c>
      <c r="AG253" s="271" t="s">
        <v>302</v>
      </c>
      <c r="AH253" s="271" t="s">
        <v>302</v>
      </c>
      <c r="AI253" s="271" t="s">
        <v>302</v>
      </c>
      <c r="AJ253" s="271" t="s">
        <v>302</v>
      </c>
      <c r="AK253" s="271" t="s">
        <v>302</v>
      </c>
      <c r="AL253" s="271" t="s">
        <v>302</v>
      </c>
      <c r="AM253" s="271" t="s">
        <v>302</v>
      </c>
      <c r="AN253" s="271" t="s">
        <v>302</v>
      </c>
      <c r="AO253" s="271" t="s">
        <v>302</v>
      </c>
      <c r="AP253" s="271" t="s">
        <v>302</v>
      </c>
      <c r="AQ253" s="271" t="s">
        <v>302</v>
      </c>
      <c r="AR253" s="271" t="s">
        <v>302</v>
      </c>
      <c r="AS253" s="271" t="s">
        <v>302</v>
      </c>
      <c r="AT253" s="271" t="s">
        <v>302</v>
      </c>
      <c r="AU253" s="271" t="s">
        <v>302</v>
      </c>
      <c r="AV253" s="271" t="s">
        <v>302</v>
      </c>
      <c r="AW253" s="271" t="s">
        <v>302</v>
      </c>
      <c r="AX253" s="271" t="s">
        <v>302</v>
      </c>
      <c r="AY253" s="271" t="s">
        <v>302</v>
      </c>
      <c r="AZ253" s="271" t="s">
        <v>302</v>
      </c>
      <c r="BA253" s="271" t="s">
        <v>302</v>
      </c>
      <c r="BB253" s="271" t="s">
        <v>302</v>
      </c>
      <c r="BC253" s="271" t="s">
        <v>302</v>
      </c>
      <c r="BD253" s="271" t="s">
        <v>302</v>
      </c>
      <c r="BE253" s="271" t="s">
        <v>302</v>
      </c>
      <c r="BF253" s="271" t="s">
        <v>302</v>
      </c>
    </row>
    <row r="254" spans="2:58" hidden="1">
      <c r="B254" s="160" t="s">
        <v>495</v>
      </c>
      <c r="C254" s="160" t="str">
        <f t="shared" ca="1" si="199"/>
        <v>Reinvesticijos (po priemonės įgyvendinimo) (viešojo sektoriaus)</v>
      </c>
      <c r="D254" t="str">
        <f t="shared" si="179"/>
        <v>False</v>
      </c>
      <c r="E254" s="270" t="str">
        <f t="shared" si="181"/>
        <v>-</v>
      </c>
      <c r="F254" s="270" t="str">
        <f t="shared" si="182"/>
        <v>-</v>
      </c>
      <c r="G254" s="270" t="str">
        <f t="shared" si="183"/>
        <v>-</v>
      </c>
      <c r="H254" s="270" t="str">
        <f t="shared" si="184"/>
        <v>-</v>
      </c>
      <c r="I254" s="270" t="str">
        <f t="shared" si="185"/>
        <v>-</v>
      </c>
      <c r="J254" s="270" t="str">
        <f t="shared" si="186"/>
        <v>-</v>
      </c>
      <c r="K254" s="270" t="str">
        <f t="shared" si="187"/>
        <v>-</v>
      </c>
      <c r="L254" s="270" t="str">
        <f t="shared" si="188"/>
        <v>-</v>
      </c>
      <c r="M254" s="270" t="str">
        <f t="shared" si="189"/>
        <v>-</v>
      </c>
      <c r="N254" s="270" t="str">
        <f t="shared" si="190"/>
        <v>-</v>
      </c>
      <c r="O254" s="270" t="str">
        <f t="shared" si="191"/>
        <v>-</v>
      </c>
      <c r="P254" s="270" t="str">
        <f t="shared" si="192"/>
        <v>-</v>
      </c>
      <c r="Q254" s="270" t="str">
        <f t="shared" si="193"/>
        <v>-</v>
      </c>
      <c r="R254" s="270" t="str">
        <f t="shared" si="194"/>
        <v>-</v>
      </c>
      <c r="S254" s="270" t="str">
        <f t="shared" si="195"/>
        <v>-</v>
      </c>
      <c r="T254" s="270" t="str">
        <f t="shared" si="196"/>
        <v>-</v>
      </c>
      <c r="U254" s="270" t="str">
        <f t="shared" si="197"/>
        <v>-</v>
      </c>
      <c r="V254" s="270" t="str">
        <f t="shared" si="198"/>
        <v>-</v>
      </c>
      <c r="W254" s="114"/>
      <c r="X254" s="114"/>
      <c r="Y254" s="114"/>
      <c r="Z254" s="114"/>
      <c r="AA254" s="114"/>
      <c r="AB254" s="114"/>
      <c r="AC254" s="114"/>
      <c r="AD254" s="114"/>
      <c r="AE254" s="114"/>
      <c r="AF254" s="271" t="s">
        <v>302</v>
      </c>
      <c r="AG254" s="271" t="s">
        <v>302</v>
      </c>
      <c r="AH254" s="271" t="s">
        <v>302</v>
      </c>
      <c r="AI254" s="271" t="s">
        <v>302</v>
      </c>
      <c r="AJ254" s="271" t="s">
        <v>302</v>
      </c>
      <c r="AK254" s="271" t="s">
        <v>302</v>
      </c>
      <c r="AL254" s="271" t="s">
        <v>302</v>
      </c>
      <c r="AM254" s="271" t="s">
        <v>302</v>
      </c>
      <c r="AN254" s="271" t="s">
        <v>302</v>
      </c>
      <c r="AO254" s="271" t="s">
        <v>302</v>
      </c>
      <c r="AP254" s="271" t="s">
        <v>302</v>
      </c>
      <c r="AQ254" s="271" t="s">
        <v>302</v>
      </c>
      <c r="AR254" s="271" t="s">
        <v>302</v>
      </c>
      <c r="AS254" s="271" t="s">
        <v>302</v>
      </c>
      <c r="AT254" s="271" t="s">
        <v>302</v>
      </c>
      <c r="AU254" s="271" t="s">
        <v>302</v>
      </c>
      <c r="AV254" s="271" t="s">
        <v>302</v>
      </c>
      <c r="AW254" s="271" t="s">
        <v>302</v>
      </c>
      <c r="AX254" s="271" t="s">
        <v>302</v>
      </c>
      <c r="AY254" s="271" t="s">
        <v>302</v>
      </c>
      <c r="AZ254" s="271" t="s">
        <v>302</v>
      </c>
      <c r="BA254" s="271" t="s">
        <v>302</v>
      </c>
      <c r="BB254" s="271" t="s">
        <v>302</v>
      </c>
      <c r="BC254" s="271" t="s">
        <v>302</v>
      </c>
      <c r="BD254" s="271" t="s">
        <v>302</v>
      </c>
      <c r="BE254" s="271" t="s">
        <v>302</v>
      </c>
      <c r="BF254" s="271" t="s">
        <v>302</v>
      </c>
    </row>
    <row r="255" spans="2:58" hidden="1">
      <c r="B255" s="160" t="s">
        <v>364</v>
      </c>
      <c r="C255" s="160" t="str">
        <f t="shared" ca="1" si="199"/>
        <v>Likutinė vertė</v>
      </c>
      <c r="D255" t="str">
        <f t="shared" si="179"/>
        <v>False</v>
      </c>
      <c r="E255" s="270" t="str">
        <f t="shared" si="181"/>
        <v>-</v>
      </c>
      <c r="F255" s="270" t="str">
        <f t="shared" si="182"/>
        <v>-</v>
      </c>
      <c r="G255" s="270" t="str">
        <f t="shared" si="183"/>
        <v>-</v>
      </c>
      <c r="H255" s="270" t="str">
        <f t="shared" si="184"/>
        <v>-</v>
      </c>
      <c r="I255" s="270" t="str">
        <f t="shared" si="185"/>
        <v>-</v>
      </c>
      <c r="J255" s="270" t="str">
        <f t="shared" si="186"/>
        <v>-</v>
      </c>
      <c r="K255" s="270" t="str">
        <f t="shared" si="187"/>
        <v>-</v>
      </c>
      <c r="L255" s="270" t="str">
        <f t="shared" si="188"/>
        <v>-</v>
      </c>
      <c r="M255" s="270" t="str">
        <f t="shared" si="189"/>
        <v>-</v>
      </c>
      <c r="N255" s="270" t="str">
        <f t="shared" si="190"/>
        <v>-</v>
      </c>
      <c r="O255" s="270" t="str">
        <f t="shared" si="191"/>
        <v>-</v>
      </c>
      <c r="P255" s="270" t="str">
        <f t="shared" si="192"/>
        <v>-</v>
      </c>
      <c r="Q255" s="270" t="str">
        <f t="shared" si="193"/>
        <v>-</v>
      </c>
      <c r="R255" s="270" t="str">
        <f t="shared" si="194"/>
        <v>-</v>
      </c>
      <c r="S255" s="270" t="str">
        <f t="shared" si="195"/>
        <v>-</v>
      </c>
      <c r="T255" s="270" t="str">
        <f t="shared" si="196"/>
        <v>-</v>
      </c>
      <c r="U255" s="270" t="str">
        <f t="shared" si="197"/>
        <v>-</v>
      </c>
      <c r="V255" s="270" t="str">
        <f t="shared" si="198"/>
        <v>-</v>
      </c>
      <c r="W255" s="114"/>
      <c r="X255" s="114"/>
      <c r="Y255" s="114"/>
      <c r="Z255" s="114"/>
      <c r="AA255" s="114"/>
      <c r="AB255" s="114"/>
      <c r="AC255" s="114"/>
      <c r="AD255" s="114"/>
      <c r="AE255" s="114"/>
      <c r="AF255" s="271" t="s">
        <v>302</v>
      </c>
      <c r="AG255" s="271" t="s">
        <v>302</v>
      </c>
      <c r="AH255" s="271" t="s">
        <v>302</v>
      </c>
      <c r="AI255" s="271" t="s">
        <v>302</v>
      </c>
      <c r="AJ255" s="271" t="s">
        <v>302</v>
      </c>
      <c r="AK255" s="271" t="s">
        <v>302</v>
      </c>
      <c r="AL255" s="271" t="s">
        <v>302</v>
      </c>
      <c r="AM255" s="271" t="s">
        <v>302</v>
      </c>
      <c r="AN255" s="271" t="s">
        <v>302</v>
      </c>
      <c r="AO255" s="271" t="s">
        <v>302</v>
      </c>
      <c r="AP255" s="271" t="s">
        <v>302</v>
      </c>
      <c r="AQ255" s="271" t="s">
        <v>302</v>
      </c>
      <c r="AR255" s="271" t="s">
        <v>302</v>
      </c>
      <c r="AS255" s="271" t="s">
        <v>302</v>
      </c>
      <c r="AT255" s="271" t="s">
        <v>302</v>
      </c>
      <c r="AU255" s="271" t="s">
        <v>302</v>
      </c>
      <c r="AV255" s="271" t="s">
        <v>302</v>
      </c>
      <c r="AW255" s="271" t="s">
        <v>302</v>
      </c>
      <c r="AX255" s="271" t="s">
        <v>302</v>
      </c>
      <c r="AY255" s="271" t="s">
        <v>302</v>
      </c>
      <c r="AZ255" s="271" t="s">
        <v>302</v>
      </c>
      <c r="BA255" s="271" t="s">
        <v>302</v>
      </c>
      <c r="BB255" s="271" t="s">
        <v>302</v>
      </c>
      <c r="BC255" s="271" t="s">
        <v>302</v>
      </c>
      <c r="BD255" s="271" t="s">
        <v>302</v>
      </c>
      <c r="BE255" s="271" t="s">
        <v>302</v>
      </c>
      <c r="BF255" s="271" t="s">
        <v>302</v>
      </c>
    </row>
    <row r="256" spans="2:58" hidden="1">
      <c r="B256" s="160" t="s">
        <v>365</v>
      </c>
      <c r="C256" s="160" t="str">
        <f t="shared" ca="1" si="199"/>
        <v>Veikla</v>
      </c>
      <c r="D256" t="str">
        <f t="shared" si="179"/>
        <v>False</v>
      </c>
      <c r="E256" s="270" t="str">
        <f t="shared" si="181"/>
        <v>-</v>
      </c>
      <c r="F256" s="270" t="str">
        <f t="shared" si="182"/>
        <v>-</v>
      </c>
      <c r="G256" s="270" t="str">
        <f t="shared" si="183"/>
        <v>-</v>
      </c>
      <c r="H256" s="270" t="str">
        <f t="shared" si="184"/>
        <v>-</v>
      </c>
      <c r="I256" s="270" t="str">
        <f t="shared" si="185"/>
        <v>-</v>
      </c>
      <c r="J256" s="270" t="str">
        <f t="shared" si="186"/>
        <v>-</v>
      </c>
      <c r="K256" s="270" t="str">
        <f t="shared" si="187"/>
        <v>-</v>
      </c>
      <c r="L256" s="270" t="str">
        <f t="shared" si="188"/>
        <v>-</v>
      </c>
      <c r="M256" s="270" t="str">
        <f t="shared" si="189"/>
        <v>-</v>
      </c>
      <c r="N256" s="270" t="str">
        <f t="shared" si="190"/>
        <v>-</v>
      </c>
      <c r="O256" s="270" t="str">
        <f t="shared" si="191"/>
        <v>-</v>
      </c>
      <c r="P256" s="270" t="str">
        <f t="shared" si="192"/>
        <v>-</v>
      </c>
      <c r="Q256" s="270" t="str">
        <f t="shared" si="193"/>
        <v>-</v>
      </c>
      <c r="R256" s="270" t="str">
        <f t="shared" si="194"/>
        <v>-</v>
      </c>
      <c r="S256" s="270" t="str">
        <f t="shared" si="195"/>
        <v>-</v>
      </c>
      <c r="T256" s="270" t="str">
        <f t="shared" si="196"/>
        <v>-</v>
      </c>
      <c r="U256" s="270" t="str">
        <f t="shared" si="197"/>
        <v>-</v>
      </c>
      <c r="V256" s="270" t="str">
        <f t="shared" si="198"/>
        <v>-</v>
      </c>
      <c r="W256" s="114"/>
      <c r="X256" s="114"/>
      <c r="Y256" s="114"/>
      <c r="Z256" s="114"/>
      <c r="AA256" s="114"/>
      <c r="AB256" s="114"/>
      <c r="AC256" s="114"/>
      <c r="AD256" s="114"/>
      <c r="AE256" s="114"/>
      <c r="AF256" s="271" t="s">
        <v>302</v>
      </c>
      <c r="AG256" s="271" t="s">
        <v>302</v>
      </c>
      <c r="AH256" s="271" t="s">
        <v>302</v>
      </c>
      <c r="AI256" s="271" t="s">
        <v>302</v>
      </c>
      <c r="AJ256" s="271" t="s">
        <v>302</v>
      </c>
      <c r="AK256" s="271" t="s">
        <v>302</v>
      </c>
      <c r="AL256" s="271" t="s">
        <v>302</v>
      </c>
      <c r="AM256" s="271" t="s">
        <v>302</v>
      </c>
      <c r="AN256" s="271" t="s">
        <v>302</v>
      </c>
      <c r="AO256" s="271" t="s">
        <v>302</v>
      </c>
      <c r="AP256" s="271" t="s">
        <v>302</v>
      </c>
      <c r="AQ256" s="271" t="s">
        <v>302</v>
      </c>
      <c r="AR256" s="271" t="s">
        <v>302</v>
      </c>
      <c r="AS256" s="271" t="s">
        <v>302</v>
      </c>
      <c r="AT256" s="271" t="s">
        <v>302</v>
      </c>
      <c r="AU256" s="271" t="s">
        <v>302</v>
      </c>
      <c r="AV256" s="271" t="s">
        <v>302</v>
      </c>
      <c r="AW256" s="271" t="s">
        <v>302</v>
      </c>
      <c r="AX256" s="271" t="s">
        <v>302</v>
      </c>
      <c r="AY256" s="271" t="s">
        <v>302</v>
      </c>
      <c r="AZ256" s="271" t="s">
        <v>302</v>
      </c>
      <c r="BA256" s="271" t="s">
        <v>302</v>
      </c>
      <c r="BB256" s="271" t="s">
        <v>302</v>
      </c>
      <c r="BC256" s="271" t="s">
        <v>302</v>
      </c>
      <c r="BD256" s="271" t="s">
        <v>302</v>
      </c>
      <c r="BE256" s="271" t="s">
        <v>302</v>
      </c>
      <c r="BF256" s="271" t="s">
        <v>302</v>
      </c>
    </row>
    <row r="257" spans="2:58" hidden="1">
      <c r="B257" s="160" t="s">
        <v>366</v>
      </c>
      <c r="C257" s="160" t="str">
        <f t="shared" ca="1" si="199"/>
        <v>Veikla</v>
      </c>
      <c r="D257" t="str">
        <f t="shared" si="179"/>
        <v>False</v>
      </c>
      <c r="E257" s="270" t="str">
        <f t="shared" si="181"/>
        <v>-</v>
      </c>
      <c r="F257" s="270" t="str">
        <f t="shared" si="182"/>
        <v>-</v>
      </c>
      <c r="G257" s="270" t="str">
        <f t="shared" si="183"/>
        <v>-</v>
      </c>
      <c r="H257" s="270" t="str">
        <f t="shared" si="184"/>
        <v>-</v>
      </c>
      <c r="I257" s="270" t="str">
        <f t="shared" si="185"/>
        <v>-</v>
      </c>
      <c r="J257" s="270" t="str">
        <f t="shared" si="186"/>
        <v>-</v>
      </c>
      <c r="K257" s="270" t="str">
        <f t="shared" si="187"/>
        <v>-</v>
      </c>
      <c r="L257" s="270" t="str">
        <f t="shared" si="188"/>
        <v>-</v>
      </c>
      <c r="M257" s="270" t="str">
        <f t="shared" si="189"/>
        <v>-</v>
      </c>
      <c r="N257" s="270" t="str">
        <f t="shared" si="190"/>
        <v>-</v>
      </c>
      <c r="O257" s="270" t="str">
        <f t="shared" si="191"/>
        <v>-</v>
      </c>
      <c r="P257" s="270" t="str">
        <f t="shared" si="192"/>
        <v>-</v>
      </c>
      <c r="Q257" s="270" t="str">
        <f t="shared" si="193"/>
        <v>-</v>
      </c>
      <c r="R257" s="270" t="str">
        <f t="shared" si="194"/>
        <v>-</v>
      </c>
      <c r="S257" s="270" t="str">
        <f t="shared" si="195"/>
        <v>-</v>
      </c>
      <c r="T257" s="270" t="str">
        <f t="shared" si="196"/>
        <v>-</v>
      </c>
      <c r="U257" s="270" t="str">
        <f t="shared" si="197"/>
        <v>-</v>
      </c>
      <c r="V257" s="270" t="str">
        <f t="shared" si="198"/>
        <v>-</v>
      </c>
      <c r="W257" s="114"/>
      <c r="X257" s="114"/>
      <c r="Y257" s="114"/>
      <c r="Z257" s="114"/>
      <c r="AA257" s="114"/>
      <c r="AB257" s="114"/>
      <c r="AC257" s="114"/>
      <c r="AD257" s="114"/>
      <c r="AE257" s="114"/>
      <c r="AF257" s="271" t="s">
        <v>302</v>
      </c>
      <c r="AG257" s="271" t="s">
        <v>302</v>
      </c>
      <c r="AH257" s="271" t="s">
        <v>302</v>
      </c>
      <c r="AI257" s="271" t="s">
        <v>302</v>
      </c>
      <c r="AJ257" s="271" t="s">
        <v>302</v>
      </c>
      <c r="AK257" s="271" t="s">
        <v>302</v>
      </c>
      <c r="AL257" s="271" t="s">
        <v>302</v>
      </c>
      <c r="AM257" s="271" t="s">
        <v>302</v>
      </c>
      <c r="AN257" s="271" t="s">
        <v>302</v>
      </c>
      <c r="AO257" s="271" t="s">
        <v>302</v>
      </c>
      <c r="AP257" s="271" t="s">
        <v>302</v>
      </c>
      <c r="AQ257" s="271" t="s">
        <v>302</v>
      </c>
      <c r="AR257" s="271" t="s">
        <v>302</v>
      </c>
      <c r="AS257" s="271" t="s">
        <v>302</v>
      </c>
      <c r="AT257" s="271" t="s">
        <v>302</v>
      </c>
      <c r="AU257" s="271" t="s">
        <v>302</v>
      </c>
      <c r="AV257" s="271" t="s">
        <v>302</v>
      </c>
      <c r="AW257" s="271" t="s">
        <v>302</v>
      </c>
      <c r="AX257" s="271" t="s">
        <v>302</v>
      </c>
      <c r="AY257" s="271" t="s">
        <v>302</v>
      </c>
      <c r="AZ257" s="271" t="s">
        <v>302</v>
      </c>
      <c r="BA257" s="271" t="s">
        <v>302</v>
      </c>
      <c r="BB257" s="271" t="s">
        <v>302</v>
      </c>
      <c r="BC257" s="271" t="s">
        <v>302</v>
      </c>
      <c r="BD257" s="271" t="s">
        <v>302</v>
      </c>
      <c r="BE257" s="271" t="s">
        <v>302</v>
      </c>
      <c r="BF257" s="271" t="s">
        <v>302</v>
      </c>
    </row>
    <row r="258" spans="2:58" hidden="1">
      <c r="B258" s="160" t="s">
        <v>367</v>
      </c>
      <c r="C258" s="160" t="str">
        <f t="shared" ca="1" si="199"/>
        <v>Veikla</v>
      </c>
      <c r="D258" t="str">
        <f t="shared" si="179"/>
        <v>False</v>
      </c>
      <c r="E258" s="270" t="str">
        <f t="shared" si="181"/>
        <v>-</v>
      </c>
      <c r="F258" s="270" t="str">
        <f t="shared" si="182"/>
        <v>-</v>
      </c>
      <c r="G258" s="270" t="str">
        <f t="shared" si="183"/>
        <v>-</v>
      </c>
      <c r="H258" s="270" t="str">
        <f t="shared" si="184"/>
        <v>-</v>
      </c>
      <c r="I258" s="270" t="str">
        <f t="shared" si="185"/>
        <v>-</v>
      </c>
      <c r="J258" s="270" t="str">
        <f t="shared" si="186"/>
        <v>-</v>
      </c>
      <c r="K258" s="270" t="str">
        <f t="shared" si="187"/>
        <v>-</v>
      </c>
      <c r="L258" s="270" t="str">
        <f t="shared" si="188"/>
        <v>-</v>
      </c>
      <c r="M258" s="270" t="str">
        <f t="shared" si="189"/>
        <v>-</v>
      </c>
      <c r="N258" s="270" t="str">
        <f t="shared" si="190"/>
        <v>-</v>
      </c>
      <c r="O258" s="270" t="str">
        <f t="shared" si="191"/>
        <v>-</v>
      </c>
      <c r="P258" s="270" t="str">
        <f t="shared" si="192"/>
        <v>-</v>
      </c>
      <c r="Q258" s="270" t="str">
        <f t="shared" si="193"/>
        <v>-</v>
      </c>
      <c r="R258" s="270" t="str">
        <f t="shared" si="194"/>
        <v>-</v>
      </c>
      <c r="S258" s="270" t="str">
        <f t="shared" si="195"/>
        <v>-</v>
      </c>
      <c r="T258" s="270" t="str">
        <f t="shared" si="196"/>
        <v>-</v>
      </c>
      <c r="U258" s="270" t="str">
        <f t="shared" si="197"/>
        <v>-</v>
      </c>
      <c r="V258" s="270" t="str">
        <f t="shared" si="198"/>
        <v>-</v>
      </c>
      <c r="W258" s="114"/>
      <c r="X258" s="114"/>
      <c r="Y258" s="114"/>
      <c r="Z258" s="114"/>
      <c r="AA258" s="114"/>
      <c r="AB258" s="114"/>
      <c r="AC258" s="114"/>
      <c r="AD258" s="114"/>
      <c r="AE258" s="114"/>
      <c r="AF258" s="271" t="s">
        <v>302</v>
      </c>
      <c r="AG258" s="271" t="s">
        <v>302</v>
      </c>
      <c r="AH258" s="271" t="s">
        <v>302</v>
      </c>
      <c r="AI258" s="271" t="s">
        <v>302</v>
      </c>
      <c r="AJ258" s="271" t="s">
        <v>302</v>
      </c>
      <c r="AK258" s="271" t="s">
        <v>302</v>
      </c>
      <c r="AL258" s="271" t="s">
        <v>302</v>
      </c>
      <c r="AM258" s="271" t="s">
        <v>302</v>
      </c>
      <c r="AN258" s="271" t="s">
        <v>302</v>
      </c>
      <c r="AO258" s="271" t="s">
        <v>302</v>
      </c>
      <c r="AP258" s="271" t="s">
        <v>302</v>
      </c>
      <c r="AQ258" s="271" t="s">
        <v>302</v>
      </c>
      <c r="AR258" s="271" t="s">
        <v>302</v>
      </c>
      <c r="AS258" s="271" t="s">
        <v>302</v>
      </c>
      <c r="AT258" s="271" t="s">
        <v>302</v>
      </c>
      <c r="AU258" s="271" t="s">
        <v>302</v>
      </c>
      <c r="AV258" s="271" t="s">
        <v>302</v>
      </c>
      <c r="AW258" s="271" t="s">
        <v>302</v>
      </c>
      <c r="AX258" s="271" t="s">
        <v>302</v>
      </c>
      <c r="AY258" s="271" t="s">
        <v>302</v>
      </c>
      <c r="AZ258" s="271" t="s">
        <v>302</v>
      </c>
      <c r="BA258" s="271" t="s">
        <v>302</v>
      </c>
      <c r="BB258" s="271" t="s">
        <v>302</v>
      </c>
      <c r="BC258" s="271" t="s">
        <v>302</v>
      </c>
      <c r="BD258" s="271" t="s">
        <v>302</v>
      </c>
      <c r="BE258" s="271" t="s">
        <v>302</v>
      </c>
      <c r="BF258" s="271" t="s">
        <v>302</v>
      </c>
    </row>
    <row r="259" spans="2:58" hidden="1">
      <c r="B259" s="160" t="s">
        <v>368</v>
      </c>
      <c r="C259" s="160" t="str">
        <f t="shared" ca="1" si="199"/>
        <v>Veikla</v>
      </c>
      <c r="D259" t="str">
        <f t="shared" si="179"/>
        <v>False</v>
      </c>
      <c r="E259" s="270" t="str">
        <f t="shared" si="181"/>
        <v>-</v>
      </c>
      <c r="F259" s="270" t="str">
        <f t="shared" si="182"/>
        <v>-</v>
      </c>
      <c r="G259" s="270" t="str">
        <f t="shared" si="183"/>
        <v>-</v>
      </c>
      <c r="H259" s="270" t="str">
        <f t="shared" si="184"/>
        <v>-</v>
      </c>
      <c r="I259" s="270" t="str">
        <f t="shared" si="185"/>
        <v>-</v>
      </c>
      <c r="J259" s="270" t="str">
        <f t="shared" si="186"/>
        <v>-</v>
      </c>
      <c r="K259" s="270" t="str">
        <f t="shared" si="187"/>
        <v>-</v>
      </c>
      <c r="L259" s="270" t="str">
        <f t="shared" si="188"/>
        <v>-</v>
      </c>
      <c r="M259" s="270" t="str">
        <f t="shared" si="189"/>
        <v>-</v>
      </c>
      <c r="N259" s="270" t="str">
        <f t="shared" si="190"/>
        <v>-</v>
      </c>
      <c r="O259" s="270" t="str">
        <f t="shared" si="191"/>
        <v>-</v>
      </c>
      <c r="P259" s="270" t="str">
        <f t="shared" si="192"/>
        <v>-</v>
      </c>
      <c r="Q259" s="270" t="str">
        <f t="shared" si="193"/>
        <v>-</v>
      </c>
      <c r="R259" s="270" t="str">
        <f t="shared" si="194"/>
        <v>-</v>
      </c>
      <c r="S259" s="270" t="str">
        <f t="shared" si="195"/>
        <v>-</v>
      </c>
      <c r="T259" s="270" t="str">
        <f t="shared" si="196"/>
        <v>-</v>
      </c>
      <c r="U259" s="270" t="str">
        <f t="shared" si="197"/>
        <v>-</v>
      </c>
      <c r="V259" s="270" t="str">
        <f t="shared" si="198"/>
        <v>-</v>
      </c>
      <c r="W259" s="114"/>
      <c r="X259" s="114"/>
      <c r="Y259" s="114"/>
      <c r="Z259" s="114"/>
      <c r="AA259" s="114"/>
      <c r="AB259" s="114"/>
      <c r="AC259" s="114"/>
      <c r="AD259" s="114"/>
      <c r="AE259" s="114"/>
      <c r="AF259" s="271" t="s">
        <v>302</v>
      </c>
      <c r="AG259" s="271" t="s">
        <v>302</v>
      </c>
      <c r="AH259" s="271" t="s">
        <v>302</v>
      </c>
      <c r="AI259" s="271" t="s">
        <v>302</v>
      </c>
      <c r="AJ259" s="271" t="s">
        <v>302</v>
      </c>
      <c r="AK259" s="271" t="s">
        <v>302</v>
      </c>
      <c r="AL259" s="271" t="s">
        <v>302</v>
      </c>
      <c r="AM259" s="271" t="s">
        <v>302</v>
      </c>
      <c r="AN259" s="271" t="s">
        <v>302</v>
      </c>
      <c r="AO259" s="271" t="s">
        <v>302</v>
      </c>
      <c r="AP259" s="271" t="s">
        <v>302</v>
      </c>
      <c r="AQ259" s="271" t="s">
        <v>302</v>
      </c>
      <c r="AR259" s="271" t="s">
        <v>302</v>
      </c>
      <c r="AS259" s="271" t="s">
        <v>302</v>
      </c>
      <c r="AT259" s="271" t="s">
        <v>302</v>
      </c>
      <c r="AU259" s="271" t="s">
        <v>302</v>
      </c>
      <c r="AV259" s="271" t="s">
        <v>302</v>
      </c>
      <c r="AW259" s="271" t="s">
        <v>302</v>
      </c>
      <c r="AX259" s="271" t="s">
        <v>302</v>
      </c>
      <c r="AY259" s="271" t="s">
        <v>302</v>
      </c>
      <c r="AZ259" s="271" t="s">
        <v>302</v>
      </c>
      <c r="BA259" s="271" t="s">
        <v>302</v>
      </c>
      <c r="BB259" s="271" t="s">
        <v>302</v>
      </c>
      <c r="BC259" s="271" t="s">
        <v>302</v>
      </c>
      <c r="BD259" s="271" t="s">
        <v>302</v>
      </c>
      <c r="BE259" s="271" t="s">
        <v>302</v>
      </c>
      <c r="BF259" s="271" t="s">
        <v>302</v>
      </c>
    </row>
    <row r="260" spans="2:58" hidden="1">
      <c r="B260" s="160" t="s">
        <v>369</v>
      </c>
      <c r="C260" s="160" t="str">
        <f t="shared" ca="1" si="199"/>
        <v>Veikla</v>
      </c>
      <c r="D260" t="str">
        <f t="shared" si="179"/>
        <v>False</v>
      </c>
      <c r="E260" s="270" t="str">
        <f t="shared" si="181"/>
        <v>-</v>
      </c>
      <c r="F260" s="270" t="str">
        <f t="shared" si="182"/>
        <v>-</v>
      </c>
      <c r="G260" s="270" t="str">
        <f t="shared" si="183"/>
        <v>-</v>
      </c>
      <c r="H260" s="270" t="str">
        <f t="shared" si="184"/>
        <v>-</v>
      </c>
      <c r="I260" s="270" t="str">
        <f t="shared" si="185"/>
        <v>-</v>
      </c>
      <c r="J260" s="270" t="str">
        <f t="shared" si="186"/>
        <v>-</v>
      </c>
      <c r="K260" s="270" t="str">
        <f t="shared" si="187"/>
        <v>-</v>
      </c>
      <c r="L260" s="270" t="str">
        <f t="shared" si="188"/>
        <v>-</v>
      </c>
      <c r="M260" s="270" t="str">
        <f t="shared" si="189"/>
        <v>-</v>
      </c>
      <c r="N260" s="270" t="str">
        <f t="shared" si="190"/>
        <v>-</v>
      </c>
      <c r="O260" s="270" t="str">
        <f t="shared" si="191"/>
        <v>-</v>
      </c>
      <c r="P260" s="270" t="str">
        <f t="shared" si="192"/>
        <v>-</v>
      </c>
      <c r="Q260" s="270" t="str">
        <f t="shared" si="193"/>
        <v>-</v>
      </c>
      <c r="R260" s="270" t="str">
        <f t="shared" si="194"/>
        <v>-</v>
      </c>
      <c r="S260" s="270" t="str">
        <f t="shared" si="195"/>
        <v>-</v>
      </c>
      <c r="T260" s="270" t="str">
        <f t="shared" si="196"/>
        <v>-</v>
      </c>
      <c r="U260" s="270" t="str">
        <f t="shared" si="197"/>
        <v>-</v>
      </c>
      <c r="V260" s="270" t="str">
        <f t="shared" si="198"/>
        <v>-</v>
      </c>
      <c r="W260" s="114"/>
      <c r="X260" s="114"/>
      <c r="Y260" s="114"/>
      <c r="Z260" s="114"/>
      <c r="AA260" s="114"/>
      <c r="AB260" s="114"/>
      <c r="AC260" s="114"/>
      <c r="AD260" s="114"/>
      <c r="AE260" s="114"/>
      <c r="AF260" s="271" t="s">
        <v>302</v>
      </c>
      <c r="AG260" s="271" t="s">
        <v>302</v>
      </c>
      <c r="AH260" s="271" t="s">
        <v>302</v>
      </c>
      <c r="AI260" s="271" t="s">
        <v>302</v>
      </c>
      <c r="AJ260" s="271" t="s">
        <v>302</v>
      </c>
      <c r="AK260" s="271" t="s">
        <v>302</v>
      </c>
      <c r="AL260" s="271" t="s">
        <v>302</v>
      </c>
      <c r="AM260" s="271" t="s">
        <v>302</v>
      </c>
      <c r="AN260" s="271" t="s">
        <v>302</v>
      </c>
      <c r="AO260" s="271" t="s">
        <v>302</v>
      </c>
      <c r="AP260" s="271" t="s">
        <v>302</v>
      </c>
      <c r="AQ260" s="271" t="s">
        <v>302</v>
      </c>
      <c r="AR260" s="271" t="s">
        <v>302</v>
      </c>
      <c r="AS260" s="271" t="s">
        <v>302</v>
      </c>
      <c r="AT260" s="271" t="s">
        <v>302</v>
      </c>
      <c r="AU260" s="271" t="s">
        <v>302</v>
      </c>
      <c r="AV260" s="271" t="s">
        <v>302</v>
      </c>
      <c r="AW260" s="271" t="s">
        <v>302</v>
      </c>
      <c r="AX260" s="271" t="s">
        <v>302</v>
      </c>
      <c r="AY260" s="271" t="s">
        <v>302</v>
      </c>
      <c r="AZ260" s="271" t="s">
        <v>302</v>
      </c>
      <c r="BA260" s="271" t="s">
        <v>302</v>
      </c>
      <c r="BB260" s="271" t="s">
        <v>302</v>
      </c>
      <c r="BC260" s="271" t="s">
        <v>302</v>
      </c>
      <c r="BD260" s="271" t="s">
        <v>302</v>
      </c>
      <c r="BE260" s="271" t="s">
        <v>302</v>
      </c>
      <c r="BF260" s="271" t="s">
        <v>302</v>
      </c>
    </row>
    <row r="261" spans="2:58" hidden="1">
      <c r="B261" s="160" t="s">
        <v>370</v>
      </c>
      <c r="C261" s="160" t="str">
        <f t="shared" ca="1" si="199"/>
        <v>Veikla</v>
      </c>
      <c r="D261" t="str">
        <f t="shared" ref="D261:D297" si="200">IF(COUNTIF(E261:BF261,"-")&lt;18,"True","False")</f>
        <v>False</v>
      </c>
      <c r="E261" s="270" t="str">
        <f t="shared" si="181"/>
        <v>-</v>
      </c>
      <c r="F261" s="270" t="str">
        <f t="shared" si="182"/>
        <v>-</v>
      </c>
      <c r="G261" s="270" t="str">
        <f t="shared" si="183"/>
        <v>-</v>
      </c>
      <c r="H261" s="270" t="str">
        <f t="shared" si="184"/>
        <v>-</v>
      </c>
      <c r="I261" s="270" t="str">
        <f t="shared" si="185"/>
        <v>-</v>
      </c>
      <c r="J261" s="270" t="str">
        <f t="shared" si="186"/>
        <v>-</v>
      </c>
      <c r="K261" s="270" t="str">
        <f t="shared" si="187"/>
        <v>-</v>
      </c>
      <c r="L261" s="270" t="str">
        <f t="shared" si="188"/>
        <v>-</v>
      </c>
      <c r="M261" s="270" t="str">
        <f t="shared" si="189"/>
        <v>-</v>
      </c>
      <c r="N261" s="270" t="str">
        <f t="shared" si="190"/>
        <v>-</v>
      </c>
      <c r="O261" s="270" t="str">
        <f t="shared" si="191"/>
        <v>-</v>
      </c>
      <c r="P261" s="270" t="str">
        <f t="shared" si="192"/>
        <v>-</v>
      </c>
      <c r="Q261" s="270" t="str">
        <f t="shared" si="193"/>
        <v>-</v>
      </c>
      <c r="R261" s="270" t="str">
        <f t="shared" si="194"/>
        <v>-</v>
      </c>
      <c r="S261" s="270" t="str">
        <f t="shared" si="195"/>
        <v>-</v>
      </c>
      <c r="T261" s="270" t="str">
        <f t="shared" si="196"/>
        <v>-</v>
      </c>
      <c r="U261" s="270" t="str">
        <f t="shared" si="197"/>
        <v>-</v>
      </c>
      <c r="V261" s="270" t="str">
        <f t="shared" si="198"/>
        <v>-</v>
      </c>
      <c r="W261" s="114"/>
      <c r="X261" s="114"/>
      <c r="Y261" s="114"/>
      <c r="Z261" s="114"/>
      <c r="AA261" s="114"/>
      <c r="AB261" s="114"/>
      <c r="AC261" s="114"/>
      <c r="AD261" s="114"/>
      <c r="AE261" s="114"/>
      <c r="AF261" s="271" t="s">
        <v>302</v>
      </c>
      <c r="AG261" s="271" t="s">
        <v>302</v>
      </c>
      <c r="AH261" s="271" t="s">
        <v>302</v>
      </c>
      <c r="AI261" s="271" t="s">
        <v>302</v>
      </c>
      <c r="AJ261" s="271" t="s">
        <v>302</v>
      </c>
      <c r="AK261" s="271" t="s">
        <v>302</v>
      </c>
      <c r="AL261" s="271" t="s">
        <v>302</v>
      </c>
      <c r="AM261" s="271" t="s">
        <v>302</v>
      </c>
      <c r="AN261" s="271" t="s">
        <v>302</v>
      </c>
      <c r="AO261" s="271" t="s">
        <v>302</v>
      </c>
      <c r="AP261" s="271" t="s">
        <v>302</v>
      </c>
      <c r="AQ261" s="271" t="s">
        <v>302</v>
      </c>
      <c r="AR261" s="271" t="s">
        <v>302</v>
      </c>
      <c r="AS261" s="271" t="s">
        <v>302</v>
      </c>
      <c r="AT261" s="271" t="s">
        <v>302</v>
      </c>
      <c r="AU261" s="271" t="s">
        <v>302</v>
      </c>
      <c r="AV261" s="271" t="s">
        <v>302</v>
      </c>
      <c r="AW261" s="271" t="s">
        <v>302</v>
      </c>
      <c r="AX261" s="271" t="s">
        <v>302</v>
      </c>
      <c r="AY261" s="271" t="s">
        <v>302</v>
      </c>
      <c r="AZ261" s="271" t="s">
        <v>302</v>
      </c>
      <c r="BA261" s="271" t="s">
        <v>302</v>
      </c>
      <c r="BB261" s="271" t="s">
        <v>302</v>
      </c>
      <c r="BC261" s="271" t="s">
        <v>302</v>
      </c>
      <c r="BD261" s="271" t="s">
        <v>302</v>
      </c>
      <c r="BE261" s="271" t="s">
        <v>302</v>
      </c>
      <c r="BF261" s="271" t="s">
        <v>302</v>
      </c>
    </row>
    <row r="262" spans="2:58" hidden="1">
      <c r="B262" s="160" t="s">
        <v>371</v>
      </c>
      <c r="C262" s="160" t="str">
        <f t="shared" ca="1" si="199"/>
        <v>Veikla</v>
      </c>
      <c r="D262" t="str">
        <f t="shared" si="200"/>
        <v>False</v>
      </c>
      <c r="E262" s="270" t="str">
        <f t="shared" si="181"/>
        <v>-</v>
      </c>
      <c r="F262" s="270" t="str">
        <f t="shared" si="182"/>
        <v>-</v>
      </c>
      <c r="G262" s="270" t="str">
        <f t="shared" si="183"/>
        <v>-</v>
      </c>
      <c r="H262" s="270" t="str">
        <f t="shared" si="184"/>
        <v>-</v>
      </c>
      <c r="I262" s="270" t="str">
        <f t="shared" si="185"/>
        <v>-</v>
      </c>
      <c r="J262" s="270" t="str">
        <f t="shared" si="186"/>
        <v>-</v>
      </c>
      <c r="K262" s="270" t="str">
        <f t="shared" si="187"/>
        <v>-</v>
      </c>
      <c r="L262" s="270" t="str">
        <f t="shared" si="188"/>
        <v>-</v>
      </c>
      <c r="M262" s="270" t="str">
        <f t="shared" si="189"/>
        <v>-</v>
      </c>
      <c r="N262" s="270" t="str">
        <f t="shared" si="190"/>
        <v>-</v>
      </c>
      <c r="O262" s="270" t="str">
        <f t="shared" si="191"/>
        <v>-</v>
      </c>
      <c r="P262" s="270" t="str">
        <f t="shared" si="192"/>
        <v>-</v>
      </c>
      <c r="Q262" s="270" t="str">
        <f t="shared" si="193"/>
        <v>-</v>
      </c>
      <c r="R262" s="270" t="str">
        <f t="shared" si="194"/>
        <v>-</v>
      </c>
      <c r="S262" s="270" t="str">
        <f t="shared" si="195"/>
        <v>-</v>
      </c>
      <c r="T262" s="270" t="str">
        <f t="shared" si="196"/>
        <v>-</v>
      </c>
      <c r="U262" s="270" t="str">
        <f t="shared" si="197"/>
        <v>-</v>
      </c>
      <c r="V262" s="270" t="str">
        <f t="shared" si="198"/>
        <v>-</v>
      </c>
      <c r="W262" s="114"/>
      <c r="X262" s="114"/>
      <c r="Y262" s="114"/>
      <c r="Z262" s="114"/>
      <c r="AA262" s="114"/>
      <c r="AB262" s="114"/>
      <c r="AC262" s="114"/>
      <c r="AD262" s="114"/>
      <c r="AE262" s="114"/>
      <c r="AF262" s="271" t="s">
        <v>302</v>
      </c>
      <c r="AG262" s="271" t="s">
        <v>302</v>
      </c>
      <c r="AH262" s="271" t="s">
        <v>302</v>
      </c>
      <c r="AI262" s="271" t="s">
        <v>302</v>
      </c>
      <c r="AJ262" s="271" t="s">
        <v>302</v>
      </c>
      <c r="AK262" s="271" t="s">
        <v>302</v>
      </c>
      <c r="AL262" s="271" t="s">
        <v>302</v>
      </c>
      <c r="AM262" s="271" t="s">
        <v>302</v>
      </c>
      <c r="AN262" s="271" t="s">
        <v>302</v>
      </c>
      <c r="AO262" s="271" t="s">
        <v>302</v>
      </c>
      <c r="AP262" s="271" t="s">
        <v>302</v>
      </c>
      <c r="AQ262" s="271" t="s">
        <v>302</v>
      </c>
      <c r="AR262" s="271" t="s">
        <v>302</v>
      </c>
      <c r="AS262" s="271" t="s">
        <v>302</v>
      </c>
      <c r="AT262" s="271" t="s">
        <v>302</v>
      </c>
      <c r="AU262" s="271" t="s">
        <v>302</v>
      </c>
      <c r="AV262" s="271" t="s">
        <v>302</v>
      </c>
      <c r="AW262" s="271" t="s">
        <v>302</v>
      </c>
      <c r="AX262" s="271" t="s">
        <v>302</v>
      </c>
      <c r="AY262" s="271" t="s">
        <v>302</v>
      </c>
      <c r="AZ262" s="271" t="s">
        <v>302</v>
      </c>
      <c r="BA262" s="271" t="s">
        <v>302</v>
      </c>
      <c r="BB262" s="271" t="s">
        <v>302</v>
      </c>
      <c r="BC262" s="271" t="s">
        <v>302</v>
      </c>
      <c r="BD262" s="271" t="s">
        <v>302</v>
      </c>
      <c r="BE262" s="271" t="s">
        <v>302</v>
      </c>
      <c r="BF262" s="271" t="s">
        <v>302</v>
      </c>
    </row>
    <row r="263" spans="2:58" hidden="1">
      <c r="B263" s="160" t="s">
        <v>372</v>
      </c>
      <c r="C263" s="160" t="str">
        <f t="shared" ca="1" si="199"/>
        <v>Veikla</v>
      </c>
      <c r="D263" t="str">
        <f t="shared" si="200"/>
        <v>False</v>
      </c>
      <c r="E263" s="270" t="str">
        <f t="shared" si="181"/>
        <v>-</v>
      </c>
      <c r="F263" s="270" t="str">
        <f t="shared" si="182"/>
        <v>-</v>
      </c>
      <c r="G263" s="270" t="str">
        <f t="shared" si="183"/>
        <v>-</v>
      </c>
      <c r="H263" s="270" t="str">
        <f t="shared" si="184"/>
        <v>-</v>
      </c>
      <c r="I263" s="270" t="str">
        <f t="shared" si="185"/>
        <v>-</v>
      </c>
      <c r="J263" s="270" t="str">
        <f t="shared" si="186"/>
        <v>-</v>
      </c>
      <c r="K263" s="270" t="str">
        <f t="shared" si="187"/>
        <v>-</v>
      </c>
      <c r="L263" s="270" t="str">
        <f t="shared" si="188"/>
        <v>-</v>
      </c>
      <c r="M263" s="270" t="str">
        <f t="shared" si="189"/>
        <v>-</v>
      </c>
      <c r="N263" s="270" t="str">
        <f t="shared" si="190"/>
        <v>-</v>
      </c>
      <c r="O263" s="270" t="str">
        <f t="shared" si="191"/>
        <v>-</v>
      </c>
      <c r="P263" s="270" t="str">
        <f t="shared" si="192"/>
        <v>-</v>
      </c>
      <c r="Q263" s="270" t="str">
        <f t="shared" si="193"/>
        <v>-</v>
      </c>
      <c r="R263" s="270" t="str">
        <f t="shared" si="194"/>
        <v>-</v>
      </c>
      <c r="S263" s="270" t="str">
        <f t="shared" si="195"/>
        <v>-</v>
      </c>
      <c r="T263" s="270" t="str">
        <f t="shared" si="196"/>
        <v>-</v>
      </c>
      <c r="U263" s="270" t="str">
        <f t="shared" si="197"/>
        <v>-</v>
      </c>
      <c r="V263" s="270" t="str">
        <f t="shared" si="198"/>
        <v>-</v>
      </c>
      <c r="W263" s="114"/>
      <c r="X263" s="114"/>
      <c r="Y263" s="114"/>
      <c r="Z263" s="114"/>
      <c r="AA263" s="114"/>
      <c r="AB263" s="114"/>
      <c r="AC263" s="114"/>
      <c r="AD263" s="114"/>
      <c r="AE263" s="114"/>
      <c r="AF263" s="271" t="s">
        <v>302</v>
      </c>
      <c r="AG263" s="271" t="s">
        <v>302</v>
      </c>
      <c r="AH263" s="271" t="s">
        <v>302</v>
      </c>
      <c r="AI263" s="271" t="s">
        <v>302</v>
      </c>
      <c r="AJ263" s="271" t="s">
        <v>302</v>
      </c>
      <c r="AK263" s="271" t="s">
        <v>302</v>
      </c>
      <c r="AL263" s="271" t="s">
        <v>302</v>
      </c>
      <c r="AM263" s="271" t="s">
        <v>302</v>
      </c>
      <c r="AN263" s="271" t="s">
        <v>302</v>
      </c>
      <c r="AO263" s="271" t="s">
        <v>302</v>
      </c>
      <c r="AP263" s="271" t="s">
        <v>302</v>
      </c>
      <c r="AQ263" s="271" t="s">
        <v>302</v>
      </c>
      <c r="AR263" s="271" t="s">
        <v>302</v>
      </c>
      <c r="AS263" s="271" t="s">
        <v>302</v>
      </c>
      <c r="AT263" s="271" t="s">
        <v>302</v>
      </c>
      <c r="AU263" s="271" t="s">
        <v>302</v>
      </c>
      <c r="AV263" s="271" t="s">
        <v>302</v>
      </c>
      <c r="AW263" s="271" t="s">
        <v>302</v>
      </c>
      <c r="AX263" s="271" t="s">
        <v>302</v>
      </c>
      <c r="AY263" s="271" t="s">
        <v>302</v>
      </c>
      <c r="AZ263" s="271" t="s">
        <v>302</v>
      </c>
      <c r="BA263" s="271" t="s">
        <v>302</v>
      </c>
      <c r="BB263" s="271" t="s">
        <v>302</v>
      </c>
      <c r="BC263" s="271" t="s">
        <v>302</v>
      </c>
      <c r="BD263" s="271" t="s">
        <v>302</v>
      </c>
      <c r="BE263" s="271" t="s">
        <v>302</v>
      </c>
      <c r="BF263" s="271" t="s">
        <v>302</v>
      </c>
    </row>
    <row r="264" spans="2:58" hidden="1">
      <c r="B264" s="160" t="s">
        <v>373</v>
      </c>
      <c r="C264" s="160" t="str">
        <f t="shared" ca="1" si="199"/>
        <v>Investicijos (privataus ir NVO sektoriaus)</v>
      </c>
      <c r="D264" t="str">
        <f t="shared" si="200"/>
        <v>False</v>
      </c>
      <c r="E264" s="270" t="str">
        <f t="shared" si="181"/>
        <v>-</v>
      </c>
      <c r="F264" s="270" t="str">
        <f t="shared" si="182"/>
        <v>-</v>
      </c>
      <c r="G264" s="270" t="str">
        <f t="shared" si="183"/>
        <v>-</v>
      </c>
      <c r="H264" s="270" t="str">
        <f t="shared" si="184"/>
        <v>-</v>
      </c>
      <c r="I264" s="270" t="str">
        <f t="shared" si="185"/>
        <v>-</v>
      </c>
      <c r="J264" s="270" t="str">
        <f t="shared" si="186"/>
        <v>-</v>
      </c>
      <c r="K264" s="270" t="str">
        <f t="shared" si="187"/>
        <v>-</v>
      </c>
      <c r="L264" s="270" t="str">
        <f t="shared" si="188"/>
        <v>-</v>
      </c>
      <c r="M264" s="270" t="str">
        <f t="shared" si="189"/>
        <v>-</v>
      </c>
      <c r="N264" s="270" t="str">
        <f t="shared" si="190"/>
        <v>-</v>
      </c>
      <c r="O264" s="270" t="str">
        <f t="shared" si="191"/>
        <v>-</v>
      </c>
      <c r="P264" s="270" t="str">
        <f t="shared" si="192"/>
        <v>-</v>
      </c>
      <c r="Q264" s="270" t="str">
        <f t="shared" si="193"/>
        <v>-</v>
      </c>
      <c r="R264" s="270" t="str">
        <f t="shared" si="194"/>
        <v>-</v>
      </c>
      <c r="S264" s="270" t="str">
        <f t="shared" si="195"/>
        <v>-</v>
      </c>
      <c r="T264" s="270" t="str">
        <f t="shared" si="196"/>
        <v>-</v>
      </c>
      <c r="U264" s="270" t="str">
        <f t="shared" si="197"/>
        <v>-</v>
      </c>
      <c r="V264" s="270" t="str">
        <f t="shared" si="198"/>
        <v>-</v>
      </c>
      <c r="W264" s="114"/>
      <c r="X264" s="114"/>
      <c r="Y264" s="114"/>
      <c r="Z264" s="114"/>
      <c r="AA264" s="114"/>
      <c r="AB264" s="114"/>
      <c r="AC264" s="114"/>
      <c r="AD264" s="114"/>
      <c r="AE264" s="114"/>
      <c r="AF264" s="271" t="s">
        <v>302</v>
      </c>
      <c r="AG264" s="271" t="s">
        <v>302</v>
      </c>
      <c r="AH264" s="271" t="s">
        <v>302</v>
      </c>
      <c r="AI264" s="271" t="s">
        <v>302</v>
      </c>
      <c r="AJ264" s="271" t="s">
        <v>302</v>
      </c>
      <c r="AK264" s="271" t="s">
        <v>302</v>
      </c>
      <c r="AL264" s="271" t="s">
        <v>302</v>
      </c>
      <c r="AM264" s="271" t="s">
        <v>302</v>
      </c>
      <c r="AN264" s="271" t="s">
        <v>302</v>
      </c>
      <c r="AO264" s="271" t="s">
        <v>302</v>
      </c>
      <c r="AP264" s="271" t="s">
        <v>302</v>
      </c>
      <c r="AQ264" s="271" t="s">
        <v>302</v>
      </c>
      <c r="AR264" s="271" t="s">
        <v>302</v>
      </c>
      <c r="AS264" s="271" t="s">
        <v>302</v>
      </c>
      <c r="AT264" s="271" t="s">
        <v>302</v>
      </c>
      <c r="AU264" s="271" t="s">
        <v>302</v>
      </c>
      <c r="AV264" s="271" t="s">
        <v>302</v>
      </c>
      <c r="AW264" s="271" t="s">
        <v>302</v>
      </c>
      <c r="AX264" s="271" t="s">
        <v>302</v>
      </c>
      <c r="AY264" s="271" t="s">
        <v>302</v>
      </c>
      <c r="AZ264" s="271" t="s">
        <v>302</v>
      </c>
      <c r="BA264" s="271" t="s">
        <v>302</v>
      </c>
      <c r="BB264" s="271" t="s">
        <v>302</v>
      </c>
      <c r="BC264" s="271" t="s">
        <v>302</v>
      </c>
      <c r="BD264" s="271" t="s">
        <v>302</v>
      </c>
      <c r="BE264" s="271" t="s">
        <v>302</v>
      </c>
      <c r="BF264" s="271" t="s">
        <v>302</v>
      </c>
    </row>
    <row r="265" spans="2:58" hidden="1">
      <c r="B265" s="160" t="s">
        <v>496</v>
      </c>
      <c r="C265" s="160" t="str">
        <f t="shared" ca="1" si="199"/>
        <v>Reinvesticijos (po priemonės įgyvendinimo) (privataus ir NVO sektoriaus)</v>
      </c>
      <c r="D265" t="str">
        <f t="shared" si="200"/>
        <v>False</v>
      </c>
      <c r="E265" s="270" t="str">
        <f t="shared" si="181"/>
        <v>-</v>
      </c>
      <c r="F265" s="270" t="str">
        <f t="shared" si="182"/>
        <v>-</v>
      </c>
      <c r="G265" s="270" t="str">
        <f t="shared" si="183"/>
        <v>-</v>
      </c>
      <c r="H265" s="270" t="str">
        <f t="shared" si="184"/>
        <v>-</v>
      </c>
      <c r="I265" s="270" t="str">
        <f t="shared" si="185"/>
        <v>-</v>
      </c>
      <c r="J265" s="270" t="str">
        <f t="shared" si="186"/>
        <v>-</v>
      </c>
      <c r="K265" s="270" t="str">
        <f t="shared" si="187"/>
        <v>-</v>
      </c>
      <c r="L265" s="270" t="str">
        <f t="shared" si="188"/>
        <v>-</v>
      </c>
      <c r="M265" s="270" t="str">
        <f t="shared" si="189"/>
        <v>-</v>
      </c>
      <c r="N265" s="270" t="str">
        <f t="shared" si="190"/>
        <v>-</v>
      </c>
      <c r="O265" s="270" t="str">
        <f t="shared" si="191"/>
        <v>-</v>
      </c>
      <c r="P265" s="270" t="str">
        <f t="shared" si="192"/>
        <v>-</v>
      </c>
      <c r="Q265" s="270" t="str">
        <f t="shared" si="193"/>
        <v>-</v>
      </c>
      <c r="R265" s="270" t="str">
        <f t="shared" si="194"/>
        <v>-</v>
      </c>
      <c r="S265" s="270" t="str">
        <f t="shared" si="195"/>
        <v>-</v>
      </c>
      <c r="T265" s="270" t="str">
        <f t="shared" si="196"/>
        <v>-</v>
      </c>
      <c r="U265" s="270" t="str">
        <f t="shared" si="197"/>
        <v>-</v>
      </c>
      <c r="V265" s="270" t="str">
        <f t="shared" si="198"/>
        <v>-</v>
      </c>
      <c r="W265" s="114"/>
      <c r="X265" s="114"/>
      <c r="Y265" s="114"/>
      <c r="Z265" s="114"/>
      <c r="AA265" s="114"/>
      <c r="AB265" s="114"/>
      <c r="AC265" s="114"/>
      <c r="AD265" s="114"/>
      <c r="AE265" s="114"/>
      <c r="AF265" s="271" t="s">
        <v>302</v>
      </c>
      <c r="AG265" s="271" t="s">
        <v>302</v>
      </c>
      <c r="AH265" s="271" t="s">
        <v>302</v>
      </c>
      <c r="AI265" s="271" t="s">
        <v>302</v>
      </c>
      <c r="AJ265" s="271" t="s">
        <v>302</v>
      </c>
      <c r="AK265" s="271" t="s">
        <v>302</v>
      </c>
      <c r="AL265" s="271" t="s">
        <v>302</v>
      </c>
      <c r="AM265" s="271" t="s">
        <v>302</v>
      </c>
      <c r="AN265" s="271" t="s">
        <v>302</v>
      </c>
      <c r="AO265" s="271" t="s">
        <v>302</v>
      </c>
      <c r="AP265" s="271" t="s">
        <v>302</v>
      </c>
      <c r="AQ265" s="271" t="s">
        <v>302</v>
      </c>
      <c r="AR265" s="271" t="s">
        <v>302</v>
      </c>
      <c r="AS265" s="271" t="s">
        <v>302</v>
      </c>
      <c r="AT265" s="271" t="s">
        <v>302</v>
      </c>
      <c r="AU265" s="271" t="s">
        <v>302</v>
      </c>
      <c r="AV265" s="271" t="s">
        <v>302</v>
      </c>
      <c r="AW265" s="271" t="s">
        <v>302</v>
      </c>
      <c r="AX265" s="271" t="s">
        <v>302</v>
      </c>
      <c r="AY265" s="271" t="s">
        <v>302</v>
      </c>
      <c r="AZ265" s="271" t="s">
        <v>302</v>
      </c>
      <c r="BA265" s="271" t="s">
        <v>302</v>
      </c>
      <c r="BB265" s="271" t="s">
        <v>302</v>
      </c>
      <c r="BC265" s="271" t="s">
        <v>302</v>
      </c>
      <c r="BD265" s="271" t="s">
        <v>302</v>
      </c>
      <c r="BE265" s="271" t="s">
        <v>302</v>
      </c>
      <c r="BF265" s="271" t="s">
        <v>302</v>
      </c>
    </row>
    <row r="266" spans="2:58" hidden="1">
      <c r="B266" s="160" t="s">
        <v>497</v>
      </c>
      <c r="C266" s="160" t="str">
        <f t="shared" ca="1" si="199"/>
        <v>Reinvesticijos (po priemonės įgyvendinimo) (viešojo sektoriaus)</v>
      </c>
      <c r="D266" t="str">
        <f t="shared" si="200"/>
        <v>False</v>
      </c>
      <c r="E266" s="270" t="str">
        <f t="shared" si="181"/>
        <v>-</v>
      </c>
      <c r="F266" s="270" t="str">
        <f t="shared" si="182"/>
        <v>-</v>
      </c>
      <c r="G266" s="270" t="str">
        <f t="shared" si="183"/>
        <v>-</v>
      </c>
      <c r="H266" s="270" t="str">
        <f t="shared" si="184"/>
        <v>-</v>
      </c>
      <c r="I266" s="270" t="str">
        <f t="shared" si="185"/>
        <v>-</v>
      </c>
      <c r="J266" s="270" t="str">
        <f t="shared" si="186"/>
        <v>-</v>
      </c>
      <c r="K266" s="270" t="str">
        <f t="shared" si="187"/>
        <v>-</v>
      </c>
      <c r="L266" s="270" t="str">
        <f t="shared" si="188"/>
        <v>-</v>
      </c>
      <c r="M266" s="270" t="str">
        <f t="shared" si="189"/>
        <v>-</v>
      </c>
      <c r="N266" s="270" t="str">
        <f t="shared" si="190"/>
        <v>-</v>
      </c>
      <c r="O266" s="270" t="str">
        <f t="shared" si="191"/>
        <v>-</v>
      </c>
      <c r="P266" s="270" t="str">
        <f t="shared" si="192"/>
        <v>-</v>
      </c>
      <c r="Q266" s="270" t="str">
        <f t="shared" si="193"/>
        <v>-</v>
      </c>
      <c r="R266" s="270" t="str">
        <f t="shared" si="194"/>
        <v>-</v>
      </c>
      <c r="S266" s="270" t="str">
        <f t="shared" si="195"/>
        <v>-</v>
      </c>
      <c r="T266" s="270" t="str">
        <f t="shared" si="196"/>
        <v>-</v>
      </c>
      <c r="U266" s="270" t="str">
        <f t="shared" si="197"/>
        <v>-</v>
      </c>
      <c r="V266" s="270" t="str">
        <f t="shared" si="198"/>
        <v>-</v>
      </c>
      <c r="W266" s="114"/>
      <c r="X266" s="114"/>
      <c r="Y266" s="114"/>
      <c r="Z266" s="114"/>
      <c r="AA266" s="114"/>
      <c r="AB266" s="114"/>
      <c r="AC266" s="114"/>
      <c r="AD266" s="114"/>
      <c r="AE266" s="114"/>
      <c r="AF266" s="271" t="s">
        <v>302</v>
      </c>
      <c r="AG266" s="271" t="s">
        <v>302</v>
      </c>
      <c r="AH266" s="271" t="s">
        <v>302</v>
      </c>
      <c r="AI266" s="271" t="s">
        <v>302</v>
      </c>
      <c r="AJ266" s="271" t="s">
        <v>302</v>
      </c>
      <c r="AK266" s="271" t="s">
        <v>302</v>
      </c>
      <c r="AL266" s="271" t="s">
        <v>302</v>
      </c>
      <c r="AM266" s="271" t="s">
        <v>302</v>
      </c>
      <c r="AN266" s="271" t="s">
        <v>302</v>
      </c>
      <c r="AO266" s="271" t="s">
        <v>302</v>
      </c>
      <c r="AP266" s="271" t="s">
        <v>302</v>
      </c>
      <c r="AQ266" s="271" t="s">
        <v>302</v>
      </c>
      <c r="AR266" s="271" t="s">
        <v>302</v>
      </c>
      <c r="AS266" s="271" t="s">
        <v>302</v>
      </c>
      <c r="AT266" s="271" t="s">
        <v>302</v>
      </c>
      <c r="AU266" s="271" t="s">
        <v>302</v>
      </c>
      <c r="AV266" s="271" t="s">
        <v>302</v>
      </c>
      <c r="AW266" s="271" t="s">
        <v>302</v>
      </c>
      <c r="AX266" s="271" t="s">
        <v>302</v>
      </c>
      <c r="AY266" s="271" t="s">
        <v>302</v>
      </c>
      <c r="AZ266" s="271" t="s">
        <v>302</v>
      </c>
      <c r="BA266" s="271" t="s">
        <v>302</v>
      </c>
      <c r="BB266" s="271" t="s">
        <v>302</v>
      </c>
      <c r="BC266" s="271" t="s">
        <v>302</v>
      </c>
      <c r="BD266" s="271" t="s">
        <v>302</v>
      </c>
      <c r="BE266" s="271" t="s">
        <v>302</v>
      </c>
      <c r="BF266" s="271" t="s">
        <v>302</v>
      </c>
    </row>
    <row r="267" spans="2:58" hidden="1">
      <c r="B267" s="160" t="s">
        <v>374</v>
      </c>
      <c r="C267" s="160" t="str">
        <f t="shared" ca="1" si="199"/>
        <v>Likutinė vertė</v>
      </c>
      <c r="D267" t="str">
        <f t="shared" si="200"/>
        <v>False</v>
      </c>
      <c r="E267" s="270" t="str">
        <f t="shared" si="181"/>
        <v>-</v>
      </c>
      <c r="F267" s="270" t="str">
        <f t="shared" si="182"/>
        <v>-</v>
      </c>
      <c r="G267" s="270" t="str">
        <f t="shared" si="183"/>
        <v>-</v>
      </c>
      <c r="H267" s="270" t="str">
        <f t="shared" si="184"/>
        <v>-</v>
      </c>
      <c r="I267" s="270" t="str">
        <f t="shared" si="185"/>
        <v>-</v>
      </c>
      <c r="J267" s="270" t="str">
        <f t="shared" si="186"/>
        <v>-</v>
      </c>
      <c r="K267" s="270" t="str">
        <f t="shared" si="187"/>
        <v>-</v>
      </c>
      <c r="L267" s="270" t="str">
        <f t="shared" si="188"/>
        <v>-</v>
      </c>
      <c r="M267" s="270" t="str">
        <f t="shared" si="189"/>
        <v>-</v>
      </c>
      <c r="N267" s="270" t="str">
        <f t="shared" si="190"/>
        <v>-</v>
      </c>
      <c r="O267" s="270" t="str">
        <f t="shared" si="191"/>
        <v>-</v>
      </c>
      <c r="P267" s="270" t="str">
        <f t="shared" si="192"/>
        <v>-</v>
      </c>
      <c r="Q267" s="270" t="str">
        <f t="shared" si="193"/>
        <v>-</v>
      </c>
      <c r="R267" s="270" t="str">
        <f t="shared" si="194"/>
        <v>-</v>
      </c>
      <c r="S267" s="270" t="str">
        <f t="shared" si="195"/>
        <v>-</v>
      </c>
      <c r="T267" s="270" t="str">
        <f t="shared" si="196"/>
        <v>-</v>
      </c>
      <c r="U267" s="270" t="str">
        <f t="shared" si="197"/>
        <v>-</v>
      </c>
      <c r="V267" s="270" t="str">
        <f t="shared" si="198"/>
        <v>-</v>
      </c>
      <c r="W267" s="114"/>
      <c r="X267" s="114"/>
      <c r="Y267" s="114"/>
      <c r="Z267" s="114"/>
      <c r="AA267" s="114"/>
      <c r="AB267" s="114"/>
      <c r="AC267" s="114"/>
      <c r="AD267" s="114"/>
      <c r="AE267" s="114"/>
      <c r="AF267" s="271" t="s">
        <v>302</v>
      </c>
      <c r="AG267" s="271" t="s">
        <v>302</v>
      </c>
      <c r="AH267" s="271" t="s">
        <v>302</v>
      </c>
      <c r="AI267" s="271" t="s">
        <v>302</v>
      </c>
      <c r="AJ267" s="271" t="s">
        <v>302</v>
      </c>
      <c r="AK267" s="271" t="s">
        <v>302</v>
      </c>
      <c r="AL267" s="271" t="s">
        <v>302</v>
      </c>
      <c r="AM267" s="271" t="s">
        <v>302</v>
      </c>
      <c r="AN267" s="271" t="s">
        <v>302</v>
      </c>
      <c r="AO267" s="271" t="s">
        <v>302</v>
      </c>
      <c r="AP267" s="271" t="s">
        <v>302</v>
      </c>
      <c r="AQ267" s="271" t="s">
        <v>302</v>
      </c>
      <c r="AR267" s="271" t="s">
        <v>302</v>
      </c>
      <c r="AS267" s="271" t="s">
        <v>302</v>
      </c>
      <c r="AT267" s="271" t="s">
        <v>302</v>
      </c>
      <c r="AU267" s="271" t="s">
        <v>302</v>
      </c>
      <c r="AV267" s="271" t="s">
        <v>302</v>
      </c>
      <c r="AW267" s="271" t="s">
        <v>302</v>
      </c>
      <c r="AX267" s="271" t="s">
        <v>302</v>
      </c>
      <c r="AY267" s="271" t="s">
        <v>302</v>
      </c>
      <c r="AZ267" s="271" t="s">
        <v>302</v>
      </c>
      <c r="BA267" s="271" t="s">
        <v>302</v>
      </c>
      <c r="BB267" s="271" t="s">
        <v>302</v>
      </c>
      <c r="BC267" s="271" t="s">
        <v>302</v>
      </c>
      <c r="BD267" s="271" t="s">
        <v>302</v>
      </c>
      <c r="BE267" s="271" t="s">
        <v>302</v>
      </c>
      <c r="BF267" s="271" t="s">
        <v>302</v>
      </c>
    </row>
    <row r="268" spans="2:58" hidden="1">
      <c r="B268" s="160" t="s">
        <v>506</v>
      </c>
      <c r="C268" s="160" t="str">
        <f t="shared" ca="1" si="199"/>
        <v>Veiklos 18 veiklos sąnaudų pokytis</v>
      </c>
      <c r="D268" t="str">
        <f t="shared" si="200"/>
        <v>False</v>
      </c>
      <c r="E268" s="270" t="str">
        <f t="shared" si="181"/>
        <v>-</v>
      </c>
      <c r="F268" s="270" t="str">
        <f t="shared" si="182"/>
        <v>-</v>
      </c>
      <c r="G268" s="270" t="str">
        <f t="shared" si="183"/>
        <v>-</v>
      </c>
      <c r="H268" s="270" t="str">
        <f t="shared" si="184"/>
        <v>-</v>
      </c>
      <c r="I268" s="270" t="str">
        <f t="shared" si="185"/>
        <v>-</v>
      </c>
      <c r="J268" s="270" t="str">
        <f t="shared" si="186"/>
        <v>-</v>
      </c>
      <c r="K268" s="270" t="str">
        <f t="shared" si="187"/>
        <v>-</v>
      </c>
      <c r="L268" s="270" t="str">
        <f t="shared" si="188"/>
        <v>-</v>
      </c>
      <c r="M268" s="270" t="str">
        <f t="shared" si="189"/>
        <v>-</v>
      </c>
      <c r="N268" s="270" t="str">
        <f t="shared" si="190"/>
        <v>-</v>
      </c>
      <c r="O268" s="270" t="str">
        <f t="shared" si="191"/>
        <v>-</v>
      </c>
      <c r="P268" s="270" t="str">
        <f t="shared" si="192"/>
        <v>-</v>
      </c>
      <c r="Q268" s="270" t="str">
        <f t="shared" si="193"/>
        <v>-</v>
      </c>
      <c r="R268" s="270" t="str">
        <f t="shared" si="194"/>
        <v>-</v>
      </c>
      <c r="S268" s="270" t="str">
        <f t="shared" si="195"/>
        <v>-</v>
      </c>
      <c r="T268" s="270" t="str">
        <f t="shared" si="196"/>
        <v>-</v>
      </c>
      <c r="U268" s="270" t="str">
        <f t="shared" si="197"/>
        <v>-</v>
      </c>
      <c r="V268" s="270" t="str">
        <f t="shared" si="198"/>
        <v>-</v>
      </c>
      <c r="W268" s="114"/>
      <c r="X268" s="114"/>
      <c r="Y268" s="114"/>
      <c r="Z268" s="114"/>
      <c r="AA268" s="114"/>
      <c r="AB268" s="114"/>
      <c r="AC268" s="114"/>
      <c r="AD268" s="114"/>
      <c r="AE268" s="114"/>
      <c r="AF268" s="271" t="s">
        <v>302</v>
      </c>
      <c r="AG268" s="271" t="s">
        <v>302</v>
      </c>
      <c r="AH268" s="271" t="s">
        <v>302</v>
      </c>
      <c r="AI268" s="271" t="s">
        <v>302</v>
      </c>
      <c r="AJ268" s="271" t="s">
        <v>302</v>
      </c>
      <c r="AK268" s="271" t="s">
        <v>302</v>
      </c>
      <c r="AL268" s="271" t="s">
        <v>302</v>
      </c>
      <c r="AM268" s="271" t="s">
        <v>302</v>
      </c>
      <c r="AN268" s="271" t="s">
        <v>302</v>
      </c>
      <c r="AO268" s="271" t="s">
        <v>302</v>
      </c>
      <c r="AP268" s="271" t="s">
        <v>302</v>
      </c>
      <c r="AQ268" s="271" t="s">
        <v>302</v>
      </c>
      <c r="AR268" s="271" t="s">
        <v>302</v>
      </c>
      <c r="AS268" s="271" t="s">
        <v>302</v>
      </c>
      <c r="AT268" s="271" t="s">
        <v>302</v>
      </c>
      <c r="AU268" s="271" t="s">
        <v>302</v>
      </c>
      <c r="AV268" s="271" t="s">
        <v>302</v>
      </c>
      <c r="AW268" s="271" t="s">
        <v>302</v>
      </c>
      <c r="AX268" s="271" t="s">
        <v>302</v>
      </c>
      <c r="AY268" s="271" t="s">
        <v>302</v>
      </c>
      <c r="AZ268" s="271" t="s">
        <v>302</v>
      </c>
      <c r="BA268" s="271" t="s">
        <v>302</v>
      </c>
      <c r="BB268" s="271" t="s">
        <v>302</v>
      </c>
      <c r="BC268" s="271" t="s">
        <v>302</v>
      </c>
      <c r="BD268" s="271" t="s">
        <v>302</v>
      </c>
      <c r="BE268" s="271" t="s">
        <v>302</v>
      </c>
      <c r="BF268" s="271" t="s">
        <v>302</v>
      </c>
    </row>
    <row r="269" spans="2:58" hidden="1">
      <c r="B269" s="160" t="s">
        <v>507</v>
      </c>
      <c r="C269" s="160" t="str">
        <f t="shared" ca="1" si="199"/>
        <v>Veiklos ir palaikymo (atnaujinimo) sąnaudos 2 (viešojo sektoriaus)</v>
      </c>
      <c r="D269" t="str">
        <f t="shared" si="200"/>
        <v>False</v>
      </c>
      <c r="E269" s="270" t="str">
        <f t="shared" si="181"/>
        <v>-</v>
      </c>
      <c r="F269" s="270" t="str">
        <f t="shared" si="182"/>
        <v>-</v>
      </c>
      <c r="G269" s="270" t="str">
        <f t="shared" si="183"/>
        <v>-</v>
      </c>
      <c r="H269" s="270" t="str">
        <f t="shared" si="184"/>
        <v>-</v>
      </c>
      <c r="I269" s="270" t="str">
        <f t="shared" si="185"/>
        <v>-</v>
      </c>
      <c r="J269" s="270" t="str">
        <f t="shared" si="186"/>
        <v>-</v>
      </c>
      <c r="K269" s="270" t="str">
        <f t="shared" si="187"/>
        <v>-</v>
      </c>
      <c r="L269" s="270" t="str">
        <f t="shared" si="188"/>
        <v>-</v>
      </c>
      <c r="M269" s="270" t="str">
        <f t="shared" si="189"/>
        <v>-</v>
      </c>
      <c r="N269" s="270" t="str">
        <f t="shared" si="190"/>
        <v>-</v>
      </c>
      <c r="O269" s="270" t="str">
        <f t="shared" si="191"/>
        <v>-</v>
      </c>
      <c r="P269" s="270" t="str">
        <f t="shared" si="192"/>
        <v>-</v>
      </c>
      <c r="Q269" s="270" t="str">
        <f t="shared" si="193"/>
        <v>-</v>
      </c>
      <c r="R269" s="270" t="str">
        <f t="shared" si="194"/>
        <v>-</v>
      </c>
      <c r="S269" s="270" t="str">
        <f t="shared" si="195"/>
        <v>-</v>
      </c>
      <c r="T269" s="270" t="str">
        <f t="shared" si="196"/>
        <v>-</v>
      </c>
      <c r="U269" s="270" t="str">
        <f t="shared" si="197"/>
        <v>-</v>
      </c>
      <c r="V269" s="270" t="str">
        <f t="shared" si="198"/>
        <v>-</v>
      </c>
      <c r="W269" s="114"/>
      <c r="X269" s="114"/>
      <c r="Y269" s="114"/>
      <c r="Z269" s="114"/>
      <c r="AA269" s="114"/>
      <c r="AB269" s="114"/>
      <c r="AC269" s="114"/>
      <c r="AD269" s="114"/>
      <c r="AE269" s="114"/>
      <c r="AF269" s="271" t="s">
        <v>302</v>
      </c>
      <c r="AG269" s="271" t="s">
        <v>302</v>
      </c>
      <c r="AH269" s="271" t="s">
        <v>302</v>
      </c>
      <c r="AI269" s="271" t="s">
        <v>302</v>
      </c>
      <c r="AJ269" s="271" t="s">
        <v>302</v>
      </c>
      <c r="AK269" s="271" t="s">
        <v>302</v>
      </c>
      <c r="AL269" s="271" t="s">
        <v>302</v>
      </c>
      <c r="AM269" s="271" t="s">
        <v>302</v>
      </c>
      <c r="AN269" s="271" t="s">
        <v>302</v>
      </c>
      <c r="AO269" s="271" t="s">
        <v>302</v>
      </c>
      <c r="AP269" s="271" t="s">
        <v>302</v>
      </c>
      <c r="AQ269" s="271" t="s">
        <v>302</v>
      </c>
      <c r="AR269" s="271" t="s">
        <v>302</v>
      </c>
      <c r="AS269" s="271" t="s">
        <v>302</v>
      </c>
      <c r="AT269" s="271" t="s">
        <v>302</v>
      </c>
      <c r="AU269" s="271" t="s">
        <v>302</v>
      </c>
      <c r="AV269" s="271" t="s">
        <v>302</v>
      </c>
      <c r="AW269" s="271" t="s">
        <v>302</v>
      </c>
      <c r="AX269" s="271" t="s">
        <v>302</v>
      </c>
      <c r="AY269" s="271" t="s">
        <v>302</v>
      </c>
      <c r="AZ269" s="271" t="s">
        <v>302</v>
      </c>
      <c r="BA269" s="271" t="s">
        <v>302</v>
      </c>
      <c r="BB269" s="271" t="s">
        <v>302</v>
      </c>
      <c r="BC269" s="271" t="s">
        <v>302</v>
      </c>
      <c r="BD269" s="271" t="s">
        <v>302</v>
      </c>
      <c r="BE269" s="271" t="s">
        <v>302</v>
      </c>
      <c r="BF269" s="271" t="s">
        <v>302</v>
      </c>
    </row>
    <row r="270" spans="2:58" hidden="1">
      <c r="B270" s="160" t="s">
        <v>508</v>
      </c>
      <c r="C270" s="160" t="str">
        <f t="shared" ca="1" si="199"/>
        <v>Veiklos ir palaikymo (atnaujinimo) sąnaudos 3 (viešojo sektoriaus)</v>
      </c>
      <c r="D270" t="str">
        <f t="shared" si="200"/>
        <v>False</v>
      </c>
      <c r="E270" s="270" t="str">
        <f t="shared" si="181"/>
        <v>-</v>
      </c>
      <c r="F270" s="270" t="str">
        <f t="shared" si="182"/>
        <v>-</v>
      </c>
      <c r="G270" s="270" t="str">
        <f t="shared" si="183"/>
        <v>-</v>
      </c>
      <c r="H270" s="270" t="str">
        <f t="shared" si="184"/>
        <v>-</v>
      </c>
      <c r="I270" s="270" t="str">
        <f t="shared" si="185"/>
        <v>-</v>
      </c>
      <c r="J270" s="270" t="str">
        <f t="shared" si="186"/>
        <v>-</v>
      </c>
      <c r="K270" s="270" t="str">
        <f t="shared" si="187"/>
        <v>-</v>
      </c>
      <c r="L270" s="270" t="str">
        <f t="shared" si="188"/>
        <v>-</v>
      </c>
      <c r="M270" s="270" t="str">
        <f t="shared" si="189"/>
        <v>-</v>
      </c>
      <c r="N270" s="270" t="str">
        <f t="shared" si="190"/>
        <v>-</v>
      </c>
      <c r="O270" s="270" t="str">
        <f t="shared" si="191"/>
        <v>-</v>
      </c>
      <c r="P270" s="270" t="str">
        <f t="shared" si="192"/>
        <v>-</v>
      </c>
      <c r="Q270" s="270" t="str">
        <f t="shared" si="193"/>
        <v>-</v>
      </c>
      <c r="R270" s="270" t="str">
        <f t="shared" si="194"/>
        <v>-</v>
      </c>
      <c r="S270" s="270" t="str">
        <f t="shared" si="195"/>
        <v>-</v>
      </c>
      <c r="T270" s="270" t="str">
        <f t="shared" si="196"/>
        <v>-</v>
      </c>
      <c r="U270" s="270" t="str">
        <f t="shared" si="197"/>
        <v>-</v>
      </c>
      <c r="V270" s="270" t="str">
        <f t="shared" si="198"/>
        <v>-</v>
      </c>
      <c r="W270" s="114"/>
      <c r="X270" s="114"/>
      <c r="Y270" s="114"/>
      <c r="Z270" s="114"/>
      <c r="AA270" s="114"/>
      <c r="AB270" s="114"/>
      <c r="AC270" s="114"/>
      <c r="AD270" s="114"/>
      <c r="AE270" s="114"/>
      <c r="AF270" s="271" t="s">
        <v>302</v>
      </c>
      <c r="AG270" s="271" t="s">
        <v>302</v>
      </c>
      <c r="AH270" s="271" t="s">
        <v>302</v>
      </c>
      <c r="AI270" s="271" t="s">
        <v>302</v>
      </c>
      <c r="AJ270" s="271" t="s">
        <v>302</v>
      </c>
      <c r="AK270" s="271" t="s">
        <v>302</v>
      </c>
      <c r="AL270" s="271" t="s">
        <v>302</v>
      </c>
      <c r="AM270" s="271" t="s">
        <v>302</v>
      </c>
      <c r="AN270" s="271" t="s">
        <v>302</v>
      </c>
      <c r="AO270" s="271" t="s">
        <v>302</v>
      </c>
      <c r="AP270" s="271" t="s">
        <v>302</v>
      </c>
      <c r="AQ270" s="271" t="s">
        <v>302</v>
      </c>
      <c r="AR270" s="271" t="s">
        <v>302</v>
      </c>
      <c r="AS270" s="271" t="s">
        <v>302</v>
      </c>
      <c r="AT270" s="271" t="s">
        <v>302</v>
      </c>
      <c r="AU270" s="271" t="s">
        <v>302</v>
      </c>
      <c r="AV270" s="271" t="s">
        <v>302</v>
      </c>
      <c r="AW270" s="271" t="s">
        <v>302</v>
      </c>
      <c r="AX270" s="271" t="s">
        <v>302</v>
      </c>
      <c r="AY270" s="271" t="s">
        <v>302</v>
      </c>
      <c r="AZ270" s="271" t="s">
        <v>302</v>
      </c>
      <c r="BA270" s="271" t="s">
        <v>302</v>
      </c>
      <c r="BB270" s="271" t="s">
        <v>302</v>
      </c>
      <c r="BC270" s="271" t="s">
        <v>302</v>
      </c>
      <c r="BD270" s="271" t="s">
        <v>302</v>
      </c>
      <c r="BE270" s="271" t="s">
        <v>302</v>
      </c>
      <c r="BF270" s="271" t="s">
        <v>302</v>
      </c>
    </row>
    <row r="271" spans="2:58" hidden="1">
      <c r="B271" s="160" t="s">
        <v>509</v>
      </c>
      <c r="C271" s="160" t="str">
        <f t="shared" ca="1" si="199"/>
        <v>Veiklos ir palaikymo (atnaujinimo) sąnaudos 4 (viešojo sektoriaus)</v>
      </c>
      <c r="D271" t="str">
        <f t="shared" si="200"/>
        <v>False</v>
      </c>
      <c r="E271" s="270" t="str">
        <f t="shared" si="181"/>
        <v>-</v>
      </c>
      <c r="F271" s="270" t="str">
        <f t="shared" si="182"/>
        <v>-</v>
      </c>
      <c r="G271" s="270" t="str">
        <f t="shared" si="183"/>
        <v>-</v>
      </c>
      <c r="H271" s="270" t="str">
        <f t="shared" si="184"/>
        <v>-</v>
      </c>
      <c r="I271" s="270" t="str">
        <f t="shared" si="185"/>
        <v>-</v>
      </c>
      <c r="J271" s="270" t="str">
        <f t="shared" si="186"/>
        <v>-</v>
      </c>
      <c r="K271" s="270" t="str">
        <f t="shared" si="187"/>
        <v>-</v>
      </c>
      <c r="L271" s="270" t="str">
        <f t="shared" si="188"/>
        <v>-</v>
      </c>
      <c r="M271" s="270" t="str">
        <f t="shared" si="189"/>
        <v>-</v>
      </c>
      <c r="N271" s="270" t="str">
        <f t="shared" si="190"/>
        <v>-</v>
      </c>
      <c r="O271" s="270" t="str">
        <f t="shared" si="191"/>
        <v>-</v>
      </c>
      <c r="P271" s="270" t="str">
        <f t="shared" si="192"/>
        <v>-</v>
      </c>
      <c r="Q271" s="270" t="str">
        <f t="shared" si="193"/>
        <v>-</v>
      </c>
      <c r="R271" s="270" t="str">
        <f t="shared" si="194"/>
        <v>-</v>
      </c>
      <c r="S271" s="270" t="str">
        <f t="shared" si="195"/>
        <v>-</v>
      </c>
      <c r="T271" s="270" t="str">
        <f t="shared" si="196"/>
        <v>-</v>
      </c>
      <c r="U271" s="270" t="str">
        <f t="shared" si="197"/>
        <v>-</v>
      </c>
      <c r="V271" s="270" t="str">
        <f t="shared" si="198"/>
        <v>-</v>
      </c>
      <c r="W271" s="114"/>
      <c r="X271" s="114"/>
      <c r="Y271" s="114"/>
      <c r="Z271" s="114"/>
      <c r="AA271" s="114"/>
      <c r="AB271" s="114"/>
      <c r="AC271" s="114"/>
      <c r="AD271" s="114"/>
      <c r="AE271" s="114"/>
      <c r="AF271" s="271" t="s">
        <v>302</v>
      </c>
      <c r="AG271" s="271" t="s">
        <v>302</v>
      </c>
      <c r="AH271" s="271" t="s">
        <v>302</v>
      </c>
      <c r="AI271" s="271" t="s">
        <v>302</v>
      </c>
      <c r="AJ271" s="271" t="s">
        <v>302</v>
      </c>
      <c r="AK271" s="271" t="s">
        <v>302</v>
      </c>
      <c r="AL271" s="271" t="s">
        <v>302</v>
      </c>
      <c r="AM271" s="271" t="s">
        <v>302</v>
      </c>
      <c r="AN271" s="271" t="s">
        <v>302</v>
      </c>
      <c r="AO271" s="271" t="s">
        <v>302</v>
      </c>
      <c r="AP271" s="271" t="s">
        <v>302</v>
      </c>
      <c r="AQ271" s="271" t="s">
        <v>302</v>
      </c>
      <c r="AR271" s="271" t="s">
        <v>302</v>
      </c>
      <c r="AS271" s="271" t="s">
        <v>302</v>
      </c>
      <c r="AT271" s="271" t="s">
        <v>302</v>
      </c>
      <c r="AU271" s="271" t="s">
        <v>302</v>
      </c>
      <c r="AV271" s="271" t="s">
        <v>302</v>
      </c>
      <c r="AW271" s="271" t="s">
        <v>302</v>
      </c>
      <c r="AX271" s="271" t="s">
        <v>302</v>
      </c>
      <c r="AY271" s="271" t="s">
        <v>302</v>
      </c>
      <c r="AZ271" s="271" t="s">
        <v>302</v>
      </c>
      <c r="BA271" s="271" t="s">
        <v>302</v>
      </c>
      <c r="BB271" s="271" t="s">
        <v>302</v>
      </c>
      <c r="BC271" s="271" t="s">
        <v>302</v>
      </c>
      <c r="BD271" s="271" t="s">
        <v>302</v>
      </c>
      <c r="BE271" s="271" t="s">
        <v>302</v>
      </c>
      <c r="BF271" s="271" t="s">
        <v>302</v>
      </c>
    </row>
    <row r="272" spans="2:58" hidden="1">
      <c r="B272" s="160" t="s">
        <v>510</v>
      </c>
      <c r="C272" s="160" t="str">
        <f t="shared" ca="1" si="199"/>
        <v>Veiklos ir palaikymo (atnaujinimo) sąnaudos 5 (viešojo sektoriaus)</v>
      </c>
      <c r="D272" t="str">
        <f t="shared" si="200"/>
        <v>False</v>
      </c>
      <c r="E272" s="270" t="str">
        <f t="shared" si="181"/>
        <v>-</v>
      </c>
      <c r="F272" s="270" t="str">
        <f t="shared" si="182"/>
        <v>-</v>
      </c>
      <c r="G272" s="270" t="str">
        <f t="shared" si="183"/>
        <v>-</v>
      </c>
      <c r="H272" s="270" t="str">
        <f t="shared" si="184"/>
        <v>-</v>
      </c>
      <c r="I272" s="270" t="str">
        <f t="shared" si="185"/>
        <v>-</v>
      </c>
      <c r="J272" s="270" t="str">
        <f t="shared" si="186"/>
        <v>-</v>
      </c>
      <c r="K272" s="270" t="str">
        <f t="shared" si="187"/>
        <v>-</v>
      </c>
      <c r="L272" s="270" t="str">
        <f t="shared" si="188"/>
        <v>-</v>
      </c>
      <c r="M272" s="270" t="str">
        <f t="shared" si="189"/>
        <v>-</v>
      </c>
      <c r="N272" s="270" t="str">
        <f t="shared" si="190"/>
        <v>-</v>
      </c>
      <c r="O272" s="270" t="str">
        <f t="shared" si="191"/>
        <v>-</v>
      </c>
      <c r="P272" s="270" t="str">
        <f t="shared" si="192"/>
        <v>-</v>
      </c>
      <c r="Q272" s="270" t="str">
        <f t="shared" si="193"/>
        <v>-</v>
      </c>
      <c r="R272" s="270" t="str">
        <f t="shared" si="194"/>
        <v>-</v>
      </c>
      <c r="S272" s="270" t="str">
        <f t="shared" si="195"/>
        <v>-</v>
      </c>
      <c r="T272" s="270" t="str">
        <f t="shared" si="196"/>
        <v>-</v>
      </c>
      <c r="U272" s="270" t="str">
        <f t="shared" si="197"/>
        <v>-</v>
      </c>
      <c r="V272" s="270" t="str">
        <f t="shared" si="198"/>
        <v>-</v>
      </c>
      <c r="W272" s="114"/>
      <c r="X272" s="114"/>
      <c r="Y272" s="114"/>
      <c r="Z272" s="114"/>
      <c r="AA272" s="114"/>
      <c r="AB272" s="114"/>
      <c r="AC272" s="114"/>
      <c r="AD272" s="114"/>
      <c r="AE272" s="114"/>
      <c r="AF272" s="271" t="s">
        <v>302</v>
      </c>
      <c r="AG272" s="271" t="s">
        <v>302</v>
      </c>
      <c r="AH272" s="271" t="s">
        <v>302</v>
      </c>
      <c r="AI272" s="271" t="s">
        <v>302</v>
      </c>
      <c r="AJ272" s="271" t="s">
        <v>302</v>
      </c>
      <c r="AK272" s="271" t="s">
        <v>302</v>
      </c>
      <c r="AL272" s="271" t="s">
        <v>302</v>
      </c>
      <c r="AM272" s="271" t="s">
        <v>302</v>
      </c>
      <c r="AN272" s="271" t="s">
        <v>302</v>
      </c>
      <c r="AO272" s="271" t="s">
        <v>302</v>
      </c>
      <c r="AP272" s="271" t="s">
        <v>302</v>
      </c>
      <c r="AQ272" s="271" t="s">
        <v>302</v>
      </c>
      <c r="AR272" s="271" t="s">
        <v>302</v>
      </c>
      <c r="AS272" s="271" t="s">
        <v>302</v>
      </c>
      <c r="AT272" s="271" t="s">
        <v>302</v>
      </c>
      <c r="AU272" s="271" t="s">
        <v>302</v>
      </c>
      <c r="AV272" s="271" t="s">
        <v>302</v>
      </c>
      <c r="AW272" s="271" t="s">
        <v>302</v>
      </c>
      <c r="AX272" s="271" t="s">
        <v>302</v>
      </c>
      <c r="AY272" s="271" t="s">
        <v>302</v>
      </c>
      <c r="AZ272" s="271" t="s">
        <v>302</v>
      </c>
      <c r="BA272" s="271" t="s">
        <v>302</v>
      </c>
      <c r="BB272" s="271" t="s">
        <v>302</v>
      </c>
      <c r="BC272" s="271" t="s">
        <v>302</v>
      </c>
      <c r="BD272" s="271" t="s">
        <v>302</v>
      </c>
      <c r="BE272" s="271" t="s">
        <v>302</v>
      </c>
      <c r="BF272" s="271" t="s">
        <v>302</v>
      </c>
    </row>
    <row r="273" spans="2:58" hidden="1">
      <c r="B273" s="160" t="s">
        <v>511</v>
      </c>
      <c r="C273" s="160" t="str">
        <f t="shared" ca="1" si="199"/>
        <v>Veiklos ir palaikymo (atnaujinimo) sąnaudos 6 (viešojo sektoriaus)</v>
      </c>
      <c r="D273" t="str">
        <f t="shared" si="200"/>
        <v>False</v>
      </c>
      <c r="E273" s="270" t="str">
        <f t="shared" si="181"/>
        <v>-</v>
      </c>
      <c r="F273" s="270" t="str">
        <f t="shared" si="182"/>
        <v>-</v>
      </c>
      <c r="G273" s="270" t="str">
        <f t="shared" si="183"/>
        <v>-</v>
      </c>
      <c r="H273" s="270" t="str">
        <f t="shared" si="184"/>
        <v>-</v>
      </c>
      <c r="I273" s="270" t="str">
        <f t="shared" si="185"/>
        <v>-</v>
      </c>
      <c r="J273" s="270" t="str">
        <f t="shared" si="186"/>
        <v>-</v>
      </c>
      <c r="K273" s="270" t="str">
        <f t="shared" si="187"/>
        <v>-</v>
      </c>
      <c r="L273" s="270" t="str">
        <f t="shared" si="188"/>
        <v>-</v>
      </c>
      <c r="M273" s="270" t="str">
        <f t="shared" si="189"/>
        <v>-</v>
      </c>
      <c r="N273" s="270" t="str">
        <f t="shared" si="190"/>
        <v>-</v>
      </c>
      <c r="O273" s="270" t="str">
        <f t="shared" si="191"/>
        <v>-</v>
      </c>
      <c r="P273" s="270" t="str">
        <f t="shared" si="192"/>
        <v>-</v>
      </c>
      <c r="Q273" s="270" t="str">
        <f t="shared" si="193"/>
        <v>-</v>
      </c>
      <c r="R273" s="270" t="str">
        <f t="shared" si="194"/>
        <v>-</v>
      </c>
      <c r="S273" s="270" t="str">
        <f t="shared" si="195"/>
        <v>-</v>
      </c>
      <c r="T273" s="270" t="str">
        <f t="shared" si="196"/>
        <v>-</v>
      </c>
      <c r="U273" s="270" t="str">
        <f t="shared" si="197"/>
        <v>-</v>
      </c>
      <c r="V273" s="270" t="str">
        <f t="shared" si="198"/>
        <v>-</v>
      </c>
      <c r="W273" s="114"/>
      <c r="X273" s="114"/>
      <c r="Y273" s="114"/>
      <c r="Z273" s="114"/>
      <c r="AA273" s="114"/>
      <c r="AB273" s="114"/>
      <c r="AC273" s="114"/>
      <c r="AD273" s="114"/>
      <c r="AE273" s="114"/>
      <c r="AF273" s="271" t="s">
        <v>302</v>
      </c>
      <c r="AG273" s="271" t="s">
        <v>302</v>
      </c>
      <c r="AH273" s="271" t="s">
        <v>302</v>
      </c>
      <c r="AI273" s="271" t="s">
        <v>302</v>
      </c>
      <c r="AJ273" s="271" t="s">
        <v>302</v>
      </c>
      <c r="AK273" s="271" t="s">
        <v>302</v>
      </c>
      <c r="AL273" s="271" t="s">
        <v>302</v>
      </c>
      <c r="AM273" s="271" t="s">
        <v>302</v>
      </c>
      <c r="AN273" s="271" t="s">
        <v>302</v>
      </c>
      <c r="AO273" s="271" t="s">
        <v>302</v>
      </c>
      <c r="AP273" s="271" t="s">
        <v>302</v>
      </c>
      <c r="AQ273" s="271" t="s">
        <v>302</v>
      </c>
      <c r="AR273" s="271" t="s">
        <v>302</v>
      </c>
      <c r="AS273" s="271" t="s">
        <v>302</v>
      </c>
      <c r="AT273" s="271" t="s">
        <v>302</v>
      </c>
      <c r="AU273" s="271" t="s">
        <v>302</v>
      </c>
      <c r="AV273" s="271" t="s">
        <v>302</v>
      </c>
      <c r="AW273" s="271" t="s">
        <v>302</v>
      </c>
      <c r="AX273" s="271" t="s">
        <v>302</v>
      </c>
      <c r="AY273" s="271" t="s">
        <v>302</v>
      </c>
      <c r="AZ273" s="271" t="s">
        <v>302</v>
      </c>
      <c r="BA273" s="271" t="s">
        <v>302</v>
      </c>
      <c r="BB273" s="271" t="s">
        <v>302</v>
      </c>
      <c r="BC273" s="271" t="s">
        <v>302</v>
      </c>
      <c r="BD273" s="271" t="s">
        <v>302</v>
      </c>
      <c r="BE273" s="271" t="s">
        <v>302</v>
      </c>
      <c r="BF273" s="271" t="s">
        <v>302</v>
      </c>
    </row>
    <row r="274" spans="2:58" hidden="1">
      <c r="B274" s="160" t="s">
        <v>512</v>
      </c>
      <c r="C274" s="160" t="str">
        <f t="shared" ca="1" si="199"/>
        <v>Veiklos ir palaikymo (atnaujinimo) sąnaudos 1 (privataus ir NVO sektoriaus)</v>
      </c>
      <c r="D274" t="str">
        <f t="shared" si="200"/>
        <v>False</v>
      </c>
      <c r="E274" s="270" t="str">
        <f t="shared" si="181"/>
        <v>-</v>
      </c>
      <c r="F274" s="270" t="str">
        <f t="shared" si="182"/>
        <v>-</v>
      </c>
      <c r="G274" s="270" t="str">
        <f t="shared" si="183"/>
        <v>-</v>
      </c>
      <c r="H274" s="270" t="str">
        <f t="shared" si="184"/>
        <v>-</v>
      </c>
      <c r="I274" s="270" t="str">
        <f t="shared" si="185"/>
        <v>-</v>
      </c>
      <c r="J274" s="270" t="str">
        <f t="shared" si="186"/>
        <v>-</v>
      </c>
      <c r="K274" s="270" t="str">
        <f t="shared" si="187"/>
        <v>-</v>
      </c>
      <c r="L274" s="270" t="str">
        <f t="shared" si="188"/>
        <v>-</v>
      </c>
      <c r="M274" s="270" t="str">
        <f t="shared" si="189"/>
        <v>-</v>
      </c>
      <c r="N274" s="270" t="str">
        <f t="shared" si="190"/>
        <v>-</v>
      </c>
      <c r="O274" s="270" t="str">
        <f t="shared" si="191"/>
        <v>-</v>
      </c>
      <c r="P274" s="270" t="str">
        <f t="shared" si="192"/>
        <v>-</v>
      </c>
      <c r="Q274" s="270" t="str">
        <f t="shared" si="193"/>
        <v>-</v>
      </c>
      <c r="R274" s="270" t="str">
        <f t="shared" si="194"/>
        <v>-</v>
      </c>
      <c r="S274" s="270" t="str">
        <f t="shared" si="195"/>
        <v>-</v>
      </c>
      <c r="T274" s="270" t="str">
        <f t="shared" si="196"/>
        <v>-</v>
      </c>
      <c r="U274" s="270" t="str">
        <f t="shared" si="197"/>
        <v>-</v>
      </c>
      <c r="V274" s="270" t="str">
        <f t="shared" si="198"/>
        <v>-</v>
      </c>
      <c r="W274" s="114"/>
      <c r="X274" s="114"/>
      <c r="Y274" s="114"/>
      <c r="Z274" s="114"/>
      <c r="AA274" s="114"/>
      <c r="AB274" s="114"/>
      <c r="AC274" s="114"/>
      <c r="AD274" s="114"/>
      <c r="AE274" s="114"/>
      <c r="AF274" s="271" t="s">
        <v>302</v>
      </c>
      <c r="AG274" s="271" t="s">
        <v>302</v>
      </c>
      <c r="AH274" s="271" t="s">
        <v>302</v>
      </c>
      <c r="AI274" s="271" t="s">
        <v>302</v>
      </c>
      <c r="AJ274" s="271" t="s">
        <v>302</v>
      </c>
      <c r="AK274" s="271" t="s">
        <v>302</v>
      </c>
      <c r="AL274" s="271" t="s">
        <v>302</v>
      </c>
      <c r="AM274" s="271" t="s">
        <v>302</v>
      </c>
      <c r="AN274" s="271" t="s">
        <v>302</v>
      </c>
      <c r="AO274" s="271" t="s">
        <v>302</v>
      </c>
      <c r="AP274" s="271" t="s">
        <v>302</v>
      </c>
      <c r="AQ274" s="271" t="s">
        <v>302</v>
      </c>
      <c r="AR274" s="271" t="s">
        <v>302</v>
      </c>
      <c r="AS274" s="271" t="s">
        <v>302</v>
      </c>
      <c r="AT274" s="271" t="s">
        <v>302</v>
      </c>
      <c r="AU274" s="271" t="s">
        <v>302</v>
      </c>
      <c r="AV274" s="271" t="s">
        <v>302</v>
      </c>
      <c r="AW274" s="271" t="s">
        <v>302</v>
      </c>
      <c r="AX274" s="271" t="s">
        <v>302</v>
      </c>
      <c r="AY274" s="271" t="s">
        <v>302</v>
      </c>
      <c r="AZ274" s="271" t="s">
        <v>302</v>
      </c>
      <c r="BA274" s="271" t="s">
        <v>302</v>
      </c>
      <c r="BB274" s="271" t="s">
        <v>302</v>
      </c>
      <c r="BC274" s="271" t="s">
        <v>302</v>
      </c>
      <c r="BD274" s="271" t="s">
        <v>302</v>
      </c>
      <c r="BE274" s="271" t="s">
        <v>302</v>
      </c>
      <c r="BF274" s="271" t="s">
        <v>302</v>
      </c>
    </row>
    <row r="275" spans="2:58" hidden="1">
      <c r="B275" s="160" t="s">
        <v>513</v>
      </c>
      <c r="C275" s="160" t="str">
        <f t="shared" ca="1" si="199"/>
        <v>Veiklos ir palaikymo (atnaujinimo) sąnaudos 2 (privataus ir NVO sektoriaus)</v>
      </c>
      <c r="D275" t="str">
        <f t="shared" si="200"/>
        <v>False</v>
      </c>
      <c r="E275" s="270" t="str">
        <f t="shared" si="181"/>
        <v>-</v>
      </c>
      <c r="F275" s="270" t="str">
        <f t="shared" si="182"/>
        <v>-</v>
      </c>
      <c r="G275" s="270" t="str">
        <f t="shared" si="183"/>
        <v>-</v>
      </c>
      <c r="H275" s="270" t="str">
        <f t="shared" si="184"/>
        <v>-</v>
      </c>
      <c r="I275" s="270" t="str">
        <f t="shared" si="185"/>
        <v>-</v>
      </c>
      <c r="J275" s="270" t="str">
        <f t="shared" si="186"/>
        <v>-</v>
      </c>
      <c r="K275" s="270" t="str">
        <f t="shared" si="187"/>
        <v>-</v>
      </c>
      <c r="L275" s="270" t="str">
        <f t="shared" si="188"/>
        <v>-</v>
      </c>
      <c r="M275" s="270" t="str">
        <f t="shared" si="189"/>
        <v>-</v>
      </c>
      <c r="N275" s="270" t="str">
        <f t="shared" si="190"/>
        <v>-</v>
      </c>
      <c r="O275" s="270" t="str">
        <f t="shared" si="191"/>
        <v>-</v>
      </c>
      <c r="P275" s="270" t="str">
        <f t="shared" si="192"/>
        <v>-</v>
      </c>
      <c r="Q275" s="270" t="str">
        <f t="shared" si="193"/>
        <v>-</v>
      </c>
      <c r="R275" s="270" t="str">
        <f t="shared" si="194"/>
        <v>-</v>
      </c>
      <c r="S275" s="270" t="str">
        <f t="shared" si="195"/>
        <v>-</v>
      </c>
      <c r="T275" s="270" t="str">
        <f t="shared" si="196"/>
        <v>-</v>
      </c>
      <c r="U275" s="270" t="str">
        <f t="shared" si="197"/>
        <v>-</v>
      </c>
      <c r="V275" s="270" t="str">
        <f t="shared" si="198"/>
        <v>-</v>
      </c>
      <c r="W275" s="114"/>
      <c r="X275" s="114"/>
      <c r="Y275" s="114"/>
      <c r="Z275" s="114"/>
      <c r="AA275" s="114"/>
      <c r="AB275" s="114"/>
      <c r="AC275" s="114"/>
      <c r="AD275" s="114"/>
      <c r="AE275" s="114"/>
      <c r="AF275" s="271" t="s">
        <v>302</v>
      </c>
      <c r="AG275" s="271" t="s">
        <v>302</v>
      </c>
      <c r="AH275" s="271" t="s">
        <v>302</v>
      </c>
      <c r="AI275" s="271" t="s">
        <v>302</v>
      </c>
      <c r="AJ275" s="271" t="s">
        <v>302</v>
      </c>
      <c r="AK275" s="271" t="s">
        <v>302</v>
      </c>
      <c r="AL275" s="271" t="s">
        <v>302</v>
      </c>
      <c r="AM275" s="271" t="s">
        <v>302</v>
      </c>
      <c r="AN275" s="271" t="s">
        <v>302</v>
      </c>
      <c r="AO275" s="271" t="s">
        <v>302</v>
      </c>
      <c r="AP275" s="271" t="s">
        <v>302</v>
      </c>
      <c r="AQ275" s="271" t="s">
        <v>302</v>
      </c>
      <c r="AR275" s="271" t="s">
        <v>302</v>
      </c>
      <c r="AS275" s="271" t="s">
        <v>302</v>
      </c>
      <c r="AT275" s="271" t="s">
        <v>302</v>
      </c>
      <c r="AU275" s="271" t="s">
        <v>302</v>
      </c>
      <c r="AV275" s="271" t="s">
        <v>302</v>
      </c>
      <c r="AW275" s="271" t="s">
        <v>302</v>
      </c>
      <c r="AX275" s="271" t="s">
        <v>302</v>
      </c>
      <c r="AY275" s="271" t="s">
        <v>302</v>
      </c>
      <c r="AZ275" s="271" t="s">
        <v>302</v>
      </c>
      <c r="BA275" s="271" t="s">
        <v>302</v>
      </c>
      <c r="BB275" s="271" t="s">
        <v>302</v>
      </c>
      <c r="BC275" s="271" t="s">
        <v>302</v>
      </c>
      <c r="BD275" s="271" t="s">
        <v>302</v>
      </c>
      <c r="BE275" s="271" t="s">
        <v>302</v>
      </c>
      <c r="BF275" s="271" t="s">
        <v>302</v>
      </c>
    </row>
    <row r="276" spans="2:58" hidden="1">
      <c r="B276" s="160" t="s">
        <v>514</v>
      </c>
      <c r="C276" s="160" t="str">
        <f t="shared" ca="1" si="199"/>
        <v>Veiklos ir palaikymo (atnaujinimo) sąnaudos 3 (privataus ir NVO sektoriaus)</v>
      </c>
      <c r="D276" t="str">
        <f t="shared" si="200"/>
        <v>False</v>
      </c>
      <c r="E276" s="270" t="str">
        <f t="shared" si="181"/>
        <v>-</v>
      </c>
      <c r="F276" s="270" t="str">
        <f t="shared" si="182"/>
        <v>-</v>
      </c>
      <c r="G276" s="270" t="str">
        <f t="shared" si="183"/>
        <v>-</v>
      </c>
      <c r="H276" s="270" t="str">
        <f t="shared" si="184"/>
        <v>-</v>
      </c>
      <c r="I276" s="270" t="str">
        <f t="shared" si="185"/>
        <v>-</v>
      </c>
      <c r="J276" s="270" t="str">
        <f t="shared" si="186"/>
        <v>-</v>
      </c>
      <c r="K276" s="270" t="str">
        <f t="shared" si="187"/>
        <v>-</v>
      </c>
      <c r="L276" s="270" t="str">
        <f t="shared" si="188"/>
        <v>-</v>
      </c>
      <c r="M276" s="270" t="str">
        <f t="shared" si="189"/>
        <v>-</v>
      </c>
      <c r="N276" s="270" t="str">
        <f t="shared" si="190"/>
        <v>-</v>
      </c>
      <c r="O276" s="270" t="str">
        <f t="shared" si="191"/>
        <v>-</v>
      </c>
      <c r="P276" s="270" t="str">
        <f t="shared" si="192"/>
        <v>-</v>
      </c>
      <c r="Q276" s="270" t="str">
        <f t="shared" si="193"/>
        <v>-</v>
      </c>
      <c r="R276" s="270" t="str">
        <f t="shared" si="194"/>
        <v>-</v>
      </c>
      <c r="S276" s="270" t="str">
        <f t="shared" si="195"/>
        <v>-</v>
      </c>
      <c r="T276" s="270" t="str">
        <f t="shared" si="196"/>
        <v>-</v>
      </c>
      <c r="U276" s="270" t="str">
        <f t="shared" si="197"/>
        <v>-</v>
      </c>
      <c r="V276" s="270" t="str">
        <f t="shared" si="198"/>
        <v>-</v>
      </c>
      <c r="W276" s="114"/>
      <c r="X276" s="114"/>
      <c r="Y276" s="114"/>
      <c r="Z276" s="114"/>
      <c r="AA276" s="114"/>
      <c r="AB276" s="114"/>
      <c r="AC276" s="114"/>
      <c r="AD276" s="114"/>
      <c r="AE276" s="114"/>
      <c r="AF276" s="271" t="s">
        <v>302</v>
      </c>
      <c r="AG276" s="271" t="s">
        <v>302</v>
      </c>
      <c r="AH276" s="271" t="s">
        <v>302</v>
      </c>
      <c r="AI276" s="271" t="s">
        <v>302</v>
      </c>
      <c r="AJ276" s="271" t="s">
        <v>302</v>
      </c>
      <c r="AK276" s="271" t="s">
        <v>302</v>
      </c>
      <c r="AL276" s="271" t="s">
        <v>302</v>
      </c>
      <c r="AM276" s="271" t="s">
        <v>302</v>
      </c>
      <c r="AN276" s="271" t="s">
        <v>302</v>
      </c>
      <c r="AO276" s="271" t="s">
        <v>302</v>
      </c>
      <c r="AP276" s="271" t="s">
        <v>302</v>
      </c>
      <c r="AQ276" s="271" t="s">
        <v>302</v>
      </c>
      <c r="AR276" s="271" t="s">
        <v>302</v>
      </c>
      <c r="AS276" s="271" t="s">
        <v>302</v>
      </c>
      <c r="AT276" s="271" t="s">
        <v>302</v>
      </c>
      <c r="AU276" s="271" t="s">
        <v>302</v>
      </c>
      <c r="AV276" s="271" t="s">
        <v>302</v>
      </c>
      <c r="AW276" s="271" t="s">
        <v>302</v>
      </c>
      <c r="AX276" s="271" t="s">
        <v>302</v>
      </c>
      <c r="AY276" s="271" t="s">
        <v>302</v>
      </c>
      <c r="AZ276" s="271" t="s">
        <v>302</v>
      </c>
      <c r="BA276" s="271" t="s">
        <v>302</v>
      </c>
      <c r="BB276" s="271" t="s">
        <v>302</v>
      </c>
      <c r="BC276" s="271" t="s">
        <v>302</v>
      </c>
      <c r="BD276" s="271" t="s">
        <v>302</v>
      </c>
      <c r="BE276" s="271" t="s">
        <v>302</v>
      </c>
      <c r="BF276" s="271" t="s">
        <v>302</v>
      </c>
    </row>
    <row r="277" spans="2:58" hidden="1">
      <c r="B277" s="160" t="s">
        <v>505</v>
      </c>
      <c r="C277" s="160" t="str">
        <f t="shared" ca="1" si="199"/>
        <v>Veiklos 18 veiklos pajamų pokytis</v>
      </c>
      <c r="D277" t="str">
        <f t="shared" si="200"/>
        <v>False</v>
      </c>
      <c r="E277" s="270" t="str">
        <f t="shared" si="181"/>
        <v>-</v>
      </c>
      <c r="F277" s="270" t="str">
        <f t="shared" si="182"/>
        <v>-</v>
      </c>
      <c r="G277" s="270" t="str">
        <f t="shared" si="183"/>
        <v>-</v>
      </c>
      <c r="H277" s="270" t="str">
        <f t="shared" si="184"/>
        <v>-</v>
      </c>
      <c r="I277" s="270" t="str">
        <f t="shared" si="185"/>
        <v>-</v>
      </c>
      <c r="J277" s="270" t="str">
        <f t="shared" si="186"/>
        <v>-</v>
      </c>
      <c r="K277" s="270" t="str">
        <f t="shared" si="187"/>
        <v>-</v>
      </c>
      <c r="L277" s="270" t="str">
        <f t="shared" si="188"/>
        <v>-</v>
      </c>
      <c r="M277" s="270" t="str">
        <f t="shared" si="189"/>
        <v>-</v>
      </c>
      <c r="N277" s="270" t="str">
        <f t="shared" si="190"/>
        <v>-</v>
      </c>
      <c r="O277" s="270" t="str">
        <f t="shared" si="191"/>
        <v>-</v>
      </c>
      <c r="P277" s="270" t="str">
        <f t="shared" si="192"/>
        <v>-</v>
      </c>
      <c r="Q277" s="270" t="str">
        <f t="shared" si="193"/>
        <v>-</v>
      </c>
      <c r="R277" s="270" t="str">
        <f t="shared" si="194"/>
        <v>-</v>
      </c>
      <c r="S277" s="270" t="str">
        <f t="shared" si="195"/>
        <v>-</v>
      </c>
      <c r="T277" s="270" t="str">
        <f t="shared" si="196"/>
        <v>-</v>
      </c>
      <c r="U277" s="270" t="str">
        <f t="shared" si="197"/>
        <v>-</v>
      </c>
      <c r="V277" s="270" t="str">
        <f t="shared" si="198"/>
        <v>-</v>
      </c>
      <c r="W277" s="114"/>
      <c r="X277" s="114"/>
      <c r="Y277" s="114"/>
      <c r="Z277" s="114"/>
      <c r="AA277" s="114"/>
      <c r="AB277" s="114"/>
      <c r="AC277" s="114"/>
      <c r="AD277" s="114"/>
      <c r="AE277" s="114"/>
      <c r="AF277" s="271" t="s">
        <v>302</v>
      </c>
      <c r="AG277" s="271" t="s">
        <v>302</v>
      </c>
      <c r="AH277" s="271" t="s">
        <v>302</v>
      </c>
      <c r="AI277" s="271" t="s">
        <v>302</v>
      </c>
      <c r="AJ277" s="271" t="s">
        <v>302</v>
      </c>
      <c r="AK277" s="271" t="s">
        <v>302</v>
      </c>
      <c r="AL277" s="271" t="s">
        <v>302</v>
      </c>
      <c r="AM277" s="271" t="s">
        <v>302</v>
      </c>
      <c r="AN277" s="271" t="s">
        <v>302</v>
      </c>
      <c r="AO277" s="271" t="s">
        <v>302</v>
      </c>
      <c r="AP277" s="271" t="s">
        <v>302</v>
      </c>
      <c r="AQ277" s="271" t="s">
        <v>302</v>
      </c>
      <c r="AR277" s="271" t="s">
        <v>302</v>
      </c>
      <c r="AS277" s="271" t="s">
        <v>302</v>
      </c>
      <c r="AT277" s="271" t="s">
        <v>302</v>
      </c>
      <c r="AU277" s="271" t="s">
        <v>302</v>
      </c>
      <c r="AV277" s="271" t="s">
        <v>302</v>
      </c>
      <c r="AW277" s="271" t="s">
        <v>302</v>
      </c>
      <c r="AX277" s="271" t="s">
        <v>302</v>
      </c>
      <c r="AY277" s="271" t="s">
        <v>302</v>
      </c>
      <c r="AZ277" s="271" t="s">
        <v>302</v>
      </c>
      <c r="BA277" s="271" t="s">
        <v>302</v>
      </c>
      <c r="BB277" s="271" t="s">
        <v>302</v>
      </c>
      <c r="BC277" s="271" t="s">
        <v>302</v>
      </c>
      <c r="BD277" s="271" t="s">
        <v>302</v>
      </c>
      <c r="BE277" s="271" t="s">
        <v>302</v>
      </c>
      <c r="BF277" s="271" t="s">
        <v>302</v>
      </c>
    </row>
    <row r="278" spans="2:58" hidden="1">
      <c r="B278" s="160" t="s">
        <v>515</v>
      </c>
      <c r="C278" s="160" t="str">
        <f t="shared" ca="1" si="199"/>
        <v>Veiklos pajamos 2 (viešojo sektoriaus)</v>
      </c>
      <c r="D278" t="str">
        <f t="shared" si="200"/>
        <v>False</v>
      </c>
      <c r="E278" s="270" t="str">
        <f t="shared" si="181"/>
        <v>-</v>
      </c>
      <c r="F278" s="270" t="str">
        <f t="shared" si="182"/>
        <v>-</v>
      </c>
      <c r="G278" s="270" t="str">
        <f t="shared" si="183"/>
        <v>-</v>
      </c>
      <c r="H278" s="270" t="str">
        <f t="shared" si="184"/>
        <v>-</v>
      </c>
      <c r="I278" s="270" t="str">
        <f t="shared" si="185"/>
        <v>-</v>
      </c>
      <c r="J278" s="270" t="str">
        <f t="shared" si="186"/>
        <v>-</v>
      </c>
      <c r="K278" s="270" t="str">
        <f t="shared" si="187"/>
        <v>-</v>
      </c>
      <c r="L278" s="270" t="str">
        <f t="shared" si="188"/>
        <v>-</v>
      </c>
      <c r="M278" s="270" t="str">
        <f t="shared" si="189"/>
        <v>-</v>
      </c>
      <c r="N278" s="270" t="str">
        <f t="shared" si="190"/>
        <v>-</v>
      </c>
      <c r="O278" s="270" t="str">
        <f t="shared" si="191"/>
        <v>-</v>
      </c>
      <c r="P278" s="270" t="str">
        <f t="shared" si="192"/>
        <v>-</v>
      </c>
      <c r="Q278" s="270" t="str">
        <f t="shared" si="193"/>
        <v>-</v>
      </c>
      <c r="R278" s="270" t="str">
        <f t="shared" si="194"/>
        <v>-</v>
      </c>
      <c r="S278" s="270" t="str">
        <f t="shared" si="195"/>
        <v>-</v>
      </c>
      <c r="T278" s="270" t="str">
        <f t="shared" si="196"/>
        <v>-</v>
      </c>
      <c r="U278" s="270" t="str">
        <f t="shared" si="197"/>
        <v>-</v>
      </c>
      <c r="V278" s="270" t="str">
        <f t="shared" si="198"/>
        <v>-</v>
      </c>
      <c r="W278" s="114"/>
      <c r="X278" s="114"/>
      <c r="Y278" s="114"/>
      <c r="Z278" s="114"/>
      <c r="AA278" s="114"/>
      <c r="AB278" s="114"/>
      <c r="AC278" s="114"/>
      <c r="AD278" s="114"/>
      <c r="AE278" s="114"/>
      <c r="AF278" s="271" t="s">
        <v>302</v>
      </c>
      <c r="AG278" s="271" t="s">
        <v>302</v>
      </c>
      <c r="AH278" s="271" t="s">
        <v>302</v>
      </c>
      <c r="AI278" s="271" t="s">
        <v>302</v>
      </c>
      <c r="AJ278" s="271" t="s">
        <v>302</v>
      </c>
      <c r="AK278" s="271" t="s">
        <v>302</v>
      </c>
      <c r="AL278" s="271" t="s">
        <v>302</v>
      </c>
      <c r="AM278" s="271" t="s">
        <v>302</v>
      </c>
      <c r="AN278" s="271" t="s">
        <v>302</v>
      </c>
      <c r="AO278" s="271" t="s">
        <v>302</v>
      </c>
      <c r="AP278" s="271" t="s">
        <v>302</v>
      </c>
      <c r="AQ278" s="271" t="s">
        <v>302</v>
      </c>
      <c r="AR278" s="271" t="s">
        <v>302</v>
      </c>
      <c r="AS278" s="271" t="s">
        <v>302</v>
      </c>
      <c r="AT278" s="271" t="s">
        <v>302</v>
      </c>
      <c r="AU278" s="271" t="s">
        <v>302</v>
      </c>
      <c r="AV278" s="271" t="s">
        <v>302</v>
      </c>
      <c r="AW278" s="271" t="s">
        <v>302</v>
      </c>
      <c r="AX278" s="271" t="s">
        <v>302</v>
      </c>
      <c r="AY278" s="271" t="s">
        <v>302</v>
      </c>
      <c r="AZ278" s="271" t="s">
        <v>302</v>
      </c>
      <c r="BA278" s="271" t="s">
        <v>302</v>
      </c>
      <c r="BB278" s="271" t="s">
        <v>302</v>
      </c>
      <c r="BC278" s="271" t="s">
        <v>302</v>
      </c>
      <c r="BD278" s="271" t="s">
        <v>302</v>
      </c>
      <c r="BE278" s="271" t="s">
        <v>302</v>
      </c>
      <c r="BF278" s="271" t="s">
        <v>302</v>
      </c>
    </row>
    <row r="279" spans="2:58" hidden="1">
      <c r="B279" s="160" t="s">
        <v>516</v>
      </c>
      <c r="C279" s="160" t="str">
        <f t="shared" ca="1" si="199"/>
        <v>Veiklos pajamos 3 (viešojo sektoriaus)</v>
      </c>
      <c r="D279" t="str">
        <f t="shared" si="200"/>
        <v>False</v>
      </c>
      <c r="E279" s="270" t="str">
        <f t="shared" si="181"/>
        <v>-</v>
      </c>
      <c r="F279" s="270" t="str">
        <f t="shared" si="182"/>
        <v>-</v>
      </c>
      <c r="G279" s="270" t="str">
        <f t="shared" si="183"/>
        <v>-</v>
      </c>
      <c r="H279" s="270" t="str">
        <f t="shared" si="184"/>
        <v>-</v>
      </c>
      <c r="I279" s="270" t="str">
        <f t="shared" si="185"/>
        <v>-</v>
      </c>
      <c r="J279" s="270" t="str">
        <f t="shared" si="186"/>
        <v>-</v>
      </c>
      <c r="K279" s="270" t="str">
        <f t="shared" si="187"/>
        <v>-</v>
      </c>
      <c r="L279" s="270" t="str">
        <f t="shared" si="188"/>
        <v>-</v>
      </c>
      <c r="M279" s="270" t="str">
        <f t="shared" si="189"/>
        <v>-</v>
      </c>
      <c r="N279" s="270" t="str">
        <f t="shared" si="190"/>
        <v>-</v>
      </c>
      <c r="O279" s="270" t="str">
        <f t="shared" si="191"/>
        <v>-</v>
      </c>
      <c r="P279" s="270" t="str">
        <f t="shared" si="192"/>
        <v>-</v>
      </c>
      <c r="Q279" s="270" t="str">
        <f t="shared" si="193"/>
        <v>-</v>
      </c>
      <c r="R279" s="270" t="str">
        <f t="shared" si="194"/>
        <v>-</v>
      </c>
      <c r="S279" s="270" t="str">
        <f t="shared" si="195"/>
        <v>-</v>
      </c>
      <c r="T279" s="270" t="str">
        <f t="shared" si="196"/>
        <v>-</v>
      </c>
      <c r="U279" s="270" t="str">
        <f t="shared" si="197"/>
        <v>-</v>
      </c>
      <c r="V279" s="270" t="str">
        <f t="shared" si="198"/>
        <v>-</v>
      </c>
      <c r="W279" s="114"/>
      <c r="X279" s="114"/>
      <c r="Y279" s="114"/>
      <c r="Z279" s="114"/>
      <c r="AA279" s="114"/>
      <c r="AB279" s="114"/>
      <c r="AC279" s="114"/>
      <c r="AD279" s="114"/>
      <c r="AE279" s="114"/>
      <c r="AF279" s="271" t="s">
        <v>302</v>
      </c>
      <c r="AG279" s="271" t="s">
        <v>302</v>
      </c>
      <c r="AH279" s="271" t="s">
        <v>302</v>
      </c>
      <c r="AI279" s="271" t="s">
        <v>302</v>
      </c>
      <c r="AJ279" s="271" t="s">
        <v>302</v>
      </c>
      <c r="AK279" s="271" t="s">
        <v>302</v>
      </c>
      <c r="AL279" s="271" t="s">
        <v>302</v>
      </c>
      <c r="AM279" s="271" t="s">
        <v>302</v>
      </c>
      <c r="AN279" s="271" t="s">
        <v>302</v>
      </c>
      <c r="AO279" s="271" t="s">
        <v>302</v>
      </c>
      <c r="AP279" s="271" t="s">
        <v>302</v>
      </c>
      <c r="AQ279" s="271" t="s">
        <v>302</v>
      </c>
      <c r="AR279" s="271" t="s">
        <v>302</v>
      </c>
      <c r="AS279" s="271" t="s">
        <v>302</v>
      </c>
      <c r="AT279" s="271" t="s">
        <v>302</v>
      </c>
      <c r="AU279" s="271" t="s">
        <v>302</v>
      </c>
      <c r="AV279" s="271" t="s">
        <v>302</v>
      </c>
      <c r="AW279" s="271" t="s">
        <v>302</v>
      </c>
      <c r="AX279" s="271" t="s">
        <v>302</v>
      </c>
      <c r="AY279" s="271" t="s">
        <v>302</v>
      </c>
      <c r="AZ279" s="271" t="s">
        <v>302</v>
      </c>
      <c r="BA279" s="271" t="s">
        <v>302</v>
      </c>
      <c r="BB279" s="271" t="s">
        <v>302</v>
      </c>
      <c r="BC279" s="271" t="s">
        <v>302</v>
      </c>
      <c r="BD279" s="271" t="s">
        <v>302</v>
      </c>
      <c r="BE279" s="271" t="s">
        <v>302</v>
      </c>
      <c r="BF279" s="271" t="s">
        <v>302</v>
      </c>
    </row>
    <row r="280" spans="2:58" hidden="1">
      <c r="B280" s="160" t="s">
        <v>517</v>
      </c>
      <c r="C280" s="160" t="str">
        <f t="shared" ref="C280:C297" ca="1" si="201">VLOOKUP(B280,$B$12:$C$154,2,FALSE)</f>
        <v>Veiklos pajamos 4 (viešojo sektoriaus)</v>
      </c>
      <c r="D280" t="str">
        <f t="shared" si="200"/>
        <v>False</v>
      </c>
      <c r="E280" s="270" t="str">
        <f t="shared" si="181"/>
        <v>-</v>
      </c>
      <c r="F280" s="270" t="str">
        <f t="shared" si="182"/>
        <v>-</v>
      </c>
      <c r="G280" s="270" t="str">
        <f t="shared" si="183"/>
        <v>-</v>
      </c>
      <c r="H280" s="270" t="str">
        <f t="shared" si="184"/>
        <v>-</v>
      </c>
      <c r="I280" s="270" t="str">
        <f t="shared" si="185"/>
        <v>-</v>
      </c>
      <c r="J280" s="270" t="str">
        <f t="shared" si="186"/>
        <v>-</v>
      </c>
      <c r="K280" s="270" t="str">
        <f t="shared" si="187"/>
        <v>-</v>
      </c>
      <c r="L280" s="270" t="str">
        <f t="shared" si="188"/>
        <v>-</v>
      </c>
      <c r="M280" s="270" t="str">
        <f t="shared" si="189"/>
        <v>-</v>
      </c>
      <c r="N280" s="270" t="str">
        <f t="shared" si="190"/>
        <v>-</v>
      </c>
      <c r="O280" s="270" t="str">
        <f t="shared" si="191"/>
        <v>-</v>
      </c>
      <c r="P280" s="270" t="str">
        <f t="shared" si="192"/>
        <v>-</v>
      </c>
      <c r="Q280" s="270" t="str">
        <f t="shared" si="193"/>
        <v>-</v>
      </c>
      <c r="R280" s="270" t="str">
        <f t="shared" si="194"/>
        <v>-</v>
      </c>
      <c r="S280" s="270" t="str">
        <f t="shared" si="195"/>
        <v>-</v>
      </c>
      <c r="T280" s="270" t="str">
        <f t="shared" si="196"/>
        <v>-</v>
      </c>
      <c r="U280" s="270" t="str">
        <f t="shared" si="197"/>
        <v>-</v>
      </c>
      <c r="V280" s="270" t="str">
        <f t="shared" si="198"/>
        <v>-</v>
      </c>
      <c r="W280" s="114"/>
      <c r="X280" s="114"/>
      <c r="Y280" s="114"/>
      <c r="Z280" s="114"/>
      <c r="AA280" s="114"/>
      <c r="AB280" s="114"/>
      <c r="AC280" s="114"/>
      <c r="AD280" s="114"/>
      <c r="AE280" s="114"/>
      <c r="AF280" s="271" t="s">
        <v>302</v>
      </c>
      <c r="AG280" s="271" t="s">
        <v>302</v>
      </c>
      <c r="AH280" s="271" t="s">
        <v>302</v>
      </c>
      <c r="AI280" s="271" t="s">
        <v>302</v>
      </c>
      <c r="AJ280" s="271" t="s">
        <v>302</v>
      </c>
      <c r="AK280" s="271" t="s">
        <v>302</v>
      </c>
      <c r="AL280" s="271" t="s">
        <v>302</v>
      </c>
      <c r="AM280" s="271" t="s">
        <v>302</v>
      </c>
      <c r="AN280" s="271" t="s">
        <v>302</v>
      </c>
      <c r="AO280" s="271" t="s">
        <v>302</v>
      </c>
      <c r="AP280" s="271" t="s">
        <v>302</v>
      </c>
      <c r="AQ280" s="271" t="s">
        <v>302</v>
      </c>
      <c r="AR280" s="271" t="s">
        <v>302</v>
      </c>
      <c r="AS280" s="271" t="s">
        <v>302</v>
      </c>
      <c r="AT280" s="271" t="s">
        <v>302</v>
      </c>
      <c r="AU280" s="271" t="s">
        <v>302</v>
      </c>
      <c r="AV280" s="271" t="s">
        <v>302</v>
      </c>
      <c r="AW280" s="271" t="s">
        <v>302</v>
      </c>
      <c r="AX280" s="271" t="s">
        <v>302</v>
      </c>
      <c r="AY280" s="271" t="s">
        <v>302</v>
      </c>
      <c r="AZ280" s="271" t="s">
        <v>302</v>
      </c>
      <c r="BA280" s="271" t="s">
        <v>302</v>
      </c>
      <c r="BB280" s="271" t="s">
        <v>302</v>
      </c>
      <c r="BC280" s="271" t="s">
        <v>302</v>
      </c>
      <c r="BD280" s="271" t="s">
        <v>302</v>
      </c>
      <c r="BE280" s="271" t="s">
        <v>302</v>
      </c>
      <c r="BF280" s="271" t="s">
        <v>302</v>
      </c>
    </row>
    <row r="281" spans="2:58" hidden="1">
      <c r="B281" s="160" t="s">
        <v>518</v>
      </c>
      <c r="C281" s="160" t="str">
        <f t="shared" ca="1" si="201"/>
        <v>Veiklos pajamos 5 (viešojo sektoriaus)</v>
      </c>
      <c r="D281" t="str">
        <f t="shared" si="200"/>
        <v>False</v>
      </c>
      <c r="E281" s="270" t="str">
        <f t="shared" si="181"/>
        <v>-</v>
      </c>
      <c r="F281" s="270" t="str">
        <f t="shared" si="182"/>
        <v>-</v>
      </c>
      <c r="G281" s="270" t="str">
        <f t="shared" si="183"/>
        <v>-</v>
      </c>
      <c r="H281" s="270" t="str">
        <f t="shared" si="184"/>
        <v>-</v>
      </c>
      <c r="I281" s="270" t="str">
        <f t="shared" si="185"/>
        <v>-</v>
      </c>
      <c r="J281" s="270" t="str">
        <f t="shared" si="186"/>
        <v>-</v>
      </c>
      <c r="K281" s="270" t="str">
        <f t="shared" si="187"/>
        <v>-</v>
      </c>
      <c r="L281" s="270" t="str">
        <f t="shared" si="188"/>
        <v>-</v>
      </c>
      <c r="M281" s="270" t="str">
        <f t="shared" si="189"/>
        <v>-</v>
      </c>
      <c r="N281" s="270" t="str">
        <f t="shared" si="190"/>
        <v>-</v>
      </c>
      <c r="O281" s="270" t="str">
        <f t="shared" si="191"/>
        <v>-</v>
      </c>
      <c r="P281" s="270" t="str">
        <f t="shared" si="192"/>
        <v>-</v>
      </c>
      <c r="Q281" s="270" t="str">
        <f t="shared" si="193"/>
        <v>-</v>
      </c>
      <c r="R281" s="270" t="str">
        <f t="shared" si="194"/>
        <v>-</v>
      </c>
      <c r="S281" s="270" t="str">
        <f t="shared" si="195"/>
        <v>-</v>
      </c>
      <c r="T281" s="270" t="str">
        <f t="shared" si="196"/>
        <v>-</v>
      </c>
      <c r="U281" s="270" t="str">
        <f t="shared" si="197"/>
        <v>-</v>
      </c>
      <c r="V281" s="270" t="str">
        <f t="shared" si="198"/>
        <v>-</v>
      </c>
      <c r="W281" s="114"/>
      <c r="X281" s="114"/>
      <c r="Y281" s="114"/>
      <c r="Z281" s="114"/>
      <c r="AA281" s="114"/>
      <c r="AB281" s="114"/>
      <c r="AC281" s="114"/>
      <c r="AD281" s="114"/>
      <c r="AE281" s="114"/>
      <c r="AF281" s="271" t="s">
        <v>302</v>
      </c>
      <c r="AG281" s="271" t="s">
        <v>302</v>
      </c>
      <c r="AH281" s="271" t="s">
        <v>302</v>
      </c>
      <c r="AI281" s="271" t="s">
        <v>302</v>
      </c>
      <c r="AJ281" s="271" t="s">
        <v>302</v>
      </c>
      <c r="AK281" s="271" t="s">
        <v>302</v>
      </c>
      <c r="AL281" s="271" t="s">
        <v>302</v>
      </c>
      <c r="AM281" s="271" t="s">
        <v>302</v>
      </c>
      <c r="AN281" s="271" t="s">
        <v>302</v>
      </c>
      <c r="AO281" s="271" t="s">
        <v>302</v>
      </c>
      <c r="AP281" s="271" t="s">
        <v>302</v>
      </c>
      <c r="AQ281" s="271" t="s">
        <v>302</v>
      </c>
      <c r="AR281" s="271" t="s">
        <v>302</v>
      </c>
      <c r="AS281" s="271" t="s">
        <v>302</v>
      </c>
      <c r="AT281" s="271" t="s">
        <v>302</v>
      </c>
      <c r="AU281" s="271" t="s">
        <v>302</v>
      </c>
      <c r="AV281" s="271" t="s">
        <v>302</v>
      </c>
      <c r="AW281" s="271" t="s">
        <v>302</v>
      </c>
      <c r="AX281" s="271" t="s">
        <v>302</v>
      </c>
      <c r="AY281" s="271" t="s">
        <v>302</v>
      </c>
      <c r="AZ281" s="271" t="s">
        <v>302</v>
      </c>
      <c r="BA281" s="271" t="s">
        <v>302</v>
      </c>
      <c r="BB281" s="271" t="s">
        <v>302</v>
      </c>
      <c r="BC281" s="271" t="s">
        <v>302</v>
      </c>
      <c r="BD281" s="271" t="s">
        <v>302</v>
      </c>
      <c r="BE281" s="271" t="s">
        <v>302</v>
      </c>
      <c r="BF281" s="271" t="s">
        <v>302</v>
      </c>
    </row>
    <row r="282" spans="2:58" hidden="1">
      <c r="B282" s="160" t="s">
        <v>519</v>
      </c>
      <c r="C282" s="160" t="str">
        <f t="shared" ca="1" si="201"/>
        <v>Veiklos pajamos 6 (viešojo sektoriaus)</v>
      </c>
      <c r="D282" t="str">
        <f t="shared" si="200"/>
        <v>False</v>
      </c>
      <c r="E282" s="270" t="str">
        <f t="shared" si="181"/>
        <v>-</v>
      </c>
      <c r="F282" s="270" t="str">
        <f t="shared" si="182"/>
        <v>-</v>
      </c>
      <c r="G282" s="270" t="str">
        <f t="shared" si="183"/>
        <v>-</v>
      </c>
      <c r="H282" s="270" t="str">
        <f t="shared" si="184"/>
        <v>-</v>
      </c>
      <c r="I282" s="270" t="str">
        <f t="shared" si="185"/>
        <v>-</v>
      </c>
      <c r="J282" s="270" t="str">
        <f t="shared" si="186"/>
        <v>-</v>
      </c>
      <c r="K282" s="270" t="str">
        <f t="shared" si="187"/>
        <v>-</v>
      </c>
      <c r="L282" s="270" t="str">
        <f t="shared" si="188"/>
        <v>-</v>
      </c>
      <c r="M282" s="270" t="str">
        <f t="shared" si="189"/>
        <v>-</v>
      </c>
      <c r="N282" s="270" t="str">
        <f t="shared" si="190"/>
        <v>-</v>
      </c>
      <c r="O282" s="270" t="str">
        <f t="shared" si="191"/>
        <v>-</v>
      </c>
      <c r="P282" s="270" t="str">
        <f t="shared" si="192"/>
        <v>-</v>
      </c>
      <c r="Q282" s="270" t="str">
        <f t="shared" si="193"/>
        <v>-</v>
      </c>
      <c r="R282" s="270" t="str">
        <f t="shared" si="194"/>
        <v>-</v>
      </c>
      <c r="S282" s="270" t="str">
        <f t="shared" si="195"/>
        <v>-</v>
      </c>
      <c r="T282" s="270" t="str">
        <f t="shared" si="196"/>
        <v>-</v>
      </c>
      <c r="U282" s="270" t="str">
        <f t="shared" si="197"/>
        <v>-</v>
      </c>
      <c r="V282" s="270" t="str">
        <f t="shared" si="198"/>
        <v>-</v>
      </c>
      <c r="W282" s="114"/>
      <c r="X282" s="114"/>
      <c r="Y282" s="114"/>
      <c r="Z282" s="114"/>
      <c r="AA282" s="114"/>
      <c r="AB282" s="114"/>
      <c r="AC282" s="114"/>
      <c r="AD282" s="114"/>
      <c r="AE282" s="114"/>
      <c r="AF282" s="271" t="s">
        <v>302</v>
      </c>
      <c r="AG282" s="271" t="s">
        <v>302</v>
      </c>
      <c r="AH282" s="271" t="s">
        <v>302</v>
      </c>
      <c r="AI282" s="271" t="s">
        <v>302</v>
      </c>
      <c r="AJ282" s="271" t="s">
        <v>302</v>
      </c>
      <c r="AK282" s="271" t="s">
        <v>302</v>
      </c>
      <c r="AL282" s="271" t="s">
        <v>302</v>
      </c>
      <c r="AM282" s="271" t="s">
        <v>302</v>
      </c>
      <c r="AN282" s="271" t="s">
        <v>302</v>
      </c>
      <c r="AO282" s="271" t="s">
        <v>302</v>
      </c>
      <c r="AP282" s="271" t="s">
        <v>302</v>
      </c>
      <c r="AQ282" s="271" t="s">
        <v>302</v>
      </c>
      <c r="AR282" s="271" t="s">
        <v>302</v>
      </c>
      <c r="AS282" s="271" t="s">
        <v>302</v>
      </c>
      <c r="AT282" s="271" t="s">
        <v>302</v>
      </c>
      <c r="AU282" s="271" t="s">
        <v>302</v>
      </c>
      <c r="AV282" s="271" t="s">
        <v>302</v>
      </c>
      <c r="AW282" s="271" t="s">
        <v>302</v>
      </c>
      <c r="AX282" s="271" t="s">
        <v>302</v>
      </c>
      <c r="AY282" s="271" t="s">
        <v>302</v>
      </c>
      <c r="AZ282" s="271" t="s">
        <v>302</v>
      </c>
      <c r="BA282" s="271" t="s">
        <v>302</v>
      </c>
      <c r="BB282" s="271" t="s">
        <v>302</v>
      </c>
      <c r="BC282" s="271" t="s">
        <v>302</v>
      </c>
      <c r="BD282" s="271" t="s">
        <v>302</v>
      </c>
      <c r="BE282" s="271" t="s">
        <v>302</v>
      </c>
      <c r="BF282" s="271" t="s">
        <v>302</v>
      </c>
    </row>
    <row r="283" spans="2:58" hidden="1">
      <c r="B283" s="160" t="s">
        <v>520</v>
      </c>
      <c r="C283" s="160" t="str">
        <f t="shared" ca="1" si="201"/>
        <v>Veiklos pajamos 1 (privataus ir NVO sektoriaus)</v>
      </c>
      <c r="D283" t="str">
        <f t="shared" si="200"/>
        <v>False</v>
      </c>
      <c r="E283" s="270" t="str">
        <f t="shared" si="181"/>
        <v>-</v>
      </c>
      <c r="F283" s="270" t="str">
        <f t="shared" si="182"/>
        <v>-</v>
      </c>
      <c r="G283" s="270" t="str">
        <f t="shared" si="183"/>
        <v>-</v>
      </c>
      <c r="H283" s="270" t="str">
        <f t="shared" si="184"/>
        <v>-</v>
      </c>
      <c r="I283" s="270" t="str">
        <f t="shared" si="185"/>
        <v>-</v>
      </c>
      <c r="J283" s="270" t="str">
        <f t="shared" si="186"/>
        <v>-</v>
      </c>
      <c r="K283" s="270" t="str">
        <f t="shared" si="187"/>
        <v>-</v>
      </c>
      <c r="L283" s="270" t="str">
        <f t="shared" si="188"/>
        <v>-</v>
      </c>
      <c r="M283" s="270" t="str">
        <f t="shared" si="189"/>
        <v>-</v>
      </c>
      <c r="N283" s="270" t="str">
        <f t="shared" si="190"/>
        <v>-</v>
      </c>
      <c r="O283" s="270" t="str">
        <f t="shared" si="191"/>
        <v>-</v>
      </c>
      <c r="P283" s="270" t="str">
        <f t="shared" si="192"/>
        <v>-</v>
      </c>
      <c r="Q283" s="270" t="str">
        <f t="shared" si="193"/>
        <v>-</v>
      </c>
      <c r="R283" s="270" t="str">
        <f t="shared" si="194"/>
        <v>-</v>
      </c>
      <c r="S283" s="270" t="str">
        <f t="shared" si="195"/>
        <v>-</v>
      </c>
      <c r="T283" s="270" t="str">
        <f t="shared" si="196"/>
        <v>-</v>
      </c>
      <c r="U283" s="270" t="str">
        <f t="shared" si="197"/>
        <v>-</v>
      </c>
      <c r="V283" s="270" t="str">
        <f t="shared" si="198"/>
        <v>-</v>
      </c>
      <c r="W283" s="114"/>
      <c r="X283" s="114"/>
      <c r="Y283" s="114"/>
      <c r="Z283" s="114"/>
      <c r="AA283" s="114"/>
      <c r="AB283" s="114"/>
      <c r="AC283" s="114"/>
      <c r="AD283" s="114"/>
      <c r="AE283" s="114"/>
      <c r="AF283" s="271" t="s">
        <v>302</v>
      </c>
      <c r="AG283" s="271" t="s">
        <v>302</v>
      </c>
      <c r="AH283" s="271" t="s">
        <v>302</v>
      </c>
      <c r="AI283" s="271" t="s">
        <v>302</v>
      </c>
      <c r="AJ283" s="271" t="s">
        <v>302</v>
      </c>
      <c r="AK283" s="271" t="s">
        <v>302</v>
      </c>
      <c r="AL283" s="271" t="s">
        <v>302</v>
      </c>
      <c r="AM283" s="271" t="s">
        <v>302</v>
      </c>
      <c r="AN283" s="271" t="s">
        <v>302</v>
      </c>
      <c r="AO283" s="271" t="s">
        <v>302</v>
      </c>
      <c r="AP283" s="271" t="s">
        <v>302</v>
      </c>
      <c r="AQ283" s="271" t="s">
        <v>302</v>
      </c>
      <c r="AR283" s="271" t="s">
        <v>302</v>
      </c>
      <c r="AS283" s="271" t="s">
        <v>302</v>
      </c>
      <c r="AT283" s="271" t="s">
        <v>302</v>
      </c>
      <c r="AU283" s="271" t="s">
        <v>302</v>
      </c>
      <c r="AV283" s="271" t="s">
        <v>302</v>
      </c>
      <c r="AW283" s="271" t="s">
        <v>302</v>
      </c>
      <c r="AX283" s="271" t="s">
        <v>302</v>
      </c>
      <c r="AY283" s="271" t="s">
        <v>302</v>
      </c>
      <c r="AZ283" s="271" t="s">
        <v>302</v>
      </c>
      <c r="BA283" s="271" t="s">
        <v>302</v>
      </c>
      <c r="BB283" s="271" t="s">
        <v>302</v>
      </c>
      <c r="BC283" s="271" t="s">
        <v>302</v>
      </c>
      <c r="BD283" s="271" t="s">
        <v>302</v>
      </c>
      <c r="BE283" s="271" t="s">
        <v>302</v>
      </c>
      <c r="BF283" s="271" t="s">
        <v>302</v>
      </c>
    </row>
    <row r="284" spans="2:58" hidden="1">
      <c r="B284" s="160" t="s">
        <v>521</v>
      </c>
      <c r="C284" s="160" t="str">
        <f t="shared" ca="1" si="201"/>
        <v>Veiklos pajamos 2 (privataus ir NVO sektoriaus)</v>
      </c>
      <c r="D284" t="str">
        <f t="shared" si="200"/>
        <v>False</v>
      </c>
      <c r="E284" s="270" t="str">
        <f t="shared" si="181"/>
        <v>-</v>
      </c>
      <c r="F284" s="270" t="str">
        <f t="shared" si="182"/>
        <v>-</v>
      </c>
      <c r="G284" s="270" t="str">
        <f t="shared" si="183"/>
        <v>-</v>
      </c>
      <c r="H284" s="270" t="str">
        <f t="shared" si="184"/>
        <v>-</v>
      </c>
      <c r="I284" s="270" t="str">
        <f t="shared" si="185"/>
        <v>-</v>
      </c>
      <c r="J284" s="270" t="str">
        <f t="shared" si="186"/>
        <v>-</v>
      </c>
      <c r="K284" s="270" t="str">
        <f t="shared" si="187"/>
        <v>-</v>
      </c>
      <c r="L284" s="270" t="str">
        <f t="shared" si="188"/>
        <v>-</v>
      </c>
      <c r="M284" s="270" t="str">
        <f t="shared" si="189"/>
        <v>-</v>
      </c>
      <c r="N284" s="270" t="str">
        <f t="shared" si="190"/>
        <v>-</v>
      </c>
      <c r="O284" s="270" t="str">
        <f t="shared" si="191"/>
        <v>-</v>
      </c>
      <c r="P284" s="270" t="str">
        <f t="shared" si="192"/>
        <v>-</v>
      </c>
      <c r="Q284" s="270" t="str">
        <f t="shared" si="193"/>
        <v>-</v>
      </c>
      <c r="R284" s="270" t="str">
        <f t="shared" si="194"/>
        <v>-</v>
      </c>
      <c r="S284" s="270" t="str">
        <f t="shared" si="195"/>
        <v>-</v>
      </c>
      <c r="T284" s="270" t="str">
        <f t="shared" si="196"/>
        <v>-</v>
      </c>
      <c r="U284" s="270" t="str">
        <f t="shared" si="197"/>
        <v>-</v>
      </c>
      <c r="V284" s="270" t="str">
        <f t="shared" si="198"/>
        <v>-</v>
      </c>
      <c r="W284" s="114"/>
      <c r="X284" s="114"/>
      <c r="Y284" s="114"/>
      <c r="Z284" s="114"/>
      <c r="AA284" s="114"/>
      <c r="AB284" s="114"/>
      <c r="AC284" s="114"/>
      <c r="AD284" s="114"/>
      <c r="AE284" s="114"/>
      <c r="AF284" s="271" t="s">
        <v>302</v>
      </c>
      <c r="AG284" s="271" t="s">
        <v>302</v>
      </c>
      <c r="AH284" s="271" t="s">
        <v>302</v>
      </c>
      <c r="AI284" s="271" t="s">
        <v>302</v>
      </c>
      <c r="AJ284" s="271" t="s">
        <v>302</v>
      </c>
      <c r="AK284" s="271" t="s">
        <v>302</v>
      </c>
      <c r="AL284" s="271" t="s">
        <v>302</v>
      </c>
      <c r="AM284" s="271" t="s">
        <v>302</v>
      </c>
      <c r="AN284" s="271" t="s">
        <v>302</v>
      </c>
      <c r="AO284" s="271" t="s">
        <v>302</v>
      </c>
      <c r="AP284" s="271" t="s">
        <v>302</v>
      </c>
      <c r="AQ284" s="271" t="s">
        <v>302</v>
      </c>
      <c r="AR284" s="271" t="s">
        <v>302</v>
      </c>
      <c r="AS284" s="271" t="s">
        <v>302</v>
      </c>
      <c r="AT284" s="271" t="s">
        <v>302</v>
      </c>
      <c r="AU284" s="271" t="s">
        <v>302</v>
      </c>
      <c r="AV284" s="271" t="s">
        <v>302</v>
      </c>
      <c r="AW284" s="271" t="s">
        <v>302</v>
      </c>
      <c r="AX284" s="271" t="s">
        <v>302</v>
      </c>
      <c r="AY284" s="271" t="s">
        <v>302</v>
      </c>
      <c r="AZ284" s="271" t="s">
        <v>302</v>
      </c>
      <c r="BA284" s="271" t="s">
        <v>302</v>
      </c>
      <c r="BB284" s="271" t="s">
        <v>302</v>
      </c>
      <c r="BC284" s="271" t="s">
        <v>302</v>
      </c>
      <c r="BD284" s="271" t="s">
        <v>302</v>
      </c>
      <c r="BE284" s="271" t="s">
        <v>302</v>
      </c>
      <c r="BF284" s="271" t="s">
        <v>302</v>
      </c>
    </row>
    <row r="285" spans="2:58" hidden="1">
      <c r="B285" s="160" t="s">
        <v>522</v>
      </c>
      <c r="C285" s="160" t="str">
        <f t="shared" ca="1" si="201"/>
        <v>Veiklos pajamos 3 (privataus ir NVO sektoriaus)</v>
      </c>
      <c r="D285" t="str">
        <f t="shared" si="200"/>
        <v>False</v>
      </c>
      <c r="E285" s="270" t="str">
        <f t="shared" si="181"/>
        <v>-</v>
      </c>
      <c r="F285" s="270" t="str">
        <f t="shared" si="182"/>
        <v>-</v>
      </c>
      <c r="G285" s="270" t="str">
        <f t="shared" si="183"/>
        <v>-</v>
      </c>
      <c r="H285" s="270" t="str">
        <f t="shared" si="184"/>
        <v>-</v>
      </c>
      <c r="I285" s="270" t="str">
        <f t="shared" si="185"/>
        <v>-</v>
      </c>
      <c r="J285" s="270" t="str">
        <f t="shared" si="186"/>
        <v>-</v>
      </c>
      <c r="K285" s="270" t="str">
        <f t="shared" si="187"/>
        <v>-</v>
      </c>
      <c r="L285" s="270" t="str">
        <f t="shared" si="188"/>
        <v>-</v>
      </c>
      <c r="M285" s="270" t="str">
        <f t="shared" si="189"/>
        <v>-</v>
      </c>
      <c r="N285" s="270" t="str">
        <f t="shared" si="190"/>
        <v>-</v>
      </c>
      <c r="O285" s="270" t="str">
        <f t="shared" si="191"/>
        <v>-</v>
      </c>
      <c r="P285" s="270" t="str">
        <f t="shared" si="192"/>
        <v>-</v>
      </c>
      <c r="Q285" s="270" t="str">
        <f t="shared" si="193"/>
        <v>-</v>
      </c>
      <c r="R285" s="270" t="str">
        <f t="shared" si="194"/>
        <v>-</v>
      </c>
      <c r="S285" s="270" t="str">
        <f t="shared" si="195"/>
        <v>-</v>
      </c>
      <c r="T285" s="270" t="str">
        <f t="shared" si="196"/>
        <v>-</v>
      </c>
      <c r="U285" s="270" t="str">
        <f t="shared" si="197"/>
        <v>-</v>
      </c>
      <c r="V285" s="270" t="str">
        <f t="shared" si="198"/>
        <v>-</v>
      </c>
      <c r="W285" s="114"/>
      <c r="X285" s="114"/>
      <c r="Y285" s="114"/>
      <c r="Z285" s="114"/>
      <c r="AA285" s="114"/>
      <c r="AB285" s="114"/>
      <c r="AC285" s="114"/>
      <c r="AD285" s="114"/>
      <c r="AE285" s="114"/>
      <c r="AF285" s="271" t="s">
        <v>302</v>
      </c>
      <c r="AG285" s="271" t="s">
        <v>302</v>
      </c>
      <c r="AH285" s="271" t="s">
        <v>302</v>
      </c>
      <c r="AI285" s="271" t="s">
        <v>302</v>
      </c>
      <c r="AJ285" s="271" t="s">
        <v>302</v>
      </c>
      <c r="AK285" s="271" t="s">
        <v>302</v>
      </c>
      <c r="AL285" s="271" t="s">
        <v>302</v>
      </c>
      <c r="AM285" s="271" t="s">
        <v>302</v>
      </c>
      <c r="AN285" s="271" t="s">
        <v>302</v>
      </c>
      <c r="AO285" s="271" t="s">
        <v>302</v>
      </c>
      <c r="AP285" s="271" t="s">
        <v>302</v>
      </c>
      <c r="AQ285" s="271" t="s">
        <v>302</v>
      </c>
      <c r="AR285" s="271" t="s">
        <v>302</v>
      </c>
      <c r="AS285" s="271" t="s">
        <v>302</v>
      </c>
      <c r="AT285" s="271" t="s">
        <v>302</v>
      </c>
      <c r="AU285" s="271" t="s">
        <v>302</v>
      </c>
      <c r="AV285" s="271" t="s">
        <v>302</v>
      </c>
      <c r="AW285" s="271" t="s">
        <v>302</v>
      </c>
      <c r="AX285" s="271" t="s">
        <v>302</v>
      </c>
      <c r="AY285" s="271" t="s">
        <v>302</v>
      </c>
      <c r="AZ285" s="271" t="s">
        <v>302</v>
      </c>
      <c r="BA285" s="271" t="s">
        <v>302</v>
      </c>
      <c r="BB285" s="271" t="s">
        <v>302</v>
      </c>
      <c r="BC285" s="271" t="s">
        <v>302</v>
      </c>
      <c r="BD285" s="271" t="s">
        <v>302</v>
      </c>
      <c r="BE285" s="271" t="s">
        <v>302</v>
      </c>
      <c r="BF285" s="271" t="s">
        <v>302</v>
      </c>
    </row>
    <row r="286" spans="2:58" hidden="1">
      <c r="B286" s="160" t="s">
        <v>193</v>
      </c>
      <c r="C286" s="160" t="str">
        <f t="shared" ca="1" si="201"/>
        <v>MOKESTINĖS PAJAMOS</v>
      </c>
      <c r="D286" t="str">
        <f t="shared" si="200"/>
        <v>False</v>
      </c>
      <c r="E286" s="270" t="str">
        <f t="shared" si="181"/>
        <v>-</v>
      </c>
      <c r="F286" s="270" t="str">
        <f t="shared" si="182"/>
        <v>-</v>
      </c>
      <c r="G286" s="270" t="str">
        <f t="shared" si="183"/>
        <v>-</v>
      </c>
      <c r="H286" s="270" t="str">
        <f t="shared" si="184"/>
        <v>-</v>
      </c>
      <c r="I286" s="270" t="str">
        <f t="shared" si="185"/>
        <v>-</v>
      </c>
      <c r="J286" s="270" t="str">
        <f t="shared" si="186"/>
        <v>-</v>
      </c>
      <c r="K286" s="270" t="str">
        <f t="shared" si="187"/>
        <v>-</v>
      </c>
      <c r="L286" s="270" t="str">
        <f t="shared" si="188"/>
        <v>-</v>
      </c>
      <c r="M286" s="270" t="str">
        <f t="shared" si="189"/>
        <v>-</v>
      </c>
      <c r="N286" s="270" t="str">
        <f t="shared" si="190"/>
        <v>-</v>
      </c>
      <c r="O286" s="270" t="str">
        <f t="shared" si="191"/>
        <v>-</v>
      </c>
      <c r="P286" s="270" t="str">
        <f t="shared" si="192"/>
        <v>-</v>
      </c>
      <c r="Q286" s="270" t="str">
        <f t="shared" si="193"/>
        <v>-</v>
      </c>
      <c r="R286" s="270" t="str">
        <f t="shared" si="194"/>
        <v>-</v>
      </c>
      <c r="S286" s="270" t="str">
        <f t="shared" si="195"/>
        <v>-</v>
      </c>
      <c r="T286" s="270" t="str">
        <f t="shared" si="196"/>
        <v>-</v>
      </c>
      <c r="U286" s="270" t="str">
        <f t="shared" si="197"/>
        <v>-</v>
      </c>
      <c r="V286" s="270" t="str">
        <f t="shared" si="198"/>
        <v>-</v>
      </c>
      <c r="W286" s="114"/>
      <c r="X286" s="114"/>
      <c r="Y286" s="114"/>
      <c r="Z286" s="114"/>
      <c r="AA286" s="114"/>
      <c r="AB286" s="114"/>
      <c r="AC286" s="114"/>
      <c r="AD286" s="114"/>
      <c r="AE286" s="114"/>
      <c r="AF286" s="271" t="s">
        <v>302</v>
      </c>
      <c r="AG286" s="271" t="s">
        <v>302</v>
      </c>
      <c r="AH286" s="271" t="s">
        <v>302</v>
      </c>
      <c r="AI286" s="271" t="s">
        <v>302</v>
      </c>
      <c r="AJ286" s="271" t="s">
        <v>302</v>
      </c>
      <c r="AK286" s="271" t="s">
        <v>302</v>
      </c>
      <c r="AL286" s="271" t="s">
        <v>302</v>
      </c>
      <c r="AM286" s="271" t="s">
        <v>302</v>
      </c>
      <c r="AN286" s="271" t="s">
        <v>302</v>
      </c>
      <c r="AO286" s="271" t="s">
        <v>302</v>
      </c>
      <c r="AP286" s="271" t="s">
        <v>302</v>
      </c>
      <c r="AQ286" s="271" t="s">
        <v>302</v>
      </c>
      <c r="AR286" s="271" t="s">
        <v>302</v>
      </c>
      <c r="AS286" s="271" t="s">
        <v>302</v>
      </c>
      <c r="AT286" s="271" t="s">
        <v>302</v>
      </c>
      <c r="AU286" s="271" t="s">
        <v>302</v>
      </c>
      <c r="AV286" s="271" t="s">
        <v>302</v>
      </c>
      <c r="AW286" s="271" t="s">
        <v>302</v>
      </c>
      <c r="AX286" s="271" t="s">
        <v>302</v>
      </c>
      <c r="AY286" s="271" t="s">
        <v>302</v>
      </c>
      <c r="AZ286" s="271" t="s">
        <v>302</v>
      </c>
      <c r="BA286" s="271" t="s">
        <v>302</v>
      </c>
      <c r="BB286" s="271" t="s">
        <v>302</v>
      </c>
      <c r="BC286" s="271" t="s">
        <v>302</v>
      </c>
      <c r="BD286" s="271" t="s">
        <v>302</v>
      </c>
      <c r="BE286" s="271" t="s">
        <v>302</v>
      </c>
      <c r="BF286" s="271" t="s">
        <v>302</v>
      </c>
    </row>
    <row r="287" spans="2:58" hidden="1">
      <c r="B287" s="160" t="s">
        <v>203</v>
      </c>
      <c r="C287" s="160" t="str">
        <f t="shared" ca="1" si="201"/>
        <v>SIEKIAMAS REZULTATAS: Elektros energijos, pagamintos iš AEI dalis, palyginti su bendruoju elektros energijos suvartojimu, sudaro 50% 2050 m. , matavimo vienetas: %</v>
      </c>
      <c r="D287" t="str">
        <f t="shared" si="200"/>
        <v>False</v>
      </c>
      <c r="E287" s="270" t="str">
        <f t="shared" si="181"/>
        <v>-</v>
      </c>
      <c r="F287" s="270" t="str">
        <f t="shared" si="182"/>
        <v>-</v>
      </c>
      <c r="G287" s="270" t="str">
        <f t="shared" si="183"/>
        <v>-</v>
      </c>
      <c r="H287" s="270" t="str">
        <f t="shared" si="184"/>
        <v>-</v>
      </c>
      <c r="I287" s="270" t="str">
        <f t="shared" si="185"/>
        <v>-</v>
      </c>
      <c r="J287" s="270" t="str">
        <f t="shared" si="186"/>
        <v>-</v>
      </c>
      <c r="K287" s="270" t="str">
        <f t="shared" si="187"/>
        <v>-</v>
      </c>
      <c r="L287" s="270" t="str">
        <f t="shared" si="188"/>
        <v>-</v>
      </c>
      <c r="M287" s="270" t="str">
        <f t="shared" si="189"/>
        <v>-</v>
      </c>
      <c r="N287" s="270" t="str">
        <f t="shared" si="190"/>
        <v>-</v>
      </c>
      <c r="O287" s="270" t="str">
        <f t="shared" si="191"/>
        <v>-</v>
      </c>
      <c r="P287" s="270" t="str">
        <f t="shared" si="192"/>
        <v>-</v>
      </c>
      <c r="Q287" s="270" t="str">
        <f t="shared" si="193"/>
        <v>-</v>
      </c>
      <c r="R287" s="270" t="str">
        <f t="shared" si="194"/>
        <v>-</v>
      </c>
      <c r="S287" s="270" t="str">
        <f t="shared" si="195"/>
        <v>-</v>
      </c>
      <c r="T287" s="270" t="str">
        <f t="shared" si="196"/>
        <v>-</v>
      </c>
      <c r="U287" s="270" t="str">
        <f t="shared" si="197"/>
        <v>-</v>
      </c>
      <c r="V287" s="270" t="str">
        <f t="shared" si="198"/>
        <v>-</v>
      </c>
      <c r="W287" s="114"/>
      <c r="X287" s="114"/>
      <c r="Y287" s="114"/>
      <c r="Z287" s="114"/>
      <c r="AA287" s="114"/>
      <c r="AB287" s="114"/>
      <c r="AC287" s="114"/>
      <c r="AD287" s="114"/>
      <c r="AE287" s="114"/>
      <c r="AF287" s="271" t="s">
        <v>302</v>
      </c>
      <c r="AG287" s="271" t="s">
        <v>302</v>
      </c>
      <c r="AH287" s="271" t="s">
        <v>302</v>
      </c>
      <c r="AI287" s="271" t="s">
        <v>302</v>
      </c>
      <c r="AJ287" s="271" t="s">
        <v>302</v>
      </c>
      <c r="AK287" s="271" t="s">
        <v>302</v>
      </c>
      <c r="AL287" s="271" t="s">
        <v>302</v>
      </c>
      <c r="AM287" s="271" t="s">
        <v>302</v>
      </c>
      <c r="AN287" s="271" t="s">
        <v>302</v>
      </c>
      <c r="AO287" s="271" t="s">
        <v>302</v>
      </c>
      <c r="AP287" s="271" t="s">
        <v>302</v>
      </c>
      <c r="AQ287" s="271" t="s">
        <v>302</v>
      </c>
      <c r="AR287" s="271" t="s">
        <v>302</v>
      </c>
      <c r="AS287" s="271" t="s">
        <v>302</v>
      </c>
      <c r="AT287" s="271" t="s">
        <v>302</v>
      </c>
      <c r="AU287" s="271" t="s">
        <v>302</v>
      </c>
      <c r="AV287" s="271" t="s">
        <v>302</v>
      </c>
      <c r="AW287" s="271" t="s">
        <v>302</v>
      </c>
      <c r="AX287" s="271" t="s">
        <v>302</v>
      </c>
      <c r="AY287" s="271" t="s">
        <v>302</v>
      </c>
      <c r="AZ287" s="271" t="s">
        <v>302</v>
      </c>
      <c r="BA287" s="271" t="s">
        <v>302</v>
      </c>
      <c r="BB287" s="271" t="s">
        <v>302</v>
      </c>
      <c r="BC287" s="271" t="s">
        <v>302</v>
      </c>
      <c r="BD287" s="271" t="s">
        <v>302</v>
      </c>
      <c r="BE287" s="271" t="s">
        <v>302</v>
      </c>
      <c r="BF287" s="271" t="s">
        <v>302</v>
      </c>
    </row>
    <row r="288" spans="2:58">
      <c r="B288" s="160" t="s">
        <v>379</v>
      </c>
      <c r="C288" s="160" t="str">
        <f t="shared" ca="1" si="201"/>
        <v>Elektros energijos tiekimo sistemos patikimumo padidėjimas</v>
      </c>
      <c r="D288" t="str">
        <f t="shared" si="200"/>
        <v>True</v>
      </c>
      <c r="E288" s="270">
        <f t="shared" si="181"/>
        <v>-7.2282459333591533E-3</v>
      </c>
      <c r="F288" s="270">
        <f t="shared" si="182"/>
        <v>7.2282459333586025E-3</v>
      </c>
      <c r="G288" s="270">
        <f t="shared" si="183"/>
        <v>0</v>
      </c>
      <c r="H288" s="270">
        <f t="shared" si="184"/>
        <v>0</v>
      </c>
      <c r="I288" s="270">
        <f t="shared" si="185"/>
        <v>0</v>
      </c>
      <c r="J288" s="270">
        <f t="shared" si="186"/>
        <v>0</v>
      </c>
      <c r="K288" s="270" t="str">
        <f t="shared" si="187"/>
        <v>-</v>
      </c>
      <c r="L288" s="270" t="str">
        <f t="shared" si="188"/>
        <v>-</v>
      </c>
      <c r="M288" s="270" t="str">
        <f t="shared" si="189"/>
        <v>-</v>
      </c>
      <c r="N288" s="270" t="str">
        <f t="shared" si="190"/>
        <v>-</v>
      </c>
      <c r="O288" s="270">
        <f t="shared" si="191"/>
        <v>0</v>
      </c>
      <c r="P288" s="270">
        <f t="shared" si="192"/>
        <v>0</v>
      </c>
      <c r="Q288" s="270">
        <f t="shared" si="193"/>
        <v>0</v>
      </c>
      <c r="R288" s="270">
        <f t="shared" si="194"/>
        <v>0</v>
      </c>
      <c r="S288" s="270" t="str">
        <f t="shared" si="195"/>
        <v>-</v>
      </c>
      <c r="T288" s="270" t="str">
        <f t="shared" si="196"/>
        <v>-</v>
      </c>
      <c r="U288" s="270" t="str">
        <f t="shared" si="197"/>
        <v>-</v>
      </c>
      <c r="V288" s="270" t="str">
        <f t="shared" si="198"/>
        <v>-</v>
      </c>
      <c r="W288" s="114"/>
      <c r="X288" s="114"/>
      <c r="Y288" s="114"/>
      <c r="Z288" s="114"/>
      <c r="AA288" s="114"/>
      <c r="AB288" s="114"/>
      <c r="AC288" s="114"/>
      <c r="AD288" s="114"/>
      <c r="AE288" s="114"/>
      <c r="AF288" s="271">
        <v>9.601498446731215</v>
      </c>
      <c r="AG288" s="271">
        <v>9.6714057459844938</v>
      </c>
      <c r="AH288" s="271">
        <v>9.7413130452377672</v>
      </c>
      <c r="AI288" s="271">
        <v>15976978382.318914</v>
      </c>
      <c r="AJ288" s="271">
        <v>15976978382.318914</v>
      </c>
      <c r="AK288" s="271">
        <v>15976978382.318914</v>
      </c>
      <c r="AL288" s="271">
        <v>0.69039788606749353</v>
      </c>
      <c r="AM288" s="271">
        <v>0.69039788606749353</v>
      </c>
      <c r="AN288" s="271">
        <v>0.69039788606749353</v>
      </c>
      <c r="AO288" s="271" t="s">
        <v>122</v>
      </c>
      <c r="AP288" s="271" t="s">
        <v>122</v>
      </c>
      <c r="AQ288" s="271" t="s">
        <v>122</v>
      </c>
      <c r="AR288" s="271" t="s">
        <v>122</v>
      </c>
      <c r="AS288" s="271" t="s">
        <v>122</v>
      </c>
      <c r="AT288" s="271" t="s">
        <v>122</v>
      </c>
      <c r="AU288" s="271">
        <v>-1937251589.6963801</v>
      </c>
      <c r="AV288" s="271">
        <v>-1937251589.6963801</v>
      </c>
      <c r="AW288" s="271">
        <v>-1937251589.6963801</v>
      </c>
      <c r="AX288" s="271">
        <v>-2344074423.5326209</v>
      </c>
      <c r="AY288" s="271">
        <v>-2344074423.5326209</v>
      </c>
      <c r="AZ288" s="271">
        <v>-2344074423.5326209</v>
      </c>
      <c r="BA288" s="271" t="s">
        <v>122</v>
      </c>
      <c r="BB288" s="271" t="s">
        <v>122</v>
      </c>
      <c r="BC288" s="271" t="s">
        <v>122</v>
      </c>
      <c r="BD288" s="271">
        <v>0</v>
      </c>
      <c r="BE288" s="271">
        <v>0</v>
      </c>
      <c r="BF288" s="271">
        <v>0</v>
      </c>
    </row>
    <row r="289" spans="2:58">
      <c r="B289" s="160" t="s">
        <v>380</v>
      </c>
      <c r="C289" s="160" t="str">
        <f t="shared" ca="1" si="201"/>
        <v>ŠESD emisijos sumažėjimas</v>
      </c>
      <c r="D289" t="str">
        <f t="shared" si="200"/>
        <v>True</v>
      </c>
      <c r="E289" s="270">
        <f t="shared" si="181"/>
        <v>-2.7717540666410672E-3</v>
      </c>
      <c r="F289" s="270">
        <f t="shared" si="182"/>
        <v>2.7717540666408833E-3</v>
      </c>
      <c r="G289" s="270">
        <f t="shared" si="183"/>
        <v>0</v>
      </c>
      <c r="H289" s="270">
        <f t="shared" si="184"/>
        <v>0</v>
      </c>
      <c r="I289" s="270">
        <f t="shared" si="185"/>
        <v>0</v>
      </c>
      <c r="J289" s="270">
        <f t="shared" si="186"/>
        <v>0</v>
      </c>
      <c r="K289" s="270" t="str">
        <f t="shared" si="187"/>
        <v>-</v>
      </c>
      <c r="L289" s="270" t="str">
        <f t="shared" si="188"/>
        <v>-</v>
      </c>
      <c r="M289" s="270" t="str">
        <f t="shared" si="189"/>
        <v>-</v>
      </c>
      <c r="N289" s="270" t="str">
        <f t="shared" si="190"/>
        <v>-</v>
      </c>
      <c r="O289" s="270">
        <f t="shared" si="191"/>
        <v>0</v>
      </c>
      <c r="P289" s="270">
        <f t="shared" si="192"/>
        <v>0</v>
      </c>
      <c r="Q289" s="270">
        <f t="shared" si="193"/>
        <v>0</v>
      </c>
      <c r="R289" s="270">
        <f t="shared" si="194"/>
        <v>0</v>
      </c>
      <c r="S289" s="270" t="str">
        <f t="shared" si="195"/>
        <v>-</v>
      </c>
      <c r="T289" s="270" t="str">
        <f t="shared" si="196"/>
        <v>-</v>
      </c>
      <c r="U289" s="270" t="str">
        <f t="shared" si="197"/>
        <v>-</v>
      </c>
      <c r="V289" s="270" t="str">
        <f t="shared" si="198"/>
        <v>-</v>
      </c>
      <c r="W289" s="114"/>
      <c r="X289" s="114"/>
      <c r="Y289" s="114"/>
      <c r="Z289" s="114"/>
      <c r="AA289" s="114"/>
      <c r="AB289" s="114"/>
      <c r="AC289" s="114"/>
      <c r="AD289" s="114"/>
      <c r="AE289" s="114"/>
      <c r="AF289" s="271">
        <v>9.6445989877779255</v>
      </c>
      <c r="AG289" s="271">
        <v>9.6714057459844938</v>
      </c>
      <c r="AH289" s="271">
        <v>9.6982125041910603</v>
      </c>
      <c r="AI289" s="271">
        <v>15976978382.318914</v>
      </c>
      <c r="AJ289" s="271">
        <v>15976978382.318914</v>
      </c>
      <c r="AK289" s="271">
        <v>15976978382.318914</v>
      </c>
      <c r="AL289" s="271">
        <v>0.69039788606749353</v>
      </c>
      <c r="AM289" s="271">
        <v>0.69039788606749353</v>
      </c>
      <c r="AN289" s="271">
        <v>0.69039788606749353</v>
      </c>
      <c r="AO289" s="271" t="s">
        <v>122</v>
      </c>
      <c r="AP289" s="271" t="s">
        <v>122</v>
      </c>
      <c r="AQ289" s="271" t="s">
        <v>122</v>
      </c>
      <c r="AR289" s="271" t="s">
        <v>122</v>
      </c>
      <c r="AS289" s="271" t="s">
        <v>122</v>
      </c>
      <c r="AT289" s="271" t="s">
        <v>122</v>
      </c>
      <c r="AU289" s="271">
        <v>-1937251589.6963801</v>
      </c>
      <c r="AV289" s="271">
        <v>-1937251589.6963801</v>
      </c>
      <c r="AW289" s="271">
        <v>-1937251589.6963801</v>
      </c>
      <c r="AX289" s="271">
        <v>-2344074423.5326209</v>
      </c>
      <c r="AY289" s="271">
        <v>-2344074423.5326209</v>
      </c>
      <c r="AZ289" s="271">
        <v>-2344074423.5326209</v>
      </c>
      <c r="BA289" s="271" t="s">
        <v>122</v>
      </c>
      <c r="BB289" s="271" t="s">
        <v>122</v>
      </c>
      <c r="BC289" s="271" t="s">
        <v>122</v>
      </c>
      <c r="BD289" s="271">
        <v>0</v>
      </c>
      <c r="BE289" s="271">
        <v>0</v>
      </c>
      <c r="BF289" s="271">
        <v>0</v>
      </c>
    </row>
    <row r="290" spans="2:58" hidden="1">
      <c r="B290" s="160" t="s">
        <v>381</v>
      </c>
      <c r="C290" s="160" t="str">
        <f t="shared" ca="1" si="201"/>
        <v/>
      </c>
      <c r="D290" t="str">
        <f t="shared" si="200"/>
        <v>False</v>
      </c>
      <c r="E290" s="270" t="str">
        <f t="shared" si="181"/>
        <v>-</v>
      </c>
      <c r="F290" s="270" t="str">
        <f t="shared" si="182"/>
        <v>-</v>
      </c>
      <c r="G290" s="270" t="str">
        <f t="shared" si="183"/>
        <v>-</v>
      </c>
      <c r="H290" s="270" t="str">
        <f t="shared" si="184"/>
        <v>-</v>
      </c>
      <c r="I290" s="270" t="str">
        <f t="shared" si="185"/>
        <v>-</v>
      </c>
      <c r="J290" s="270" t="str">
        <f t="shared" si="186"/>
        <v>-</v>
      </c>
      <c r="K290" s="270" t="str">
        <f t="shared" si="187"/>
        <v>-</v>
      </c>
      <c r="L290" s="270" t="str">
        <f t="shared" si="188"/>
        <v>-</v>
      </c>
      <c r="M290" s="270" t="str">
        <f t="shared" si="189"/>
        <v>-</v>
      </c>
      <c r="N290" s="270" t="str">
        <f t="shared" si="190"/>
        <v>-</v>
      </c>
      <c r="O290" s="270" t="str">
        <f t="shared" si="191"/>
        <v>-</v>
      </c>
      <c r="P290" s="270" t="str">
        <f t="shared" si="192"/>
        <v>-</v>
      </c>
      <c r="Q290" s="270" t="str">
        <f t="shared" si="193"/>
        <v>-</v>
      </c>
      <c r="R290" s="270" t="str">
        <f t="shared" si="194"/>
        <v>-</v>
      </c>
      <c r="S290" s="270" t="str">
        <f t="shared" si="195"/>
        <v>-</v>
      </c>
      <c r="T290" s="270" t="str">
        <f t="shared" si="196"/>
        <v>-</v>
      </c>
      <c r="U290" s="270" t="str">
        <f t="shared" si="197"/>
        <v>-</v>
      </c>
      <c r="V290" s="270" t="str">
        <f t="shared" si="198"/>
        <v>-</v>
      </c>
      <c r="W290" s="114"/>
      <c r="X290" s="114"/>
      <c r="Y290" s="114"/>
      <c r="Z290" s="114"/>
      <c r="AA290" s="114"/>
      <c r="AB290" s="114"/>
      <c r="AC290" s="114"/>
      <c r="AD290" s="114"/>
      <c r="AE290" s="114"/>
      <c r="AF290" s="271" t="s">
        <v>302</v>
      </c>
      <c r="AG290" s="271" t="s">
        <v>302</v>
      </c>
      <c r="AH290" s="271" t="s">
        <v>302</v>
      </c>
      <c r="AI290" s="271" t="s">
        <v>302</v>
      </c>
      <c r="AJ290" s="271" t="s">
        <v>302</v>
      </c>
      <c r="AK290" s="271" t="s">
        <v>302</v>
      </c>
      <c r="AL290" s="271" t="s">
        <v>302</v>
      </c>
      <c r="AM290" s="271" t="s">
        <v>302</v>
      </c>
      <c r="AN290" s="271" t="s">
        <v>302</v>
      </c>
      <c r="AO290" s="271" t="s">
        <v>302</v>
      </c>
      <c r="AP290" s="271" t="s">
        <v>302</v>
      </c>
      <c r="AQ290" s="271" t="s">
        <v>302</v>
      </c>
      <c r="AR290" s="271" t="s">
        <v>302</v>
      </c>
      <c r="AS290" s="271" t="s">
        <v>302</v>
      </c>
      <c r="AT290" s="271" t="s">
        <v>302</v>
      </c>
      <c r="AU290" s="271" t="s">
        <v>302</v>
      </c>
      <c r="AV290" s="271" t="s">
        <v>302</v>
      </c>
      <c r="AW290" s="271" t="s">
        <v>302</v>
      </c>
      <c r="AX290" s="271" t="s">
        <v>302</v>
      </c>
      <c r="AY290" s="271" t="s">
        <v>302</v>
      </c>
      <c r="AZ290" s="271" t="s">
        <v>302</v>
      </c>
      <c r="BA290" s="271" t="s">
        <v>302</v>
      </c>
      <c r="BB290" s="271" t="s">
        <v>302</v>
      </c>
      <c r="BC290" s="271" t="s">
        <v>302</v>
      </c>
      <c r="BD290" s="271" t="s">
        <v>302</v>
      </c>
      <c r="BE290" s="271" t="s">
        <v>302</v>
      </c>
      <c r="BF290" s="271" t="s">
        <v>302</v>
      </c>
    </row>
    <row r="291" spans="2:58" hidden="1">
      <c r="B291" s="160" t="s">
        <v>382</v>
      </c>
      <c r="C291" s="160" t="str">
        <f t="shared" ca="1" si="201"/>
        <v/>
      </c>
      <c r="D291" t="str">
        <f t="shared" si="200"/>
        <v>False</v>
      </c>
      <c r="E291" s="270" t="str">
        <f t="shared" si="181"/>
        <v>-</v>
      </c>
      <c r="F291" s="270" t="str">
        <f t="shared" si="182"/>
        <v>-</v>
      </c>
      <c r="G291" s="270" t="str">
        <f t="shared" si="183"/>
        <v>-</v>
      </c>
      <c r="H291" s="270" t="str">
        <f t="shared" si="184"/>
        <v>-</v>
      </c>
      <c r="I291" s="270" t="str">
        <f t="shared" si="185"/>
        <v>-</v>
      </c>
      <c r="J291" s="270" t="str">
        <f t="shared" si="186"/>
        <v>-</v>
      </c>
      <c r="K291" s="270" t="str">
        <f t="shared" si="187"/>
        <v>-</v>
      </c>
      <c r="L291" s="270" t="str">
        <f t="shared" si="188"/>
        <v>-</v>
      </c>
      <c r="M291" s="270" t="str">
        <f t="shared" si="189"/>
        <v>-</v>
      </c>
      <c r="N291" s="270" t="str">
        <f t="shared" si="190"/>
        <v>-</v>
      </c>
      <c r="O291" s="270" t="str">
        <f t="shared" si="191"/>
        <v>-</v>
      </c>
      <c r="P291" s="270" t="str">
        <f t="shared" si="192"/>
        <v>-</v>
      </c>
      <c r="Q291" s="270" t="str">
        <f t="shared" si="193"/>
        <v>-</v>
      </c>
      <c r="R291" s="270" t="str">
        <f t="shared" si="194"/>
        <v>-</v>
      </c>
      <c r="S291" s="270" t="str">
        <f t="shared" si="195"/>
        <v>-</v>
      </c>
      <c r="T291" s="270" t="str">
        <f t="shared" si="196"/>
        <v>-</v>
      </c>
      <c r="U291" s="270" t="str">
        <f t="shared" si="197"/>
        <v>-</v>
      </c>
      <c r="V291" s="270" t="str">
        <f t="shared" si="198"/>
        <v>-</v>
      </c>
      <c r="W291" s="114"/>
      <c r="X291" s="114"/>
      <c r="Y291" s="114"/>
      <c r="Z291" s="114"/>
      <c r="AA291" s="114"/>
      <c r="AB291" s="114"/>
      <c r="AC291" s="114"/>
      <c r="AD291" s="114"/>
      <c r="AE291" s="114"/>
      <c r="AF291" s="271" t="s">
        <v>302</v>
      </c>
      <c r="AG291" s="271" t="s">
        <v>302</v>
      </c>
      <c r="AH291" s="271" t="s">
        <v>302</v>
      </c>
      <c r="AI291" s="271" t="s">
        <v>302</v>
      </c>
      <c r="AJ291" s="271" t="s">
        <v>302</v>
      </c>
      <c r="AK291" s="271" t="s">
        <v>302</v>
      </c>
      <c r="AL291" s="271" t="s">
        <v>302</v>
      </c>
      <c r="AM291" s="271" t="s">
        <v>302</v>
      </c>
      <c r="AN291" s="271" t="s">
        <v>302</v>
      </c>
      <c r="AO291" s="271" t="s">
        <v>302</v>
      </c>
      <c r="AP291" s="271" t="s">
        <v>302</v>
      </c>
      <c r="AQ291" s="271" t="s">
        <v>302</v>
      </c>
      <c r="AR291" s="271" t="s">
        <v>302</v>
      </c>
      <c r="AS291" s="271" t="s">
        <v>302</v>
      </c>
      <c r="AT291" s="271" t="s">
        <v>302</v>
      </c>
      <c r="AU291" s="271" t="s">
        <v>302</v>
      </c>
      <c r="AV291" s="271" t="s">
        <v>302</v>
      </c>
      <c r="AW291" s="271" t="s">
        <v>302</v>
      </c>
      <c r="AX291" s="271" t="s">
        <v>302</v>
      </c>
      <c r="AY291" s="271" t="s">
        <v>302</v>
      </c>
      <c r="AZ291" s="271" t="s">
        <v>302</v>
      </c>
      <c r="BA291" s="271" t="s">
        <v>302</v>
      </c>
      <c r="BB291" s="271" t="s">
        <v>302</v>
      </c>
      <c r="BC291" s="271" t="s">
        <v>302</v>
      </c>
      <c r="BD291" s="271" t="s">
        <v>302</v>
      </c>
      <c r="BE291" s="271" t="s">
        <v>302</v>
      </c>
      <c r="BF291" s="271" t="s">
        <v>302</v>
      </c>
    </row>
    <row r="292" spans="2:58" hidden="1">
      <c r="B292" s="160" t="s">
        <v>383</v>
      </c>
      <c r="C292" s="160" t="str">
        <f t="shared" ca="1" si="201"/>
        <v/>
      </c>
      <c r="D292" t="str">
        <f t="shared" si="200"/>
        <v>False</v>
      </c>
      <c r="E292" s="270" t="str">
        <f t="shared" si="181"/>
        <v>-</v>
      </c>
      <c r="F292" s="270" t="str">
        <f t="shared" si="182"/>
        <v>-</v>
      </c>
      <c r="G292" s="270" t="str">
        <f t="shared" si="183"/>
        <v>-</v>
      </c>
      <c r="H292" s="270" t="str">
        <f t="shared" si="184"/>
        <v>-</v>
      </c>
      <c r="I292" s="270" t="str">
        <f t="shared" si="185"/>
        <v>-</v>
      </c>
      <c r="J292" s="270" t="str">
        <f t="shared" si="186"/>
        <v>-</v>
      </c>
      <c r="K292" s="270" t="str">
        <f t="shared" si="187"/>
        <v>-</v>
      </c>
      <c r="L292" s="270" t="str">
        <f t="shared" si="188"/>
        <v>-</v>
      </c>
      <c r="M292" s="270" t="str">
        <f t="shared" si="189"/>
        <v>-</v>
      </c>
      <c r="N292" s="270" t="str">
        <f t="shared" si="190"/>
        <v>-</v>
      </c>
      <c r="O292" s="270" t="str">
        <f t="shared" si="191"/>
        <v>-</v>
      </c>
      <c r="P292" s="270" t="str">
        <f t="shared" si="192"/>
        <v>-</v>
      </c>
      <c r="Q292" s="270" t="str">
        <f t="shared" si="193"/>
        <v>-</v>
      </c>
      <c r="R292" s="270" t="str">
        <f t="shared" si="194"/>
        <v>-</v>
      </c>
      <c r="S292" s="270" t="str">
        <f t="shared" si="195"/>
        <v>-</v>
      </c>
      <c r="T292" s="270" t="str">
        <f t="shared" si="196"/>
        <v>-</v>
      </c>
      <c r="U292" s="270" t="str">
        <f t="shared" si="197"/>
        <v>-</v>
      </c>
      <c r="V292" s="270" t="str">
        <f t="shared" si="198"/>
        <v>-</v>
      </c>
      <c r="W292" s="114"/>
      <c r="X292" s="114"/>
      <c r="Y292" s="114"/>
      <c r="Z292" s="114"/>
      <c r="AA292" s="114"/>
      <c r="AB292" s="114"/>
      <c r="AC292" s="114"/>
      <c r="AD292" s="114"/>
      <c r="AE292" s="114"/>
      <c r="AF292" s="271" t="s">
        <v>302</v>
      </c>
      <c r="AG292" s="271" t="s">
        <v>302</v>
      </c>
      <c r="AH292" s="271" t="s">
        <v>302</v>
      </c>
      <c r="AI292" s="271" t="s">
        <v>302</v>
      </c>
      <c r="AJ292" s="271" t="s">
        <v>302</v>
      </c>
      <c r="AK292" s="271" t="s">
        <v>302</v>
      </c>
      <c r="AL292" s="271" t="s">
        <v>302</v>
      </c>
      <c r="AM292" s="271" t="s">
        <v>302</v>
      </c>
      <c r="AN292" s="271" t="s">
        <v>302</v>
      </c>
      <c r="AO292" s="271" t="s">
        <v>302</v>
      </c>
      <c r="AP292" s="271" t="s">
        <v>302</v>
      </c>
      <c r="AQ292" s="271" t="s">
        <v>302</v>
      </c>
      <c r="AR292" s="271" t="s">
        <v>302</v>
      </c>
      <c r="AS292" s="271" t="s">
        <v>302</v>
      </c>
      <c r="AT292" s="271" t="s">
        <v>302</v>
      </c>
      <c r="AU292" s="271" t="s">
        <v>302</v>
      </c>
      <c r="AV292" s="271" t="s">
        <v>302</v>
      </c>
      <c r="AW292" s="271" t="s">
        <v>302</v>
      </c>
      <c r="AX292" s="271" t="s">
        <v>302</v>
      </c>
      <c r="AY292" s="271" t="s">
        <v>302</v>
      </c>
      <c r="AZ292" s="271" t="s">
        <v>302</v>
      </c>
      <c r="BA292" s="271" t="s">
        <v>302</v>
      </c>
      <c r="BB292" s="271" t="s">
        <v>302</v>
      </c>
      <c r="BC292" s="271" t="s">
        <v>302</v>
      </c>
      <c r="BD292" s="271" t="s">
        <v>302</v>
      </c>
      <c r="BE292" s="271" t="s">
        <v>302</v>
      </c>
      <c r="BF292" s="271" t="s">
        <v>302</v>
      </c>
    </row>
    <row r="293" spans="2:58" hidden="1">
      <c r="B293" s="160" t="s">
        <v>384</v>
      </c>
      <c r="C293" s="160" t="str">
        <f t="shared" ca="1" si="201"/>
        <v/>
      </c>
      <c r="D293" t="str">
        <f t="shared" si="200"/>
        <v>False</v>
      </c>
      <c r="E293" s="270" t="str">
        <f t="shared" si="181"/>
        <v>-</v>
      </c>
      <c r="F293" s="270" t="str">
        <f t="shared" si="182"/>
        <v>-</v>
      </c>
      <c r="G293" s="270" t="str">
        <f t="shared" si="183"/>
        <v>-</v>
      </c>
      <c r="H293" s="270" t="str">
        <f t="shared" si="184"/>
        <v>-</v>
      </c>
      <c r="I293" s="270" t="str">
        <f t="shared" si="185"/>
        <v>-</v>
      </c>
      <c r="J293" s="270" t="str">
        <f t="shared" si="186"/>
        <v>-</v>
      </c>
      <c r="K293" s="270" t="str">
        <f t="shared" si="187"/>
        <v>-</v>
      </c>
      <c r="L293" s="270" t="str">
        <f t="shared" si="188"/>
        <v>-</v>
      </c>
      <c r="M293" s="270" t="str">
        <f t="shared" si="189"/>
        <v>-</v>
      </c>
      <c r="N293" s="270" t="str">
        <f t="shared" si="190"/>
        <v>-</v>
      </c>
      <c r="O293" s="270" t="str">
        <f t="shared" si="191"/>
        <v>-</v>
      </c>
      <c r="P293" s="270" t="str">
        <f t="shared" si="192"/>
        <v>-</v>
      </c>
      <c r="Q293" s="270" t="str">
        <f t="shared" si="193"/>
        <v>-</v>
      </c>
      <c r="R293" s="270" t="str">
        <f t="shared" si="194"/>
        <v>-</v>
      </c>
      <c r="S293" s="270" t="str">
        <f t="shared" si="195"/>
        <v>-</v>
      </c>
      <c r="T293" s="270" t="str">
        <f t="shared" si="196"/>
        <v>-</v>
      </c>
      <c r="U293" s="270" t="str">
        <f t="shared" si="197"/>
        <v>-</v>
      </c>
      <c r="V293" s="270" t="str">
        <f t="shared" si="198"/>
        <v>-</v>
      </c>
      <c r="W293" s="114"/>
      <c r="X293" s="114"/>
      <c r="Y293" s="114"/>
      <c r="Z293" s="114"/>
      <c r="AA293" s="114"/>
      <c r="AB293" s="114"/>
      <c r="AC293" s="114"/>
      <c r="AD293" s="114"/>
      <c r="AE293" s="114"/>
      <c r="AF293" s="271" t="s">
        <v>302</v>
      </c>
      <c r="AG293" s="271" t="s">
        <v>302</v>
      </c>
      <c r="AH293" s="271" t="s">
        <v>302</v>
      </c>
      <c r="AI293" s="271" t="s">
        <v>302</v>
      </c>
      <c r="AJ293" s="271" t="s">
        <v>302</v>
      </c>
      <c r="AK293" s="271" t="s">
        <v>302</v>
      </c>
      <c r="AL293" s="271" t="s">
        <v>302</v>
      </c>
      <c r="AM293" s="271" t="s">
        <v>302</v>
      </c>
      <c r="AN293" s="271" t="s">
        <v>302</v>
      </c>
      <c r="AO293" s="271" t="s">
        <v>302</v>
      </c>
      <c r="AP293" s="271" t="s">
        <v>302</v>
      </c>
      <c r="AQ293" s="271" t="s">
        <v>302</v>
      </c>
      <c r="AR293" s="271" t="s">
        <v>302</v>
      </c>
      <c r="AS293" s="271" t="s">
        <v>302</v>
      </c>
      <c r="AT293" s="271" t="s">
        <v>302</v>
      </c>
      <c r="AU293" s="271" t="s">
        <v>302</v>
      </c>
      <c r="AV293" s="271" t="s">
        <v>302</v>
      </c>
      <c r="AW293" s="271" t="s">
        <v>302</v>
      </c>
      <c r="AX293" s="271" t="s">
        <v>302</v>
      </c>
      <c r="AY293" s="271" t="s">
        <v>302</v>
      </c>
      <c r="AZ293" s="271" t="s">
        <v>302</v>
      </c>
      <c r="BA293" s="271" t="s">
        <v>302</v>
      </c>
      <c r="BB293" s="271" t="s">
        <v>302</v>
      </c>
      <c r="BC293" s="271" t="s">
        <v>302</v>
      </c>
      <c r="BD293" s="271" t="s">
        <v>302</v>
      </c>
      <c r="BE293" s="271" t="s">
        <v>302</v>
      </c>
      <c r="BF293" s="271" t="s">
        <v>302</v>
      </c>
    </row>
    <row r="294" spans="2:58" hidden="1">
      <c r="B294" s="160" t="s">
        <v>385</v>
      </c>
      <c r="C294" s="160" t="str">
        <f t="shared" ca="1" si="201"/>
        <v/>
      </c>
      <c r="D294" t="str">
        <f t="shared" si="200"/>
        <v>False</v>
      </c>
      <c r="E294" s="270" t="str">
        <f t="shared" si="181"/>
        <v>-</v>
      </c>
      <c r="F294" s="270" t="str">
        <f t="shared" si="182"/>
        <v>-</v>
      </c>
      <c r="G294" s="270" t="str">
        <f t="shared" si="183"/>
        <v>-</v>
      </c>
      <c r="H294" s="270" t="str">
        <f t="shared" si="184"/>
        <v>-</v>
      </c>
      <c r="I294" s="270" t="str">
        <f t="shared" si="185"/>
        <v>-</v>
      </c>
      <c r="J294" s="270" t="str">
        <f t="shared" si="186"/>
        <v>-</v>
      </c>
      <c r="K294" s="270" t="str">
        <f t="shared" si="187"/>
        <v>-</v>
      </c>
      <c r="L294" s="270" t="str">
        <f t="shared" si="188"/>
        <v>-</v>
      </c>
      <c r="M294" s="270" t="str">
        <f t="shared" si="189"/>
        <v>-</v>
      </c>
      <c r="N294" s="270" t="str">
        <f t="shared" si="190"/>
        <v>-</v>
      </c>
      <c r="O294" s="270" t="str">
        <f t="shared" si="191"/>
        <v>-</v>
      </c>
      <c r="P294" s="270" t="str">
        <f t="shared" si="192"/>
        <v>-</v>
      </c>
      <c r="Q294" s="270" t="str">
        <f t="shared" si="193"/>
        <v>-</v>
      </c>
      <c r="R294" s="270" t="str">
        <f t="shared" si="194"/>
        <v>-</v>
      </c>
      <c r="S294" s="270" t="str">
        <f t="shared" si="195"/>
        <v>-</v>
      </c>
      <c r="T294" s="270" t="str">
        <f t="shared" si="196"/>
        <v>-</v>
      </c>
      <c r="U294" s="270" t="str">
        <f t="shared" si="197"/>
        <v>-</v>
      </c>
      <c r="V294" s="270" t="str">
        <f t="shared" si="198"/>
        <v>-</v>
      </c>
      <c r="W294" s="114"/>
      <c r="X294" s="114"/>
      <c r="Y294" s="114"/>
      <c r="Z294" s="114"/>
      <c r="AA294" s="114"/>
      <c r="AB294" s="114"/>
      <c r="AC294" s="114"/>
      <c r="AD294" s="114"/>
      <c r="AE294" s="114"/>
      <c r="AF294" s="271" t="s">
        <v>302</v>
      </c>
      <c r="AG294" s="271" t="s">
        <v>302</v>
      </c>
      <c r="AH294" s="271" t="s">
        <v>302</v>
      </c>
      <c r="AI294" s="271" t="s">
        <v>302</v>
      </c>
      <c r="AJ294" s="271" t="s">
        <v>302</v>
      </c>
      <c r="AK294" s="271" t="s">
        <v>302</v>
      </c>
      <c r="AL294" s="271" t="s">
        <v>302</v>
      </c>
      <c r="AM294" s="271" t="s">
        <v>302</v>
      </c>
      <c r="AN294" s="271" t="s">
        <v>302</v>
      </c>
      <c r="AO294" s="271" t="s">
        <v>302</v>
      </c>
      <c r="AP294" s="271" t="s">
        <v>302</v>
      </c>
      <c r="AQ294" s="271" t="s">
        <v>302</v>
      </c>
      <c r="AR294" s="271" t="s">
        <v>302</v>
      </c>
      <c r="AS294" s="271" t="s">
        <v>302</v>
      </c>
      <c r="AT294" s="271" t="s">
        <v>302</v>
      </c>
      <c r="AU294" s="271" t="s">
        <v>302</v>
      </c>
      <c r="AV294" s="271" t="s">
        <v>302</v>
      </c>
      <c r="AW294" s="271" t="s">
        <v>302</v>
      </c>
      <c r="AX294" s="271" t="s">
        <v>302</v>
      </c>
      <c r="AY294" s="271" t="s">
        <v>302</v>
      </c>
      <c r="AZ294" s="271" t="s">
        <v>302</v>
      </c>
      <c r="BA294" s="271" t="s">
        <v>302</v>
      </c>
      <c r="BB294" s="271" t="s">
        <v>302</v>
      </c>
      <c r="BC294" s="271" t="s">
        <v>302</v>
      </c>
      <c r="BD294" s="271" t="s">
        <v>302</v>
      </c>
      <c r="BE294" s="271" t="s">
        <v>302</v>
      </c>
      <c r="BF294" s="271" t="s">
        <v>302</v>
      </c>
    </row>
    <row r="295" spans="2:58" hidden="1">
      <c r="B295" s="160" t="s">
        <v>386</v>
      </c>
      <c r="C295" s="160" t="str">
        <f t="shared" ca="1" si="201"/>
        <v/>
      </c>
      <c r="D295" t="str">
        <f t="shared" si="200"/>
        <v>False</v>
      </c>
      <c r="E295" s="270" t="str">
        <f t="shared" si="181"/>
        <v>-</v>
      </c>
      <c r="F295" s="270" t="str">
        <f t="shared" si="182"/>
        <v>-</v>
      </c>
      <c r="G295" s="270" t="str">
        <f t="shared" si="183"/>
        <v>-</v>
      </c>
      <c r="H295" s="270" t="str">
        <f t="shared" si="184"/>
        <v>-</v>
      </c>
      <c r="I295" s="270" t="str">
        <f t="shared" si="185"/>
        <v>-</v>
      </c>
      <c r="J295" s="270" t="str">
        <f t="shared" si="186"/>
        <v>-</v>
      </c>
      <c r="K295" s="270" t="str">
        <f t="shared" si="187"/>
        <v>-</v>
      </c>
      <c r="L295" s="270" t="str">
        <f t="shared" si="188"/>
        <v>-</v>
      </c>
      <c r="M295" s="270" t="str">
        <f t="shared" si="189"/>
        <v>-</v>
      </c>
      <c r="N295" s="270" t="str">
        <f t="shared" si="190"/>
        <v>-</v>
      </c>
      <c r="O295" s="270" t="str">
        <f t="shared" si="191"/>
        <v>-</v>
      </c>
      <c r="P295" s="270" t="str">
        <f t="shared" si="192"/>
        <v>-</v>
      </c>
      <c r="Q295" s="270" t="str">
        <f t="shared" si="193"/>
        <v>-</v>
      </c>
      <c r="R295" s="270" t="str">
        <f t="shared" si="194"/>
        <v>-</v>
      </c>
      <c r="S295" s="270" t="str">
        <f t="shared" si="195"/>
        <v>-</v>
      </c>
      <c r="T295" s="270" t="str">
        <f t="shared" si="196"/>
        <v>-</v>
      </c>
      <c r="U295" s="270" t="str">
        <f t="shared" si="197"/>
        <v>-</v>
      </c>
      <c r="V295" s="270" t="str">
        <f t="shared" si="198"/>
        <v>-</v>
      </c>
      <c r="W295" s="114"/>
      <c r="X295" s="114"/>
      <c r="Y295" s="114"/>
      <c r="Z295" s="114"/>
      <c r="AA295" s="114"/>
      <c r="AB295" s="114"/>
      <c r="AC295" s="114"/>
      <c r="AD295" s="114"/>
      <c r="AE295" s="114"/>
      <c r="AF295" s="271" t="s">
        <v>302</v>
      </c>
      <c r="AG295" s="271" t="s">
        <v>302</v>
      </c>
      <c r="AH295" s="271" t="s">
        <v>302</v>
      </c>
      <c r="AI295" s="271" t="s">
        <v>302</v>
      </c>
      <c r="AJ295" s="271" t="s">
        <v>302</v>
      </c>
      <c r="AK295" s="271" t="s">
        <v>302</v>
      </c>
      <c r="AL295" s="271" t="s">
        <v>302</v>
      </c>
      <c r="AM295" s="271" t="s">
        <v>302</v>
      </c>
      <c r="AN295" s="271" t="s">
        <v>302</v>
      </c>
      <c r="AO295" s="271" t="s">
        <v>302</v>
      </c>
      <c r="AP295" s="271" t="s">
        <v>302</v>
      </c>
      <c r="AQ295" s="271" t="s">
        <v>302</v>
      </c>
      <c r="AR295" s="271" t="s">
        <v>302</v>
      </c>
      <c r="AS295" s="271" t="s">
        <v>302</v>
      </c>
      <c r="AT295" s="271" t="s">
        <v>302</v>
      </c>
      <c r="AU295" s="271" t="s">
        <v>302</v>
      </c>
      <c r="AV295" s="271" t="s">
        <v>302</v>
      </c>
      <c r="AW295" s="271" t="s">
        <v>302</v>
      </c>
      <c r="AX295" s="271" t="s">
        <v>302</v>
      </c>
      <c r="AY295" s="271" t="s">
        <v>302</v>
      </c>
      <c r="AZ295" s="271" t="s">
        <v>302</v>
      </c>
      <c r="BA295" s="271" t="s">
        <v>302</v>
      </c>
      <c r="BB295" s="271" t="s">
        <v>302</v>
      </c>
      <c r="BC295" s="271" t="s">
        <v>302</v>
      </c>
      <c r="BD295" s="271" t="s">
        <v>302</v>
      </c>
      <c r="BE295" s="271" t="s">
        <v>302</v>
      </c>
      <c r="BF295" s="271" t="s">
        <v>302</v>
      </c>
    </row>
    <row r="296" spans="2:58" hidden="1">
      <c r="B296" s="160" t="s">
        <v>387</v>
      </c>
      <c r="C296" s="160" t="str">
        <f t="shared" ca="1" si="201"/>
        <v/>
      </c>
      <c r="D296" t="str">
        <f t="shared" si="200"/>
        <v>False</v>
      </c>
      <c r="E296" s="270" t="str">
        <f t="shared" si="181"/>
        <v>-</v>
      </c>
      <c r="F296" s="270" t="str">
        <f t="shared" si="182"/>
        <v>-</v>
      </c>
      <c r="G296" s="270" t="str">
        <f t="shared" si="183"/>
        <v>-</v>
      </c>
      <c r="H296" s="270" t="str">
        <f t="shared" si="184"/>
        <v>-</v>
      </c>
      <c r="I296" s="270" t="str">
        <f t="shared" si="185"/>
        <v>-</v>
      </c>
      <c r="J296" s="270" t="str">
        <f t="shared" si="186"/>
        <v>-</v>
      </c>
      <c r="K296" s="270" t="str">
        <f t="shared" si="187"/>
        <v>-</v>
      </c>
      <c r="L296" s="270" t="str">
        <f t="shared" si="188"/>
        <v>-</v>
      </c>
      <c r="M296" s="270" t="str">
        <f t="shared" si="189"/>
        <v>-</v>
      </c>
      <c r="N296" s="270" t="str">
        <f t="shared" si="190"/>
        <v>-</v>
      </c>
      <c r="O296" s="270" t="str">
        <f t="shared" si="191"/>
        <v>-</v>
      </c>
      <c r="P296" s="270" t="str">
        <f t="shared" si="192"/>
        <v>-</v>
      </c>
      <c r="Q296" s="270" t="str">
        <f t="shared" si="193"/>
        <v>-</v>
      </c>
      <c r="R296" s="270" t="str">
        <f t="shared" si="194"/>
        <v>-</v>
      </c>
      <c r="S296" s="270" t="str">
        <f t="shared" si="195"/>
        <v>-</v>
      </c>
      <c r="T296" s="270" t="str">
        <f t="shared" si="196"/>
        <v>-</v>
      </c>
      <c r="U296" s="270" t="str">
        <f t="shared" si="197"/>
        <v>-</v>
      </c>
      <c r="V296" s="270" t="str">
        <f t="shared" si="198"/>
        <v>-</v>
      </c>
      <c r="W296" s="114"/>
      <c r="X296" s="114"/>
      <c r="Y296" s="114"/>
      <c r="Z296" s="114"/>
      <c r="AA296" s="114"/>
      <c r="AB296" s="114"/>
      <c r="AC296" s="114"/>
      <c r="AD296" s="114"/>
      <c r="AE296" s="114"/>
      <c r="AF296" s="271" t="s">
        <v>302</v>
      </c>
      <c r="AG296" s="271" t="s">
        <v>302</v>
      </c>
      <c r="AH296" s="271" t="s">
        <v>302</v>
      </c>
      <c r="AI296" s="271" t="s">
        <v>302</v>
      </c>
      <c r="AJ296" s="271" t="s">
        <v>302</v>
      </c>
      <c r="AK296" s="271" t="s">
        <v>302</v>
      </c>
      <c r="AL296" s="271" t="s">
        <v>302</v>
      </c>
      <c r="AM296" s="271" t="s">
        <v>302</v>
      </c>
      <c r="AN296" s="271" t="s">
        <v>302</v>
      </c>
      <c r="AO296" s="271" t="s">
        <v>302</v>
      </c>
      <c r="AP296" s="271" t="s">
        <v>302</v>
      </c>
      <c r="AQ296" s="271" t="s">
        <v>302</v>
      </c>
      <c r="AR296" s="271" t="s">
        <v>302</v>
      </c>
      <c r="AS296" s="271" t="s">
        <v>302</v>
      </c>
      <c r="AT296" s="271" t="s">
        <v>302</v>
      </c>
      <c r="AU296" s="271" t="s">
        <v>302</v>
      </c>
      <c r="AV296" s="271" t="s">
        <v>302</v>
      </c>
      <c r="AW296" s="271" t="s">
        <v>302</v>
      </c>
      <c r="AX296" s="271" t="s">
        <v>302</v>
      </c>
      <c r="AY296" s="271" t="s">
        <v>302</v>
      </c>
      <c r="AZ296" s="271" t="s">
        <v>302</v>
      </c>
      <c r="BA296" s="271" t="s">
        <v>302</v>
      </c>
      <c r="BB296" s="271" t="s">
        <v>302</v>
      </c>
      <c r="BC296" s="271" t="s">
        <v>302</v>
      </c>
      <c r="BD296" s="271" t="s">
        <v>302</v>
      </c>
      <c r="BE296" s="271" t="s">
        <v>302</v>
      </c>
      <c r="BF296" s="271" t="s">
        <v>302</v>
      </c>
    </row>
    <row r="297" spans="2:58" hidden="1">
      <c r="B297" s="160" t="s">
        <v>388</v>
      </c>
      <c r="C297" s="160" t="str">
        <f t="shared" ca="1" si="201"/>
        <v/>
      </c>
      <c r="D297" t="str">
        <f t="shared" si="200"/>
        <v>False</v>
      </c>
      <c r="E297" s="270" t="str">
        <f t="shared" si="181"/>
        <v>-</v>
      </c>
      <c r="F297" s="270" t="str">
        <f t="shared" si="182"/>
        <v>-</v>
      </c>
      <c r="G297" s="270" t="str">
        <f t="shared" si="183"/>
        <v>-</v>
      </c>
      <c r="H297" s="270" t="str">
        <f t="shared" si="184"/>
        <v>-</v>
      </c>
      <c r="I297" s="270" t="str">
        <f t="shared" si="185"/>
        <v>-</v>
      </c>
      <c r="J297" s="270" t="str">
        <f t="shared" si="186"/>
        <v>-</v>
      </c>
      <c r="K297" s="270" t="str">
        <f t="shared" si="187"/>
        <v>-</v>
      </c>
      <c r="L297" s="270" t="str">
        <f t="shared" si="188"/>
        <v>-</v>
      </c>
      <c r="M297" s="270" t="str">
        <f t="shared" si="189"/>
        <v>-</v>
      </c>
      <c r="N297" s="270" t="str">
        <f t="shared" si="190"/>
        <v>-</v>
      </c>
      <c r="O297" s="270" t="str">
        <f t="shared" si="191"/>
        <v>-</v>
      </c>
      <c r="P297" s="270" t="str">
        <f t="shared" si="192"/>
        <v>-</v>
      </c>
      <c r="Q297" s="270" t="str">
        <f t="shared" si="193"/>
        <v>-</v>
      </c>
      <c r="R297" s="270" t="str">
        <f t="shared" si="194"/>
        <v>-</v>
      </c>
      <c r="S297" s="270" t="str">
        <f t="shared" si="195"/>
        <v>-</v>
      </c>
      <c r="T297" s="270" t="str">
        <f t="shared" si="196"/>
        <v>-</v>
      </c>
      <c r="U297" s="270" t="str">
        <f t="shared" si="197"/>
        <v>-</v>
      </c>
      <c r="V297" s="270" t="str">
        <f t="shared" si="198"/>
        <v>-</v>
      </c>
      <c r="W297" s="114"/>
      <c r="X297" s="114"/>
      <c r="Y297" s="114"/>
      <c r="Z297" s="114"/>
      <c r="AA297" s="114"/>
      <c r="AB297" s="114"/>
      <c r="AC297" s="114"/>
      <c r="AD297" s="114"/>
      <c r="AE297" s="114"/>
      <c r="AF297" s="271" t="s">
        <v>302</v>
      </c>
      <c r="AG297" s="271" t="s">
        <v>302</v>
      </c>
      <c r="AH297" s="271" t="s">
        <v>302</v>
      </c>
      <c r="AI297" s="271" t="s">
        <v>302</v>
      </c>
      <c r="AJ297" s="271" t="s">
        <v>302</v>
      </c>
      <c r="AK297" s="271" t="s">
        <v>302</v>
      </c>
      <c r="AL297" s="271" t="s">
        <v>302</v>
      </c>
      <c r="AM297" s="271" t="s">
        <v>302</v>
      </c>
      <c r="AN297" s="271" t="s">
        <v>302</v>
      </c>
      <c r="AO297" s="271" t="s">
        <v>302</v>
      </c>
      <c r="AP297" s="271" t="s">
        <v>302</v>
      </c>
      <c r="AQ297" s="271" t="s">
        <v>302</v>
      </c>
      <c r="AR297" s="271" t="s">
        <v>302</v>
      </c>
      <c r="AS297" s="271" t="s">
        <v>302</v>
      </c>
      <c r="AT297" s="271" t="s">
        <v>302</v>
      </c>
      <c r="AU297" s="271" t="s">
        <v>302</v>
      </c>
      <c r="AV297" s="271" t="s">
        <v>302</v>
      </c>
      <c r="AW297" s="271" t="s">
        <v>302</v>
      </c>
      <c r="AX297" s="271" t="s">
        <v>302</v>
      </c>
      <c r="AY297" s="271" t="s">
        <v>302</v>
      </c>
      <c r="AZ297" s="271" t="s">
        <v>302</v>
      </c>
      <c r="BA297" s="271" t="s">
        <v>302</v>
      </c>
      <c r="BB297" s="271" t="s">
        <v>302</v>
      </c>
      <c r="BC297" s="271" t="s">
        <v>302</v>
      </c>
      <c r="BD297" s="271" t="s">
        <v>302</v>
      </c>
      <c r="BE297" s="271" t="s">
        <v>302</v>
      </c>
      <c r="BF297" s="271" t="s">
        <v>302</v>
      </c>
    </row>
    <row r="300" spans="2:58" ht="15" thickBot="1">
      <c r="B300" s="100"/>
      <c r="C300" s="16" t="s">
        <v>389</v>
      </c>
      <c r="E300" s="100"/>
      <c r="F300" s="847" t="s">
        <v>390</v>
      </c>
      <c r="G300" s="847"/>
      <c r="H300" s="847"/>
      <c r="I300" s="847"/>
      <c r="J300" s="847"/>
      <c r="K300" s="847"/>
      <c r="L300" s="115"/>
    </row>
    <row r="301" spans="2:58" ht="26.4">
      <c r="B301" s="101"/>
      <c r="C301" s="272" t="s">
        <v>391</v>
      </c>
      <c r="D301" s="62"/>
      <c r="E301" s="119" t="s">
        <v>392</v>
      </c>
      <c r="F301" s="273" t="s">
        <v>295</v>
      </c>
      <c r="G301" s="274" t="s">
        <v>296</v>
      </c>
      <c r="H301" s="274" t="s">
        <v>297</v>
      </c>
      <c r="I301" s="274" t="s">
        <v>239</v>
      </c>
      <c r="J301" s="274" t="s">
        <v>292</v>
      </c>
      <c r="K301" s="274" t="s">
        <v>393</v>
      </c>
      <c r="L301" s="274" t="s">
        <v>298</v>
      </c>
      <c r="M301" s="274" t="s">
        <v>299</v>
      </c>
      <c r="N301" s="274" t="s">
        <v>300</v>
      </c>
    </row>
    <row r="302" spans="2:58">
      <c r="C302" s="269" t="s">
        <v>301</v>
      </c>
      <c r="E302" s="275" t="str">
        <f>IF(COUNTIFS(F302:K302,"Taip"),"Taip","Ne")</f>
        <v>Ne</v>
      </c>
      <c r="F302" s="235" t="str">
        <f>IFERROR(IF(OR(ABS(E181)&gt;0.01,ABS(F181)&gt;0.01),"Taip",""),"")</f>
        <v/>
      </c>
      <c r="G302" s="160" t="str">
        <f t="shared" ref="G302:G305" si="202">IFERROR(IF(OR(ABS(G181)&gt;0.01,ABS(H181)&gt;0.01),"Taip",""),"")</f>
        <v/>
      </c>
      <c r="H302" s="160" t="str">
        <f t="shared" ref="H302:H305" si="203">IFERROR(IF(OR(ABS(I181)&gt;0.01,ABS(J181)&gt;0.01),"Taip",""),"")</f>
        <v/>
      </c>
      <c r="I302" s="160" t="str">
        <f t="shared" ref="I302:I305" si="204">IFERROR(IF(OR(ABS(K181)&gt;0.01,ABS(L181)&gt;0.01),"Taip",""),"")</f>
        <v/>
      </c>
      <c r="J302" s="160" t="str">
        <f t="shared" ref="J302:J305" si="205">IFERROR(IF(OR(ABS(M181)&gt;0.01,ABS(N181)&gt;0.01),"Taip",""),"")</f>
        <v/>
      </c>
      <c r="K302" s="160" t="str">
        <f t="shared" ref="K302:K305" si="206">IFERROR(IF(OR(ABS(O181)&gt;0.01,ABS(P181)&gt;0.01),"Taip",""),"")</f>
        <v/>
      </c>
      <c r="L302" s="160" t="str">
        <f t="shared" ref="L302:L305" si="207">IFERROR(IF(OR(ABS(Q181)&gt;0.01,ABS(R181)&gt;0.01),"Taip",""),"")</f>
        <v/>
      </c>
      <c r="M302" s="160" t="str">
        <f t="shared" ref="M302:M305" si="208">IFERROR(IF(OR(ABS(S181)&gt;0.01,ABS(T181)&gt;0.01),"Taip",""),"")</f>
        <v/>
      </c>
      <c r="N302" s="160" t="str">
        <f t="shared" ref="N302:N305" si="209">IFERROR(IF(OR(ABS(U181)&gt;0.01,ABS(V181)&gt;0.01),"Taip",""),"")</f>
        <v/>
      </c>
    </row>
    <row r="303" spans="2:58">
      <c r="C303" s="269" t="s">
        <v>303</v>
      </c>
      <c r="E303" s="275" t="str">
        <f t="shared" ref="E303:E368" si="210">IF(COUNTIFS(F303:K303,"Taip"),"Taip","Ne")</f>
        <v>Ne</v>
      </c>
      <c r="F303" s="235" t="str">
        <f>IFERROR(IF(OR(ABS(E182)&gt;0.01,ABS(F182)&gt;0.01),"Taip",""),"")</f>
        <v/>
      </c>
      <c r="G303" s="160" t="str">
        <f t="shared" si="202"/>
        <v/>
      </c>
      <c r="H303" s="160" t="str">
        <f t="shared" si="203"/>
        <v/>
      </c>
      <c r="I303" s="160" t="str">
        <f t="shared" si="204"/>
        <v/>
      </c>
      <c r="J303" s="160" t="str">
        <f t="shared" si="205"/>
        <v/>
      </c>
      <c r="K303" s="160" t="str">
        <f t="shared" si="206"/>
        <v/>
      </c>
      <c r="L303" s="160" t="str">
        <f t="shared" si="207"/>
        <v/>
      </c>
      <c r="M303" s="160" t="str">
        <f t="shared" si="208"/>
        <v/>
      </c>
      <c r="N303" s="160" t="str">
        <f t="shared" si="209"/>
        <v/>
      </c>
    </row>
    <row r="304" spans="2:58">
      <c r="C304" s="269" t="s">
        <v>304</v>
      </c>
      <c r="E304" s="275" t="str">
        <f t="shared" si="210"/>
        <v>Ne</v>
      </c>
      <c r="F304" s="235" t="str">
        <f t="shared" ref="F304:F305" si="211">IFERROR(IF(OR(ABS(E183)&gt;0.01,ABS(F183)&gt;0.01),"Taip",""),"")</f>
        <v/>
      </c>
      <c r="G304" s="160" t="str">
        <f t="shared" si="202"/>
        <v/>
      </c>
      <c r="H304" s="160" t="str">
        <f t="shared" si="203"/>
        <v/>
      </c>
      <c r="I304" s="160" t="str">
        <f t="shared" si="204"/>
        <v/>
      </c>
      <c r="J304" s="160" t="str">
        <f t="shared" si="205"/>
        <v/>
      </c>
      <c r="K304" s="160" t="str">
        <f t="shared" si="206"/>
        <v/>
      </c>
      <c r="L304" s="160" t="str">
        <f t="shared" si="207"/>
        <v/>
      </c>
      <c r="M304" s="160" t="str">
        <f t="shared" si="208"/>
        <v/>
      </c>
      <c r="N304" s="160" t="str">
        <f t="shared" si="209"/>
        <v/>
      </c>
    </row>
    <row r="305" spans="2:14" hidden="1">
      <c r="B305" s="160" t="s">
        <v>305</v>
      </c>
      <c r="C305" s="160" t="str">
        <f t="shared" ref="C305:C336" ca="1" si="212">VLOOKUP(B305,$B$12:$C$154,2,FALSE)</f>
        <v>Teisinės aplinkos elektros energijos iš atsinaujinančių išteklių gamybos, perdavimo ir vartojimo skatinimui gerinimas</v>
      </c>
      <c r="D305" t="str">
        <f>VLOOKUP(B305,$B$184:$D$297,3,FALSE)</f>
        <v>False</v>
      </c>
      <c r="E305" s="275" t="str">
        <f t="shared" si="210"/>
        <v>Ne</v>
      </c>
      <c r="F305" s="235" t="str">
        <f t="shared" si="211"/>
        <v/>
      </c>
      <c r="G305" s="160" t="str">
        <f t="shared" si="202"/>
        <v/>
      </c>
      <c r="H305" s="160" t="str">
        <f t="shared" si="203"/>
        <v/>
      </c>
      <c r="I305" s="160" t="str">
        <f t="shared" si="204"/>
        <v/>
      </c>
      <c r="J305" s="160" t="str">
        <f t="shared" si="205"/>
        <v/>
      </c>
      <c r="K305" s="160" t="str">
        <f t="shared" si="206"/>
        <v/>
      </c>
      <c r="L305" s="160" t="str">
        <f t="shared" si="207"/>
        <v/>
      </c>
      <c r="M305" s="160" t="str">
        <f t="shared" si="208"/>
        <v/>
      </c>
      <c r="N305" s="160" t="str">
        <f t="shared" si="209"/>
        <v/>
      </c>
    </row>
    <row r="306" spans="2:14" hidden="1">
      <c r="B306" s="160" t="s">
        <v>306</v>
      </c>
      <c r="C306" s="160" t="str">
        <f t="shared" ca="1" si="212"/>
        <v>Viešųjų pirkimų įsigyti paslaugas parengiamiesiems darbams jūrinių vėjo elektrinių plėtrai vykdymas</v>
      </c>
      <c r="D306" t="str">
        <f t="shared" ref="D306:D336" si="213">VLOOKUP(B306,$B$184:$D$297,3,FALSE)</f>
        <v>False</v>
      </c>
      <c r="E306" s="275" t="str">
        <f t="shared" si="210"/>
        <v>Ne</v>
      </c>
      <c r="F306" s="235" t="str">
        <f t="shared" ref="F306:F369" si="214">IFERROR(IF(OR(ABS(E185)&gt;0.01,ABS(F185)&gt;0.01),"Taip",""),"")</f>
        <v/>
      </c>
      <c r="G306" s="160" t="str">
        <f t="shared" ref="G306:G369" si="215">IFERROR(IF(OR(ABS(G185)&gt;0.01,ABS(H185)&gt;0.01),"Taip",""),"")</f>
        <v/>
      </c>
      <c r="H306" s="160" t="str">
        <f t="shared" ref="H306:H369" si="216">IFERROR(IF(OR(ABS(I185)&gt;0.01,ABS(J185)&gt;0.01),"Taip",""),"")</f>
        <v/>
      </c>
      <c r="I306" s="160" t="str">
        <f t="shared" ref="I306:I369" si="217">IFERROR(IF(OR(ABS(K185)&gt;0.01,ABS(L185)&gt;0.01),"Taip",""),"")</f>
        <v/>
      </c>
      <c r="J306" s="160" t="str">
        <f t="shared" ref="J306:J369" si="218">IFERROR(IF(OR(ABS(M185)&gt;0.01,ABS(N185)&gt;0.01),"Taip",""),"")</f>
        <v/>
      </c>
      <c r="K306" s="160" t="str">
        <f t="shared" ref="K306:K369" si="219">IFERROR(IF(OR(ABS(O185)&gt;0.01,ABS(P185)&gt;0.01),"Taip",""),"")</f>
        <v/>
      </c>
      <c r="L306" s="160" t="str">
        <f t="shared" ref="L306:L369" si="220">IFERROR(IF(OR(ABS(Q185)&gt;0.01,ABS(R185)&gt;0.01),"Taip",""),"")</f>
        <v/>
      </c>
      <c r="M306" s="160" t="str">
        <f t="shared" ref="M306:M369" si="221">IFERROR(IF(OR(ABS(S185)&gt;0.01,ABS(T185)&gt;0.01),"Taip",""),"")</f>
        <v/>
      </c>
      <c r="N306" s="160" t="str">
        <f t="shared" ref="N306:N369" si="222">IFERROR(IF(OR(ABS(U185)&gt;0.01,ABS(V185)&gt;0.01),"Taip",""),"")</f>
        <v/>
      </c>
    </row>
    <row r="307" spans="2:14" hidden="1">
      <c r="B307" s="160" t="s">
        <v>307</v>
      </c>
      <c r="C307" s="160" t="str">
        <f t="shared" ca="1" si="212"/>
        <v>Projektų finansavimo sąlygų aprašo parengimas naujiems elektros energijos gamybos iš AEI pajėgumams kurti</v>
      </c>
      <c r="D307" t="str">
        <f t="shared" si="213"/>
        <v>False</v>
      </c>
      <c r="E307" s="275" t="str">
        <f t="shared" si="210"/>
        <v>Ne</v>
      </c>
      <c r="F307" s="235" t="str">
        <f t="shared" si="214"/>
        <v/>
      </c>
      <c r="G307" s="160" t="str">
        <f t="shared" si="215"/>
        <v/>
      </c>
      <c r="H307" s="160" t="str">
        <f t="shared" si="216"/>
        <v/>
      </c>
      <c r="I307" s="160" t="str">
        <f t="shared" si="217"/>
        <v/>
      </c>
      <c r="J307" s="160" t="str">
        <f t="shared" si="218"/>
        <v/>
      </c>
      <c r="K307" s="160" t="str">
        <f t="shared" si="219"/>
        <v/>
      </c>
      <c r="L307" s="160" t="str">
        <f t="shared" si="220"/>
        <v/>
      </c>
      <c r="M307" s="160" t="str">
        <f t="shared" si="221"/>
        <v/>
      </c>
      <c r="N307" s="160" t="str">
        <f t="shared" si="222"/>
        <v/>
      </c>
    </row>
    <row r="308" spans="2:14" hidden="1">
      <c r="B308" s="160" t="s">
        <v>308</v>
      </c>
      <c r="C308" s="160" t="str">
        <f t="shared" ca="1" si="212"/>
        <v>Projektų finansavimo sąlygų aprašo parengimas naujiems (individualių) elektros energijos iš AEI saugojimo pajėgumai kurti</v>
      </c>
      <c r="D308" t="str">
        <f t="shared" si="213"/>
        <v>False</v>
      </c>
      <c r="E308" s="275" t="str">
        <f t="shared" si="210"/>
        <v>Ne</v>
      </c>
      <c r="F308" s="235" t="str">
        <f t="shared" si="214"/>
        <v/>
      </c>
      <c r="G308" s="160" t="str">
        <f t="shared" si="215"/>
        <v/>
      </c>
      <c r="H308" s="160" t="str">
        <f t="shared" si="216"/>
        <v/>
      </c>
      <c r="I308" s="160" t="str">
        <f t="shared" si="217"/>
        <v/>
      </c>
      <c r="J308" s="160" t="str">
        <f t="shared" si="218"/>
        <v/>
      </c>
      <c r="K308" s="160" t="str">
        <f t="shared" si="219"/>
        <v/>
      </c>
      <c r="L308" s="160" t="str">
        <f t="shared" si="220"/>
        <v/>
      </c>
      <c r="M308" s="160" t="str">
        <f t="shared" si="221"/>
        <v/>
      </c>
      <c r="N308" s="160" t="str">
        <f t="shared" si="222"/>
        <v/>
      </c>
    </row>
    <row r="309" spans="2:14" hidden="1">
      <c r="B309" s="160" t="s">
        <v>309</v>
      </c>
      <c r="C309" s="160" t="str">
        <f t="shared" ca="1" si="212"/>
        <v>Investicinės aplinkos gerinimas AEI plėtotojams</v>
      </c>
      <c r="D309" t="str">
        <f t="shared" si="213"/>
        <v>False</v>
      </c>
      <c r="E309" s="275" t="str">
        <f t="shared" si="210"/>
        <v>Ne</v>
      </c>
      <c r="F309" s="235" t="str">
        <f t="shared" si="214"/>
        <v/>
      </c>
      <c r="G309" s="160" t="str">
        <f t="shared" si="215"/>
        <v/>
      </c>
      <c r="H309" s="160" t="str">
        <f t="shared" si="216"/>
        <v/>
      </c>
      <c r="I309" s="160" t="str">
        <f t="shared" si="217"/>
        <v/>
      </c>
      <c r="J309" s="160" t="str">
        <f t="shared" si="218"/>
        <v/>
      </c>
      <c r="K309" s="160" t="str">
        <f t="shared" si="219"/>
        <v/>
      </c>
      <c r="L309" s="160" t="str">
        <f t="shared" si="220"/>
        <v/>
      </c>
      <c r="M309" s="160" t="str">
        <f t="shared" si="221"/>
        <v/>
      </c>
      <c r="N309" s="160" t="str">
        <f t="shared" si="222"/>
        <v/>
      </c>
    </row>
    <row r="310" spans="2:14" hidden="1">
      <c r="B310" s="160" t="s">
        <v>310</v>
      </c>
      <c r="C310" s="160" t="str">
        <f t="shared" ca="1" si="212"/>
        <v>Veikla</v>
      </c>
      <c r="D310" t="str">
        <f t="shared" si="213"/>
        <v>False</v>
      </c>
      <c r="E310" s="275" t="str">
        <f t="shared" si="210"/>
        <v>Ne</v>
      </c>
      <c r="F310" s="235" t="str">
        <f t="shared" si="214"/>
        <v/>
      </c>
      <c r="G310" s="160" t="str">
        <f t="shared" si="215"/>
        <v/>
      </c>
      <c r="H310" s="160" t="str">
        <f t="shared" si="216"/>
        <v/>
      </c>
      <c r="I310" s="160" t="str">
        <f t="shared" si="217"/>
        <v/>
      </c>
      <c r="J310" s="160" t="str">
        <f t="shared" si="218"/>
        <v/>
      </c>
      <c r="K310" s="160" t="str">
        <f t="shared" si="219"/>
        <v/>
      </c>
      <c r="L310" s="160" t="str">
        <f t="shared" si="220"/>
        <v/>
      </c>
      <c r="M310" s="160" t="str">
        <f t="shared" si="221"/>
        <v/>
      </c>
      <c r="N310" s="160" t="str">
        <f t="shared" si="222"/>
        <v/>
      </c>
    </row>
    <row r="311" spans="2:14" hidden="1">
      <c r="B311" s="160" t="s">
        <v>311</v>
      </c>
      <c r="C311" s="160" t="str">
        <f t="shared" ca="1" si="212"/>
        <v>Veikla</v>
      </c>
      <c r="D311" t="str">
        <f t="shared" si="213"/>
        <v>False</v>
      </c>
      <c r="E311" s="275" t="str">
        <f t="shared" si="210"/>
        <v>Ne</v>
      </c>
      <c r="F311" s="235" t="str">
        <f t="shared" si="214"/>
        <v/>
      </c>
      <c r="G311" s="160" t="str">
        <f t="shared" si="215"/>
        <v/>
      </c>
      <c r="H311" s="160" t="str">
        <f t="shared" si="216"/>
        <v/>
      </c>
      <c r="I311" s="160" t="str">
        <f t="shared" si="217"/>
        <v/>
      </c>
      <c r="J311" s="160" t="str">
        <f t="shared" si="218"/>
        <v/>
      </c>
      <c r="K311" s="160" t="str">
        <f t="shared" si="219"/>
        <v/>
      </c>
      <c r="L311" s="160" t="str">
        <f t="shared" si="220"/>
        <v/>
      </c>
      <c r="M311" s="160" t="str">
        <f t="shared" si="221"/>
        <v/>
      </c>
      <c r="N311" s="160" t="str">
        <f t="shared" si="222"/>
        <v/>
      </c>
    </row>
    <row r="312" spans="2:14" hidden="1">
      <c r="B312" s="160" t="s">
        <v>312</v>
      </c>
      <c r="C312" s="160" t="str">
        <f t="shared" ca="1" si="212"/>
        <v>Veikla</v>
      </c>
      <c r="D312" t="str">
        <f t="shared" si="213"/>
        <v>False</v>
      </c>
      <c r="E312" s="275" t="str">
        <f t="shared" si="210"/>
        <v>Ne</v>
      </c>
      <c r="F312" s="235" t="str">
        <f t="shared" si="214"/>
        <v/>
      </c>
      <c r="G312" s="160" t="str">
        <f t="shared" si="215"/>
        <v/>
      </c>
      <c r="H312" s="160" t="str">
        <f t="shared" si="216"/>
        <v/>
      </c>
      <c r="I312" s="160" t="str">
        <f t="shared" si="217"/>
        <v/>
      </c>
      <c r="J312" s="160" t="str">
        <f t="shared" si="218"/>
        <v/>
      </c>
      <c r="K312" s="160" t="str">
        <f t="shared" si="219"/>
        <v/>
      </c>
      <c r="L312" s="160" t="str">
        <f t="shared" si="220"/>
        <v/>
      </c>
      <c r="M312" s="160" t="str">
        <f t="shared" si="221"/>
        <v/>
      </c>
      <c r="N312" s="160" t="str">
        <f t="shared" si="222"/>
        <v/>
      </c>
    </row>
    <row r="313" spans="2:14" hidden="1">
      <c r="B313" s="160" t="s">
        <v>313</v>
      </c>
      <c r="C313" s="160" t="str">
        <f t="shared" ca="1" si="212"/>
        <v>Investicijos (privataus ir NVO sektoriaus)</v>
      </c>
      <c r="D313" t="str">
        <f t="shared" si="213"/>
        <v>False</v>
      </c>
      <c r="E313" s="275" t="str">
        <f t="shared" si="210"/>
        <v>Ne</v>
      </c>
      <c r="F313" s="235" t="str">
        <f t="shared" si="214"/>
        <v/>
      </c>
      <c r="G313" s="160" t="str">
        <f t="shared" si="215"/>
        <v/>
      </c>
      <c r="H313" s="160" t="str">
        <f t="shared" si="216"/>
        <v/>
      </c>
      <c r="I313" s="160" t="str">
        <f t="shared" si="217"/>
        <v/>
      </c>
      <c r="J313" s="160" t="str">
        <f t="shared" si="218"/>
        <v/>
      </c>
      <c r="K313" s="160" t="str">
        <f t="shared" si="219"/>
        <v/>
      </c>
      <c r="L313" s="160" t="str">
        <f t="shared" si="220"/>
        <v/>
      </c>
      <c r="M313" s="160" t="str">
        <f t="shared" si="221"/>
        <v/>
      </c>
      <c r="N313" s="160" t="str">
        <f t="shared" si="222"/>
        <v/>
      </c>
    </row>
    <row r="314" spans="2:14" hidden="1">
      <c r="B314" s="160" t="s">
        <v>484</v>
      </c>
      <c r="C314" s="160" t="str">
        <f t="shared" ca="1" si="212"/>
        <v>Reinvesticijos (po priemonės įgyvendinimo) (privataus ir NVO sektoriaus)</v>
      </c>
      <c r="D314" t="str">
        <f t="shared" si="213"/>
        <v>False</v>
      </c>
      <c r="E314" s="275" t="str">
        <f t="shared" si="210"/>
        <v>Ne</v>
      </c>
      <c r="F314" s="235" t="str">
        <f t="shared" si="214"/>
        <v/>
      </c>
      <c r="G314" s="160" t="str">
        <f t="shared" si="215"/>
        <v/>
      </c>
      <c r="H314" s="160" t="str">
        <f t="shared" si="216"/>
        <v/>
      </c>
      <c r="I314" s="160" t="str">
        <f t="shared" si="217"/>
        <v/>
      </c>
      <c r="J314" s="160" t="str">
        <f t="shared" si="218"/>
        <v/>
      </c>
      <c r="K314" s="160" t="str">
        <f t="shared" si="219"/>
        <v/>
      </c>
      <c r="L314" s="160" t="str">
        <f t="shared" si="220"/>
        <v/>
      </c>
      <c r="M314" s="160" t="str">
        <f t="shared" si="221"/>
        <v/>
      </c>
      <c r="N314" s="160" t="str">
        <f t="shared" si="222"/>
        <v/>
      </c>
    </row>
    <row r="315" spans="2:14" hidden="1">
      <c r="B315" s="160" t="s">
        <v>485</v>
      </c>
      <c r="C315" s="160" t="str">
        <f t="shared" ca="1" si="212"/>
        <v>Reinvesticijos (po priemonės įgyvendinimo) (viešojo sektoriaus)</v>
      </c>
      <c r="D315" t="str">
        <f t="shared" si="213"/>
        <v>False</v>
      </c>
      <c r="E315" s="275" t="str">
        <f t="shared" si="210"/>
        <v>Ne</v>
      </c>
      <c r="F315" s="235" t="str">
        <f t="shared" si="214"/>
        <v/>
      </c>
      <c r="G315" s="160" t="str">
        <f t="shared" si="215"/>
        <v/>
      </c>
      <c r="H315" s="160" t="str">
        <f t="shared" si="216"/>
        <v/>
      </c>
      <c r="I315" s="160" t="str">
        <f t="shared" si="217"/>
        <v/>
      </c>
      <c r="J315" s="160" t="str">
        <f t="shared" si="218"/>
        <v/>
      </c>
      <c r="K315" s="160" t="str">
        <f t="shared" si="219"/>
        <v/>
      </c>
      <c r="L315" s="160" t="str">
        <f t="shared" si="220"/>
        <v/>
      </c>
      <c r="M315" s="160" t="str">
        <f t="shared" si="221"/>
        <v/>
      </c>
      <c r="N315" s="160" t="str">
        <f t="shared" si="222"/>
        <v/>
      </c>
    </row>
    <row r="316" spans="2:14" hidden="1">
      <c r="B316" s="160" t="s">
        <v>314</v>
      </c>
      <c r="C316" s="160" t="str">
        <f t="shared" ca="1" si="212"/>
        <v>Likutinė vertė</v>
      </c>
      <c r="D316" t="str">
        <f>VLOOKUP(B316,$B$184:$D$297,3,FALSE)</f>
        <v>False</v>
      </c>
      <c r="E316" s="275" t="str">
        <f t="shared" si="210"/>
        <v>Ne</v>
      </c>
      <c r="F316" s="235" t="str">
        <f t="shared" si="214"/>
        <v/>
      </c>
      <c r="G316" s="160" t="str">
        <f t="shared" si="215"/>
        <v/>
      </c>
      <c r="H316" s="160" t="str">
        <f t="shared" si="216"/>
        <v/>
      </c>
      <c r="I316" s="160" t="str">
        <f t="shared" si="217"/>
        <v/>
      </c>
      <c r="J316" s="160" t="str">
        <f t="shared" si="218"/>
        <v/>
      </c>
      <c r="K316" s="160" t="str">
        <f t="shared" si="219"/>
        <v/>
      </c>
      <c r="L316" s="160" t="str">
        <f t="shared" si="220"/>
        <v/>
      </c>
      <c r="M316" s="160" t="str">
        <f t="shared" si="221"/>
        <v/>
      </c>
      <c r="N316" s="160" t="str">
        <f t="shared" si="222"/>
        <v/>
      </c>
    </row>
    <row r="317" spans="2:14" hidden="1">
      <c r="B317" s="160" t="s">
        <v>315</v>
      </c>
      <c r="C317" s="160" t="str">
        <f t="shared" ca="1" si="212"/>
        <v>Veikla</v>
      </c>
      <c r="D317" t="str">
        <f t="shared" si="213"/>
        <v>False</v>
      </c>
      <c r="E317" s="275" t="str">
        <f t="shared" si="210"/>
        <v>Ne</v>
      </c>
      <c r="F317" s="235" t="str">
        <f t="shared" si="214"/>
        <v/>
      </c>
      <c r="G317" s="160" t="str">
        <f t="shared" si="215"/>
        <v/>
      </c>
      <c r="H317" s="160" t="str">
        <f t="shared" si="216"/>
        <v/>
      </c>
      <c r="I317" s="160" t="str">
        <f t="shared" si="217"/>
        <v/>
      </c>
      <c r="J317" s="160" t="str">
        <f t="shared" si="218"/>
        <v/>
      </c>
      <c r="K317" s="160" t="str">
        <f t="shared" si="219"/>
        <v/>
      </c>
      <c r="L317" s="160" t="str">
        <f t="shared" si="220"/>
        <v/>
      </c>
      <c r="M317" s="160" t="str">
        <f t="shared" si="221"/>
        <v/>
      </c>
      <c r="N317" s="160" t="str">
        <f t="shared" si="222"/>
        <v/>
      </c>
    </row>
    <row r="318" spans="2:14" hidden="1">
      <c r="B318" s="160" t="s">
        <v>316</v>
      </c>
      <c r="C318" s="160" t="str">
        <f t="shared" ca="1" si="212"/>
        <v>Veikla</v>
      </c>
      <c r="D318" t="str">
        <f t="shared" si="213"/>
        <v>False</v>
      </c>
      <c r="E318" s="275" t="str">
        <f t="shared" si="210"/>
        <v>Ne</v>
      </c>
      <c r="F318" s="235" t="str">
        <f t="shared" si="214"/>
        <v/>
      </c>
      <c r="G318" s="160" t="str">
        <f t="shared" si="215"/>
        <v/>
      </c>
      <c r="H318" s="160" t="str">
        <f t="shared" si="216"/>
        <v/>
      </c>
      <c r="I318" s="160" t="str">
        <f t="shared" si="217"/>
        <v/>
      </c>
      <c r="J318" s="160" t="str">
        <f t="shared" si="218"/>
        <v/>
      </c>
      <c r="K318" s="160" t="str">
        <f t="shared" si="219"/>
        <v/>
      </c>
      <c r="L318" s="160" t="str">
        <f t="shared" si="220"/>
        <v/>
      </c>
      <c r="M318" s="160" t="str">
        <f t="shared" si="221"/>
        <v/>
      </c>
      <c r="N318" s="160" t="str">
        <f t="shared" si="222"/>
        <v/>
      </c>
    </row>
    <row r="319" spans="2:14" hidden="1">
      <c r="B319" s="160" t="s">
        <v>317</v>
      </c>
      <c r="C319" s="160" t="str">
        <f t="shared" ca="1" si="212"/>
        <v>Veikla</v>
      </c>
      <c r="D319" t="str">
        <f t="shared" si="213"/>
        <v>False</v>
      </c>
      <c r="E319" s="275" t="str">
        <f t="shared" si="210"/>
        <v>Ne</v>
      </c>
      <c r="F319" s="235" t="str">
        <f t="shared" si="214"/>
        <v/>
      </c>
      <c r="G319" s="160" t="str">
        <f t="shared" si="215"/>
        <v/>
      </c>
      <c r="H319" s="160" t="str">
        <f t="shared" si="216"/>
        <v/>
      </c>
      <c r="I319" s="160" t="str">
        <f t="shared" si="217"/>
        <v/>
      </c>
      <c r="J319" s="160" t="str">
        <f t="shared" si="218"/>
        <v/>
      </c>
      <c r="K319" s="160" t="str">
        <f t="shared" si="219"/>
        <v/>
      </c>
      <c r="L319" s="160" t="str">
        <f t="shared" si="220"/>
        <v/>
      </c>
      <c r="M319" s="160" t="str">
        <f t="shared" si="221"/>
        <v/>
      </c>
      <c r="N319" s="160" t="str">
        <f t="shared" si="222"/>
        <v/>
      </c>
    </row>
    <row r="320" spans="2:14" hidden="1">
      <c r="B320" s="160" t="s">
        <v>318</v>
      </c>
      <c r="C320" s="160" t="str">
        <f t="shared" ca="1" si="212"/>
        <v>Veikla</v>
      </c>
      <c r="D320" t="str">
        <f t="shared" si="213"/>
        <v>False</v>
      </c>
      <c r="E320" s="275" t="str">
        <f t="shared" si="210"/>
        <v>Ne</v>
      </c>
      <c r="F320" s="235" t="str">
        <f t="shared" si="214"/>
        <v/>
      </c>
      <c r="G320" s="160" t="str">
        <f t="shared" si="215"/>
        <v/>
      </c>
      <c r="H320" s="160" t="str">
        <f t="shared" si="216"/>
        <v/>
      </c>
      <c r="I320" s="160" t="str">
        <f t="shared" si="217"/>
        <v/>
      </c>
      <c r="J320" s="160" t="str">
        <f t="shared" si="218"/>
        <v/>
      </c>
      <c r="K320" s="160" t="str">
        <f t="shared" si="219"/>
        <v/>
      </c>
      <c r="L320" s="160" t="str">
        <f t="shared" si="220"/>
        <v/>
      </c>
      <c r="M320" s="160" t="str">
        <f t="shared" si="221"/>
        <v/>
      </c>
      <c r="N320" s="160" t="str">
        <f t="shared" si="222"/>
        <v/>
      </c>
    </row>
    <row r="321" spans="2:14" hidden="1">
      <c r="B321" s="160" t="s">
        <v>319</v>
      </c>
      <c r="C321" s="160" t="str">
        <f t="shared" ca="1" si="212"/>
        <v>Veikla</v>
      </c>
      <c r="D321" t="str">
        <f t="shared" si="213"/>
        <v>False</v>
      </c>
      <c r="E321" s="275" t="str">
        <f t="shared" si="210"/>
        <v>Ne</v>
      </c>
      <c r="F321" s="235" t="str">
        <f t="shared" si="214"/>
        <v/>
      </c>
      <c r="G321" s="160" t="str">
        <f t="shared" si="215"/>
        <v/>
      </c>
      <c r="H321" s="160" t="str">
        <f t="shared" si="216"/>
        <v/>
      </c>
      <c r="I321" s="160" t="str">
        <f t="shared" si="217"/>
        <v/>
      </c>
      <c r="J321" s="160" t="str">
        <f t="shared" si="218"/>
        <v/>
      </c>
      <c r="K321" s="160" t="str">
        <f t="shared" si="219"/>
        <v/>
      </c>
      <c r="L321" s="160" t="str">
        <f t="shared" si="220"/>
        <v/>
      </c>
      <c r="M321" s="160" t="str">
        <f t="shared" si="221"/>
        <v/>
      </c>
      <c r="N321" s="160" t="str">
        <f t="shared" si="222"/>
        <v/>
      </c>
    </row>
    <row r="322" spans="2:14" hidden="1">
      <c r="B322" s="160" t="s">
        <v>320</v>
      </c>
      <c r="C322" s="160" t="str">
        <f t="shared" ca="1" si="212"/>
        <v>Veikla</v>
      </c>
      <c r="D322" t="str">
        <f t="shared" si="213"/>
        <v>False</v>
      </c>
      <c r="E322" s="275" t="str">
        <f t="shared" si="210"/>
        <v>Ne</v>
      </c>
      <c r="F322" s="235" t="str">
        <f t="shared" si="214"/>
        <v/>
      </c>
      <c r="G322" s="160" t="str">
        <f t="shared" si="215"/>
        <v/>
      </c>
      <c r="H322" s="160" t="str">
        <f t="shared" si="216"/>
        <v/>
      </c>
      <c r="I322" s="160" t="str">
        <f t="shared" si="217"/>
        <v/>
      </c>
      <c r="J322" s="160" t="str">
        <f t="shared" si="218"/>
        <v/>
      </c>
      <c r="K322" s="160" t="str">
        <f t="shared" si="219"/>
        <v/>
      </c>
      <c r="L322" s="160" t="str">
        <f t="shared" si="220"/>
        <v/>
      </c>
      <c r="M322" s="160" t="str">
        <f t="shared" si="221"/>
        <v/>
      </c>
      <c r="N322" s="160" t="str">
        <f t="shared" si="222"/>
        <v/>
      </c>
    </row>
    <row r="323" spans="2:14" hidden="1">
      <c r="B323" s="160" t="s">
        <v>321</v>
      </c>
      <c r="C323" s="160" t="str">
        <f t="shared" ca="1" si="212"/>
        <v>Veikla</v>
      </c>
      <c r="D323" t="str">
        <f t="shared" si="213"/>
        <v>False</v>
      </c>
      <c r="E323" s="275" t="str">
        <f t="shared" si="210"/>
        <v>Ne</v>
      </c>
      <c r="F323" s="235" t="str">
        <f t="shared" si="214"/>
        <v/>
      </c>
      <c r="G323" s="160" t="str">
        <f t="shared" si="215"/>
        <v/>
      </c>
      <c r="H323" s="160" t="str">
        <f t="shared" si="216"/>
        <v/>
      </c>
      <c r="I323" s="160" t="str">
        <f t="shared" si="217"/>
        <v/>
      </c>
      <c r="J323" s="160" t="str">
        <f t="shared" si="218"/>
        <v/>
      </c>
      <c r="K323" s="160" t="str">
        <f t="shared" si="219"/>
        <v/>
      </c>
      <c r="L323" s="160" t="str">
        <f t="shared" si="220"/>
        <v/>
      </c>
      <c r="M323" s="160" t="str">
        <f t="shared" si="221"/>
        <v/>
      </c>
      <c r="N323" s="160" t="str">
        <f t="shared" si="222"/>
        <v/>
      </c>
    </row>
    <row r="324" spans="2:14" hidden="1">
      <c r="B324" s="160" t="s">
        <v>322</v>
      </c>
      <c r="C324" s="160" t="str">
        <f t="shared" ca="1" si="212"/>
        <v>Veikla</v>
      </c>
      <c r="D324" t="str">
        <f t="shared" si="213"/>
        <v>False</v>
      </c>
      <c r="E324" s="275" t="str">
        <f t="shared" si="210"/>
        <v>Ne</v>
      </c>
      <c r="F324" s="235" t="str">
        <f t="shared" si="214"/>
        <v/>
      </c>
      <c r="G324" s="160" t="str">
        <f t="shared" si="215"/>
        <v/>
      </c>
      <c r="H324" s="160" t="str">
        <f t="shared" si="216"/>
        <v/>
      </c>
      <c r="I324" s="160" t="str">
        <f t="shared" si="217"/>
        <v/>
      </c>
      <c r="J324" s="160" t="str">
        <f t="shared" si="218"/>
        <v/>
      </c>
      <c r="K324" s="160" t="str">
        <f t="shared" si="219"/>
        <v/>
      </c>
      <c r="L324" s="160" t="str">
        <f t="shared" si="220"/>
        <v/>
      </c>
      <c r="M324" s="160" t="str">
        <f t="shared" si="221"/>
        <v/>
      </c>
      <c r="N324" s="160" t="str">
        <f t="shared" si="222"/>
        <v/>
      </c>
    </row>
    <row r="325" spans="2:14" hidden="1">
      <c r="B325" s="160" t="s">
        <v>323</v>
      </c>
      <c r="C325" s="160" t="str">
        <f t="shared" ca="1" si="212"/>
        <v>Investicijos (privataus ir NVO sektoriaus)</v>
      </c>
      <c r="D325" t="str">
        <f t="shared" si="213"/>
        <v>False</v>
      </c>
      <c r="E325" s="275" t="str">
        <f t="shared" si="210"/>
        <v>Ne</v>
      </c>
      <c r="F325" s="235" t="str">
        <f t="shared" si="214"/>
        <v/>
      </c>
      <c r="G325" s="160" t="str">
        <f t="shared" si="215"/>
        <v/>
      </c>
      <c r="H325" s="160" t="str">
        <f t="shared" si="216"/>
        <v/>
      </c>
      <c r="I325" s="160" t="str">
        <f t="shared" si="217"/>
        <v/>
      </c>
      <c r="J325" s="160" t="str">
        <f t="shared" si="218"/>
        <v/>
      </c>
      <c r="K325" s="160" t="str">
        <f t="shared" si="219"/>
        <v/>
      </c>
      <c r="L325" s="160" t="str">
        <f t="shared" si="220"/>
        <v/>
      </c>
      <c r="M325" s="160" t="str">
        <f t="shared" si="221"/>
        <v/>
      </c>
      <c r="N325" s="160" t="str">
        <f t="shared" si="222"/>
        <v/>
      </c>
    </row>
    <row r="326" spans="2:14" hidden="1">
      <c r="B326" s="160" t="s">
        <v>486</v>
      </c>
      <c r="C326" s="160" t="str">
        <f t="shared" ca="1" si="212"/>
        <v>Reinvesticijos (po priemonės įgyvendinimo) (privataus ir NVO sektoriaus)</v>
      </c>
      <c r="D326" t="str">
        <f t="shared" si="213"/>
        <v>False</v>
      </c>
      <c r="E326" s="275" t="str">
        <f t="shared" si="210"/>
        <v>Ne</v>
      </c>
      <c r="F326" s="235" t="str">
        <f t="shared" si="214"/>
        <v/>
      </c>
      <c r="G326" s="160" t="str">
        <f t="shared" si="215"/>
        <v/>
      </c>
      <c r="H326" s="160" t="str">
        <f t="shared" si="216"/>
        <v/>
      </c>
      <c r="I326" s="160" t="str">
        <f t="shared" si="217"/>
        <v/>
      </c>
      <c r="J326" s="160" t="str">
        <f t="shared" si="218"/>
        <v/>
      </c>
      <c r="K326" s="160" t="str">
        <f t="shared" si="219"/>
        <v/>
      </c>
      <c r="L326" s="160" t="str">
        <f t="shared" si="220"/>
        <v/>
      </c>
      <c r="M326" s="160" t="str">
        <f t="shared" si="221"/>
        <v/>
      </c>
      <c r="N326" s="160" t="str">
        <f t="shared" si="222"/>
        <v/>
      </c>
    </row>
    <row r="327" spans="2:14" hidden="1">
      <c r="B327" s="160" t="s">
        <v>487</v>
      </c>
      <c r="C327" s="160" t="str">
        <f t="shared" ca="1" si="212"/>
        <v>Reinvesticijos (po priemonės įgyvendinimo) (viešojo sektoriaus)</v>
      </c>
      <c r="D327" t="str">
        <f t="shared" si="213"/>
        <v>False</v>
      </c>
      <c r="E327" s="275" t="str">
        <f t="shared" si="210"/>
        <v>Ne</v>
      </c>
      <c r="F327" s="235" t="str">
        <f t="shared" si="214"/>
        <v/>
      </c>
      <c r="G327" s="160" t="str">
        <f t="shared" si="215"/>
        <v/>
      </c>
      <c r="H327" s="160" t="str">
        <f t="shared" si="216"/>
        <v/>
      </c>
      <c r="I327" s="160" t="str">
        <f t="shared" si="217"/>
        <v/>
      </c>
      <c r="J327" s="160" t="str">
        <f t="shared" si="218"/>
        <v/>
      </c>
      <c r="K327" s="160" t="str">
        <f t="shared" si="219"/>
        <v/>
      </c>
      <c r="L327" s="160" t="str">
        <f t="shared" si="220"/>
        <v/>
      </c>
      <c r="M327" s="160" t="str">
        <f t="shared" si="221"/>
        <v/>
      </c>
      <c r="N327" s="160" t="str">
        <f t="shared" si="222"/>
        <v/>
      </c>
    </row>
    <row r="328" spans="2:14" hidden="1">
      <c r="B328" s="160" t="s">
        <v>324</v>
      </c>
      <c r="C328" s="160" t="str">
        <f t="shared" ca="1" si="212"/>
        <v>Likutinė vertė</v>
      </c>
      <c r="D328" t="str">
        <f t="shared" si="213"/>
        <v>False</v>
      </c>
      <c r="E328" s="275" t="str">
        <f t="shared" si="210"/>
        <v>Ne</v>
      </c>
      <c r="F328" s="235" t="str">
        <f t="shared" si="214"/>
        <v/>
      </c>
      <c r="G328" s="160" t="str">
        <f t="shared" si="215"/>
        <v/>
      </c>
      <c r="H328" s="160" t="str">
        <f t="shared" si="216"/>
        <v/>
      </c>
      <c r="I328" s="160" t="str">
        <f t="shared" si="217"/>
        <v/>
      </c>
      <c r="J328" s="160" t="str">
        <f t="shared" si="218"/>
        <v/>
      </c>
      <c r="K328" s="160" t="str">
        <f t="shared" si="219"/>
        <v/>
      </c>
      <c r="L328" s="160" t="str">
        <f t="shared" si="220"/>
        <v/>
      </c>
      <c r="M328" s="160" t="str">
        <f t="shared" si="221"/>
        <v/>
      </c>
      <c r="N328" s="160" t="str">
        <f t="shared" si="222"/>
        <v/>
      </c>
    </row>
    <row r="329" spans="2:14" hidden="1">
      <c r="B329" s="160" t="s">
        <v>325</v>
      </c>
      <c r="C329" s="160" t="str">
        <f t="shared" ca="1" si="212"/>
        <v>Veikla</v>
      </c>
      <c r="D329" t="str">
        <f t="shared" si="213"/>
        <v>False</v>
      </c>
      <c r="E329" s="275" t="str">
        <f t="shared" si="210"/>
        <v>Ne</v>
      </c>
      <c r="F329" s="235" t="str">
        <f t="shared" si="214"/>
        <v/>
      </c>
      <c r="G329" s="160" t="str">
        <f t="shared" si="215"/>
        <v/>
      </c>
      <c r="H329" s="160" t="str">
        <f t="shared" si="216"/>
        <v/>
      </c>
      <c r="I329" s="160" t="str">
        <f t="shared" si="217"/>
        <v/>
      </c>
      <c r="J329" s="160" t="str">
        <f t="shared" si="218"/>
        <v/>
      </c>
      <c r="K329" s="160" t="str">
        <f t="shared" si="219"/>
        <v/>
      </c>
      <c r="L329" s="160" t="str">
        <f t="shared" si="220"/>
        <v/>
      </c>
      <c r="M329" s="160" t="str">
        <f t="shared" si="221"/>
        <v/>
      </c>
      <c r="N329" s="160" t="str">
        <f t="shared" si="222"/>
        <v/>
      </c>
    </row>
    <row r="330" spans="2:14" hidden="1">
      <c r="B330" s="160" t="s">
        <v>326</v>
      </c>
      <c r="C330" s="160" t="str">
        <f t="shared" ca="1" si="212"/>
        <v>Veikla</v>
      </c>
      <c r="D330" t="str">
        <f t="shared" si="213"/>
        <v>False</v>
      </c>
      <c r="E330" s="275" t="str">
        <f t="shared" si="210"/>
        <v>Ne</v>
      </c>
      <c r="F330" s="235" t="str">
        <f t="shared" si="214"/>
        <v/>
      </c>
      <c r="G330" s="160" t="str">
        <f t="shared" si="215"/>
        <v/>
      </c>
      <c r="H330" s="160" t="str">
        <f t="shared" si="216"/>
        <v/>
      </c>
      <c r="I330" s="160" t="str">
        <f t="shared" si="217"/>
        <v/>
      </c>
      <c r="J330" s="160" t="str">
        <f t="shared" si="218"/>
        <v/>
      </c>
      <c r="K330" s="160" t="str">
        <f t="shared" si="219"/>
        <v/>
      </c>
      <c r="L330" s="160" t="str">
        <f t="shared" si="220"/>
        <v/>
      </c>
      <c r="M330" s="160" t="str">
        <f t="shared" si="221"/>
        <v/>
      </c>
      <c r="N330" s="160" t="str">
        <f t="shared" si="222"/>
        <v/>
      </c>
    </row>
    <row r="331" spans="2:14" hidden="1">
      <c r="B331" s="160" t="s">
        <v>327</v>
      </c>
      <c r="C331" s="160" t="str">
        <f t="shared" ca="1" si="212"/>
        <v>Veikla</v>
      </c>
      <c r="D331" t="str">
        <f t="shared" si="213"/>
        <v>False</v>
      </c>
      <c r="E331" s="275" t="str">
        <f t="shared" si="210"/>
        <v>Ne</v>
      </c>
      <c r="F331" s="235" t="str">
        <f t="shared" si="214"/>
        <v/>
      </c>
      <c r="G331" s="160" t="str">
        <f t="shared" si="215"/>
        <v/>
      </c>
      <c r="H331" s="160" t="str">
        <f t="shared" si="216"/>
        <v/>
      </c>
      <c r="I331" s="160" t="str">
        <f t="shared" si="217"/>
        <v/>
      </c>
      <c r="J331" s="160" t="str">
        <f t="shared" si="218"/>
        <v/>
      </c>
      <c r="K331" s="160" t="str">
        <f t="shared" si="219"/>
        <v/>
      </c>
      <c r="L331" s="160" t="str">
        <f t="shared" si="220"/>
        <v/>
      </c>
      <c r="M331" s="160" t="str">
        <f t="shared" si="221"/>
        <v/>
      </c>
      <c r="N331" s="160" t="str">
        <f t="shared" si="222"/>
        <v/>
      </c>
    </row>
    <row r="332" spans="2:14" hidden="1">
      <c r="B332" s="160" t="s">
        <v>328</v>
      </c>
      <c r="C332" s="160" t="str">
        <f t="shared" ca="1" si="212"/>
        <v>Veikla</v>
      </c>
      <c r="D332" t="str">
        <f t="shared" si="213"/>
        <v>False</v>
      </c>
      <c r="E332" s="275" t="str">
        <f t="shared" si="210"/>
        <v>Ne</v>
      </c>
      <c r="F332" s="235" t="str">
        <f t="shared" si="214"/>
        <v/>
      </c>
      <c r="G332" s="160" t="str">
        <f t="shared" si="215"/>
        <v/>
      </c>
      <c r="H332" s="160" t="str">
        <f t="shared" si="216"/>
        <v/>
      </c>
      <c r="I332" s="160" t="str">
        <f t="shared" si="217"/>
        <v/>
      </c>
      <c r="J332" s="160" t="str">
        <f t="shared" si="218"/>
        <v/>
      </c>
      <c r="K332" s="160" t="str">
        <f t="shared" si="219"/>
        <v/>
      </c>
      <c r="L332" s="160" t="str">
        <f t="shared" si="220"/>
        <v/>
      </c>
      <c r="M332" s="160" t="str">
        <f t="shared" si="221"/>
        <v/>
      </c>
      <c r="N332" s="160" t="str">
        <f t="shared" si="222"/>
        <v/>
      </c>
    </row>
    <row r="333" spans="2:14" hidden="1">
      <c r="B333" s="160" t="s">
        <v>329</v>
      </c>
      <c r="C333" s="160" t="str">
        <f t="shared" ca="1" si="212"/>
        <v>Veikla</v>
      </c>
      <c r="D333" t="str">
        <f t="shared" si="213"/>
        <v>False</v>
      </c>
      <c r="E333" s="275" t="str">
        <f t="shared" si="210"/>
        <v>Ne</v>
      </c>
      <c r="F333" s="235" t="str">
        <f t="shared" si="214"/>
        <v/>
      </c>
      <c r="G333" s="160" t="str">
        <f t="shared" si="215"/>
        <v/>
      </c>
      <c r="H333" s="160" t="str">
        <f t="shared" si="216"/>
        <v/>
      </c>
      <c r="I333" s="160" t="str">
        <f t="shared" si="217"/>
        <v/>
      </c>
      <c r="J333" s="160" t="str">
        <f t="shared" si="218"/>
        <v/>
      </c>
      <c r="K333" s="160" t="str">
        <f t="shared" si="219"/>
        <v/>
      </c>
      <c r="L333" s="160" t="str">
        <f t="shared" si="220"/>
        <v/>
      </c>
      <c r="M333" s="160" t="str">
        <f t="shared" si="221"/>
        <v/>
      </c>
      <c r="N333" s="160" t="str">
        <f t="shared" si="222"/>
        <v/>
      </c>
    </row>
    <row r="334" spans="2:14" hidden="1">
      <c r="B334" s="160" t="s">
        <v>330</v>
      </c>
      <c r="C334" s="160" t="str">
        <f t="shared" ca="1" si="212"/>
        <v>Veikla</v>
      </c>
      <c r="D334" t="str">
        <f t="shared" si="213"/>
        <v>False</v>
      </c>
      <c r="E334" s="275" t="str">
        <f t="shared" si="210"/>
        <v>Ne</v>
      </c>
      <c r="F334" s="235" t="str">
        <f t="shared" si="214"/>
        <v/>
      </c>
      <c r="G334" s="160" t="str">
        <f t="shared" si="215"/>
        <v/>
      </c>
      <c r="H334" s="160" t="str">
        <f t="shared" si="216"/>
        <v/>
      </c>
      <c r="I334" s="160" t="str">
        <f t="shared" si="217"/>
        <v/>
      </c>
      <c r="J334" s="160" t="str">
        <f t="shared" si="218"/>
        <v/>
      </c>
      <c r="K334" s="160" t="str">
        <f t="shared" si="219"/>
        <v/>
      </c>
      <c r="L334" s="160" t="str">
        <f t="shared" si="220"/>
        <v/>
      </c>
      <c r="M334" s="160" t="str">
        <f t="shared" si="221"/>
        <v/>
      </c>
      <c r="N334" s="160" t="str">
        <f t="shared" si="222"/>
        <v/>
      </c>
    </row>
    <row r="335" spans="2:14" hidden="1">
      <c r="B335" s="160" t="s">
        <v>331</v>
      </c>
      <c r="C335" s="160" t="str">
        <f t="shared" ca="1" si="212"/>
        <v>Veikla</v>
      </c>
      <c r="D335" t="str">
        <f t="shared" si="213"/>
        <v>False</v>
      </c>
      <c r="E335" s="275" t="str">
        <f t="shared" si="210"/>
        <v>Ne</v>
      </c>
      <c r="F335" s="235" t="str">
        <f t="shared" si="214"/>
        <v/>
      </c>
      <c r="G335" s="160" t="str">
        <f t="shared" si="215"/>
        <v/>
      </c>
      <c r="H335" s="160" t="str">
        <f t="shared" si="216"/>
        <v/>
      </c>
      <c r="I335" s="160" t="str">
        <f t="shared" si="217"/>
        <v/>
      </c>
      <c r="J335" s="160" t="str">
        <f t="shared" si="218"/>
        <v/>
      </c>
      <c r="K335" s="160" t="str">
        <f t="shared" si="219"/>
        <v/>
      </c>
      <c r="L335" s="160" t="str">
        <f t="shared" si="220"/>
        <v/>
      </c>
      <c r="M335" s="160" t="str">
        <f t="shared" si="221"/>
        <v/>
      </c>
      <c r="N335" s="160" t="str">
        <f t="shared" si="222"/>
        <v/>
      </c>
    </row>
    <row r="336" spans="2:14" hidden="1">
      <c r="B336" s="160" t="s">
        <v>332</v>
      </c>
      <c r="C336" s="160" t="str">
        <f t="shared" ca="1" si="212"/>
        <v>Veikla</v>
      </c>
      <c r="D336" t="str">
        <f t="shared" si="213"/>
        <v>False</v>
      </c>
      <c r="E336" s="275" t="str">
        <f t="shared" si="210"/>
        <v>Ne</v>
      </c>
      <c r="F336" s="235" t="str">
        <f t="shared" si="214"/>
        <v/>
      </c>
      <c r="G336" s="160" t="str">
        <f t="shared" si="215"/>
        <v/>
      </c>
      <c r="H336" s="160" t="str">
        <f t="shared" si="216"/>
        <v/>
      </c>
      <c r="I336" s="160" t="str">
        <f t="shared" si="217"/>
        <v/>
      </c>
      <c r="J336" s="160" t="str">
        <f t="shared" si="218"/>
        <v/>
      </c>
      <c r="K336" s="160" t="str">
        <f t="shared" si="219"/>
        <v/>
      </c>
      <c r="L336" s="160" t="str">
        <f t="shared" si="220"/>
        <v/>
      </c>
      <c r="M336" s="160" t="str">
        <f t="shared" si="221"/>
        <v/>
      </c>
      <c r="N336" s="160" t="str">
        <f t="shared" si="222"/>
        <v/>
      </c>
    </row>
    <row r="337" spans="2:14" hidden="1">
      <c r="B337" s="160" t="s">
        <v>333</v>
      </c>
      <c r="C337" s="160" t="str">
        <f t="shared" ref="C337:C368" ca="1" si="223">VLOOKUP(B337,$B$12:$C$154,2,FALSE)</f>
        <v>Investicijos (privataus ir NVO sektoriaus)</v>
      </c>
      <c r="D337" t="str">
        <f t="shared" ref="D337:D368" si="224">VLOOKUP(B337,$B$184:$D$297,3,FALSE)</f>
        <v>False</v>
      </c>
      <c r="E337" s="275" t="str">
        <f t="shared" si="210"/>
        <v>Ne</v>
      </c>
      <c r="F337" s="235" t="str">
        <f t="shared" si="214"/>
        <v/>
      </c>
      <c r="G337" s="160" t="str">
        <f t="shared" si="215"/>
        <v/>
      </c>
      <c r="H337" s="160" t="str">
        <f t="shared" si="216"/>
        <v/>
      </c>
      <c r="I337" s="160" t="str">
        <f t="shared" si="217"/>
        <v/>
      </c>
      <c r="J337" s="160" t="str">
        <f t="shared" si="218"/>
        <v/>
      </c>
      <c r="K337" s="160" t="str">
        <f t="shared" si="219"/>
        <v/>
      </c>
      <c r="L337" s="160" t="str">
        <f t="shared" si="220"/>
        <v/>
      </c>
      <c r="M337" s="160" t="str">
        <f t="shared" si="221"/>
        <v/>
      </c>
      <c r="N337" s="160" t="str">
        <f t="shared" si="222"/>
        <v/>
      </c>
    </row>
    <row r="338" spans="2:14" hidden="1">
      <c r="B338" s="160" t="s">
        <v>488</v>
      </c>
      <c r="C338" s="160" t="str">
        <f t="shared" ca="1" si="223"/>
        <v>Reinvesticijos (po priemonės įgyvendinimo) (privataus ir NVO sektoriaus)</v>
      </c>
      <c r="D338" t="str">
        <f t="shared" si="224"/>
        <v>False</v>
      </c>
      <c r="E338" s="275" t="str">
        <f t="shared" si="210"/>
        <v>Ne</v>
      </c>
      <c r="F338" s="235" t="str">
        <f t="shared" si="214"/>
        <v/>
      </c>
      <c r="G338" s="160" t="str">
        <f t="shared" si="215"/>
        <v/>
      </c>
      <c r="H338" s="160" t="str">
        <f t="shared" si="216"/>
        <v/>
      </c>
      <c r="I338" s="160" t="str">
        <f t="shared" si="217"/>
        <v/>
      </c>
      <c r="J338" s="160" t="str">
        <f t="shared" si="218"/>
        <v/>
      </c>
      <c r="K338" s="160" t="str">
        <f t="shared" si="219"/>
        <v/>
      </c>
      <c r="L338" s="160" t="str">
        <f t="shared" si="220"/>
        <v/>
      </c>
      <c r="M338" s="160" t="str">
        <f t="shared" si="221"/>
        <v/>
      </c>
      <c r="N338" s="160" t="str">
        <f t="shared" si="222"/>
        <v/>
      </c>
    </row>
    <row r="339" spans="2:14" hidden="1">
      <c r="B339" s="160" t="s">
        <v>489</v>
      </c>
      <c r="C339" s="160" t="str">
        <f t="shared" ca="1" si="223"/>
        <v>Reinvesticijos (po priemonės įgyvendinimo) (viešojo sektoriaus)</v>
      </c>
      <c r="D339" t="str">
        <f t="shared" si="224"/>
        <v>False</v>
      </c>
      <c r="E339" s="275" t="str">
        <f t="shared" si="210"/>
        <v>Ne</v>
      </c>
      <c r="F339" s="235" t="str">
        <f t="shared" si="214"/>
        <v/>
      </c>
      <c r="G339" s="160" t="str">
        <f t="shared" si="215"/>
        <v/>
      </c>
      <c r="H339" s="160" t="str">
        <f t="shared" si="216"/>
        <v/>
      </c>
      <c r="I339" s="160" t="str">
        <f t="shared" si="217"/>
        <v/>
      </c>
      <c r="J339" s="160" t="str">
        <f t="shared" si="218"/>
        <v/>
      </c>
      <c r="K339" s="160" t="str">
        <f t="shared" si="219"/>
        <v/>
      </c>
      <c r="L339" s="160" t="str">
        <f t="shared" si="220"/>
        <v/>
      </c>
      <c r="M339" s="160" t="str">
        <f t="shared" si="221"/>
        <v/>
      </c>
      <c r="N339" s="160" t="str">
        <f t="shared" si="222"/>
        <v/>
      </c>
    </row>
    <row r="340" spans="2:14" hidden="1">
      <c r="B340" s="160" t="s">
        <v>334</v>
      </c>
      <c r="C340" s="160" t="str">
        <f t="shared" ca="1" si="223"/>
        <v>Likutinė vertė</v>
      </c>
      <c r="D340" t="str">
        <f t="shared" si="224"/>
        <v>False</v>
      </c>
      <c r="E340" s="275" t="str">
        <f t="shared" si="210"/>
        <v>Ne</v>
      </c>
      <c r="F340" s="235" t="str">
        <f t="shared" si="214"/>
        <v/>
      </c>
      <c r="G340" s="160" t="str">
        <f t="shared" si="215"/>
        <v/>
      </c>
      <c r="H340" s="160" t="str">
        <f t="shared" si="216"/>
        <v/>
      </c>
      <c r="I340" s="160" t="str">
        <f t="shared" si="217"/>
        <v/>
      </c>
      <c r="J340" s="160" t="str">
        <f t="shared" si="218"/>
        <v/>
      </c>
      <c r="K340" s="160" t="str">
        <f t="shared" si="219"/>
        <v/>
      </c>
      <c r="L340" s="160" t="str">
        <f t="shared" si="220"/>
        <v/>
      </c>
      <c r="M340" s="160" t="str">
        <f t="shared" si="221"/>
        <v/>
      </c>
      <c r="N340" s="160" t="str">
        <f t="shared" si="222"/>
        <v/>
      </c>
    </row>
    <row r="341" spans="2:14">
      <c r="B341" s="160" t="s">
        <v>335</v>
      </c>
      <c r="C341" s="160" t="str">
        <f t="shared" ca="1" si="223"/>
        <v>Parengiamieji darbai jūrinio vėjo elektrinių plėtrai ir susijusios infrastruktūros įrengimui</v>
      </c>
      <c r="D341" t="str">
        <f t="shared" si="224"/>
        <v>True</v>
      </c>
      <c r="E341" s="275" t="str">
        <f t="shared" si="210"/>
        <v>Ne</v>
      </c>
      <c r="F341" s="235" t="str">
        <f t="shared" si="214"/>
        <v/>
      </c>
      <c r="G341" s="160" t="str">
        <f t="shared" si="215"/>
        <v/>
      </c>
      <c r="H341" s="160" t="str">
        <f t="shared" si="216"/>
        <v/>
      </c>
      <c r="I341" s="160" t="str">
        <f t="shared" si="217"/>
        <v/>
      </c>
      <c r="J341" s="160" t="str">
        <f t="shared" si="218"/>
        <v/>
      </c>
      <c r="K341" s="160" t="str">
        <f t="shared" si="219"/>
        <v/>
      </c>
      <c r="L341" s="160" t="str">
        <f t="shared" si="220"/>
        <v/>
      </c>
      <c r="M341" s="160" t="str">
        <f t="shared" si="221"/>
        <v/>
      </c>
      <c r="N341" s="160" t="str">
        <f t="shared" si="222"/>
        <v/>
      </c>
    </row>
    <row r="342" spans="2:14">
      <c r="B342" s="160" t="s">
        <v>336</v>
      </c>
      <c r="C342" s="160" t="str">
        <f t="shared" ca="1" si="223"/>
        <v>Gaminančių vartotojų investicijos į naujų AEI naudojančių elektros energijos gamybos pajėgumų sukūrimą</v>
      </c>
      <c r="D342" t="str">
        <f t="shared" si="224"/>
        <v>True</v>
      </c>
      <c r="E342" s="275" t="str">
        <f t="shared" si="210"/>
        <v>Ne</v>
      </c>
      <c r="F342" s="235" t="str">
        <f t="shared" si="214"/>
        <v/>
      </c>
      <c r="G342" s="160" t="str">
        <f t="shared" si="215"/>
        <v/>
      </c>
      <c r="H342" s="160" t="str">
        <f t="shared" si="216"/>
        <v/>
      </c>
      <c r="I342" s="160" t="str">
        <f t="shared" si="217"/>
        <v/>
      </c>
      <c r="J342" s="160" t="str">
        <f t="shared" si="218"/>
        <v/>
      </c>
      <c r="K342" s="160" t="str">
        <f t="shared" si="219"/>
        <v/>
      </c>
      <c r="L342" s="160" t="str">
        <f t="shared" si="220"/>
        <v/>
      </c>
      <c r="M342" s="160" t="str">
        <f t="shared" si="221"/>
        <v/>
      </c>
      <c r="N342" s="160" t="str">
        <f t="shared" si="222"/>
        <v/>
      </c>
    </row>
    <row r="343" spans="2:14">
      <c r="B343" s="160" t="s">
        <v>337</v>
      </c>
      <c r="C343" s="160" t="str">
        <f t="shared" ca="1" si="223"/>
        <v>Gamintojų ir gaminančių vartotojų  investicijos į naujų AEI naudojančių elektros energijos gamybos pajėgumų sukūrimą</v>
      </c>
      <c r="D343" t="str">
        <f t="shared" si="224"/>
        <v>True</v>
      </c>
      <c r="E343" s="275" t="str">
        <f t="shared" si="210"/>
        <v>Ne</v>
      </c>
      <c r="F343" s="235" t="str">
        <f t="shared" si="214"/>
        <v/>
      </c>
      <c r="G343" s="160" t="str">
        <f t="shared" si="215"/>
        <v/>
      </c>
      <c r="H343" s="160" t="str">
        <f t="shared" si="216"/>
        <v/>
      </c>
      <c r="I343" s="160" t="str">
        <f t="shared" si="217"/>
        <v/>
      </c>
      <c r="J343" s="160" t="str">
        <f t="shared" si="218"/>
        <v/>
      </c>
      <c r="K343" s="160" t="str">
        <f t="shared" si="219"/>
        <v/>
      </c>
      <c r="L343" s="160" t="str">
        <f t="shared" si="220"/>
        <v/>
      </c>
      <c r="M343" s="160" t="str">
        <f t="shared" si="221"/>
        <v/>
      </c>
      <c r="N343" s="160" t="str">
        <f t="shared" si="222"/>
        <v/>
      </c>
    </row>
    <row r="344" spans="2:14">
      <c r="B344" s="160" t="s">
        <v>338</v>
      </c>
      <c r="C344" s="160" t="str">
        <f t="shared" ca="1" si="223"/>
        <v>Veikla 6 ir Veikla 7</v>
      </c>
      <c r="D344" t="str">
        <f t="shared" si="224"/>
        <v>True</v>
      </c>
      <c r="E344" s="275" t="str">
        <f t="shared" si="210"/>
        <v>Ne</v>
      </c>
      <c r="F344" s="235" t="str">
        <f t="shared" si="214"/>
        <v/>
      </c>
      <c r="G344" s="160" t="str">
        <f t="shared" si="215"/>
        <v/>
      </c>
      <c r="H344" s="160" t="str">
        <f t="shared" si="216"/>
        <v/>
      </c>
      <c r="I344" s="160" t="str">
        <f t="shared" si="217"/>
        <v/>
      </c>
      <c r="J344" s="160" t="str">
        <f t="shared" si="218"/>
        <v/>
      </c>
      <c r="K344" s="160" t="str">
        <f t="shared" si="219"/>
        <v/>
      </c>
      <c r="L344" s="160" t="str">
        <f t="shared" si="220"/>
        <v/>
      </c>
      <c r="M344" s="160" t="str">
        <f t="shared" si="221"/>
        <v/>
      </c>
      <c r="N344" s="160" t="str">
        <f t="shared" si="222"/>
        <v/>
      </c>
    </row>
    <row r="345" spans="2:14">
      <c r="B345" s="160" t="s">
        <v>339</v>
      </c>
      <c r="C345" s="160" t="str">
        <f t="shared" ca="1" si="223"/>
        <v>Pažangiųjų energetikos sistemų skaitmeninio valdymo sistemų diegimas, pritaikant elektros energijos skirstomuosius tinklus AEI plėtrai</v>
      </c>
      <c r="D345" t="str">
        <f t="shared" si="224"/>
        <v>True</v>
      </c>
      <c r="E345" s="275" t="str">
        <f t="shared" si="210"/>
        <v>Ne</v>
      </c>
      <c r="F345" s="235" t="str">
        <f t="shared" si="214"/>
        <v/>
      </c>
      <c r="G345" s="160" t="str">
        <f t="shared" si="215"/>
        <v/>
      </c>
      <c r="H345" s="160" t="str">
        <f t="shared" si="216"/>
        <v/>
      </c>
      <c r="I345" s="160" t="str">
        <f t="shared" si="217"/>
        <v/>
      </c>
      <c r="J345" s="160" t="str">
        <f t="shared" si="218"/>
        <v/>
      </c>
      <c r="K345" s="160" t="str">
        <f t="shared" si="219"/>
        <v/>
      </c>
      <c r="L345" s="160" t="str">
        <f t="shared" si="220"/>
        <v/>
      </c>
      <c r="M345" s="160" t="str">
        <f t="shared" si="221"/>
        <v/>
      </c>
      <c r="N345" s="160" t="str">
        <f t="shared" si="222"/>
        <v/>
      </c>
    </row>
    <row r="346" spans="2:14">
      <c r="B346" s="160" t="s">
        <v>340</v>
      </c>
      <c r="C346" s="160" t="str">
        <f t="shared" ca="1" si="223"/>
        <v>Atsinaujinančių išteklių energijos bendrijų ir piliečių energetikos bendrijų, siekiančių mažinti energetinį nepriteklių, investicijos į elektros energijos iš AEI gamybos įrenginius</v>
      </c>
      <c r="D346" t="str">
        <f t="shared" si="224"/>
        <v>True</v>
      </c>
      <c r="E346" s="275" t="str">
        <f t="shared" si="210"/>
        <v>Ne</v>
      </c>
      <c r="F346" s="235" t="str">
        <f t="shared" si="214"/>
        <v/>
      </c>
      <c r="G346" s="160" t="str">
        <f t="shared" si="215"/>
        <v/>
      </c>
      <c r="H346" s="160" t="str">
        <f t="shared" si="216"/>
        <v/>
      </c>
      <c r="I346" s="160" t="str">
        <f t="shared" si="217"/>
        <v/>
      </c>
      <c r="J346" s="160" t="str">
        <f t="shared" si="218"/>
        <v/>
      </c>
      <c r="K346" s="160" t="str">
        <f t="shared" si="219"/>
        <v/>
      </c>
      <c r="L346" s="160" t="str">
        <f t="shared" si="220"/>
        <v/>
      </c>
      <c r="M346" s="160" t="str">
        <f t="shared" si="221"/>
        <v/>
      </c>
      <c r="N346" s="160" t="str">
        <f t="shared" si="222"/>
        <v/>
      </c>
    </row>
    <row r="347" spans="2:14">
      <c r="B347" s="160" t="s">
        <v>341</v>
      </c>
      <c r="C347" s="160" t="str">
        <f t="shared" ca="1" si="223"/>
        <v>Veiklos 11, 13 ir 15</v>
      </c>
      <c r="D347" t="str">
        <f t="shared" si="224"/>
        <v>True</v>
      </c>
      <c r="E347" s="275" t="str">
        <f t="shared" si="210"/>
        <v>Ne</v>
      </c>
      <c r="F347" s="235" t="str">
        <f t="shared" si="214"/>
        <v/>
      </c>
      <c r="G347" s="160" t="str">
        <f t="shared" si="215"/>
        <v/>
      </c>
      <c r="H347" s="160" t="str">
        <f t="shared" si="216"/>
        <v/>
      </c>
      <c r="I347" s="160" t="str">
        <f t="shared" si="217"/>
        <v/>
      </c>
      <c r="J347" s="160" t="str">
        <f t="shared" si="218"/>
        <v/>
      </c>
      <c r="K347" s="160" t="str">
        <f t="shared" si="219"/>
        <v/>
      </c>
      <c r="L347" s="160" t="str">
        <f t="shared" si="220"/>
        <v/>
      </c>
      <c r="M347" s="160" t="str">
        <f t="shared" si="221"/>
        <v/>
      </c>
      <c r="N347" s="160" t="str">
        <f t="shared" si="222"/>
        <v/>
      </c>
    </row>
    <row r="348" spans="2:14">
      <c r="B348" s="160" t="s">
        <v>342</v>
      </c>
      <c r="C348" s="160" t="str">
        <f t="shared" ca="1" si="223"/>
        <v>Lietuvos ir Latvijos tarpsisteminių jungčių stiprinimo Lietuvos Respublikoje projektas</v>
      </c>
      <c r="D348" t="str">
        <f t="shared" si="224"/>
        <v>True</v>
      </c>
      <c r="E348" s="275" t="str">
        <f t="shared" si="210"/>
        <v>Ne</v>
      </c>
      <c r="F348" s="235" t="str">
        <f t="shared" si="214"/>
        <v/>
      </c>
      <c r="G348" s="160" t="str">
        <f t="shared" si="215"/>
        <v/>
      </c>
      <c r="H348" s="160" t="str">
        <f t="shared" si="216"/>
        <v/>
      </c>
      <c r="I348" s="160" t="str">
        <f t="shared" si="217"/>
        <v/>
      </c>
      <c r="J348" s="160" t="str">
        <f t="shared" si="218"/>
        <v/>
      </c>
      <c r="K348" s="160" t="str">
        <f t="shared" si="219"/>
        <v/>
      </c>
      <c r="L348" s="160" t="str">
        <f t="shared" si="220"/>
        <v/>
      </c>
      <c r="M348" s="160" t="str">
        <f t="shared" si="221"/>
        <v/>
      </c>
      <c r="N348" s="160" t="str">
        <f t="shared" si="222"/>
        <v/>
      </c>
    </row>
    <row r="349" spans="2:14" hidden="1">
      <c r="B349" s="160" t="s">
        <v>343</v>
      </c>
      <c r="C349" s="160" t="str">
        <f t="shared" ca="1" si="223"/>
        <v>Investicijos (privataus ir NVO sektoriaus)</v>
      </c>
      <c r="D349" t="str">
        <f t="shared" si="224"/>
        <v>False</v>
      </c>
      <c r="E349" s="275" t="str">
        <f t="shared" si="210"/>
        <v>Ne</v>
      </c>
      <c r="F349" s="235" t="str">
        <f t="shared" si="214"/>
        <v/>
      </c>
      <c r="G349" s="160" t="str">
        <f t="shared" si="215"/>
        <v/>
      </c>
      <c r="H349" s="160" t="str">
        <f t="shared" si="216"/>
        <v/>
      </c>
      <c r="I349" s="160" t="str">
        <f t="shared" si="217"/>
        <v/>
      </c>
      <c r="J349" s="160" t="str">
        <f t="shared" si="218"/>
        <v/>
      </c>
      <c r="K349" s="160" t="str">
        <f t="shared" si="219"/>
        <v/>
      </c>
      <c r="L349" s="160" t="str">
        <f t="shared" si="220"/>
        <v/>
      </c>
      <c r="M349" s="160" t="str">
        <f t="shared" si="221"/>
        <v/>
      </c>
      <c r="N349" s="160" t="str">
        <f t="shared" si="222"/>
        <v/>
      </c>
    </row>
    <row r="350" spans="2:14" hidden="1">
      <c r="B350" s="160" t="s">
        <v>490</v>
      </c>
      <c r="C350" s="160" t="str">
        <f t="shared" ca="1" si="223"/>
        <v>Reinvesticijos (po priemonės įgyvendinimo) (privataus ir NVO sektoriaus)</v>
      </c>
      <c r="D350" t="str">
        <f t="shared" si="224"/>
        <v>False</v>
      </c>
      <c r="E350" s="275" t="str">
        <f t="shared" si="210"/>
        <v>Ne</v>
      </c>
      <c r="F350" s="235" t="str">
        <f t="shared" si="214"/>
        <v/>
      </c>
      <c r="G350" s="160" t="str">
        <f t="shared" si="215"/>
        <v/>
      </c>
      <c r="H350" s="160" t="str">
        <f t="shared" si="216"/>
        <v/>
      </c>
      <c r="I350" s="160" t="str">
        <f t="shared" si="217"/>
        <v/>
      </c>
      <c r="J350" s="160" t="str">
        <f t="shared" si="218"/>
        <v/>
      </c>
      <c r="K350" s="160" t="str">
        <f t="shared" si="219"/>
        <v/>
      </c>
      <c r="L350" s="160" t="str">
        <f t="shared" si="220"/>
        <v/>
      </c>
      <c r="M350" s="160" t="str">
        <f t="shared" si="221"/>
        <v/>
      </c>
      <c r="N350" s="160" t="str">
        <f t="shared" si="222"/>
        <v/>
      </c>
    </row>
    <row r="351" spans="2:14" hidden="1">
      <c r="B351" s="160" t="s">
        <v>491</v>
      </c>
      <c r="C351" s="160" t="str">
        <f t="shared" ca="1" si="223"/>
        <v>Reinvesticijos (po priemonės įgyvendinimo) (viešojo sektoriaus)</v>
      </c>
      <c r="D351" t="str">
        <f t="shared" si="224"/>
        <v>False</v>
      </c>
      <c r="E351" s="275" t="str">
        <f t="shared" si="210"/>
        <v>Ne</v>
      </c>
      <c r="F351" s="235" t="str">
        <f t="shared" si="214"/>
        <v/>
      </c>
      <c r="G351" s="160" t="str">
        <f t="shared" si="215"/>
        <v/>
      </c>
      <c r="H351" s="160" t="str">
        <f t="shared" si="216"/>
        <v/>
      </c>
      <c r="I351" s="160" t="str">
        <f t="shared" si="217"/>
        <v/>
      </c>
      <c r="J351" s="160" t="str">
        <f t="shared" si="218"/>
        <v/>
      </c>
      <c r="K351" s="160" t="str">
        <f t="shared" si="219"/>
        <v/>
      </c>
      <c r="L351" s="160" t="str">
        <f t="shared" si="220"/>
        <v/>
      </c>
      <c r="M351" s="160" t="str">
        <f t="shared" si="221"/>
        <v/>
      </c>
      <c r="N351" s="160" t="str">
        <f t="shared" si="222"/>
        <v/>
      </c>
    </row>
    <row r="352" spans="2:14" hidden="1">
      <c r="B352" s="160" t="s">
        <v>344</v>
      </c>
      <c r="C352" s="160" t="str">
        <f t="shared" ca="1" si="223"/>
        <v>Likutinė vertė</v>
      </c>
      <c r="D352" t="str">
        <f t="shared" si="224"/>
        <v>False</v>
      </c>
      <c r="E352" s="275" t="str">
        <f t="shared" si="210"/>
        <v>Ne</v>
      </c>
      <c r="F352" s="235" t="str">
        <f t="shared" si="214"/>
        <v/>
      </c>
      <c r="G352" s="160" t="str">
        <f t="shared" si="215"/>
        <v/>
      </c>
      <c r="H352" s="160" t="str">
        <f t="shared" si="216"/>
        <v/>
      </c>
      <c r="I352" s="160" t="str">
        <f t="shared" si="217"/>
        <v/>
      </c>
      <c r="J352" s="160" t="str">
        <f t="shared" si="218"/>
        <v/>
      </c>
      <c r="K352" s="160" t="str">
        <f t="shared" si="219"/>
        <v/>
      </c>
      <c r="L352" s="160" t="str">
        <f t="shared" si="220"/>
        <v/>
      </c>
      <c r="M352" s="160" t="str">
        <f t="shared" si="221"/>
        <v/>
      </c>
      <c r="N352" s="160" t="str">
        <f t="shared" si="222"/>
        <v/>
      </c>
    </row>
    <row r="353" spans="2:14" hidden="1">
      <c r="B353" s="160" t="s">
        <v>345</v>
      </c>
      <c r="C353" s="160" t="str">
        <f t="shared" ca="1" si="223"/>
        <v>Veikla</v>
      </c>
      <c r="D353" t="str">
        <f t="shared" si="224"/>
        <v>False</v>
      </c>
      <c r="E353" s="275" t="str">
        <f t="shared" si="210"/>
        <v>Ne</v>
      </c>
      <c r="F353" s="235" t="str">
        <f t="shared" si="214"/>
        <v/>
      </c>
      <c r="G353" s="160" t="str">
        <f t="shared" si="215"/>
        <v/>
      </c>
      <c r="H353" s="160" t="str">
        <f t="shared" si="216"/>
        <v/>
      </c>
      <c r="I353" s="160" t="str">
        <f t="shared" si="217"/>
        <v/>
      </c>
      <c r="J353" s="160" t="str">
        <f t="shared" si="218"/>
        <v/>
      </c>
      <c r="K353" s="160" t="str">
        <f t="shared" si="219"/>
        <v/>
      </c>
      <c r="L353" s="160" t="str">
        <f t="shared" si="220"/>
        <v/>
      </c>
      <c r="M353" s="160" t="str">
        <f t="shared" si="221"/>
        <v/>
      </c>
      <c r="N353" s="160" t="str">
        <f t="shared" si="222"/>
        <v/>
      </c>
    </row>
    <row r="354" spans="2:14" hidden="1">
      <c r="B354" s="160" t="s">
        <v>346</v>
      </c>
      <c r="C354" s="160" t="str">
        <f t="shared" ca="1" si="223"/>
        <v>Veikla</v>
      </c>
      <c r="D354" t="str">
        <f t="shared" si="224"/>
        <v>False</v>
      </c>
      <c r="E354" s="275" t="str">
        <f t="shared" si="210"/>
        <v>Ne</v>
      </c>
      <c r="F354" s="235" t="str">
        <f t="shared" si="214"/>
        <v/>
      </c>
      <c r="G354" s="160" t="str">
        <f t="shared" si="215"/>
        <v/>
      </c>
      <c r="H354" s="160" t="str">
        <f t="shared" si="216"/>
        <v/>
      </c>
      <c r="I354" s="160" t="str">
        <f t="shared" si="217"/>
        <v/>
      </c>
      <c r="J354" s="160" t="str">
        <f t="shared" si="218"/>
        <v/>
      </c>
      <c r="K354" s="160" t="str">
        <f t="shared" si="219"/>
        <v/>
      </c>
      <c r="L354" s="160" t="str">
        <f t="shared" si="220"/>
        <v/>
      </c>
      <c r="M354" s="160" t="str">
        <f t="shared" si="221"/>
        <v/>
      </c>
      <c r="N354" s="160" t="str">
        <f t="shared" si="222"/>
        <v/>
      </c>
    </row>
    <row r="355" spans="2:14" hidden="1">
      <c r="B355" s="160" t="s">
        <v>347</v>
      </c>
      <c r="C355" s="160" t="str">
        <f t="shared" ca="1" si="223"/>
        <v>Veikla</v>
      </c>
      <c r="D355" t="str">
        <f t="shared" si="224"/>
        <v>False</v>
      </c>
      <c r="E355" s="275" t="str">
        <f t="shared" si="210"/>
        <v>Ne</v>
      </c>
      <c r="F355" s="235" t="str">
        <f t="shared" si="214"/>
        <v/>
      </c>
      <c r="G355" s="160" t="str">
        <f t="shared" si="215"/>
        <v/>
      </c>
      <c r="H355" s="160" t="str">
        <f t="shared" si="216"/>
        <v/>
      </c>
      <c r="I355" s="160" t="str">
        <f t="shared" si="217"/>
        <v/>
      </c>
      <c r="J355" s="160" t="str">
        <f t="shared" si="218"/>
        <v/>
      </c>
      <c r="K355" s="160" t="str">
        <f t="shared" si="219"/>
        <v/>
      </c>
      <c r="L355" s="160" t="str">
        <f t="shared" si="220"/>
        <v/>
      </c>
      <c r="M355" s="160" t="str">
        <f t="shared" si="221"/>
        <v/>
      </c>
      <c r="N355" s="160" t="str">
        <f t="shared" si="222"/>
        <v/>
      </c>
    </row>
    <row r="356" spans="2:14" hidden="1">
      <c r="B356" s="160" t="s">
        <v>348</v>
      </c>
      <c r="C356" s="160" t="str">
        <f t="shared" ca="1" si="223"/>
        <v>Veikla</v>
      </c>
      <c r="D356" t="str">
        <f t="shared" si="224"/>
        <v>False</v>
      </c>
      <c r="E356" s="275" t="str">
        <f t="shared" si="210"/>
        <v>Ne</v>
      </c>
      <c r="F356" s="235" t="str">
        <f t="shared" si="214"/>
        <v/>
      </c>
      <c r="G356" s="160" t="str">
        <f t="shared" si="215"/>
        <v/>
      </c>
      <c r="H356" s="160" t="str">
        <f t="shared" si="216"/>
        <v/>
      </c>
      <c r="I356" s="160" t="str">
        <f t="shared" si="217"/>
        <v/>
      </c>
      <c r="J356" s="160" t="str">
        <f t="shared" si="218"/>
        <v/>
      </c>
      <c r="K356" s="160" t="str">
        <f t="shared" si="219"/>
        <v/>
      </c>
      <c r="L356" s="160" t="str">
        <f t="shared" si="220"/>
        <v/>
      </c>
      <c r="M356" s="160" t="str">
        <f t="shared" si="221"/>
        <v/>
      </c>
      <c r="N356" s="160" t="str">
        <f t="shared" si="222"/>
        <v/>
      </c>
    </row>
    <row r="357" spans="2:14" hidden="1">
      <c r="B357" s="160" t="s">
        <v>349</v>
      </c>
      <c r="C357" s="160" t="str">
        <f t="shared" ca="1" si="223"/>
        <v>Veikla</v>
      </c>
      <c r="D357" t="str">
        <f t="shared" si="224"/>
        <v>False</v>
      </c>
      <c r="E357" s="275" t="str">
        <f t="shared" si="210"/>
        <v>Ne</v>
      </c>
      <c r="F357" s="235" t="str">
        <f t="shared" si="214"/>
        <v/>
      </c>
      <c r="G357" s="160" t="str">
        <f t="shared" si="215"/>
        <v/>
      </c>
      <c r="H357" s="160" t="str">
        <f t="shared" si="216"/>
        <v/>
      </c>
      <c r="I357" s="160" t="str">
        <f t="shared" si="217"/>
        <v/>
      </c>
      <c r="J357" s="160" t="str">
        <f t="shared" si="218"/>
        <v/>
      </c>
      <c r="K357" s="160" t="str">
        <f t="shared" si="219"/>
        <v/>
      </c>
      <c r="L357" s="160" t="str">
        <f t="shared" si="220"/>
        <v/>
      </c>
      <c r="M357" s="160" t="str">
        <f t="shared" si="221"/>
        <v/>
      </c>
      <c r="N357" s="160" t="str">
        <f t="shared" si="222"/>
        <v/>
      </c>
    </row>
    <row r="358" spans="2:14" hidden="1">
      <c r="B358" s="160" t="s">
        <v>350</v>
      </c>
      <c r="C358" s="160" t="str">
        <f t="shared" ca="1" si="223"/>
        <v>Veikla</v>
      </c>
      <c r="D358" t="str">
        <f t="shared" si="224"/>
        <v>False</v>
      </c>
      <c r="E358" s="275" t="str">
        <f t="shared" si="210"/>
        <v>Ne</v>
      </c>
      <c r="F358" s="235" t="str">
        <f t="shared" si="214"/>
        <v/>
      </c>
      <c r="G358" s="160" t="str">
        <f t="shared" si="215"/>
        <v/>
      </c>
      <c r="H358" s="160" t="str">
        <f t="shared" si="216"/>
        <v/>
      </c>
      <c r="I358" s="160" t="str">
        <f t="shared" si="217"/>
        <v/>
      </c>
      <c r="J358" s="160" t="str">
        <f t="shared" si="218"/>
        <v/>
      </c>
      <c r="K358" s="160" t="str">
        <f t="shared" si="219"/>
        <v/>
      </c>
      <c r="L358" s="160" t="str">
        <f t="shared" si="220"/>
        <v/>
      </c>
      <c r="M358" s="160" t="str">
        <f t="shared" si="221"/>
        <v/>
      </c>
      <c r="N358" s="160" t="str">
        <f t="shared" si="222"/>
        <v/>
      </c>
    </row>
    <row r="359" spans="2:14" hidden="1">
      <c r="B359" s="160" t="s">
        <v>351</v>
      </c>
      <c r="C359" s="160" t="str">
        <f t="shared" ca="1" si="223"/>
        <v>Veikla</v>
      </c>
      <c r="D359" t="str">
        <f t="shared" si="224"/>
        <v>False</v>
      </c>
      <c r="E359" s="275" t="str">
        <f t="shared" si="210"/>
        <v>Ne</v>
      </c>
      <c r="F359" s="235" t="str">
        <f t="shared" si="214"/>
        <v/>
      </c>
      <c r="G359" s="160" t="str">
        <f t="shared" si="215"/>
        <v/>
      </c>
      <c r="H359" s="160" t="str">
        <f t="shared" si="216"/>
        <v/>
      </c>
      <c r="I359" s="160" t="str">
        <f t="shared" si="217"/>
        <v/>
      </c>
      <c r="J359" s="160" t="str">
        <f t="shared" si="218"/>
        <v/>
      </c>
      <c r="K359" s="160" t="str">
        <f t="shared" si="219"/>
        <v/>
      </c>
      <c r="L359" s="160" t="str">
        <f t="shared" si="220"/>
        <v/>
      </c>
      <c r="M359" s="160" t="str">
        <f t="shared" si="221"/>
        <v/>
      </c>
      <c r="N359" s="160" t="str">
        <f t="shared" si="222"/>
        <v/>
      </c>
    </row>
    <row r="360" spans="2:14" hidden="1">
      <c r="B360" s="160" t="s">
        <v>352</v>
      </c>
      <c r="C360" s="160" t="str">
        <f t="shared" ca="1" si="223"/>
        <v>Veikla</v>
      </c>
      <c r="D360" t="str">
        <f t="shared" si="224"/>
        <v>False</v>
      </c>
      <c r="E360" s="275" t="str">
        <f t="shared" si="210"/>
        <v>Ne</v>
      </c>
      <c r="F360" s="235" t="str">
        <f t="shared" si="214"/>
        <v/>
      </c>
      <c r="G360" s="160" t="str">
        <f t="shared" si="215"/>
        <v/>
      </c>
      <c r="H360" s="160" t="str">
        <f t="shared" si="216"/>
        <v/>
      </c>
      <c r="I360" s="160" t="str">
        <f t="shared" si="217"/>
        <v/>
      </c>
      <c r="J360" s="160" t="str">
        <f t="shared" si="218"/>
        <v/>
      </c>
      <c r="K360" s="160" t="str">
        <f t="shared" si="219"/>
        <v/>
      </c>
      <c r="L360" s="160" t="str">
        <f t="shared" si="220"/>
        <v/>
      </c>
      <c r="M360" s="160" t="str">
        <f t="shared" si="221"/>
        <v/>
      </c>
      <c r="N360" s="160" t="str">
        <f t="shared" si="222"/>
        <v/>
      </c>
    </row>
    <row r="361" spans="2:14" hidden="1">
      <c r="B361" s="160" t="s">
        <v>353</v>
      </c>
      <c r="C361" s="160" t="str">
        <f t="shared" ca="1" si="223"/>
        <v>Investicijos (privataus ir NVO sektoriaus)</v>
      </c>
      <c r="D361" t="str">
        <f t="shared" si="224"/>
        <v>False</v>
      </c>
      <c r="E361" s="275" t="str">
        <f t="shared" si="210"/>
        <v>Ne</v>
      </c>
      <c r="F361" s="235" t="str">
        <f t="shared" si="214"/>
        <v/>
      </c>
      <c r="G361" s="160" t="str">
        <f t="shared" si="215"/>
        <v/>
      </c>
      <c r="H361" s="160" t="str">
        <f t="shared" si="216"/>
        <v/>
      </c>
      <c r="I361" s="160" t="str">
        <f t="shared" si="217"/>
        <v/>
      </c>
      <c r="J361" s="160" t="str">
        <f t="shared" si="218"/>
        <v/>
      </c>
      <c r="K361" s="160" t="str">
        <f t="shared" si="219"/>
        <v/>
      </c>
      <c r="L361" s="160" t="str">
        <f t="shared" si="220"/>
        <v/>
      </c>
      <c r="M361" s="160" t="str">
        <f t="shared" si="221"/>
        <v/>
      </c>
      <c r="N361" s="160" t="str">
        <f t="shared" si="222"/>
        <v/>
      </c>
    </row>
    <row r="362" spans="2:14" hidden="1">
      <c r="B362" s="160" t="s">
        <v>492</v>
      </c>
      <c r="C362" s="160" t="str">
        <f t="shared" ca="1" si="223"/>
        <v>Reinvesticijos (po priemonės įgyvendinimo) (privataus ir NVO sektoriaus)</v>
      </c>
      <c r="D362" t="str">
        <f t="shared" si="224"/>
        <v>False</v>
      </c>
      <c r="E362" s="275" t="str">
        <f t="shared" si="210"/>
        <v>Ne</v>
      </c>
      <c r="F362" s="235" t="str">
        <f t="shared" si="214"/>
        <v/>
      </c>
      <c r="G362" s="160" t="str">
        <f t="shared" si="215"/>
        <v/>
      </c>
      <c r="H362" s="160" t="str">
        <f t="shared" si="216"/>
        <v/>
      </c>
      <c r="I362" s="160" t="str">
        <f t="shared" si="217"/>
        <v/>
      </c>
      <c r="J362" s="160" t="str">
        <f t="shared" si="218"/>
        <v/>
      </c>
      <c r="K362" s="160" t="str">
        <f t="shared" si="219"/>
        <v/>
      </c>
      <c r="L362" s="160" t="str">
        <f t="shared" si="220"/>
        <v/>
      </c>
      <c r="M362" s="160" t="str">
        <f t="shared" si="221"/>
        <v/>
      </c>
      <c r="N362" s="160" t="str">
        <f t="shared" si="222"/>
        <v/>
      </c>
    </row>
    <row r="363" spans="2:14" hidden="1">
      <c r="B363" s="160" t="s">
        <v>493</v>
      </c>
      <c r="C363" s="160" t="str">
        <f t="shared" ca="1" si="223"/>
        <v>Reinvesticijos (po priemonės įgyvendinimo) (viešojo sektoriaus)</v>
      </c>
      <c r="D363" t="str">
        <f t="shared" si="224"/>
        <v>False</v>
      </c>
      <c r="E363" s="275" t="str">
        <f t="shared" si="210"/>
        <v>Ne</v>
      </c>
      <c r="F363" s="235" t="str">
        <f t="shared" si="214"/>
        <v/>
      </c>
      <c r="G363" s="160" t="str">
        <f t="shared" si="215"/>
        <v/>
      </c>
      <c r="H363" s="160" t="str">
        <f t="shared" si="216"/>
        <v/>
      </c>
      <c r="I363" s="160" t="str">
        <f t="shared" si="217"/>
        <v/>
      </c>
      <c r="J363" s="160" t="str">
        <f t="shared" si="218"/>
        <v/>
      </c>
      <c r="K363" s="160" t="str">
        <f t="shared" si="219"/>
        <v/>
      </c>
      <c r="L363" s="160" t="str">
        <f t="shared" si="220"/>
        <v/>
      </c>
      <c r="M363" s="160" t="str">
        <f t="shared" si="221"/>
        <v/>
      </c>
      <c r="N363" s="160" t="str">
        <f t="shared" si="222"/>
        <v/>
      </c>
    </row>
    <row r="364" spans="2:14" hidden="1">
      <c r="B364" s="160" t="s">
        <v>354</v>
      </c>
      <c r="C364" s="160" t="str">
        <f t="shared" ca="1" si="223"/>
        <v>Likutinė vertė</v>
      </c>
      <c r="D364" t="str">
        <f t="shared" si="224"/>
        <v>False</v>
      </c>
      <c r="E364" s="275" t="str">
        <f t="shared" si="210"/>
        <v>Ne</v>
      </c>
      <c r="F364" s="235" t="str">
        <f t="shared" si="214"/>
        <v/>
      </c>
      <c r="G364" s="160" t="str">
        <f t="shared" si="215"/>
        <v/>
      </c>
      <c r="H364" s="160" t="str">
        <f t="shared" si="216"/>
        <v/>
      </c>
      <c r="I364" s="160" t="str">
        <f t="shared" si="217"/>
        <v/>
      </c>
      <c r="J364" s="160" t="str">
        <f t="shared" si="218"/>
        <v/>
      </c>
      <c r="K364" s="160" t="str">
        <f t="shared" si="219"/>
        <v/>
      </c>
      <c r="L364" s="160" t="str">
        <f t="shared" si="220"/>
        <v/>
      </c>
      <c r="M364" s="160" t="str">
        <f t="shared" si="221"/>
        <v/>
      </c>
      <c r="N364" s="160" t="str">
        <f t="shared" si="222"/>
        <v/>
      </c>
    </row>
    <row r="365" spans="2:14">
      <c r="B365" s="160" t="s">
        <v>355</v>
      </c>
      <c r="C365" s="160" t="str">
        <f t="shared" ca="1" si="223"/>
        <v>Pasirengimas tolesnei vietinės elektros energijos gamybos pajėgumų plėtrai ir elektros energijos sistemos perėjimui prie 100 proc. AEI (Lietuvos energetikos sistemos modeliavimo studijos parengimas)</v>
      </c>
      <c r="D365" t="str">
        <f t="shared" si="224"/>
        <v>True</v>
      </c>
      <c r="E365" s="275" t="str">
        <f t="shared" si="210"/>
        <v>Ne</v>
      </c>
      <c r="F365" s="235" t="str">
        <f t="shared" si="214"/>
        <v/>
      </c>
      <c r="G365" s="160" t="str">
        <f t="shared" si="215"/>
        <v/>
      </c>
      <c r="H365" s="160" t="str">
        <f t="shared" si="216"/>
        <v/>
      </c>
      <c r="I365" s="160" t="str">
        <f t="shared" si="217"/>
        <v/>
      </c>
      <c r="J365" s="160" t="str">
        <f t="shared" si="218"/>
        <v/>
      </c>
      <c r="K365" s="160" t="str">
        <f t="shared" si="219"/>
        <v/>
      </c>
      <c r="L365" s="160" t="str">
        <f t="shared" si="220"/>
        <v/>
      </c>
      <c r="M365" s="160" t="str">
        <f t="shared" si="221"/>
        <v/>
      </c>
      <c r="N365" s="160" t="str">
        <f t="shared" si="222"/>
        <v/>
      </c>
    </row>
    <row r="366" spans="2:14" hidden="1">
      <c r="B366" s="160" t="s">
        <v>356</v>
      </c>
      <c r="C366" s="160" t="str">
        <f t="shared" ca="1" si="223"/>
        <v>Veikla</v>
      </c>
      <c r="D366" t="str">
        <f t="shared" si="224"/>
        <v>False</v>
      </c>
      <c r="E366" s="275" t="str">
        <f t="shared" si="210"/>
        <v>Ne</v>
      </c>
      <c r="F366" s="235" t="str">
        <f t="shared" si="214"/>
        <v/>
      </c>
      <c r="G366" s="160" t="str">
        <f t="shared" si="215"/>
        <v/>
      </c>
      <c r="H366" s="160" t="str">
        <f t="shared" si="216"/>
        <v/>
      </c>
      <c r="I366" s="160" t="str">
        <f t="shared" si="217"/>
        <v/>
      </c>
      <c r="J366" s="160" t="str">
        <f t="shared" si="218"/>
        <v/>
      </c>
      <c r="K366" s="160" t="str">
        <f t="shared" si="219"/>
        <v/>
      </c>
      <c r="L366" s="160" t="str">
        <f t="shared" si="220"/>
        <v/>
      </c>
      <c r="M366" s="160" t="str">
        <f t="shared" si="221"/>
        <v/>
      </c>
      <c r="N366" s="160" t="str">
        <f t="shared" si="222"/>
        <v/>
      </c>
    </row>
    <row r="367" spans="2:14" hidden="1">
      <c r="B367" s="160" t="s">
        <v>357</v>
      </c>
      <c r="C367" s="160" t="str">
        <f t="shared" ca="1" si="223"/>
        <v>Veikla</v>
      </c>
      <c r="D367" t="str">
        <f t="shared" si="224"/>
        <v>False</v>
      </c>
      <c r="E367" s="275" t="str">
        <f t="shared" si="210"/>
        <v>Ne</v>
      </c>
      <c r="F367" s="235" t="str">
        <f t="shared" si="214"/>
        <v/>
      </c>
      <c r="G367" s="160" t="str">
        <f t="shared" si="215"/>
        <v/>
      </c>
      <c r="H367" s="160" t="str">
        <f t="shared" si="216"/>
        <v/>
      </c>
      <c r="I367" s="160" t="str">
        <f t="shared" si="217"/>
        <v/>
      </c>
      <c r="J367" s="160" t="str">
        <f t="shared" si="218"/>
        <v/>
      </c>
      <c r="K367" s="160" t="str">
        <f t="shared" si="219"/>
        <v/>
      </c>
      <c r="L367" s="160" t="str">
        <f t="shared" si="220"/>
        <v/>
      </c>
      <c r="M367" s="160" t="str">
        <f t="shared" si="221"/>
        <v/>
      </c>
      <c r="N367" s="160" t="str">
        <f t="shared" si="222"/>
        <v/>
      </c>
    </row>
    <row r="368" spans="2:14" hidden="1">
      <c r="B368" s="160" t="s">
        <v>358</v>
      </c>
      <c r="C368" s="160" t="str">
        <f t="shared" ca="1" si="223"/>
        <v>Veikla</v>
      </c>
      <c r="D368" t="str">
        <f t="shared" si="224"/>
        <v>False</v>
      </c>
      <c r="E368" s="275" t="str">
        <f t="shared" si="210"/>
        <v>Ne</v>
      </c>
      <c r="F368" s="235" t="str">
        <f t="shared" si="214"/>
        <v/>
      </c>
      <c r="G368" s="160" t="str">
        <f t="shared" si="215"/>
        <v/>
      </c>
      <c r="H368" s="160" t="str">
        <f t="shared" si="216"/>
        <v/>
      </c>
      <c r="I368" s="160" t="str">
        <f t="shared" si="217"/>
        <v/>
      </c>
      <c r="J368" s="160" t="str">
        <f t="shared" si="218"/>
        <v/>
      </c>
      <c r="K368" s="160" t="str">
        <f t="shared" si="219"/>
        <v/>
      </c>
      <c r="L368" s="160" t="str">
        <f t="shared" si="220"/>
        <v/>
      </c>
      <c r="M368" s="160" t="str">
        <f t="shared" si="221"/>
        <v/>
      </c>
      <c r="N368" s="160" t="str">
        <f t="shared" si="222"/>
        <v/>
      </c>
    </row>
    <row r="369" spans="2:14" hidden="1">
      <c r="B369" s="160" t="s">
        <v>359</v>
      </c>
      <c r="C369" s="160" t="str">
        <f t="shared" ref="C369:C400" ca="1" si="225">VLOOKUP(B369,$B$12:$C$154,2,FALSE)</f>
        <v>Veikla</v>
      </c>
      <c r="D369" t="str">
        <f t="shared" ref="D369:D400" si="226">VLOOKUP(B369,$B$184:$D$297,3,FALSE)</f>
        <v>False</v>
      </c>
      <c r="E369" s="275" t="str">
        <f t="shared" ref="E369:E408" si="227">IF(COUNTIFS(F369:K369,"Taip"),"Taip","Ne")</f>
        <v>Ne</v>
      </c>
      <c r="F369" s="235" t="str">
        <f t="shared" si="214"/>
        <v/>
      </c>
      <c r="G369" s="160" t="str">
        <f t="shared" si="215"/>
        <v/>
      </c>
      <c r="H369" s="160" t="str">
        <f t="shared" si="216"/>
        <v/>
      </c>
      <c r="I369" s="160" t="str">
        <f t="shared" si="217"/>
        <v/>
      </c>
      <c r="J369" s="160" t="str">
        <f t="shared" si="218"/>
        <v/>
      </c>
      <c r="K369" s="160" t="str">
        <f t="shared" si="219"/>
        <v/>
      </c>
      <c r="L369" s="160" t="str">
        <f t="shared" si="220"/>
        <v/>
      </c>
      <c r="M369" s="160" t="str">
        <f t="shared" si="221"/>
        <v/>
      </c>
      <c r="N369" s="160" t="str">
        <f t="shared" si="222"/>
        <v/>
      </c>
    </row>
    <row r="370" spans="2:14" hidden="1">
      <c r="B370" s="160" t="s">
        <v>360</v>
      </c>
      <c r="C370" s="160" t="str">
        <f t="shared" ca="1" si="225"/>
        <v>Veikla</v>
      </c>
      <c r="D370" t="str">
        <f t="shared" si="226"/>
        <v>False</v>
      </c>
      <c r="E370" s="275" t="str">
        <f t="shared" si="227"/>
        <v>Ne</v>
      </c>
      <c r="F370" s="235" t="str">
        <f t="shared" ref="F370:F409" si="228">IFERROR(IF(OR(ABS(E249)&gt;0.01,ABS(F249)&gt;0.01),"Taip",""),"")</f>
        <v/>
      </c>
      <c r="G370" s="160" t="str">
        <f t="shared" ref="G370:G409" si="229">IFERROR(IF(OR(ABS(G249)&gt;0.01,ABS(H249)&gt;0.01),"Taip",""),"")</f>
        <v/>
      </c>
      <c r="H370" s="160" t="str">
        <f t="shared" ref="H370:H409" si="230">IFERROR(IF(OR(ABS(I249)&gt;0.01,ABS(J249)&gt;0.01),"Taip",""),"")</f>
        <v/>
      </c>
      <c r="I370" s="160" t="str">
        <f t="shared" ref="I370:I409" si="231">IFERROR(IF(OR(ABS(K249)&gt;0.01,ABS(L249)&gt;0.01),"Taip",""),"")</f>
        <v/>
      </c>
      <c r="J370" s="160" t="str">
        <f t="shared" ref="J370:J409" si="232">IFERROR(IF(OR(ABS(M249)&gt;0.01,ABS(N249)&gt;0.01),"Taip",""),"")</f>
        <v/>
      </c>
      <c r="K370" s="160" t="str">
        <f t="shared" ref="K370:K409" si="233">IFERROR(IF(OR(ABS(O249)&gt;0.01,ABS(P249)&gt;0.01),"Taip",""),"")</f>
        <v/>
      </c>
      <c r="L370" s="160" t="str">
        <f t="shared" ref="L370:L409" si="234">IFERROR(IF(OR(ABS(Q249)&gt;0.01,ABS(R249)&gt;0.01),"Taip",""),"")</f>
        <v/>
      </c>
      <c r="M370" s="160" t="str">
        <f t="shared" ref="M370:M409" si="235">IFERROR(IF(OR(ABS(S249)&gt;0.01,ABS(T249)&gt;0.01),"Taip",""),"")</f>
        <v/>
      </c>
      <c r="N370" s="160" t="str">
        <f t="shared" ref="N370:N409" si="236">IFERROR(IF(OR(ABS(U249)&gt;0.01,ABS(V249)&gt;0.01),"Taip",""),"")</f>
        <v/>
      </c>
    </row>
    <row r="371" spans="2:14" hidden="1">
      <c r="B371" s="160" t="s">
        <v>361</v>
      </c>
      <c r="C371" s="160" t="str">
        <f t="shared" ca="1" si="225"/>
        <v>Veikla</v>
      </c>
      <c r="D371" t="str">
        <f t="shared" si="226"/>
        <v>False</v>
      </c>
      <c r="E371" s="275" t="str">
        <f t="shared" si="227"/>
        <v>Ne</v>
      </c>
      <c r="F371" s="235" t="str">
        <f t="shared" si="228"/>
        <v/>
      </c>
      <c r="G371" s="160" t="str">
        <f t="shared" si="229"/>
        <v/>
      </c>
      <c r="H371" s="160" t="str">
        <f t="shared" si="230"/>
        <v/>
      </c>
      <c r="I371" s="160" t="str">
        <f t="shared" si="231"/>
        <v/>
      </c>
      <c r="J371" s="160" t="str">
        <f t="shared" si="232"/>
        <v/>
      </c>
      <c r="K371" s="160" t="str">
        <f t="shared" si="233"/>
        <v/>
      </c>
      <c r="L371" s="160" t="str">
        <f t="shared" si="234"/>
        <v/>
      </c>
      <c r="M371" s="160" t="str">
        <f t="shared" si="235"/>
        <v/>
      </c>
      <c r="N371" s="160" t="str">
        <f t="shared" si="236"/>
        <v/>
      </c>
    </row>
    <row r="372" spans="2:14" hidden="1">
      <c r="B372" s="160" t="s">
        <v>362</v>
      </c>
      <c r="C372" s="160" t="str">
        <f t="shared" ca="1" si="225"/>
        <v>Veikla</v>
      </c>
      <c r="D372" t="str">
        <f t="shared" si="226"/>
        <v>False</v>
      </c>
      <c r="E372" s="275" t="str">
        <f t="shared" si="227"/>
        <v>Ne</v>
      </c>
      <c r="F372" s="235" t="str">
        <f t="shared" si="228"/>
        <v/>
      </c>
      <c r="G372" s="160" t="str">
        <f t="shared" si="229"/>
        <v/>
      </c>
      <c r="H372" s="160" t="str">
        <f t="shared" si="230"/>
        <v/>
      </c>
      <c r="I372" s="160" t="str">
        <f t="shared" si="231"/>
        <v/>
      </c>
      <c r="J372" s="160" t="str">
        <f t="shared" si="232"/>
        <v/>
      </c>
      <c r="K372" s="160" t="str">
        <f t="shared" si="233"/>
        <v/>
      </c>
      <c r="L372" s="160" t="str">
        <f t="shared" si="234"/>
        <v/>
      </c>
      <c r="M372" s="160" t="str">
        <f t="shared" si="235"/>
        <v/>
      </c>
      <c r="N372" s="160" t="str">
        <f t="shared" si="236"/>
        <v/>
      </c>
    </row>
    <row r="373" spans="2:14" hidden="1">
      <c r="B373" s="160" t="s">
        <v>363</v>
      </c>
      <c r="C373" s="160" t="str">
        <f t="shared" ca="1" si="225"/>
        <v>Investicijos (privataus ir NVO sektoriaus)</v>
      </c>
      <c r="D373" t="str">
        <f t="shared" si="226"/>
        <v>False</v>
      </c>
      <c r="E373" s="275" t="str">
        <f t="shared" si="227"/>
        <v>Ne</v>
      </c>
      <c r="F373" s="235" t="str">
        <f t="shared" si="228"/>
        <v/>
      </c>
      <c r="G373" s="160" t="str">
        <f t="shared" si="229"/>
        <v/>
      </c>
      <c r="H373" s="160" t="str">
        <f t="shared" si="230"/>
        <v/>
      </c>
      <c r="I373" s="160" t="str">
        <f t="shared" si="231"/>
        <v/>
      </c>
      <c r="J373" s="160" t="str">
        <f t="shared" si="232"/>
        <v/>
      </c>
      <c r="K373" s="160" t="str">
        <f t="shared" si="233"/>
        <v/>
      </c>
      <c r="L373" s="160" t="str">
        <f t="shared" si="234"/>
        <v/>
      </c>
      <c r="M373" s="160" t="str">
        <f t="shared" si="235"/>
        <v/>
      </c>
      <c r="N373" s="160" t="str">
        <f t="shared" si="236"/>
        <v/>
      </c>
    </row>
    <row r="374" spans="2:14" hidden="1">
      <c r="B374" s="160" t="s">
        <v>494</v>
      </c>
      <c r="C374" s="160" t="str">
        <f t="shared" ca="1" si="225"/>
        <v>Reinvesticijos (po priemonės įgyvendinimo) (privataus ir NVO sektoriaus)</v>
      </c>
      <c r="D374" t="str">
        <f t="shared" si="226"/>
        <v>False</v>
      </c>
      <c r="E374" s="275" t="str">
        <f t="shared" si="227"/>
        <v>Ne</v>
      </c>
      <c r="F374" s="235" t="str">
        <f t="shared" si="228"/>
        <v/>
      </c>
      <c r="G374" s="160" t="str">
        <f t="shared" si="229"/>
        <v/>
      </c>
      <c r="H374" s="160" t="str">
        <f t="shared" si="230"/>
        <v/>
      </c>
      <c r="I374" s="160" t="str">
        <f t="shared" si="231"/>
        <v/>
      </c>
      <c r="J374" s="160" t="str">
        <f t="shared" si="232"/>
        <v/>
      </c>
      <c r="K374" s="160" t="str">
        <f t="shared" si="233"/>
        <v/>
      </c>
      <c r="L374" s="160" t="str">
        <f t="shared" si="234"/>
        <v/>
      </c>
      <c r="M374" s="160" t="str">
        <f t="shared" si="235"/>
        <v/>
      </c>
      <c r="N374" s="160" t="str">
        <f t="shared" si="236"/>
        <v/>
      </c>
    </row>
    <row r="375" spans="2:14" hidden="1">
      <c r="B375" s="160" t="s">
        <v>495</v>
      </c>
      <c r="C375" s="160" t="str">
        <f t="shared" ca="1" si="225"/>
        <v>Reinvesticijos (po priemonės įgyvendinimo) (viešojo sektoriaus)</v>
      </c>
      <c r="D375" t="str">
        <f t="shared" si="226"/>
        <v>False</v>
      </c>
      <c r="E375" s="275" t="str">
        <f t="shared" si="227"/>
        <v>Ne</v>
      </c>
      <c r="F375" s="235" t="str">
        <f t="shared" si="228"/>
        <v/>
      </c>
      <c r="G375" s="160" t="str">
        <f t="shared" si="229"/>
        <v/>
      </c>
      <c r="H375" s="160" t="str">
        <f t="shared" si="230"/>
        <v/>
      </c>
      <c r="I375" s="160" t="str">
        <f t="shared" si="231"/>
        <v/>
      </c>
      <c r="J375" s="160" t="str">
        <f t="shared" si="232"/>
        <v/>
      </c>
      <c r="K375" s="160" t="str">
        <f t="shared" si="233"/>
        <v/>
      </c>
      <c r="L375" s="160" t="str">
        <f t="shared" si="234"/>
        <v/>
      </c>
      <c r="M375" s="160" t="str">
        <f t="shared" si="235"/>
        <v/>
      </c>
      <c r="N375" s="160" t="str">
        <f t="shared" si="236"/>
        <v/>
      </c>
    </row>
    <row r="376" spans="2:14" hidden="1">
      <c r="B376" s="160" t="s">
        <v>364</v>
      </c>
      <c r="C376" s="160" t="str">
        <f t="shared" ca="1" si="225"/>
        <v>Likutinė vertė</v>
      </c>
      <c r="D376" t="str">
        <f t="shared" si="226"/>
        <v>False</v>
      </c>
      <c r="E376" s="275" t="str">
        <f t="shared" si="227"/>
        <v>Ne</v>
      </c>
      <c r="F376" s="235" t="str">
        <f t="shared" si="228"/>
        <v/>
      </c>
      <c r="G376" s="160" t="str">
        <f t="shared" si="229"/>
        <v/>
      </c>
      <c r="H376" s="160" t="str">
        <f t="shared" si="230"/>
        <v/>
      </c>
      <c r="I376" s="160" t="str">
        <f t="shared" si="231"/>
        <v/>
      </c>
      <c r="J376" s="160" t="str">
        <f t="shared" si="232"/>
        <v/>
      </c>
      <c r="K376" s="160" t="str">
        <f t="shared" si="233"/>
        <v/>
      </c>
      <c r="L376" s="160" t="str">
        <f t="shared" si="234"/>
        <v/>
      </c>
      <c r="M376" s="160" t="str">
        <f t="shared" si="235"/>
        <v/>
      </c>
      <c r="N376" s="160" t="str">
        <f t="shared" si="236"/>
        <v/>
      </c>
    </row>
    <row r="377" spans="2:14" hidden="1">
      <c r="B377" s="160" t="s">
        <v>365</v>
      </c>
      <c r="C377" s="160" t="str">
        <f t="shared" ca="1" si="225"/>
        <v>Veikla</v>
      </c>
      <c r="D377" t="str">
        <f t="shared" si="226"/>
        <v>False</v>
      </c>
      <c r="E377" s="275" t="str">
        <f t="shared" si="227"/>
        <v>Ne</v>
      </c>
      <c r="F377" s="235" t="str">
        <f t="shared" si="228"/>
        <v/>
      </c>
      <c r="G377" s="160" t="str">
        <f t="shared" si="229"/>
        <v/>
      </c>
      <c r="H377" s="160" t="str">
        <f t="shared" si="230"/>
        <v/>
      </c>
      <c r="I377" s="160" t="str">
        <f t="shared" si="231"/>
        <v/>
      </c>
      <c r="J377" s="160" t="str">
        <f t="shared" si="232"/>
        <v/>
      </c>
      <c r="K377" s="160" t="str">
        <f t="shared" si="233"/>
        <v/>
      </c>
      <c r="L377" s="160" t="str">
        <f t="shared" si="234"/>
        <v/>
      </c>
      <c r="M377" s="160" t="str">
        <f t="shared" si="235"/>
        <v/>
      </c>
      <c r="N377" s="160" t="str">
        <f t="shared" si="236"/>
        <v/>
      </c>
    </row>
    <row r="378" spans="2:14" hidden="1">
      <c r="B378" s="160" t="s">
        <v>366</v>
      </c>
      <c r="C378" s="160" t="str">
        <f t="shared" ca="1" si="225"/>
        <v>Veikla</v>
      </c>
      <c r="D378" t="str">
        <f t="shared" si="226"/>
        <v>False</v>
      </c>
      <c r="E378" s="275" t="str">
        <f t="shared" si="227"/>
        <v>Ne</v>
      </c>
      <c r="F378" s="235" t="str">
        <f t="shared" si="228"/>
        <v/>
      </c>
      <c r="G378" s="160" t="str">
        <f t="shared" si="229"/>
        <v/>
      </c>
      <c r="H378" s="160" t="str">
        <f t="shared" si="230"/>
        <v/>
      </c>
      <c r="I378" s="160" t="str">
        <f t="shared" si="231"/>
        <v/>
      </c>
      <c r="J378" s="160" t="str">
        <f t="shared" si="232"/>
        <v/>
      </c>
      <c r="K378" s="160" t="str">
        <f t="shared" si="233"/>
        <v/>
      </c>
      <c r="L378" s="160" t="str">
        <f t="shared" si="234"/>
        <v/>
      </c>
      <c r="M378" s="160" t="str">
        <f t="shared" si="235"/>
        <v/>
      </c>
      <c r="N378" s="160" t="str">
        <f t="shared" si="236"/>
        <v/>
      </c>
    </row>
    <row r="379" spans="2:14" hidden="1">
      <c r="B379" s="160" t="s">
        <v>367</v>
      </c>
      <c r="C379" s="160" t="str">
        <f t="shared" ca="1" si="225"/>
        <v>Veikla</v>
      </c>
      <c r="D379" t="str">
        <f t="shared" si="226"/>
        <v>False</v>
      </c>
      <c r="E379" s="275" t="str">
        <f t="shared" si="227"/>
        <v>Ne</v>
      </c>
      <c r="F379" s="235" t="str">
        <f t="shared" si="228"/>
        <v/>
      </c>
      <c r="G379" s="160" t="str">
        <f t="shared" si="229"/>
        <v/>
      </c>
      <c r="H379" s="160" t="str">
        <f t="shared" si="230"/>
        <v/>
      </c>
      <c r="I379" s="160" t="str">
        <f t="shared" si="231"/>
        <v/>
      </c>
      <c r="J379" s="160" t="str">
        <f t="shared" si="232"/>
        <v/>
      </c>
      <c r="K379" s="160" t="str">
        <f t="shared" si="233"/>
        <v/>
      </c>
      <c r="L379" s="160" t="str">
        <f t="shared" si="234"/>
        <v/>
      </c>
      <c r="M379" s="160" t="str">
        <f t="shared" si="235"/>
        <v/>
      </c>
      <c r="N379" s="160" t="str">
        <f t="shared" si="236"/>
        <v/>
      </c>
    </row>
    <row r="380" spans="2:14" hidden="1">
      <c r="B380" s="160" t="s">
        <v>368</v>
      </c>
      <c r="C380" s="160" t="str">
        <f t="shared" ca="1" si="225"/>
        <v>Veikla</v>
      </c>
      <c r="D380" t="str">
        <f t="shared" si="226"/>
        <v>False</v>
      </c>
      <c r="E380" s="275" t="str">
        <f t="shared" si="227"/>
        <v>Ne</v>
      </c>
      <c r="F380" s="235" t="str">
        <f t="shared" si="228"/>
        <v/>
      </c>
      <c r="G380" s="160" t="str">
        <f t="shared" si="229"/>
        <v/>
      </c>
      <c r="H380" s="160" t="str">
        <f t="shared" si="230"/>
        <v/>
      </c>
      <c r="I380" s="160" t="str">
        <f t="shared" si="231"/>
        <v/>
      </c>
      <c r="J380" s="160" t="str">
        <f t="shared" si="232"/>
        <v/>
      </c>
      <c r="K380" s="160" t="str">
        <f t="shared" si="233"/>
        <v/>
      </c>
      <c r="L380" s="160" t="str">
        <f t="shared" si="234"/>
        <v/>
      </c>
      <c r="M380" s="160" t="str">
        <f t="shared" si="235"/>
        <v/>
      </c>
      <c r="N380" s="160" t="str">
        <f t="shared" si="236"/>
        <v/>
      </c>
    </row>
    <row r="381" spans="2:14" hidden="1">
      <c r="B381" s="160" t="s">
        <v>369</v>
      </c>
      <c r="C381" s="160" t="str">
        <f t="shared" ca="1" si="225"/>
        <v>Veikla</v>
      </c>
      <c r="D381" t="str">
        <f t="shared" si="226"/>
        <v>False</v>
      </c>
      <c r="E381" s="275" t="str">
        <f t="shared" si="227"/>
        <v>Ne</v>
      </c>
      <c r="F381" s="235" t="str">
        <f t="shared" si="228"/>
        <v/>
      </c>
      <c r="G381" s="160" t="str">
        <f t="shared" si="229"/>
        <v/>
      </c>
      <c r="H381" s="160" t="str">
        <f t="shared" si="230"/>
        <v/>
      </c>
      <c r="I381" s="160" t="str">
        <f t="shared" si="231"/>
        <v/>
      </c>
      <c r="J381" s="160" t="str">
        <f t="shared" si="232"/>
        <v/>
      </c>
      <c r="K381" s="160" t="str">
        <f t="shared" si="233"/>
        <v/>
      </c>
      <c r="L381" s="160" t="str">
        <f t="shared" si="234"/>
        <v/>
      </c>
      <c r="M381" s="160" t="str">
        <f t="shared" si="235"/>
        <v/>
      </c>
      <c r="N381" s="160" t="str">
        <f t="shared" si="236"/>
        <v/>
      </c>
    </row>
    <row r="382" spans="2:14" hidden="1">
      <c r="B382" s="160" t="s">
        <v>370</v>
      </c>
      <c r="C382" s="160" t="str">
        <f t="shared" ca="1" si="225"/>
        <v>Veikla</v>
      </c>
      <c r="D382" t="str">
        <f t="shared" si="226"/>
        <v>False</v>
      </c>
      <c r="E382" s="275" t="str">
        <f t="shared" si="227"/>
        <v>Ne</v>
      </c>
      <c r="F382" s="235" t="str">
        <f t="shared" si="228"/>
        <v/>
      </c>
      <c r="G382" s="160" t="str">
        <f t="shared" si="229"/>
        <v/>
      </c>
      <c r="H382" s="160" t="str">
        <f t="shared" si="230"/>
        <v/>
      </c>
      <c r="I382" s="160" t="str">
        <f t="shared" si="231"/>
        <v/>
      </c>
      <c r="J382" s="160" t="str">
        <f t="shared" si="232"/>
        <v/>
      </c>
      <c r="K382" s="160" t="str">
        <f t="shared" si="233"/>
        <v/>
      </c>
      <c r="L382" s="160" t="str">
        <f t="shared" si="234"/>
        <v/>
      </c>
      <c r="M382" s="160" t="str">
        <f t="shared" si="235"/>
        <v/>
      </c>
      <c r="N382" s="160" t="str">
        <f t="shared" si="236"/>
        <v/>
      </c>
    </row>
    <row r="383" spans="2:14" hidden="1">
      <c r="B383" s="160" t="s">
        <v>371</v>
      </c>
      <c r="C383" s="160" t="str">
        <f t="shared" ca="1" si="225"/>
        <v>Veikla</v>
      </c>
      <c r="D383" t="str">
        <f t="shared" si="226"/>
        <v>False</v>
      </c>
      <c r="E383" s="275" t="str">
        <f t="shared" si="227"/>
        <v>Ne</v>
      </c>
      <c r="F383" s="235" t="str">
        <f t="shared" si="228"/>
        <v/>
      </c>
      <c r="G383" s="160" t="str">
        <f t="shared" si="229"/>
        <v/>
      </c>
      <c r="H383" s="160" t="str">
        <f t="shared" si="230"/>
        <v/>
      </c>
      <c r="I383" s="160" t="str">
        <f t="shared" si="231"/>
        <v/>
      </c>
      <c r="J383" s="160" t="str">
        <f t="shared" si="232"/>
        <v/>
      </c>
      <c r="K383" s="160" t="str">
        <f t="shared" si="233"/>
        <v/>
      </c>
      <c r="L383" s="160" t="str">
        <f t="shared" si="234"/>
        <v/>
      </c>
      <c r="M383" s="160" t="str">
        <f t="shared" si="235"/>
        <v/>
      </c>
      <c r="N383" s="160" t="str">
        <f t="shared" si="236"/>
        <v/>
      </c>
    </row>
    <row r="384" spans="2:14" hidden="1">
      <c r="B384" s="160" t="s">
        <v>372</v>
      </c>
      <c r="C384" s="160" t="str">
        <f t="shared" ca="1" si="225"/>
        <v>Veikla</v>
      </c>
      <c r="D384" t="str">
        <f t="shared" si="226"/>
        <v>False</v>
      </c>
      <c r="E384" s="275" t="str">
        <f t="shared" si="227"/>
        <v>Ne</v>
      </c>
      <c r="F384" s="235" t="str">
        <f t="shared" si="228"/>
        <v/>
      </c>
      <c r="G384" s="160" t="str">
        <f t="shared" si="229"/>
        <v/>
      </c>
      <c r="H384" s="160" t="str">
        <f t="shared" si="230"/>
        <v/>
      </c>
      <c r="I384" s="160" t="str">
        <f t="shared" si="231"/>
        <v/>
      </c>
      <c r="J384" s="160" t="str">
        <f t="shared" si="232"/>
        <v/>
      </c>
      <c r="K384" s="160" t="str">
        <f t="shared" si="233"/>
        <v/>
      </c>
      <c r="L384" s="160" t="str">
        <f t="shared" si="234"/>
        <v/>
      </c>
      <c r="M384" s="160" t="str">
        <f t="shared" si="235"/>
        <v/>
      </c>
      <c r="N384" s="160" t="str">
        <f t="shared" si="236"/>
        <v/>
      </c>
    </row>
    <row r="385" spans="2:14" hidden="1">
      <c r="B385" s="160" t="s">
        <v>373</v>
      </c>
      <c r="C385" s="160" t="str">
        <f t="shared" ca="1" si="225"/>
        <v>Investicijos (privataus ir NVO sektoriaus)</v>
      </c>
      <c r="D385" t="str">
        <f t="shared" si="226"/>
        <v>False</v>
      </c>
      <c r="E385" s="275" t="str">
        <f t="shared" si="227"/>
        <v>Ne</v>
      </c>
      <c r="F385" s="235" t="str">
        <f t="shared" si="228"/>
        <v/>
      </c>
      <c r="G385" s="160" t="str">
        <f t="shared" si="229"/>
        <v/>
      </c>
      <c r="H385" s="160" t="str">
        <f t="shared" si="230"/>
        <v/>
      </c>
      <c r="I385" s="160" t="str">
        <f t="shared" si="231"/>
        <v/>
      </c>
      <c r="J385" s="160" t="str">
        <f t="shared" si="232"/>
        <v/>
      </c>
      <c r="K385" s="160" t="str">
        <f t="shared" si="233"/>
        <v/>
      </c>
      <c r="L385" s="160" t="str">
        <f t="shared" si="234"/>
        <v/>
      </c>
      <c r="M385" s="160" t="str">
        <f t="shared" si="235"/>
        <v/>
      </c>
      <c r="N385" s="160" t="str">
        <f t="shared" si="236"/>
        <v/>
      </c>
    </row>
    <row r="386" spans="2:14" hidden="1">
      <c r="B386" s="160" t="s">
        <v>496</v>
      </c>
      <c r="C386" s="160" t="str">
        <f t="shared" ca="1" si="225"/>
        <v>Reinvesticijos (po priemonės įgyvendinimo) (privataus ir NVO sektoriaus)</v>
      </c>
      <c r="D386" t="str">
        <f t="shared" si="226"/>
        <v>False</v>
      </c>
      <c r="E386" s="275" t="str">
        <f t="shared" si="227"/>
        <v>Ne</v>
      </c>
      <c r="F386" s="235" t="str">
        <f t="shared" si="228"/>
        <v/>
      </c>
      <c r="G386" s="160" t="str">
        <f t="shared" si="229"/>
        <v/>
      </c>
      <c r="H386" s="160" t="str">
        <f t="shared" si="230"/>
        <v/>
      </c>
      <c r="I386" s="160" t="str">
        <f t="shared" si="231"/>
        <v/>
      </c>
      <c r="J386" s="160" t="str">
        <f t="shared" si="232"/>
        <v/>
      </c>
      <c r="K386" s="160" t="str">
        <f t="shared" si="233"/>
        <v/>
      </c>
      <c r="L386" s="160" t="str">
        <f t="shared" si="234"/>
        <v/>
      </c>
      <c r="M386" s="160" t="str">
        <f t="shared" si="235"/>
        <v/>
      </c>
      <c r="N386" s="160" t="str">
        <f t="shared" si="236"/>
        <v/>
      </c>
    </row>
    <row r="387" spans="2:14" hidden="1">
      <c r="B387" s="160" t="s">
        <v>497</v>
      </c>
      <c r="C387" s="160" t="str">
        <f t="shared" ca="1" si="225"/>
        <v>Reinvesticijos (po priemonės įgyvendinimo) (viešojo sektoriaus)</v>
      </c>
      <c r="D387" t="str">
        <f t="shared" si="226"/>
        <v>False</v>
      </c>
      <c r="E387" s="275" t="str">
        <f t="shared" si="227"/>
        <v>Ne</v>
      </c>
      <c r="F387" s="235" t="str">
        <f t="shared" si="228"/>
        <v/>
      </c>
      <c r="G387" s="160" t="str">
        <f t="shared" si="229"/>
        <v/>
      </c>
      <c r="H387" s="160" t="str">
        <f t="shared" si="230"/>
        <v/>
      </c>
      <c r="I387" s="160" t="str">
        <f t="shared" si="231"/>
        <v/>
      </c>
      <c r="J387" s="160" t="str">
        <f t="shared" si="232"/>
        <v/>
      </c>
      <c r="K387" s="160" t="str">
        <f t="shared" si="233"/>
        <v/>
      </c>
      <c r="L387" s="160" t="str">
        <f t="shared" si="234"/>
        <v/>
      </c>
      <c r="M387" s="160" t="str">
        <f t="shared" si="235"/>
        <v/>
      </c>
      <c r="N387" s="160" t="str">
        <f t="shared" si="236"/>
        <v/>
      </c>
    </row>
    <row r="388" spans="2:14" hidden="1">
      <c r="B388" s="160" t="s">
        <v>374</v>
      </c>
      <c r="C388" s="160" t="str">
        <f t="shared" ca="1" si="225"/>
        <v>Likutinė vertė</v>
      </c>
      <c r="D388" t="str">
        <f t="shared" si="226"/>
        <v>False</v>
      </c>
      <c r="E388" s="275" t="str">
        <f t="shared" si="227"/>
        <v>Ne</v>
      </c>
      <c r="F388" s="235" t="str">
        <f t="shared" si="228"/>
        <v/>
      </c>
      <c r="G388" s="160" t="str">
        <f t="shared" si="229"/>
        <v/>
      </c>
      <c r="H388" s="160" t="str">
        <f t="shared" si="230"/>
        <v/>
      </c>
      <c r="I388" s="160" t="str">
        <f t="shared" si="231"/>
        <v/>
      </c>
      <c r="J388" s="160" t="str">
        <f t="shared" si="232"/>
        <v/>
      </c>
      <c r="K388" s="160" t="str">
        <f t="shared" si="233"/>
        <v/>
      </c>
      <c r="L388" s="160" t="str">
        <f t="shared" si="234"/>
        <v/>
      </c>
      <c r="M388" s="160" t="str">
        <f t="shared" si="235"/>
        <v/>
      </c>
      <c r="N388" s="160" t="str">
        <f t="shared" si="236"/>
        <v/>
      </c>
    </row>
    <row r="389" spans="2:14" hidden="1">
      <c r="B389" s="160" t="s">
        <v>506</v>
      </c>
      <c r="C389" s="160" t="str">
        <f t="shared" ca="1" si="225"/>
        <v>Veiklos 18 veiklos sąnaudų pokytis</v>
      </c>
      <c r="D389" t="str">
        <f t="shared" si="226"/>
        <v>False</v>
      </c>
      <c r="E389" s="275" t="str">
        <f t="shared" si="227"/>
        <v>Ne</v>
      </c>
      <c r="F389" s="235" t="str">
        <f t="shared" si="228"/>
        <v/>
      </c>
      <c r="G389" s="160" t="str">
        <f t="shared" si="229"/>
        <v/>
      </c>
      <c r="H389" s="160" t="str">
        <f t="shared" si="230"/>
        <v/>
      </c>
      <c r="I389" s="160" t="str">
        <f t="shared" si="231"/>
        <v/>
      </c>
      <c r="J389" s="160" t="str">
        <f t="shared" si="232"/>
        <v/>
      </c>
      <c r="K389" s="160" t="str">
        <f t="shared" si="233"/>
        <v/>
      </c>
      <c r="L389" s="160" t="str">
        <f t="shared" si="234"/>
        <v/>
      </c>
      <c r="M389" s="160" t="str">
        <f t="shared" si="235"/>
        <v/>
      </c>
      <c r="N389" s="160" t="str">
        <f t="shared" si="236"/>
        <v/>
      </c>
    </row>
    <row r="390" spans="2:14" hidden="1">
      <c r="B390" s="160" t="s">
        <v>507</v>
      </c>
      <c r="C390" s="160" t="str">
        <f t="shared" ca="1" si="225"/>
        <v>Veiklos ir palaikymo (atnaujinimo) sąnaudos 2 (viešojo sektoriaus)</v>
      </c>
      <c r="D390" t="str">
        <f t="shared" si="226"/>
        <v>False</v>
      </c>
      <c r="E390" s="275" t="str">
        <f t="shared" si="227"/>
        <v>Ne</v>
      </c>
      <c r="F390" s="235" t="str">
        <f t="shared" si="228"/>
        <v/>
      </c>
      <c r="G390" s="160" t="str">
        <f t="shared" si="229"/>
        <v/>
      </c>
      <c r="H390" s="160" t="str">
        <f t="shared" si="230"/>
        <v/>
      </c>
      <c r="I390" s="160" t="str">
        <f t="shared" si="231"/>
        <v/>
      </c>
      <c r="J390" s="160" t="str">
        <f t="shared" si="232"/>
        <v/>
      </c>
      <c r="K390" s="160" t="str">
        <f t="shared" si="233"/>
        <v/>
      </c>
      <c r="L390" s="160" t="str">
        <f t="shared" si="234"/>
        <v/>
      </c>
      <c r="M390" s="160" t="str">
        <f t="shared" si="235"/>
        <v/>
      </c>
      <c r="N390" s="160" t="str">
        <f t="shared" si="236"/>
        <v/>
      </c>
    </row>
    <row r="391" spans="2:14" hidden="1">
      <c r="B391" s="160" t="s">
        <v>508</v>
      </c>
      <c r="C391" s="160" t="str">
        <f t="shared" ca="1" si="225"/>
        <v>Veiklos ir palaikymo (atnaujinimo) sąnaudos 3 (viešojo sektoriaus)</v>
      </c>
      <c r="D391" t="str">
        <f t="shared" si="226"/>
        <v>False</v>
      </c>
      <c r="E391" s="275" t="str">
        <f t="shared" si="227"/>
        <v>Ne</v>
      </c>
      <c r="F391" s="235" t="str">
        <f t="shared" si="228"/>
        <v/>
      </c>
      <c r="G391" s="160" t="str">
        <f t="shared" si="229"/>
        <v/>
      </c>
      <c r="H391" s="160" t="str">
        <f t="shared" si="230"/>
        <v/>
      </c>
      <c r="I391" s="160" t="str">
        <f t="shared" si="231"/>
        <v/>
      </c>
      <c r="J391" s="160" t="str">
        <f t="shared" si="232"/>
        <v/>
      </c>
      <c r="K391" s="160" t="str">
        <f t="shared" si="233"/>
        <v/>
      </c>
      <c r="L391" s="160" t="str">
        <f t="shared" si="234"/>
        <v/>
      </c>
      <c r="M391" s="160" t="str">
        <f t="shared" si="235"/>
        <v/>
      </c>
      <c r="N391" s="160" t="str">
        <f t="shared" si="236"/>
        <v/>
      </c>
    </row>
    <row r="392" spans="2:14" hidden="1">
      <c r="B392" s="160" t="s">
        <v>509</v>
      </c>
      <c r="C392" s="160" t="str">
        <f t="shared" ca="1" si="225"/>
        <v>Veiklos ir palaikymo (atnaujinimo) sąnaudos 4 (viešojo sektoriaus)</v>
      </c>
      <c r="D392" t="str">
        <f t="shared" si="226"/>
        <v>False</v>
      </c>
      <c r="E392" s="275" t="str">
        <f t="shared" si="227"/>
        <v>Ne</v>
      </c>
      <c r="F392" s="235" t="str">
        <f t="shared" si="228"/>
        <v/>
      </c>
      <c r="G392" s="160" t="str">
        <f t="shared" si="229"/>
        <v/>
      </c>
      <c r="H392" s="160" t="str">
        <f t="shared" si="230"/>
        <v/>
      </c>
      <c r="I392" s="160" t="str">
        <f t="shared" si="231"/>
        <v/>
      </c>
      <c r="J392" s="160" t="str">
        <f t="shared" si="232"/>
        <v/>
      </c>
      <c r="K392" s="160" t="str">
        <f t="shared" si="233"/>
        <v/>
      </c>
      <c r="L392" s="160" t="str">
        <f t="shared" si="234"/>
        <v/>
      </c>
      <c r="M392" s="160" t="str">
        <f t="shared" si="235"/>
        <v/>
      </c>
      <c r="N392" s="160" t="str">
        <f t="shared" si="236"/>
        <v/>
      </c>
    </row>
    <row r="393" spans="2:14" hidden="1">
      <c r="B393" s="160" t="s">
        <v>510</v>
      </c>
      <c r="C393" s="160" t="str">
        <f t="shared" ca="1" si="225"/>
        <v>Veiklos ir palaikymo (atnaujinimo) sąnaudos 5 (viešojo sektoriaus)</v>
      </c>
      <c r="D393" t="str">
        <f t="shared" si="226"/>
        <v>False</v>
      </c>
      <c r="E393" s="275" t="str">
        <f t="shared" si="227"/>
        <v>Ne</v>
      </c>
      <c r="F393" s="235" t="str">
        <f t="shared" si="228"/>
        <v/>
      </c>
      <c r="G393" s="160" t="str">
        <f t="shared" si="229"/>
        <v/>
      </c>
      <c r="H393" s="160" t="str">
        <f t="shared" si="230"/>
        <v/>
      </c>
      <c r="I393" s="160" t="str">
        <f t="shared" si="231"/>
        <v/>
      </c>
      <c r="J393" s="160" t="str">
        <f t="shared" si="232"/>
        <v/>
      </c>
      <c r="K393" s="160" t="str">
        <f t="shared" si="233"/>
        <v/>
      </c>
      <c r="L393" s="160" t="str">
        <f t="shared" si="234"/>
        <v/>
      </c>
      <c r="M393" s="160" t="str">
        <f t="shared" si="235"/>
        <v/>
      </c>
      <c r="N393" s="160" t="str">
        <f t="shared" si="236"/>
        <v/>
      </c>
    </row>
    <row r="394" spans="2:14" hidden="1">
      <c r="B394" s="160" t="s">
        <v>511</v>
      </c>
      <c r="C394" s="160" t="str">
        <f t="shared" ca="1" si="225"/>
        <v>Veiklos ir palaikymo (atnaujinimo) sąnaudos 6 (viešojo sektoriaus)</v>
      </c>
      <c r="D394" t="str">
        <f t="shared" si="226"/>
        <v>False</v>
      </c>
      <c r="E394" s="275" t="str">
        <f t="shared" si="227"/>
        <v>Ne</v>
      </c>
      <c r="F394" s="235" t="str">
        <f t="shared" si="228"/>
        <v/>
      </c>
      <c r="G394" s="160" t="str">
        <f t="shared" si="229"/>
        <v/>
      </c>
      <c r="H394" s="160" t="str">
        <f t="shared" si="230"/>
        <v/>
      </c>
      <c r="I394" s="160" t="str">
        <f t="shared" si="231"/>
        <v/>
      </c>
      <c r="J394" s="160" t="str">
        <f t="shared" si="232"/>
        <v/>
      </c>
      <c r="K394" s="160" t="str">
        <f t="shared" si="233"/>
        <v/>
      </c>
      <c r="L394" s="160" t="str">
        <f t="shared" si="234"/>
        <v/>
      </c>
      <c r="M394" s="160" t="str">
        <f t="shared" si="235"/>
        <v/>
      </c>
      <c r="N394" s="160" t="str">
        <f t="shared" si="236"/>
        <v/>
      </c>
    </row>
    <row r="395" spans="2:14" hidden="1">
      <c r="B395" s="160" t="s">
        <v>512</v>
      </c>
      <c r="C395" s="160" t="str">
        <f t="shared" ca="1" si="225"/>
        <v>Veiklos ir palaikymo (atnaujinimo) sąnaudos 1 (privataus ir NVO sektoriaus)</v>
      </c>
      <c r="D395" t="str">
        <f t="shared" si="226"/>
        <v>False</v>
      </c>
      <c r="E395" s="275" t="str">
        <f t="shared" si="227"/>
        <v>Ne</v>
      </c>
      <c r="F395" s="235" t="str">
        <f t="shared" si="228"/>
        <v/>
      </c>
      <c r="G395" s="160" t="str">
        <f t="shared" si="229"/>
        <v/>
      </c>
      <c r="H395" s="160" t="str">
        <f t="shared" si="230"/>
        <v/>
      </c>
      <c r="I395" s="160" t="str">
        <f t="shared" si="231"/>
        <v/>
      </c>
      <c r="J395" s="160" t="str">
        <f t="shared" si="232"/>
        <v/>
      </c>
      <c r="K395" s="160" t="str">
        <f t="shared" si="233"/>
        <v/>
      </c>
      <c r="L395" s="160" t="str">
        <f t="shared" si="234"/>
        <v/>
      </c>
      <c r="M395" s="160" t="str">
        <f t="shared" si="235"/>
        <v/>
      </c>
      <c r="N395" s="160" t="str">
        <f t="shared" si="236"/>
        <v/>
      </c>
    </row>
    <row r="396" spans="2:14" hidden="1">
      <c r="B396" s="160" t="s">
        <v>513</v>
      </c>
      <c r="C396" s="160" t="str">
        <f t="shared" ca="1" si="225"/>
        <v>Veiklos ir palaikymo (atnaujinimo) sąnaudos 2 (privataus ir NVO sektoriaus)</v>
      </c>
      <c r="D396" t="str">
        <f t="shared" si="226"/>
        <v>False</v>
      </c>
      <c r="E396" s="275" t="str">
        <f t="shared" si="227"/>
        <v>Ne</v>
      </c>
      <c r="F396" s="235" t="str">
        <f t="shared" si="228"/>
        <v/>
      </c>
      <c r="G396" s="160" t="str">
        <f t="shared" si="229"/>
        <v/>
      </c>
      <c r="H396" s="160" t="str">
        <f t="shared" si="230"/>
        <v/>
      </c>
      <c r="I396" s="160" t="str">
        <f t="shared" si="231"/>
        <v/>
      </c>
      <c r="J396" s="160" t="str">
        <f t="shared" si="232"/>
        <v/>
      </c>
      <c r="K396" s="160" t="str">
        <f t="shared" si="233"/>
        <v/>
      </c>
      <c r="L396" s="160" t="str">
        <f t="shared" si="234"/>
        <v/>
      </c>
      <c r="M396" s="160" t="str">
        <f t="shared" si="235"/>
        <v/>
      </c>
      <c r="N396" s="160" t="str">
        <f t="shared" si="236"/>
        <v/>
      </c>
    </row>
    <row r="397" spans="2:14" hidden="1">
      <c r="B397" s="160" t="s">
        <v>514</v>
      </c>
      <c r="C397" s="160" t="str">
        <f t="shared" ca="1" si="225"/>
        <v>Veiklos ir palaikymo (atnaujinimo) sąnaudos 3 (privataus ir NVO sektoriaus)</v>
      </c>
      <c r="D397" t="str">
        <f t="shared" si="226"/>
        <v>False</v>
      </c>
      <c r="E397" s="275" t="str">
        <f t="shared" si="227"/>
        <v>Ne</v>
      </c>
      <c r="F397" s="235" t="str">
        <f t="shared" si="228"/>
        <v/>
      </c>
      <c r="G397" s="160" t="str">
        <f t="shared" si="229"/>
        <v/>
      </c>
      <c r="H397" s="160" t="str">
        <f t="shared" si="230"/>
        <v/>
      </c>
      <c r="I397" s="160" t="str">
        <f t="shared" si="231"/>
        <v/>
      </c>
      <c r="J397" s="160" t="str">
        <f t="shared" si="232"/>
        <v/>
      </c>
      <c r="K397" s="160" t="str">
        <f t="shared" si="233"/>
        <v/>
      </c>
      <c r="L397" s="160" t="str">
        <f t="shared" si="234"/>
        <v/>
      </c>
      <c r="M397" s="160" t="str">
        <f t="shared" si="235"/>
        <v/>
      </c>
      <c r="N397" s="160" t="str">
        <f t="shared" si="236"/>
        <v/>
      </c>
    </row>
    <row r="398" spans="2:14" hidden="1">
      <c r="B398" s="160" t="s">
        <v>505</v>
      </c>
      <c r="C398" s="160" t="str">
        <f t="shared" ca="1" si="225"/>
        <v>Veiklos 18 veiklos pajamų pokytis</v>
      </c>
      <c r="D398" t="str">
        <f t="shared" si="226"/>
        <v>False</v>
      </c>
      <c r="E398" s="275" t="str">
        <f t="shared" si="227"/>
        <v>Ne</v>
      </c>
      <c r="F398" s="235" t="str">
        <f t="shared" si="228"/>
        <v/>
      </c>
      <c r="G398" s="160" t="str">
        <f t="shared" si="229"/>
        <v/>
      </c>
      <c r="H398" s="160" t="str">
        <f t="shared" si="230"/>
        <v/>
      </c>
      <c r="I398" s="160" t="str">
        <f t="shared" si="231"/>
        <v/>
      </c>
      <c r="J398" s="160" t="str">
        <f t="shared" si="232"/>
        <v/>
      </c>
      <c r="K398" s="160" t="str">
        <f t="shared" si="233"/>
        <v/>
      </c>
      <c r="L398" s="160" t="str">
        <f t="shared" si="234"/>
        <v/>
      </c>
      <c r="M398" s="160" t="str">
        <f t="shared" si="235"/>
        <v/>
      </c>
      <c r="N398" s="160" t="str">
        <f t="shared" si="236"/>
        <v/>
      </c>
    </row>
    <row r="399" spans="2:14" hidden="1">
      <c r="B399" s="160" t="s">
        <v>515</v>
      </c>
      <c r="C399" s="160" t="str">
        <f t="shared" ca="1" si="225"/>
        <v>Veiklos pajamos 2 (viešojo sektoriaus)</v>
      </c>
      <c r="D399" t="str">
        <f t="shared" si="226"/>
        <v>False</v>
      </c>
      <c r="E399" s="275" t="str">
        <f t="shared" si="227"/>
        <v>Ne</v>
      </c>
      <c r="F399" s="235" t="str">
        <f t="shared" si="228"/>
        <v/>
      </c>
      <c r="G399" s="160" t="str">
        <f t="shared" si="229"/>
        <v/>
      </c>
      <c r="H399" s="160" t="str">
        <f t="shared" si="230"/>
        <v/>
      </c>
      <c r="I399" s="160" t="str">
        <f t="shared" si="231"/>
        <v/>
      </c>
      <c r="J399" s="160" t="str">
        <f t="shared" si="232"/>
        <v/>
      </c>
      <c r="K399" s="160" t="str">
        <f t="shared" si="233"/>
        <v/>
      </c>
      <c r="L399" s="160" t="str">
        <f t="shared" si="234"/>
        <v/>
      </c>
      <c r="M399" s="160" t="str">
        <f t="shared" si="235"/>
        <v/>
      </c>
      <c r="N399" s="160" t="str">
        <f t="shared" si="236"/>
        <v/>
      </c>
    </row>
    <row r="400" spans="2:14" hidden="1">
      <c r="B400" s="160" t="s">
        <v>516</v>
      </c>
      <c r="C400" s="160" t="str">
        <f t="shared" ca="1" si="225"/>
        <v>Veiklos pajamos 3 (viešojo sektoriaus)</v>
      </c>
      <c r="D400" t="str">
        <f t="shared" si="226"/>
        <v>False</v>
      </c>
      <c r="E400" s="275" t="str">
        <f t="shared" si="227"/>
        <v>Ne</v>
      </c>
      <c r="F400" s="235" t="str">
        <f t="shared" si="228"/>
        <v/>
      </c>
      <c r="G400" s="160" t="str">
        <f t="shared" si="229"/>
        <v/>
      </c>
      <c r="H400" s="160" t="str">
        <f t="shared" si="230"/>
        <v/>
      </c>
      <c r="I400" s="160" t="str">
        <f t="shared" si="231"/>
        <v/>
      </c>
      <c r="J400" s="160" t="str">
        <f t="shared" si="232"/>
        <v/>
      </c>
      <c r="K400" s="160" t="str">
        <f t="shared" si="233"/>
        <v/>
      </c>
      <c r="L400" s="160" t="str">
        <f t="shared" si="234"/>
        <v/>
      </c>
      <c r="M400" s="160" t="str">
        <f t="shared" si="235"/>
        <v/>
      </c>
      <c r="N400" s="160" t="str">
        <f t="shared" si="236"/>
        <v/>
      </c>
    </row>
    <row r="401" spans="2:14" hidden="1">
      <c r="B401" s="160" t="s">
        <v>517</v>
      </c>
      <c r="C401" s="160" t="str">
        <f t="shared" ref="C401:C409" ca="1" si="237">VLOOKUP(B401,$B$12:$C$154,2,FALSE)</f>
        <v>Veiklos pajamos 4 (viešojo sektoriaus)</v>
      </c>
      <c r="D401" t="str">
        <f t="shared" ref="D401:D418" si="238">VLOOKUP(B401,$B$184:$D$297,3,FALSE)</f>
        <v>False</v>
      </c>
      <c r="E401" s="275" t="str">
        <f t="shared" si="227"/>
        <v>Ne</v>
      </c>
      <c r="F401" s="235" t="str">
        <f t="shared" si="228"/>
        <v/>
      </c>
      <c r="G401" s="160" t="str">
        <f t="shared" si="229"/>
        <v/>
      </c>
      <c r="H401" s="160" t="str">
        <f t="shared" si="230"/>
        <v/>
      </c>
      <c r="I401" s="160" t="str">
        <f t="shared" si="231"/>
        <v/>
      </c>
      <c r="J401" s="160" t="str">
        <f t="shared" si="232"/>
        <v/>
      </c>
      <c r="K401" s="160" t="str">
        <f t="shared" si="233"/>
        <v/>
      </c>
      <c r="L401" s="160" t="str">
        <f t="shared" si="234"/>
        <v/>
      </c>
      <c r="M401" s="160" t="str">
        <f t="shared" si="235"/>
        <v/>
      </c>
      <c r="N401" s="160" t="str">
        <f t="shared" si="236"/>
        <v/>
      </c>
    </row>
    <row r="402" spans="2:14" hidden="1">
      <c r="B402" s="160" t="s">
        <v>518</v>
      </c>
      <c r="C402" s="160" t="str">
        <f t="shared" ca="1" si="237"/>
        <v>Veiklos pajamos 5 (viešojo sektoriaus)</v>
      </c>
      <c r="D402" t="str">
        <f t="shared" si="238"/>
        <v>False</v>
      </c>
      <c r="E402" s="275" t="str">
        <f t="shared" si="227"/>
        <v>Ne</v>
      </c>
      <c r="F402" s="235" t="str">
        <f t="shared" si="228"/>
        <v/>
      </c>
      <c r="G402" s="160" t="str">
        <f t="shared" si="229"/>
        <v/>
      </c>
      <c r="H402" s="160" t="str">
        <f t="shared" si="230"/>
        <v/>
      </c>
      <c r="I402" s="160" t="str">
        <f t="shared" si="231"/>
        <v/>
      </c>
      <c r="J402" s="160" t="str">
        <f t="shared" si="232"/>
        <v/>
      </c>
      <c r="K402" s="160" t="str">
        <f t="shared" si="233"/>
        <v/>
      </c>
      <c r="L402" s="160" t="str">
        <f t="shared" si="234"/>
        <v/>
      </c>
      <c r="M402" s="160" t="str">
        <f t="shared" si="235"/>
        <v/>
      </c>
      <c r="N402" s="160" t="str">
        <f t="shared" si="236"/>
        <v/>
      </c>
    </row>
    <row r="403" spans="2:14" hidden="1">
      <c r="B403" s="160" t="s">
        <v>519</v>
      </c>
      <c r="C403" s="160" t="str">
        <f t="shared" ca="1" si="237"/>
        <v>Veiklos pajamos 6 (viešojo sektoriaus)</v>
      </c>
      <c r="D403" t="str">
        <f t="shared" si="238"/>
        <v>False</v>
      </c>
      <c r="E403" s="275" t="str">
        <f t="shared" si="227"/>
        <v>Ne</v>
      </c>
      <c r="F403" s="235" t="str">
        <f t="shared" si="228"/>
        <v/>
      </c>
      <c r="G403" s="160" t="str">
        <f t="shared" si="229"/>
        <v/>
      </c>
      <c r="H403" s="160" t="str">
        <f t="shared" si="230"/>
        <v/>
      </c>
      <c r="I403" s="160" t="str">
        <f t="shared" si="231"/>
        <v/>
      </c>
      <c r="J403" s="160" t="str">
        <f t="shared" si="232"/>
        <v/>
      </c>
      <c r="K403" s="160" t="str">
        <f t="shared" si="233"/>
        <v/>
      </c>
      <c r="L403" s="160" t="str">
        <f t="shared" si="234"/>
        <v/>
      </c>
      <c r="M403" s="160" t="str">
        <f t="shared" si="235"/>
        <v/>
      </c>
      <c r="N403" s="160" t="str">
        <f t="shared" si="236"/>
        <v/>
      </c>
    </row>
    <row r="404" spans="2:14" hidden="1">
      <c r="B404" s="160" t="s">
        <v>520</v>
      </c>
      <c r="C404" s="160" t="str">
        <f t="shared" ca="1" si="237"/>
        <v>Veiklos pajamos 1 (privataus ir NVO sektoriaus)</v>
      </c>
      <c r="D404" t="str">
        <f t="shared" si="238"/>
        <v>False</v>
      </c>
      <c r="E404" s="275" t="str">
        <f t="shared" si="227"/>
        <v>Ne</v>
      </c>
      <c r="F404" s="235" t="str">
        <f t="shared" si="228"/>
        <v/>
      </c>
      <c r="G404" s="160" t="str">
        <f t="shared" si="229"/>
        <v/>
      </c>
      <c r="H404" s="160" t="str">
        <f t="shared" si="230"/>
        <v/>
      </c>
      <c r="I404" s="160" t="str">
        <f t="shared" si="231"/>
        <v/>
      </c>
      <c r="J404" s="160" t="str">
        <f t="shared" si="232"/>
        <v/>
      </c>
      <c r="K404" s="160" t="str">
        <f t="shared" si="233"/>
        <v/>
      </c>
      <c r="L404" s="160" t="str">
        <f t="shared" si="234"/>
        <v/>
      </c>
      <c r="M404" s="160" t="str">
        <f t="shared" si="235"/>
        <v/>
      </c>
      <c r="N404" s="160" t="str">
        <f t="shared" si="236"/>
        <v/>
      </c>
    </row>
    <row r="405" spans="2:14" hidden="1">
      <c r="B405" s="160" t="s">
        <v>521</v>
      </c>
      <c r="C405" s="160" t="str">
        <f t="shared" ca="1" si="237"/>
        <v>Veiklos pajamos 2 (privataus ir NVO sektoriaus)</v>
      </c>
      <c r="D405" t="str">
        <f t="shared" si="238"/>
        <v>False</v>
      </c>
      <c r="E405" s="275" t="str">
        <f t="shared" si="227"/>
        <v>Ne</v>
      </c>
      <c r="F405" s="235" t="str">
        <f t="shared" si="228"/>
        <v/>
      </c>
      <c r="G405" s="160" t="str">
        <f t="shared" si="229"/>
        <v/>
      </c>
      <c r="H405" s="160" t="str">
        <f t="shared" si="230"/>
        <v/>
      </c>
      <c r="I405" s="160" t="str">
        <f t="shared" si="231"/>
        <v/>
      </c>
      <c r="J405" s="160" t="str">
        <f t="shared" si="232"/>
        <v/>
      </c>
      <c r="K405" s="160" t="str">
        <f t="shared" si="233"/>
        <v/>
      </c>
      <c r="L405" s="160" t="str">
        <f t="shared" si="234"/>
        <v/>
      </c>
      <c r="M405" s="160" t="str">
        <f t="shared" si="235"/>
        <v/>
      </c>
      <c r="N405" s="160" t="str">
        <f t="shared" si="236"/>
        <v/>
      </c>
    </row>
    <row r="406" spans="2:14" hidden="1">
      <c r="B406" s="160" t="s">
        <v>522</v>
      </c>
      <c r="C406" s="160" t="str">
        <f t="shared" ca="1" si="237"/>
        <v>Veiklos pajamos 3 (privataus ir NVO sektoriaus)</v>
      </c>
      <c r="D406" t="str">
        <f t="shared" si="238"/>
        <v>False</v>
      </c>
      <c r="E406" s="275" t="str">
        <f t="shared" si="227"/>
        <v>Ne</v>
      </c>
      <c r="F406" s="235" t="str">
        <f t="shared" si="228"/>
        <v/>
      </c>
      <c r="G406" s="160" t="str">
        <f t="shared" si="229"/>
        <v/>
      </c>
      <c r="H406" s="160" t="str">
        <f t="shared" si="230"/>
        <v/>
      </c>
      <c r="I406" s="160" t="str">
        <f t="shared" si="231"/>
        <v/>
      </c>
      <c r="J406" s="160" t="str">
        <f t="shared" si="232"/>
        <v/>
      </c>
      <c r="K406" s="160" t="str">
        <f t="shared" si="233"/>
        <v/>
      </c>
      <c r="L406" s="160" t="str">
        <f t="shared" si="234"/>
        <v/>
      </c>
      <c r="M406" s="160" t="str">
        <f t="shared" si="235"/>
        <v/>
      </c>
      <c r="N406" s="160" t="str">
        <f t="shared" si="236"/>
        <v/>
      </c>
    </row>
    <row r="407" spans="2:14" hidden="1">
      <c r="B407" s="160" t="s">
        <v>193</v>
      </c>
      <c r="C407" s="160" t="str">
        <f t="shared" ca="1" si="237"/>
        <v>MOKESTINĖS PAJAMOS</v>
      </c>
      <c r="D407" t="str">
        <f t="shared" si="238"/>
        <v>False</v>
      </c>
      <c r="E407" s="275" t="str">
        <f t="shared" si="227"/>
        <v>Ne</v>
      </c>
      <c r="F407" s="235" t="str">
        <f t="shared" si="228"/>
        <v/>
      </c>
      <c r="G407" s="160" t="str">
        <f t="shared" si="229"/>
        <v/>
      </c>
      <c r="H407" s="160" t="str">
        <f t="shared" si="230"/>
        <v/>
      </c>
      <c r="I407" s="160" t="str">
        <f t="shared" si="231"/>
        <v/>
      </c>
      <c r="J407" s="160" t="str">
        <f t="shared" si="232"/>
        <v/>
      </c>
      <c r="K407" s="160" t="str">
        <f t="shared" si="233"/>
        <v/>
      </c>
      <c r="L407" s="160" t="str">
        <f t="shared" si="234"/>
        <v/>
      </c>
      <c r="M407" s="160" t="str">
        <f t="shared" si="235"/>
        <v/>
      </c>
      <c r="N407" s="160" t="str">
        <f t="shared" si="236"/>
        <v/>
      </c>
    </row>
    <row r="408" spans="2:14" hidden="1">
      <c r="B408" s="160" t="s">
        <v>203</v>
      </c>
      <c r="C408" s="160" t="str">
        <f t="shared" ca="1" si="237"/>
        <v>SIEKIAMAS REZULTATAS: Elektros energijos, pagamintos iš AEI dalis, palyginti su bendruoju elektros energijos suvartojimu, sudaro 50% 2050 m. , matavimo vienetas: %</v>
      </c>
      <c r="D408" t="str">
        <f t="shared" si="238"/>
        <v>False</v>
      </c>
      <c r="E408" s="275" t="str">
        <f t="shared" si="227"/>
        <v>Ne</v>
      </c>
      <c r="F408" s="235" t="str">
        <f t="shared" si="228"/>
        <v/>
      </c>
      <c r="G408" s="160" t="str">
        <f t="shared" si="229"/>
        <v/>
      </c>
      <c r="H408" s="160" t="str">
        <f t="shared" si="230"/>
        <v/>
      </c>
      <c r="I408" s="160" t="str">
        <f t="shared" si="231"/>
        <v/>
      </c>
      <c r="J408" s="160" t="str">
        <f t="shared" si="232"/>
        <v/>
      </c>
      <c r="K408" s="160" t="str">
        <f t="shared" si="233"/>
        <v/>
      </c>
      <c r="L408" s="160" t="str">
        <f t="shared" si="234"/>
        <v/>
      </c>
      <c r="M408" s="160" t="str">
        <f t="shared" si="235"/>
        <v/>
      </c>
      <c r="N408" s="160" t="str">
        <f t="shared" si="236"/>
        <v/>
      </c>
    </row>
    <row r="409" spans="2:14">
      <c r="B409" s="160" t="s">
        <v>379</v>
      </c>
      <c r="C409" s="160" t="str">
        <f t="shared" ca="1" si="237"/>
        <v>Elektros energijos tiekimo sistemos patikimumo padidėjimas</v>
      </c>
      <c r="D409" t="str">
        <f t="shared" si="238"/>
        <v>True</v>
      </c>
      <c r="E409" s="275" t="str">
        <f t="shared" ref="E409:E418" si="239">IF(COUNTIFS(F409:K409,"Taip"),"Taip","Ne")</f>
        <v>Ne</v>
      </c>
      <c r="F409" s="235" t="str">
        <f t="shared" si="228"/>
        <v/>
      </c>
      <c r="G409" s="160" t="str">
        <f t="shared" si="229"/>
        <v/>
      </c>
      <c r="H409" s="160" t="str">
        <f t="shared" si="230"/>
        <v/>
      </c>
      <c r="I409" s="160" t="str">
        <f t="shared" si="231"/>
        <v/>
      </c>
      <c r="J409" s="160" t="str">
        <f t="shared" si="232"/>
        <v/>
      </c>
      <c r="K409" s="160" t="str">
        <f t="shared" si="233"/>
        <v/>
      </c>
      <c r="L409" s="160" t="str">
        <f t="shared" si="234"/>
        <v/>
      </c>
      <c r="M409" s="160" t="str">
        <f t="shared" si="235"/>
        <v/>
      </c>
      <c r="N409" s="160" t="str">
        <f t="shared" si="236"/>
        <v/>
      </c>
    </row>
    <row r="410" spans="2:14">
      <c r="B410" s="160" t="s">
        <v>380</v>
      </c>
      <c r="C410" s="160" t="str">
        <f t="shared" ref="C410:C418" ca="1" si="240">VLOOKUP(B410,$B$12:$C$154,2,FALSE)</f>
        <v>ŠESD emisijos sumažėjimas</v>
      </c>
      <c r="D410" t="str">
        <f t="shared" si="238"/>
        <v>True</v>
      </c>
      <c r="E410" s="275" t="str">
        <f t="shared" si="239"/>
        <v>Ne</v>
      </c>
      <c r="F410" s="235" t="str">
        <f t="shared" ref="F410:F418" si="241">IFERROR(IF(OR(ABS(E299)&gt;0.01,ABS(F299)&gt;0.01),"Taip",""),"")</f>
        <v/>
      </c>
      <c r="G410" s="160" t="str">
        <f t="shared" ref="G410:G418" si="242">IFERROR(IF(OR(ABS(G299)&gt;0.01,ABS(H299)&gt;0.01),"Taip",""),"")</f>
        <v/>
      </c>
      <c r="H410" s="160" t="str">
        <f t="shared" ref="H410:H418" si="243">IFERROR(IF(OR(ABS(I299)&gt;0.01,ABS(J299)&gt;0.01),"Taip",""),"")</f>
        <v/>
      </c>
      <c r="I410" s="160" t="str">
        <f t="shared" ref="I410:I418" si="244">IFERROR(IF(OR(ABS(K299)&gt;0.01,ABS(L299)&gt;0.01),"Taip",""),"")</f>
        <v/>
      </c>
      <c r="J410" s="160" t="str">
        <f t="shared" ref="J410:J418" si="245">IFERROR(IF(OR(ABS(M299)&gt;0.01,ABS(N299)&gt;0.01),"Taip",""),"")</f>
        <v/>
      </c>
      <c r="K410" s="160" t="str">
        <f t="shared" ref="K410:K418" si="246">IFERROR(IF(OR(ABS(O299)&gt;0.01,ABS(P299)&gt;0.01),"Taip",""),"")</f>
        <v/>
      </c>
      <c r="L410" s="160" t="str">
        <f t="shared" ref="L410:L418" si="247">IFERROR(IF(OR(ABS(Q299)&gt;0.01,ABS(R299)&gt;0.01),"Taip",""),"")</f>
        <v/>
      </c>
      <c r="M410" s="160" t="str">
        <f t="shared" ref="M410:M418" si="248">IFERROR(IF(OR(ABS(S299)&gt;0.01,ABS(T299)&gt;0.01),"Taip",""),"")</f>
        <v/>
      </c>
      <c r="N410" s="160" t="str">
        <f t="shared" ref="N410:N418" si="249">IFERROR(IF(OR(ABS(U299)&gt;0.01,ABS(V299)&gt;0.01),"Taip",""),"")</f>
        <v/>
      </c>
    </row>
    <row r="411" spans="2:14" hidden="1">
      <c r="B411" s="160" t="s">
        <v>381</v>
      </c>
      <c r="C411" s="160" t="str">
        <f t="shared" ca="1" si="240"/>
        <v/>
      </c>
      <c r="D411" t="str">
        <f t="shared" si="238"/>
        <v>False</v>
      </c>
      <c r="E411" s="275" t="str">
        <f t="shared" si="239"/>
        <v>Ne</v>
      </c>
      <c r="F411" s="235" t="str">
        <f t="shared" si="241"/>
        <v/>
      </c>
      <c r="G411" s="160" t="str">
        <f t="shared" si="242"/>
        <v/>
      </c>
      <c r="H411" s="160" t="str">
        <f t="shared" si="243"/>
        <v/>
      </c>
      <c r="I411" s="160" t="str">
        <f t="shared" si="244"/>
        <v/>
      </c>
      <c r="J411" s="160" t="str">
        <f t="shared" si="245"/>
        <v/>
      </c>
      <c r="K411" s="160" t="str">
        <f t="shared" si="246"/>
        <v/>
      </c>
      <c r="L411" s="160" t="str">
        <f t="shared" si="247"/>
        <v/>
      </c>
      <c r="M411" s="160" t="str">
        <f t="shared" si="248"/>
        <v/>
      </c>
      <c r="N411" s="160" t="str">
        <f t="shared" si="249"/>
        <v/>
      </c>
    </row>
    <row r="412" spans="2:14" hidden="1">
      <c r="B412" s="160" t="s">
        <v>382</v>
      </c>
      <c r="C412" s="160" t="str">
        <f t="shared" ca="1" si="240"/>
        <v/>
      </c>
      <c r="D412" t="str">
        <f t="shared" si="238"/>
        <v>False</v>
      </c>
      <c r="E412" s="275" t="str">
        <f t="shared" si="239"/>
        <v>Ne</v>
      </c>
      <c r="F412" s="235" t="str">
        <f t="shared" si="241"/>
        <v/>
      </c>
      <c r="G412" s="160" t="str">
        <f t="shared" si="242"/>
        <v/>
      </c>
      <c r="H412" s="160" t="str">
        <f t="shared" si="243"/>
        <v/>
      </c>
      <c r="I412" s="160" t="str">
        <f t="shared" si="244"/>
        <v/>
      </c>
      <c r="J412" s="160" t="str">
        <f t="shared" si="245"/>
        <v/>
      </c>
      <c r="K412" s="160" t="str">
        <f t="shared" si="246"/>
        <v/>
      </c>
      <c r="L412" s="160" t="str">
        <f t="shared" si="247"/>
        <v/>
      </c>
      <c r="M412" s="160" t="str">
        <f t="shared" si="248"/>
        <v/>
      </c>
      <c r="N412" s="160" t="str">
        <f t="shared" si="249"/>
        <v/>
      </c>
    </row>
    <row r="413" spans="2:14" hidden="1">
      <c r="B413" s="160" t="s">
        <v>383</v>
      </c>
      <c r="C413" s="160" t="str">
        <f t="shared" ca="1" si="240"/>
        <v/>
      </c>
      <c r="D413" t="str">
        <f t="shared" si="238"/>
        <v>False</v>
      </c>
      <c r="E413" s="275" t="str">
        <f t="shared" si="239"/>
        <v>Ne</v>
      </c>
      <c r="F413" s="235" t="str">
        <f t="shared" si="241"/>
        <v/>
      </c>
      <c r="G413" s="160" t="str">
        <f t="shared" si="242"/>
        <v/>
      </c>
      <c r="H413" s="160" t="str">
        <f t="shared" si="243"/>
        <v/>
      </c>
      <c r="I413" s="160" t="str">
        <f t="shared" si="244"/>
        <v/>
      </c>
      <c r="J413" s="160" t="str">
        <f t="shared" si="245"/>
        <v/>
      </c>
      <c r="K413" s="160" t="str">
        <f t="shared" si="246"/>
        <v/>
      </c>
      <c r="L413" s="160" t="str">
        <f t="shared" si="247"/>
        <v/>
      </c>
      <c r="M413" s="160" t="str">
        <f t="shared" si="248"/>
        <v/>
      </c>
      <c r="N413" s="160" t="str">
        <f t="shared" si="249"/>
        <v/>
      </c>
    </row>
    <row r="414" spans="2:14" hidden="1">
      <c r="B414" s="160" t="s">
        <v>384</v>
      </c>
      <c r="C414" s="160" t="str">
        <f t="shared" ca="1" si="240"/>
        <v/>
      </c>
      <c r="D414" t="str">
        <f t="shared" si="238"/>
        <v>False</v>
      </c>
      <c r="E414" s="275" t="str">
        <f t="shared" si="239"/>
        <v>Ne</v>
      </c>
      <c r="F414" s="235" t="str">
        <f t="shared" si="241"/>
        <v/>
      </c>
      <c r="G414" s="160" t="str">
        <f t="shared" si="242"/>
        <v/>
      </c>
      <c r="H414" s="160" t="str">
        <f t="shared" si="243"/>
        <v/>
      </c>
      <c r="I414" s="160" t="str">
        <f t="shared" si="244"/>
        <v/>
      </c>
      <c r="J414" s="160" t="str">
        <f t="shared" si="245"/>
        <v/>
      </c>
      <c r="K414" s="160" t="str">
        <f t="shared" si="246"/>
        <v/>
      </c>
      <c r="L414" s="160" t="str">
        <f t="shared" si="247"/>
        <v/>
      </c>
      <c r="M414" s="160" t="str">
        <f t="shared" si="248"/>
        <v/>
      </c>
      <c r="N414" s="160" t="str">
        <f t="shared" si="249"/>
        <v/>
      </c>
    </row>
    <row r="415" spans="2:14" hidden="1">
      <c r="B415" s="160" t="s">
        <v>385</v>
      </c>
      <c r="C415" s="160" t="str">
        <f t="shared" ca="1" si="240"/>
        <v/>
      </c>
      <c r="D415" t="str">
        <f t="shared" si="238"/>
        <v>False</v>
      </c>
      <c r="E415" s="275" t="str">
        <f t="shared" si="239"/>
        <v>Ne</v>
      </c>
      <c r="F415" s="235" t="str">
        <f t="shared" si="241"/>
        <v/>
      </c>
      <c r="G415" s="160" t="str">
        <f t="shared" si="242"/>
        <v/>
      </c>
      <c r="H415" s="160" t="str">
        <f t="shared" si="243"/>
        <v/>
      </c>
      <c r="I415" s="160" t="str">
        <f t="shared" si="244"/>
        <v/>
      </c>
      <c r="J415" s="160" t="str">
        <f t="shared" si="245"/>
        <v/>
      </c>
      <c r="K415" s="160" t="str">
        <f t="shared" si="246"/>
        <v/>
      </c>
      <c r="L415" s="160" t="str">
        <f t="shared" si="247"/>
        <v/>
      </c>
      <c r="M415" s="160" t="str">
        <f t="shared" si="248"/>
        <v/>
      </c>
      <c r="N415" s="160" t="str">
        <f t="shared" si="249"/>
        <v/>
      </c>
    </row>
    <row r="416" spans="2:14" hidden="1">
      <c r="B416" s="160" t="s">
        <v>386</v>
      </c>
      <c r="C416" s="160" t="str">
        <f t="shared" ca="1" si="240"/>
        <v/>
      </c>
      <c r="D416" t="str">
        <f t="shared" si="238"/>
        <v>False</v>
      </c>
      <c r="E416" s="275" t="str">
        <f t="shared" si="239"/>
        <v>Ne</v>
      </c>
      <c r="F416" s="235" t="str">
        <f t="shared" si="241"/>
        <v/>
      </c>
      <c r="G416" s="160" t="str">
        <f t="shared" si="242"/>
        <v/>
      </c>
      <c r="H416" s="160" t="str">
        <f t="shared" si="243"/>
        <v/>
      </c>
      <c r="I416" s="160" t="str">
        <f t="shared" si="244"/>
        <v/>
      </c>
      <c r="J416" s="160" t="str">
        <f t="shared" si="245"/>
        <v/>
      </c>
      <c r="K416" s="160" t="str">
        <f t="shared" si="246"/>
        <v/>
      </c>
      <c r="L416" s="160" t="str">
        <f t="shared" si="247"/>
        <v/>
      </c>
      <c r="M416" s="160" t="str">
        <f t="shared" si="248"/>
        <v/>
      </c>
      <c r="N416" s="160" t="str">
        <f t="shared" si="249"/>
        <v/>
      </c>
    </row>
    <row r="417" spans="2:14" hidden="1">
      <c r="B417" s="160" t="s">
        <v>387</v>
      </c>
      <c r="C417" s="160" t="str">
        <f t="shared" ca="1" si="240"/>
        <v/>
      </c>
      <c r="D417" t="str">
        <f t="shared" si="238"/>
        <v>False</v>
      </c>
      <c r="E417" s="275" t="str">
        <f t="shared" si="239"/>
        <v>Ne</v>
      </c>
      <c r="F417" s="235" t="str">
        <f t="shared" si="241"/>
        <v/>
      </c>
      <c r="G417" s="160" t="str">
        <f t="shared" si="242"/>
        <v/>
      </c>
      <c r="H417" s="160" t="str">
        <f t="shared" si="243"/>
        <v/>
      </c>
      <c r="I417" s="160" t="str">
        <f t="shared" si="244"/>
        <v/>
      </c>
      <c r="J417" s="160" t="str">
        <f t="shared" si="245"/>
        <v/>
      </c>
      <c r="K417" s="160" t="str">
        <f t="shared" si="246"/>
        <v/>
      </c>
      <c r="L417" s="160" t="str">
        <f t="shared" si="247"/>
        <v/>
      </c>
      <c r="M417" s="160" t="str">
        <f t="shared" si="248"/>
        <v/>
      </c>
      <c r="N417" s="160" t="str">
        <f t="shared" si="249"/>
        <v/>
      </c>
    </row>
    <row r="418" spans="2:14" hidden="1">
      <c r="B418" s="160" t="s">
        <v>388</v>
      </c>
      <c r="C418" s="160" t="str">
        <f t="shared" ca="1" si="240"/>
        <v/>
      </c>
      <c r="D418" t="str">
        <f t="shared" si="238"/>
        <v>False</v>
      </c>
      <c r="E418" s="275" t="str">
        <f t="shared" si="239"/>
        <v>Ne</v>
      </c>
      <c r="F418" s="235" t="str">
        <f t="shared" si="241"/>
        <v/>
      </c>
      <c r="G418" s="160" t="str">
        <f t="shared" si="242"/>
        <v/>
      </c>
      <c r="H418" s="160" t="str">
        <f t="shared" si="243"/>
        <v/>
      </c>
      <c r="I418" s="160" t="str">
        <f t="shared" si="244"/>
        <v/>
      </c>
      <c r="J418" s="160" t="str">
        <f t="shared" si="245"/>
        <v/>
      </c>
      <c r="K418" s="160" t="str">
        <f t="shared" si="246"/>
        <v/>
      </c>
      <c r="L418" s="160" t="str">
        <f t="shared" si="247"/>
        <v/>
      </c>
      <c r="M418" s="160" t="str">
        <f t="shared" si="248"/>
        <v/>
      </c>
      <c r="N418" s="160" t="str">
        <f t="shared" si="249"/>
        <v/>
      </c>
    </row>
    <row r="419" spans="2:14" hidden="1"/>
    <row r="420" spans="2:14" hidden="1"/>
  </sheetData>
  <sheetProtection algorithmName="SHA-512" hashValue="pbTJ/gMQ5YndrTd5jSTUxORqKneoX9Lx90MY9DS/xbls6A0w9QlzyyaBQbvst2R8W44dvRDbMYMKEYPiWOgCzQ==" saltValue="iUroUWU/xjzyTCl3JJbxzg=="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55:F155"/>
    <mergeCell ref="C157:E157"/>
    <mergeCell ref="F5:G5"/>
    <mergeCell ref="C165:E165"/>
    <mergeCell ref="C166:E166"/>
    <mergeCell ref="C159:E159"/>
    <mergeCell ref="C156:E156"/>
    <mergeCell ref="C158:E158"/>
    <mergeCell ref="C162:F162"/>
    <mergeCell ref="C163:E163"/>
    <mergeCell ref="C164:E164"/>
    <mergeCell ref="M179:N179"/>
    <mergeCell ref="O179:P179"/>
    <mergeCell ref="Q179:R179"/>
    <mergeCell ref="S179:T179"/>
    <mergeCell ref="F300:K300"/>
    <mergeCell ref="E179:F179"/>
    <mergeCell ref="G179:H179"/>
    <mergeCell ref="I179:J179"/>
    <mergeCell ref="K179:L179"/>
    <mergeCell ref="U179:V179"/>
    <mergeCell ref="BA179:BC179"/>
    <mergeCell ref="BD179:BF179"/>
    <mergeCell ref="AX179:AZ179"/>
    <mergeCell ref="C160:E160"/>
    <mergeCell ref="Z179:AB179"/>
    <mergeCell ref="AC179:AE179"/>
    <mergeCell ref="AR179:AT179"/>
    <mergeCell ref="AU179:AW179"/>
    <mergeCell ref="C167:F167"/>
    <mergeCell ref="C161:E161"/>
    <mergeCell ref="W179:Y179"/>
    <mergeCell ref="AF179:AH179"/>
    <mergeCell ref="AI179:AK179"/>
    <mergeCell ref="AL179:AN179"/>
    <mergeCell ref="AO179:AQ179"/>
  </mergeCells>
  <conditionalFormatting sqref="E302:E418">
    <cfRule type="expression" dxfId="20" priority="9">
      <formula>$E302="Taip"</formula>
    </cfRule>
  </conditionalFormatting>
  <conditionalFormatting sqref="E168:F176">
    <cfRule type="containsText" dxfId="19" priority="10" operator="containsText" text="Įveskite">
      <formula>NOT(ISERROR(SEARCH("Įveskite",E168)))</formula>
    </cfRule>
  </conditionalFormatting>
  <conditionalFormatting sqref="F7:F8">
    <cfRule type="containsBlanks" dxfId="18" priority="6">
      <formula>LEN(TRIM(F7))=0</formula>
    </cfRule>
  </conditionalFormatting>
  <conditionalFormatting sqref="F122 F124:F126">
    <cfRule type="expression" dxfId="17" priority="5">
      <formula>AND($F122&lt;&gt;0,$E122="")</formula>
    </cfRule>
  </conditionalFormatting>
  <conditionalFormatting sqref="F104:G104 F111:G111 F116:G116">
    <cfRule type="containsBlanks" dxfId="16" priority="8">
      <formula>LEN(TRIM(F104))=0</formula>
    </cfRule>
  </conditionalFormatting>
  <conditionalFormatting sqref="F123:G123">
    <cfRule type="containsBlanks" dxfId="15" priority="4">
      <formula>LEN(TRIM(F123))=0</formula>
    </cfRule>
  </conditionalFormatting>
  <conditionalFormatting sqref="H7:DC145">
    <cfRule type="containsBlanks" dxfId="14" priority="1">
      <formula>LEN(TRIM(H7))=0</formula>
    </cfRule>
  </conditionalFormatting>
  <conditionalFormatting sqref="I24:DC24 I37:DC37">
    <cfRule type="containsBlanks" dxfId="13" priority="31">
      <formula>LEN(TRIM(I24))=0</formula>
    </cfRule>
  </conditionalFormatting>
  <conditionalFormatting sqref="I113:DC115">
    <cfRule type="containsBlanks" dxfId="12" priority="11">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45 DE12:DE145"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2956560</xdr:colOff>
                    <xdr:row>3</xdr:row>
                    <xdr:rowOff>121920</xdr:rowOff>
                  </from>
                  <to>
                    <xdr:col>2</xdr:col>
                    <xdr:colOff>4724400</xdr:colOff>
                    <xdr:row>3</xdr:row>
                    <xdr:rowOff>480060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1242060</xdr:colOff>
                    <xdr:row>3</xdr:row>
                    <xdr:rowOff>137160</xdr:rowOff>
                  </from>
                  <to>
                    <xdr:col>2</xdr:col>
                    <xdr:colOff>2446020</xdr:colOff>
                    <xdr:row>3</xdr:row>
                    <xdr:rowOff>487680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308"/>
  <sheetViews>
    <sheetView workbookViewId="0"/>
  </sheetViews>
  <sheetFormatPr defaultColWidth="0" defaultRowHeight="14.4" zeroHeight="1"/>
  <cols>
    <col min="1" max="1" width="3.6640625" customWidth="1"/>
    <col min="2" max="2" width="7.441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19.5546875" customWidth="1"/>
    <col min="10" max="10" width="11.33203125" hidden="1" customWidth="1"/>
    <col min="11" max="11" width="10.44140625" customWidth="1"/>
    <col min="12" max="107" width="14.6640625" hidden="1" customWidth="1"/>
    <col min="108" max="108" width="0.109375" hidden="1" customWidth="1"/>
    <col min="109" max="111" width="9.109375" hidden="1" customWidth="1"/>
    <col min="112" max="112" width="13.6640625" hidden="1" customWidth="1"/>
    <col min="113" max="16384" width="8.88671875" hidden="1"/>
  </cols>
  <sheetData>
    <row r="1" spans="1:112" ht="9" customHeight="1"/>
    <row r="2" spans="1:112" ht="14.25" customHeight="1">
      <c r="B2" s="6" t="s">
        <v>394</v>
      </c>
      <c r="C2" s="6"/>
    </row>
    <row r="3" spans="1:112" ht="17.25" customHeight="1">
      <c r="B3" s="162" t="str">
        <f ca="1">IF(Opt_alt="","",INDIRECT("'" &amp; Opt_alt &amp;"'!B3"))</f>
        <v>2021-2027 m. IP ir EGADP suderintų rodiklių reikšmių pasiekimas</v>
      </c>
      <c r="C3" s="234"/>
      <c r="D3" s="234"/>
      <c r="E3" s="235"/>
    </row>
    <row r="4" spans="1:112" ht="46.5" customHeight="1"/>
    <row r="5" spans="1:112" ht="15" hidden="1" customHeight="1" thickBot="1">
      <c r="B5" s="6" t="s">
        <v>139</v>
      </c>
      <c r="F5" s="851" t="s">
        <v>140</v>
      </c>
      <c r="G5" s="852"/>
      <c r="H5" s="73">
        <v>0</v>
      </c>
      <c r="I5" s="147">
        <v>1</v>
      </c>
      <c r="J5" s="147">
        <v>2</v>
      </c>
      <c r="K5" s="147">
        <v>3</v>
      </c>
      <c r="L5" s="147">
        <v>4</v>
      </c>
      <c r="M5" s="147">
        <v>5</v>
      </c>
      <c r="N5" s="147">
        <v>6</v>
      </c>
      <c r="O5" s="147">
        <v>7</v>
      </c>
      <c r="P5" s="147">
        <v>8</v>
      </c>
      <c r="Q5" s="147">
        <v>9</v>
      </c>
      <c r="R5" s="147">
        <v>10</v>
      </c>
      <c r="S5" s="147">
        <v>11</v>
      </c>
      <c r="T5" s="147">
        <v>12</v>
      </c>
      <c r="U5" s="147">
        <v>13</v>
      </c>
      <c r="V5" s="147">
        <v>14</v>
      </c>
      <c r="W5" s="147">
        <v>15</v>
      </c>
      <c r="X5" s="147">
        <v>16</v>
      </c>
      <c r="Y5" s="147">
        <v>17</v>
      </c>
      <c r="Z5" s="147">
        <v>18</v>
      </c>
      <c r="AA5" s="147">
        <v>19</v>
      </c>
      <c r="AB5" s="147">
        <v>20</v>
      </c>
      <c r="AC5" s="147">
        <v>21</v>
      </c>
      <c r="AD5" s="147">
        <v>22</v>
      </c>
      <c r="AE5" s="147">
        <v>23</v>
      </c>
      <c r="AF5" s="147">
        <v>24</v>
      </c>
      <c r="AG5" s="147">
        <v>25</v>
      </c>
      <c r="AH5" s="147">
        <v>26</v>
      </c>
      <c r="AI5" s="147">
        <v>27</v>
      </c>
      <c r="AJ5" s="147">
        <v>28</v>
      </c>
      <c r="AK5" s="147">
        <v>29</v>
      </c>
      <c r="AL5" s="147">
        <v>30</v>
      </c>
      <c r="AM5" s="147">
        <v>31</v>
      </c>
      <c r="AN5" s="147">
        <v>32</v>
      </c>
      <c r="AO5" s="147">
        <v>33</v>
      </c>
      <c r="AP5" s="147">
        <v>34</v>
      </c>
      <c r="AQ5" s="147">
        <v>35</v>
      </c>
      <c r="AR5" s="147">
        <v>36</v>
      </c>
      <c r="AS5" s="147">
        <v>37</v>
      </c>
      <c r="AT5" s="147">
        <v>38</v>
      </c>
      <c r="AU5" s="147">
        <v>39</v>
      </c>
      <c r="AV5" s="147">
        <v>40</v>
      </c>
      <c r="AW5" s="147">
        <v>41</v>
      </c>
      <c r="AX5" s="147">
        <v>42</v>
      </c>
      <c r="AY5" s="147">
        <v>43</v>
      </c>
      <c r="AZ5" s="147">
        <v>44</v>
      </c>
      <c r="BA5" s="147">
        <v>45</v>
      </c>
      <c r="BB5" s="147">
        <v>46</v>
      </c>
      <c r="BC5" s="147">
        <v>47</v>
      </c>
      <c r="BD5" s="147">
        <v>48</v>
      </c>
      <c r="BE5" s="147">
        <v>49</v>
      </c>
      <c r="BF5" s="147">
        <v>50</v>
      </c>
      <c r="BG5" s="147">
        <v>51</v>
      </c>
      <c r="BH5" s="147">
        <v>52</v>
      </c>
      <c r="BI5" s="147">
        <v>53</v>
      </c>
      <c r="BJ5" s="147">
        <v>54</v>
      </c>
      <c r="BK5" s="147">
        <v>55</v>
      </c>
      <c r="BL5" s="147">
        <v>56</v>
      </c>
      <c r="BM5" s="147">
        <v>57</v>
      </c>
      <c r="BN5" s="147">
        <v>58</v>
      </c>
      <c r="BO5" s="147">
        <v>59</v>
      </c>
      <c r="BP5" s="147">
        <v>60</v>
      </c>
      <c r="BQ5" s="147">
        <v>61</v>
      </c>
      <c r="BR5" s="147">
        <v>62</v>
      </c>
      <c r="BS5" s="147">
        <v>63</v>
      </c>
      <c r="BT5" s="147">
        <v>64</v>
      </c>
      <c r="BU5" s="147">
        <v>65</v>
      </c>
      <c r="BV5" s="147">
        <v>66</v>
      </c>
      <c r="BW5" s="147">
        <v>67</v>
      </c>
      <c r="BX5" s="147">
        <v>68</v>
      </c>
      <c r="BY5" s="147">
        <v>69</v>
      </c>
      <c r="BZ5" s="147">
        <v>70</v>
      </c>
      <c r="CA5" s="147">
        <v>71</v>
      </c>
      <c r="CB5" s="147">
        <v>72</v>
      </c>
      <c r="CC5" s="147">
        <v>73</v>
      </c>
      <c r="CD5" s="147">
        <v>74</v>
      </c>
      <c r="CE5" s="147">
        <v>75</v>
      </c>
      <c r="CF5" s="147">
        <v>76</v>
      </c>
      <c r="CG5" s="147">
        <v>77</v>
      </c>
      <c r="CH5" s="147">
        <v>78</v>
      </c>
      <c r="CI5" s="147">
        <v>79</v>
      </c>
      <c r="CJ5" s="147">
        <v>80</v>
      </c>
      <c r="CK5" s="147">
        <v>81</v>
      </c>
      <c r="CL5" s="147">
        <v>82</v>
      </c>
      <c r="CM5" s="147">
        <v>83</v>
      </c>
      <c r="CN5" s="147">
        <v>84</v>
      </c>
      <c r="CO5" s="147">
        <v>85</v>
      </c>
      <c r="CP5" s="147">
        <v>86</v>
      </c>
      <c r="CQ5" s="147">
        <v>87</v>
      </c>
      <c r="CR5" s="147">
        <v>88</v>
      </c>
      <c r="CS5" s="147">
        <v>89</v>
      </c>
      <c r="CT5" s="147">
        <v>90</v>
      </c>
      <c r="CU5" s="147">
        <v>91</v>
      </c>
      <c r="CV5" s="147">
        <v>92</v>
      </c>
      <c r="CW5" s="147">
        <v>93</v>
      </c>
      <c r="CX5" s="147">
        <v>94</v>
      </c>
      <c r="CY5" s="147">
        <v>95</v>
      </c>
      <c r="CZ5" s="147">
        <v>96</v>
      </c>
      <c r="DA5" s="147">
        <v>97</v>
      </c>
      <c r="DB5" s="147">
        <v>98</v>
      </c>
      <c r="DC5" s="147">
        <v>99</v>
      </c>
      <c r="DE5" t="s">
        <v>215</v>
      </c>
      <c r="DF5" t="s">
        <v>395</v>
      </c>
      <c r="DG5">
        <v>103</v>
      </c>
    </row>
    <row r="6" spans="1:112" s="12" customFormat="1" ht="34.5" hidden="1" customHeight="1" thickBot="1">
      <c r="B6" s="74" t="s">
        <v>141</v>
      </c>
      <c r="C6" s="75" t="s">
        <v>142</v>
      </c>
      <c r="D6" s="76"/>
      <c r="E6" s="77" t="s">
        <v>143</v>
      </c>
      <c r="F6" s="78" t="s">
        <v>144</v>
      </c>
      <c r="G6" s="79" t="s">
        <v>145</v>
      </c>
      <c r="H6" s="168" cm="1">
        <f t="array" aca="1" ref="H6" ca="1">Nuliniai</f>
        <v>2021</v>
      </c>
      <c r="I6" s="75">
        <f ca="1">$H$6+I5</f>
        <v>2022</v>
      </c>
      <c r="J6" s="75">
        <f t="shared" ref="J6:BU6" ca="1" si="0">$H$6+J5</f>
        <v>2023</v>
      </c>
      <c r="K6" s="75">
        <f t="shared" ca="1" si="0"/>
        <v>2024</v>
      </c>
      <c r="L6" s="75">
        <f t="shared" ca="1" si="0"/>
        <v>2025</v>
      </c>
      <c r="M6" s="75">
        <f t="shared" ca="1" si="0"/>
        <v>2026</v>
      </c>
      <c r="N6" s="75">
        <f t="shared" ca="1" si="0"/>
        <v>2027</v>
      </c>
      <c r="O6" s="75">
        <f t="shared" ca="1" si="0"/>
        <v>2028</v>
      </c>
      <c r="P6" s="75">
        <f t="shared" ca="1" si="0"/>
        <v>2029</v>
      </c>
      <c r="Q6" s="75">
        <f t="shared" ca="1" si="0"/>
        <v>2030</v>
      </c>
      <c r="R6" s="75">
        <f t="shared" ca="1" si="0"/>
        <v>2031</v>
      </c>
      <c r="S6" s="75">
        <f t="shared" ca="1" si="0"/>
        <v>2032</v>
      </c>
      <c r="T6" s="75">
        <f t="shared" ca="1" si="0"/>
        <v>2033</v>
      </c>
      <c r="U6" s="75">
        <f t="shared" ca="1" si="0"/>
        <v>2034</v>
      </c>
      <c r="V6" s="75">
        <f t="shared" ca="1" si="0"/>
        <v>2035</v>
      </c>
      <c r="W6" s="75">
        <f t="shared" ca="1" si="0"/>
        <v>2036</v>
      </c>
      <c r="X6" s="75">
        <f t="shared" ca="1" si="0"/>
        <v>2037</v>
      </c>
      <c r="Y6" s="75">
        <f t="shared" ca="1" si="0"/>
        <v>2038</v>
      </c>
      <c r="Z6" s="75">
        <f t="shared" ca="1" si="0"/>
        <v>2039</v>
      </c>
      <c r="AA6" s="75">
        <f t="shared" ca="1" si="0"/>
        <v>2040</v>
      </c>
      <c r="AB6" s="75">
        <f t="shared" ca="1" si="0"/>
        <v>2041</v>
      </c>
      <c r="AC6" s="75">
        <f t="shared" ca="1" si="0"/>
        <v>2042</v>
      </c>
      <c r="AD6" s="75">
        <f t="shared" ca="1" si="0"/>
        <v>2043</v>
      </c>
      <c r="AE6" s="75">
        <f t="shared" ca="1" si="0"/>
        <v>2044</v>
      </c>
      <c r="AF6" s="75">
        <f t="shared" ca="1" si="0"/>
        <v>2045</v>
      </c>
      <c r="AG6" s="75">
        <f t="shared" ca="1" si="0"/>
        <v>2046</v>
      </c>
      <c r="AH6" s="75">
        <f t="shared" ca="1" si="0"/>
        <v>2047</v>
      </c>
      <c r="AI6" s="75">
        <f t="shared" ca="1" si="0"/>
        <v>2048</v>
      </c>
      <c r="AJ6" s="75">
        <f t="shared" ca="1" si="0"/>
        <v>2049</v>
      </c>
      <c r="AK6" s="75">
        <f t="shared" ca="1" si="0"/>
        <v>2050</v>
      </c>
      <c r="AL6" s="75">
        <f t="shared" ca="1" si="0"/>
        <v>2051</v>
      </c>
      <c r="AM6" s="75">
        <f t="shared" ca="1" si="0"/>
        <v>2052</v>
      </c>
      <c r="AN6" s="75">
        <f t="shared" ca="1" si="0"/>
        <v>2053</v>
      </c>
      <c r="AO6" s="75">
        <f t="shared" ca="1" si="0"/>
        <v>2054</v>
      </c>
      <c r="AP6" s="75">
        <f t="shared" ca="1" si="0"/>
        <v>2055</v>
      </c>
      <c r="AQ6" s="75">
        <f t="shared" ca="1" si="0"/>
        <v>2056</v>
      </c>
      <c r="AR6" s="75">
        <f t="shared" ca="1" si="0"/>
        <v>2057</v>
      </c>
      <c r="AS6" s="75">
        <f t="shared" ca="1" si="0"/>
        <v>2058</v>
      </c>
      <c r="AT6" s="75">
        <f t="shared" ca="1" si="0"/>
        <v>2059</v>
      </c>
      <c r="AU6" s="75">
        <f t="shared" ca="1" si="0"/>
        <v>2060</v>
      </c>
      <c r="AV6" s="75">
        <f t="shared" ca="1" si="0"/>
        <v>2061</v>
      </c>
      <c r="AW6" s="75">
        <f t="shared" ca="1" si="0"/>
        <v>2062</v>
      </c>
      <c r="AX6" s="75">
        <f t="shared" ca="1" si="0"/>
        <v>2063</v>
      </c>
      <c r="AY6" s="75">
        <f t="shared" ca="1" si="0"/>
        <v>2064</v>
      </c>
      <c r="AZ6" s="75">
        <f t="shared" ca="1" si="0"/>
        <v>2065</v>
      </c>
      <c r="BA6" s="75">
        <f t="shared" ca="1" si="0"/>
        <v>2066</v>
      </c>
      <c r="BB6" s="75">
        <f t="shared" ca="1" si="0"/>
        <v>2067</v>
      </c>
      <c r="BC6" s="75">
        <f t="shared" ca="1" si="0"/>
        <v>2068</v>
      </c>
      <c r="BD6" s="75">
        <f t="shared" ca="1" si="0"/>
        <v>2069</v>
      </c>
      <c r="BE6" s="75">
        <f t="shared" ca="1" si="0"/>
        <v>2070</v>
      </c>
      <c r="BF6" s="75">
        <f t="shared" ca="1" si="0"/>
        <v>2071</v>
      </c>
      <c r="BG6" s="75">
        <f t="shared" ca="1" si="0"/>
        <v>2072</v>
      </c>
      <c r="BH6" s="75">
        <f t="shared" ca="1" si="0"/>
        <v>2073</v>
      </c>
      <c r="BI6" s="75">
        <f t="shared" ca="1" si="0"/>
        <v>2074</v>
      </c>
      <c r="BJ6" s="75">
        <f t="shared" ca="1" si="0"/>
        <v>2075</v>
      </c>
      <c r="BK6" s="75">
        <f t="shared" ca="1" si="0"/>
        <v>2076</v>
      </c>
      <c r="BL6" s="75">
        <f t="shared" ca="1" si="0"/>
        <v>2077</v>
      </c>
      <c r="BM6" s="75">
        <f t="shared" ca="1" si="0"/>
        <v>2078</v>
      </c>
      <c r="BN6" s="75">
        <f t="shared" ca="1" si="0"/>
        <v>2079</v>
      </c>
      <c r="BO6" s="75">
        <f t="shared" ca="1" si="0"/>
        <v>2080</v>
      </c>
      <c r="BP6" s="75">
        <f t="shared" ca="1" si="0"/>
        <v>2081</v>
      </c>
      <c r="BQ6" s="75">
        <f t="shared" ca="1" si="0"/>
        <v>2082</v>
      </c>
      <c r="BR6" s="75">
        <f t="shared" ca="1" si="0"/>
        <v>2083</v>
      </c>
      <c r="BS6" s="75">
        <f t="shared" ca="1" si="0"/>
        <v>2084</v>
      </c>
      <c r="BT6" s="75">
        <f t="shared" ca="1" si="0"/>
        <v>2085</v>
      </c>
      <c r="BU6" s="75">
        <f t="shared" ca="1" si="0"/>
        <v>2086</v>
      </c>
      <c r="BV6" s="75">
        <f t="shared" ref="BV6:DC6" ca="1" si="1">$H$6+BV5</f>
        <v>2087</v>
      </c>
      <c r="BW6" s="75">
        <f t="shared" ca="1" si="1"/>
        <v>2088</v>
      </c>
      <c r="BX6" s="75">
        <f t="shared" ca="1" si="1"/>
        <v>2089</v>
      </c>
      <c r="BY6" s="75">
        <f t="shared" ca="1" si="1"/>
        <v>2090</v>
      </c>
      <c r="BZ6" s="75">
        <f t="shared" ca="1" si="1"/>
        <v>2091</v>
      </c>
      <c r="CA6" s="75">
        <f t="shared" ca="1" si="1"/>
        <v>2092</v>
      </c>
      <c r="CB6" s="75">
        <f t="shared" ca="1" si="1"/>
        <v>2093</v>
      </c>
      <c r="CC6" s="75">
        <f t="shared" ca="1" si="1"/>
        <v>2094</v>
      </c>
      <c r="CD6" s="75">
        <f t="shared" ca="1" si="1"/>
        <v>2095</v>
      </c>
      <c r="CE6" s="75">
        <f t="shared" ca="1" si="1"/>
        <v>2096</v>
      </c>
      <c r="CF6" s="75">
        <f t="shared" ca="1" si="1"/>
        <v>2097</v>
      </c>
      <c r="CG6" s="75">
        <f t="shared" ca="1" si="1"/>
        <v>2098</v>
      </c>
      <c r="CH6" s="75">
        <f t="shared" ca="1" si="1"/>
        <v>2099</v>
      </c>
      <c r="CI6" s="75">
        <f t="shared" ca="1" si="1"/>
        <v>2100</v>
      </c>
      <c r="CJ6" s="75">
        <f t="shared" ca="1" si="1"/>
        <v>2101</v>
      </c>
      <c r="CK6" s="75">
        <f t="shared" ca="1" si="1"/>
        <v>2102</v>
      </c>
      <c r="CL6" s="75">
        <f t="shared" ca="1" si="1"/>
        <v>2103</v>
      </c>
      <c r="CM6" s="75">
        <f t="shared" ca="1" si="1"/>
        <v>2104</v>
      </c>
      <c r="CN6" s="75">
        <f t="shared" ca="1" si="1"/>
        <v>2105</v>
      </c>
      <c r="CO6" s="75">
        <f t="shared" ca="1" si="1"/>
        <v>2106</v>
      </c>
      <c r="CP6" s="75">
        <f t="shared" ca="1" si="1"/>
        <v>2107</v>
      </c>
      <c r="CQ6" s="75">
        <f t="shared" ca="1" si="1"/>
        <v>2108</v>
      </c>
      <c r="CR6" s="75">
        <f t="shared" ca="1" si="1"/>
        <v>2109</v>
      </c>
      <c r="CS6" s="75">
        <f t="shared" ca="1" si="1"/>
        <v>2110</v>
      </c>
      <c r="CT6" s="75">
        <f t="shared" ca="1" si="1"/>
        <v>2111</v>
      </c>
      <c r="CU6" s="75">
        <f t="shared" ca="1" si="1"/>
        <v>2112</v>
      </c>
      <c r="CV6" s="75">
        <f t="shared" ca="1" si="1"/>
        <v>2113</v>
      </c>
      <c r="CW6" s="75">
        <f t="shared" ca="1" si="1"/>
        <v>2114</v>
      </c>
      <c r="CX6" s="75">
        <f t="shared" ca="1" si="1"/>
        <v>2115</v>
      </c>
      <c r="CY6" s="75">
        <f t="shared" ca="1" si="1"/>
        <v>2116</v>
      </c>
      <c r="CZ6" s="75">
        <f t="shared" ca="1" si="1"/>
        <v>2117</v>
      </c>
      <c r="DA6" s="75">
        <f t="shared" ca="1" si="1"/>
        <v>2118</v>
      </c>
      <c r="DB6" s="75">
        <f t="shared" ca="1" si="1"/>
        <v>2119</v>
      </c>
      <c r="DC6" s="79">
        <f t="shared" ca="1" si="1"/>
        <v>2120</v>
      </c>
      <c r="DF6" s="12">
        <v>6</v>
      </c>
      <c r="DG6" s="12" t="s">
        <v>146</v>
      </c>
      <c r="DH6" s="12" t="s">
        <v>147</v>
      </c>
    </row>
    <row r="7" spans="1:112" ht="15.6" hidden="1" customHeight="1">
      <c r="B7" s="92" t="s">
        <v>148</v>
      </c>
      <c r="C7" s="93" t="s">
        <v>149</v>
      </c>
      <c r="D7" s="103"/>
      <c r="E7" s="104"/>
      <c r="F7" s="171">
        <f ca="1">F8+F9+F103-F115-F127</f>
        <v>1545284167.0904832</v>
      </c>
      <c r="G7" s="171">
        <f ca="1">SUMIF($H$5:$DC$5,"&lt;="&amp;PAL,$H7:$DC7)</f>
        <v>1094702244.9852252</v>
      </c>
      <c r="H7" s="171">
        <f ca="1">H8+H9+H103-H115-H127</f>
        <v>0</v>
      </c>
      <c r="I7" s="171">
        <f ca="1">I8+I9+I103-I115-I127</f>
        <v>1726440</v>
      </c>
      <c r="J7" s="171">
        <f t="shared" ref="J7:BU7" ca="1" si="2">J8+J9+J103-J115-J127</f>
        <v>122802514.5</v>
      </c>
      <c r="K7" s="171">
        <f t="shared" ca="1" si="2"/>
        <v>353251207.72201359</v>
      </c>
      <c r="L7" s="171">
        <f t="shared" ca="1" si="2"/>
        <v>502116216.87313688</v>
      </c>
      <c r="M7" s="171">
        <f t="shared" ca="1" si="2"/>
        <v>805113689.2011373</v>
      </c>
      <c r="N7" s="171">
        <f t="shared" ca="1" si="2"/>
        <v>309985000</v>
      </c>
      <c r="O7" s="171">
        <f t="shared" ca="1" si="2"/>
        <v>351769441</v>
      </c>
      <c r="P7" s="171">
        <f t="shared" ca="1" si="2"/>
        <v>198023752.68893749</v>
      </c>
      <c r="Q7" s="171">
        <f t="shared" ca="1" si="2"/>
        <v>114384753</v>
      </c>
      <c r="R7" s="171">
        <f t="shared" ca="1" si="2"/>
        <v>83303855</v>
      </c>
      <c r="S7" s="171">
        <f t="shared" ca="1" si="2"/>
        <v>25724345</v>
      </c>
      <c r="T7" s="171">
        <f t="shared" ca="1" si="2"/>
        <v>23095627</v>
      </c>
      <c r="U7" s="171">
        <f t="shared" ca="1" si="2"/>
        <v>591973</v>
      </c>
      <c r="V7" s="171">
        <f t="shared" ca="1" si="2"/>
        <v>-119812438</v>
      </c>
      <c r="W7" s="171">
        <f t="shared" ca="1" si="2"/>
        <v>-119812438</v>
      </c>
      <c r="X7" s="171">
        <f t="shared" ca="1" si="2"/>
        <v>-119812438</v>
      </c>
      <c r="Y7" s="171">
        <f t="shared" ca="1" si="2"/>
        <v>-119812438</v>
      </c>
      <c r="Z7" s="171">
        <f t="shared" ca="1" si="2"/>
        <v>-119812438</v>
      </c>
      <c r="AA7" s="171">
        <f t="shared" ca="1" si="2"/>
        <v>-119812438</v>
      </c>
      <c r="AB7" s="171">
        <f t="shared" ca="1" si="2"/>
        <v>-119812438</v>
      </c>
      <c r="AC7" s="171">
        <f t="shared" ca="1" si="2"/>
        <v>-119812438</v>
      </c>
      <c r="AD7" s="171">
        <f t="shared" ca="1" si="2"/>
        <v>-119812438</v>
      </c>
      <c r="AE7" s="171">
        <f t="shared" ca="1" si="2"/>
        <v>-119812438</v>
      </c>
      <c r="AF7" s="171">
        <f t="shared" ca="1" si="2"/>
        <v>-119812438</v>
      </c>
      <c r="AG7" s="171">
        <f t="shared" ca="1" si="2"/>
        <v>-119812438</v>
      </c>
      <c r="AH7" s="171">
        <f t="shared" ca="1" si="2"/>
        <v>-119812438</v>
      </c>
      <c r="AI7" s="171">
        <f t="shared" ca="1" si="2"/>
        <v>-119812438</v>
      </c>
      <c r="AJ7" s="171">
        <f t="shared" ca="1" si="2"/>
        <v>-119812438</v>
      </c>
      <c r="AK7" s="171">
        <f t="shared" ca="1" si="2"/>
        <v>0</v>
      </c>
      <c r="AL7" s="171">
        <f t="shared" ca="1" si="2"/>
        <v>0</v>
      </c>
      <c r="AM7" s="171">
        <f t="shared" ca="1" si="2"/>
        <v>0</v>
      </c>
      <c r="AN7" s="171">
        <f t="shared" ca="1" si="2"/>
        <v>0</v>
      </c>
      <c r="AO7" s="171">
        <f t="shared" ca="1" si="2"/>
        <v>0</v>
      </c>
      <c r="AP7" s="171">
        <f t="shared" ca="1" si="2"/>
        <v>0</v>
      </c>
      <c r="AQ7" s="171">
        <f t="shared" ca="1" si="2"/>
        <v>0</v>
      </c>
      <c r="AR7" s="171">
        <f t="shared" ca="1" si="2"/>
        <v>0</v>
      </c>
      <c r="AS7" s="171">
        <f t="shared" ca="1" si="2"/>
        <v>0</v>
      </c>
      <c r="AT7" s="171">
        <f t="shared" ca="1" si="2"/>
        <v>0</v>
      </c>
      <c r="AU7" s="171">
        <f t="shared" ca="1" si="2"/>
        <v>0</v>
      </c>
      <c r="AV7" s="171">
        <f t="shared" ca="1" si="2"/>
        <v>0</v>
      </c>
      <c r="AW7" s="171">
        <f t="shared" ca="1" si="2"/>
        <v>0</v>
      </c>
      <c r="AX7" s="171">
        <f t="shared" ca="1" si="2"/>
        <v>0</v>
      </c>
      <c r="AY7" s="171">
        <f t="shared" ca="1" si="2"/>
        <v>0</v>
      </c>
      <c r="AZ7" s="171">
        <f t="shared" ca="1" si="2"/>
        <v>0</v>
      </c>
      <c r="BA7" s="171">
        <f t="shared" ca="1" si="2"/>
        <v>0</v>
      </c>
      <c r="BB7" s="171">
        <f t="shared" ca="1" si="2"/>
        <v>0</v>
      </c>
      <c r="BC7" s="171">
        <f t="shared" ca="1" si="2"/>
        <v>0</v>
      </c>
      <c r="BD7" s="171">
        <f t="shared" ca="1" si="2"/>
        <v>0</v>
      </c>
      <c r="BE7" s="171">
        <f t="shared" ca="1" si="2"/>
        <v>0</v>
      </c>
      <c r="BF7" s="171">
        <f t="shared" ca="1" si="2"/>
        <v>0</v>
      </c>
      <c r="BG7" s="171">
        <f t="shared" ca="1" si="2"/>
        <v>0</v>
      </c>
      <c r="BH7" s="171">
        <f t="shared" ca="1" si="2"/>
        <v>0</v>
      </c>
      <c r="BI7" s="171">
        <f t="shared" ca="1" si="2"/>
        <v>0</v>
      </c>
      <c r="BJ7" s="171">
        <f t="shared" ca="1" si="2"/>
        <v>0</v>
      </c>
      <c r="BK7" s="171">
        <f t="shared" ca="1" si="2"/>
        <v>0</v>
      </c>
      <c r="BL7" s="171">
        <f t="shared" ca="1" si="2"/>
        <v>0</v>
      </c>
      <c r="BM7" s="171">
        <f t="shared" ca="1" si="2"/>
        <v>0</v>
      </c>
      <c r="BN7" s="171">
        <f t="shared" ca="1" si="2"/>
        <v>0</v>
      </c>
      <c r="BO7" s="171">
        <f t="shared" ca="1" si="2"/>
        <v>0</v>
      </c>
      <c r="BP7" s="171">
        <f t="shared" ca="1" si="2"/>
        <v>0</v>
      </c>
      <c r="BQ7" s="171">
        <f t="shared" ca="1" si="2"/>
        <v>0</v>
      </c>
      <c r="BR7" s="171">
        <f t="shared" ca="1" si="2"/>
        <v>0</v>
      </c>
      <c r="BS7" s="171">
        <f t="shared" ca="1" si="2"/>
        <v>0</v>
      </c>
      <c r="BT7" s="171">
        <f t="shared" ca="1" si="2"/>
        <v>0</v>
      </c>
      <c r="BU7" s="171">
        <f t="shared" ca="1" si="2"/>
        <v>0</v>
      </c>
      <c r="BV7" s="171">
        <f t="shared" ref="BV7:DC7" ca="1" si="3">BV8+BV9+BV103-BV115-BV127</f>
        <v>0</v>
      </c>
      <c r="BW7" s="171">
        <f t="shared" ca="1" si="3"/>
        <v>0</v>
      </c>
      <c r="BX7" s="171">
        <f t="shared" ca="1" si="3"/>
        <v>0</v>
      </c>
      <c r="BY7" s="171">
        <f t="shared" ca="1" si="3"/>
        <v>0</v>
      </c>
      <c r="BZ7" s="171">
        <f t="shared" ca="1" si="3"/>
        <v>0</v>
      </c>
      <c r="CA7" s="171">
        <f t="shared" ca="1" si="3"/>
        <v>0</v>
      </c>
      <c r="CB7" s="171">
        <f t="shared" ca="1" si="3"/>
        <v>0</v>
      </c>
      <c r="CC7" s="171">
        <f t="shared" ca="1" si="3"/>
        <v>0</v>
      </c>
      <c r="CD7" s="171">
        <f t="shared" ca="1" si="3"/>
        <v>0</v>
      </c>
      <c r="CE7" s="171">
        <f t="shared" ca="1" si="3"/>
        <v>0</v>
      </c>
      <c r="CF7" s="171">
        <f t="shared" ca="1" si="3"/>
        <v>0</v>
      </c>
      <c r="CG7" s="171">
        <f t="shared" ca="1" si="3"/>
        <v>0</v>
      </c>
      <c r="CH7" s="171">
        <f t="shared" ca="1" si="3"/>
        <v>0</v>
      </c>
      <c r="CI7" s="171">
        <f t="shared" ca="1" si="3"/>
        <v>0</v>
      </c>
      <c r="CJ7" s="171">
        <f t="shared" ca="1" si="3"/>
        <v>0</v>
      </c>
      <c r="CK7" s="171">
        <f t="shared" ca="1" si="3"/>
        <v>0</v>
      </c>
      <c r="CL7" s="171">
        <f t="shared" ca="1" si="3"/>
        <v>0</v>
      </c>
      <c r="CM7" s="171">
        <f t="shared" ca="1" si="3"/>
        <v>0</v>
      </c>
      <c r="CN7" s="171">
        <f t="shared" ca="1" si="3"/>
        <v>0</v>
      </c>
      <c r="CO7" s="171">
        <f t="shared" ca="1" si="3"/>
        <v>0</v>
      </c>
      <c r="CP7" s="171">
        <f t="shared" ca="1" si="3"/>
        <v>0</v>
      </c>
      <c r="CQ7" s="171">
        <f t="shared" ca="1" si="3"/>
        <v>0</v>
      </c>
      <c r="CR7" s="171">
        <f t="shared" ca="1" si="3"/>
        <v>0</v>
      </c>
      <c r="CS7" s="171">
        <f t="shared" ca="1" si="3"/>
        <v>0</v>
      </c>
      <c r="CT7" s="171">
        <f t="shared" ca="1" si="3"/>
        <v>0</v>
      </c>
      <c r="CU7" s="171">
        <f t="shared" ca="1" si="3"/>
        <v>0</v>
      </c>
      <c r="CV7" s="171">
        <f t="shared" ca="1" si="3"/>
        <v>0</v>
      </c>
      <c r="CW7" s="171">
        <f t="shared" ca="1" si="3"/>
        <v>0</v>
      </c>
      <c r="CX7" s="171">
        <f t="shared" ca="1" si="3"/>
        <v>0</v>
      </c>
      <c r="CY7" s="171">
        <f t="shared" ca="1" si="3"/>
        <v>0</v>
      </c>
      <c r="CZ7" s="171">
        <f t="shared" ca="1" si="3"/>
        <v>0</v>
      </c>
      <c r="DA7" s="171">
        <f t="shared" ca="1" si="3"/>
        <v>0</v>
      </c>
      <c r="DB7" s="171">
        <f t="shared" ca="1" si="3"/>
        <v>0</v>
      </c>
      <c r="DC7" s="171">
        <f t="shared" ca="1" si="3"/>
        <v>0</v>
      </c>
      <c r="DF7" s="36"/>
    </row>
    <row r="8" spans="1:112" ht="15" hidden="1" customHeight="1">
      <c r="B8" s="236" t="s">
        <v>150</v>
      </c>
      <c r="C8" s="170" t="s">
        <v>151</v>
      </c>
      <c r="D8" s="237"/>
      <c r="E8" s="238"/>
      <c r="F8" s="173">
        <f ca="1">SUM(F22,F35,F48,F62,F75,F88,F101)</f>
        <v>0</v>
      </c>
      <c r="G8" s="171">
        <f ca="1">SUMIF($H$5:$DC$5,"&lt;="&amp;PAL,$H8:$DC8)</f>
        <v>0</v>
      </c>
      <c r="H8" s="173">
        <f ca="1">SUM(H21:H22,H34:H35,H47:H48,H61:H62,H74:H75,H87:H88,H100:H101)</f>
        <v>0</v>
      </c>
      <c r="I8" s="173">
        <f t="shared" ref="I8:BT8" ca="1" si="4">SUM(I21:I22,I34:I35,I47:I48,I61:I62,I74:I75,I87:I88,I100:I101)</f>
        <v>0</v>
      </c>
      <c r="J8" s="173">
        <f t="shared" ca="1" si="4"/>
        <v>0</v>
      </c>
      <c r="K8" s="173">
        <f t="shared" ca="1" si="4"/>
        <v>0</v>
      </c>
      <c r="L8" s="173">
        <f t="shared" ca="1" si="4"/>
        <v>0</v>
      </c>
      <c r="M8" s="173">
        <f t="shared" ca="1" si="4"/>
        <v>0</v>
      </c>
      <c r="N8" s="173">
        <f t="shared" ca="1" si="4"/>
        <v>0</v>
      </c>
      <c r="O8" s="173">
        <f t="shared" ca="1" si="4"/>
        <v>0</v>
      </c>
      <c r="P8" s="173">
        <f t="shared" ca="1" si="4"/>
        <v>0</v>
      </c>
      <c r="Q8" s="173">
        <f t="shared" ca="1" si="4"/>
        <v>0</v>
      </c>
      <c r="R8" s="173">
        <f t="shared" ca="1" si="4"/>
        <v>0</v>
      </c>
      <c r="S8" s="173">
        <f t="shared" ca="1" si="4"/>
        <v>0</v>
      </c>
      <c r="T8" s="173">
        <f t="shared" ca="1" si="4"/>
        <v>0</v>
      </c>
      <c r="U8" s="173">
        <f t="shared" ca="1" si="4"/>
        <v>0</v>
      </c>
      <c r="V8" s="173">
        <f t="shared" ca="1" si="4"/>
        <v>0</v>
      </c>
      <c r="W8" s="173">
        <f t="shared" ca="1" si="4"/>
        <v>0</v>
      </c>
      <c r="X8" s="173">
        <f t="shared" ca="1" si="4"/>
        <v>0</v>
      </c>
      <c r="Y8" s="173">
        <f t="shared" ca="1" si="4"/>
        <v>0</v>
      </c>
      <c r="Z8" s="173">
        <f t="shared" ca="1" si="4"/>
        <v>0</v>
      </c>
      <c r="AA8" s="173">
        <f t="shared" ca="1" si="4"/>
        <v>0</v>
      </c>
      <c r="AB8" s="173">
        <f t="shared" ca="1" si="4"/>
        <v>0</v>
      </c>
      <c r="AC8" s="173">
        <f t="shared" ca="1" si="4"/>
        <v>0</v>
      </c>
      <c r="AD8" s="173">
        <f t="shared" ca="1" si="4"/>
        <v>0</v>
      </c>
      <c r="AE8" s="173">
        <f t="shared" ca="1" si="4"/>
        <v>0</v>
      </c>
      <c r="AF8" s="173">
        <f t="shared" ca="1" si="4"/>
        <v>0</v>
      </c>
      <c r="AG8" s="173">
        <f t="shared" ca="1" si="4"/>
        <v>0</v>
      </c>
      <c r="AH8" s="173">
        <f t="shared" ca="1" si="4"/>
        <v>0</v>
      </c>
      <c r="AI8" s="173">
        <f t="shared" ca="1" si="4"/>
        <v>0</v>
      </c>
      <c r="AJ8" s="173">
        <f t="shared" ca="1" si="4"/>
        <v>0</v>
      </c>
      <c r="AK8" s="173">
        <f t="shared" ca="1" si="4"/>
        <v>0</v>
      </c>
      <c r="AL8" s="173">
        <f t="shared" ca="1" si="4"/>
        <v>0</v>
      </c>
      <c r="AM8" s="173">
        <f t="shared" ca="1" si="4"/>
        <v>0</v>
      </c>
      <c r="AN8" s="173">
        <f t="shared" ca="1" si="4"/>
        <v>0</v>
      </c>
      <c r="AO8" s="173">
        <f t="shared" ca="1" si="4"/>
        <v>0</v>
      </c>
      <c r="AP8" s="173">
        <f t="shared" ca="1" si="4"/>
        <v>0</v>
      </c>
      <c r="AQ8" s="173">
        <f t="shared" ca="1" si="4"/>
        <v>0</v>
      </c>
      <c r="AR8" s="173">
        <f t="shared" ca="1" si="4"/>
        <v>0</v>
      </c>
      <c r="AS8" s="173">
        <f t="shared" ca="1" si="4"/>
        <v>0</v>
      </c>
      <c r="AT8" s="173">
        <f t="shared" ca="1" si="4"/>
        <v>0</v>
      </c>
      <c r="AU8" s="173">
        <f t="shared" ca="1" si="4"/>
        <v>0</v>
      </c>
      <c r="AV8" s="173">
        <f t="shared" ca="1" si="4"/>
        <v>0</v>
      </c>
      <c r="AW8" s="173">
        <f t="shared" ca="1" si="4"/>
        <v>0</v>
      </c>
      <c r="AX8" s="173">
        <f t="shared" ca="1" si="4"/>
        <v>0</v>
      </c>
      <c r="AY8" s="173">
        <f t="shared" ca="1" si="4"/>
        <v>0</v>
      </c>
      <c r="AZ8" s="173">
        <f t="shared" ca="1" si="4"/>
        <v>0</v>
      </c>
      <c r="BA8" s="173">
        <f t="shared" ca="1" si="4"/>
        <v>0</v>
      </c>
      <c r="BB8" s="173">
        <f t="shared" ca="1" si="4"/>
        <v>0</v>
      </c>
      <c r="BC8" s="173">
        <f t="shared" ca="1" si="4"/>
        <v>0</v>
      </c>
      <c r="BD8" s="173">
        <f t="shared" ca="1" si="4"/>
        <v>0</v>
      </c>
      <c r="BE8" s="173">
        <f t="shared" ca="1" si="4"/>
        <v>0</v>
      </c>
      <c r="BF8" s="173">
        <f t="shared" ca="1" si="4"/>
        <v>0</v>
      </c>
      <c r="BG8" s="173">
        <f t="shared" ca="1" si="4"/>
        <v>0</v>
      </c>
      <c r="BH8" s="173">
        <f t="shared" ca="1" si="4"/>
        <v>0</v>
      </c>
      <c r="BI8" s="173">
        <f t="shared" ca="1" si="4"/>
        <v>0</v>
      </c>
      <c r="BJ8" s="173">
        <f t="shared" ca="1" si="4"/>
        <v>0</v>
      </c>
      <c r="BK8" s="173">
        <f t="shared" ca="1" si="4"/>
        <v>0</v>
      </c>
      <c r="BL8" s="173">
        <f t="shared" ca="1" si="4"/>
        <v>0</v>
      </c>
      <c r="BM8" s="173">
        <f t="shared" ca="1" si="4"/>
        <v>0</v>
      </c>
      <c r="BN8" s="173">
        <f t="shared" ca="1" si="4"/>
        <v>0</v>
      </c>
      <c r="BO8" s="173">
        <f t="shared" ca="1" si="4"/>
        <v>0</v>
      </c>
      <c r="BP8" s="173">
        <f t="shared" ca="1" si="4"/>
        <v>0</v>
      </c>
      <c r="BQ8" s="173">
        <f t="shared" ca="1" si="4"/>
        <v>0</v>
      </c>
      <c r="BR8" s="173">
        <f t="shared" ca="1" si="4"/>
        <v>0</v>
      </c>
      <c r="BS8" s="173">
        <f t="shared" ca="1" si="4"/>
        <v>0</v>
      </c>
      <c r="BT8" s="173">
        <f t="shared" ca="1" si="4"/>
        <v>0</v>
      </c>
      <c r="BU8" s="173">
        <f t="shared" ref="BU8:DB8" ca="1" si="5">SUM(BU21:BU22,BU34:BU35,BU47:BU48,BU61:BU62,BU74:BU75,BU87:BU88,BU100:BU101)</f>
        <v>0</v>
      </c>
      <c r="BV8" s="173">
        <f t="shared" ca="1" si="5"/>
        <v>0</v>
      </c>
      <c r="BW8" s="173">
        <f t="shared" ca="1" si="5"/>
        <v>0</v>
      </c>
      <c r="BX8" s="173">
        <f t="shared" ca="1" si="5"/>
        <v>0</v>
      </c>
      <c r="BY8" s="173">
        <f t="shared" ca="1" si="5"/>
        <v>0</v>
      </c>
      <c r="BZ8" s="173">
        <f t="shared" ca="1" si="5"/>
        <v>0</v>
      </c>
      <c r="CA8" s="173">
        <f t="shared" ca="1" si="5"/>
        <v>0</v>
      </c>
      <c r="CB8" s="173">
        <f t="shared" ca="1" si="5"/>
        <v>0</v>
      </c>
      <c r="CC8" s="173">
        <f t="shared" ca="1" si="5"/>
        <v>0</v>
      </c>
      <c r="CD8" s="173">
        <f t="shared" ca="1" si="5"/>
        <v>0</v>
      </c>
      <c r="CE8" s="173">
        <f t="shared" ca="1" si="5"/>
        <v>0</v>
      </c>
      <c r="CF8" s="173">
        <f t="shared" ca="1" si="5"/>
        <v>0</v>
      </c>
      <c r="CG8" s="173">
        <f t="shared" ca="1" si="5"/>
        <v>0</v>
      </c>
      <c r="CH8" s="173">
        <f t="shared" ca="1" si="5"/>
        <v>0</v>
      </c>
      <c r="CI8" s="173">
        <f t="shared" ca="1" si="5"/>
        <v>0</v>
      </c>
      <c r="CJ8" s="173">
        <f t="shared" ca="1" si="5"/>
        <v>0</v>
      </c>
      <c r="CK8" s="173">
        <f t="shared" ca="1" si="5"/>
        <v>0</v>
      </c>
      <c r="CL8" s="173">
        <f t="shared" ca="1" si="5"/>
        <v>0</v>
      </c>
      <c r="CM8" s="173">
        <f t="shared" ca="1" si="5"/>
        <v>0</v>
      </c>
      <c r="CN8" s="173">
        <f t="shared" ca="1" si="5"/>
        <v>0</v>
      </c>
      <c r="CO8" s="173">
        <f t="shared" ca="1" si="5"/>
        <v>0</v>
      </c>
      <c r="CP8" s="173">
        <f t="shared" ca="1" si="5"/>
        <v>0</v>
      </c>
      <c r="CQ8" s="173">
        <f t="shared" ca="1" si="5"/>
        <v>0</v>
      </c>
      <c r="CR8" s="173">
        <f t="shared" ca="1" si="5"/>
        <v>0</v>
      </c>
      <c r="CS8" s="173">
        <f t="shared" ca="1" si="5"/>
        <v>0</v>
      </c>
      <c r="CT8" s="173">
        <f t="shared" ca="1" si="5"/>
        <v>0</v>
      </c>
      <c r="CU8" s="173">
        <f t="shared" ca="1" si="5"/>
        <v>0</v>
      </c>
      <c r="CV8" s="173">
        <f t="shared" ca="1" si="5"/>
        <v>0</v>
      </c>
      <c r="CW8" s="173">
        <f t="shared" ca="1" si="5"/>
        <v>0</v>
      </c>
      <c r="CX8" s="173">
        <f t="shared" ca="1" si="5"/>
        <v>0</v>
      </c>
      <c r="CY8" s="173">
        <f t="shared" ca="1" si="5"/>
        <v>0</v>
      </c>
      <c r="CZ8" s="173">
        <f t="shared" ca="1" si="5"/>
        <v>0</v>
      </c>
      <c r="DA8" s="173">
        <f t="shared" ca="1" si="5"/>
        <v>0</v>
      </c>
      <c r="DB8" s="173">
        <f t="shared" ca="1" si="5"/>
        <v>0</v>
      </c>
      <c r="DC8" s="173">
        <f ca="1">SUM(DC21:DC22,DC34:DC35,DC47:DC48,DC61:DC62,DC74:DC75,DC87:DC88,DC100:DC101)</f>
        <v>0</v>
      </c>
    </row>
    <row r="9" spans="1:112" ht="15" hidden="1" customHeight="1">
      <c r="B9" s="148" t="s">
        <v>152</v>
      </c>
      <c r="C9" s="140" t="s">
        <v>153</v>
      </c>
      <c r="D9" s="149"/>
      <c r="E9" s="150"/>
      <c r="F9" s="141">
        <f ca="1">F10+F50+F90-F8</f>
        <v>2344074423.5326204</v>
      </c>
      <c r="G9" s="171">
        <f ca="1">SUMIF($H$5:$DC$5,"&lt;="&amp;PAL,$H9:$DC9)</f>
        <v>2889945508.9852252</v>
      </c>
      <c r="H9" s="141">
        <f ca="1">H10+H50+H90-H8</f>
        <v>0</v>
      </c>
      <c r="I9" s="141">
        <f t="shared" ref="I9:BT9" ca="1" si="6">I10+I50+I90-I8</f>
        <v>1726440</v>
      </c>
      <c r="J9" s="141">
        <f t="shared" ca="1" si="6"/>
        <v>122802514.5</v>
      </c>
      <c r="K9" s="141">
        <f t="shared" ca="1" si="6"/>
        <v>353251207.72201359</v>
      </c>
      <c r="L9" s="141">
        <f t="shared" ca="1" si="6"/>
        <v>502116216.87313688</v>
      </c>
      <c r="M9" s="141">
        <f t="shared" ca="1" si="6"/>
        <v>805113689.2011373</v>
      </c>
      <c r="N9" s="141">
        <f t="shared" ca="1" si="6"/>
        <v>309985000</v>
      </c>
      <c r="O9" s="141">
        <f t="shared" ca="1" si="6"/>
        <v>351769441</v>
      </c>
      <c r="P9" s="141">
        <f t="shared" ca="1" si="6"/>
        <v>197857999.68893749</v>
      </c>
      <c r="Q9" s="141">
        <f t="shared" ca="1" si="6"/>
        <v>114219000</v>
      </c>
      <c r="R9" s="141">
        <f t="shared" ca="1" si="6"/>
        <v>83135000</v>
      </c>
      <c r="S9" s="141">
        <f t="shared" ca="1" si="6"/>
        <v>25385000</v>
      </c>
      <c r="T9" s="141">
        <f t="shared" ca="1" si="6"/>
        <v>22584000</v>
      </c>
      <c r="U9" s="141">
        <f t="shared" ca="1" si="6"/>
        <v>0</v>
      </c>
      <c r="V9" s="141">
        <f t="shared" ca="1" si="6"/>
        <v>0</v>
      </c>
      <c r="W9" s="141">
        <f t="shared" ca="1" si="6"/>
        <v>0</v>
      </c>
      <c r="X9" s="141">
        <f t="shared" ca="1" si="6"/>
        <v>0</v>
      </c>
      <c r="Y9" s="141">
        <f t="shared" ca="1" si="6"/>
        <v>0</v>
      </c>
      <c r="Z9" s="141">
        <f t="shared" ca="1" si="6"/>
        <v>0</v>
      </c>
      <c r="AA9" s="141">
        <f t="shared" ca="1" si="6"/>
        <v>0</v>
      </c>
      <c r="AB9" s="141">
        <f t="shared" ca="1" si="6"/>
        <v>0</v>
      </c>
      <c r="AC9" s="141">
        <f t="shared" ca="1" si="6"/>
        <v>0</v>
      </c>
      <c r="AD9" s="141">
        <f t="shared" ca="1" si="6"/>
        <v>0</v>
      </c>
      <c r="AE9" s="141">
        <f t="shared" ca="1" si="6"/>
        <v>0</v>
      </c>
      <c r="AF9" s="141">
        <f t="shared" ca="1" si="6"/>
        <v>0</v>
      </c>
      <c r="AG9" s="141">
        <f t="shared" ca="1" si="6"/>
        <v>0</v>
      </c>
      <c r="AH9" s="141">
        <f t="shared" ca="1" si="6"/>
        <v>0</v>
      </c>
      <c r="AI9" s="141">
        <f t="shared" ca="1" si="6"/>
        <v>0</v>
      </c>
      <c r="AJ9" s="141">
        <f t="shared" ca="1" si="6"/>
        <v>0</v>
      </c>
      <c r="AK9" s="141">
        <f t="shared" ca="1" si="6"/>
        <v>0</v>
      </c>
      <c r="AL9" s="141">
        <f t="shared" ca="1" si="6"/>
        <v>0</v>
      </c>
      <c r="AM9" s="141">
        <f t="shared" ca="1" si="6"/>
        <v>0</v>
      </c>
      <c r="AN9" s="141">
        <f t="shared" ca="1" si="6"/>
        <v>0</v>
      </c>
      <c r="AO9" s="141">
        <f t="shared" ca="1" si="6"/>
        <v>0</v>
      </c>
      <c r="AP9" s="141">
        <f t="shared" ca="1" si="6"/>
        <v>0</v>
      </c>
      <c r="AQ9" s="141">
        <f t="shared" ca="1" si="6"/>
        <v>0</v>
      </c>
      <c r="AR9" s="141">
        <f t="shared" ca="1" si="6"/>
        <v>0</v>
      </c>
      <c r="AS9" s="141">
        <f t="shared" ca="1" si="6"/>
        <v>0</v>
      </c>
      <c r="AT9" s="141">
        <f t="shared" ca="1" si="6"/>
        <v>0</v>
      </c>
      <c r="AU9" s="141">
        <f t="shared" ca="1" si="6"/>
        <v>0</v>
      </c>
      <c r="AV9" s="141">
        <f t="shared" ca="1" si="6"/>
        <v>0</v>
      </c>
      <c r="AW9" s="141">
        <f t="shared" ca="1" si="6"/>
        <v>0</v>
      </c>
      <c r="AX9" s="141">
        <f t="shared" ca="1" si="6"/>
        <v>0</v>
      </c>
      <c r="AY9" s="141">
        <f t="shared" ca="1" si="6"/>
        <v>0</v>
      </c>
      <c r="AZ9" s="141">
        <f t="shared" ca="1" si="6"/>
        <v>0</v>
      </c>
      <c r="BA9" s="141">
        <f t="shared" ca="1" si="6"/>
        <v>0</v>
      </c>
      <c r="BB9" s="141">
        <f t="shared" ca="1" si="6"/>
        <v>0</v>
      </c>
      <c r="BC9" s="141">
        <f t="shared" ca="1" si="6"/>
        <v>0</v>
      </c>
      <c r="BD9" s="141">
        <f t="shared" ca="1" si="6"/>
        <v>0</v>
      </c>
      <c r="BE9" s="141">
        <f t="shared" ca="1" si="6"/>
        <v>0</v>
      </c>
      <c r="BF9" s="141">
        <f t="shared" ca="1" si="6"/>
        <v>0</v>
      </c>
      <c r="BG9" s="141">
        <f t="shared" ca="1" si="6"/>
        <v>0</v>
      </c>
      <c r="BH9" s="141">
        <f t="shared" ca="1" si="6"/>
        <v>0</v>
      </c>
      <c r="BI9" s="141">
        <f t="shared" ca="1" si="6"/>
        <v>0</v>
      </c>
      <c r="BJ9" s="141">
        <f t="shared" ca="1" si="6"/>
        <v>0</v>
      </c>
      <c r="BK9" s="141">
        <f t="shared" ca="1" si="6"/>
        <v>0</v>
      </c>
      <c r="BL9" s="141">
        <f t="shared" ca="1" si="6"/>
        <v>0</v>
      </c>
      <c r="BM9" s="141">
        <f t="shared" ca="1" si="6"/>
        <v>0</v>
      </c>
      <c r="BN9" s="141">
        <f t="shared" ca="1" si="6"/>
        <v>0</v>
      </c>
      <c r="BO9" s="141">
        <f t="shared" ca="1" si="6"/>
        <v>0</v>
      </c>
      <c r="BP9" s="141">
        <f t="shared" ca="1" si="6"/>
        <v>0</v>
      </c>
      <c r="BQ9" s="141">
        <f t="shared" ca="1" si="6"/>
        <v>0</v>
      </c>
      <c r="BR9" s="141">
        <f t="shared" ca="1" si="6"/>
        <v>0</v>
      </c>
      <c r="BS9" s="141">
        <f t="shared" ca="1" si="6"/>
        <v>0</v>
      </c>
      <c r="BT9" s="141">
        <f t="shared" ca="1" si="6"/>
        <v>0</v>
      </c>
      <c r="BU9" s="141">
        <f t="shared" ref="BU9:DC9" ca="1" si="7">BU10+BU50+BU90-BU8</f>
        <v>0</v>
      </c>
      <c r="BV9" s="141">
        <f t="shared" ca="1" si="7"/>
        <v>0</v>
      </c>
      <c r="BW9" s="141">
        <f t="shared" ca="1" si="7"/>
        <v>0</v>
      </c>
      <c r="BX9" s="141">
        <f t="shared" ca="1" si="7"/>
        <v>0</v>
      </c>
      <c r="BY9" s="141">
        <f t="shared" ca="1" si="7"/>
        <v>0</v>
      </c>
      <c r="BZ9" s="141">
        <f t="shared" ca="1" si="7"/>
        <v>0</v>
      </c>
      <c r="CA9" s="141">
        <f t="shared" ca="1" si="7"/>
        <v>0</v>
      </c>
      <c r="CB9" s="141">
        <f t="shared" ca="1" si="7"/>
        <v>0</v>
      </c>
      <c r="CC9" s="141">
        <f t="shared" ca="1" si="7"/>
        <v>0</v>
      </c>
      <c r="CD9" s="141">
        <f t="shared" ca="1" si="7"/>
        <v>0</v>
      </c>
      <c r="CE9" s="141">
        <f t="shared" ca="1" si="7"/>
        <v>0</v>
      </c>
      <c r="CF9" s="141">
        <f t="shared" ca="1" si="7"/>
        <v>0</v>
      </c>
      <c r="CG9" s="141">
        <f t="shared" ca="1" si="7"/>
        <v>0</v>
      </c>
      <c r="CH9" s="141">
        <f t="shared" ca="1" si="7"/>
        <v>0</v>
      </c>
      <c r="CI9" s="141">
        <f t="shared" ca="1" si="7"/>
        <v>0</v>
      </c>
      <c r="CJ9" s="141">
        <f t="shared" ca="1" si="7"/>
        <v>0</v>
      </c>
      <c r="CK9" s="141">
        <f t="shared" ca="1" si="7"/>
        <v>0</v>
      </c>
      <c r="CL9" s="141">
        <f t="shared" ca="1" si="7"/>
        <v>0</v>
      </c>
      <c r="CM9" s="141">
        <f t="shared" ca="1" si="7"/>
        <v>0</v>
      </c>
      <c r="CN9" s="141">
        <f t="shared" ca="1" si="7"/>
        <v>0</v>
      </c>
      <c r="CO9" s="141">
        <f t="shared" ca="1" si="7"/>
        <v>0</v>
      </c>
      <c r="CP9" s="141">
        <f t="shared" ca="1" si="7"/>
        <v>0</v>
      </c>
      <c r="CQ9" s="141">
        <f t="shared" ca="1" si="7"/>
        <v>0</v>
      </c>
      <c r="CR9" s="141">
        <f t="shared" ca="1" si="7"/>
        <v>0</v>
      </c>
      <c r="CS9" s="141">
        <f t="shared" ca="1" si="7"/>
        <v>0</v>
      </c>
      <c r="CT9" s="141">
        <f t="shared" ca="1" si="7"/>
        <v>0</v>
      </c>
      <c r="CU9" s="141">
        <f t="shared" ca="1" si="7"/>
        <v>0</v>
      </c>
      <c r="CV9" s="141">
        <f t="shared" ca="1" si="7"/>
        <v>0</v>
      </c>
      <c r="CW9" s="141">
        <f t="shared" ca="1" si="7"/>
        <v>0</v>
      </c>
      <c r="CX9" s="141">
        <f t="shared" ca="1" si="7"/>
        <v>0</v>
      </c>
      <c r="CY9" s="141">
        <f t="shared" ca="1" si="7"/>
        <v>0</v>
      </c>
      <c r="CZ9" s="141">
        <f t="shared" ca="1" si="7"/>
        <v>0</v>
      </c>
      <c r="DA9" s="141">
        <f t="shared" ca="1" si="7"/>
        <v>0</v>
      </c>
      <c r="DB9" s="141">
        <f t="shared" ca="1" si="7"/>
        <v>0</v>
      </c>
      <c r="DC9" s="141">
        <f t="shared" ca="1" si="7"/>
        <v>0</v>
      </c>
    </row>
    <row r="10" spans="1:112" ht="15" hidden="1" customHeight="1">
      <c r="B10" s="236" t="s">
        <v>154</v>
      </c>
      <c r="C10" s="172" t="s">
        <v>286</v>
      </c>
      <c r="D10" s="231"/>
      <c r="E10" s="239"/>
      <c r="F10" s="173">
        <f ca="1">F11+F24+F37</f>
        <v>0</v>
      </c>
      <c r="G10" s="171">
        <f ca="1">SUMIF($H$5:$DC$5,"&lt;="&amp;PAL,$H10:$DC10)</f>
        <v>0</v>
      </c>
      <c r="H10" s="173">
        <f ca="1">H11+H24+H37</f>
        <v>0</v>
      </c>
      <c r="I10" s="173">
        <f t="shared" ref="I10:BT10" ca="1" si="8">I11+I24+I37</f>
        <v>0</v>
      </c>
      <c r="J10" s="173">
        <f t="shared" ca="1" si="8"/>
        <v>0</v>
      </c>
      <c r="K10" s="173">
        <f t="shared" ca="1" si="8"/>
        <v>0</v>
      </c>
      <c r="L10" s="173">
        <f t="shared" ca="1" si="8"/>
        <v>0</v>
      </c>
      <c r="M10" s="173">
        <f t="shared" ca="1" si="8"/>
        <v>0</v>
      </c>
      <c r="N10" s="173">
        <f t="shared" ca="1" si="8"/>
        <v>0</v>
      </c>
      <c r="O10" s="173">
        <f t="shared" ca="1" si="8"/>
        <v>0</v>
      </c>
      <c r="P10" s="173">
        <f t="shared" ca="1" si="8"/>
        <v>0</v>
      </c>
      <c r="Q10" s="173">
        <f t="shared" ca="1" si="8"/>
        <v>0</v>
      </c>
      <c r="R10" s="173">
        <f t="shared" ca="1" si="8"/>
        <v>0</v>
      </c>
      <c r="S10" s="173">
        <f t="shared" ca="1" si="8"/>
        <v>0</v>
      </c>
      <c r="T10" s="173">
        <f t="shared" ca="1" si="8"/>
        <v>0</v>
      </c>
      <c r="U10" s="173">
        <f t="shared" ca="1" si="8"/>
        <v>0</v>
      </c>
      <c r="V10" s="173">
        <f t="shared" ca="1" si="8"/>
        <v>0</v>
      </c>
      <c r="W10" s="173">
        <f t="shared" ca="1" si="8"/>
        <v>0</v>
      </c>
      <c r="X10" s="173">
        <f t="shared" ca="1" si="8"/>
        <v>0</v>
      </c>
      <c r="Y10" s="173">
        <f t="shared" ca="1" si="8"/>
        <v>0</v>
      </c>
      <c r="Z10" s="173">
        <f t="shared" ca="1" si="8"/>
        <v>0</v>
      </c>
      <c r="AA10" s="173">
        <f t="shared" ca="1" si="8"/>
        <v>0</v>
      </c>
      <c r="AB10" s="173">
        <f t="shared" ca="1" si="8"/>
        <v>0</v>
      </c>
      <c r="AC10" s="173">
        <f t="shared" ca="1" si="8"/>
        <v>0</v>
      </c>
      <c r="AD10" s="173">
        <f t="shared" ca="1" si="8"/>
        <v>0</v>
      </c>
      <c r="AE10" s="173">
        <f t="shared" ca="1" si="8"/>
        <v>0</v>
      </c>
      <c r="AF10" s="173">
        <f t="shared" ca="1" si="8"/>
        <v>0</v>
      </c>
      <c r="AG10" s="173">
        <f t="shared" ca="1" si="8"/>
        <v>0</v>
      </c>
      <c r="AH10" s="173">
        <f t="shared" ca="1" si="8"/>
        <v>0</v>
      </c>
      <c r="AI10" s="173">
        <f t="shared" ca="1" si="8"/>
        <v>0</v>
      </c>
      <c r="AJ10" s="173">
        <f t="shared" ca="1" si="8"/>
        <v>0</v>
      </c>
      <c r="AK10" s="173">
        <f t="shared" ca="1" si="8"/>
        <v>0</v>
      </c>
      <c r="AL10" s="173">
        <f t="shared" ca="1" si="8"/>
        <v>0</v>
      </c>
      <c r="AM10" s="173">
        <f t="shared" ca="1" si="8"/>
        <v>0</v>
      </c>
      <c r="AN10" s="173">
        <f t="shared" ca="1" si="8"/>
        <v>0</v>
      </c>
      <c r="AO10" s="173">
        <f t="shared" ca="1" si="8"/>
        <v>0</v>
      </c>
      <c r="AP10" s="173">
        <f t="shared" ca="1" si="8"/>
        <v>0</v>
      </c>
      <c r="AQ10" s="173">
        <f t="shared" ca="1" si="8"/>
        <v>0</v>
      </c>
      <c r="AR10" s="173">
        <f t="shared" ca="1" si="8"/>
        <v>0</v>
      </c>
      <c r="AS10" s="173">
        <f t="shared" ca="1" si="8"/>
        <v>0</v>
      </c>
      <c r="AT10" s="173">
        <f t="shared" ca="1" si="8"/>
        <v>0</v>
      </c>
      <c r="AU10" s="173">
        <f t="shared" ca="1" si="8"/>
        <v>0</v>
      </c>
      <c r="AV10" s="173">
        <f t="shared" ca="1" si="8"/>
        <v>0</v>
      </c>
      <c r="AW10" s="173">
        <f t="shared" ca="1" si="8"/>
        <v>0</v>
      </c>
      <c r="AX10" s="173">
        <f t="shared" ca="1" si="8"/>
        <v>0</v>
      </c>
      <c r="AY10" s="173">
        <f t="shared" ca="1" si="8"/>
        <v>0</v>
      </c>
      <c r="AZ10" s="173">
        <f t="shared" ca="1" si="8"/>
        <v>0</v>
      </c>
      <c r="BA10" s="173">
        <f t="shared" ca="1" si="8"/>
        <v>0</v>
      </c>
      <c r="BB10" s="173">
        <f t="shared" ca="1" si="8"/>
        <v>0</v>
      </c>
      <c r="BC10" s="173">
        <f t="shared" ca="1" si="8"/>
        <v>0</v>
      </c>
      <c r="BD10" s="173">
        <f t="shared" ca="1" si="8"/>
        <v>0</v>
      </c>
      <c r="BE10" s="173">
        <f t="shared" ca="1" si="8"/>
        <v>0</v>
      </c>
      <c r="BF10" s="173">
        <f t="shared" ca="1" si="8"/>
        <v>0</v>
      </c>
      <c r="BG10" s="173">
        <f t="shared" ca="1" si="8"/>
        <v>0</v>
      </c>
      <c r="BH10" s="173">
        <f t="shared" ca="1" si="8"/>
        <v>0</v>
      </c>
      <c r="BI10" s="173">
        <f t="shared" ca="1" si="8"/>
        <v>0</v>
      </c>
      <c r="BJ10" s="173">
        <f t="shared" ca="1" si="8"/>
        <v>0</v>
      </c>
      <c r="BK10" s="173">
        <f t="shared" ca="1" si="8"/>
        <v>0</v>
      </c>
      <c r="BL10" s="173">
        <f t="shared" ca="1" si="8"/>
        <v>0</v>
      </c>
      <c r="BM10" s="173">
        <f t="shared" ca="1" si="8"/>
        <v>0</v>
      </c>
      <c r="BN10" s="173">
        <f t="shared" ca="1" si="8"/>
        <v>0</v>
      </c>
      <c r="BO10" s="173">
        <f t="shared" ca="1" si="8"/>
        <v>0</v>
      </c>
      <c r="BP10" s="173">
        <f t="shared" ca="1" si="8"/>
        <v>0</v>
      </c>
      <c r="BQ10" s="173">
        <f t="shared" ca="1" si="8"/>
        <v>0</v>
      </c>
      <c r="BR10" s="173">
        <f t="shared" ca="1" si="8"/>
        <v>0</v>
      </c>
      <c r="BS10" s="173">
        <f t="shared" ca="1" si="8"/>
        <v>0</v>
      </c>
      <c r="BT10" s="173">
        <f t="shared" ca="1" si="8"/>
        <v>0</v>
      </c>
      <c r="BU10" s="173">
        <f t="shared" ref="BU10:DC10" ca="1" si="9">BU11+BU24+BU37</f>
        <v>0</v>
      </c>
      <c r="BV10" s="173">
        <f t="shared" ca="1" si="9"/>
        <v>0</v>
      </c>
      <c r="BW10" s="173">
        <f t="shared" ca="1" si="9"/>
        <v>0</v>
      </c>
      <c r="BX10" s="173">
        <f t="shared" ca="1" si="9"/>
        <v>0</v>
      </c>
      <c r="BY10" s="173">
        <f t="shared" ca="1" si="9"/>
        <v>0</v>
      </c>
      <c r="BZ10" s="173">
        <f t="shared" ca="1" si="9"/>
        <v>0</v>
      </c>
      <c r="CA10" s="173">
        <f t="shared" ca="1" si="9"/>
        <v>0</v>
      </c>
      <c r="CB10" s="173">
        <f t="shared" ca="1" si="9"/>
        <v>0</v>
      </c>
      <c r="CC10" s="173">
        <f t="shared" ca="1" si="9"/>
        <v>0</v>
      </c>
      <c r="CD10" s="173">
        <f t="shared" ca="1" si="9"/>
        <v>0</v>
      </c>
      <c r="CE10" s="173">
        <f t="shared" ca="1" si="9"/>
        <v>0</v>
      </c>
      <c r="CF10" s="173">
        <f t="shared" ca="1" si="9"/>
        <v>0</v>
      </c>
      <c r="CG10" s="173">
        <f t="shared" ca="1" si="9"/>
        <v>0</v>
      </c>
      <c r="CH10" s="173">
        <f t="shared" ca="1" si="9"/>
        <v>0</v>
      </c>
      <c r="CI10" s="173">
        <f t="shared" ca="1" si="9"/>
        <v>0</v>
      </c>
      <c r="CJ10" s="173">
        <f t="shared" ca="1" si="9"/>
        <v>0</v>
      </c>
      <c r="CK10" s="173">
        <f t="shared" ca="1" si="9"/>
        <v>0</v>
      </c>
      <c r="CL10" s="173">
        <f t="shared" ca="1" si="9"/>
        <v>0</v>
      </c>
      <c r="CM10" s="173">
        <f t="shared" ca="1" si="9"/>
        <v>0</v>
      </c>
      <c r="CN10" s="173">
        <f t="shared" ca="1" si="9"/>
        <v>0</v>
      </c>
      <c r="CO10" s="173">
        <f t="shared" ca="1" si="9"/>
        <v>0</v>
      </c>
      <c r="CP10" s="173">
        <f t="shared" ca="1" si="9"/>
        <v>0</v>
      </c>
      <c r="CQ10" s="173">
        <f t="shared" ca="1" si="9"/>
        <v>0</v>
      </c>
      <c r="CR10" s="173">
        <f t="shared" ca="1" si="9"/>
        <v>0</v>
      </c>
      <c r="CS10" s="173">
        <f t="shared" ca="1" si="9"/>
        <v>0</v>
      </c>
      <c r="CT10" s="173">
        <f t="shared" ca="1" si="9"/>
        <v>0</v>
      </c>
      <c r="CU10" s="173">
        <f t="shared" ca="1" si="9"/>
        <v>0</v>
      </c>
      <c r="CV10" s="173">
        <f t="shared" ca="1" si="9"/>
        <v>0</v>
      </c>
      <c r="CW10" s="173">
        <f t="shared" ca="1" si="9"/>
        <v>0</v>
      </c>
      <c r="CX10" s="173">
        <f t="shared" ca="1" si="9"/>
        <v>0</v>
      </c>
      <c r="CY10" s="173">
        <f t="shared" ca="1" si="9"/>
        <v>0</v>
      </c>
      <c r="CZ10" s="173">
        <f t="shared" ca="1" si="9"/>
        <v>0</v>
      </c>
      <c r="DA10" s="173">
        <f t="shared" ca="1" si="9"/>
        <v>0</v>
      </c>
      <c r="DB10" s="173">
        <f t="shared" ca="1" si="9"/>
        <v>0</v>
      </c>
      <c r="DC10" s="173">
        <f t="shared" ca="1" si="9"/>
        <v>0</v>
      </c>
    </row>
    <row r="11" spans="1:112" ht="15" hidden="1" customHeight="1">
      <c r="B11" s="236" t="s">
        <v>156</v>
      </c>
      <c r="C11" s="172" t="s">
        <v>287</v>
      </c>
      <c r="D11" s="231"/>
      <c r="E11" s="239"/>
      <c r="F11" s="173">
        <f ca="1">SUM(F12:F22)</f>
        <v>0</v>
      </c>
      <c r="G11" s="171">
        <f ca="1">SUMIF($H$5:$DC$5,"&lt;="&amp;PAL,$H11:$DC11)</f>
        <v>0</v>
      </c>
      <c r="H11" s="173">
        <f ca="1">SUM(H12:H22)</f>
        <v>0</v>
      </c>
      <c r="I11" s="173">
        <f t="shared" ref="I11:BT11" ca="1" si="10">SUM(I12:I22)</f>
        <v>0</v>
      </c>
      <c r="J11" s="173">
        <f t="shared" ca="1" si="10"/>
        <v>0</v>
      </c>
      <c r="K11" s="173">
        <f ca="1">SUM(K12:K22)</f>
        <v>0</v>
      </c>
      <c r="L11" s="173">
        <f t="shared" ca="1" si="10"/>
        <v>0</v>
      </c>
      <c r="M11" s="173">
        <f t="shared" ca="1" si="10"/>
        <v>0</v>
      </c>
      <c r="N11" s="173">
        <f t="shared" ca="1" si="10"/>
        <v>0</v>
      </c>
      <c r="O11" s="173">
        <f t="shared" ca="1" si="10"/>
        <v>0</v>
      </c>
      <c r="P11" s="173">
        <f t="shared" ca="1" si="10"/>
        <v>0</v>
      </c>
      <c r="Q11" s="173">
        <f t="shared" ca="1" si="10"/>
        <v>0</v>
      </c>
      <c r="R11" s="173">
        <f t="shared" ca="1" si="10"/>
        <v>0</v>
      </c>
      <c r="S11" s="173">
        <f t="shared" ca="1" si="10"/>
        <v>0</v>
      </c>
      <c r="T11" s="173">
        <f t="shared" ca="1" si="10"/>
        <v>0</v>
      </c>
      <c r="U11" s="173">
        <f t="shared" ca="1" si="10"/>
        <v>0</v>
      </c>
      <c r="V11" s="173">
        <f t="shared" ca="1" si="10"/>
        <v>0</v>
      </c>
      <c r="W11" s="173">
        <f t="shared" ca="1" si="10"/>
        <v>0</v>
      </c>
      <c r="X11" s="173">
        <f t="shared" ca="1" si="10"/>
        <v>0</v>
      </c>
      <c r="Y11" s="173">
        <f t="shared" ca="1" si="10"/>
        <v>0</v>
      </c>
      <c r="Z11" s="173">
        <f t="shared" ca="1" si="10"/>
        <v>0</v>
      </c>
      <c r="AA11" s="173">
        <f t="shared" ca="1" si="10"/>
        <v>0</v>
      </c>
      <c r="AB11" s="173">
        <f t="shared" ca="1" si="10"/>
        <v>0</v>
      </c>
      <c r="AC11" s="173">
        <f t="shared" ca="1" si="10"/>
        <v>0</v>
      </c>
      <c r="AD11" s="173">
        <f t="shared" ca="1" si="10"/>
        <v>0</v>
      </c>
      <c r="AE11" s="173">
        <f t="shared" ca="1" si="10"/>
        <v>0</v>
      </c>
      <c r="AF11" s="173">
        <f t="shared" ca="1" si="10"/>
        <v>0</v>
      </c>
      <c r="AG11" s="173">
        <f t="shared" ca="1" si="10"/>
        <v>0</v>
      </c>
      <c r="AH11" s="173">
        <f t="shared" ca="1" si="10"/>
        <v>0</v>
      </c>
      <c r="AI11" s="173">
        <f t="shared" ca="1" si="10"/>
        <v>0</v>
      </c>
      <c r="AJ11" s="173">
        <f t="shared" ca="1" si="10"/>
        <v>0</v>
      </c>
      <c r="AK11" s="173">
        <f t="shared" ca="1" si="10"/>
        <v>0</v>
      </c>
      <c r="AL11" s="173">
        <f t="shared" ca="1" si="10"/>
        <v>0</v>
      </c>
      <c r="AM11" s="173">
        <f t="shared" ca="1" si="10"/>
        <v>0</v>
      </c>
      <c r="AN11" s="173">
        <f t="shared" ca="1" si="10"/>
        <v>0</v>
      </c>
      <c r="AO11" s="173">
        <f t="shared" ca="1" si="10"/>
        <v>0</v>
      </c>
      <c r="AP11" s="173">
        <f t="shared" ca="1" si="10"/>
        <v>0</v>
      </c>
      <c r="AQ11" s="173">
        <f t="shared" ca="1" si="10"/>
        <v>0</v>
      </c>
      <c r="AR11" s="173">
        <f t="shared" ca="1" si="10"/>
        <v>0</v>
      </c>
      <c r="AS11" s="173">
        <f t="shared" ca="1" si="10"/>
        <v>0</v>
      </c>
      <c r="AT11" s="173">
        <f t="shared" ca="1" si="10"/>
        <v>0</v>
      </c>
      <c r="AU11" s="173">
        <f t="shared" ca="1" si="10"/>
        <v>0</v>
      </c>
      <c r="AV11" s="173">
        <f t="shared" ca="1" si="10"/>
        <v>0</v>
      </c>
      <c r="AW11" s="173">
        <f t="shared" ca="1" si="10"/>
        <v>0</v>
      </c>
      <c r="AX11" s="173">
        <f t="shared" ca="1" si="10"/>
        <v>0</v>
      </c>
      <c r="AY11" s="173">
        <f t="shared" ca="1" si="10"/>
        <v>0</v>
      </c>
      <c r="AZ11" s="173">
        <f t="shared" ca="1" si="10"/>
        <v>0</v>
      </c>
      <c r="BA11" s="173">
        <f t="shared" ca="1" si="10"/>
        <v>0</v>
      </c>
      <c r="BB11" s="173">
        <f t="shared" ca="1" si="10"/>
        <v>0</v>
      </c>
      <c r="BC11" s="173">
        <f t="shared" ca="1" si="10"/>
        <v>0</v>
      </c>
      <c r="BD11" s="173">
        <f t="shared" ca="1" si="10"/>
        <v>0</v>
      </c>
      <c r="BE11" s="173">
        <f t="shared" ca="1" si="10"/>
        <v>0</v>
      </c>
      <c r="BF11" s="173">
        <f t="shared" ca="1" si="10"/>
        <v>0</v>
      </c>
      <c r="BG11" s="173">
        <f t="shared" ca="1" si="10"/>
        <v>0</v>
      </c>
      <c r="BH11" s="173">
        <f t="shared" ca="1" si="10"/>
        <v>0</v>
      </c>
      <c r="BI11" s="173">
        <f t="shared" ca="1" si="10"/>
        <v>0</v>
      </c>
      <c r="BJ11" s="173">
        <f t="shared" ca="1" si="10"/>
        <v>0</v>
      </c>
      <c r="BK11" s="173">
        <f t="shared" ca="1" si="10"/>
        <v>0</v>
      </c>
      <c r="BL11" s="173">
        <f t="shared" ca="1" si="10"/>
        <v>0</v>
      </c>
      <c r="BM11" s="173">
        <f t="shared" ca="1" si="10"/>
        <v>0</v>
      </c>
      <c r="BN11" s="173">
        <f t="shared" ca="1" si="10"/>
        <v>0</v>
      </c>
      <c r="BO11" s="173">
        <f t="shared" ca="1" si="10"/>
        <v>0</v>
      </c>
      <c r="BP11" s="173">
        <f t="shared" ca="1" si="10"/>
        <v>0</v>
      </c>
      <c r="BQ11" s="173">
        <f t="shared" ca="1" si="10"/>
        <v>0</v>
      </c>
      <c r="BR11" s="173">
        <f t="shared" ca="1" si="10"/>
        <v>0</v>
      </c>
      <c r="BS11" s="173">
        <f t="shared" ca="1" si="10"/>
        <v>0</v>
      </c>
      <c r="BT11" s="173">
        <f t="shared" ca="1" si="10"/>
        <v>0</v>
      </c>
      <c r="BU11" s="173">
        <f t="shared" ref="BU11:DB11" ca="1" si="11">SUM(BU12:BU22)</f>
        <v>0</v>
      </c>
      <c r="BV11" s="173">
        <f t="shared" ca="1" si="11"/>
        <v>0</v>
      </c>
      <c r="BW11" s="173">
        <f t="shared" ca="1" si="11"/>
        <v>0</v>
      </c>
      <c r="BX11" s="173">
        <f t="shared" ca="1" si="11"/>
        <v>0</v>
      </c>
      <c r="BY11" s="173">
        <f t="shared" ca="1" si="11"/>
        <v>0</v>
      </c>
      <c r="BZ11" s="173">
        <f t="shared" ca="1" si="11"/>
        <v>0</v>
      </c>
      <c r="CA11" s="173">
        <f t="shared" ca="1" si="11"/>
        <v>0</v>
      </c>
      <c r="CB11" s="173">
        <f t="shared" ca="1" si="11"/>
        <v>0</v>
      </c>
      <c r="CC11" s="173">
        <f t="shared" ca="1" si="11"/>
        <v>0</v>
      </c>
      <c r="CD11" s="173">
        <f t="shared" ca="1" si="11"/>
        <v>0</v>
      </c>
      <c r="CE11" s="173">
        <f t="shared" ca="1" si="11"/>
        <v>0</v>
      </c>
      <c r="CF11" s="173">
        <f t="shared" ca="1" si="11"/>
        <v>0</v>
      </c>
      <c r="CG11" s="173">
        <f t="shared" ca="1" si="11"/>
        <v>0</v>
      </c>
      <c r="CH11" s="173">
        <f t="shared" ca="1" si="11"/>
        <v>0</v>
      </c>
      <c r="CI11" s="173">
        <f t="shared" ca="1" si="11"/>
        <v>0</v>
      </c>
      <c r="CJ11" s="173">
        <f t="shared" ca="1" si="11"/>
        <v>0</v>
      </c>
      <c r="CK11" s="173">
        <f t="shared" ca="1" si="11"/>
        <v>0</v>
      </c>
      <c r="CL11" s="173">
        <f t="shared" ca="1" si="11"/>
        <v>0</v>
      </c>
      <c r="CM11" s="173">
        <f t="shared" ca="1" si="11"/>
        <v>0</v>
      </c>
      <c r="CN11" s="173">
        <f t="shared" ca="1" si="11"/>
        <v>0</v>
      </c>
      <c r="CO11" s="173">
        <f t="shared" ca="1" si="11"/>
        <v>0</v>
      </c>
      <c r="CP11" s="173">
        <f t="shared" ca="1" si="11"/>
        <v>0</v>
      </c>
      <c r="CQ11" s="173">
        <f t="shared" ca="1" si="11"/>
        <v>0</v>
      </c>
      <c r="CR11" s="173">
        <f t="shared" ca="1" si="11"/>
        <v>0</v>
      </c>
      <c r="CS11" s="173">
        <f t="shared" ca="1" si="11"/>
        <v>0</v>
      </c>
      <c r="CT11" s="173">
        <f t="shared" ca="1" si="11"/>
        <v>0</v>
      </c>
      <c r="CU11" s="173">
        <f t="shared" ca="1" si="11"/>
        <v>0</v>
      </c>
      <c r="CV11" s="173">
        <f t="shared" ca="1" si="11"/>
        <v>0</v>
      </c>
      <c r="CW11" s="173">
        <f t="shared" ca="1" si="11"/>
        <v>0</v>
      </c>
      <c r="CX11" s="173">
        <f t="shared" ca="1" si="11"/>
        <v>0</v>
      </c>
      <c r="CY11" s="173">
        <f t="shared" ca="1" si="11"/>
        <v>0</v>
      </c>
      <c r="CZ11" s="173">
        <f t="shared" ca="1" si="11"/>
        <v>0</v>
      </c>
      <c r="DA11" s="173">
        <f t="shared" ca="1" si="11"/>
        <v>0</v>
      </c>
      <c r="DB11" s="173">
        <f t="shared" ca="1" si="11"/>
        <v>0</v>
      </c>
      <c r="DC11" s="173">
        <f ca="1">SUM(DC12:DC22)</f>
        <v>0</v>
      </c>
    </row>
    <row r="12" spans="1:112" ht="28.8" hidden="1">
      <c r="A12" s="68">
        <v>0</v>
      </c>
      <c r="B12" s="240" t="str">
        <f t="shared" ref="B12:B75" ca="1" si="12">OFFSET(INDIRECT("'"&amp;Opt_alt&amp;"'!B12"),$A12,0)</f>
        <v>D.1.1.</v>
      </c>
      <c r="C12" s="241" t="str">
        <f t="shared" ref="C12:C75" ca="1" si="13">IF(OFFSET(INDIRECT("'"&amp;Opt_alt&amp;"'!C12"),$A12,0)="","",OFFSET(INDIRECT("'"&amp;Opt_alt&amp;"'!C12"),$A12,0))</f>
        <v>Teisinės aplinkos elektros energijos iš atsinaujinančių išteklių gamybos, perdavimo ir vartojimo skatinimui gerinimas</v>
      </c>
      <c r="D12" s="220"/>
      <c r="E12" s="242">
        <f t="shared" ref="E12:E75" ca="1" si="14">IF(OFFSET(INDIRECT("'"&amp;Opt_alt&amp;"'!E12"),$A12,0)="","",OFFSET(INDIRECT("'"&amp;Opt_alt&amp;"'!E12"),$A12,0))</f>
        <v>0.21</v>
      </c>
      <c r="F12" s="171">
        <f ca="1">H12+NPV(FD,I12:INDEX(I12:DC12,PAL))</f>
        <v>0</v>
      </c>
      <c r="G12" s="171">
        <f ca="1">SUMIF($H$5:$DC$5,"&lt;="&amp;PAL,$H12:$DC12)</f>
        <v>0</v>
      </c>
      <c r="H12" s="243">
        <f t="shared" ref="H12:W27" ca="1" si="15">OFFSET(INDIRECT("'"&amp;Opt_alt&amp;"'!H12"),$A12,H$5)*$DF12</f>
        <v>0</v>
      </c>
      <c r="I12" s="243">
        <f t="shared" ca="1" si="15"/>
        <v>0</v>
      </c>
      <c r="J12" s="243">
        <f t="shared" ca="1" si="15"/>
        <v>0</v>
      </c>
      <c r="K12" s="243">
        <f t="shared" ca="1" si="15"/>
        <v>0</v>
      </c>
      <c r="L12" s="243">
        <f t="shared" ca="1" si="15"/>
        <v>0</v>
      </c>
      <c r="M12" s="243">
        <f t="shared" ca="1" si="15"/>
        <v>0</v>
      </c>
      <c r="N12" s="243">
        <f t="shared" ca="1" si="15"/>
        <v>0</v>
      </c>
      <c r="O12" s="243">
        <f t="shared" ca="1" si="15"/>
        <v>0</v>
      </c>
      <c r="P12" s="243">
        <f t="shared" ca="1" si="15"/>
        <v>0</v>
      </c>
      <c r="Q12" s="243">
        <f t="shared" ca="1" si="15"/>
        <v>0</v>
      </c>
      <c r="R12" s="243">
        <f t="shared" ca="1" si="15"/>
        <v>0</v>
      </c>
      <c r="S12" s="243">
        <f t="shared" ca="1" si="15"/>
        <v>0</v>
      </c>
      <c r="T12" s="243">
        <f t="shared" ca="1" si="15"/>
        <v>0</v>
      </c>
      <c r="U12" s="243">
        <f t="shared" ca="1" si="15"/>
        <v>0</v>
      </c>
      <c r="V12" s="243">
        <f t="shared" ca="1" si="15"/>
        <v>0</v>
      </c>
      <c r="W12" s="243">
        <f t="shared" ca="1" si="15"/>
        <v>0</v>
      </c>
      <c r="X12" s="243">
        <f t="shared" ref="X12:CI15" ca="1" si="16">OFFSET(INDIRECT("'"&amp;Opt_alt&amp;"'!H12"),$A12,X$5)*$DF12</f>
        <v>0</v>
      </c>
      <c r="Y12" s="243">
        <f t="shared" ca="1" si="16"/>
        <v>0</v>
      </c>
      <c r="Z12" s="243">
        <f t="shared" ca="1" si="16"/>
        <v>0</v>
      </c>
      <c r="AA12" s="243">
        <f t="shared" ca="1" si="16"/>
        <v>0</v>
      </c>
      <c r="AB12" s="243">
        <f t="shared" ca="1" si="16"/>
        <v>0</v>
      </c>
      <c r="AC12" s="243">
        <f t="shared" ca="1" si="16"/>
        <v>0</v>
      </c>
      <c r="AD12" s="243">
        <f t="shared" ca="1" si="16"/>
        <v>0</v>
      </c>
      <c r="AE12" s="243">
        <f t="shared" ca="1" si="16"/>
        <v>0</v>
      </c>
      <c r="AF12" s="243">
        <f t="shared" ca="1" si="16"/>
        <v>0</v>
      </c>
      <c r="AG12" s="243">
        <f t="shared" ca="1" si="16"/>
        <v>0</v>
      </c>
      <c r="AH12" s="243">
        <f t="shared" ca="1" si="16"/>
        <v>0</v>
      </c>
      <c r="AI12" s="243">
        <f t="shared" ca="1" si="16"/>
        <v>0</v>
      </c>
      <c r="AJ12" s="243">
        <f t="shared" ca="1" si="16"/>
        <v>0</v>
      </c>
      <c r="AK12" s="243">
        <f t="shared" ca="1" si="16"/>
        <v>0</v>
      </c>
      <c r="AL12" s="243">
        <f t="shared" ca="1" si="16"/>
        <v>0</v>
      </c>
      <c r="AM12" s="243">
        <f t="shared" ca="1" si="16"/>
        <v>0</v>
      </c>
      <c r="AN12" s="243">
        <f t="shared" ca="1" si="16"/>
        <v>0</v>
      </c>
      <c r="AO12" s="243">
        <f t="shared" ca="1" si="16"/>
        <v>0</v>
      </c>
      <c r="AP12" s="243">
        <f t="shared" ca="1" si="16"/>
        <v>0</v>
      </c>
      <c r="AQ12" s="243">
        <f t="shared" ca="1" si="16"/>
        <v>0</v>
      </c>
      <c r="AR12" s="243">
        <f t="shared" ca="1" si="16"/>
        <v>0</v>
      </c>
      <c r="AS12" s="243">
        <f t="shared" ca="1" si="16"/>
        <v>0</v>
      </c>
      <c r="AT12" s="243">
        <f t="shared" ca="1" si="16"/>
        <v>0</v>
      </c>
      <c r="AU12" s="243">
        <f t="shared" ca="1" si="16"/>
        <v>0</v>
      </c>
      <c r="AV12" s="243">
        <f t="shared" ca="1" si="16"/>
        <v>0</v>
      </c>
      <c r="AW12" s="243">
        <f t="shared" ca="1" si="16"/>
        <v>0</v>
      </c>
      <c r="AX12" s="243">
        <f t="shared" ca="1" si="16"/>
        <v>0</v>
      </c>
      <c r="AY12" s="243">
        <f t="shared" ca="1" si="16"/>
        <v>0</v>
      </c>
      <c r="AZ12" s="243">
        <f t="shared" ca="1" si="16"/>
        <v>0</v>
      </c>
      <c r="BA12" s="243">
        <f t="shared" ca="1" si="16"/>
        <v>0</v>
      </c>
      <c r="BB12" s="243">
        <f t="shared" ca="1" si="16"/>
        <v>0</v>
      </c>
      <c r="BC12" s="243">
        <f t="shared" ca="1" si="16"/>
        <v>0</v>
      </c>
      <c r="BD12" s="243">
        <f t="shared" ca="1" si="16"/>
        <v>0</v>
      </c>
      <c r="BE12" s="243">
        <f t="shared" ca="1" si="16"/>
        <v>0</v>
      </c>
      <c r="BF12" s="243">
        <f t="shared" ca="1" si="16"/>
        <v>0</v>
      </c>
      <c r="BG12" s="243">
        <f t="shared" ca="1" si="16"/>
        <v>0</v>
      </c>
      <c r="BH12" s="243">
        <f t="shared" ca="1" si="16"/>
        <v>0</v>
      </c>
      <c r="BI12" s="243">
        <f t="shared" ca="1" si="16"/>
        <v>0</v>
      </c>
      <c r="BJ12" s="243">
        <f t="shared" ca="1" si="16"/>
        <v>0</v>
      </c>
      <c r="BK12" s="243">
        <f t="shared" ca="1" si="16"/>
        <v>0</v>
      </c>
      <c r="BL12" s="243">
        <f t="shared" ca="1" si="16"/>
        <v>0</v>
      </c>
      <c r="BM12" s="243">
        <f t="shared" ca="1" si="16"/>
        <v>0</v>
      </c>
      <c r="BN12" s="243">
        <f t="shared" ca="1" si="16"/>
        <v>0</v>
      </c>
      <c r="BO12" s="243">
        <f t="shared" ca="1" si="16"/>
        <v>0</v>
      </c>
      <c r="BP12" s="243">
        <f t="shared" ca="1" si="16"/>
        <v>0</v>
      </c>
      <c r="BQ12" s="243">
        <f t="shared" ca="1" si="16"/>
        <v>0</v>
      </c>
      <c r="BR12" s="243">
        <f t="shared" ca="1" si="16"/>
        <v>0</v>
      </c>
      <c r="BS12" s="243">
        <f t="shared" ca="1" si="16"/>
        <v>0</v>
      </c>
      <c r="BT12" s="243">
        <f t="shared" ca="1" si="16"/>
        <v>0</v>
      </c>
      <c r="BU12" s="243">
        <f t="shared" ca="1" si="16"/>
        <v>0</v>
      </c>
      <c r="BV12" s="243">
        <f t="shared" ca="1" si="16"/>
        <v>0</v>
      </c>
      <c r="BW12" s="243">
        <f t="shared" ca="1" si="16"/>
        <v>0</v>
      </c>
      <c r="BX12" s="243">
        <f t="shared" ca="1" si="16"/>
        <v>0</v>
      </c>
      <c r="BY12" s="243">
        <f t="shared" ca="1" si="16"/>
        <v>0</v>
      </c>
      <c r="BZ12" s="243">
        <f t="shared" ca="1" si="16"/>
        <v>0</v>
      </c>
      <c r="CA12" s="243">
        <f t="shared" ca="1" si="16"/>
        <v>0</v>
      </c>
      <c r="CB12" s="243">
        <f t="shared" ca="1" si="16"/>
        <v>0</v>
      </c>
      <c r="CC12" s="243">
        <f t="shared" ca="1" si="16"/>
        <v>0</v>
      </c>
      <c r="CD12" s="243">
        <f t="shared" ca="1" si="16"/>
        <v>0</v>
      </c>
      <c r="CE12" s="243">
        <f t="shared" ca="1" si="16"/>
        <v>0</v>
      </c>
      <c r="CF12" s="243">
        <f t="shared" ca="1" si="16"/>
        <v>0</v>
      </c>
      <c r="CG12" s="243">
        <f t="shared" ca="1" si="16"/>
        <v>0</v>
      </c>
      <c r="CH12" s="243">
        <f t="shared" ca="1" si="16"/>
        <v>0</v>
      </c>
      <c r="CI12" s="243">
        <f t="shared" ca="1" si="16"/>
        <v>0</v>
      </c>
      <c r="CJ12" s="243">
        <f t="shared" ref="CJ12:DC18" ca="1" si="17">OFFSET(INDIRECT("'"&amp;Opt_alt&amp;"'!H12"),$A12,CJ$5)*$DF12</f>
        <v>0</v>
      </c>
      <c r="CK12" s="243">
        <f t="shared" ca="1" si="17"/>
        <v>0</v>
      </c>
      <c r="CL12" s="243">
        <f t="shared" ca="1" si="17"/>
        <v>0</v>
      </c>
      <c r="CM12" s="243">
        <f t="shared" ca="1" si="17"/>
        <v>0</v>
      </c>
      <c r="CN12" s="243">
        <f t="shared" ca="1" si="17"/>
        <v>0</v>
      </c>
      <c r="CO12" s="243">
        <f t="shared" ca="1" si="17"/>
        <v>0</v>
      </c>
      <c r="CP12" s="243">
        <f t="shared" ca="1" si="17"/>
        <v>0</v>
      </c>
      <c r="CQ12" s="243">
        <f t="shared" ca="1" si="17"/>
        <v>0</v>
      </c>
      <c r="CR12" s="243">
        <f t="shared" ca="1" si="17"/>
        <v>0</v>
      </c>
      <c r="CS12" s="243">
        <f t="shared" ca="1" si="17"/>
        <v>0</v>
      </c>
      <c r="CT12" s="243">
        <f t="shared" ca="1" si="17"/>
        <v>0</v>
      </c>
      <c r="CU12" s="243">
        <f t="shared" ca="1" si="17"/>
        <v>0</v>
      </c>
      <c r="CV12" s="243">
        <f t="shared" ca="1" si="17"/>
        <v>0</v>
      </c>
      <c r="CW12" s="243">
        <f t="shared" ca="1" si="17"/>
        <v>0</v>
      </c>
      <c r="CX12" s="243">
        <f t="shared" ca="1" si="17"/>
        <v>0</v>
      </c>
      <c r="CY12" s="243">
        <f t="shared" ca="1" si="17"/>
        <v>0</v>
      </c>
      <c r="CZ12" s="243">
        <f t="shared" ca="1" si="17"/>
        <v>0</v>
      </c>
      <c r="DA12" s="243">
        <f t="shared" ca="1" si="17"/>
        <v>0</v>
      </c>
      <c r="DB12" s="243">
        <f t="shared" ca="1" si="17"/>
        <v>0</v>
      </c>
      <c r="DC12" s="243">
        <f t="shared" ca="1" si="17"/>
        <v>0</v>
      </c>
      <c r="DE12" s="113" t="str">
        <f ca="1">OFFSET(INDIRECT("'"&amp;Opt_alt&amp;"'!B12"),$A12,0)</f>
        <v>D.1.1.</v>
      </c>
      <c r="DF12">
        <v>1</v>
      </c>
      <c r="DG12">
        <f t="shared" ref="DG12:DG22" ca="1" si="18">OFFSET(INDIRECT("'"&amp;Opt_alt&amp;"'!H12"),$A12,DG$5)</f>
        <v>21</v>
      </c>
      <c r="DH12">
        <v>0</v>
      </c>
    </row>
    <row r="13" spans="1:112" ht="28.8" hidden="1">
      <c r="A13" s="68">
        <v>1</v>
      </c>
      <c r="B13" s="240" t="str">
        <f t="shared" ca="1" si="12"/>
        <v>D.1.2.</v>
      </c>
      <c r="C13" s="241" t="str">
        <f t="shared" ca="1" si="13"/>
        <v>Viešųjų pirkimų įsigyti paslaugas parengiamiesiems darbams jūrinių vėjo elektrinių plėtrai vykdymas</v>
      </c>
      <c r="D13" s="244"/>
      <c r="E13" s="242">
        <f t="shared" ca="1" si="14"/>
        <v>0.21</v>
      </c>
      <c r="F13" s="171">
        <f ca="1">H13+NPV(FD,I13:INDEX(I13:DC13,PAL))</f>
        <v>0</v>
      </c>
      <c r="G13" s="171">
        <f ca="1">SUMIF($H$5:$DC$5,"&lt;="&amp;PAL,$H13:$DC13)</f>
        <v>0</v>
      </c>
      <c r="H13" s="243">
        <f t="shared" ca="1" si="15"/>
        <v>0</v>
      </c>
      <c r="I13" s="243">
        <f t="shared" ca="1" si="15"/>
        <v>0</v>
      </c>
      <c r="J13" s="243">
        <f t="shared" ca="1" si="15"/>
        <v>0</v>
      </c>
      <c r="K13" s="243">
        <f t="shared" ca="1" si="15"/>
        <v>0</v>
      </c>
      <c r="L13" s="243">
        <f t="shared" ca="1" si="15"/>
        <v>0</v>
      </c>
      <c r="M13" s="243">
        <f t="shared" ca="1" si="15"/>
        <v>0</v>
      </c>
      <c r="N13" s="243">
        <f t="shared" ca="1" si="15"/>
        <v>0</v>
      </c>
      <c r="O13" s="243">
        <f t="shared" ca="1" si="15"/>
        <v>0</v>
      </c>
      <c r="P13" s="243">
        <f t="shared" ca="1" si="15"/>
        <v>0</v>
      </c>
      <c r="Q13" s="243">
        <f t="shared" ca="1" si="15"/>
        <v>0</v>
      </c>
      <c r="R13" s="243">
        <f t="shared" ca="1" si="15"/>
        <v>0</v>
      </c>
      <c r="S13" s="243">
        <f t="shared" ca="1" si="15"/>
        <v>0</v>
      </c>
      <c r="T13" s="243">
        <f t="shared" ca="1" si="15"/>
        <v>0</v>
      </c>
      <c r="U13" s="243">
        <f t="shared" ca="1" si="15"/>
        <v>0</v>
      </c>
      <c r="V13" s="243">
        <f t="shared" ca="1" si="15"/>
        <v>0</v>
      </c>
      <c r="W13" s="243">
        <f t="shared" ca="1" si="15"/>
        <v>0</v>
      </c>
      <c r="X13" s="243">
        <f t="shared" ca="1" si="16"/>
        <v>0</v>
      </c>
      <c r="Y13" s="243">
        <f t="shared" ca="1" si="16"/>
        <v>0</v>
      </c>
      <c r="Z13" s="243">
        <f t="shared" ca="1" si="16"/>
        <v>0</v>
      </c>
      <c r="AA13" s="243">
        <f t="shared" ca="1" si="16"/>
        <v>0</v>
      </c>
      <c r="AB13" s="243">
        <f t="shared" ca="1" si="16"/>
        <v>0</v>
      </c>
      <c r="AC13" s="243">
        <f t="shared" ca="1" si="16"/>
        <v>0</v>
      </c>
      <c r="AD13" s="243">
        <f t="shared" ca="1" si="16"/>
        <v>0</v>
      </c>
      <c r="AE13" s="243">
        <f t="shared" ca="1" si="16"/>
        <v>0</v>
      </c>
      <c r="AF13" s="243">
        <f t="shared" ca="1" si="16"/>
        <v>0</v>
      </c>
      <c r="AG13" s="243">
        <f t="shared" ca="1" si="16"/>
        <v>0</v>
      </c>
      <c r="AH13" s="243">
        <f t="shared" ca="1" si="16"/>
        <v>0</v>
      </c>
      <c r="AI13" s="243">
        <f t="shared" ca="1" si="16"/>
        <v>0</v>
      </c>
      <c r="AJ13" s="243">
        <f t="shared" ca="1" si="16"/>
        <v>0</v>
      </c>
      <c r="AK13" s="243">
        <f t="shared" ca="1" si="16"/>
        <v>0</v>
      </c>
      <c r="AL13" s="243">
        <f t="shared" ca="1" si="16"/>
        <v>0</v>
      </c>
      <c r="AM13" s="243">
        <f t="shared" ca="1" si="16"/>
        <v>0</v>
      </c>
      <c r="AN13" s="243">
        <f t="shared" ca="1" si="16"/>
        <v>0</v>
      </c>
      <c r="AO13" s="243">
        <f t="shared" ca="1" si="16"/>
        <v>0</v>
      </c>
      <c r="AP13" s="243">
        <f t="shared" ca="1" si="16"/>
        <v>0</v>
      </c>
      <c r="AQ13" s="243">
        <f t="shared" ca="1" si="16"/>
        <v>0</v>
      </c>
      <c r="AR13" s="243">
        <f t="shared" ca="1" si="16"/>
        <v>0</v>
      </c>
      <c r="AS13" s="243">
        <f t="shared" ca="1" si="16"/>
        <v>0</v>
      </c>
      <c r="AT13" s="243">
        <f t="shared" ca="1" si="16"/>
        <v>0</v>
      </c>
      <c r="AU13" s="243">
        <f t="shared" ca="1" si="16"/>
        <v>0</v>
      </c>
      <c r="AV13" s="243">
        <f t="shared" ca="1" si="16"/>
        <v>0</v>
      </c>
      <c r="AW13" s="243">
        <f t="shared" ca="1" si="16"/>
        <v>0</v>
      </c>
      <c r="AX13" s="243">
        <f t="shared" ca="1" si="16"/>
        <v>0</v>
      </c>
      <c r="AY13" s="243">
        <f t="shared" ca="1" si="16"/>
        <v>0</v>
      </c>
      <c r="AZ13" s="243">
        <f t="shared" ca="1" si="16"/>
        <v>0</v>
      </c>
      <c r="BA13" s="243">
        <f t="shared" ca="1" si="16"/>
        <v>0</v>
      </c>
      <c r="BB13" s="243">
        <f t="shared" ca="1" si="16"/>
        <v>0</v>
      </c>
      <c r="BC13" s="243">
        <f t="shared" ca="1" si="16"/>
        <v>0</v>
      </c>
      <c r="BD13" s="243">
        <f t="shared" ca="1" si="16"/>
        <v>0</v>
      </c>
      <c r="BE13" s="243">
        <f t="shared" ca="1" si="16"/>
        <v>0</v>
      </c>
      <c r="BF13" s="243">
        <f t="shared" ca="1" si="16"/>
        <v>0</v>
      </c>
      <c r="BG13" s="243">
        <f t="shared" ca="1" si="16"/>
        <v>0</v>
      </c>
      <c r="BH13" s="243">
        <f t="shared" ca="1" si="16"/>
        <v>0</v>
      </c>
      <c r="BI13" s="243">
        <f t="shared" ca="1" si="16"/>
        <v>0</v>
      </c>
      <c r="BJ13" s="243">
        <f t="shared" ca="1" si="16"/>
        <v>0</v>
      </c>
      <c r="BK13" s="243">
        <f t="shared" ca="1" si="16"/>
        <v>0</v>
      </c>
      <c r="BL13" s="243">
        <f t="shared" ca="1" si="16"/>
        <v>0</v>
      </c>
      <c r="BM13" s="243">
        <f t="shared" ca="1" si="16"/>
        <v>0</v>
      </c>
      <c r="BN13" s="243">
        <f t="shared" ca="1" si="16"/>
        <v>0</v>
      </c>
      <c r="BO13" s="243">
        <f t="shared" ca="1" si="16"/>
        <v>0</v>
      </c>
      <c r="BP13" s="243">
        <f t="shared" ca="1" si="16"/>
        <v>0</v>
      </c>
      <c r="BQ13" s="243">
        <f t="shared" ca="1" si="16"/>
        <v>0</v>
      </c>
      <c r="BR13" s="243">
        <f t="shared" ca="1" si="16"/>
        <v>0</v>
      </c>
      <c r="BS13" s="243">
        <f t="shared" ca="1" si="16"/>
        <v>0</v>
      </c>
      <c r="BT13" s="243">
        <f t="shared" ca="1" si="16"/>
        <v>0</v>
      </c>
      <c r="BU13" s="243">
        <f t="shared" ca="1" si="16"/>
        <v>0</v>
      </c>
      <c r="BV13" s="243">
        <f t="shared" ca="1" si="16"/>
        <v>0</v>
      </c>
      <c r="BW13" s="243">
        <f t="shared" ca="1" si="16"/>
        <v>0</v>
      </c>
      <c r="BX13" s="243">
        <f t="shared" ca="1" si="16"/>
        <v>0</v>
      </c>
      <c r="BY13" s="243">
        <f t="shared" ca="1" si="16"/>
        <v>0</v>
      </c>
      <c r="BZ13" s="243">
        <f t="shared" ca="1" si="16"/>
        <v>0</v>
      </c>
      <c r="CA13" s="243">
        <f t="shared" ca="1" si="16"/>
        <v>0</v>
      </c>
      <c r="CB13" s="243">
        <f t="shared" ca="1" si="16"/>
        <v>0</v>
      </c>
      <c r="CC13" s="243">
        <f t="shared" ca="1" si="16"/>
        <v>0</v>
      </c>
      <c r="CD13" s="243">
        <f t="shared" ca="1" si="16"/>
        <v>0</v>
      </c>
      <c r="CE13" s="243">
        <f t="shared" ca="1" si="16"/>
        <v>0</v>
      </c>
      <c r="CF13" s="243">
        <f t="shared" ca="1" si="16"/>
        <v>0</v>
      </c>
      <c r="CG13" s="243">
        <f t="shared" ca="1" si="16"/>
        <v>0</v>
      </c>
      <c r="CH13" s="243">
        <f t="shared" ca="1" si="16"/>
        <v>0</v>
      </c>
      <c r="CI13" s="243">
        <f t="shared" ca="1" si="16"/>
        <v>0</v>
      </c>
      <c r="CJ13" s="243">
        <f t="shared" ca="1" si="17"/>
        <v>0</v>
      </c>
      <c r="CK13" s="243">
        <f t="shared" ca="1" si="17"/>
        <v>0</v>
      </c>
      <c r="CL13" s="243">
        <f t="shared" ca="1" si="17"/>
        <v>0</v>
      </c>
      <c r="CM13" s="243">
        <f t="shared" ca="1" si="17"/>
        <v>0</v>
      </c>
      <c r="CN13" s="243">
        <f t="shared" ca="1" si="17"/>
        <v>0</v>
      </c>
      <c r="CO13" s="243">
        <f t="shared" ca="1" si="17"/>
        <v>0</v>
      </c>
      <c r="CP13" s="243">
        <f t="shared" ca="1" si="17"/>
        <v>0</v>
      </c>
      <c r="CQ13" s="243">
        <f t="shared" ca="1" si="17"/>
        <v>0</v>
      </c>
      <c r="CR13" s="243">
        <f t="shared" ca="1" si="17"/>
        <v>0</v>
      </c>
      <c r="CS13" s="243">
        <f t="shared" ca="1" si="17"/>
        <v>0</v>
      </c>
      <c r="CT13" s="243">
        <f t="shared" ca="1" si="17"/>
        <v>0</v>
      </c>
      <c r="CU13" s="243">
        <f t="shared" ca="1" si="17"/>
        <v>0</v>
      </c>
      <c r="CV13" s="243">
        <f t="shared" ca="1" si="17"/>
        <v>0</v>
      </c>
      <c r="CW13" s="243">
        <f t="shared" ca="1" si="17"/>
        <v>0</v>
      </c>
      <c r="CX13" s="243">
        <f t="shared" ca="1" si="17"/>
        <v>0</v>
      </c>
      <c r="CY13" s="243">
        <f t="shared" ca="1" si="17"/>
        <v>0</v>
      </c>
      <c r="CZ13" s="243">
        <f t="shared" ca="1" si="17"/>
        <v>0</v>
      </c>
      <c r="DA13" s="243">
        <f t="shared" ca="1" si="17"/>
        <v>0</v>
      </c>
      <c r="DB13" s="243">
        <f t="shared" ca="1" si="17"/>
        <v>0</v>
      </c>
      <c r="DC13" s="243">
        <f t="shared" ca="1" si="17"/>
        <v>0</v>
      </c>
      <c r="DE13" s="113" t="str">
        <f ca="1">OFFSET(INDIRECT("'"&amp;Opt_alt&amp;"'!B12"),$A13,0)</f>
        <v>D.1.2.</v>
      </c>
      <c r="DF13">
        <f t="shared" ref="DF13:DF23" ca="1" si="19">VLOOKUP(DE13,scenarijai,$DF$6,FALSE)</f>
        <v>1</v>
      </c>
      <c r="DG13">
        <f t="shared" ca="1" si="18"/>
        <v>21</v>
      </c>
      <c r="DH13">
        <v>0</v>
      </c>
    </row>
    <row r="14" spans="1:112" ht="28.8" hidden="1">
      <c r="A14" s="68">
        <v>2</v>
      </c>
      <c r="B14" s="240" t="str">
        <f t="shared" ca="1" si="12"/>
        <v>D.1.3.</v>
      </c>
      <c r="C14" s="241" t="str">
        <f t="shared" ca="1" si="13"/>
        <v>Projektų finansavimo sąlygų aprašo parengimas naujiems elektros energijos gamybos iš AEI pajėgumams kurti</v>
      </c>
      <c r="D14" s="244"/>
      <c r="E14" s="242">
        <f t="shared" ca="1" si="14"/>
        <v>0.21</v>
      </c>
      <c r="F14" s="171">
        <f ca="1">H14+NPV(FD,I14:INDEX(I14:DC14,PAL))</f>
        <v>0</v>
      </c>
      <c r="G14" s="171">
        <f ca="1">SUMIF($H$5:$DC$5,"&lt;="&amp;PAL,$H14:$DC14)</f>
        <v>0</v>
      </c>
      <c r="H14" s="243">
        <f t="shared" ca="1" si="15"/>
        <v>0</v>
      </c>
      <c r="I14" s="243">
        <f t="shared" ca="1" si="15"/>
        <v>0</v>
      </c>
      <c r="J14" s="243">
        <f t="shared" ca="1" si="15"/>
        <v>0</v>
      </c>
      <c r="K14" s="243">
        <f t="shared" ca="1" si="15"/>
        <v>0</v>
      </c>
      <c r="L14" s="243">
        <f t="shared" ca="1" si="15"/>
        <v>0</v>
      </c>
      <c r="M14" s="243">
        <f t="shared" ca="1" si="15"/>
        <v>0</v>
      </c>
      <c r="N14" s="243">
        <f t="shared" ca="1" si="15"/>
        <v>0</v>
      </c>
      <c r="O14" s="243">
        <f t="shared" ca="1" si="15"/>
        <v>0</v>
      </c>
      <c r="P14" s="243">
        <f t="shared" ca="1" si="15"/>
        <v>0</v>
      </c>
      <c r="Q14" s="243">
        <f t="shared" ca="1" si="15"/>
        <v>0</v>
      </c>
      <c r="R14" s="243">
        <f t="shared" ca="1" si="15"/>
        <v>0</v>
      </c>
      <c r="S14" s="243">
        <f t="shared" ca="1" si="15"/>
        <v>0</v>
      </c>
      <c r="T14" s="243">
        <f t="shared" ca="1" si="15"/>
        <v>0</v>
      </c>
      <c r="U14" s="243">
        <f t="shared" ca="1" si="15"/>
        <v>0</v>
      </c>
      <c r="V14" s="243">
        <f t="shared" ca="1" si="15"/>
        <v>0</v>
      </c>
      <c r="W14" s="243">
        <f t="shared" ca="1" si="15"/>
        <v>0</v>
      </c>
      <c r="X14" s="243">
        <f t="shared" ca="1" si="16"/>
        <v>0</v>
      </c>
      <c r="Y14" s="243">
        <f t="shared" ca="1" si="16"/>
        <v>0</v>
      </c>
      <c r="Z14" s="243">
        <f t="shared" ca="1" si="16"/>
        <v>0</v>
      </c>
      <c r="AA14" s="243">
        <f t="shared" ca="1" si="16"/>
        <v>0</v>
      </c>
      <c r="AB14" s="243">
        <f t="shared" ca="1" si="16"/>
        <v>0</v>
      </c>
      <c r="AC14" s="243">
        <f t="shared" ca="1" si="16"/>
        <v>0</v>
      </c>
      <c r="AD14" s="243">
        <f t="shared" ca="1" si="16"/>
        <v>0</v>
      </c>
      <c r="AE14" s="243">
        <f t="shared" ca="1" si="16"/>
        <v>0</v>
      </c>
      <c r="AF14" s="243">
        <f t="shared" ca="1" si="16"/>
        <v>0</v>
      </c>
      <c r="AG14" s="243">
        <f t="shared" ca="1" si="16"/>
        <v>0</v>
      </c>
      <c r="AH14" s="243">
        <f t="shared" ca="1" si="16"/>
        <v>0</v>
      </c>
      <c r="AI14" s="243">
        <f t="shared" ca="1" si="16"/>
        <v>0</v>
      </c>
      <c r="AJ14" s="243">
        <f t="shared" ca="1" si="16"/>
        <v>0</v>
      </c>
      <c r="AK14" s="243">
        <f t="shared" ca="1" si="16"/>
        <v>0</v>
      </c>
      <c r="AL14" s="243">
        <f t="shared" ca="1" si="16"/>
        <v>0</v>
      </c>
      <c r="AM14" s="243">
        <f t="shared" ca="1" si="16"/>
        <v>0</v>
      </c>
      <c r="AN14" s="243">
        <f t="shared" ca="1" si="16"/>
        <v>0</v>
      </c>
      <c r="AO14" s="243">
        <f t="shared" ca="1" si="16"/>
        <v>0</v>
      </c>
      <c r="AP14" s="243">
        <f t="shared" ca="1" si="16"/>
        <v>0</v>
      </c>
      <c r="AQ14" s="243">
        <f t="shared" ca="1" si="16"/>
        <v>0</v>
      </c>
      <c r="AR14" s="243">
        <f t="shared" ca="1" si="16"/>
        <v>0</v>
      </c>
      <c r="AS14" s="243">
        <f t="shared" ca="1" si="16"/>
        <v>0</v>
      </c>
      <c r="AT14" s="243">
        <f t="shared" ca="1" si="16"/>
        <v>0</v>
      </c>
      <c r="AU14" s="243">
        <f t="shared" ca="1" si="16"/>
        <v>0</v>
      </c>
      <c r="AV14" s="243">
        <f t="shared" ca="1" si="16"/>
        <v>0</v>
      </c>
      <c r="AW14" s="243">
        <f t="shared" ca="1" si="16"/>
        <v>0</v>
      </c>
      <c r="AX14" s="243">
        <f t="shared" ca="1" si="16"/>
        <v>0</v>
      </c>
      <c r="AY14" s="243">
        <f t="shared" ca="1" si="16"/>
        <v>0</v>
      </c>
      <c r="AZ14" s="243">
        <f t="shared" ca="1" si="16"/>
        <v>0</v>
      </c>
      <c r="BA14" s="243">
        <f t="shared" ca="1" si="16"/>
        <v>0</v>
      </c>
      <c r="BB14" s="243">
        <f t="shared" ca="1" si="16"/>
        <v>0</v>
      </c>
      <c r="BC14" s="243">
        <f t="shared" ca="1" si="16"/>
        <v>0</v>
      </c>
      <c r="BD14" s="243">
        <f t="shared" ca="1" si="16"/>
        <v>0</v>
      </c>
      <c r="BE14" s="243">
        <f t="shared" ca="1" si="16"/>
        <v>0</v>
      </c>
      <c r="BF14" s="243">
        <f t="shared" ca="1" si="16"/>
        <v>0</v>
      </c>
      <c r="BG14" s="243">
        <f t="shared" ca="1" si="16"/>
        <v>0</v>
      </c>
      <c r="BH14" s="243">
        <f t="shared" ca="1" si="16"/>
        <v>0</v>
      </c>
      <c r="BI14" s="243">
        <f t="shared" ca="1" si="16"/>
        <v>0</v>
      </c>
      <c r="BJ14" s="243">
        <f t="shared" ca="1" si="16"/>
        <v>0</v>
      </c>
      <c r="BK14" s="243">
        <f t="shared" ca="1" si="16"/>
        <v>0</v>
      </c>
      <c r="BL14" s="243">
        <f t="shared" ca="1" si="16"/>
        <v>0</v>
      </c>
      <c r="BM14" s="243">
        <f t="shared" ca="1" si="16"/>
        <v>0</v>
      </c>
      <c r="BN14" s="243">
        <f t="shared" ca="1" si="16"/>
        <v>0</v>
      </c>
      <c r="BO14" s="243">
        <f t="shared" ca="1" si="16"/>
        <v>0</v>
      </c>
      <c r="BP14" s="243">
        <f t="shared" ca="1" si="16"/>
        <v>0</v>
      </c>
      <c r="BQ14" s="243">
        <f t="shared" ca="1" si="16"/>
        <v>0</v>
      </c>
      <c r="BR14" s="243">
        <f t="shared" ca="1" si="16"/>
        <v>0</v>
      </c>
      <c r="BS14" s="243">
        <f t="shared" ca="1" si="16"/>
        <v>0</v>
      </c>
      <c r="BT14" s="243">
        <f t="shared" ca="1" si="16"/>
        <v>0</v>
      </c>
      <c r="BU14" s="243">
        <f t="shared" ca="1" si="16"/>
        <v>0</v>
      </c>
      <c r="BV14" s="243">
        <f t="shared" ca="1" si="16"/>
        <v>0</v>
      </c>
      <c r="BW14" s="243">
        <f t="shared" ca="1" si="16"/>
        <v>0</v>
      </c>
      <c r="BX14" s="243">
        <f t="shared" ca="1" si="16"/>
        <v>0</v>
      </c>
      <c r="BY14" s="243">
        <f t="shared" ca="1" si="16"/>
        <v>0</v>
      </c>
      <c r="BZ14" s="243">
        <f t="shared" ca="1" si="16"/>
        <v>0</v>
      </c>
      <c r="CA14" s="243">
        <f t="shared" ca="1" si="16"/>
        <v>0</v>
      </c>
      <c r="CB14" s="243">
        <f t="shared" ca="1" si="16"/>
        <v>0</v>
      </c>
      <c r="CC14" s="243">
        <f t="shared" ca="1" si="16"/>
        <v>0</v>
      </c>
      <c r="CD14" s="243">
        <f t="shared" ca="1" si="16"/>
        <v>0</v>
      </c>
      <c r="CE14" s="243">
        <f t="shared" ca="1" si="16"/>
        <v>0</v>
      </c>
      <c r="CF14" s="243">
        <f t="shared" ca="1" si="16"/>
        <v>0</v>
      </c>
      <c r="CG14" s="243">
        <f t="shared" ca="1" si="16"/>
        <v>0</v>
      </c>
      <c r="CH14" s="243">
        <f t="shared" ca="1" si="16"/>
        <v>0</v>
      </c>
      <c r="CI14" s="243">
        <f t="shared" ca="1" si="16"/>
        <v>0</v>
      </c>
      <c r="CJ14" s="243">
        <f t="shared" ca="1" si="17"/>
        <v>0</v>
      </c>
      <c r="CK14" s="243">
        <f t="shared" ca="1" si="17"/>
        <v>0</v>
      </c>
      <c r="CL14" s="243">
        <f t="shared" ca="1" si="17"/>
        <v>0</v>
      </c>
      <c r="CM14" s="243">
        <f t="shared" ca="1" si="17"/>
        <v>0</v>
      </c>
      <c r="CN14" s="243">
        <f t="shared" ca="1" si="17"/>
        <v>0</v>
      </c>
      <c r="CO14" s="243">
        <f t="shared" ca="1" si="17"/>
        <v>0</v>
      </c>
      <c r="CP14" s="243">
        <f t="shared" ca="1" si="17"/>
        <v>0</v>
      </c>
      <c r="CQ14" s="243">
        <f t="shared" ca="1" si="17"/>
        <v>0</v>
      </c>
      <c r="CR14" s="243">
        <f t="shared" ca="1" si="17"/>
        <v>0</v>
      </c>
      <c r="CS14" s="243">
        <f t="shared" ca="1" si="17"/>
        <v>0</v>
      </c>
      <c r="CT14" s="243">
        <f t="shared" ca="1" si="17"/>
        <v>0</v>
      </c>
      <c r="CU14" s="243">
        <f t="shared" ca="1" si="17"/>
        <v>0</v>
      </c>
      <c r="CV14" s="243">
        <f t="shared" ca="1" si="17"/>
        <v>0</v>
      </c>
      <c r="CW14" s="243">
        <f t="shared" ca="1" si="17"/>
        <v>0</v>
      </c>
      <c r="CX14" s="243">
        <f t="shared" ca="1" si="17"/>
        <v>0</v>
      </c>
      <c r="CY14" s="243">
        <f t="shared" ca="1" si="17"/>
        <v>0</v>
      </c>
      <c r="CZ14" s="243">
        <f t="shared" ca="1" si="17"/>
        <v>0</v>
      </c>
      <c r="DA14" s="243">
        <f t="shared" ca="1" si="17"/>
        <v>0</v>
      </c>
      <c r="DB14" s="243">
        <f t="shared" ca="1" si="17"/>
        <v>0</v>
      </c>
      <c r="DC14" s="243">
        <f t="shared" ca="1" si="17"/>
        <v>0</v>
      </c>
      <c r="DE14" s="113" t="str">
        <f t="shared" ref="DE14:DE75" ca="1" si="20">OFFSET(INDIRECT("'"&amp;Opt_alt&amp;"'!B12"),$A14,0)</f>
        <v>D.1.3.</v>
      </c>
      <c r="DF14">
        <f t="shared" ca="1" si="19"/>
        <v>1</v>
      </c>
      <c r="DG14">
        <f t="shared" ca="1" si="18"/>
        <v>21</v>
      </c>
      <c r="DH14">
        <v>0</v>
      </c>
    </row>
    <row r="15" spans="1:112" ht="28.8" hidden="1">
      <c r="A15" s="68">
        <v>3</v>
      </c>
      <c r="B15" s="240" t="str">
        <f t="shared" ca="1" si="12"/>
        <v>D.1.4.</v>
      </c>
      <c r="C15" s="241" t="str">
        <f t="shared" ca="1" si="13"/>
        <v>Projektų finansavimo sąlygų aprašo parengimas naujiems (individualių) elektros energijos iš AEI saugojimo pajėgumai kurti</v>
      </c>
      <c r="D15" s="244"/>
      <c r="E15" s="242">
        <f t="shared" ca="1" si="14"/>
        <v>0.21</v>
      </c>
      <c r="F15" s="171">
        <f ca="1">H15+NPV(FD,I15:INDEX(I15:DC15,PAL))</f>
        <v>0</v>
      </c>
      <c r="G15" s="171">
        <f ca="1">SUMIF($H$5:$DC$5,"&lt;="&amp;PAL,$H15:$DC15)</f>
        <v>0</v>
      </c>
      <c r="H15" s="243">
        <f t="shared" ca="1" si="15"/>
        <v>0</v>
      </c>
      <c r="I15" s="243">
        <f t="shared" ca="1" si="15"/>
        <v>0</v>
      </c>
      <c r="J15" s="243">
        <f t="shared" ca="1" si="15"/>
        <v>0</v>
      </c>
      <c r="K15" s="243">
        <f t="shared" ca="1" si="15"/>
        <v>0</v>
      </c>
      <c r="L15" s="243">
        <f t="shared" ca="1" si="15"/>
        <v>0</v>
      </c>
      <c r="M15" s="243">
        <f t="shared" ca="1" si="15"/>
        <v>0</v>
      </c>
      <c r="N15" s="243">
        <f t="shared" ca="1" si="15"/>
        <v>0</v>
      </c>
      <c r="O15" s="243">
        <f t="shared" ca="1" si="15"/>
        <v>0</v>
      </c>
      <c r="P15" s="243">
        <f t="shared" ca="1" si="15"/>
        <v>0</v>
      </c>
      <c r="Q15" s="243">
        <f t="shared" ca="1" si="15"/>
        <v>0</v>
      </c>
      <c r="R15" s="243">
        <f t="shared" ca="1" si="15"/>
        <v>0</v>
      </c>
      <c r="S15" s="243">
        <f t="shared" ca="1" si="15"/>
        <v>0</v>
      </c>
      <c r="T15" s="243">
        <f t="shared" ca="1" si="15"/>
        <v>0</v>
      </c>
      <c r="U15" s="243">
        <f t="shared" ca="1" si="15"/>
        <v>0</v>
      </c>
      <c r="V15" s="243">
        <f t="shared" ca="1" si="15"/>
        <v>0</v>
      </c>
      <c r="W15" s="243">
        <f t="shared" ca="1" si="15"/>
        <v>0</v>
      </c>
      <c r="X15" s="243">
        <f t="shared" ca="1" si="16"/>
        <v>0</v>
      </c>
      <c r="Y15" s="243">
        <f t="shared" ca="1" si="16"/>
        <v>0</v>
      </c>
      <c r="Z15" s="243">
        <f t="shared" ca="1" si="16"/>
        <v>0</v>
      </c>
      <c r="AA15" s="243">
        <f t="shared" ca="1" si="16"/>
        <v>0</v>
      </c>
      <c r="AB15" s="243">
        <f t="shared" ca="1" si="16"/>
        <v>0</v>
      </c>
      <c r="AC15" s="243">
        <f t="shared" ca="1" si="16"/>
        <v>0</v>
      </c>
      <c r="AD15" s="243">
        <f t="shared" ca="1" si="16"/>
        <v>0</v>
      </c>
      <c r="AE15" s="243">
        <f t="shared" ca="1" si="16"/>
        <v>0</v>
      </c>
      <c r="AF15" s="243">
        <f t="shared" ca="1" si="16"/>
        <v>0</v>
      </c>
      <c r="AG15" s="243">
        <f t="shared" ca="1" si="16"/>
        <v>0</v>
      </c>
      <c r="AH15" s="243">
        <f t="shared" ca="1" si="16"/>
        <v>0</v>
      </c>
      <c r="AI15" s="243">
        <f t="shared" ca="1" si="16"/>
        <v>0</v>
      </c>
      <c r="AJ15" s="243">
        <f t="shared" ca="1" si="16"/>
        <v>0</v>
      </c>
      <c r="AK15" s="243">
        <f t="shared" ca="1" si="16"/>
        <v>0</v>
      </c>
      <c r="AL15" s="243">
        <f t="shared" ca="1" si="16"/>
        <v>0</v>
      </c>
      <c r="AM15" s="243">
        <f t="shared" ca="1" si="16"/>
        <v>0</v>
      </c>
      <c r="AN15" s="243">
        <f t="shared" ca="1" si="16"/>
        <v>0</v>
      </c>
      <c r="AO15" s="243">
        <f t="shared" ca="1" si="16"/>
        <v>0</v>
      </c>
      <c r="AP15" s="243">
        <f t="shared" ca="1" si="16"/>
        <v>0</v>
      </c>
      <c r="AQ15" s="243">
        <f t="shared" ca="1" si="16"/>
        <v>0</v>
      </c>
      <c r="AR15" s="243">
        <f t="shared" ca="1" si="16"/>
        <v>0</v>
      </c>
      <c r="AS15" s="243">
        <f t="shared" ca="1" si="16"/>
        <v>0</v>
      </c>
      <c r="AT15" s="243">
        <f t="shared" ca="1" si="16"/>
        <v>0</v>
      </c>
      <c r="AU15" s="243">
        <f t="shared" ca="1" si="16"/>
        <v>0</v>
      </c>
      <c r="AV15" s="243">
        <f t="shared" ca="1" si="16"/>
        <v>0</v>
      </c>
      <c r="AW15" s="243">
        <f t="shared" ca="1" si="16"/>
        <v>0</v>
      </c>
      <c r="AX15" s="243">
        <f t="shared" ca="1" si="16"/>
        <v>0</v>
      </c>
      <c r="AY15" s="243">
        <f t="shared" ca="1" si="16"/>
        <v>0</v>
      </c>
      <c r="AZ15" s="243">
        <f t="shared" ca="1" si="16"/>
        <v>0</v>
      </c>
      <c r="BA15" s="243">
        <f t="shared" ca="1" si="16"/>
        <v>0</v>
      </c>
      <c r="BB15" s="243">
        <f t="shared" ca="1" si="16"/>
        <v>0</v>
      </c>
      <c r="BC15" s="243">
        <f t="shared" ca="1" si="16"/>
        <v>0</v>
      </c>
      <c r="BD15" s="243">
        <f t="shared" ca="1" si="16"/>
        <v>0</v>
      </c>
      <c r="BE15" s="243">
        <f t="shared" ca="1" si="16"/>
        <v>0</v>
      </c>
      <c r="BF15" s="243">
        <f t="shared" ca="1" si="16"/>
        <v>0</v>
      </c>
      <c r="BG15" s="243">
        <f t="shared" ca="1" si="16"/>
        <v>0</v>
      </c>
      <c r="BH15" s="243">
        <f t="shared" ca="1" si="16"/>
        <v>0</v>
      </c>
      <c r="BI15" s="243">
        <f t="shared" ca="1" si="16"/>
        <v>0</v>
      </c>
      <c r="BJ15" s="243">
        <f t="shared" ca="1" si="16"/>
        <v>0</v>
      </c>
      <c r="BK15" s="243">
        <f t="shared" ca="1" si="16"/>
        <v>0</v>
      </c>
      <c r="BL15" s="243">
        <f t="shared" ca="1" si="16"/>
        <v>0</v>
      </c>
      <c r="BM15" s="243">
        <f t="shared" ca="1" si="16"/>
        <v>0</v>
      </c>
      <c r="BN15" s="243">
        <f t="shared" ca="1" si="16"/>
        <v>0</v>
      </c>
      <c r="BO15" s="243">
        <f t="shared" ca="1" si="16"/>
        <v>0</v>
      </c>
      <c r="BP15" s="243">
        <f t="shared" ca="1" si="16"/>
        <v>0</v>
      </c>
      <c r="BQ15" s="243">
        <f t="shared" ca="1" si="16"/>
        <v>0</v>
      </c>
      <c r="BR15" s="243">
        <f t="shared" ca="1" si="16"/>
        <v>0</v>
      </c>
      <c r="BS15" s="243">
        <f t="shared" ca="1" si="16"/>
        <v>0</v>
      </c>
      <c r="BT15" s="243">
        <f t="shared" ca="1" si="16"/>
        <v>0</v>
      </c>
      <c r="BU15" s="243">
        <f t="shared" ca="1" si="16"/>
        <v>0</v>
      </c>
      <c r="BV15" s="243">
        <f t="shared" ca="1" si="16"/>
        <v>0</v>
      </c>
      <c r="BW15" s="243">
        <f t="shared" ca="1" si="16"/>
        <v>0</v>
      </c>
      <c r="BX15" s="243">
        <f t="shared" ca="1" si="16"/>
        <v>0</v>
      </c>
      <c r="BY15" s="243">
        <f t="shared" ca="1" si="16"/>
        <v>0</v>
      </c>
      <c r="BZ15" s="243">
        <f t="shared" ca="1" si="16"/>
        <v>0</v>
      </c>
      <c r="CA15" s="243">
        <f t="shared" ca="1" si="16"/>
        <v>0</v>
      </c>
      <c r="CB15" s="243">
        <f t="shared" ca="1" si="16"/>
        <v>0</v>
      </c>
      <c r="CC15" s="243">
        <f t="shared" ca="1" si="16"/>
        <v>0</v>
      </c>
      <c r="CD15" s="243">
        <f t="shared" ca="1" si="16"/>
        <v>0</v>
      </c>
      <c r="CE15" s="243">
        <f t="shared" ca="1" si="16"/>
        <v>0</v>
      </c>
      <c r="CF15" s="243">
        <f t="shared" ca="1" si="16"/>
        <v>0</v>
      </c>
      <c r="CG15" s="243">
        <f t="shared" ca="1" si="16"/>
        <v>0</v>
      </c>
      <c r="CH15" s="243">
        <f t="shared" ca="1" si="16"/>
        <v>0</v>
      </c>
      <c r="CI15" s="243">
        <f t="shared" ref="CI15" ca="1" si="21">OFFSET(INDIRECT("'"&amp;Opt_alt&amp;"'!H12"),$A15,CI$5)*$DF15</f>
        <v>0</v>
      </c>
      <c r="CJ15" s="243">
        <f t="shared" ca="1" si="17"/>
        <v>0</v>
      </c>
      <c r="CK15" s="243">
        <f t="shared" ca="1" si="17"/>
        <v>0</v>
      </c>
      <c r="CL15" s="243">
        <f t="shared" ca="1" si="17"/>
        <v>0</v>
      </c>
      <c r="CM15" s="243">
        <f t="shared" ca="1" si="17"/>
        <v>0</v>
      </c>
      <c r="CN15" s="243">
        <f t="shared" ca="1" si="17"/>
        <v>0</v>
      </c>
      <c r="CO15" s="243">
        <f t="shared" ca="1" si="17"/>
        <v>0</v>
      </c>
      <c r="CP15" s="243">
        <f t="shared" ca="1" si="17"/>
        <v>0</v>
      </c>
      <c r="CQ15" s="243">
        <f t="shared" ca="1" si="17"/>
        <v>0</v>
      </c>
      <c r="CR15" s="243">
        <f t="shared" ca="1" si="17"/>
        <v>0</v>
      </c>
      <c r="CS15" s="243">
        <f t="shared" ca="1" si="17"/>
        <v>0</v>
      </c>
      <c r="CT15" s="243">
        <f t="shared" ca="1" si="17"/>
        <v>0</v>
      </c>
      <c r="CU15" s="243">
        <f t="shared" ca="1" si="17"/>
        <v>0</v>
      </c>
      <c r="CV15" s="243">
        <f t="shared" ca="1" si="17"/>
        <v>0</v>
      </c>
      <c r="CW15" s="243">
        <f t="shared" ca="1" si="17"/>
        <v>0</v>
      </c>
      <c r="CX15" s="243">
        <f t="shared" ca="1" si="17"/>
        <v>0</v>
      </c>
      <c r="CY15" s="243">
        <f t="shared" ca="1" si="17"/>
        <v>0</v>
      </c>
      <c r="CZ15" s="243">
        <f t="shared" ca="1" si="17"/>
        <v>0</v>
      </c>
      <c r="DA15" s="243">
        <f t="shared" ca="1" si="17"/>
        <v>0</v>
      </c>
      <c r="DB15" s="243">
        <f t="shared" ca="1" si="17"/>
        <v>0</v>
      </c>
      <c r="DC15" s="243">
        <f t="shared" ca="1" si="17"/>
        <v>0</v>
      </c>
      <c r="DE15" s="113" t="str">
        <f t="shared" ca="1" si="20"/>
        <v>D.1.4.</v>
      </c>
      <c r="DF15">
        <f t="shared" ca="1" si="19"/>
        <v>1</v>
      </c>
      <c r="DG15">
        <f t="shared" ca="1" si="18"/>
        <v>21</v>
      </c>
      <c r="DH15">
        <v>0</v>
      </c>
    </row>
    <row r="16" spans="1:112" hidden="1">
      <c r="A16" s="68">
        <v>4</v>
      </c>
      <c r="B16" s="240" t="str">
        <f t="shared" ca="1" si="12"/>
        <v>D.1.5.</v>
      </c>
      <c r="C16" s="241" t="str">
        <f t="shared" ca="1" si="13"/>
        <v>Investicinės aplinkos gerinimas AEI plėtotojams</v>
      </c>
      <c r="D16" s="244"/>
      <c r="E16" s="242">
        <f t="shared" ca="1" si="14"/>
        <v>0.21</v>
      </c>
      <c r="F16" s="171">
        <f ca="1">H16+NPV(FD,I16:INDEX(I16:DC16,PAL))</f>
        <v>0</v>
      </c>
      <c r="G16" s="171">
        <f ca="1">SUMIF($H$5:$DC$5,"&lt;="&amp;PAL,$H16:$DC16)</f>
        <v>0</v>
      </c>
      <c r="H16" s="243">
        <f t="shared" ca="1" si="15"/>
        <v>0</v>
      </c>
      <c r="I16" s="243">
        <f t="shared" ca="1" si="15"/>
        <v>0</v>
      </c>
      <c r="J16" s="243">
        <f t="shared" ca="1" si="15"/>
        <v>0</v>
      </c>
      <c r="K16" s="243">
        <f t="shared" ca="1" si="15"/>
        <v>0</v>
      </c>
      <c r="L16" s="243">
        <f t="shared" ca="1" si="15"/>
        <v>0</v>
      </c>
      <c r="M16" s="243">
        <f t="shared" ca="1" si="15"/>
        <v>0</v>
      </c>
      <c r="N16" s="243">
        <f t="shared" ca="1" si="15"/>
        <v>0</v>
      </c>
      <c r="O16" s="243">
        <f t="shared" ca="1" si="15"/>
        <v>0</v>
      </c>
      <c r="P16" s="243">
        <f t="shared" ca="1" si="15"/>
        <v>0</v>
      </c>
      <c r="Q16" s="243">
        <f t="shared" ca="1" si="15"/>
        <v>0</v>
      </c>
      <c r="R16" s="243">
        <f t="shared" ca="1" si="15"/>
        <v>0</v>
      </c>
      <c r="S16" s="243">
        <f t="shared" ca="1" si="15"/>
        <v>0</v>
      </c>
      <c r="T16" s="243">
        <f t="shared" ca="1" si="15"/>
        <v>0</v>
      </c>
      <c r="U16" s="243">
        <f t="shared" ca="1" si="15"/>
        <v>0</v>
      </c>
      <c r="V16" s="243">
        <f t="shared" ca="1" si="15"/>
        <v>0</v>
      </c>
      <c r="W16" s="243">
        <f t="shared" ca="1" si="15"/>
        <v>0</v>
      </c>
      <c r="X16" s="243">
        <f t="shared" ref="X16:CI19" ca="1" si="22">OFFSET(INDIRECT("'"&amp;Opt_alt&amp;"'!H12"),$A16,X$5)*$DF16</f>
        <v>0</v>
      </c>
      <c r="Y16" s="243">
        <f t="shared" ca="1" si="22"/>
        <v>0</v>
      </c>
      <c r="Z16" s="243">
        <f t="shared" ca="1" si="22"/>
        <v>0</v>
      </c>
      <c r="AA16" s="243">
        <f t="shared" ca="1" si="22"/>
        <v>0</v>
      </c>
      <c r="AB16" s="243">
        <f t="shared" ca="1" si="22"/>
        <v>0</v>
      </c>
      <c r="AC16" s="243">
        <f t="shared" ca="1" si="22"/>
        <v>0</v>
      </c>
      <c r="AD16" s="243">
        <f t="shared" ca="1" si="22"/>
        <v>0</v>
      </c>
      <c r="AE16" s="243">
        <f t="shared" ca="1" si="22"/>
        <v>0</v>
      </c>
      <c r="AF16" s="243">
        <f t="shared" ca="1" si="22"/>
        <v>0</v>
      </c>
      <c r="AG16" s="243">
        <f t="shared" ca="1" si="22"/>
        <v>0</v>
      </c>
      <c r="AH16" s="243">
        <f t="shared" ca="1" si="22"/>
        <v>0</v>
      </c>
      <c r="AI16" s="243">
        <f t="shared" ca="1" si="22"/>
        <v>0</v>
      </c>
      <c r="AJ16" s="243">
        <f t="shared" ca="1" si="22"/>
        <v>0</v>
      </c>
      <c r="AK16" s="243">
        <f t="shared" ca="1" si="22"/>
        <v>0</v>
      </c>
      <c r="AL16" s="243">
        <f t="shared" ca="1" si="22"/>
        <v>0</v>
      </c>
      <c r="AM16" s="243">
        <f t="shared" ca="1" si="22"/>
        <v>0</v>
      </c>
      <c r="AN16" s="243">
        <f t="shared" ca="1" si="22"/>
        <v>0</v>
      </c>
      <c r="AO16" s="243">
        <f t="shared" ca="1" si="22"/>
        <v>0</v>
      </c>
      <c r="AP16" s="243">
        <f t="shared" ca="1" si="22"/>
        <v>0</v>
      </c>
      <c r="AQ16" s="243">
        <f t="shared" ca="1" si="22"/>
        <v>0</v>
      </c>
      <c r="AR16" s="243">
        <f t="shared" ca="1" si="22"/>
        <v>0</v>
      </c>
      <c r="AS16" s="243">
        <f t="shared" ca="1" si="22"/>
        <v>0</v>
      </c>
      <c r="AT16" s="243">
        <f t="shared" ca="1" si="22"/>
        <v>0</v>
      </c>
      <c r="AU16" s="243">
        <f t="shared" ca="1" si="22"/>
        <v>0</v>
      </c>
      <c r="AV16" s="243">
        <f t="shared" ca="1" si="22"/>
        <v>0</v>
      </c>
      <c r="AW16" s="243">
        <f t="shared" ca="1" si="22"/>
        <v>0</v>
      </c>
      <c r="AX16" s="243">
        <f t="shared" ca="1" si="22"/>
        <v>0</v>
      </c>
      <c r="AY16" s="243">
        <f t="shared" ca="1" si="22"/>
        <v>0</v>
      </c>
      <c r="AZ16" s="243">
        <f t="shared" ca="1" si="22"/>
        <v>0</v>
      </c>
      <c r="BA16" s="243">
        <f t="shared" ca="1" si="22"/>
        <v>0</v>
      </c>
      <c r="BB16" s="243">
        <f t="shared" ca="1" si="22"/>
        <v>0</v>
      </c>
      <c r="BC16" s="243">
        <f t="shared" ca="1" si="22"/>
        <v>0</v>
      </c>
      <c r="BD16" s="243">
        <f t="shared" ca="1" si="22"/>
        <v>0</v>
      </c>
      <c r="BE16" s="243">
        <f t="shared" ca="1" si="22"/>
        <v>0</v>
      </c>
      <c r="BF16" s="243">
        <f t="shared" ca="1" si="22"/>
        <v>0</v>
      </c>
      <c r="BG16" s="243">
        <f t="shared" ca="1" si="22"/>
        <v>0</v>
      </c>
      <c r="BH16" s="243">
        <f t="shared" ca="1" si="22"/>
        <v>0</v>
      </c>
      <c r="BI16" s="243">
        <f t="shared" ca="1" si="22"/>
        <v>0</v>
      </c>
      <c r="BJ16" s="243">
        <f t="shared" ca="1" si="22"/>
        <v>0</v>
      </c>
      <c r="BK16" s="243">
        <f t="shared" ca="1" si="22"/>
        <v>0</v>
      </c>
      <c r="BL16" s="243">
        <f t="shared" ca="1" si="22"/>
        <v>0</v>
      </c>
      <c r="BM16" s="243">
        <f t="shared" ca="1" si="22"/>
        <v>0</v>
      </c>
      <c r="BN16" s="243">
        <f t="shared" ca="1" si="22"/>
        <v>0</v>
      </c>
      <c r="BO16" s="243">
        <f t="shared" ca="1" si="22"/>
        <v>0</v>
      </c>
      <c r="BP16" s="243">
        <f t="shared" ca="1" si="22"/>
        <v>0</v>
      </c>
      <c r="BQ16" s="243">
        <f t="shared" ca="1" si="22"/>
        <v>0</v>
      </c>
      <c r="BR16" s="243">
        <f t="shared" ca="1" si="22"/>
        <v>0</v>
      </c>
      <c r="BS16" s="243">
        <f t="shared" ca="1" si="22"/>
        <v>0</v>
      </c>
      <c r="BT16" s="243">
        <f t="shared" ca="1" si="22"/>
        <v>0</v>
      </c>
      <c r="BU16" s="243">
        <f t="shared" ca="1" si="22"/>
        <v>0</v>
      </c>
      <c r="BV16" s="243">
        <f t="shared" ca="1" si="22"/>
        <v>0</v>
      </c>
      <c r="BW16" s="243">
        <f t="shared" ca="1" si="22"/>
        <v>0</v>
      </c>
      <c r="BX16" s="243">
        <f t="shared" ca="1" si="22"/>
        <v>0</v>
      </c>
      <c r="BY16" s="243">
        <f t="shared" ca="1" si="22"/>
        <v>0</v>
      </c>
      <c r="BZ16" s="243">
        <f t="shared" ca="1" si="22"/>
        <v>0</v>
      </c>
      <c r="CA16" s="243">
        <f t="shared" ca="1" si="22"/>
        <v>0</v>
      </c>
      <c r="CB16" s="243">
        <f t="shared" ca="1" si="22"/>
        <v>0</v>
      </c>
      <c r="CC16" s="243">
        <f t="shared" ca="1" si="22"/>
        <v>0</v>
      </c>
      <c r="CD16" s="243">
        <f t="shared" ca="1" si="22"/>
        <v>0</v>
      </c>
      <c r="CE16" s="243">
        <f t="shared" ca="1" si="22"/>
        <v>0</v>
      </c>
      <c r="CF16" s="243">
        <f t="shared" ca="1" si="22"/>
        <v>0</v>
      </c>
      <c r="CG16" s="243">
        <f t="shared" ca="1" si="22"/>
        <v>0</v>
      </c>
      <c r="CH16" s="243">
        <f t="shared" ca="1" si="22"/>
        <v>0</v>
      </c>
      <c r="CI16" s="243">
        <f t="shared" ca="1" si="22"/>
        <v>0</v>
      </c>
      <c r="CJ16" s="243">
        <f t="shared" ca="1" si="17"/>
        <v>0</v>
      </c>
      <c r="CK16" s="243">
        <f t="shared" ca="1" si="17"/>
        <v>0</v>
      </c>
      <c r="CL16" s="243">
        <f t="shared" ca="1" si="17"/>
        <v>0</v>
      </c>
      <c r="CM16" s="243">
        <f t="shared" ca="1" si="17"/>
        <v>0</v>
      </c>
      <c r="CN16" s="243">
        <f t="shared" ca="1" si="17"/>
        <v>0</v>
      </c>
      <c r="CO16" s="243">
        <f t="shared" ca="1" si="17"/>
        <v>0</v>
      </c>
      <c r="CP16" s="243">
        <f t="shared" ca="1" si="17"/>
        <v>0</v>
      </c>
      <c r="CQ16" s="243">
        <f t="shared" ca="1" si="17"/>
        <v>0</v>
      </c>
      <c r="CR16" s="243">
        <f t="shared" ca="1" si="17"/>
        <v>0</v>
      </c>
      <c r="CS16" s="243">
        <f t="shared" ca="1" si="17"/>
        <v>0</v>
      </c>
      <c r="CT16" s="243">
        <f t="shared" ca="1" si="17"/>
        <v>0</v>
      </c>
      <c r="CU16" s="243">
        <f t="shared" ca="1" si="17"/>
        <v>0</v>
      </c>
      <c r="CV16" s="243">
        <f t="shared" ca="1" si="17"/>
        <v>0</v>
      </c>
      <c r="CW16" s="243">
        <f t="shared" ca="1" si="17"/>
        <v>0</v>
      </c>
      <c r="CX16" s="243">
        <f t="shared" ca="1" si="17"/>
        <v>0</v>
      </c>
      <c r="CY16" s="243">
        <f t="shared" ca="1" si="17"/>
        <v>0</v>
      </c>
      <c r="CZ16" s="243">
        <f t="shared" ca="1" si="17"/>
        <v>0</v>
      </c>
      <c r="DA16" s="243">
        <f t="shared" ca="1" si="17"/>
        <v>0</v>
      </c>
      <c r="DB16" s="243">
        <f t="shared" ca="1" si="17"/>
        <v>0</v>
      </c>
      <c r="DC16" s="243">
        <f t="shared" ca="1" si="17"/>
        <v>0</v>
      </c>
      <c r="DE16" s="113" t="str">
        <f t="shared" ca="1" si="20"/>
        <v>D.1.5.</v>
      </c>
      <c r="DF16">
        <f t="shared" ca="1" si="19"/>
        <v>1</v>
      </c>
      <c r="DG16">
        <f t="shared" ca="1" si="18"/>
        <v>21</v>
      </c>
      <c r="DH16">
        <v>0</v>
      </c>
    </row>
    <row r="17" spans="1:112" hidden="1">
      <c r="A17" s="68">
        <v>5</v>
      </c>
      <c r="B17" s="240" t="str">
        <f t="shared" ca="1" si="12"/>
        <v>D.1.6.</v>
      </c>
      <c r="C17" s="241" t="str">
        <f t="shared" ca="1" si="13"/>
        <v>Veikla</v>
      </c>
      <c r="D17" s="244"/>
      <c r="E17" s="242">
        <f t="shared" ca="1" si="14"/>
        <v>0.21</v>
      </c>
      <c r="F17" s="171">
        <f ca="1">H17+NPV(FD,I17:INDEX(I17:DC17,PAL))</f>
        <v>0</v>
      </c>
      <c r="G17" s="171">
        <f ca="1">SUMIF($H$5:$DC$5,"&lt;="&amp;PAL,$H17:$DC17)</f>
        <v>0</v>
      </c>
      <c r="H17" s="243">
        <f t="shared" ca="1" si="15"/>
        <v>0</v>
      </c>
      <c r="I17" s="243">
        <f t="shared" ca="1" si="15"/>
        <v>0</v>
      </c>
      <c r="J17" s="243">
        <f t="shared" ca="1" si="15"/>
        <v>0</v>
      </c>
      <c r="K17" s="243">
        <f t="shared" ca="1" si="15"/>
        <v>0</v>
      </c>
      <c r="L17" s="243">
        <f t="shared" ca="1" si="15"/>
        <v>0</v>
      </c>
      <c r="M17" s="243">
        <f t="shared" ca="1" si="15"/>
        <v>0</v>
      </c>
      <c r="N17" s="243">
        <f t="shared" ca="1" si="15"/>
        <v>0</v>
      </c>
      <c r="O17" s="243">
        <f t="shared" ca="1" si="15"/>
        <v>0</v>
      </c>
      <c r="P17" s="243">
        <f t="shared" ca="1" si="15"/>
        <v>0</v>
      </c>
      <c r="Q17" s="243">
        <f t="shared" ca="1" si="15"/>
        <v>0</v>
      </c>
      <c r="R17" s="243">
        <f t="shared" ca="1" si="15"/>
        <v>0</v>
      </c>
      <c r="S17" s="243">
        <f t="shared" ca="1" si="15"/>
        <v>0</v>
      </c>
      <c r="T17" s="243">
        <f t="shared" ca="1" si="15"/>
        <v>0</v>
      </c>
      <c r="U17" s="243">
        <f t="shared" ca="1" si="15"/>
        <v>0</v>
      </c>
      <c r="V17" s="243">
        <f t="shared" ca="1" si="15"/>
        <v>0</v>
      </c>
      <c r="W17" s="243">
        <f t="shared" ca="1" si="15"/>
        <v>0</v>
      </c>
      <c r="X17" s="243">
        <f t="shared" ca="1" si="22"/>
        <v>0</v>
      </c>
      <c r="Y17" s="243">
        <f t="shared" ca="1" si="22"/>
        <v>0</v>
      </c>
      <c r="Z17" s="243">
        <f t="shared" ca="1" si="22"/>
        <v>0</v>
      </c>
      <c r="AA17" s="243">
        <f t="shared" ca="1" si="22"/>
        <v>0</v>
      </c>
      <c r="AB17" s="243">
        <f t="shared" ca="1" si="22"/>
        <v>0</v>
      </c>
      <c r="AC17" s="243">
        <f t="shared" ca="1" si="22"/>
        <v>0</v>
      </c>
      <c r="AD17" s="243">
        <f t="shared" ca="1" si="22"/>
        <v>0</v>
      </c>
      <c r="AE17" s="243">
        <f t="shared" ca="1" si="22"/>
        <v>0</v>
      </c>
      <c r="AF17" s="243">
        <f t="shared" ca="1" si="22"/>
        <v>0</v>
      </c>
      <c r="AG17" s="243">
        <f t="shared" ca="1" si="22"/>
        <v>0</v>
      </c>
      <c r="AH17" s="243">
        <f t="shared" ca="1" si="22"/>
        <v>0</v>
      </c>
      <c r="AI17" s="243">
        <f t="shared" ca="1" si="22"/>
        <v>0</v>
      </c>
      <c r="AJ17" s="243">
        <f t="shared" ca="1" si="22"/>
        <v>0</v>
      </c>
      <c r="AK17" s="243">
        <f t="shared" ca="1" si="22"/>
        <v>0</v>
      </c>
      <c r="AL17" s="243">
        <f t="shared" ca="1" si="22"/>
        <v>0</v>
      </c>
      <c r="AM17" s="243">
        <f t="shared" ca="1" si="22"/>
        <v>0</v>
      </c>
      <c r="AN17" s="243">
        <f t="shared" ca="1" si="22"/>
        <v>0</v>
      </c>
      <c r="AO17" s="243">
        <f t="shared" ca="1" si="22"/>
        <v>0</v>
      </c>
      <c r="AP17" s="243">
        <f t="shared" ca="1" si="22"/>
        <v>0</v>
      </c>
      <c r="AQ17" s="243">
        <f t="shared" ca="1" si="22"/>
        <v>0</v>
      </c>
      <c r="AR17" s="243">
        <f t="shared" ca="1" si="22"/>
        <v>0</v>
      </c>
      <c r="AS17" s="243">
        <f t="shared" ca="1" si="22"/>
        <v>0</v>
      </c>
      <c r="AT17" s="243">
        <f t="shared" ca="1" si="22"/>
        <v>0</v>
      </c>
      <c r="AU17" s="243">
        <f t="shared" ca="1" si="22"/>
        <v>0</v>
      </c>
      <c r="AV17" s="243">
        <f t="shared" ca="1" si="22"/>
        <v>0</v>
      </c>
      <c r="AW17" s="243">
        <f t="shared" ca="1" si="22"/>
        <v>0</v>
      </c>
      <c r="AX17" s="243">
        <f t="shared" ca="1" si="22"/>
        <v>0</v>
      </c>
      <c r="AY17" s="243">
        <f t="shared" ca="1" si="22"/>
        <v>0</v>
      </c>
      <c r="AZ17" s="243">
        <f t="shared" ca="1" si="22"/>
        <v>0</v>
      </c>
      <c r="BA17" s="243">
        <f t="shared" ca="1" si="22"/>
        <v>0</v>
      </c>
      <c r="BB17" s="243">
        <f t="shared" ca="1" si="22"/>
        <v>0</v>
      </c>
      <c r="BC17" s="243">
        <f t="shared" ca="1" si="22"/>
        <v>0</v>
      </c>
      <c r="BD17" s="243">
        <f t="shared" ca="1" si="22"/>
        <v>0</v>
      </c>
      <c r="BE17" s="243">
        <f t="shared" ca="1" si="22"/>
        <v>0</v>
      </c>
      <c r="BF17" s="243">
        <f t="shared" ca="1" si="22"/>
        <v>0</v>
      </c>
      <c r="BG17" s="243">
        <f t="shared" ca="1" si="22"/>
        <v>0</v>
      </c>
      <c r="BH17" s="243">
        <f t="shared" ca="1" si="22"/>
        <v>0</v>
      </c>
      <c r="BI17" s="243">
        <f t="shared" ca="1" si="22"/>
        <v>0</v>
      </c>
      <c r="BJ17" s="243">
        <f t="shared" ca="1" si="22"/>
        <v>0</v>
      </c>
      <c r="BK17" s="243">
        <f t="shared" ca="1" si="22"/>
        <v>0</v>
      </c>
      <c r="BL17" s="243">
        <f t="shared" ca="1" si="22"/>
        <v>0</v>
      </c>
      <c r="BM17" s="243">
        <f t="shared" ca="1" si="22"/>
        <v>0</v>
      </c>
      <c r="BN17" s="243">
        <f t="shared" ca="1" si="22"/>
        <v>0</v>
      </c>
      <c r="BO17" s="243">
        <f t="shared" ca="1" si="22"/>
        <v>0</v>
      </c>
      <c r="BP17" s="243">
        <f t="shared" ca="1" si="22"/>
        <v>0</v>
      </c>
      <c r="BQ17" s="243">
        <f t="shared" ca="1" si="22"/>
        <v>0</v>
      </c>
      <c r="BR17" s="243">
        <f t="shared" ca="1" si="22"/>
        <v>0</v>
      </c>
      <c r="BS17" s="243">
        <f t="shared" ca="1" si="22"/>
        <v>0</v>
      </c>
      <c r="BT17" s="243">
        <f t="shared" ca="1" si="22"/>
        <v>0</v>
      </c>
      <c r="BU17" s="243">
        <f t="shared" ca="1" si="22"/>
        <v>0</v>
      </c>
      <c r="BV17" s="243">
        <f t="shared" ca="1" si="22"/>
        <v>0</v>
      </c>
      <c r="BW17" s="243">
        <f t="shared" ca="1" si="22"/>
        <v>0</v>
      </c>
      <c r="BX17" s="243">
        <f t="shared" ca="1" si="22"/>
        <v>0</v>
      </c>
      <c r="BY17" s="243">
        <f t="shared" ca="1" si="22"/>
        <v>0</v>
      </c>
      <c r="BZ17" s="243">
        <f t="shared" ca="1" si="22"/>
        <v>0</v>
      </c>
      <c r="CA17" s="243">
        <f t="shared" ca="1" si="22"/>
        <v>0</v>
      </c>
      <c r="CB17" s="243">
        <f t="shared" ca="1" si="22"/>
        <v>0</v>
      </c>
      <c r="CC17" s="243">
        <f t="shared" ca="1" si="22"/>
        <v>0</v>
      </c>
      <c r="CD17" s="243">
        <f t="shared" ca="1" si="22"/>
        <v>0</v>
      </c>
      <c r="CE17" s="243">
        <f t="shared" ca="1" si="22"/>
        <v>0</v>
      </c>
      <c r="CF17" s="243">
        <f t="shared" ca="1" si="22"/>
        <v>0</v>
      </c>
      <c r="CG17" s="243">
        <f t="shared" ca="1" si="22"/>
        <v>0</v>
      </c>
      <c r="CH17" s="243">
        <f t="shared" ca="1" si="22"/>
        <v>0</v>
      </c>
      <c r="CI17" s="243">
        <f t="shared" ca="1" si="22"/>
        <v>0</v>
      </c>
      <c r="CJ17" s="243">
        <f t="shared" ca="1" si="17"/>
        <v>0</v>
      </c>
      <c r="CK17" s="243">
        <f t="shared" ca="1" si="17"/>
        <v>0</v>
      </c>
      <c r="CL17" s="243">
        <f t="shared" ca="1" si="17"/>
        <v>0</v>
      </c>
      <c r="CM17" s="243">
        <f t="shared" ca="1" si="17"/>
        <v>0</v>
      </c>
      <c r="CN17" s="243">
        <f t="shared" ca="1" si="17"/>
        <v>0</v>
      </c>
      <c r="CO17" s="243">
        <f t="shared" ca="1" si="17"/>
        <v>0</v>
      </c>
      <c r="CP17" s="243">
        <f t="shared" ca="1" si="17"/>
        <v>0</v>
      </c>
      <c r="CQ17" s="243">
        <f t="shared" ca="1" si="17"/>
        <v>0</v>
      </c>
      <c r="CR17" s="243">
        <f t="shared" ca="1" si="17"/>
        <v>0</v>
      </c>
      <c r="CS17" s="243">
        <f t="shared" ca="1" si="17"/>
        <v>0</v>
      </c>
      <c r="CT17" s="243">
        <f t="shared" ca="1" si="17"/>
        <v>0</v>
      </c>
      <c r="CU17" s="243">
        <f t="shared" ca="1" si="17"/>
        <v>0</v>
      </c>
      <c r="CV17" s="243">
        <f t="shared" ca="1" si="17"/>
        <v>0</v>
      </c>
      <c r="CW17" s="243">
        <f t="shared" ca="1" si="17"/>
        <v>0</v>
      </c>
      <c r="CX17" s="243">
        <f t="shared" ca="1" si="17"/>
        <v>0</v>
      </c>
      <c r="CY17" s="243">
        <f t="shared" ca="1" si="17"/>
        <v>0</v>
      </c>
      <c r="CZ17" s="243">
        <f t="shared" ca="1" si="17"/>
        <v>0</v>
      </c>
      <c r="DA17" s="243">
        <f t="shared" ca="1" si="17"/>
        <v>0</v>
      </c>
      <c r="DB17" s="243">
        <f t="shared" ca="1" si="17"/>
        <v>0</v>
      </c>
      <c r="DC17" s="243">
        <f t="shared" ca="1" si="17"/>
        <v>0</v>
      </c>
      <c r="DE17" s="113" t="str">
        <f t="shared" ca="1" si="20"/>
        <v>D.1.6.</v>
      </c>
      <c r="DF17">
        <f t="shared" ca="1" si="19"/>
        <v>1</v>
      </c>
      <c r="DG17">
        <f t="shared" ca="1" si="18"/>
        <v>21</v>
      </c>
      <c r="DH17">
        <v>0</v>
      </c>
    </row>
    <row r="18" spans="1:112" hidden="1">
      <c r="A18" s="68">
        <v>6</v>
      </c>
      <c r="B18" s="240" t="str">
        <f t="shared" ca="1" si="12"/>
        <v>D.1.7.</v>
      </c>
      <c r="C18" s="241" t="str">
        <f t="shared" ca="1" si="13"/>
        <v>Veikla</v>
      </c>
      <c r="D18" s="244"/>
      <c r="E18" s="242">
        <f t="shared" ca="1" si="14"/>
        <v>0.21</v>
      </c>
      <c r="F18" s="171">
        <f ca="1">H18+NPV(FD,I18:INDEX(I18:DC18,PAL))</f>
        <v>0</v>
      </c>
      <c r="G18" s="171">
        <f ca="1">SUMIF($H$5:$DC$5,"&lt;="&amp;PAL,$H18:$DC18)</f>
        <v>0</v>
      </c>
      <c r="H18" s="243">
        <f t="shared" ca="1" si="15"/>
        <v>0</v>
      </c>
      <c r="I18" s="243">
        <f t="shared" ca="1" si="15"/>
        <v>0</v>
      </c>
      <c r="J18" s="243">
        <f t="shared" ca="1" si="15"/>
        <v>0</v>
      </c>
      <c r="K18" s="243">
        <f t="shared" ca="1" si="15"/>
        <v>0</v>
      </c>
      <c r="L18" s="243">
        <f t="shared" ca="1" si="15"/>
        <v>0</v>
      </c>
      <c r="M18" s="243">
        <f t="shared" ca="1" si="15"/>
        <v>0</v>
      </c>
      <c r="N18" s="243">
        <f t="shared" ca="1" si="15"/>
        <v>0</v>
      </c>
      <c r="O18" s="243">
        <f t="shared" ca="1" si="15"/>
        <v>0</v>
      </c>
      <c r="P18" s="243">
        <f t="shared" ca="1" si="15"/>
        <v>0</v>
      </c>
      <c r="Q18" s="243">
        <f t="shared" ca="1" si="15"/>
        <v>0</v>
      </c>
      <c r="R18" s="243">
        <f t="shared" ca="1" si="15"/>
        <v>0</v>
      </c>
      <c r="S18" s="243">
        <f t="shared" ca="1" si="15"/>
        <v>0</v>
      </c>
      <c r="T18" s="243">
        <f t="shared" ca="1" si="15"/>
        <v>0</v>
      </c>
      <c r="U18" s="243">
        <f t="shared" ca="1" si="15"/>
        <v>0</v>
      </c>
      <c r="V18" s="243">
        <f t="shared" ca="1" si="15"/>
        <v>0</v>
      </c>
      <c r="W18" s="243">
        <f t="shared" ca="1" si="15"/>
        <v>0</v>
      </c>
      <c r="X18" s="243">
        <f t="shared" ca="1" si="22"/>
        <v>0</v>
      </c>
      <c r="Y18" s="243">
        <f t="shared" ca="1" si="22"/>
        <v>0</v>
      </c>
      <c r="Z18" s="243">
        <f t="shared" ca="1" si="22"/>
        <v>0</v>
      </c>
      <c r="AA18" s="243">
        <f t="shared" ca="1" si="22"/>
        <v>0</v>
      </c>
      <c r="AB18" s="243">
        <f t="shared" ca="1" si="22"/>
        <v>0</v>
      </c>
      <c r="AC18" s="243">
        <f t="shared" ca="1" si="22"/>
        <v>0</v>
      </c>
      <c r="AD18" s="243">
        <f t="shared" ca="1" si="22"/>
        <v>0</v>
      </c>
      <c r="AE18" s="243">
        <f t="shared" ca="1" si="22"/>
        <v>0</v>
      </c>
      <c r="AF18" s="243">
        <f t="shared" ca="1" si="22"/>
        <v>0</v>
      </c>
      <c r="AG18" s="243">
        <f t="shared" ca="1" si="22"/>
        <v>0</v>
      </c>
      <c r="AH18" s="243">
        <f t="shared" ca="1" si="22"/>
        <v>0</v>
      </c>
      <c r="AI18" s="243">
        <f t="shared" ca="1" si="22"/>
        <v>0</v>
      </c>
      <c r="AJ18" s="243">
        <f t="shared" ca="1" si="22"/>
        <v>0</v>
      </c>
      <c r="AK18" s="243">
        <f t="shared" ca="1" si="22"/>
        <v>0</v>
      </c>
      <c r="AL18" s="243">
        <f t="shared" ca="1" si="22"/>
        <v>0</v>
      </c>
      <c r="AM18" s="243">
        <f t="shared" ca="1" si="22"/>
        <v>0</v>
      </c>
      <c r="AN18" s="243">
        <f t="shared" ca="1" si="22"/>
        <v>0</v>
      </c>
      <c r="AO18" s="243">
        <f t="shared" ca="1" si="22"/>
        <v>0</v>
      </c>
      <c r="AP18" s="243">
        <f t="shared" ca="1" si="22"/>
        <v>0</v>
      </c>
      <c r="AQ18" s="243">
        <f t="shared" ca="1" si="22"/>
        <v>0</v>
      </c>
      <c r="AR18" s="243">
        <f t="shared" ca="1" si="22"/>
        <v>0</v>
      </c>
      <c r="AS18" s="243">
        <f t="shared" ca="1" si="22"/>
        <v>0</v>
      </c>
      <c r="AT18" s="243">
        <f t="shared" ca="1" si="22"/>
        <v>0</v>
      </c>
      <c r="AU18" s="243">
        <f t="shared" ca="1" si="22"/>
        <v>0</v>
      </c>
      <c r="AV18" s="243">
        <f t="shared" ca="1" si="22"/>
        <v>0</v>
      </c>
      <c r="AW18" s="243">
        <f t="shared" ca="1" si="22"/>
        <v>0</v>
      </c>
      <c r="AX18" s="243">
        <f t="shared" ca="1" si="22"/>
        <v>0</v>
      </c>
      <c r="AY18" s="243">
        <f t="shared" ca="1" si="22"/>
        <v>0</v>
      </c>
      <c r="AZ18" s="243">
        <f t="shared" ca="1" si="22"/>
        <v>0</v>
      </c>
      <c r="BA18" s="243">
        <f t="shared" ca="1" si="22"/>
        <v>0</v>
      </c>
      <c r="BB18" s="243">
        <f t="shared" ca="1" si="22"/>
        <v>0</v>
      </c>
      <c r="BC18" s="243">
        <f t="shared" ca="1" si="22"/>
        <v>0</v>
      </c>
      <c r="BD18" s="243">
        <f t="shared" ca="1" si="22"/>
        <v>0</v>
      </c>
      <c r="BE18" s="243">
        <f t="shared" ca="1" si="22"/>
        <v>0</v>
      </c>
      <c r="BF18" s="243">
        <f t="shared" ca="1" si="22"/>
        <v>0</v>
      </c>
      <c r="BG18" s="243">
        <f t="shared" ca="1" si="22"/>
        <v>0</v>
      </c>
      <c r="BH18" s="243">
        <f t="shared" ca="1" si="22"/>
        <v>0</v>
      </c>
      <c r="BI18" s="243">
        <f t="shared" ca="1" si="22"/>
        <v>0</v>
      </c>
      <c r="BJ18" s="243">
        <f t="shared" ca="1" si="22"/>
        <v>0</v>
      </c>
      <c r="BK18" s="243">
        <f t="shared" ca="1" si="22"/>
        <v>0</v>
      </c>
      <c r="BL18" s="243">
        <f t="shared" ca="1" si="22"/>
        <v>0</v>
      </c>
      <c r="BM18" s="243">
        <f t="shared" ca="1" si="22"/>
        <v>0</v>
      </c>
      <c r="BN18" s="243">
        <f t="shared" ca="1" si="22"/>
        <v>0</v>
      </c>
      <c r="BO18" s="243">
        <f t="shared" ca="1" si="22"/>
        <v>0</v>
      </c>
      <c r="BP18" s="243">
        <f t="shared" ca="1" si="22"/>
        <v>0</v>
      </c>
      <c r="BQ18" s="243">
        <f t="shared" ca="1" si="22"/>
        <v>0</v>
      </c>
      <c r="BR18" s="243">
        <f t="shared" ca="1" si="22"/>
        <v>0</v>
      </c>
      <c r="BS18" s="243">
        <f t="shared" ca="1" si="22"/>
        <v>0</v>
      </c>
      <c r="BT18" s="243">
        <f t="shared" ca="1" si="22"/>
        <v>0</v>
      </c>
      <c r="BU18" s="243">
        <f t="shared" ca="1" si="22"/>
        <v>0</v>
      </c>
      <c r="BV18" s="243">
        <f t="shared" ca="1" si="22"/>
        <v>0</v>
      </c>
      <c r="BW18" s="243">
        <f t="shared" ca="1" si="22"/>
        <v>0</v>
      </c>
      <c r="BX18" s="243">
        <f t="shared" ca="1" si="22"/>
        <v>0</v>
      </c>
      <c r="BY18" s="243">
        <f t="shared" ca="1" si="22"/>
        <v>0</v>
      </c>
      <c r="BZ18" s="243">
        <f t="shared" ca="1" si="22"/>
        <v>0</v>
      </c>
      <c r="CA18" s="243">
        <f t="shared" ca="1" si="22"/>
        <v>0</v>
      </c>
      <c r="CB18" s="243">
        <f t="shared" ca="1" si="22"/>
        <v>0</v>
      </c>
      <c r="CC18" s="243">
        <f t="shared" ca="1" si="22"/>
        <v>0</v>
      </c>
      <c r="CD18" s="243">
        <f t="shared" ca="1" si="22"/>
        <v>0</v>
      </c>
      <c r="CE18" s="243">
        <f t="shared" ca="1" si="22"/>
        <v>0</v>
      </c>
      <c r="CF18" s="243">
        <f t="shared" ca="1" si="22"/>
        <v>0</v>
      </c>
      <c r="CG18" s="243">
        <f t="shared" ca="1" si="22"/>
        <v>0</v>
      </c>
      <c r="CH18" s="243">
        <f t="shared" ca="1" si="22"/>
        <v>0</v>
      </c>
      <c r="CI18" s="243">
        <f t="shared" ca="1" si="22"/>
        <v>0</v>
      </c>
      <c r="CJ18" s="243">
        <f t="shared" ca="1" si="17"/>
        <v>0</v>
      </c>
      <c r="CK18" s="243">
        <f t="shared" ca="1" si="17"/>
        <v>0</v>
      </c>
      <c r="CL18" s="243">
        <f t="shared" ca="1" si="17"/>
        <v>0</v>
      </c>
      <c r="CM18" s="243">
        <f t="shared" ca="1" si="17"/>
        <v>0</v>
      </c>
      <c r="CN18" s="243">
        <f t="shared" ca="1" si="17"/>
        <v>0</v>
      </c>
      <c r="CO18" s="243">
        <f t="shared" ca="1" si="17"/>
        <v>0</v>
      </c>
      <c r="CP18" s="243">
        <f t="shared" ca="1" si="17"/>
        <v>0</v>
      </c>
      <c r="CQ18" s="243">
        <f t="shared" ca="1" si="17"/>
        <v>0</v>
      </c>
      <c r="CR18" s="243">
        <f t="shared" ca="1" si="17"/>
        <v>0</v>
      </c>
      <c r="CS18" s="243">
        <f t="shared" ca="1" si="17"/>
        <v>0</v>
      </c>
      <c r="CT18" s="243">
        <f t="shared" ca="1" si="17"/>
        <v>0</v>
      </c>
      <c r="CU18" s="243">
        <f t="shared" ca="1" si="17"/>
        <v>0</v>
      </c>
      <c r="CV18" s="243">
        <f t="shared" ca="1" si="17"/>
        <v>0</v>
      </c>
      <c r="CW18" s="243">
        <f t="shared" ca="1" si="17"/>
        <v>0</v>
      </c>
      <c r="CX18" s="243">
        <f t="shared" ca="1" si="17"/>
        <v>0</v>
      </c>
      <c r="CY18" s="243">
        <f t="shared" ca="1" si="17"/>
        <v>0</v>
      </c>
      <c r="CZ18" s="243">
        <f t="shared" ca="1" si="17"/>
        <v>0</v>
      </c>
      <c r="DA18" s="243">
        <f t="shared" ca="1" si="17"/>
        <v>0</v>
      </c>
      <c r="DB18" s="243">
        <f t="shared" ca="1" si="17"/>
        <v>0</v>
      </c>
      <c r="DC18" s="243">
        <f t="shared" ca="1" si="17"/>
        <v>0</v>
      </c>
      <c r="DE18" s="113" t="str">
        <f t="shared" ca="1" si="20"/>
        <v>D.1.7.</v>
      </c>
      <c r="DF18">
        <f t="shared" ca="1" si="19"/>
        <v>1</v>
      </c>
      <c r="DG18">
        <f t="shared" ca="1" si="18"/>
        <v>21</v>
      </c>
      <c r="DH18">
        <v>0</v>
      </c>
    </row>
    <row r="19" spans="1:112" hidden="1">
      <c r="A19" s="68">
        <v>7</v>
      </c>
      <c r="B19" s="240" t="str">
        <f t="shared" ca="1" si="12"/>
        <v>D.1.8.</v>
      </c>
      <c r="C19" s="241" t="str">
        <f t="shared" ca="1" si="13"/>
        <v>Veikla</v>
      </c>
      <c r="D19" s="245"/>
      <c r="E19" s="242">
        <f t="shared" ca="1" si="14"/>
        <v>0.21</v>
      </c>
      <c r="F19" s="171">
        <f ca="1">H19+NPV(FD,I19:INDEX(I19:DC19,PAL))</f>
        <v>0</v>
      </c>
      <c r="G19" s="171">
        <f ca="1">SUMIF($H$5:$DC$5,"&lt;="&amp;PAL,$H19:$DC19)</f>
        <v>0</v>
      </c>
      <c r="H19" s="243">
        <f t="shared" ca="1" si="15"/>
        <v>0</v>
      </c>
      <c r="I19" s="243">
        <f t="shared" ca="1" si="15"/>
        <v>0</v>
      </c>
      <c r="J19" s="243">
        <f t="shared" ca="1" si="15"/>
        <v>0</v>
      </c>
      <c r="K19" s="243">
        <f t="shared" ca="1" si="15"/>
        <v>0</v>
      </c>
      <c r="L19" s="243">
        <f t="shared" ca="1" si="15"/>
        <v>0</v>
      </c>
      <c r="M19" s="243">
        <f t="shared" ca="1" si="15"/>
        <v>0</v>
      </c>
      <c r="N19" s="243">
        <f t="shared" ca="1" si="15"/>
        <v>0</v>
      </c>
      <c r="O19" s="243">
        <f t="shared" ca="1" si="15"/>
        <v>0</v>
      </c>
      <c r="P19" s="243">
        <f t="shared" ca="1" si="15"/>
        <v>0</v>
      </c>
      <c r="Q19" s="243">
        <f t="shared" ca="1" si="15"/>
        <v>0</v>
      </c>
      <c r="R19" s="243">
        <f t="shared" ca="1" si="15"/>
        <v>0</v>
      </c>
      <c r="S19" s="243">
        <f t="shared" ca="1" si="15"/>
        <v>0</v>
      </c>
      <c r="T19" s="243">
        <f t="shared" ca="1" si="15"/>
        <v>0</v>
      </c>
      <c r="U19" s="243">
        <f t="shared" ca="1" si="15"/>
        <v>0</v>
      </c>
      <c r="V19" s="243">
        <f t="shared" ca="1" si="15"/>
        <v>0</v>
      </c>
      <c r="W19" s="243">
        <f t="shared" ca="1" si="15"/>
        <v>0</v>
      </c>
      <c r="X19" s="243">
        <f t="shared" ca="1" si="22"/>
        <v>0</v>
      </c>
      <c r="Y19" s="243">
        <f t="shared" ca="1" si="22"/>
        <v>0</v>
      </c>
      <c r="Z19" s="243">
        <f t="shared" ca="1" si="22"/>
        <v>0</v>
      </c>
      <c r="AA19" s="243">
        <f t="shared" ca="1" si="22"/>
        <v>0</v>
      </c>
      <c r="AB19" s="243">
        <f t="shared" ca="1" si="22"/>
        <v>0</v>
      </c>
      <c r="AC19" s="243">
        <f t="shared" ca="1" si="22"/>
        <v>0</v>
      </c>
      <c r="AD19" s="243">
        <f t="shared" ca="1" si="22"/>
        <v>0</v>
      </c>
      <c r="AE19" s="243">
        <f t="shared" ca="1" si="22"/>
        <v>0</v>
      </c>
      <c r="AF19" s="243">
        <f t="shared" ca="1" si="22"/>
        <v>0</v>
      </c>
      <c r="AG19" s="243">
        <f t="shared" ca="1" si="22"/>
        <v>0</v>
      </c>
      <c r="AH19" s="243">
        <f t="shared" ca="1" si="22"/>
        <v>0</v>
      </c>
      <c r="AI19" s="243">
        <f t="shared" ca="1" si="22"/>
        <v>0</v>
      </c>
      <c r="AJ19" s="243">
        <f t="shared" ca="1" si="22"/>
        <v>0</v>
      </c>
      <c r="AK19" s="243">
        <f t="shared" ca="1" si="22"/>
        <v>0</v>
      </c>
      <c r="AL19" s="243">
        <f t="shared" ca="1" si="22"/>
        <v>0</v>
      </c>
      <c r="AM19" s="243">
        <f t="shared" ca="1" si="22"/>
        <v>0</v>
      </c>
      <c r="AN19" s="243">
        <f t="shared" ca="1" si="22"/>
        <v>0</v>
      </c>
      <c r="AO19" s="243">
        <f t="shared" ca="1" si="22"/>
        <v>0</v>
      </c>
      <c r="AP19" s="243">
        <f t="shared" ca="1" si="22"/>
        <v>0</v>
      </c>
      <c r="AQ19" s="243">
        <f t="shared" ca="1" si="22"/>
        <v>0</v>
      </c>
      <c r="AR19" s="243">
        <f t="shared" ca="1" si="22"/>
        <v>0</v>
      </c>
      <c r="AS19" s="243">
        <f t="shared" ca="1" si="22"/>
        <v>0</v>
      </c>
      <c r="AT19" s="243">
        <f t="shared" ca="1" si="22"/>
        <v>0</v>
      </c>
      <c r="AU19" s="243">
        <f t="shared" ca="1" si="22"/>
        <v>0</v>
      </c>
      <c r="AV19" s="243">
        <f t="shared" ca="1" si="22"/>
        <v>0</v>
      </c>
      <c r="AW19" s="243">
        <f t="shared" ca="1" si="22"/>
        <v>0</v>
      </c>
      <c r="AX19" s="243">
        <f t="shared" ca="1" si="22"/>
        <v>0</v>
      </c>
      <c r="AY19" s="243">
        <f t="shared" ca="1" si="22"/>
        <v>0</v>
      </c>
      <c r="AZ19" s="243">
        <f t="shared" ca="1" si="22"/>
        <v>0</v>
      </c>
      <c r="BA19" s="243">
        <f t="shared" ca="1" si="22"/>
        <v>0</v>
      </c>
      <c r="BB19" s="243">
        <f t="shared" ca="1" si="22"/>
        <v>0</v>
      </c>
      <c r="BC19" s="243">
        <f t="shared" ca="1" si="22"/>
        <v>0</v>
      </c>
      <c r="BD19" s="243">
        <f t="shared" ca="1" si="22"/>
        <v>0</v>
      </c>
      <c r="BE19" s="243">
        <f t="shared" ca="1" si="22"/>
        <v>0</v>
      </c>
      <c r="BF19" s="243">
        <f t="shared" ca="1" si="22"/>
        <v>0</v>
      </c>
      <c r="BG19" s="243">
        <f t="shared" ca="1" si="22"/>
        <v>0</v>
      </c>
      <c r="BH19" s="243">
        <f t="shared" ca="1" si="22"/>
        <v>0</v>
      </c>
      <c r="BI19" s="243">
        <f t="shared" ca="1" si="22"/>
        <v>0</v>
      </c>
      <c r="BJ19" s="243">
        <f t="shared" ca="1" si="22"/>
        <v>0</v>
      </c>
      <c r="BK19" s="243">
        <f t="shared" ca="1" si="22"/>
        <v>0</v>
      </c>
      <c r="BL19" s="243">
        <f t="shared" ca="1" si="22"/>
        <v>0</v>
      </c>
      <c r="BM19" s="243">
        <f t="shared" ca="1" si="22"/>
        <v>0</v>
      </c>
      <c r="BN19" s="243">
        <f t="shared" ca="1" si="22"/>
        <v>0</v>
      </c>
      <c r="BO19" s="243">
        <f t="shared" ca="1" si="22"/>
        <v>0</v>
      </c>
      <c r="BP19" s="243">
        <f t="shared" ca="1" si="22"/>
        <v>0</v>
      </c>
      <c r="BQ19" s="243">
        <f t="shared" ca="1" si="22"/>
        <v>0</v>
      </c>
      <c r="BR19" s="243">
        <f t="shared" ca="1" si="22"/>
        <v>0</v>
      </c>
      <c r="BS19" s="243">
        <f t="shared" ca="1" si="22"/>
        <v>0</v>
      </c>
      <c r="BT19" s="243">
        <f t="shared" ca="1" si="22"/>
        <v>0</v>
      </c>
      <c r="BU19" s="243">
        <f t="shared" ca="1" si="22"/>
        <v>0</v>
      </c>
      <c r="BV19" s="243">
        <f t="shared" ca="1" si="22"/>
        <v>0</v>
      </c>
      <c r="BW19" s="243">
        <f t="shared" ca="1" si="22"/>
        <v>0</v>
      </c>
      <c r="BX19" s="243">
        <f t="shared" ca="1" si="22"/>
        <v>0</v>
      </c>
      <c r="BY19" s="243">
        <f t="shared" ca="1" si="22"/>
        <v>0</v>
      </c>
      <c r="BZ19" s="243">
        <f t="shared" ca="1" si="22"/>
        <v>0</v>
      </c>
      <c r="CA19" s="243">
        <f t="shared" ca="1" si="22"/>
        <v>0</v>
      </c>
      <c r="CB19" s="243">
        <f t="shared" ca="1" si="22"/>
        <v>0</v>
      </c>
      <c r="CC19" s="243">
        <f t="shared" ca="1" si="22"/>
        <v>0</v>
      </c>
      <c r="CD19" s="243">
        <f t="shared" ca="1" si="22"/>
        <v>0</v>
      </c>
      <c r="CE19" s="243">
        <f t="shared" ca="1" si="22"/>
        <v>0</v>
      </c>
      <c r="CF19" s="243">
        <f t="shared" ca="1" si="22"/>
        <v>0</v>
      </c>
      <c r="CG19" s="243">
        <f t="shared" ca="1" si="22"/>
        <v>0</v>
      </c>
      <c r="CH19" s="243">
        <f t="shared" ca="1" si="22"/>
        <v>0</v>
      </c>
      <c r="CI19" s="243">
        <f t="shared" ref="CI19:DC22" ca="1" si="23">OFFSET(INDIRECT("'"&amp;Opt_alt&amp;"'!H12"),$A19,CI$5)*$DF19</f>
        <v>0</v>
      </c>
      <c r="CJ19" s="243">
        <f t="shared" ca="1" si="23"/>
        <v>0</v>
      </c>
      <c r="CK19" s="243">
        <f t="shared" ca="1" si="23"/>
        <v>0</v>
      </c>
      <c r="CL19" s="243">
        <f t="shared" ca="1" si="23"/>
        <v>0</v>
      </c>
      <c r="CM19" s="243">
        <f t="shared" ca="1" si="23"/>
        <v>0</v>
      </c>
      <c r="CN19" s="243">
        <f t="shared" ca="1" si="23"/>
        <v>0</v>
      </c>
      <c r="CO19" s="243">
        <f t="shared" ca="1" si="23"/>
        <v>0</v>
      </c>
      <c r="CP19" s="243">
        <f t="shared" ca="1" si="23"/>
        <v>0</v>
      </c>
      <c r="CQ19" s="243">
        <f t="shared" ca="1" si="23"/>
        <v>0</v>
      </c>
      <c r="CR19" s="243">
        <f t="shared" ca="1" si="23"/>
        <v>0</v>
      </c>
      <c r="CS19" s="243">
        <f t="shared" ca="1" si="23"/>
        <v>0</v>
      </c>
      <c r="CT19" s="243">
        <f t="shared" ca="1" si="23"/>
        <v>0</v>
      </c>
      <c r="CU19" s="243">
        <f t="shared" ca="1" si="23"/>
        <v>0</v>
      </c>
      <c r="CV19" s="243">
        <f t="shared" ca="1" si="23"/>
        <v>0</v>
      </c>
      <c r="CW19" s="243">
        <f t="shared" ca="1" si="23"/>
        <v>0</v>
      </c>
      <c r="CX19" s="243">
        <f t="shared" ca="1" si="23"/>
        <v>0</v>
      </c>
      <c r="CY19" s="243">
        <f t="shared" ca="1" si="23"/>
        <v>0</v>
      </c>
      <c r="CZ19" s="243">
        <f t="shared" ca="1" si="23"/>
        <v>0</v>
      </c>
      <c r="DA19" s="243">
        <f t="shared" ca="1" si="23"/>
        <v>0</v>
      </c>
      <c r="DB19" s="243">
        <f t="shared" ca="1" si="23"/>
        <v>0</v>
      </c>
      <c r="DC19" s="243">
        <f t="shared" ca="1" si="23"/>
        <v>0</v>
      </c>
      <c r="DE19" s="113" t="str">
        <f t="shared" ca="1" si="20"/>
        <v>D.1.8.</v>
      </c>
      <c r="DF19">
        <f t="shared" ca="1" si="19"/>
        <v>1</v>
      </c>
      <c r="DG19">
        <f t="shared" ca="1" si="18"/>
        <v>21</v>
      </c>
      <c r="DH19">
        <v>0</v>
      </c>
    </row>
    <row r="20" spans="1:112" hidden="1">
      <c r="A20" s="68">
        <v>8</v>
      </c>
      <c r="B20" s="240" t="str">
        <f t="shared" ca="1" si="12"/>
        <v>D.1.9.</v>
      </c>
      <c r="C20" s="241" t="str">
        <f t="shared" ca="1" si="13"/>
        <v>Investicijos (privataus ir NVO sektoriaus)</v>
      </c>
      <c r="D20" s="245"/>
      <c r="E20" s="242">
        <f t="shared" ca="1" si="14"/>
        <v>0.21</v>
      </c>
      <c r="F20" s="171">
        <f ca="1">H20+NPV(FD,I20:INDEX(I20:DC20,PAL))</f>
        <v>0</v>
      </c>
      <c r="G20" s="171">
        <f ca="1">SUMIF($H$5:$DC$5,"&lt;="&amp;PAL,$H20:$DC20)</f>
        <v>0</v>
      </c>
      <c r="H20" s="243">
        <f t="shared" ca="1" si="15"/>
        <v>0</v>
      </c>
      <c r="I20" s="243">
        <f t="shared" ca="1" si="15"/>
        <v>0</v>
      </c>
      <c r="J20" s="243">
        <f t="shared" ca="1" si="15"/>
        <v>0</v>
      </c>
      <c r="K20" s="243">
        <f t="shared" ca="1" si="15"/>
        <v>0</v>
      </c>
      <c r="L20" s="243">
        <f t="shared" ca="1" si="15"/>
        <v>0</v>
      </c>
      <c r="M20" s="243">
        <f t="shared" ca="1" si="15"/>
        <v>0</v>
      </c>
      <c r="N20" s="243">
        <f t="shared" ca="1" si="15"/>
        <v>0</v>
      </c>
      <c r="O20" s="243">
        <f t="shared" ca="1" si="15"/>
        <v>0</v>
      </c>
      <c r="P20" s="243">
        <f t="shared" ca="1" si="15"/>
        <v>0</v>
      </c>
      <c r="Q20" s="243">
        <f t="shared" ca="1" si="15"/>
        <v>0</v>
      </c>
      <c r="R20" s="243">
        <f t="shared" ca="1" si="15"/>
        <v>0</v>
      </c>
      <c r="S20" s="243">
        <f t="shared" ca="1" si="15"/>
        <v>0</v>
      </c>
      <c r="T20" s="243">
        <f t="shared" ca="1" si="15"/>
        <v>0</v>
      </c>
      <c r="U20" s="243">
        <f t="shared" ca="1" si="15"/>
        <v>0</v>
      </c>
      <c r="V20" s="243">
        <f t="shared" ca="1" si="15"/>
        <v>0</v>
      </c>
      <c r="W20" s="243">
        <f t="shared" ca="1" si="15"/>
        <v>0</v>
      </c>
      <c r="X20" s="243">
        <f t="shared" ref="X20:CI23" ca="1" si="24">OFFSET(INDIRECT("'"&amp;Opt_alt&amp;"'!H12"),$A20,X$5)*$DF20</f>
        <v>0</v>
      </c>
      <c r="Y20" s="243">
        <f t="shared" ca="1" si="24"/>
        <v>0</v>
      </c>
      <c r="Z20" s="243">
        <f t="shared" ca="1" si="24"/>
        <v>0</v>
      </c>
      <c r="AA20" s="243">
        <f t="shared" ca="1" si="24"/>
        <v>0</v>
      </c>
      <c r="AB20" s="243">
        <f t="shared" ca="1" si="24"/>
        <v>0</v>
      </c>
      <c r="AC20" s="243">
        <f t="shared" ca="1" si="24"/>
        <v>0</v>
      </c>
      <c r="AD20" s="243">
        <f t="shared" ca="1" si="24"/>
        <v>0</v>
      </c>
      <c r="AE20" s="243">
        <f t="shared" ca="1" si="24"/>
        <v>0</v>
      </c>
      <c r="AF20" s="243">
        <f t="shared" ca="1" si="24"/>
        <v>0</v>
      </c>
      <c r="AG20" s="243">
        <f t="shared" ca="1" si="24"/>
        <v>0</v>
      </c>
      <c r="AH20" s="243">
        <f t="shared" ca="1" si="24"/>
        <v>0</v>
      </c>
      <c r="AI20" s="243">
        <f t="shared" ca="1" si="24"/>
        <v>0</v>
      </c>
      <c r="AJ20" s="243">
        <f t="shared" ca="1" si="24"/>
        <v>0</v>
      </c>
      <c r="AK20" s="243">
        <f t="shared" ca="1" si="24"/>
        <v>0</v>
      </c>
      <c r="AL20" s="243">
        <f t="shared" ca="1" si="24"/>
        <v>0</v>
      </c>
      <c r="AM20" s="243">
        <f t="shared" ca="1" si="24"/>
        <v>0</v>
      </c>
      <c r="AN20" s="243">
        <f t="shared" ca="1" si="24"/>
        <v>0</v>
      </c>
      <c r="AO20" s="243">
        <f t="shared" ca="1" si="24"/>
        <v>0</v>
      </c>
      <c r="AP20" s="243">
        <f t="shared" ca="1" si="24"/>
        <v>0</v>
      </c>
      <c r="AQ20" s="243">
        <f t="shared" ca="1" si="24"/>
        <v>0</v>
      </c>
      <c r="AR20" s="243">
        <f t="shared" ca="1" si="24"/>
        <v>0</v>
      </c>
      <c r="AS20" s="243">
        <f t="shared" ca="1" si="24"/>
        <v>0</v>
      </c>
      <c r="AT20" s="243">
        <f t="shared" ca="1" si="24"/>
        <v>0</v>
      </c>
      <c r="AU20" s="243">
        <f t="shared" ca="1" si="24"/>
        <v>0</v>
      </c>
      <c r="AV20" s="243">
        <f t="shared" ca="1" si="24"/>
        <v>0</v>
      </c>
      <c r="AW20" s="243">
        <f t="shared" ca="1" si="24"/>
        <v>0</v>
      </c>
      <c r="AX20" s="243">
        <f t="shared" ca="1" si="24"/>
        <v>0</v>
      </c>
      <c r="AY20" s="243">
        <f t="shared" ca="1" si="24"/>
        <v>0</v>
      </c>
      <c r="AZ20" s="243">
        <f t="shared" ca="1" si="24"/>
        <v>0</v>
      </c>
      <c r="BA20" s="243">
        <f t="shared" ca="1" si="24"/>
        <v>0</v>
      </c>
      <c r="BB20" s="243">
        <f t="shared" ca="1" si="24"/>
        <v>0</v>
      </c>
      <c r="BC20" s="243">
        <f t="shared" ca="1" si="24"/>
        <v>0</v>
      </c>
      <c r="BD20" s="243">
        <f t="shared" ca="1" si="24"/>
        <v>0</v>
      </c>
      <c r="BE20" s="243">
        <f t="shared" ca="1" si="24"/>
        <v>0</v>
      </c>
      <c r="BF20" s="243">
        <f t="shared" ca="1" si="24"/>
        <v>0</v>
      </c>
      <c r="BG20" s="243">
        <f t="shared" ca="1" si="24"/>
        <v>0</v>
      </c>
      <c r="BH20" s="243">
        <f t="shared" ca="1" si="24"/>
        <v>0</v>
      </c>
      <c r="BI20" s="243">
        <f t="shared" ca="1" si="24"/>
        <v>0</v>
      </c>
      <c r="BJ20" s="243">
        <f t="shared" ca="1" si="24"/>
        <v>0</v>
      </c>
      <c r="BK20" s="243">
        <f t="shared" ca="1" si="24"/>
        <v>0</v>
      </c>
      <c r="BL20" s="243">
        <f t="shared" ca="1" si="24"/>
        <v>0</v>
      </c>
      <c r="BM20" s="243">
        <f t="shared" ca="1" si="24"/>
        <v>0</v>
      </c>
      <c r="BN20" s="243">
        <f t="shared" ca="1" si="24"/>
        <v>0</v>
      </c>
      <c r="BO20" s="243">
        <f t="shared" ca="1" si="24"/>
        <v>0</v>
      </c>
      <c r="BP20" s="243">
        <f t="shared" ca="1" si="24"/>
        <v>0</v>
      </c>
      <c r="BQ20" s="243">
        <f t="shared" ca="1" si="24"/>
        <v>0</v>
      </c>
      <c r="BR20" s="243">
        <f t="shared" ca="1" si="24"/>
        <v>0</v>
      </c>
      <c r="BS20" s="243">
        <f t="shared" ca="1" si="24"/>
        <v>0</v>
      </c>
      <c r="BT20" s="243">
        <f t="shared" ca="1" si="24"/>
        <v>0</v>
      </c>
      <c r="BU20" s="243">
        <f t="shared" ca="1" si="24"/>
        <v>0</v>
      </c>
      <c r="BV20" s="243">
        <f t="shared" ca="1" si="24"/>
        <v>0</v>
      </c>
      <c r="BW20" s="243">
        <f t="shared" ca="1" si="24"/>
        <v>0</v>
      </c>
      <c r="BX20" s="243">
        <f t="shared" ca="1" si="24"/>
        <v>0</v>
      </c>
      <c r="BY20" s="243">
        <f t="shared" ca="1" si="24"/>
        <v>0</v>
      </c>
      <c r="BZ20" s="243">
        <f t="shared" ca="1" si="24"/>
        <v>0</v>
      </c>
      <c r="CA20" s="243">
        <f t="shared" ca="1" si="24"/>
        <v>0</v>
      </c>
      <c r="CB20" s="243">
        <f t="shared" ca="1" si="24"/>
        <v>0</v>
      </c>
      <c r="CC20" s="243">
        <f t="shared" ca="1" si="24"/>
        <v>0</v>
      </c>
      <c r="CD20" s="243">
        <f t="shared" ca="1" si="24"/>
        <v>0</v>
      </c>
      <c r="CE20" s="243">
        <f t="shared" ca="1" si="24"/>
        <v>0</v>
      </c>
      <c r="CF20" s="243">
        <f t="shared" ca="1" si="24"/>
        <v>0</v>
      </c>
      <c r="CG20" s="243">
        <f t="shared" ca="1" si="24"/>
        <v>0</v>
      </c>
      <c r="CH20" s="243">
        <f t="shared" ca="1" si="24"/>
        <v>0</v>
      </c>
      <c r="CI20" s="243">
        <f t="shared" ca="1" si="24"/>
        <v>0</v>
      </c>
      <c r="CJ20" s="243">
        <f t="shared" ca="1" si="23"/>
        <v>0</v>
      </c>
      <c r="CK20" s="243">
        <f t="shared" ca="1" si="23"/>
        <v>0</v>
      </c>
      <c r="CL20" s="243">
        <f t="shared" ca="1" si="23"/>
        <v>0</v>
      </c>
      <c r="CM20" s="243">
        <f t="shared" ca="1" si="23"/>
        <v>0</v>
      </c>
      <c r="CN20" s="243">
        <f t="shared" ca="1" si="23"/>
        <v>0</v>
      </c>
      <c r="CO20" s="243">
        <f t="shared" ca="1" si="23"/>
        <v>0</v>
      </c>
      <c r="CP20" s="243">
        <f t="shared" ca="1" si="23"/>
        <v>0</v>
      </c>
      <c r="CQ20" s="243">
        <f t="shared" ca="1" si="23"/>
        <v>0</v>
      </c>
      <c r="CR20" s="243">
        <f t="shared" ca="1" si="23"/>
        <v>0</v>
      </c>
      <c r="CS20" s="243">
        <f t="shared" ca="1" si="23"/>
        <v>0</v>
      </c>
      <c r="CT20" s="243">
        <f t="shared" ca="1" si="23"/>
        <v>0</v>
      </c>
      <c r="CU20" s="243">
        <f t="shared" ca="1" si="23"/>
        <v>0</v>
      </c>
      <c r="CV20" s="243">
        <f t="shared" ca="1" si="23"/>
        <v>0</v>
      </c>
      <c r="CW20" s="243">
        <f t="shared" ca="1" si="23"/>
        <v>0</v>
      </c>
      <c r="CX20" s="243">
        <f t="shared" ca="1" si="23"/>
        <v>0</v>
      </c>
      <c r="CY20" s="243">
        <f t="shared" ca="1" si="23"/>
        <v>0</v>
      </c>
      <c r="CZ20" s="243">
        <f t="shared" ca="1" si="23"/>
        <v>0</v>
      </c>
      <c r="DA20" s="243">
        <f t="shared" ca="1" si="23"/>
        <v>0</v>
      </c>
      <c r="DB20" s="243">
        <f t="shared" ca="1" si="23"/>
        <v>0</v>
      </c>
      <c r="DC20" s="243">
        <f t="shared" ca="1" si="23"/>
        <v>0</v>
      </c>
      <c r="DE20" s="113" t="str">
        <f t="shared" ca="1" si="20"/>
        <v>D.1.9.</v>
      </c>
      <c r="DF20">
        <f t="shared" ca="1" si="19"/>
        <v>1</v>
      </c>
      <c r="DG20">
        <f t="shared" ca="1" si="18"/>
        <v>21</v>
      </c>
      <c r="DH20">
        <v>0</v>
      </c>
    </row>
    <row r="21" spans="1:112" ht="16.2" hidden="1" customHeight="1">
      <c r="A21" s="68">
        <v>9</v>
      </c>
      <c r="B21" s="240" t="str">
        <f t="shared" ca="1" si="12"/>
        <v>D.1.10.</v>
      </c>
      <c r="C21" s="241" t="str">
        <f t="shared" ca="1" si="13"/>
        <v>Reinvesticijos (po priemonės įgyvendinimo) (privataus ir NVO sektoriaus)</v>
      </c>
      <c r="D21" s="245"/>
      <c r="E21" s="242">
        <f t="shared" ca="1" si="14"/>
        <v>0.21</v>
      </c>
      <c r="F21" s="171">
        <f ca="1">H21+NPV(FD,I21:INDEX(I21:DC21,PAL))</f>
        <v>0</v>
      </c>
      <c r="G21" s="171">
        <f ca="1">SUMIF($H$5:$DC$5,"&lt;="&amp;PAL,$H21:$DC21)</f>
        <v>0</v>
      </c>
      <c r="H21" s="243">
        <f t="shared" ca="1" si="15"/>
        <v>0</v>
      </c>
      <c r="I21" s="243">
        <f t="shared" ca="1" si="15"/>
        <v>0</v>
      </c>
      <c r="J21" s="243">
        <f t="shared" ca="1" si="15"/>
        <v>0</v>
      </c>
      <c r="K21" s="243">
        <f t="shared" ca="1" si="15"/>
        <v>0</v>
      </c>
      <c r="L21" s="243">
        <f t="shared" ca="1" si="15"/>
        <v>0</v>
      </c>
      <c r="M21" s="243">
        <f t="shared" ca="1" si="15"/>
        <v>0</v>
      </c>
      <c r="N21" s="243">
        <f t="shared" ca="1" si="15"/>
        <v>0</v>
      </c>
      <c r="O21" s="243">
        <f t="shared" ca="1" si="15"/>
        <v>0</v>
      </c>
      <c r="P21" s="243">
        <f t="shared" ca="1" si="15"/>
        <v>0</v>
      </c>
      <c r="Q21" s="243">
        <f t="shared" ca="1" si="15"/>
        <v>0</v>
      </c>
      <c r="R21" s="243">
        <f t="shared" ca="1" si="15"/>
        <v>0</v>
      </c>
      <c r="S21" s="243">
        <f t="shared" ca="1" si="15"/>
        <v>0</v>
      </c>
      <c r="T21" s="243">
        <f t="shared" ca="1" si="15"/>
        <v>0</v>
      </c>
      <c r="U21" s="243">
        <f t="shared" ca="1" si="15"/>
        <v>0</v>
      </c>
      <c r="V21" s="243">
        <f t="shared" ca="1" si="15"/>
        <v>0</v>
      </c>
      <c r="W21" s="243">
        <f t="shared" ca="1" si="15"/>
        <v>0</v>
      </c>
      <c r="X21" s="243">
        <f t="shared" ca="1" si="24"/>
        <v>0</v>
      </c>
      <c r="Y21" s="243">
        <f t="shared" ca="1" si="24"/>
        <v>0</v>
      </c>
      <c r="Z21" s="243">
        <f t="shared" ca="1" si="24"/>
        <v>0</v>
      </c>
      <c r="AA21" s="243">
        <f t="shared" ca="1" si="24"/>
        <v>0</v>
      </c>
      <c r="AB21" s="243">
        <f t="shared" ca="1" si="24"/>
        <v>0</v>
      </c>
      <c r="AC21" s="243">
        <f t="shared" ca="1" si="24"/>
        <v>0</v>
      </c>
      <c r="AD21" s="243">
        <f t="shared" ca="1" si="24"/>
        <v>0</v>
      </c>
      <c r="AE21" s="243">
        <f t="shared" ca="1" si="24"/>
        <v>0</v>
      </c>
      <c r="AF21" s="243">
        <f t="shared" ca="1" si="24"/>
        <v>0</v>
      </c>
      <c r="AG21" s="243">
        <f t="shared" ca="1" si="24"/>
        <v>0</v>
      </c>
      <c r="AH21" s="243">
        <f t="shared" ca="1" si="24"/>
        <v>0</v>
      </c>
      <c r="AI21" s="243">
        <f t="shared" ca="1" si="24"/>
        <v>0</v>
      </c>
      <c r="AJ21" s="243">
        <f t="shared" ca="1" si="24"/>
        <v>0</v>
      </c>
      <c r="AK21" s="243">
        <f t="shared" ca="1" si="24"/>
        <v>0</v>
      </c>
      <c r="AL21" s="243">
        <f t="shared" ca="1" si="24"/>
        <v>0</v>
      </c>
      <c r="AM21" s="243">
        <f t="shared" ca="1" si="24"/>
        <v>0</v>
      </c>
      <c r="AN21" s="243">
        <f t="shared" ca="1" si="24"/>
        <v>0</v>
      </c>
      <c r="AO21" s="243">
        <f t="shared" ca="1" si="24"/>
        <v>0</v>
      </c>
      <c r="AP21" s="243">
        <f t="shared" ca="1" si="24"/>
        <v>0</v>
      </c>
      <c r="AQ21" s="243">
        <f t="shared" ca="1" si="24"/>
        <v>0</v>
      </c>
      <c r="AR21" s="243">
        <f t="shared" ca="1" si="24"/>
        <v>0</v>
      </c>
      <c r="AS21" s="243">
        <f t="shared" ca="1" si="24"/>
        <v>0</v>
      </c>
      <c r="AT21" s="243">
        <f t="shared" ca="1" si="24"/>
        <v>0</v>
      </c>
      <c r="AU21" s="243">
        <f t="shared" ca="1" si="24"/>
        <v>0</v>
      </c>
      <c r="AV21" s="243">
        <f t="shared" ca="1" si="24"/>
        <v>0</v>
      </c>
      <c r="AW21" s="243">
        <f t="shared" ca="1" si="24"/>
        <v>0</v>
      </c>
      <c r="AX21" s="243">
        <f t="shared" ca="1" si="24"/>
        <v>0</v>
      </c>
      <c r="AY21" s="243">
        <f t="shared" ca="1" si="24"/>
        <v>0</v>
      </c>
      <c r="AZ21" s="243">
        <f t="shared" ca="1" si="24"/>
        <v>0</v>
      </c>
      <c r="BA21" s="243">
        <f t="shared" ca="1" si="24"/>
        <v>0</v>
      </c>
      <c r="BB21" s="243">
        <f t="shared" ca="1" si="24"/>
        <v>0</v>
      </c>
      <c r="BC21" s="243">
        <f t="shared" ca="1" si="24"/>
        <v>0</v>
      </c>
      <c r="BD21" s="243">
        <f t="shared" ca="1" si="24"/>
        <v>0</v>
      </c>
      <c r="BE21" s="243">
        <f t="shared" ca="1" si="24"/>
        <v>0</v>
      </c>
      <c r="BF21" s="243">
        <f t="shared" ca="1" si="24"/>
        <v>0</v>
      </c>
      <c r="BG21" s="243">
        <f t="shared" ca="1" si="24"/>
        <v>0</v>
      </c>
      <c r="BH21" s="243">
        <f t="shared" ca="1" si="24"/>
        <v>0</v>
      </c>
      <c r="BI21" s="243">
        <f t="shared" ca="1" si="24"/>
        <v>0</v>
      </c>
      <c r="BJ21" s="243">
        <f t="shared" ca="1" si="24"/>
        <v>0</v>
      </c>
      <c r="BK21" s="243">
        <f t="shared" ca="1" si="24"/>
        <v>0</v>
      </c>
      <c r="BL21" s="243">
        <f t="shared" ca="1" si="24"/>
        <v>0</v>
      </c>
      <c r="BM21" s="243">
        <f t="shared" ca="1" si="24"/>
        <v>0</v>
      </c>
      <c r="BN21" s="243">
        <f t="shared" ca="1" si="24"/>
        <v>0</v>
      </c>
      <c r="BO21" s="243">
        <f t="shared" ca="1" si="24"/>
        <v>0</v>
      </c>
      <c r="BP21" s="243">
        <f t="shared" ca="1" si="24"/>
        <v>0</v>
      </c>
      <c r="BQ21" s="243">
        <f t="shared" ca="1" si="24"/>
        <v>0</v>
      </c>
      <c r="BR21" s="243">
        <f t="shared" ca="1" si="24"/>
        <v>0</v>
      </c>
      <c r="BS21" s="243">
        <f t="shared" ca="1" si="24"/>
        <v>0</v>
      </c>
      <c r="BT21" s="243">
        <f t="shared" ca="1" si="24"/>
        <v>0</v>
      </c>
      <c r="BU21" s="243">
        <f t="shared" ca="1" si="24"/>
        <v>0</v>
      </c>
      <c r="BV21" s="243">
        <f t="shared" ca="1" si="24"/>
        <v>0</v>
      </c>
      <c r="BW21" s="243">
        <f t="shared" ca="1" si="24"/>
        <v>0</v>
      </c>
      <c r="BX21" s="243">
        <f t="shared" ca="1" si="24"/>
        <v>0</v>
      </c>
      <c r="BY21" s="243">
        <f t="shared" ca="1" si="24"/>
        <v>0</v>
      </c>
      <c r="BZ21" s="243">
        <f t="shared" ca="1" si="24"/>
        <v>0</v>
      </c>
      <c r="CA21" s="243">
        <f t="shared" ca="1" si="24"/>
        <v>0</v>
      </c>
      <c r="CB21" s="243">
        <f t="shared" ca="1" si="24"/>
        <v>0</v>
      </c>
      <c r="CC21" s="243">
        <f t="shared" ca="1" si="24"/>
        <v>0</v>
      </c>
      <c r="CD21" s="243">
        <f t="shared" ca="1" si="24"/>
        <v>0</v>
      </c>
      <c r="CE21" s="243">
        <f t="shared" ca="1" si="24"/>
        <v>0</v>
      </c>
      <c r="CF21" s="243">
        <f t="shared" ca="1" si="24"/>
        <v>0</v>
      </c>
      <c r="CG21" s="243">
        <f t="shared" ca="1" si="24"/>
        <v>0</v>
      </c>
      <c r="CH21" s="243">
        <f t="shared" ca="1" si="24"/>
        <v>0</v>
      </c>
      <c r="CI21" s="243">
        <f t="shared" ca="1" si="24"/>
        <v>0</v>
      </c>
      <c r="CJ21" s="243">
        <f t="shared" ca="1" si="23"/>
        <v>0</v>
      </c>
      <c r="CK21" s="243">
        <f t="shared" ca="1" si="23"/>
        <v>0</v>
      </c>
      <c r="CL21" s="243">
        <f t="shared" ca="1" si="23"/>
        <v>0</v>
      </c>
      <c r="CM21" s="243">
        <f t="shared" ca="1" si="23"/>
        <v>0</v>
      </c>
      <c r="CN21" s="243">
        <f t="shared" ca="1" si="23"/>
        <v>0</v>
      </c>
      <c r="CO21" s="243">
        <f t="shared" ca="1" si="23"/>
        <v>0</v>
      </c>
      <c r="CP21" s="243">
        <f t="shared" ca="1" si="23"/>
        <v>0</v>
      </c>
      <c r="CQ21" s="243">
        <f t="shared" ca="1" si="23"/>
        <v>0</v>
      </c>
      <c r="CR21" s="243">
        <f t="shared" ca="1" si="23"/>
        <v>0</v>
      </c>
      <c r="CS21" s="243">
        <f t="shared" ca="1" si="23"/>
        <v>0</v>
      </c>
      <c r="CT21" s="243">
        <f t="shared" ca="1" si="23"/>
        <v>0</v>
      </c>
      <c r="CU21" s="243">
        <f t="shared" ca="1" si="23"/>
        <v>0</v>
      </c>
      <c r="CV21" s="243">
        <f t="shared" ca="1" si="23"/>
        <v>0</v>
      </c>
      <c r="CW21" s="243">
        <f t="shared" ca="1" si="23"/>
        <v>0</v>
      </c>
      <c r="CX21" s="243">
        <f t="shared" ca="1" si="23"/>
        <v>0</v>
      </c>
      <c r="CY21" s="243">
        <f t="shared" ca="1" si="23"/>
        <v>0</v>
      </c>
      <c r="CZ21" s="243">
        <f t="shared" ca="1" si="23"/>
        <v>0</v>
      </c>
      <c r="DA21" s="243">
        <f t="shared" ca="1" si="23"/>
        <v>0</v>
      </c>
      <c r="DB21" s="243">
        <f t="shared" ca="1" si="23"/>
        <v>0</v>
      </c>
      <c r="DC21" s="243">
        <f t="shared" ca="1" si="23"/>
        <v>0</v>
      </c>
      <c r="DE21" s="113" t="str">
        <f t="shared" ca="1" si="20"/>
        <v>D.1.10.</v>
      </c>
      <c r="DF21">
        <f t="shared" ca="1" si="19"/>
        <v>1</v>
      </c>
      <c r="DG21">
        <f t="shared" ca="1" si="18"/>
        <v>21</v>
      </c>
      <c r="DH21">
        <v>0</v>
      </c>
    </row>
    <row r="22" spans="1:112" ht="16.2" hidden="1" customHeight="1">
      <c r="A22" s="68">
        <v>10</v>
      </c>
      <c r="B22" s="240" t="str">
        <f t="shared" ca="1" si="12"/>
        <v>D.1.11.</v>
      </c>
      <c r="C22" s="241" t="str">
        <f t="shared" ca="1" si="13"/>
        <v>Reinvesticijos (po priemonės įgyvendinimo) (viešojo sektoriaus)</v>
      </c>
      <c r="D22" s="231"/>
      <c r="E22" s="247">
        <f t="shared" ca="1" si="14"/>
        <v>0.21</v>
      </c>
      <c r="F22" s="171">
        <f ca="1">H22+NPV(FD,I22:INDEX(I22:DC22,PAL))</f>
        <v>0</v>
      </c>
      <c r="G22" s="171">
        <f ca="1">SUMIF($H$5:$DC$5,"&lt;="&amp;PAL,$H22:$DC22)</f>
        <v>0</v>
      </c>
      <c r="H22" s="243">
        <f t="shared" ca="1" si="15"/>
        <v>0</v>
      </c>
      <c r="I22" s="243">
        <f t="shared" ca="1" si="15"/>
        <v>0</v>
      </c>
      <c r="J22" s="243">
        <f t="shared" ca="1" si="15"/>
        <v>0</v>
      </c>
      <c r="K22" s="243">
        <f t="shared" ca="1" si="15"/>
        <v>0</v>
      </c>
      <c r="L22" s="243">
        <f t="shared" ca="1" si="15"/>
        <v>0</v>
      </c>
      <c r="M22" s="243">
        <f t="shared" ca="1" si="15"/>
        <v>0</v>
      </c>
      <c r="N22" s="243">
        <f t="shared" ca="1" si="15"/>
        <v>0</v>
      </c>
      <c r="O22" s="243">
        <f t="shared" ca="1" si="15"/>
        <v>0</v>
      </c>
      <c r="P22" s="243">
        <f t="shared" ca="1" si="15"/>
        <v>0</v>
      </c>
      <c r="Q22" s="243">
        <f t="shared" ca="1" si="15"/>
        <v>0</v>
      </c>
      <c r="R22" s="243">
        <f t="shared" ca="1" si="15"/>
        <v>0</v>
      </c>
      <c r="S22" s="243">
        <f t="shared" ca="1" si="15"/>
        <v>0</v>
      </c>
      <c r="T22" s="243">
        <f t="shared" ca="1" si="15"/>
        <v>0</v>
      </c>
      <c r="U22" s="243">
        <f t="shared" ca="1" si="15"/>
        <v>0</v>
      </c>
      <c r="V22" s="243">
        <f t="shared" ca="1" si="15"/>
        <v>0</v>
      </c>
      <c r="W22" s="243">
        <f t="shared" ca="1" si="15"/>
        <v>0</v>
      </c>
      <c r="X22" s="243">
        <f t="shared" ca="1" si="24"/>
        <v>0</v>
      </c>
      <c r="Y22" s="243">
        <f t="shared" ca="1" si="24"/>
        <v>0</v>
      </c>
      <c r="Z22" s="243">
        <f t="shared" ca="1" si="24"/>
        <v>0</v>
      </c>
      <c r="AA22" s="243">
        <f t="shared" ca="1" si="24"/>
        <v>0</v>
      </c>
      <c r="AB22" s="243">
        <f t="shared" ca="1" si="24"/>
        <v>0</v>
      </c>
      <c r="AC22" s="243">
        <f t="shared" ca="1" si="24"/>
        <v>0</v>
      </c>
      <c r="AD22" s="243">
        <f t="shared" ca="1" si="24"/>
        <v>0</v>
      </c>
      <c r="AE22" s="243">
        <f t="shared" ca="1" si="24"/>
        <v>0</v>
      </c>
      <c r="AF22" s="243">
        <f t="shared" ca="1" si="24"/>
        <v>0</v>
      </c>
      <c r="AG22" s="243">
        <f t="shared" ca="1" si="24"/>
        <v>0</v>
      </c>
      <c r="AH22" s="243">
        <f t="shared" ca="1" si="24"/>
        <v>0</v>
      </c>
      <c r="AI22" s="243">
        <f t="shared" ca="1" si="24"/>
        <v>0</v>
      </c>
      <c r="AJ22" s="243">
        <f t="shared" ca="1" si="24"/>
        <v>0</v>
      </c>
      <c r="AK22" s="243">
        <f t="shared" ca="1" si="24"/>
        <v>0</v>
      </c>
      <c r="AL22" s="243">
        <f t="shared" ca="1" si="24"/>
        <v>0</v>
      </c>
      <c r="AM22" s="243">
        <f t="shared" ca="1" si="24"/>
        <v>0</v>
      </c>
      <c r="AN22" s="243">
        <f t="shared" ca="1" si="24"/>
        <v>0</v>
      </c>
      <c r="AO22" s="243">
        <f t="shared" ca="1" si="24"/>
        <v>0</v>
      </c>
      <c r="AP22" s="243">
        <f t="shared" ca="1" si="24"/>
        <v>0</v>
      </c>
      <c r="AQ22" s="243">
        <f t="shared" ca="1" si="24"/>
        <v>0</v>
      </c>
      <c r="AR22" s="243">
        <f t="shared" ca="1" si="24"/>
        <v>0</v>
      </c>
      <c r="AS22" s="243">
        <f t="shared" ca="1" si="24"/>
        <v>0</v>
      </c>
      <c r="AT22" s="243">
        <f t="shared" ca="1" si="24"/>
        <v>0</v>
      </c>
      <c r="AU22" s="243">
        <f t="shared" ca="1" si="24"/>
        <v>0</v>
      </c>
      <c r="AV22" s="243">
        <f t="shared" ca="1" si="24"/>
        <v>0</v>
      </c>
      <c r="AW22" s="243">
        <f t="shared" ca="1" si="24"/>
        <v>0</v>
      </c>
      <c r="AX22" s="243">
        <f t="shared" ca="1" si="24"/>
        <v>0</v>
      </c>
      <c r="AY22" s="243">
        <f t="shared" ca="1" si="24"/>
        <v>0</v>
      </c>
      <c r="AZ22" s="243">
        <f t="shared" ca="1" si="24"/>
        <v>0</v>
      </c>
      <c r="BA22" s="243">
        <f t="shared" ca="1" si="24"/>
        <v>0</v>
      </c>
      <c r="BB22" s="243">
        <f t="shared" ca="1" si="24"/>
        <v>0</v>
      </c>
      <c r="BC22" s="243">
        <f t="shared" ca="1" si="24"/>
        <v>0</v>
      </c>
      <c r="BD22" s="243">
        <f t="shared" ca="1" si="24"/>
        <v>0</v>
      </c>
      <c r="BE22" s="243">
        <f t="shared" ca="1" si="24"/>
        <v>0</v>
      </c>
      <c r="BF22" s="243">
        <f t="shared" ca="1" si="24"/>
        <v>0</v>
      </c>
      <c r="BG22" s="243">
        <f t="shared" ca="1" si="24"/>
        <v>0</v>
      </c>
      <c r="BH22" s="243">
        <f t="shared" ca="1" si="24"/>
        <v>0</v>
      </c>
      <c r="BI22" s="243">
        <f t="shared" ca="1" si="24"/>
        <v>0</v>
      </c>
      <c r="BJ22" s="243">
        <f t="shared" ca="1" si="24"/>
        <v>0</v>
      </c>
      <c r="BK22" s="243">
        <f t="shared" ca="1" si="24"/>
        <v>0</v>
      </c>
      <c r="BL22" s="243">
        <f t="shared" ca="1" si="24"/>
        <v>0</v>
      </c>
      <c r="BM22" s="243">
        <f t="shared" ca="1" si="24"/>
        <v>0</v>
      </c>
      <c r="BN22" s="243">
        <f t="shared" ca="1" si="24"/>
        <v>0</v>
      </c>
      <c r="BO22" s="243">
        <f t="shared" ca="1" si="24"/>
        <v>0</v>
      </c>
      <c r="BP22" s="243">
        <f t="shared" ca="1" si="24"/>
        <v>0</v>
      </c>
      <c r="BQ22" s="243">
        <f t="shared" ca="1" si="24"/>
        <v>0</v>
      </c>
      <c r="BR22" s="243">
        <f t="shared" ca="1" si="24"/>
        <v>0</v>
      </c>
      <c r="BS22" s="243">
        <f t="shared" ca="1" si="24"/>
        <v>0</v>
      </c>
      <c r="BT22" s="243">
        <f t="shared" ca="1" si="24"/>
        <v>0</v>
      </c>
      <c r="BU22" s="243">
        <f t="shared" ca="1" si="24"/>
        <v>0</v>
      </c>
      <c r="BV22" s="243">
        <f t="shared" ca="1" si="24"/>
        <v>0</v>
      </c>
      <c r="BW22" s="243">
        <f t="shared" ca="1" si="24"/>
        <v>0</v>
      </c>
      <c r="BX22" s="243">
        <f t="shared" ca="1" si="24"/>
        <v>0</v>
      </c>
      <c r="BY22" s="243">
        <f t="shared" ca="1" si="24"/>
        <v>0</v>
      </c>
      <c r="BZ22" s="243">
        <f t="shared" ca="1" si="24"/>
        <v>0</v>
      </c>
      <c r="CA22" s="243">
        <f t="shared" ca="1" si="24"/>
        <v>0</v>
      </c>
      <c r="CB22" s="243">
        <f t="shared" ca="1" si="24"/>
        <v>0</v>
      </c>
      <c r="CC22" s="243">
        <f t="shared" ca="1" si="24"/>
        <v>0</v>
      </c>
      <c r="CD22" s="243">
        <f t="shared" ca="1" si="24"/>
        <v>0</v>
      </c>
      <c r="CE22" s="243">
        <f t="shared" ca="1" si="24"/>
        <v>0</v>
      </c>
      <c r="CF22" s="243">
        <f t="shared" ca="1" si="24"/>
        <v>0</v>
      </c>
      <c r="CG22" s="243">
        <f t="shared" ca="1" si="24"/>
        <v>0</v>
      </c>
      <c r="CH22" s="243">
        <f t="shared" ca="1" si="24"/>
        <v>0</v>
      </c>
      <c r="CI22" s="243">
        <f t="shared" ca="1" si="24"/>
        <v>0</v>
      </c>
      <c r="CJ22" s="243">
        <f t="shared" ca="1" si="23"/>
        <v>0</v>
      </c>
      <c r="CK22" s="243">
        <f t="shared" ca="1" si="23"/>
        <v>0</v>
      </c>
      <c r="CL22" s="243">
        <f t="shared" ca="1" si="23"/>
        <v>0</v>
      </c>
      <c r="CM22" s="243">
        <f t="shared" ca="1" si="23"/>
        <v>0</v>
      </c>
      <c r="CN22" s="243">
        <f t="shared" ca="1" si="23"/>
        <v>0</v>
      </c>
      <c r="CO22" s="243">
        <f t="shared" ca="1" si="23"/>
        <v>0</v>
      </c>
      <c r="CP22" s="243">
        <f t="shared" ca="1" si="23"/>
        <v>0</v>
      </c>
      <c r="CQ22" s="243">
        <f t="shared" ca="1" si="23"/>
        <v>0</v>
      </c>
      <c r="CR22" s="243">
        <f t="shared" ca="1" si="23"/>
        <v>0</v>
      </c>
      <c r="CS22" s="243">
        <f t="shared" ca="1" si="23"/>
        <v>0</v>
      </c>
      <c r="CT22" s="243">
        <f t="shared" ca="1" si="23"/>
        <v>0</v>
      </c>
      <c r="CU22" s="243">
        <f t="shared" ca="1" si="23"/>
        <v>0</v>
      </c>
      <c r="CV22" s="243">
        <f t="shared" ca="1" si="23"/>
        <v>0</v>
      </c>
      <c r="CW22" s="243">
        <f t="shared" ca="1" si="23"/>
        <v>0</v>
      </c>
      <c r="CX22" s="243">
        <f t="shared" ca="1" si="23"/>
        <v>0</v>
      </c>
      <c r="CY22" s="243">
        <f t="shared" ca="1" si="23"/>
        <v>0</v>
      </c>
      <c r="CZ22" s="243">
        <f t="shared" ca="1" si="23"/>
        <v>0</v>
      </c>
      <c r="DA22" s="243">
        <f t="shared" ca="1" si="23"/>
        <v>0</v>
      </c>
      <c r="DB22" s="243">
        <f t="shared" ca="1" si="23"/>
        <v>0</v>
      </c>
      <c r="DC22" s="243">
        <f t="shared" ca="1" si="23"/>
        <v>0</v>
      </c>
      <c r="DE22" s="113" t="str">
        <f t="shared" ca="1" si="20"/>
        <v>D.1.11.</v>
      </c>
      <c r="DF22">
        <f t="shared" ca="1" si="19"/>
        <v>1</v>
      </c>
      <c r="DG22">
        <f t="shared" ca="1" si="18"/>
        <v>21</v>
      </c>
      <c r="DH22">
        <v>0</v>
      </c>
    </row>
    <row r="23" spans="1:112" hidden="1">
      <c r="A23" s="68">
        <v>11</v>
      </c>
      <c r="B23" s="240" t="str">
        <f t="shared" ca="1" si="12"/>
        <v>D.1.L.</v>
      </c>
      <c r="C23" s="241" t="str">
        <f t="shared" ca="1" si="13"/>
        <v>Likutinė vertė</v>
      </c>
      <c r="D23" s="244"/>
      <c r="E23" s="242">
        <f t="shared" ca="1" si="14"/>
        <v>0.21</v>
      </c>
      <c r="F23" s="171">
        <f ca="1">H23+NPV(FD,I23:INDEX(I23:DC23,PAL))</f>
        <v>0</v>
      </c>
      <c r="G23" s="171">
        <f ca="1">SUMIF($H$5:$DC$5,"&lt;="&amp;PAL,$H23:$DC23)</f>
        <v>0</v>
      </c>
      <c r="H23" s="243">
        <f t="shared" ca="1" si="15"/>
        <v>0</v>
      </c>
      <c r="I23" s="243">
        <f t="shared" ca="1" si="15"/>
        <v>0</v>
      </c>
      <c r="J23" s="243">
        <f t="shared" ca="1" si="15"/>
        <v>0</v>
      </c>
      <c r="K23" s="243">
        <f t="shared" ca="1" si="15"/>
        <v>0</v>
      </c>
      <c r="L23" s="243">
        <f t="shared" ca="1" si="15"/>
        <v>0</v>
      </c>
      <c r="M23" s="243">
        <f t="shared" ca="1" si="15"/>
        <v>0</v>
      </c>
      <c r="N23" s="243">
        <f t="shared" ca="1" si="15"/>
        <v>0</v>
      </c>
      <c r="O23" s="243">
        <f t="shared" ca="1" si="15"/>
        <v>0</v>
      </c>
      <c r="P23" s="243">
        <f t="shared" ca="1" si="15"/>
        <v>0</v>
      </c>
      <c r="Q23" s="243">
        <f t="shared" ca="1" si="15"/>
        <v>0</v>
      </c>
      <c r="R23" s="243">
        <f t="shared" ca="1" si="15"/>
        <v>0</v>
      </c>
      <c r="S23" s="243">
        <f t="shared" ca="1" si="15"/>
        <v>0</v>
      </c>
      <c r="T23" s="243">
        <f t="shared" ca="1" si="15"/>
        <v>0</v>
      </c>
      <c r="U23" s="243">
        <f t="shared" ca="1" si="15"/>
        <v>0</v>
      </c>
      <c r="V23" s="243">
        <f t="shared" ca="1" si="15"/>
        <v>0</v>
      </c>
      <c r="W23" s="243">
        <f t="shared" ca="1" si="15"/>
        <v>0</v>
      </c>
      <c r="X23" s="243">
        <f t="shared" ca="1" si="24"/>
        <v>0</v>
      </c>
      <c r="Y23" s="243">
        <f t="shared" ca="1" si="24"/>
        <v>0</v>
      </c>
      <c r="Z23" s="243">
        <f t="shared" ca="1" si="24"/>
        <v>0</v>
      </c>
      <c r="AA23" s="243">
        <f t="shared" ca="1" si="24"/>
        <v>0</v>
      </c>
      <c r="AB23" s="243">
        <f t="shared" ca="1" si="24"/>
        <v>0</v>
      </c>
      <c r="AC23" s="243">
        <f t="shared" ca="1" si="24"/>
        <v>0</v>
      </c>
      <c r="AD23" s="243">
        <f t="shared" ca="1" si="24"/>
        <v>0</v>
      </c>
      <c r="AE23" s="243">
        <f t="shared" ca="1" si="24"/>
        <v>0</v>
      </c>
      <c r="AF23" s="243">
        <f t="shared" ca="1" si="24"/>
        <v>0</v>
      </c>
      <c r="AG23" s="243">
        <f t="shared" ca="1" si="24"/>
        <v>0</v>
      </c>
      <c r="AH23" s="243">
        <f t="shared" ca="1" si="24"/>
        <v>0</v>
      </c>
      <c r="AI23" s="243">
        <f t="shared" ca="1" si="24"/>
        <v>0</v>
      </c>
      <c r="AJ23" s="243">
        <f t="shared" ca="1" si="24"/>
        <v>0</v>
      </c>
      <c r="AK23" s="243">
        <f t="shared" ca="1" si="24"/>
        <v>0</v>
      </c>
      <c r="AL23" s="243">
        <f t="shared" ca="1" si="24"/>
        <v>0</v>
      </c>
      <c r="AM23" s="243">
        <f t="shared" ca="1" si="24"/>
        <v>0</v>
      </c>
      <c r="AN23" s="243">
        <f t="shared" ca="1" si="24"/>
        <v>0</v>
      </c>
      <c r="AO23" s="243">
        <f t="shared" ca="1" si="24"/>
        <v>0</v>
      </c>
      <c r="AP23" s="243">
        <f t="shared" ca="1" si="24"/>
        <v>0</v>
      </c>
      <c r="AQ23" s="243">
        <f t="shared" ca="1" si="24"/>
        <v>0</v>
      </c>
      <c r="AR23" s="243">
        <f t="shared" ca="1" si="24"/>
        <v>0</v>
      </c>
      <c r="AS23" s="243">
        <f t="shared" ca="1" si="24"/>
        <v>0</v>
      </c>
      <c r="AT23" s="243">
        <f t="shared" ca="1" si="24"/>
        <v>0</v>
      </c>
      <c r="AU23" s="243">
        <f t="shared" ca="1" si="24"/>
        <v>0</v>
      </c>
      <c r="AV23" s="243">
        <f t="shared" ca="1" si="24"/>
        <v>0</v>
      </c>
      <c r="AW23" s="243">
        <f t="shared" ca="1" si="24"/>
        <v>0</v>
      </c>
      <c r="AX23" s="243">
        <f t="shared" ca="1" si="24"/>
        <v>0</v>
      </c>
      <c r="AY23" s="243">
        <f t="shared" ca="1" si="24"/>
        <v>0</v>
      </c>
      <c r="AZ23" s="243">
        <f t="shared" ca="1" si="24"/>
        <v>0</v>
      </c>
      <c r="BA23" s="243">
        <f t="shared" ca="1" si="24"/>
        <v>0</v>
      </c>
      <c r="BB23" s="243">
        <f t="shared" ca="1" si="24"/>
        <v>0</v>
      </c>
      <c r="BC23" s="243">
        <f t="shared" ca="1" si="24"/>
        <v>0</v>
      </c>
      <c r="BD23" s="243">
        <f t="shared" ca="1" si="24"/>
        <v>0</v>
      </c>
      <c r="BE23" s="243">
        <f t="shared" ca="1" si="24"/>
        <v>0</v>
      </c>
      <c r="BF23" s="243">
        <f t="shared" ca="1" si="24"/>
        <v>0</v>
      </c>
      <c r="BG23" s="243">
        <f t="shared" ca="1" si="24"/>
        <v>0</v>
      </c>
      <c r="BH23" s="243">
        <f t="shared" ca="1" si="24"/>
        <v>0</v>
      </c>
      <c r="BI23" s="243">
        <f t="shared" ca="1" si="24"/>
        <v>0</v>
      </c>
      <c r="BJ23" s="243">
        <f t="shared" ca="1" si="24"/>
        <v>0</v>
      </c>
      <c r="BK23" s="243">
        <f t="shared" ca="1" si="24"/>
        <v>0</v>
      </c>
      <c r="BL23" s="243">
        <f t="shared" ca="1" si="24"/>
        <v>0</v>
      </c>
      <c r="BM23" s="243">
        <f t="shared" ca="1" si="24"/>
        <v>0</v>
      </c>
      <c r="BN23" s="243">
        <f t="shared" ca="1" si="24"/>
        <v>0</v>
      </c>
      <c r="BO23" s="243">
        <f t="shared" ca="1" si="24"/>
        <v>0</v>
      </c>
      <c r="BP23" s="243">
        <f t="shared" ca="1" si="24"/>
        <v>0</v>
      </c>
      <c r="BQ23" s="243">
        <f t="shared" ca="1" si="24"/>
        <v>0</v>
      </c>
      <c r="BR23" s="243">
        <f t="shared" ca="1" si="24"/>
        <v>0</v>
      </c>
      <c r="BS23" s="243">
        <f t="shared" ca="1" si="24"/>
        <v>0</v>
      </c>
      <c r="BT23" s="243">
        <f t="shared" ca="1" si="24"/>
        <v>0</v>
      </c>
      <c r="BU23" s="243">
        <f t="shared" ca="1" si="24"/>
        <v>0</v>
      </c>
      <c r="BV23" s="243">
        <f t="shared" ca="1" si="24"/>
        <v>0</v>
      </c>
      <c r="BW23" s="243">
        <f t="shared" ca="1" si="24"/>
        <v>0</v>
      </c>
      <c r="BX23" s="243">
        <f t="shared" ca="1" si="24"/>
        <v>0</v>
      </c>
      <c r="BY23" s="243">
        <f t="shared" ca="1" si="24"/>
        <v>0</v>
      </c>
      <c r="BZ23" s="243">
        <f t="shared" ca="1" si="24"/>
        <v>0</v>
      </c>
      <c r="CA23" s="243">
        <f t="shared" ca="1" si="24"/>
        <v>0</v>
      </c>
      <c r="CB23" s="243">
        <f t="shared" ca="1" si="24"/>
        <v>0</v>
      </c>
      <c r="CC23" s="243">
        <f t="shared" ca="1" si="24"/>
        <v>0</v>
      </c>
      <c r="CD23" s="243">
        <f t="shared" ca="1" si="24"/>
        <v>0</v>
      </c>
      <c r="CE23" s="243">
        <f t="shared" ca="1" si="24"/>
        <v>0</v>
      </c>
      <c r="CF23" s="243">
        <f t="shared" ca="1" si="24"/>
        <v>0</v>
      </c>
      <c r="CG23" s="243">
        <f t="shared" ca="1" si="24"/>
        <v>0</v>
      </c>
      <c r="CH23" s="243">
        <f t="shared" ca="1" si="24"/>
        <v>0</v>
      </c>
      <c r="CI23" s="243">
        <f t="shared" ref="CI23:DC38" ca="1" si="25">OFFSET(INDIRECT("'"&amp;Opt_alt&amp;"'!H12"),$A23,CI$5)*$DF23</f>
        <v>0</v>
      </c>
      <c r="CJ23" s="243">
        <f t="shared" ca="1" si="25"/>
        <v>0</v>
      </c>
      <c r="CK23" s="243">
        <f t="shared" ca="1" si="25"/>
        <v>0</v>
      </c>
      <c r="CL23" s="243">
        <f t="shared" ca="1" si="25"/>
        <v>0</v>
      </c>
      <c r="CM23" s="243">
        <f t="shared" ca="1" si="25"/>
        <v>0</v>
      </c>
      <c r="CN23" s="243">
        <f t="shared" ca="1" si="25"/>
        <v>0</v>
      </c>
      <c r="CO23" s="243">
        <f t="shared" ca="1" si="25"/>
        <v>0</v>
      </c>
      <c r="CP23" s="243">
        <f t="shared" ca="1" si="25"/>
        <v>0</v>
      </c>
      <c r="CQ23" s="243">
        <f t="shared" ca="1" si="25"/>
        <v>0</v>
      </c>
      <c r="CR23" s="243">
        <f t="shared" ca="1" si="25"/>
        <v>0</v>
      </c>
      <c r="CS23" s="243">
        <f t="shared" ca="1" si="25"/>
        <v>0</v>
      </c>
      <c r="CT23" s="243">
        <f t="shared" ca="1" si="25"/>
        <v>0</v>
      </c>
      <c r="CU23" s="243">
        <f t="shared" ca="1" si="25"/>
        <v>0</v>
      </c>
      <c r="CV23" s="243">
        <f t="shared" ca="1" si="25"/>
        <v>0</v>
      </c>
      <c r="CW23" s="243">
        <f t="shared" ca="1" si="25"/>
        <v>0</v>
      </c>
      <c r="CX23" s="243">
        <f t="shared" ca="1" si="25"/>
        <v>0</v>
      </c>
      <c r="CY23" s="243">
        <f t="shared" ca="1" si="25"/>
        <v>0</v>
      </c>
      <c r="CZ23" s="243">
        <f t="shared" ca="1" si="25"/>
        <v>0</v>
      </c>
      <c r="DA23" s="243">
        <f t="shared" ca="1" si="25"/>
        <v>0</v>
      </c>
      <c r="DB23" s="243">
        <f t="shared" ca="1" si="25"/>
        <v>0</v>
      </c>
      <c r="DC23" s="243">
        <f t="shared" ca="1" si="25"/>
        <v>0</v>
      </c>
      <c r="DE23" s="113" t="str">
        <f t="shared" ca="1" si="20"/>
        <v>D.1.L.</v>
      </c>
      <c r="DF23">
        <f t="shared" ca="1" si="19"/>
        <v>1</v>
      </c>
      <c r="DG23">
        <f t="shared" ref="DG23:DG33" ca="1" si="26">OFFSET(INDIRECT("'"&amp;Opt_alt&amp;"'!H12"),$A23,DG$5)</f>
        <v>21</v>
      </c>
      <c r="DH23">
        <f ca="1">DG21/(100+DG21)</f>
        <v>0.17355371900826447</v>
      </c>
    </row>
    <row r="24" spans="1:112" hidden="1">
      <c r="A24" s="68">
        <v>12</v>
      </c>
      <c r="B24" s="240" t="str">
        <f t="shared" ca="1" si="12"/>
        <v>D.2.</v>
      </c>
      <c r="C24" s="246" t="str">
        <f t="shared" ca="1" si="13"/>
        <v>Mokestinės (mišrios)</v>
      </c>
      <c r="D24" s="244"/>
      <c r="E24" s="242" t="str">
        <f t="shared" ca="1" si="14"/>
        <v/>
      </c>
      <c r="F24" s="173">
        <f ca="1">SUM(F25:F35)</f>
        <v>0</v>
      </c>
      <c r="G24" s="171">
        <f ca="1">SUMIF($H$5:$DC$5,"&lt;="&amp;PAL,$H24:$DC24)</f>
        <v>0</v>
      </c>
      <c r="H24" s="173">
        <f ca="1">SUM(H25:H35)</f>
        <v>0</v>
      </c>
      <c r="I24" s="173">
        <f t="shared" ref="I24:BT24" ca="1" si="27">SUM(I25:I35)</f>
        <v>0</v>
      </c>
      <c r="J24" s="173">
        <f t="shared" ca="1" si="27"/>
        <v>0</v>
      </c>
      <c r="K24" s="173">
        <f t="shared" ca="1" si="27"/>
        <v>0</v>
      </c>
      <c r="L24" s="173">
        <f t="shared" ca="1" si="27"/>
        <v>0</v>
      </c>
      <c r="M24" s="173">
        <f t="shared" ca="1" si="27"/>
        <v>0</v>
      </c>
      <c r="N24" s="173">
        <f t="shared" ca="1" si="27"/>
        <v>0</v>
      </c>
      <c r="O24" s="173">
        <f t="shared" ca="1" si="27"/>
        <v>0</v>
      </c>
      <c r="P24" s="173">
        <f t="shared" ca="1" si="27"/>
        <v>0</v>
      </c>
      <c r="Q24" s="173">
        <f t="shared" ca="1" si="27"/>
        <v>0</v>
      </c>
      <c r="R24" s="173">
        <f t="shared" ca="1" si="27"/>
        <v>0</v>
      </c>
      <c r="S24" s="173">
        <f t="shared" ca="1" si="27"/>
        <v>0</v>
      </c>
      <c r="T24" s="173">
        <f t="shared" ca="1" si="27"/>
        <v>0</v>
      </c>
      <c r="U24" s="173">
        <f t="shared" ca="1" si="27"/>
        <v>0</v>
      </c>
      <c r="V24" s="173">
        <f t="shared" ca="1" si="27"/>
        <v>0</v>
      </c>
      <c r="W24" s="173">
        <f t="shared" ca="1" si="27"/>
        <v>0</v>
      </c>
      <c r="X24" s="173">
        <f t="shared" ca="1" si="27"/>
        <v>0</v>
      </c>
      <c r="Y24" s="173">
        <f t="shared" ca="1" si="27"/>
        <v>0</v>
      </c>
      <c r="Z24" s="173">
        <f t="shared" ca="1" si="27"/>
        <v>0</v>
      </c>
      <c r="AA24" s="173">
        <f t="shared" ca="1" si="27"/>
        <v>0</v>
      </c>
      <c r="AB24" s="173">
        <f t="shared" ca="1" si="27"/>
        <v>0</v>
      </c>
      <c r="AC24" s="173">
        <f t="shared" ca="1" si="27"/>
        <v>0</v>
      </c>
      <c r="AD24" s="173">
        <f t="shared" ca="1" si="27"/>
        <v>0</v>
      </c>
      <c r="AE24" s="173">
        <f t="shared" ca="1" si="27"/>
        <v>0</v>
      </c>
      <c r="AF24" s="173">
        <f t="shared" ca="1" si="27"/>
        <v>0</v>
      </c>
      <c r="AG24" s="173">
        <f t="shared" ca="1" si="27"/>
        <v>0</v>
      </c>
      <c r="AH24" s="173">
        <f t="shared" ca="1" si="27"/>
        <v>0</v>
      </c>
      <c r="AI24" s="173">
        <f t="shared" ca="1" si="27"/>
        <v>0</v>
      </c>
      <c r="AJ24" s="173">
        <f t="shared" ca="1" si="27"/>
        <v>0</v>
      </c>
      <c r="AK24" s="173">
        <f t="shared" ca="1" si="27"/>
        <v>0</v>
      </c>
      <c r="AL24" s="173">
        <f t="shared" ca="1" si="27"/>
        <v>0</v>
      </c>
      <c r="AM24" s="173">
        <f t="shared" ca="1" si="27"/>
        <v>0</v>
      </c>
      <c r="AN24" s="173">
        <f t="shared" ca="1" si="27"/>
        <v>0</v>
      </c>
      <c r="AO24" s="173">
        <f t="shared" ca="1" si="27"/>
        <v>0</v>
      </c>
      <c r="AP24" s="173">
        <f t="shared" ca="1" si="27"/>
        <v>0</v>
      </c>
      <c r="AQ24" s="173">
        <f t="shared" ca="1" si="27"/>
        <v>0</v>
      </c>
      <c r="AR24" s="173">
        <f t="shared" ca="1" si="27"/>
        <v>0</v>
      </c>
      <c r="AS24" s="173">
        <f t="shared" ca="1" si="27"/>
        <v>0</v>
      </c>
      <c r="AT24" s="173">
        <f t="shared" ca="1" si="27"/>
        <v>0</v>
      </c>
      <c r="AU24" s="173">
        <f t="shared" ca="1" si="27"/>
        <v>0</v>
      </c>
      <c r="AV24" s="173">
        <f t="shared" ca="1" si="27"/>
        <v>0</v>
      </c>
      <c r="AW24" s="173">
        <f t="shared" ca="1" si="27"/>
        <v>0</v>
      </c>
      <c r="AX24" s="173">
        <f t="shared" ca="1" si="27"/>
        <v>0</v>
      </c>
      <c r="AY24" s="173">
        <f t="shared" ca="1" si="27"/>
        <v>0</v>
      </c>
      <c r="AZ24" s="173">
        <f t="shared" ca="1" si="27"/>
        <v>0</v>
      </c>
      <c r="BA24" s="173">
        <f t="shared" ca="1" si="27"/>
        <v>0</v>
      </c>
      <c r="BB24" s="173">
        <f t="shared" ca="1" si="27"/>
        <v>0</v>
      </c>
      <c r="BC24" s="173">
        <f t="shared" ca="1" si="27"/>
        <v>0</v>
      </c>
      <c r="BD24" s="173">
        <f t="shared" ca="1" si="27"/>
        <v>0</v>
      </c>
      <c r="BE24" s="173">
        <f t="shared" ca="1" si="27"/>
        <v>0</v>
      </c>
      <c r="BF24" s="173">
        <f t="shared" ca="1" si="27"/>
        <v>0</v>
      </c>
      <c r="BG24" s="173">
        <f t="shared" ca="1" si="27"/>
        <v>0</v>
      </c>
      <c r="BH24" s="173">
        <f t="shared" ca="1" si="27"/>
        <v>0</v>
      </c>
      <c r="BI24" s="173">
        <f t="shared" ca="1" si="27"/>
        <v>0</v>
      </c>
      <c r="BJ24" s="173">
        <f t="shared" ca="1" si="27"/>
        <v>0</v>
      </c>
      <c r="BK24" s="173">
        <f t="shared" ca="1" si="27"/>
        <v>0</v>
      </c>
      <c r="BL24" s="173">
        <f t="shared" ca="1" si="27"/>
        <v>0</v>
      </c>
      <c r="BM24" s="173">
        <f t="shared" ca="1" si="27"/>
        <v>0</v>
      </c>
      <c r="BN24" s="173">
        <f t="shared" ca="1" si="27"/>
        <v>0</v>
      </c>
      <c r="BO24" s="173">
        <f t="shared" ca="1" si="27"/>
        <v>0</v>
      </c>
      <c r="BP24" s="173">
        <f t="shared" ca="1" si="27"/>
        <v>0</v>
      </c>
      <c r="BQ24" s="173">
        <f t="shared" ca="1" si="27"/>
        <v>0</v>
      </c>
      <c r="BR24" s="173">
        <f t="shared" ca="1" si="27"/>
        <v>0</v>
      </c>
      <c r="BS24" s="173">
        <f t="shared" ca="1" si="27"/>
        <v>0</v>
      </c>
      <c r="BT24" s="173">
        <f t="shared" ca="1" si="27"/>
        <v>0</v>
      </c>
      <c r="BU24" s="173">
        <f t="shared" ref="BU24:DC24" ca="1" si="28">SUM(BU25:BU35)</f>
        <v>0</v>
      </c>
      <c r="BV24" s="173">
        <f t="shared" ca="1" si="28"/>
        <v>0</v>
      </c>
      <c r="BW24" s="173">
        <f t="shared" ca="1" si="28"/>
        <v>0</v>
      </c>
      <c r="BX24" s="173">
        <f t="shared" ca="1" si="28"/>
        <v>0</v>
      </c>
      <c r="BY24" s="173">
        <f t="shared" ca="1" si="28"/>
        <v>0</v>
      </c>
      <c r="BZ24" s="173">
        <f t="shared" ca="1" si="28"/>
        <v>0</v>
      </c>
      <c r="CA24" s="173">
        <f t="shared" ca="1" si="28"/>
        <v>0</v>
      </c>
      <c r="CB24" s="173">
        <f t="shared" ca="1" si="28"/>
        <v>0</v>
      </c>
      <c r="CC24" s="173">
        <f t="shared" ca="1" si="28"/>
        <v>0</v>
      </c>
      <c r="CD24" s="173">
        <f t="shared" ca="1" si="28"/>
        <v>0</v>
      </c>
      <c r="CE24" s="173">
        <f t="shared" ca="1" si="28"/>
        <v>0</v>
      </c>
      <c r="CF24" s="173">
        <f t="shared" ca="1" si="28"/>
        <v>0</v>
      </c>
      <c r="CG24" s="173">
        <f t="shared" ca="1" si="28"/>
        <v>0</v>
      </c>
      <c r="CH24" s="173">
        <f t="shared" ca="1" si="28"/>
        <v>0</v>
      </c>
      <c r="CI24" s="173">
        <f t="shared" ca="1" si="28"/>
        <v>0</v>
      </c>
      <c r="CJ24" s="173">
        <f t="shared" ca="1" si="28"/>
        <v>0</v>
      </c>
      <c r="CK24" s="173">
        <f t="shared" ca="1" si="28"/>
        <v>0</v>
      </c>
      <c r="CL24" s="173">
        <f t="shared" ca="1" si="28"/>
        <v>0</v>
      </c>
      <c r="CM24" s="173">
        <f t="shared" ca="1" si="28"/>
        <v>0</v>
      </c>
      <c r="CN24" s="173">
        <f t="shared" ca="1" si="28"/>
        <v>0</v>
      </c>
      <c r="CO24" s="173">
        <f t="shared" ca="1" si="28"/>
        <v>0</v>
      </c>
      <c r="CP24" s="173">
        <f t="shared" ca="1" si="28"/>
        <v>0</v>
      </c>
      <c r="CQ24" s="173">
        <f t="shared" ca="1" si="28"/>
        <v>0</v>
      </c>
      <c r="CR24" s="173">
        <f t="shared" ca="1" si="28"/>
        <v>0</v>
      </c>
      <c r="CS24" s="173">
        <f t="shared" ca="1" si="28"/>
        <v>0</v>
      </c>
      <c r="CT24" s="173">
        <f t="shared" ca="1" si="28"/>
        <v>0</v>
      </c>
      <c r="CU24" s="173">
        <f t="shared" ca="1" si="28"/>
        <v>0</v>
      </c>
      <c r="CV24" s="173">
        <f t="shared" ca="1" si="28"/>
        <v>0</v>
      </c>
      <c r="CW24" s="173">
        <f t="shared" ca="1" si="28"/>
        <v>0</v>
      </c>
      <c r="CX24" s="173">
        <f t="shared" ca="1" si="28"/>
        <v>0</v>
      </c>
      <c r="CY24" s="173">
        <f t="shared" ca="1" si="28"/>
        <v>0</v>
      </c>
      <c r="CZ24" s="173">
        <f t="shared" ca="1" si="28"/>
        <v>0</v>
      </c>
      <c r="DA24" s="173">
        <f t="shared" ca="1" si="28"/>
        <v>0</v>
      </c>
      <c r="DB24" s="173">
        <f t="shared" ca="1" si="28"/>
        <v>0</v>
      </c>
      <c r="DC24" s="173">
        <f t="shared" ca="1" si="28"/>
        <v>0</v>
      </c>
      <c r="DE24" s="113"/>
    </row>
    <row r="25" spans="1:112" hidden="1">
      <c r="A25" s="68">
        <v>13</v>
      </c>
      <c r="B25" s="240" t="str">
        <f t="shared" ca="1" si="12"/>
        <v>D.2.1.</v>
      </c>
      <c r="C25" s="241" t="str">
        <f t="shared" ca="1" si="13"/>
        <v>Veikla</v>
      </c>
      <c r="D25" s="244"/>
      <c r="E25" s="242">
        <f t="shared" ca="1" si="14"/>
        <v>0.21</v>
      </c>
      <c r="F25" s="171">
        <f ca="1">H25+NPV(FD,I25:INDEX(I25:DC25,PAL))</f>
        <v>0</v>
      </c>
      <c r="G25" s="171">
        <f ca="1">SUMIF($H$5:$DC$5,"&lt;="&amp;PAL,$H25:$DC25)</f>
        <v>0</v>
      </c>
      <c r="H25" s="243">
        <f t="shared" ca="1" si="15"/>
        <v>0</v>
      </c>
      <c r="I25" s="243">
        <f t="shared" ca="1" si="15"/>
        <v>0</v>
      </c>
      <c r="J25" s="243">
        <f t="shared" ca="1" si="15"/>
        <v>0</v>
      </c>
      <c r="K25" s="243">
        <f t="shared" ca="1" si="15"/>
        <v>0</v>
      </c>
      <c r="L25" s="243">
        <f t="shared" ca="1" si="15"/>
        <v>0</v>
      </c>
      <c r="M25" s="243">
        <f t="shared" ca="1" si="15"/>
        <v>0</v>
      </c>
      <c r="N25" s="243">
        <f t="shared" ca="1" si="15"/>
        <v>0</v>
      </c>
      <c r="O25" s="243">
        <f t="shared" ca="1" si="15"/>
        <v>0</v>
      </c>
      <c r="P25" s="243">
        <f t="shared" ca="1" si="15"/>
        <v>0</v>
      </c>
      <c r="Q25" s="243">
        <f t="shared" ca="1" si="15"/>
        <v>0</v>
      </c>
      <c r="R25" s="243">
        <f t="shared" ca="1" si="15"/>
        <v>0</v>
      </c>
      <c r="S25" s="243">
        <f t="shared" ca="1" si="15"/>
        <v>0</v>
      </c>
      <c r="T25" s="243">
        <f t="shared" ca="1" si="15"/>
        <v>0</v>
      </c>
      <c r="U25" s="243">
        <f t="shared" ca="1" si="15"/>
        <v>0</v>
      </c>
      <c r="V25" s="243">
        <f t="shared" ca="1" si="15"/>
        <v>0</v>
      </c>
      <c r="W25" s="243">
        <f t="shared" ca="1" si="15"/>
        <v>0</v>
      </c>
      <c r="X25" s="243">
        <f t="shared" ref="X25:CI30" ca="1" si="29">OFFSET(INDIRECT("'"&amp;Opt_alt&amp;"'!H12"),$A25,X$5)*$DF25</f>
        <v>0</v>
      </c>
      <c r="Y25" s="243">
        <f t="shared" ca="1" si="29"/>
        <v>0</v>
      </c>
      <c r="Z25" s="243">
        <f t="shared" ca="1" si="29"/>
        <v>0</v>
      </c>
      <c r="AA25" s="243">
        <f t="shared" ca="1" si="29"/>
        <v>0</v>
      </c>
      <c r="AB25" s="243">
        <f t="shared" ca="1" si="29"/>
        <v>0</v>
      </c>
      <c r="AC25" s="243">
        <f t="shared" ca="1" si="29"/>
        <v>0</v>
      </c>
      <c r="AD25" s="243">
        <f t="shared" ca="1" si="29"/>
        <v>0</v>
      </c>
      <c r="AE25" s="243">
        <f t="shared" ca="1" si="29"/>
        <v>0</v>
      </c>
      <c r="AF25" s="243">
        <f t="shared" ca="1" si="29"/>
        <v>0</v>
      </c>
      <c r="AG25" s="243">
        <f t="shared" ca="1" si="29"/>
        <v>0</v>
      </c>
      <c r="AH25" s="243">
        <f t="shared" ca="1" si="29"/>
        <v>0</v>
      </c>
      <c r="AI25" s="243">
        <f t="shared" ca="1" si="29"/>
        <v>0</v>
      </c>
      <c r="AJ25" s="243">
        <f t="shared" ca="1" si="29"/>
        <v>0</v>
      </c>
      <c r="AK25" s="243">
        <f t="shared" ca="1" si="29"/>
        <v>0</v>
      </c>
      <c r="AL25" s="243">
        <f t="shared" ca="1" si="29"/>
        <v>0</v>
      </c>
      <c r="AM25" s="243">
        <f t="shared" ca="1" si="29"/>
        <v>0</v>
      </c>
      <c r="AN25" s="243">
        <f t="shared" ca="1" si="29"/>
        <v>0</v>
      </c>
      <c r="AO25" s="243">
        <f t="shared" ca="1" si="29"/>
        <v>0</v>
      </c>
      <c r="AP25" s="243">
        <f t="shared" ca="1" si="29"/>
        <v>0</v>
      </c>
      <c r="AQ25" s="243">
        <f t="shared" ca="1" si="29"/>
        <v>0</v>
      </c>
      <c r="AR25" s="243">
        <f t="shared" ca="1" si="29"/>
        <v>0</v>
      </c>
      <c r="AS25" s="243">
        <f t="shared" ca="1" si="29"/>
        <v>0</v>
      </c>
      <c r="AT25" s="243">
        <f t="shared" ca="1" si="29"/>
        <v>0</v>
      </c>
      <c r="AU25" s="243">
        <f t="shared" ca="1" si="29"/>
        <v>0</v>
      </c>
      <c r="AV25" s="243">
        <f t="shared" ca="1" si="29"/>
        <v>0</v>
      </c>
      <c r="AW25" s="243">
        <f t="shared" ca="1" si="29"/>
        <v>0</v>
      </c>
      <c r="AX25" s="243">
        <f t="shared" ca="1" si="29"/>
        <v>0</v>
      </c>
      <c r="AY25" s="243">
        <f t="shared" ca="1" si="29"/>
        <v>0</v>
      </c>
      <c r="AZ25" s="243">
        <f t="shared" ca="1" si="29"/>
        <v>0</v>
      </c>
      <c r="BA25" s="243">
        <f t="shared" ca="1" si="29"/>
        <v>0</v>
      </c>
      <c r="BB25" s="243">
        <f t="shared" ca="1" si="29"/>
        <v>0</v>
      </c>
      <c r="BC25" s="243">
        <f t="shared" ca="1" si="29"/>
        <v>0</v>
      </c>
      <c r="BD25" s="243">
        <f t="shared" ca="1" si="29"/>
        <v>0</v>
      </c>
      <c r="BE25" s="243">
        <f t="shared" ca="1" si="29"/>
        <v>0</v>
      </c>
      <c r="BF25" s="243">
        <f t="shared" ca="1" si="29"/>
        <v>0</v>
      </c>
      <c r="BG25" s="243">
        <f t="shared" ca="1" si="29"/>
        <v>0</v>
      </c>
      <c r="BH25" s="243">
        <f t="shared" ca="1" si="29"/>
        <v>0</v>
      </c>
      <c r="BI25" s="243">
        <f t="shared" ca="1" si="29"/>
        <v>0</v>
      </c>
      <c r="BJ25" s="243">
        <f t="shared" ca="1" si="29"/>
        <v>0</v>
      </c>
      <c r="BK25" s="243">
        <f t="shared" ca="1" si="29"/>
        <v>0</v>
      </c>
      <c r="BL25" s="243">
        <f t="shared" ca="1" si="29"/>
        <v>0</v>
      </c>
      <c r="BM25" s="243">
        <f t="shared" ca="1" si="29"/>
        <v>0</v>
      </c>
      <c r="BN25" s="243">
        <f t="shared" ca="1" si="29"/>
        <v>0</v>
      </c>
      <c r="BO25" s="243">
        <f t="shared" ca="1" si="29"/>
        <v>0</v>
      </c>
      <c r="BP25" s="243">
        <f t="shared" ca="1" si="29"/>
        <v>0</v>
      </c>
      <c r="BQ25" s="243">
        <f t="shared" ca="1" si="29"/>
        <v>0</v>
      </c>
      <c r="BR25" s="243">
        <f t="shared" ca="1" si="29"/>
        <v>0</v>
      </c>
      <c r="BS25" s="243">
        <f t="shared" ca="1" si="29"/>
        <v>0</v>
      </c>
      <c r="BT25" s="243">
        <f t="shared" ca="1" si="29"/>
        <v>0</v>
      </c>
      <c r="BU25" s="243">
        <f t="shared" ca="1" si="29"/>
        <v>0</v>
      </c>
      <c r="BV25" s="243">
        <f t="shared" ca="1" si="29"/>
        <v>0</v>
      </c>
      <c r="BW25" s="243">
        <f t="shared" ca="1" si="29"/>
        <v>0</v>
      </c>
      <c r="BX25" s="243">
        <f t="shared" ca="1" si="29"/>
        <v>0</v>
      </c>
      <c r="BY25" s="243">
        <f t="shared" ca="1" si="29"/>
        <v>0</v>
      </c>
      <c r="BZ25" s="243">
        <f t="shared" ca="1" si="29"/>
        <v>0</v>
      </c>
      <c r="CA25" s="243">
        <f t="shared" ca="1" si="29"/>
        <v>0</v>
      </c>
      <c r="CB25" s="243">
        <f t="shared" ca="1" si="29"/>
        <v>0</v>
      </c>
      <c r="CC25" s="243">
        <f t="shared" ca="1" si="29"/>
        <v>0</v>
      </c>
      <c r="CD25" s="243">
        <f t="shared" ca="1" si="29"/>
        <v>0</v>
      </c>
      <c r="CE25" s="243">
        <f t="shared" ca="1" si="29"/>
        <v>0</v>
      </c>
      <c r="CF25" s="243">
        <f t="shared" ca="1" si="29"/>
        <v>0</v>
      </c>
      <c r="CG25" s="243">
        <f t="shared" ca="1" si="29"/>
        <v>0</v>
      </c>
      <c r="CH25" s="243">
        <f t="shared" ca="1" si="29"/>
        <v>0</v>
      </c>
      <c r="CI25" s="243">
        <f t="shared" ca="1" si="29"/>
        <v>0</v>
      </c>
      <c r="CJ25" s="243">
        <f t="shared" ca="1" si="25"/>
        <v>0</v>
      </c>
      <c r="CK25" s="243">
        <f t="shared" ca="1" si="25"/>
        <v>0</v>
      </c>
      <c r="CL25" s="243">
        <f t="shared" ca="1" si="25"/>
        <v>0</v>
      </c>
      <c r="CM25" s="243">
        <f t="shared" ca="1" si="25"/>
        <v>0</v>
      </c>
      <c r="CN25" s="243">
        <f t="shared" ca="1" si="25"/>
        <v>0</v>
      </c>
      <c r="CO25" s="243">
        <f t="shared" ca="1" si="25"/>
        <v>0</v>
      </c>
      <c r="CP25" s="243">
        <f t="shared" ca="1" si="25"/>
        <v>0</v>
      </c>
      <c r="CQ25" s="243">
        <f t="shared" ca="1" si="25"/>
        <v>0</v>
      </c>
      <c r="CR25" s="243">
        <f t="shared" ca="1" si="25"/>
        <v>0</v>
      </c>
      <c r="CS25" s="243">
        <f t="shared" ca="1" si="25"/>
        <v>0</v>
      </c>
      <c r="CT25" s="243">
        <f t="shared" ca="1" si="25"/>
        <v>0</v>
      </c>
      <c r="CU25" s="243">
        <f t="shared" ca="1" si="25"/>
        <v>0</v>
      </c>
      <c r="CV25" s="243">
        <f t="shared" ca="1" si="25"/>
        <v>0</v>
      </c>
      <c r="CW25" s="243">
        <f t="shared" ca="1" si="25"/>
        <v>0</v>
      </c>
      <c r="CX25" s="243">
        <f t="shared" ca="1" si="25"/>
        <v>0</v>
      </c>
      <c r="CY25" s="243">
        <f t="shared" ca="1" si="25"/>
        <v>0</v>
      </c>
      <c r="CZ25" s="243">
        <f t="shared" ca="1" si="25"/>
        <v>0</v>
      </c>
      <c r="DA25" s="243">
        <f t="shared" ca="1" si="25"/>
        <v>0</v>
      </c>
      <c r="DB25" s="243">
        <f t="shared" ca="1" si="25"/>
        <v>0</v>
      </c>
      <c r="DC25" s="243">
        <f t="shared" ca="1" si="25"/>
        <v>0</v>
      </c>
      <c r="DE25" s="113" t="str">
        <f t="shared" ca="1" si="20"/>
        <v>D.2.1.</v>
      </c>
      <c r="DF25">
        <f t="shared" ref="DF25:DF33" ca="1" si="30">VLOOKUP(DE25,scenarijai,$DF$6,FALSE)</f>
        <v>1</v>
      </c>
      <c r="DG25">
        <f t="shared" ca="1" si="26"/>
        <v>21</v>
      </c>
      <c r="DH25">
        <v>0</v>
      </c>
    </row>
    <row r="26" spans="1:112" hidden="1">
      <c r="A26" s="68">
        <v>14</v>
      </c>
      <c r="B26" s="240" t="str">
        <f t="shared" ca="1" si="12"/>
        <v>D.2.2.</v>
      </c>
      <c r="C26" s="241" t="str">
        <f t="shared" ca="1" si="13"/>
        <v>Veikla</v>
      </c>
      <c r="D26" s="244"/>
      <c r="E26" s="242">
        <f t="shared" ca="1" si="14"/>
        <v>0.21</v>
      </c>
      <c r="F26" s="171">
        <f ca="1">H26+NPV(FD,I26:INDEX(I26:DC26,PAL))</f>
        <v>0</v>
      </c>
      <c r="G26" s="171">
        <f ca="1">SUMIF($H$5:$DC$5,"&lt;="&amp;PAL,$H26:$DC26)</f>
        <v>0</v>
      </c>
      <c r="H26" s="243">
        <f t="shared" ca="1" si="15"/>
        <v>0</v>
      </c>
      <c r="I26" s="243">
        <f t="shared" ca="1" si="15"/>
        <v>0</v>
      </c>
      <c r="J26" s="243">
        <f t="shared" ca="1" si="15"/>
        <v>0</v>
      </c>
      <c r="K26" s="243">
        <f t="shared" ca="1" si="15"/>
        <v>0</v>
      </c>
      <c r="L26" s="243">
        <f t="shared" ca="1" si="15"/>
        <v>0</v>
      </c>
      <c r="M26" s="243">
        <f t="shared" ca="1" si="15"/>
        <v>0</v>
      </c>
      <c r="N26" s="243">
        <f t="shared" ca="1" si="15"/>
        <v>0</v>
      </c>
      <c r="O26" s="243">
        <f t="shared" ca="1" si="15"/>
        <v>0</v>
      </c>
      <c r="P26" s="243">
        <f t="shared" ca="1" si="15"/>
        <v>0</v>
      </c>
      <c r="Q26" s="243">
        <f t="shared" ca="1" si="15"/>
        <v>0</v>
      </c>
      <c r="R26" s="243">
        <f t="shared" ca="1" si="15"/>
        <v>0</v>
      </c>
      <c r="S26" s="243">
        <f t="shared" ca="1" si="15"/>
        <v>0</v>
      </c>
      <c r="T26" s="243">
        <f t="shared" ca="1" si="15"/>
        <v>0</v>
      </c>
      <c r="U26" s="243">
        <f t="shared" ca="1" si="15"/>
        <v>0</v>
      </c>
      <c r="V26" s="243">
        <f t="shared" ca="1" si="15"/>
        <v>0</v>
      </c>
      <c r="W26" s="243">
        <f t="shared" ca="1" si="15"/>
        <v>0</v>
      </c>
      <c r="X26" s="243">
        <f t="shared" ca="1" si="29"/>
        <v>0</v>
      </c>
      <c r="Y26" s="243">
        <f t="shared" ca="1" si="29"/>
        <v>0</v>
      </c>
      <c r="Z26" s="243">
        <f t="shared" ca="1" si="29"/>
        <v>0</v>
      </c>
      <c r="AA26" s="243">
        <f t="shared" ca="1" si="29"/>
        <v>0</v>
      </c>
      <c r="AB26" s="243">
        <f t="shared" ca="1" si="29"/>
        <v>0</v>
      </c>
      <c r="AC26" s="243">
        <f t="shared" ca="1" si="29"/>
        <v>0</v>
      </c>
      <c r="AD26" s="243">
        <f t="shared" ca="1" si="29"/>
        <v>0</v>
      </c>
      <c r="AE26" s="243">
        <f t="shared" ca="1" si="29"/>
        <v>0</v>
      </c>
      <c r="AF26" s="243">
        <f t="shared" ca="1" si="29"/>
        <v>0</v>
      </c>
      <c r="AG26" s="243">
        <f t="shared" ca="1" si="29"/>
        <v>0</v>
      </c>
      <c r="AH26" s="243">
        <f t="shared" ca="1" si="29"/>
        <v>0</v>
      </c>
      <c r="AI26" s="243">
        <f t="shared" ca="1" si="29"/>
        <v>0</v>
      </c>
      <c r="AJ26" s="243">
        <f t="shared" ca="1" si="29"/>
        <v>0</v>
      </c>
      <c r="AK26" s="243">
        <f t="shared" ca="1" si="29"/>
        <v>0</v>
      </c>
      <c r="AL26" s="243">
        <f t="shared" ca="1" si="29"/>
        <v>0</v>
      </c>
      <c r="AM26" s="243">
        <f t="shared" ca="1" si="29"/>
        <v>0</v>
      </c>
      <c r="AN26" s="243">
        <f t="shared" ca="1" si="29"/>
        <v>0</v>
      </c>
      <c r="AO26" s="243">
        <f t="shared" ca="1" si="29"/>
        <v>0</v>
      </c>
      <c r="AP26" s="243">
        <f t="shared" ca="1" si="29"/>
        <v>0</v>
      </c>
      <c r="AQ26" s="243">
        <f t="shared" ca="1" si="29"/>
        <v>0</v>
      </c>
      <c r="AR26" s="243">
        <f t="shared" ca="1" si="29"/>
        <v>0</v>
      </c>
      <c r="AS26" s="243">
        <f t="shared" ca="1" si="29"/>
        <v>0</v>
      </c>
      <c r="AT26" s="243">
        <f t="shared" ca="1" si="29"/>
        <v>0</v>
      </c>
      <c r="AU26" s="243">
        <f t="shared" ca="1" si="29"/>
        <v>0</v>
      </c>
      <c r="AV26" s="243">
        <f t="shared" ca="1" si="29"/>
        <v>0</v>
      </c>
      <c r="AW26" s="243">
        <f t="shared" ca="1" si="29"/>
        <v>0</v>
      </c>
      <c r="AX26" s="243">
        <f t="shared" ca="1" si="29"/>
        <v>0</v>
      </c>
      <c r="AY26" s="243">
        <f t="shared" ca="1" si="29"/>
        <v>0</v>
      </c>
      <c r="AZ26" s="243">
        <f t="shared" ca="1" si="29"/>
        <v>0</v>
      </c>
      <c r="BA26" s="243">
        <f t="shared" ca="1" si="29"/>
        <v>0</v>
      </c>
      <c r="BB26" s="243">
        <f t="shared" ca="1" si="29"/>
        <v>0</v>
      </c>
      <c r="BC26" s="243">
        <f t="shared" ca="1" si="29"/>
        <v>0</v>
      </c>
      <c r="BD26" s="243">
        <f t="shared" ca="1" si="29"/>
        <v>0</v>
      </c>
      <c r="BE26" s="243">
        <f t="shared" ca="1" si="29"/>
        <v>0</v>
      </c>
      <c r="BF26" s="243">
        <f t="shared" ca="1" si="29"/>
        <v>0</v>
      </c>
      <c r="BG26" s="243">
        <f t="shared" ca="1" si="29"/>
        <v>0</v>
      </c>
      <c r="BH26" s="243">
        <f t="shared" ca="1" si="29"/>
        <v>0</v>
      </c>
      <c r="BI26" s="243">
        <f t="shared" ca="1" si="29"/>
        <v>0</v>
      </c>
      <c r="BJ26" s="243">
        <f t="shared" ca="1" si="29"/>
        <v>0</v>
      </c>
      <c r="BK26" s="243">
        <f t="shared" ca="1" si="29"/>
        <v>0</v>
      </c>
      <c r="BL26" s="243">
        <f t="shared" ca="1" si="29"/>
        <v>0</v>
      </c>
      <c r="BM26" s="243">
        <f t="shared" ca="1" si="29"/>
        <v>0</v>
      </c>
      <c r="BN26" s="243">
        <f t="shared" ca="1" si="29"/>
        <v>0</v>
      </c>
      <c r="BO26" s="243">
        <f t="shared" ca="1" si="29"/>
        <v>0</v>
      </c>
      <c r="BP26" s="243">
        <f t="shared" ca="1" si="29"/>
        <v>0</v>
      </c>
      <c r="BQ26" s="243">
        <f t="shared" ca="1" si="29"/>
        <v>0</v>
      </c>
      <c r="BR26" s="243">
        <f t="shared" ca="1" si="29"/>
        <v>0</v>
      </c>
      <c r="BS26" s="243">
        <f t="shared" ca="1" si="29"/>
        <v>0</v>
      </c>
      <c r="BT26" s="243">
        <f t="shared" ca="1" si="29"/>
        <v>0</v>
      </c>
      <c r="BU26" s="243">
        <f t="shared" ca="1" si="29"/>
        <v>0</v>
      </c>
      <c r="BV26" s="243">
        <f t="shared" ca="1" si="29"/>
        <v>0</v>
      </c>
      <c r="BW26" s="243">
        <f t="shared" ca="1" si="29"/>
        <v>0</v>
      </c>
      <c r="BX26" s="243">
        <f t="shared" ca="1" si="29"/>
        <v>0</v>
      </c>
      <c r="BY26" s="243">
        <f t="shared" ca="1" si="29"/>
        <v>0</v>
      </c>
      <c r="BZ26" s="243">
        <f t="shared" ca="1" si="29"/>
        <v>0</v>
      </c>
      <c r="CA26" s="243">
        <f t="shared" ca="1" si="29"/>
        <v>0</v>
      </c>
      <c r="CB26" s="243">
        <f t="shared" ca="1" si="29"/>
        <v>0</v>
      </c>
      <c r="CC26" s="243">
        <f t="shared" ca="1" si="29"/>
        <v>0</v>
      </c>
      <c r="CD26" s="243">
        <f t="shared" ca="1" si="29"/>
        <v>0</v>
      </c>
      <c r="CE26" s="243">
        <f t="shared" ca="1" si="29"/>
        <v>0</v>
      </c>
      <c r="CF26" s="243">
        <f t="shared" ca="1" si="29"/>
        <v>0</v>
      </c>
      <c r="CG26" s="243">
        <f t="shared" ca="1" si="29"/>
        <v>0</v>
      </c>
      <c r="CH26" s="243">
        <f t="shared" ca="1" si="29"/>
        <v>0</v>
      </c>
      <c r="CI26" s="243">
        <f t="shared" ca="1" si="29"/>
        <v>0</v>
      </c>
      <c r="CJ26" s="243">
        <f t="shared" ca="1" si="25"/>
        <v>0</v>
      </c>
      <c r="CK26" s="243">
        <f t="shared" ca="1" si="25"/>
        <v>0</v>
      </c>
      <c r="CL26" s="243">
        <f t="shared" ca="1" si="25"/>
        <v>0</v>
      </c>
      <c r="CM26" s="243">
        <f t="shared" ca="1" si="25"/>
        <v>0</v>
      </c>
      <c r="CN26" s="243">
        <f t="shared" ca="1" si="25"/>
        <v>0</v>
      </c>
      <c r="CO26" s="243">
        <f t="shared" ca="1" si="25"/>
        <v>0</v>
      </c>
      <c r="CP26" s="243">
        <f t="shared" ca="1" si="25"/>
        <v>0</v>
      </c>
      <c r="CQ26" s="243">
        <f t="shared" ca="1" si="25"/>
        <v>0</v>
      </c>
      <c r="CR26" s="243">
        <f t="shared" ca="1" si="25"/>
        <v>0</v>
      </c>
      <c r="CS26" s="243">
        <f t="shared" ca="1" si="25"/>
        <v>0</v>
      </c>
      <c r="CT26" s="243">
        <f t="shared" ca="1" si="25"/>
        <v>0</v>
      </c>
      <c r="CU26" s="243">
        <f t="shared" ca="1" si="25"/>
        <v>0</v>
      </c>
      <c r="CV26" s="243">
        <f t="shared" ca="1" si="25"/>
        <v>0</v>
      </c>
      <c r="CW26" s="243">
        <f t="shared" ca="1" si="25"/>
        <v>0</v>
      </c>
      <c r="CX26" s="243">
        <f t="shared" ca="1" si="25"/>
        <v>0</v>
      </c>
      <c r="CY26" s="243">
        <f t="shared" ca="1" si="25"/>
        <v>0</v>
      </c>
      <c r="CZ26" s="243">
        <f t="shared" ca="1" si="25"/>
        <v>0</v>
      </c>
      <c r="DA26" s="243">
        <f t="shared" ca="1" si="25"/>
        <v>0</v>
      </c>
      <c r="DB26" s="243">
        <f t="shared" ca="1" si="25"/>
        <v>0</v>
      </c>
      <c r="DC26" s="243">
        <f t="shared" ca="1" si="25"/>
        <v>0</v>
      </c>
      <c r="DE26" s="113" t="str">
        <f t="shared" ca="1" si="20"/>
        <v>D.2.2.</v>
      </c>
      <c r="DF26">
        <f t="shared" ca="1" si="30"/>
        <v>1</v>
      </c>
      <c r="DG26">
        <f t="shared" ca="1" si="26"/>
        <v>21</v>
      </c>
      <c r="DH26">
        <v>0</v>
      </c>
    </row>
    <row r="27" spans="1:112" hidden="1">
      <c r="A27" s="68">
        <v>15</v>
      </c>
      <c r="B27" s="240" t="str">
        <f t="shared" ca="1" si="12"/>
        <v>D.2.3.</v>
      </c>
      <c r="C27" s="241" t="str">
        <f t="shared" ca="1" si="13"/>
        <v>Veikla</v>
      </c>
      <c r="D27" s="244"/>
      <c r="E27" s="242">
        <f t="shared" ca="1" si="14"/>
        <v>0.21</v>
      </c>
      <c r="F27" s="171">
        <f ca="1">H27+NPV(FD,I27:INDEX(I27:DC27,PAL))</f>
        <v>0</v>
      </c>
      <c r="G27" s="171">
        <f ca="1">SUMIF($H$5:$DC$5,"&lt;="&amp;PAL,$H27:$DC27)</f>
        <v>0</v>
      </c>
      <c r="H27" s="243">
        <f t="shared" ca="1" si="15"/>
        <v>0</v>
      </c>
      <c r="I27" s="243">
        <f t="shared" ca="1" si="15"/>
        <v>0</v>
      </c>
      <c r="J27" s="243">
        <f t="shared" ca="1" si="15"/>
        <v>0</v>
      </c>
      <c r="K27" s="243">
        <f t="shared" ca="1" si="15"/>
        <v>0</v>
      </c>
      <c r="L27" s="243">
        <f t="shared" ca="1" si="15"/>
        <v>0</v>
      </c>
      <c r="M27" s="243">
        <f t="shared" ca="1" si="15"/>
        <v>0</v>
      </c>
      <c r="N27" s="243">
        <f t="shared" ca="1" si="15"/>
        <v>0</v>
      </c>
      <c r="O27" s="243">
        <f t="shared" ca="1" si="15"/>
        <v>0</v>
      </c>
      <c r="P27" s="243">
        <f t="shared" ca="1" si="15"/>
        <v>0</v>
      </c>
      <c r="Q27" s="243">
        <f t="shared" ca="1" si="15"/>
        <v>0</v>
      </c>
      <c r="R27" s="243">
        <f t="shared" ca="1" si="15"/>
        <v>0</v>
      </c>
      <c r="S27" s="243">
        <f t="shared" ca="1" si="15"/>
        <v>0</v>
      </c>
      <c r="T27" s="243">
        <f t="shared" ca="1" si="15"/>
        <v>0</v>
      </c>
      <c r="U27" s="243">
        <f t="shared" ca="1" si="15"/>
        <v>0</v>
      </c>
      <c r="V27" s="243">
        <f t="shared" ca="1" si="15"/>
        <v>0</v>
      </c>
      <c r="W27" s="243">
        <f t="shared" ref="W27:CH31" ca="1" si="31">OFFSET(INDIRECT("'"&amp;Opt_alt&amp;"'!H12"),$A27,W$5)*$DF27</f>
        <v>0</v>
      </c>
      <c r="X27" s="243">
        <f t="shared" ca="1" si="31"/>
        <v>0</v>
      </c>
      <c r="Y27" s="243">
        <f t="shared" ca="1" si="31"/>
        <v>0</v>
      </c>
      <c r="Z27" s="243">
        <f t="shared" ca="1" si="31"/>
        <v>0</v>
      </c>
      <c r="AA27" s="243">
        <f t="shared" ca="1" si="31"/>
        <v>0</v>
      </c>
      <c r="AB27" s="243">
        <f t="shared" ca="1" si="31"/>
        <v>0</v>
      </c>
      <c r="AC27" s="243">
        <f t="shared" ca="1" si="31"/>
        <v>0</v>
      </c>
      <c r="AD27" s="243">
        <f t="shared" ca="1" si="31"/>
        <v>0</v>
      </c>
      <c r="AE27" s="243">
        <f t="shared" ca="1" si="31"/>
        <v>0</v>
      </c>
      <c r="AF27" s="243">
        <f t="shared" ca="1" si="31"/>
        <v>0</v>
      </c>
      <c r="AG27" s="243">
        <f t="shared" ca="1" si="31"/>
        <v>0</v>
      </c>
      <c r="AH27" s="243">
        <f t="shared" ca="1" si="31"/>
        <v>0</v>
      </c>
      <c r="AI27" s="243">
        <f t="shared" ca="1" si="31"/>
        <v>0</v>
      </c>
      <c r="AJ27" s="243">
        <f t="shared" ca="1" si="31"/>
        <v>0</v>
      </c>
      <c r="AK27" s="243">
        <f t="shared" ca="1" si="31"/>
        <v>0</v>
      </c>
      <c r="AL27" s="243">
        <f t="shared" ca="1" si="31"/>
        <v>0</v>
      </c>
      <c r="AM27" s="243">
        <f t="shared" ca="1" si="31"/>
        <v>0</v>
      </c>
      <c r="AN27" s="243">
        <f t="shared" ca="1" si="31"/>
        <v>0</v>
      </c>
      <c r="AO27" s="243">
        <f t="shared" ca="1" si="31"/>
        <v>0</v>
      </c>
      <c r="AP27" s="243">
        <f t="shared" ca="1" si="31"/>
        <v>0</v>
      </c>
      <c r="AQ27" s="243">
        <f t="shared" ca="1" si="31"/>
        <v>0</v>
      </c>
      <c r="AR27" s="243">
        <f t="shared" ca="1" si="31"/>
        <v>0</v>
      </c>
      <c r="AS27" s="243">
        <f t="shared" ca="1" si="31"/>
        <v>0</v>
      </c>
      <c r="AT27" s="243">
        <f t="shared" ca="1" si="31"/>
        <v>0</v>
      </c>
      <c r="AU27" s="243">
        <f t="shared" ca="1" si="31"/>
        <v>0</v>
      </c>
      <c r="AV27" s="243">
        <f t="shared" ca="1" si="31"/>
        <v>0</v>
      </c>
      <c r="AW27" s="243">
        <f t="shared" ca="1" si="31"/>
        <v>0</v>
      </c>
      <c r="AX27" s="243">
        <f t="shared" ca="1" si="31"/>
        <v>0</v>
      </c>
      <c r="AY27" s="243">
        <f t="shared" ca="1" si="31"/>
        <v>0</v>
      </c>
      <c r="AZ27" s="243">
        <f t="shared" ca="1" si="31"/>
        <v>0</v>
      </c>
      <c r="BA27" s="243">
        <f t="shared" ca="1" si="31"/>
        <v>0</v>
      </c>
      <c r="BB27" s="243">
        <f t="shared" ca="1" si="31"/>
        <v>0</v>
      </c>
      <c r="BC27" s="243">
        <f t="shared" ca="1" si="31"/>
        <v>0</v>
      </c>
      <c r="BD27" s="243">
        <f t="shared" ca="1" si="31"/>
        <v>0</v>
      </c>
      <c r="BE27" s="243">
        <f t="shared" ca="1" si="31"/>
        <v>0</v>
      </c>
      <c r="BF27" s="243">
        <f t="shared" ca="1" si="31"/>
        <v>0</v>
      </c>
      <c r="BG27" s="243">
        <f t="shared" ca="1" si="31"/>
        <v>0</v>
      </c>
      <c r="BH27" s="243">
        <f t="shared" ca="1" si="31"/>
        <v>0</v>
      </c>
      <c r="BI27" s="243">
        <f t="shared" ca="1" si="31"/>
        <v>0</v>
      </c>
      <c r="BJ27" s="243">
        <f t="shared" ca="1" si="31"/>
        <v>0</v>
      </c>
      <c r="BK27" s="243">
        <f t="shared" ca="1" si="31"/>
        <v>0</v>
      </c>
      <c r="BL27" s="243">
        <f t="shared" ca="1" si="31"/>
        <v>0</v>
      </c>
      <c r="BM27" s="243">
        <f t="shared" ca="1" si="31"/>
        <v>0</v>
      </c>
      <c r="BN27" s="243">
        <f t="shared" ca="1" si="31"/>
        <v>0</v>
      </c>
      <c r="BO27" s="243">
        <f t="shared" ca="1" si="31"/>
        <v>0</v>
      </c>
      <c r="BP27" s="243">
        <f t="shared" ca="1" si="31"/>
        <v>0</v>
      </c>
      <c r="BQ27" s="243">
        <f t="shared" ca="1" si="31"/>
        <v>0</v>
      </c>
      <c r="BR27" s="243">
        <f t="shared" ca="1" si="31"/>
        <v>0</v>
      </c>
      <c r="BS27" s="243">
        <f t="shared" ca="1" si="31"/>
        <v>0</v>
      </c>
      <c r="BT27" s="243">
        <f t="shared" ca="1" si="31"/>
        <v>0</v>
      </c>
      <c r="BU27" s="243">
        <f t="shared" ca="1" si="29"/>
        <v>0</v>
      </c>
      <c r="BV27" s="243">
        <f t="shared" ca="1" si="29"/>
        <v>0</v>
      </c>
      <c r="BW27" s="243">
        <f t="shared" ca="1" si="29"/>
        <v>0</v>
      </c>
      <c r="BX27" s="243">
        <f t="shared" ca="1" si="29"/>
        <v>0</v>
      </c>
      <c r="BY27" s="243">
        <f t="shared" ca="1" si="29"/>
        <v>0</v>
      </c>
      <c r="BZ27" s="243">
        <f t="shared" ca="1" si="29"/>
        <v>0</v>
      </c>
      <c r="CA27" s="243">
        <f t="shared" ca="1" si="29"/>
        <v>0</v>
      </c>
      <c r="CB27" s="243">
        <f t="shared" ca="1" si="29"/>
        <v>0</v>
      </c>
      <c r="CC27" s="243">
        <f t="shared" ca="1" si="29"/>
        <v>0</v>
      </c>
      <c r="CD27" s="243">
        <f t="shared" ca="1" si="29"/>
        <v>0</v>
      </c>
      <c r="CE27" s="243">
        <f t="shared" ca="1" si="29"/>
        <v>0</v>
      </c>
      <c r="CF27" s="243">
        <f t="shared" ca="1" si="29"/>
        <v>0</v>
      </c>
      <c r="CG27" s="243">
        <f t="shared" ca="1" si="29"/>
        <v>0</v>
      </c>
      <c r="CH27" s="243">
        <f t="shared" ca="1" si="29"/>
        <v>0</v>
      </c>
      <c r="CI27" s="243">
        <f t="shared" ca="1" si="29"/>
        <v>0</v>
      </c>
      <c r="CJ27" s="243">
        <f t="shared" ca="1" si="25"/>
        <v>0</v>
      </c>
      <c r="CK27" s="243">
        <f t="shared" ca="1" si="25"/>
        <v>0</v>
      </c>
      <c r="CL27" s="243">
        <f t="shared" ca="1" si="25"/>
        <v>0</v>
      </c>
      <c r="CM27" s="243">
        <f t="shared" ca="1" si="25"/>
        <v>0</v>
      </c>
      <c r="CN27" s="243">
        <f t="shared" ca="1" si="25"/>
        <v>0</v>
      </c>
      <c r="CO27" s="243">
        <f t="shared" ca="1" si="25"/>
        <v>0</v>
      </c>
      <c r="CP27" s="243">
        <f t="shared" ca="1" si="25"/>
        <v>0</v>
      </c>
      <c r="CQ27" s="243">
        <f t="shared" ca="1" si="25"/>
        <v>0</v>
      </c>
      <c r="CR27" s="243">
        <f t="shared" ca="1" si="25"/>
        <v>0</v>
      </c>
      <c r="CS27" s="243">
        <f t="shared" ca="1" si="25"/>
        <v>0</v>
      </c>
      <c r="CT27" s="243">
        <f t="shared" ca="1" si="25"/>
        <v>0</v>
      </c>
      <c r="CU27" s="243">
        <f t="shared" ca="1" si="25"/>
        <v>0</v>
      </c>
      <c r="CV27" s="243">
        <f t="shared" ca="1" si="25"/>
        <v>0</v>
      </c>
      <c r="CW27" s="243">
        <f t="shared" ca="1" si="25"/>
        <v>0</v>
      </c>
      <c r="CX27" s="243">
        <f t="shared" ca="1" si="25"/>
        <v>0</v>
      </c>
      <c r="CY27" s="243">
        <f t="shared" ca="1" si="25"/>
        <v>0</v>
      </c>
      <c r="CZ27" s="243">
        <f t="shared" ca="1" si="25"/>
        <v>0</v>
      </c>
      <c r="DA27" s="243">
        <f t="shared" ca="1" si="25"/>
        <v>0</v>
      </c>
      <c r="DB27" s="243">
        <f t="shared" ca="1" si="25"/>
        <v>0</v>
      </c>
      <c r="DC27" s="243">
        <f t="shared" ca="1" si="25"/>
        <v>0</v>
      </c>
      <c r="DE27" s="113" t="str">
        <f t="shared" ca="1" si="20"/>
        <v>D.2.3.</v>
      </c>
      <c r="DF27">
        <f t="shared" ca="1" si="30"/>
        <v>1</v>
      </c>
      <c r="DG27">
        <f t="shared" ca="1" si="26"/>
        <v>21</v>
      </c>
      <c r="DH27">
        <v>0</v>
      </c>
    </row>
    <row r="28" spans="1:112" hidden="1">
      <c r="A28" s="68">
        <v>16</v>
      </c>
      <c r="B28" s="240" t="str">
        <f t="shared" ca="1" si="12"/>
        <v>D.2.4.</v>
      </c>
      <c r="C28" s="241" t="str">
        <f t="shared" ca="1" si="13"/>
        <v>Veikla</v>
      </c>
      <c r="D28" s="244"/>
      <c r="E28" s="242">
        <f t="shared" ca="1" si="14"/>
        <v>0.21</v>
      </c>
      <c r="F28" s="171">
        <f ca="1">H28+NPV(FD,I28:INDEX(I28:DC28,PAL))</f>
        <v>0</v>
      </c>
      <c r="G28" s="171">
        <f ca="1">SUMIF($H$5:$DC$5,"&lt;="&amp;PAL,$H28:$DC28)</f>
        <v>0</v>
      </c>
      <c r="H28" s="243">
        <f t="shared" ref="H28:W43" ca="1" si="32">OFFSET(INDIRECT("'"&amp;Opt_alt&amp;"'!H12"),$A28,H$5)*$DF28</f>
        <v>0</v>
      </c>
      <c r="I28" s="243">
        <f t="shared" ca="1" si="32"/>
        <v>0</v>
      </c>
      <c r="J28" s="243">
        <f t="shared" ca="1" si="32"/>
        <v>0</v>
      </c>
      <c r="K28" s="243">
        <f t="shared" ca="1" si="32"/>
        <v>0</v>
      </c>
      <c r="L28" s="243">
        <f t="shared" ca="1" si="32"/>
        <v>0</v>
      </c>
      <c r="M28" s="243">
        <f t="shared" ca="1" si="32"/>
        <v>0</v>
      </c>
      <c r="N28" s="243">
        <f t="shared" ca="1" si="32"/>
        <v>0</v>
      </c>
      <c r="O28" s="243">
        <f t="shared" ca="1" si="32"/>
        <v>0</v>
      </c>
      <c r="P28" s="243">
        <f t="shared" ca="1" si="32"/>
        <v>0</v>
      </c>
      <c r="Q28" s="243">
        <f t="shared" ca="1" si="32"/>
        <v>0</v>
      </c>
      <c r="R28" s="243">
        <f t="shared" ca="1" si="32"/>
        <v>0</v>
      </c>
      <c r="S28" s="243">
        <f t="shared" ca="1" si="32"/>
        <v>0</v>
      </c>
      <c r="T28" s="243">
        <f t="shared" ca="1" si="32"/>
        <v>0</v>
      </c>
      <c r="U28" s="243">
        <f t="shared" ca="1" si="32"/>
        <v>0</v>
      </c>
      <c r="V28" s="243">
        <f t="shared" ca="1" si="32"/>
        <v>0</v>
      </c>
      <c r="W28" s="243">
        <f t="shared" ca="1" si="32"/>
        <v>0</v>
      </c>
      <c r="X28" s="243">
        <f t="shared" ca="1" si="31"/>
        <v>0</v>
      </c>
      <c r="Y28" s="243">
        <f t="shared" ca="1" si="31"/>
        <v>0</v>
      </c>
      <c r="Z28" s="243">
        <f t="shared" ca="1" si="31"/>
        <v>0</v>
      </c>
      <c r="AA28" s="243">
        <f t="shared" ca="1" si="31"/>
        <v>0</v>
      </c>
      <c r="AB28" s="243">
        <f t="shared" ca="1" si="31"/>
        <v>0</v>
      </c>
      <c r="AC28" s="243">
        <f t="shared" ca="1" si="31"/>
        <v>0</v>
      </c>
      <c r="AD28" s="243">
        <f t="shared" ca="1" si="31"/>
        <v>0</v>
      </c>
      <c r="AE28" s="243">
        <f t="shared" ca="1" si="31"/>
        <v>0</v>
      </c>
      <c r="AF28" s="243">
        <f t="shared" ca="1" si="31"/>
        <v>0</v>
      </c>
      <c r="AG28" s="243">
        <f t="shared" ca="1" si="31"/>
        <v>0</v>
      </c>
      <c r="AH28" s="243">
        <f t="shared" ca="1" si="31"/>
        <v>0</v>
      </c>
      <c r="AI28" s="243">
        <f t="shared" ca="1" si="31"/>
        <v>0</v>
      </c>
      <c r="AJ28" s="243">
        <f t="shared" ca="1" si="31"/>
        <v>0</v>
      </c>
      <c r="AK28" s="243">
        <f t="shared" ca="1" si="31"/>
        <v>0</v>
      </c>
      <c r="AL28" s="243">
        <f t="shared" ca="1" si="31"/>
        <v>0</v>
      </c>
      <c r="AM28" s="243">
        <f t="shared" ca="1" si="31"/>
        <v>0</v>
      </c>
      <c r="AN28" s="243">
        <f t="shared" ca="1" si="31"/>
        <v>0</v>
      </c>
      <c r="AO28" s="243">
        <f t="shared" ca="1" si="31"/>
        <v>0</v>
      </c>
      <c r="AP28" s="243">
        <f t="shared" ca="1" si="31"/>
        <v>0</v>
      </c>
      <c r="AQ28" s="243">
        <f t="shared" ca="1" si="31"/>
        <v>0</v>
      </c>
      <c r="AR28" s="243">
        <f t="shared" ca="1" si="31"/>
        <v>0</v>
      </c>
      <c r="AS28" s="243">
        <f t="shared" ca="1" si="31"/>
        <v>0</v>
      </c>
      <c r="AT28" s="243">
        <f t="shared" ca="1" si="31"/>
        <v>0</v>
      </c>
      <c r="AU28" s="243">
        <f t="shared" ca="1" si="31"/>
        <v>0</v>
      </c>
      <c r="AV28" s="243">
        <f t="shared" ca="1" si="31"/>
        <v>0</v>
      </c>
      <c r="AW28" s="243">
        <f t="shared" ca="1" si="31"/>
        <v>0</v>
      </c>
      <c r="AX28" s="243">
        <f t="shared" ca="1" si="31"/>
        <v>0</v>
      </c>
      <c r="AY28" s="243">
        <f t="shared" ca="1" si="31"/>
        <v>0</v>
      </c>
      <c r="AZ28" s="243">
        <f t="shared" ca="1" si="31"/>
        <v>0</v>
      </c>
      <c r="BA28" s="243">
        <f t="shared" ca="1" si="31"/>
        <v>0</v>
      </c>
      <c r="BB28" s="243">
        <f t="shared" ca="1" si="31"/>
        <v>0</v>
      </c>
      <c r="BC28" s="243">
        <f t="shared" ca="1" si="31"/>
        <v>0</v>
      </c>
      <c r="BD28" s="243">
        <f t="shared" ca="1" si="31"/>
        <v>0</v>
      </c>
      <c r="BE28" s="243">
        <f t="shared" ca="1" si="31"/>
        <v>0</v>
      </c>
      <c r="BF28" s="243">
        <f t="shared" ca="1" si="31"/>
        <v>0</v>
      </c>
      <c r="BG28" s="243">
        <f t="shared" ca="1" si="31"/>
        <v>0</v>
      </c>
      <c r="BH28" s="243">
        <f t="shared" ca="1" si="31"/>
        <v>0</v>
      </c>
      <c r="BI28" s="243">
        <f t="shared" ca="1" si="31"/>
        <v>0</v>
      </c>
      <c r="BJ28" s="243">
        <f t="shared" ca="1" si="31"/>
        <v>0</v>
      </c>
      <c r="BK28" s="243">
        <f t="shared" ca="1" si="31"/>
        <v>0</v>
      </c>
      <c r="BL28" s="243">
        <f t="shared" ca="1" si="31"/>
        <v>0</v>
      </c>
      <c r="BM28" s="243">
        <f t="shared" ca="1" si="31"/>
        <v>0</v>
      </c>
      <c r="BN28" s="243">
        <f t="shared" ca="1" si="31"/>
        <v>0</v>
      </c>
      <c r="BO28" s="243">
        <f t="shared" ca="1" si="31"/>
        <v>0</v>
      </c>
      <c r="BP28" s="243">
        <f t="shared" ca="1" si="31"/>
        <v>0</v>
      </c>
      <c r="BQ28" s="243">
        <f t="shared" ca="1" si="31"/>
        <v>0</v>
      </c>
      <c r="BR28" s="243">
        <f t="shared" ca="1" si="31"/>
        <v>0</v>
      </c>
      <c r="BS28" s="243">
        <f t="shared" ca="1" si="31"/>
        <v>0</v>
      </c>
      <c r="BT28" s="243">
        <f t="shared" ca="1" si="31"/>
        <v>0</v>
      </c>
      <c r="BU28" s="243">
        <f t="shared" ca="1" si="31"/>
        <v>0</v>
      </c>
      <c r="BV28" s="243">
        <f t="shared" ca="1" si="31"/>
        <v>0</v>
      </c>
      <c r="BW28" s="243">
        <f t="shared" ca="1" si="31"/>
        <v>0</v>
      </c>
      <c r="BX28" s="243">
        <f t="shared" ca="1" si="31"/>
        <v>0</v>
      </c>
      <c r="BY28" s="243">
        <f t="shared" ca="1" si="31"/>
        <v>0</v>
      </c>
      <c r="BZ28" s="243">
        <f t="shared" ca="1" si="31"/>
        <v>0</v>
      </c>
      <c r="CA28" s="243">
        <f t="shared" ca="1" si="31"/>
        <v>0</v>
      </c>
      <c r="CB28" s="243">
        <f t="shared" ca="1" si="31"/>
        <v>0</v>
      </c>
      <c r="CC28" s="243">
        <f t="shared" ca="1" si="31"/>
        <v>0</v>
      </c>
      <c r="CD28" s="243">
        <f t="shared" ca="1" si="31"/>
        <v>0</v>
      </c>
      <c r="CE28" s="243">
        <f t="shared" ca="1" si="31"/>
        <v>0</v>
      </c>
      <c r="CF28" s="243">
        <f t="shared" ca="1" si="31"/>
        <v>0</v>
      </c>
      <c r="CG28" s="243">
        <f t="shared" ca="1" si="31"/>
        <v>0</v>
      </c>
      <c r="CH28" s="243">
        <f t="shared" ca="1" si="31"/>
        <v>0</v>
      </c>
      <c r="CI28" s="243">
        <f t="shared" ca="1" si="29"/>
        <v>0</v>
      </c>
      <c r="CJ28" s="243">
        <f t="shared" ca="1" si="25"/>
        <v>0</v>
      </c>
      <c r="CK28" s="243">
        <f t="shared" ca="1" si="25"/>
        <v>0</v>
      </c>
      <c r="CL28" s="243">
        <f t="shared" ca="1" si="25"/>
        <v>0</v>
      </c>
      <c r="CM28" s="243">
        <f t="shared" ca="1" si="25"/>
        <v>0</v>
      </c>
      <c r="CN28" s="243">
        <f t="shared" ca="1" si="25"/>
        <v>0</v>
      </c>
      <c r="CO28" s="243">
        <f t="shared" ca="1" si="25"/>
        <v>0</v>
      </c>
      <c r="CP28" s="243">
        <f t="shared" ca="1" si="25"/>
        <v>0</v>
      </c>
      <c r="CQ28" s="243">
        <f t="shared" ca="1" si="25"/>
        <v>0</v>
      </c>
      <c r="CR28" s="243">
        <f t="shared" ca="1" si="25"/>
        <v>0</v>
      </c>
      <c r="CS28" s="243">
        <f t="shared" ca="1" si="25"/>
        <v>0</v>
      </c>
      <c r="CT28" s="243">
        <f t="shared" ca="1" si="25"/>
        <v>0</v>
      </c>
      <c r="CU28" s="243">
        <f t="shared" ca="1" si="25"/>
        <v>0</v>
      </c>
      <c r="CV28" s="243">
        <f t="shared" ca="1" si="25"/>
        <v>0</v>
      </c>
      <c r="CW28" s="243">
        <f t="shared" ca="1" si="25"/>
        <v>0</v>
      </c>
      <c r="CX28" s="243">
        <f t="shared" ca="1" si="25"/>
        <v>0</v>
      </c>
      <c r="CY28" s="243">
        <f t="shared" ca="1" si="25"/>
        <v>0</v>
      </c>
      <c r="CZ28" s="243">
        <f t="shared" ca="1" si="25"/>
        <v>0</v>
      </c>
      <c r="DA28" s="243">
        <f t="shared" ca="1" si="25"/>
        <v>0</v>
      </c>
      <c r="DB28" s="243">
        <f t="shared" ca="1" si="25"/>
        <v>0</v>
      </c>
      <c r="DC28" s="243">
        <f t="shared" ca="1" si="25"/>
        <v>0</v>
      </c>
      <c r="DE28" s="113" t="str">
        <f t="shared" ca="1" si="20"/>
        <v>D.2.4.</v>
      </c>
      <c r="DF28">
        <f t="shared" ca="1" si="30"/>
        <v>1</v>
      </c>
      <c r="DG28">
        <f t="shared" ca="1" si="26"/>
        <v>21</v>
      </c>
      <c r="DH28">
        <v>0</v>
      </c>
    </row>
    <row r="29" spans="1:112" hidden="1">
      <c r="A29" s="68">
        <v>17</v>
      </c>
      <c r="B29" s="240" t="str">
        <f t="shared" ca="1" si="12"/>
        <v>D.2.5.</v>
      </c>
      <c r="C29" s="241" t="str">
        <f t="shared" ca="1" si="13"/>
        <v>Veikla</v>
      </c>
      <c r="D29" s="244"/>
      <c r="E29" s="242">
        <f t="shared" ca="1" si="14"/>
        <v>0.21</v>
      </c>
      <c r="F29" s="171">
        <f ca="1">H29+NPV(FD,I29:INDEX(I29:DC29,PAL))</f>
        <v>0</v>
      </c>
      <c r="G29" s="171">
        <f ca="1">SUMIF($H$5:$DC$5,"&lt;="&amp;PAL,$H29:$DC29)</f>
        <v>0</v>
      </c>
      <c r="H29" s="243">
        <f t="shared" ca="1" si="32"/>
        <v>0</v>
      </c>
      <c r="I29" s="243">
        <f t="shared" ca="1" si="32"/>
        <v>0</v>
      </c>
      <c r="J29" s="243">
        <f t="shared" ca="1" si="32"/>
        <v>0</v>
      </c>
      <c r="K29" s="243">
        <f t="shared" ca="1" si="32"/>
        <v>0</v>
      </c>
      <c r="L29" s="243">
        <f t="shared" ca="1" si="32"/>
        <v>0</v>
      </c>
      <c r="M29" s="243">
        <f t="shared" ca="1" si="32"/>
        <v>0</v>
      </c>
      <c r="N29" s="243">
        <f t="shared" ca="1" si="32"/>
        <v>0</v>
      </c>
      <c r="O29" s="243">
        <f t="shared" ca="1" si="32"/>
        <v>0</v>
      </c>
      <c r="P29" s="243">
        <f t="shared" ca="1" si="32"/>
        <v>0</v>
      </c>
      <c r="Q29" s="243">
        <f t="shared" ca="1" si="32"/>
        <v>0</v>
      </c>
      <c r="R29" s="243">
        <f t="shared" ca="1" si="32"/>
        <v>0</v>
      </c>
      <c r="S29" s="243">
        <f t="shared" ca="1" si="32"/>
        <v>0</v>
      </c>
      <c r="T29" s="243">
        <f t="shared" ca="1" si="32"/>
        <v>0</v>
      </c>
      <c r="U29" s="243">
        <f t="shared" ca="1" si="32"/>
        <v>0</v>
      </c>
      <c r="V29" s="243">
        <f t="shared" ca="1" si="32"/>
        <v>0</v>
      </c>
      <c r="W29" s="243">
        <f t="shared" ca="1" si="32"/>
        <v>0</v>
      </c>
      <c r="X29" s="243">
        <f t="shared" ca="1" si="31"/>
        <v>0</v>
      </c>
      <c r="Y29" s="243">
        <f t="shared" ca="1" si="31"/>
        <v>0</v>
      </c>
      <c r="Z29" s="243">
        <f t="shared" ca="1" si="31"/>
        <v>0</v>
      </c>
      <c r="AA29" s="243">
        <f t="shared" ca="1" si="31"/>
        <v>0</v>
      </c>
      <c r="AB29" s="243">
        <f t="shared" ca="1" si="31"/>
        <v>0</v>
      </c>
      <c r="AC29" s="243">
        <f t="shared" ca="1" si="31"/>
        <v>0</v>
      </c>
      <c r="AD29" s="243">
        <f t="shared" ca="1" si="31"/>
        <v>0</v>
      </c>
      <c r="AE29" s="243">
        <f t="shared" ca="1" si="31"/>
        <v>0</v>
      </c>
      <c r="AF29" s="243">
        <f t="shared" ca="1" si="31"/>
        <v>0</v>
      </c>
      <c r="AG29" s="243">
        <f t="shared" ca="1" si="31"/>
        <v>0</v>
      </c>
      <c r="AH29" s="243">
        <f t="shared" ca="1" si="31"/>
        <v>0</v>
      </c>
      <c r="AI29" s="243">
        <f t="shared" ca="1" si="31"/>
        <v>0</v>
      </c>
      <c r="AJ29" s="243">
        <f t="shared" ca="1" si="31"/>
        <v>0</v>
      </c>
      <c r="AK29" s="243">
        <f t="shared" ca="1" si="31"/>
        <v>0</v>
      </c>
      <c r="AL29" s="243">
        <f t="shared" ca="1" si="31"/>
        <v>0</v>
      </c>
      <c r="AM29" s="243">
        <f t="shared" ca="1" si="31"/>
        <v>0</v>
      </c>
      <c r="AN29" s="243">
        <f t="shared" ca="1" si="31"/>
        <v>0</v>
      </c>
      <c r="AO29" s="243">
        <f t="shared" ca="1" si="31"/>
        <v>0</v>
      </c>
      <c r="AP29" s="243">
        <f t="shared" ca="1" si="31"/>
        <v>0</v>
      </c>
      <c r="AQ29" s="243">
        <f t="shared" ca="1" si="31"/>
        <v>0</v>
      </c>
      <c r="AR29" s="243">
        <f t="shared" ca="1" si="31"/>
        <v>0</v>
      </c>
      <c r="AS29" s="243">
        <f t="shared" ca="1" si="31"/>
        <v>0</v>
      </c>
      <c r="AT29" s="243">
        <f t="shared" ca="1" si="31"/>
        <v>0</v>
      </c>
      <c r="AU29" s="243">
        <f t="shared" ca="1" si="31"/>
        <v>0</v>
      </c>
      <c r="AV29" s="243">
        <f t="shared" ca="1" si="31"/>
        <v>0</v>
      </c>
      <c r="AW29" s="243">
        <f t="shared" ca="1" si="31"/>
        <v>0</v>
      </c>
      <c r="AX29" s="243">
        <f t="shared" ca="1" si="31"/>
        <v>0</v>
      </c>
      <c r="AY29" s="243">
        <f t="shared" ca="1" si="31"/>
        <v>0</v>
      </c>
      <c r="AZ29" s="243">
        <f t="shared" ca="1" si="31"/>
        <v>0</v>
      </c>
      <c r="BA29" s="243">
        <f t="shared" ca="1" si="31"/>
        <v>0</v>
      </c>
      <c r="BB29" s="243">
        <f t="shared" ca="1" si="31"/>
        <v>0</v>
      </c>
      <c r="BC29" s="243">
        <f t="shared" ca="1" si="31"/>
        <v>0</v>
      </c>
      <c r="BD29" s="243">
        <f t="shared" ca="1" si="31"/>
        <v>0</v>
      </c>
      <c r="BE29" s="243">
        <f t="shared" ca="1" si="31"/>
        <v>0</v>
      </c>
      <c r="BF29" s="243">
        <f t="shared" ca="1" si="31"/>
        <v>0</v>
      </c>
      <c r="BG29" s="243">
        <f t="shared" ca="1" si="31"/>
        <v>0</v>
      </c>
      <c r="BH29" s="243">
        <f t="shared" ca="1" si="31"/>
        <v>0</v>
      </c>
      <c r="BI29" s="243">
        <f t="shared" ca="1" si="31"/>
        <v>0</v>
      </c>
      <c r="BJ29" s="243">
        <f t="shared" ca="1" si="31"/>
        <v>0</v>
      </c>
      <c r="BK29" s="243">
        <f t="shared" ca="1" si="31"/>
        <v>0</v>
      </c>
      <c r="BL29" s="243">
        <f t="shared" ca="1" si="31"/>
        <v>0</v>
      </c>
      <c r="BM29" s="243">
        <f t="shared" ca="1" si="31"/>
        <v>0</v>
      </c>
      <c r="BN29" s="243">
        <f t="shared" ca="1" si="31"/>
        <v>0</v>
      </c>
      <c r="BO29" s="243">
        <f t="shared" ca="1" si="31"/>
        <v>0</v>
      </c>
      <c r="BP29" s="243">
        <f t="shared" ca="1" si="31"/>
        <v>0</v>
      </c>
      <c r="BQ29" s="243">
        <f t="shared" ca="1" si="31"/>
        <v>0</v>
      </c>
      <c r="BR29" s="243">
        <f t="shared" ca="1" si="31"/>
        <v>0</v>
      </c>
      <c r="BS29" s="243">
        <f t="shared" ca="1" si="31"/>
        <v>0</v>
      </c>
      <c r="BT29" s="243">
        <f t="shared" ca="1" si="31"/>
        <v>0</v>
      </c>
      <c r="BU29" s="243">
        <f t="shared" ca="1" si="31"/>
        <v>0</v>
      </c>
      <c r="BV29" s="243">
        <f t="shared" ca="1" si="31"/>
        <v>0</v>
      </c>
      <c r="BW29" s="243">
        <f t="shared" ca="1" si="31"/>
        <v>0</v>
      </c>
      <c r="BX29" s="243">
        <f t="shared" ca="1" si="31"/>
        <v>0</v>
      </c>
      <c r="BY29" s="243">
        <f t="shared" ca="1" si="31"/>
        <v>0</v>
      </c>
      <c r="BZ29" s="243">
        <f t="shared" ca="1" si="31"/>
        <v>0</v>
      </c>
      <c r="CA29" s="243">
        <f t="shared" ca="1" si="31"/>
        <v>0</v>
      </c>
      <c r="CB29" s="243">
        <f t="shared" ca="1" si="31"/>
        <v>0</v>
      </c>
      <c r="CC29" s="243">
        <f t="shared" ca="1" si="31"/>
        <v>0</v>
      </c>
      <c r="CD29" s="243">
        <f t="shared" ca="1" si="31"/>
        <v>0</v>
      </c>
      <c r="CE29" s="243">
        <f t="shared" ca="1" si="31"/>
        <v>0</v>
      </c>
      <c r="CF29" s="243">
        <f t="shared" ca="1" si="31"/>
        <v>0</v>
      </c>
      <c r="CG29" s="243">
        <f t="shared" ca="1" si="31"/>
        <v>0</v>
      </c>
      <c r="CH29" s="243">
        <f t="shared" ca="1" si="31"/>
        <v>0</v>
      </c>
      <c r="CI29" s="243">
        <f t="shared" ca="1" si="29"/>
        <v>0</v>
      </c>
      <c r="CJ29" s="243">
        <f t="shared" ca="1" si="25"/>
        <v>0</v>
      </c>
      <c r="CK29" s="243">
        <f t="shared" ca="1" si="25"/>
        <v>0</v>
      </c>
      <c r="CL29" s="243">
        <f t="shared" ca="1" si="25"/>
        <v>0</v>
      </c>
      <c r="CM29" s="243">
        <f t="shared" ca="1" si="25"/>
        <v>0</v>
      </c>
      <c r="CN29" s="243">
        <f t="shared" ca="1" si="25"/>
        <v>0</v>
      </c>
      <c r="CO29" s="243">
        <f t="shared" ca="1" si="25"/>
        <v>0</v>
      </c>
      <c r="CP29" s="243">
        <f t="shared" ca="1" si="25"/>
        <v>0</v>
      </c>
      <c r="CQ29" s="243">
        <f t="shared" ca="1" si="25"/>
        <v>0</v>
      </c>
      <c r="CR29" s="243">
        <f t="shared" ca="1" si="25"/>
        <v>0</v>
      </c>
      <c r="CS29" s="243">
        <f t="shared" ca="1" si="25"/>
        <v>0</v>
      </c>
      <c r="CT29" s="243">
        <f t="shared" ca="1" si="25"/>
        <v>0</v>
      </c>
      <c r="CU29" s="243">
        <f t="shared" ca="1" si="25"/>
        <v>0</v>
      </c>
      <c r="CV29" s="243">
        <f t="shared" ca="1" si="25"/>
        <v>0</v>
      </c>
      <c r="CW29" s="243">
        <f t="shared" ca="1" si="25"/>
        <v>0</v>
      </c>
      <c r="CX29" s="243">
        <f t="shared" ca="1" si="25"/>
        <v>0</v>
      </c>
      <c r="CY29" s="243">
        <f t="shared" ca="1" si="25"/>
        <v>0</v>
      </c>
      <c r="CZ29" s="243">
        <f t="shared" ca="1" si="25"/>
        <v>0</v>
      </c>
      <c r="DA29" s="243">
        <f t="shared" ca="1" si="25"/>
        <v>0</v>
      </c>
      <c r="DB29" s="243">
        <f t="shared" ca="1" si="25"/>
        <v>0</v>
      </c>
      <c r="DC29" s="243">
        <f t="shared" ca="1" si="25"/>
        <v>0</v>
      </c>
      <c r="DE29" s="113" t="str">
        <f t="shared" ca="1" si="20"/>
        <v>D.2.5.</v>
      </c>
      <c r="DF29">
        <f t="shared" ca="1" si="30"/>
        <v>1</v>
      </c>
      <c r="DG29">
        <f t="shared" ca="1" si="26"/>
        <v>21</v>
      </c>
      <c r="DH29">
        <v>0</v>
      </c>
    </row>
    <row r="30" spans="1:112" hidden="1">
      <c r="A30" s="68">
        <v>18</v>
      </c>
      <c r="B30" s="240" t="str">
        <f t="shared" ca="1" si="12"/>
        <v>D.2.6.</v>
      </c>
      <c r="C30" s="241" t="str">
        <f t="shared" ca="1" si="13"/>
        <v>Veikla</v>
      </c>
      <c r="D30" s="245"/>
      <c r="E30" s="242">
        <f t="shared" ca="1" si="14"/>
        <v>0.21</v>
      </c>
      <c r="F30" s="171">
        <f ca="1">H30+NPV(FD,I30:INDEX(I30:DC30,PAL))</f>
        <v>0</v>
      </c>
      <c r="G30" s="171">
        <f ca="1">SUMIF($H$5:$DC$5,"&lt;="&amp;PAL,$H30:$DC30)</f>
        <v>0</v>
      </c>
      <c r="H30" s="243">
        <f t="shared" ca="1" si="32"/>
        <v>0</v>
      </c>
      <c r="I30" s="243">
        <f t="shared" ca="1" si="32"/>
        <v>0</v>
      </c>
      <c r="J30" s="243">
        <f t="shared" ca="1" si="32"/>
        <v>0</v>
      </c>
      <c r="K30" s="243">
        <f t="shared" ca="1" si="32"/>
        <v>0</v>
      </c>
      <c r="L30" s="243">
        <f t="shared" ca="1" si="32"/>
        <v>0</v>
      </c>
      <c r="M30" s="243">
        <f t="shared" ca="1" si="32"/>
        <v>0</v>
      </c>
      <c r="N30" s="243">
        <f t="shared" ca="1" si="32"/>
        <v>0</v>
      </c>
      <c r="O30" s="243">
        <f t="shared" ca="1" si="32"/>
        <v>0</v>
      </c>
      <c r="P30" s="243">
        <f t="shared" ca="1" si="32"/>
        <v>0</v>
      </c>
      <c r="Q30" s="243">
        <f t="shared" ca="1" si="32"/>
        <v>0</v>
      </c>
      <c r="R30" s="243">
        <f t="shared" ca="1" si="32"/>
        <v>0</v>
      </c>
      <c r="S30" s="243">
        <f t="shared" ca="1" si="32"/>
        <v>0</v>
      </c>
      <c r="T30" s="243">
        <f t="shared" ca="1" si="32"/>
        <v>0</v>
      </c>
      <c r="U30" s="243">
        <f t="shared" ca="1" si="32"/>
        <v>0</v>
      </c>
      <c r="V30" s="243">
        <f t="shared" ca="1" si="32"/>
        <v>0</v>
      </c>
      <c r="W30" s="243">
        <f t="shared" ca="1" si="32"/>
        <v>0</v>
      </c>
      <c r="X30" s="243">
        <f t="shared" ca="1" si="31"/>
        <v>0</v>
      </c>
      <c r="Y30" s="243">
        <f t="shared" ca="1" si="31"/>
        <v>0</v>
      </c>
      <c r="Z30" s="243">
        <f t="shared" ca="1" si="31"/>
        <v>0</v>
      </c>
      <c r="AA30" s="243">
        <f t="shared" ca="1" si="31"/>
        <v>0</v>
      </c>
      <c r="AB30" s="243">
        <f t="shared" ca="1" si="31"/>
        <v>0</v>
      </c>
      <c r="AC30" s="243">
        <f t="shared" ca="1" si="31"/>
        <v>0</v>
      </c>
      <c r="AD30" s="243">
        <f t="shared" ca="1" si="31"/>
        <v>0</v>
      </c>
      <c r="AE30" s="243">
        <f t="shared" ca="1" si="31"/>
        <v>0</v>
      </c>
      <c r="AF30" s="243">
        <f t="shared" ca="1" si="31"/>
        <v>0</v>
      </c>
      <c r="AG30" s="243">
        <f t="shared" ca="1" si="31"/>
        <v>0</v>
      </c>
      <c r="AH30" s="243">
        <f t="shared" ca="1" si="31"/>
        <v>0</v>
      </c>
      <c r="AI30" s="243">
        <f t="shared" ca="1" si="31"/>
        <v>0</v>
      </c>
      <c r="AJ30" s="243">
        <f t="shared" ca="1" si="31"/>
        <v>0</v>
      </c>
      <c r="AK30" s="243">
        <f t="shared" ca="1" si="31"/>
        <v>0</v>
      </c>
      <c r="AL30" s="243">
        <f t="shared" ca="1" si="31"/>
        <v>0</v>
      </c>
      <c r="AM30" s="243">
        <f t="shared" ca="1" si="31"/>
        <v>0</v>
      </c>
      <c r="AN30" s="243">
        <f t="shared" ca="1" si="31"/>
        <v>0</v>
      </c>
      <c r="AO30" s="243">
        <f t="shared" ca="1" si="31"/>
        <v>0</v>
      </c>
      <c r="AP30" s="243">
        <f t="shared" ca="1" si="31"/>
        <v>0</v>
      </c>
      <c r="AQ30" s="243">
        <f t="shared" ca="1" si="31"/>
        <v>0</v>
      </c>
      <c r="AR30" s="243">
        <f t="shared" ca="1" si="31"/>
        <v>0</v>
      </c>
      <c r="AS30" s="243">
        <f t="shared" ca="1" si="31"/>
        <v>0</v>
      </c>
      <c r="AT30" s="243">
        <f t="shared" ca="1" si="31"/>
        <v>0</v>
      </c>
      <c r="AU30" s="243">
        <f t="shared" ca="1" si="31"/>
        <v>0</v>
      </c>
      <c r="AV30" s="243">
        <f t="shared" ca="1" si="31"/>
        <v>0</v>
      </c>
      <c r="AW30" s="243">
        <f t="shared" ca="1" si="31"/>
        <v>0</v>
      </c>
      <c r="AX30" s="243">
        <f t="shared" ca="1" si="31"/>
        <v>0</v>
      </c>
      <c r="AY30" s="243">
        <f t="shared" ca="1" si="31"/>
        <v>0</v>
      </c>
      <c r="AZ30" s="243">
        <f t="shared" ca="1" si="31"/>
        <v>0</v>
      </c>
      <c r="BA30" s="243">
        <f t="shared" ca="1" si="31"/>
        <v>0</v>
      </c>
      <c r="BB30" s="243">
        <f t="shared" ca="1" si="31"/>
        <v>0</v>
      </c>
      <c r="BC30" s="243">
        <f t="shared" ca="1" si="31"/>
        <v>0</v>
      </c>
      <c r="BD30" s="243">
        <f t="shared" ca="1" si="31"/>
        <v>0</v>
      </c>
      <c r="BE30" s="243">
        <f t="shared" ca="1" si="31"/>
        <v>0</v>
      </c>
      <c r="BF30" s="243">
        <f t="shared" ca="1" si="31"/>
        <v>0</v>
      </c>
      <c r="BG30" s="243">
        <f t="shared" ca="1" si="31"/>
        <v>0</v>
      </c>
      <c r="BH30" s="243">
        <f t="shared" ca="1" si="31"/>
        <v>0</v>
      </c>
      <c r="BI30" s="243">
        <f t="shared" ca="1" si="31"/>
        <v>0</v>
      </c>
      <c r="BJ30" s="243">
        <f t="shared" ca="1" si="31"/>
        <v>0</v>
      </c>
      <c r="BK30" s="243">
        <f t="shared" ca="1" si="31"/>
        <v>0</v>
      </c>
      <c r="BL30" s="243">
        <f t="shared" ca="1" si="31"/>
        <v>0</v>
      </c>
      <c r="BM30" s="243">
        <f t="shared" ca="1" si="31"/>
        <v>0</v>
      </c>
      <c r="BN30" s="243">
        <f t="shared" ca="1" si="31"/>
        <v>0</v>
      </c>
      <c r="BO30" s="243">
        <f t="shared" ca="1" si="31"/>
        <v>0</v>
      </c>
      <c r="BP30" s="243">
        <f t="shared" ca="1" si="31"/>
        <v>0</v>
      </c>
      <c r="BQ30" s="243">
        <f t="shared" ca="1" si="31"/>
        <v>0</v>
      </c>
      <c r="BR30" s="243">
        <f t="shared" ca="1" si="31"/>
        <v>0</v>
      </c>
      <c r="BS30" s="243">
        <f t="shared" ca="1" si="31"/>
        <v>0</v>
      </c>
      <c r="BT30" s="243">
        <f t="shared" ca="1" si="31"/>
        <v>0</v>
      </c>
      <c r="BU30" s="243">
        <f t="shared" ca="1" si="31"/>
        <v>0</v>
      </c>
      <c r="BV30" s="243">
        <f t="shared" ca="1" si="31"/>
        <v>0</v>
      </c>
      <c r="BW30" s="243">
        <f t="shared" ca="1" si="31"/>
        <v>0</v>
      </c>
      <c r="BX30" s="243">
        <f t="shared" ca="1" si="31"/>
        <v>0</v>
      </c>
      <c r="BY30" s="243">
        <f t="shared" ca="1" si="31"/>
        <v>0</v>
      </c>
      <c r="BZ30" s="243">
        <f t="shared" ca="1" si="31"/>
        <v>0</v>
      </c>
      <c r="CA30" s="243">
        <f t="shared" ca="1" si="31"/>
        <v>0</v>
      </c>
      <c r="CB30" s="243">
        <f t="shared" ca="1" si="31"/>
        <v>0</v>
      </c>
      <c r="CC30" s="243">
        <f t="shared" ca="1" si="31"/>
        <v>0</v>
      </c>
      <c r="CD30" s="243">
        <f t="shared" ca="1" si="31"/>
        <v>0</v>
      </c>
      <c r="CE30" s="243">
        <f t="shared" ca="1" si="31"/>
        <v>0</v>
      </c>
      <c r="CF30" s="243">
        <f t="shared" ca="1" si="31"/>
        <v>0</v>
      </c>
      <c r="CG30" s="243">
        <f t="shared" ca="1" si="31"/>
        <v>0</v>
      </c>
      <c r="CH30" s="243">
        <f t="shared" ca="1" si="31"/>
        <v>0</v>
      </c>
      <c r="CI30" s="243">
        <f t="shared" ca="1" si="29"/>
        <v>0</v>
      </c>
      <c r="CJ30" s="243">
        <f t="shared" ca="1" si="25"/>
        <v>0</v>
      </c>
      <c r="CK30" s="243">
        <f t="shared" ca="1" si="25"/>
        <v>0</v>
      </c>
      <c r="CL30" s="243">
        <f t="shared" ca="1" si="25"/>
        <v>0</v>
      </c>
      <c r="CM30" s="243">
        <f t="shared" ca="1" si="25"/>
        <v>0</v>
      </c>
      <c r="CN30" s="243">
        <f t="shared" ca="1" si="25"/>
        <v>0</v>
      </c>
      <c r="CO30" s="243">
        <f t="shared" ca="1" si="25"/>
        <v>0</v>
      </c>
      <c r="CP30" s="243">
        <f t="shared" ca="1" si="25"/>
        <v>0</v>
      </c>
      <c r="CQ30" s="243">
        <f t="shared" ca="1" si="25"/>
        <v>0</v>
      </c>
      <c r="CR30" s="243">
        <f t="shared" ca="1" si="25"/>
        <v>0</v>
      </c>
      <c r="CS30" s="243">
        <f t="shared" ca="1" si="25"/>
        <v>0</v>
      </c>
      <c r="CT30" s="243">
        <f t="shared" ca="1" si="25"/>
        <v>0</v>
      </c>
      <c r="CU30" s="243">
        <f t="shared" ca="1" si="25"/>
        <v>0</v>
      </c>
      <c r="CV30" s="243">
        <f t="shared" ca="1" si="25"/>
        <v>0</v>
      </c>
      <c r="CW30" s="243">
        <f t="shared" ca="1" si="25"/>
        <v>0</v>
      </c>
      <c r="CX30" s="243">
        <f t="shared" ca="1" si="25"/>
        <v>0</v>
      </c>
      <c r="CY30" s="243">
        <f t="shared" ca="1" si="25"/>
        <v>0</v>
      </c>
      <c r="CZ30" s="243">
        <f t="shared" ca="1" si="25"/>
        <v>0</v>
      </c>
      <c r="DA30" s="243">
        <f t="shared" ca="1" si="25"/>
        <v>0</v>
      </c>
      <c r="DB30" s="243">
        <f t="shared" ca="1" si="25"/>
        <v>0</v>
      </c>
      <c r="DC30" s="243">
        <f t="shared" ca="1" si="25"/>
        <v>0</v>
      </c>
      <c r="DE30" s="113" t="str">
        <f t="shared" ca="1" si="20"/>
        <v>D.2.6.</v>
      </c>
      <c r="DF30">
        <f t="shared" ca="1" si="30"/>
        <v>1</v>
      </c>
      <c r="DG30">
        <f t="shared" ca="1" si="26"/>
        <v>21</v>
      </c>
      <c r="DH30">
        <v>0</v>
      </c>
    </row>
    <row r="31" spans="1:112" hidden="1">
      <c r="A31" s="68">
        <v>19</v>
      </c>
      <c r="B31" s="240" t="str">
        <f t="shared" ca="1" si="12"/>
        <v>D.2.7.</v>
      </c>
      <c r="C31" s="241" t="str">
        <f t="shared" ca="1" si="13"/>
        <v>Veikla</v>
      </c>
      <c r="D31" s="245"/>
      <c r="E31" s="242">
        <f t="shared" ca="1" si="14"/>
        <v>0.21</v>
      </c>
      <c r="F31" s="171">
        <f ca="1">H31+NPV(FD,I31:INDEX(I31:DC31,PAL))</f>
        <v>0</v>
      </c>
      <c r="G31" s="171">
        <f ca="1">SUMIF($H$5:$DC$5,"&lt;="&amp;PAL,$H31:$DC31)</f>
        <v>0</v>
      </c>
      <c r="H31" s="243">
        <f t="shared" ca="1" si="32"/>
        <v>0</v>
      </c>
      <c r="I31" s="243">
        <f t="shared" ca="1" si="32"/>
        <v>0</v>
      </c>
      <c r="J31" s="243">
        <f t="shared" ca="1" si="32"/>
        <v>0</v>
      </c>
      <c r="K31" s="243">
        <f t="shared" ca="1" si="32"/>
        <v>0</v>
      </c>
      <c r="L31" s="243">
        <f t="shared" ca="1" si="32"/>
        <v>0</v>
      </c>
      <c r="M31" s="243">
        <f t="shared" ca="1" si="32"/>
        <v>0</v>
      </c>
      <c r="N31" s="243">
        <f t="shared" ca="1" si="32"/>
        <v>0</v>
      </c>
      <c r="O31" s="243">
        <f t="shared" ca="1" si="32"/>
        <v>0</v>
      </c>
      <c r="P31" s="243">
        <f t="shared" ca="1" si="32"/>
        <v>0</v>
      </c>
      <c r="Q31" s="243">
        <f t="shared" ca="1" si="32"/>
        <v>0</v>
      </c>
      <c r="R31" s="243">
        <f t="shared" ca="1" si="32"/>
        <v>0</v>
      </c>
      <c r="S31" s="243">
        <f t="shared" ca="1" si="32"/>
        <v>0</v>
      </c>
      <c r="T31" s="243">
        <f t="shared" ca="1" si="32"/>
        <v>0</v>
      </c>
      <c r="U31" s="243">
        <f t="shared" ca="1" si="32"/>
        <v>0</v>
      </c>
      <c r="V31" s="243">
        <f t="shared" ca="1" si="32"/>
        <v>0</v>
      </c>
      <c r="W31" s="243">
        <f t="shared" ca="1" si="32"/>
        <v>0</v>
      </c>
      <c r="X31" s="243">
        <f t="shared" ca="1" si="31"/>
        <v>0</v>
      </c>
      <c r="Y31" s="243">
        <f t="shared" ca="1" si="31"/>
        <v>0</v>
      </c>
      <c r="Z31" s="243">
        <f t="shared" ca="1" si="31"/>
        <v>0</v>
      </c>
      <c r="AA31" s="243">
        <f t="shared" ca="1" si="31"/>
        <v>0</v>
      </c>
      <c r="AB31" s="243">
        <f t="shared" ca="1" si="31"/>
        <v>0</v>
      </c>
      <c r="AC31" s="243">
        <f t="shared" ca="1" si="31"/>
        <v>0</v>
      </c>
      <c r="AD31" s="243">
        <f t="shared" ca="1" si="31"/>
        <v>0</v>
      </c>
      <c r="AE31" s="243">
        <f t="shared" ca="1" si="31"/>
        <v>0</v>
      </c>
      <c r="AF31" s="243">
        <f t="shared" ca="1" si="31"/>
        <v>0</v>
      </c>
      <c r="AG31" s="243">
        <f t="shared" ca="1" si="31"/>
        <v>0</v>
      </c>
      <c r="AH31" s="243">
        <f t="shared" ca="1" si="31"/>
        <v>0</v>
      </c>
      <c r="AI31" s="243">
        <f t="shared" ca="1" si="31"/>
        <v>0</v>
      </c>
      <c r="AJ31" s="243">
        <f t="shared" ca="1" si="31"/>
        <v>0</v>
      </c>
      <c r="AK31" s="243">
        <f t="shared" ca="1" si="31"/>
        <v>0</v>
      </c>
      <c r="AL31" s="243">
        <f t="shared" ca="1" si="31"/>
        <v>0</v>
      </c>
      <c r="AM31" s="243">
        <f t="shared" ca="1" si="31"/>
        <v>0</v>
      </c>
      <c r="AN31" s="243">
        <f t="shared" ref="AN31:CY39" ca="1" si="33">OFFSET(INDIRECT("'"&amp;Opt_alt&amp;"'!H12"),$A31,AN$5)*$DF31</f>
        <v>0</v>
      </c>
      <c r="AO31" s="243">
        <f t="shared" ca="1" si="33"/>
        <v>0</v>
      </c>
      <c r="AP31" s="243">
        <f t="shared" ca="1" si="33"/>
        <v>0</v>
      </c>
      <c r="AQ31" s="243">
        <f t="shared" ca="1" si="33"/>
        <v>0</v>
      </c>
      <c r="AR31" s="243">
        <f t="shared" ca="1" si="33"/>
        <v>0</v>
      </c>
      <c r="AS31" s="243">
        <f t="shared" ca="1" si="33"/>
        <v>0</v>
      </c>
      <c r="AT31" s="243">
        <f t="shared" ca="1" si="33"/>
        <v>0</v>
      </c>
      <c r="AU31" s="243">
        <f t="shared" ca="1" si="33"/>
        <v>0</v>
      </c>
      <c r="AV31" s="243">
        <f t="shared" ca="1" si="33"/>
        <v>0</v>
      </c>
      <c r="AW31" s="243">
        <f t="shared" ca="1" si="33"/>
        <v>0</v>
      </c>
      <c r="AX31" s="243">
        <f t="shared" ca="1" si="33"/>
        <v>0</v>
      </c>
      <c r="AY31" s="243">
        <f t="shared" ca="1" si="33"/>
        <v>0</v>
      </c>
      <c r="AZ31" s="243">
        <f t="shared" ca="1" si="33"/>
        <v>0</v>
      </c>
      <c r="BA31" s="243">
        <f t="shared" ca="1" si="33"/>
        <v>0</v>
      </c>
      <c r="BB31" s="243">
        <f t="shared" ca="1" si="33"/>
        <v>0</v>
      </c>
      <c r="BC31" s="243">
        <f t="shared" ca="1" si="33"/>
        <v>0</v>
      </c>
      <c r="BD31" s="243">
        <f t="shared" ca="1" si="33"/>
        <v>0</v>
      </c>
      <c r="BE31" s="243">
        <f t="shared" ca="1" si="33"/>
        <v>0</v>
      </c>
      <c r="BF31" s="243">
        <f t="shared" ca="1" si="33"/>
        <v>0</v>
      </c>
      <c r="BG31" s="243">
        <f t="shared" ca="1" si="33"/>
        <v>0</v>
      </c>
      <c r="BH31" s="243">
        <f t="shared" ca="1" si="33"/>
        <v>0</v>
      </c>
      <c r="BI31" s="243">
        <f t="shared" ca="1" si="33"/>
        <v>0</v>
      </c>
      <c r="BJ31" s="243">
        <f t="shared" ca="1" si="33"/>
        <v>0</v>
      </c>
      <c r="BK31" s="243">
        <f t="shared" ca="1" si="33"/>
        <v>0</v>
      </c>
      <c r="BL31" s="243">
        <f t="shared" ca="1" si="33"/>
        <v>0</v>
      </c>
      <c r="BM31" s="243">
        <f t="shared" ca="1" si="33"/>
        <v>0</v>
      </c>
      <c r="BN31" s="243">
        <f t="shared" ca="1" si="33"/>
        <v>0</v>
      </c>
      <c r="BO31" s="243">
        <f t="shared" ca="1" si="33"/>
        <v>0</v>
      </c>
      <c r="BP31" s="243">
        <f t="shared" ca="1" si="33"/>
        <v>0</v>
      </c>
      <c r="BQ31" s="243">
        <f t="shared" ca="1" si="33"/>
        <v>0</v>
      </c>
      <c r="BR31" s="243">
        <f t="shared" ca="1" si="33"/>
        <v>0</v>
      </c>
      <c r="BS31" s="243">
        <f t="shared" ca="1" si="33"/>
        <v>0</v>
      </c>
      <c r="BT31" s="243">
        <f t="shared" ca="1" si="33"/>
        <v>0</v>
      </c>
      <c r="BU31" s="243">
        <f t="shared" ca="1" si="33"/>
        <v>0</v>
      </c>
      <c r="BV31" s="243">
        <f t="shared" ca="1" si="33"/>
        <v>0</v>
      </c>
      <c r="BW31" s="243">
        <f t="shared" ca="1" si="33"/>
        <v>0</v>
      </c>
      <c r="BX31" s="243">
        <f t="shared" ca="1" si="33"/>
        <v>0</v>
      </c>
      <c r="BY31" s="243">
        <f t="shared" ca="1" si="33"/>
        <v>0</v>
      </c>
      <c r="BZ31" s="243">
        <f t="shared" ca="1" si="33"/>
        <v>0</v>
      </c>
      <c r="CA31" s="243">
        <f t="shared" ca="1" si="33"/>
        <v>0</v>
      </c>
      <c r="CB31" s="243">
        <f t="shared" ca="1" si="33"/>
        <v>0</v>
      </c>
      <c r="CC31" s="243">
        <f t="shared" ca="1" si="33"/>
        <v>0</v>
      </c>
      <c r="CD31" s="243">
        <f t="shared" ca="1" si="33"/>
        <v>0</v>
      </c>
      <c r="CE31" s="243">
        <f t="shared" ca="1" si="33"/>
        <v>0</v>
      </c>
      <c r="CF31" s="243">
        <f t="shared" ca="1" si="33"/>
        <v>0</v>
      </c>
      <c r="CG31" s="243">
        <f t="shared" ca="1" si="33"/>
        <v>0</v>
      </c>
      <c r="CH31" s="243">
        <f t="shared" ca="1" si="33"/>
        <v>0</v>
      </c>
      <c r="CI31" s="243">
        <f t="shared" ca="1" si="33"/>
        <v>0</v>
      </c>
      <c r="CJ31" s="243">
        <f t="shared" ca="1" si="33"/>
        <v>0</v>
      </c>
      <c r="CK31" s="243">
        <f t="shared" ca="1" si="33"/>
        <v>0</v>
      </c>
      <c r="CL31" s="243">
        <f t="shared" ca="1" si="33"/>
        <v>0</v>
      </c>
      <c r="CM31" s="243">
        <f t="shared" ca="1" si="33"/>
        <v>0</v>
      </c>
      <c r="CN31" s="243">
        <f t="shared" ca="1" si="33"/>
        <v>0</v>
      </c>
      <c r="CO31" s="243">
        <f t="shared" ca="1" si="33"/>
        <v>0</v>
      </c>
      <c r="CP31" s="243">
        <f t="shared" ca="1" si="33"/>
        <v>0</v>
      </c>
      <c r="CQ31" s="243">
        <f t="shared" ca="1" si="33"/>
        <v>0</v>
      </c>
      <c r="CR31" s="243">
        <f t="shared" ca="1" si="33"/>
        <v>0</v>
      </c>
      <c r="CS31" s="243">
        <f t="shared" ca="1" si="33"/>
        <v>0</v>
      </c>
      <c r="CT31" s="243">
        <f t="shared" ca="1" si="33"/>
        <v>0</v>
      </c>
      <c r="CU31" s="243">
        <f t="shared" ca="1" si="33"/>
        <v>0</v>
      </c>
      <c r="CV31" s="243">
        <f t="shared" ca="1" si="33"/>
        <v>0</v>
      </c>
      <c r="CW31" s="243">
        <f t="shared" ca="1" si="33"/>
        <v>0</v>
      </c>
      <c r="CX31" s="243">
        <f t="shared" ca="1" si="33"/>
        <v>0</v>
      </c>
      <c r="CY31" s="243">
        <f t="shared" ca="1" si="33"/>
        <v>0</v>
      </c>
      <c r="CZ31" s="243">
        <f t="shared" ca="1" si="25"/>
        <v>0</v>
      </c>
      <c r="DA31" s="243">
        <f t="shared" ca="1" si="25"/>
        <v>0</v>
      </c>
      <c r="DB31" s="243">
        <f t="shared" ca="1" si="25"/>
        <v>0</v>
      </c>
      <c r="DC31" s="243">
        <f t="shared" ca="1" si="25"/>
        <v>0</v>
      </c>
      <c r="DE31" s="113" t="str">
        <f t="shared" ca="1" si="20"/>
        <v>D.2.7.</v>
      </c>
      <c r="DF31">
        <f t="shared" ca="1" si="30"/>
        <v>1</v>
      </c>
      <c r="DG31">
        <f t="shared" ca="1" si="26"/>
        <v>21</v>
      </c>
      <c r="DH31">
        <v>0</v>
      </c>
    </row>
    <row r="32" spans="1:112" hidden="1">
      <c r="A32" s="68">
        <v>20</v>
      </c>
      <c r="B32" s="240" t="str">
        <f t="shared" ca="1" si="12"/>
        <v>D.2.8.</v>
      </c>
      <c r="C32" s="241" t="str">
        <f t="shared" ca="1" si="13"/>
        <v>Veikla</v>
      </c>
      <c r="D32" s="245"/>
      <c r="E32" s="242">
        <f t="shared" ca="1" si="14"/>
        <v>0.21</v>
      </c>
      <c r="F32" s="171">
        <f ca="1">H32+NPV(FD,I32:INDEX(I32:DC32,PAL))</f>
        <v>0</v>
      </c>
      <c r="G32" s="171">
        <f ca="1">SUMIF($H$5:$DC$5,"&lt;="&amp;PAL,$H32:$DC32)</f>
        <v>0</v>
      </c>
      <c r="H32" s="243">
        <f t="shared" ca="1" si="32"/>
        <v>0</v>
      </c>
      <c r="I32" s="243">
        <f t="shared" ca="1" si="32"/>
        <v>0</v>
      </c>
      <c r="J32" s="243">
        <f t="shared" ca="1" si="32"/>
        <v>0</v>
      </c>
      <c r="K32" s="243">
        <f t="shared" ca="1" si="32"/>
        <v>0</v>
      </c>
      <c r="L32" s="243">
        <f t="shared" ca="1" si="32"/>
        <v>0</v>
      </c>
      <c r="M32" s="243">
        <f t="shared" ca="1" si="32"/>
        <v>0</v>
      </c>
      <c r="N32" s="243">
        <f t="shared" ca="1" si="32"/>
        <v>0</v>
      </c>
      <c r="O32" s="243">
        <f t="shared" ca="1" si="32"/>
        <v>0</v>
      </c>
      <c r="P32" s="243">
        <f t="shared" ca="1" si="32"/>
        <v>0</v>
      </c>
      <c r="Q32" s="243">
        <f t="shared" ca="1" si="32"/>
        <v>0</v>
      </c>
      <c r="R32" s="243">
        <f t="shared" ca="1" si="32"/>
        <v>0</v>
      </c>
      <c r="S32" s="243">
        <f t="shared" ca="1" si="32"/>
        <v>0</v>
      </c>
      <c r="T32" s="243">
        <f t="shared" ca="1" si="32"/>
        <v>0</v>
      </c>
      <c r="U32" s="243">
        <f t="shared" ca="1" si="32"/>
        <v>0</v>
      </c>
      <c r="V32" s="243">
        <f t="shared" ca="1" si="32"/>
        <v>0</v>
      </c>
      <c r="W32" s="243">
        <f t="shared" ca="1" si="32"/>
        <v>0</v>
      </c>
      <c r="X32" s="243">
        <f t="shared" ref="X32:CE36" ca="1" si="34">OFFSET(INDIRECT("'"&amp;Opt_alt&amp;"'!H12"),$A32,X$5)*$DF32</f>
        <v>0</v>
      </c>
      <c r="Y32" s="243">
        <f t="shared" ca="1" si="34"/>
        <v>0</v>
      </c>
      <c r="Z32" s="243">
        <f t="shared" ca="1" si="34"/>
        <v>0</v>
      </c>
      <c r="AA32" s="243">
        <f t="shared" ca="1" si="34"/>
        <v>0</v>
      </c>
      <c r="AB32" s="243">
        <f t="shared" ca="1" si="34"/>
        <v>0</v>
      </c>
      <c r="AC32" s="243">
        <f t="shared" ca="1" si="34"/>
        <v>0</v>
      </c>
      <c r="AD32" s="243">
        <f t="shared" ca="1" si="34"/>
        <v>0</v>
      </c>
      <c r="AE32" s="243">
        <f t="shared" ca="1" si="34"/>
        <v>0</v>
      </c>
      <c r="AF32" s="243">
        <f t="shared" ca="1" si="34"/>
        <v>0</v>
      </c>
      <c r="AG32" s="243">
        <f t="shared" ca="1" si="34"/>
        <v>0</v>
      </c>
      <c r="AH32" s="243">
        <f t="shared" ca="1" si="34"/>
        <v>0</v>
      </c>
      <c r="AI32" s="243">
        <f t="shared" ca="1" si="34"/>
        <v>0</v>
      </c>
      <c r="AJ32" s="243">
        <f t="shared" ca="1" si="34"/>
        <v>0</v>
      </c>
      <c r="AK32" s="243">
        <f t="shared" ca="1" si="34"/>
        <v>0</v>
      </c>
      <c r="AL32" s="243">
        <f t="shared" ca="1" si="34"/>
        <v>0</v>
      </c>
      <c r="AM32" s="243">
        <f t="shared" ca="1" si="34"/>
        <v>0</v>
      </c>
      <c r="AN32" s="243">
        <f t="shared" ca="1" si="34"/>
        <v>0</v>
      </c>
      <c r="AO32" s="243">
        <f t="shared" ca="1" si="34"/>
        <v>0</v>
      </c>
      <c r="AP32" s="243">
        <f t="shared" ca="1" si="34"/>
        <v>0</v>
      </c>
      <c r="AQ32" s="243">
        <f t="shared" ca="1" si="34"/>
        <v>0</v>
      </c>
      <c r="AR32" s="243">
        <f t="shared" ca="1" si="34"/>
        <v>0</v>
      </c>
      <c r="AS32" s="243">
        <f t="shared" ca="1" si="34"/>
        <v>0</v>
      </c>
      <c r="AT32" s="243">
        <f t="shared" ca="1" si="34"/>
        <v>0</v>
      </c>
      <c r="AU32" s="243">
        <f t="shared" ca="1" si="34"/>
        <v>0</v>
      </c>
      <c r="AV32" s="243">
        <f t="shared" ca="1" si="34"/>
        <v>0</v>
      </c>
      <c r="AW32" s="243">
        <f t="shared" ca="1" si="34"/>
        <v>0</v>
      </c>
      <c r="AX32" s="243">
        <f t="shared" ca="1" si="34"/>
        <v>0</v>
      </c>
      <c r="AY32" s="243">
        <f t="shared" ca="1" si="34"/>
        <v>0</v>
      </c>
      <c r="AZ32" s="243">
        <f t="shared" ca="1" si="34"/>
        <v>0</v>
      </c>
      <c r="BA32" s="243">
        <f t="shared" ca="1" si="34"/>
        <v>0</v>
      </c>
      <c r="BB32" s="243">
        <f t="shared" ca="1" si="34"/>
        <v>0</v>
      </c>
      <c r="BC32" s="243">
        <f t="shared" ca="1" si="34"/>
        <v>0</v>
      </c>
      <c r="BD32" s="243">
        <f t="shared" ca="1" si="34"/>
        <v>0</v>
      </c>
      <c r="BE32" s="243">
        <f t="shared" ca="1" si="34"/>
        <v>0</v>
      </c>
      <c r="BF32" s="243">
        <f t="shared" ca="1" si="34"/>
        <v>0</v>
      </c>
      <c r="BG32" s="243">
        <f t="shared" ca="1" si="34"/>
        <v>0</v>
      </c>
      <c r="BH32" s="243">
        <f t="shared" ca="1" si="34"/>
        <v>0</v>
      </c>
      <c r="BI32" s="243">
        <f t="shared" ca="1" si="34"/>
        <v>0</v>
      </c>
      <c r="BJ32" s="243">
        <f t="shared" ca="1" si="34"/>
        <v>0</v>
      </c>
      <c r="BK32" s="243">
        <f t="shared" ca="1" si="34"/>
        <v>0</v>
      </c>
      <c r="BL32" s="243">
        <f t="shared" ca="1" si="34"/>
        <v>0</v>
      </c>
      <c r="BM32" s="243">
        <f t="shared" ca="1" si="34"/>
        <v>0</v>
      </c>
      <c r="BN32" s="243">
        <f t="shared" ca="1" si="34"/>
        <v>0</v>
      </c>
      <c r="BO32" s="243">
        <f t="shared" ca="1" si="34"/>
        <v>0</v>
      </c>
      <c r="BP32" s="243">
        <f t="shared" ca="1" si="34"/>
        <v>0</v>
      </c>
      <c r="BQ32" s="243">
        <f t="shared" ca="1" si="34"/>
        <v>0</v>
      </c>
      <c r="BR32" s="243">
        <f t="shared" ca="1" si="34"/>
        <v>0</v>
      </c>
      <c r="BS32" s="243">
        <f t="shared" ca="1" si="34"/>
        <v>0</v>
      </c>
      <c r="BT32" s="243">
        <f t="shared" ca="1" si="33"/>
        <v>0</v>
      </c>
      <c r="BU32" s="243">
        <f t="shared" ca="1" si="33"/>
        <v>0</v>
      </c>
      <c r="BV32" s="243">
        <f t="shared" ca="1" si="33"/>
        <v>0</v>
      </c>
      <c r="BW32" s="243">
        <f t="shared" ca="1" si="33"/>
        <v>0</v>
      </c>
      <c r="BX32" s="243">
        <f t="shared" ca="1" si="33"/>
        <v>0</v>
      </c>
      <c r="BY32" s="243">
        <f t="shared" ca="1" si="33"/>
        <v>0</v>
      </c>
      <c r="BZ32" s="243">
        <f t="shared" ca="1" si="33"/>
        <v>0</v>
      </c>
      <c r="CA32" s="243">
        <f t="shared" ca="1" si="33"/>
        <v>0</v>
      </c>
      <c r="CB32" s="243">
        <f t="shared" ca="1" si="33"/>
        <v>0</v>
      </c>
      <c r="CC32" s="243">
        <f t="shared" ca="1" si="33"/>
        <v>0</v>
      </c>
      <c r="CD32" s="243">
        <f t="shared" ca="1" si="33"/>
        <v>0</v>
      </c>
      <c r="CE32" s="243">
        <f t="shared" ca="1" si="33"/>
        <v>0</v>
      </c>
      <c r="CF32" s="243">
        <f t="shared" ca="1" si="33"/>
        <v>0</v>
      </c>
      <c r="CG32" s="243">
        <f t="shared" ca="1" si="33"/>
        <v>0</v>
      </c>
      <c r="CH32" s="243">
        <f t="shared" ca="1" si="33"/>
        <v>0</v>
      </c>
      <c r="CI32" s="243">
        <f t="shared" ca="1" si="33"/>
        <v>0</v>
      </c>
      <c r="CJ32" s="243">
        <f t="shared" ca="1" si="33"/>
        <v>0</v>
      </c>
      <c r="CK32" s="243">
        <f t="shared" ca="1" si="33"/>
        <v>0</v>
      </c>
      <c r="CL32" s="243">
        <f t="shared" ca="1" si="33"/>
        <v>0</v>
      </c>
      <c r="CM32" s="243">
        <f t="shared" ca="1" si="33"/>
        <v>0</v>
      </c>
      <c r="CN32" s="243">
        <f t="shared" ca="1" si="33"/>
        <v>0</v>
      </c>
      <c r="CO32" s="243">
        <f t="shared" ca="1" si="33"/>
        <v>0</v>
      </c>
      <c r="CP32" s="243">
        <f t="shared" ca="1" si="33"/>
        <v>0</v>
      </c>
      <c r="CQ32" s="243">
        <f t="shared" ca="1" si="33"/>
        <v>0</v>
      </c>
      <c r="CR32" s="243">
        <f t="shared" ca="1" si="33"/>
        <v>0</v>
      </c>
      <c r="CS32" s="243">
        <f t="shared" ca="1" si="33"/>
        <v>0</v>
      </c>
      <c r="CT32" s="243">
        <f t="shared" ca="1" si="33"/>
        <v>0</v>
      </c>
      <c r="CU32" s="243">
        <f t="shared" ca="1" si="33"/>
        <v>0</v>
      </c>
      <c r="CV32" s="243">
        <f t="shared" ca="1" si="33"/>
        <v>0</v>
      </c>
      <c r="CW32" s="243">
        <f t="shared" ca="1" si="33"/>
        <v>0</v>
      </c>
      <c r="CX32" s="243">
        <f t="shared" ca="1" si="33"/>
        <v>0</v>
      </c>
      <c r="CY32" s="243">
        <f t="shared" ca="1" si="33"/>
        <v>0</v>
      </c>
      <c r="CZ32" s="243">
        <f t="shared" ca="1" si="25"/>
        <v>0</v>
      </c>
      <c r="DA32" s="243">
        <f t="shared" ca="1" si="25"/>
        <v>0</v>
      </c>
      <c r="DB32" s="243">
        <f t="shared" ca="1" si="25"/>
        <v>0</v>
      </c>
      <c r="DC32" s="243">
        <f t="shared" ca="1" si="25"/>
        <v>0</v>
      </c>
      <c r="DE32" s="113" t="str">
        <f t="shared" ca="1" si="20"/>
        <v>D.2.8.</v>
      </c>
      <c r="DF32">
        <f t="shared" ca="1" si="30"/>
        <v>1</v>
      </c>
      <c r="DG32">
        <f t="shared" ca="1" si="26"/>
        <v>21</v>
      </c>
      <c r="DH32">
        <v>0</v>
      </c>
    </row>
    <row r="33" spans="1:112" hidden="1">
      <c r="A33" s="68">
        <v>21</v>
      </c>
      <c r="B33" s="240" t="str">
        <f t="shared" ca="1" si="12"/>
        <v>D.2.9.</v>
      </c>
      <c r="C33" s="241" t="str">
        <f t="shared" ca="1" si="13"/>
        <v>Investicijos (privataus ir NVO sektoriaus)</v>
      </c>
      <c r="D33" s="231"/>
      <c r="E33" s="247">
        <f t="shared" ca="1" si="14"/>
        <v>0.21</v>
      </c>
      <c r="F33" s="171">
        <f ca="1">H33+NPV(FD,I33:INDEX(I33:DC33,PAL))</f>
        <v>0</v>
      </c>
      <c r="G33" s="171">
        <f ca="1">SUMIF($H$5:$DC$5,"&lt;="&amp;PAL,$H33:$DC33)</f>
        <v>0</v>
      </c>
      <c r="H33" s="243">
        <f t="shared" ca="1" si="32"/>
        <v>0</v>
      </c>
      <c r="I33" s="243">
        <f t="shared" ca="1" si="32"/>
        <v>0</v>
      </c>
      <c r="J33" s="243">
        <f t="shared" ca="1" si="32"/>
        <v>0</v>
      </c>
      <c r="K33" s="243">
        <f t="shared" ca="1" si="32"/>
        <v>0</v>
      </c>
      <c r="L33" s="243">
        <f t="shared" ca="1" si="32"/>
        <v>0</v>
      </c>
      <c r="M33" s="243">
        <f t="shared" ca="1" si="32"/>
        <v>0</v>
      </c>
      <c r="N33" s="243">
        <f t="shared" ca="1" si="32"/>
        <v>0</v>
      </c>
      <c r="O33" s="243">
        <f t="shared" ca="1" si="32"/>
        <v>0</v>
      </c>
      <c r="P33" s="243">
        <f t="shared" ca="1" si="32"/>
        <v>0</v>
      </c>
      <c r="Q33" s="243">
        <f t="shared" ca="1" si="32"/>
        <v>0</v>
      </c>
      <c r="R33" s="243">
        <f t="shared" ca="1" si="32"/>
        <v>0</v>
      </c>
      <c r="S33" s="243">
        <f t="shared" ca="1" si="32"/>
        <v>0</v>
      </c>
      <c r="T33" s="243">
        <f t="shared" ca="1" si="32"/>
        <v>0</v>
      </c>
      <c r="U33" s="243">
        <f t="shared" ca="1" si="32"/>
        <v>0</v>
      </c>
      <c r="V33" s="243">
        <f t="shared" ca="1" si="32"/>
        <v>0</v>
      </c>
      <c r="W33" s="243">
        <f t="shared" ca="1" si="32"/>
        <v>0</v>
      </c>
      <c r="X33" s="243">
        <f t="shared" ca="1" si="34"/>
        <v>0</v>
      </c>
      <c r="Y33" s="243">
        <f t="shared" ca="1" si="34"/>
        <v>0</v>
      </c>
      <c r="Z33" s="243">
        <f t="shared" ca="1" si="34"/>
        <v>0</v>
      </c>
      <c r="AA33" s="243">
        <f t="shared" ca="1" si="34"/>
        <v>0</v>
      </c>
      <c r="AB33" s="243">
        <f t="shared" ca="1" si="34"/>
        <v>0</v>
      </c>
      <c r="AC33" s="243">
        <f t="shared" ca="1" si="34"/>
        <v>0</v>
      </c>
      <c r="AD33" s="243">
        <f t="shared" ca="1" si="34"/>
        <v>0</v>
      </c>
      <c r="AE33" s="243">
        <f t="shared" ca="1" si="34"/>
        <v>0</v>
      </c>
      <c r="AF33" s="243">
        <f t="shared" ca="1" si="34"/>
        <v>0</v>
      </c>
      <c r="AG33" s="243">
        <f t="shared" ca="1" si="34"/>
        <v>0</v>
      </c>
      <c r="AH33" s="243">
        <f t="shared" ca="1" si="34"/>
        <v>0</v>
      </c>
      <c r="AI33" s="243">
        <f t="shared" ca="1" si="34"/>
        <v>0</v>
      </c>
      <c r="AJ33" s="243">
        <f t="shared" ca="1" si="34"/>
        <v>0</v>
      </c>
      <c r="AK33" s="243">
        <f t="shared" ca="1" si="34"/>
        <v>0</v>
      </c>
      <c r="AL33" s="243">
        <f t="shared" ca="1" si="34"/>
        <v>0</v>
      </c>
      <c r="AM33" s="243">
        <f t="shared" ca="1" si="34"/>
        <v>0</v>
      </c>
      <c r="AN33" s="243">
        <f t="shared" ca="1" si="34"/>
        <v>0</v>
      </c>
      <c r="AO33" s="243">
        <f t="shared" ca="1" si="34"/>
        <v>0</v>
      </c>
      <c r="AP33" s="243">
        <f t="shared" ca="1" si="34"/>
        <v>0</v>
      </c>
      <c r="AQ33" s="243">
        <f t="shared" ca="1" si="34"/>
        <v>0</v>
      </c>
      <c r="AR33" s="243">
        <f t="shared" ca="1" si="34"/>
        <v>0</v>
      </c>
      <c r="AS33" s="243">
        <f t="shared" ca="1" si="34"/>
        <v>0</v>
      </c>
      <c r="AT33" s="243">
        <f t="shared" ca="1" si="34"/>
        <v>0</v>
      </c>
      <c r="AU33" s="243">
        <f t="shared" ca="1" si="34"/>
        <v>0</v>
      </c>
      <c r="AV33" s="243">
        <f t="shared" ca="1" si="34"/>
        <v>0</v>
      </c>
      <c r="AW33" s="243">
        <f t="shared" ca="1" si="34"/>
        <v>0</v>
      </c>
      <c r="AX33" s="243">
        <f t="shared" ca="1" si="34"/>
        <v>0</v>
      </c>
      <c r="AY33" s="243">
        <f t="shared" ca="1" si="34"/>
        <v>0</v>
      </c>
      <c r="AZ33" s="243">
        <f t="shared" ca="1" si="34"/>
        <v>0</v>
      </c>
      <c r="BA33" s="243">
        <f t="shared" ca="1" si="34"/>
        <v>0</v>
      </c>
      <c r="BB33" s="243">
        <f t="shared" ca="1" si="34"/>
        <v>0</v>
      </c>
      <c r="BC33" s="243">
        <f t="shared" ca="1" si="34"/>
        <v>0</v>
      </c>
      <c r="BD33" s="243">
        <f t="shared" ca="1" si="34"/>
        <v>0</v>
      </c>
      <c r="BE33" s="243">
        <f t="shared" ca="1" si="34"/>
        <v>0</v>
      </c>
      <c r="BF33" s="243">
        <f t="shared" ca="1" si="34"/>
        <v>0</v>
      </c>
      <c r="BG33" s="243">
        <f t="shared" ca="1" si="34"/>
        <v>0</v>
      </c>
      <c r="BH33" s="243">
        <f t="shared" ca="1" si="34"/>
        <v>0</v>
      </c>
      <c r="BI33" s="243">
        <f t="shared" ca="1" si="34"/>
        <v>0</v>
      </c>
      <c r="BJ33" s="243">
        <f t="shared" ca="1" si="34"/>
        <v>0</v>
      </c>
      <c r="BK33" s="243">
        <f t="shared" ca="1" si="34"/>
        <v>0</v>
      </c>
      <c r="BL33" s="243">
        <f t="shared" ca="1" si="34"/>
        <v>0</v>
      </c>
      <c r="BM33" s="243">
        <f t="shared" ca="1" si="34"/>
        <v>0</v>
      </c>
      <c r="BN33" s="243">
        <f t="shared" ca="1" si="34"/>
        <v>0</v>
      </c>
      <c r="BO33" s="243">
        <f t="shared" ca="1" si="34"/>
        <v>0</v>
      </c>
      <c r="BP33" s="243">
        <f t="shared" ca="1" si="34"/>
        <v>0</v>
      </c>
      <c r="BQ33" s="243">
        <f t="shared" ca="1" si="34"/>
        <v>0</v>
      </c>
      <c r="BR33" s="243">
        <f t="shared" ca="1" si="34"/>
        <v>0</v>
      </c>
      <c r="BS33" s="243">
        <f t="shared" ca="1" si="34"/>
        <v>0</v>
      </c>
      <c r="BT33" s="243">
        <f t="shared" ca="1" si="34"/>
        <v>0</v>
      </c>
      <c r="BU33" s="243">
        <f t="shared" ca="1" si="33"/>
        <v>0</v>
      </c>
      <c r="BV33" s="243">
        <f t="shared" ca="1" si="33"/>
        <v>0</v>
      </c>
      <c r="BW33" s="243">
        <f t="shared" ca="1" si="33"/>
        <v>0</v>
      </c>
      <c r="BX33" s="243">
        <f t="shared" ca="1" si="33"/>
        <v>0</v>
      </c>
      <c r="BY33" s="243">
        <f t="shared" ca="1" si="33"/>
        <v>0</v>
      </c>
      <c r="BZ33" s="243">
        <f t="shared" ca="1" si="33"/>
        <v>0</v>
      </c>
      <c r="CA33" s="243">
        <f t="shared" ca="1" si="33"/>
        <v>0</v>
      </c>
      <c r="CB33" s="243">
        <f t="shared" ca="1" si="33"/>
        <v>0</v>
      </c>
      <c r="CC33" s="243">
        <f t="shared" ca="1" si="33"/>
        <v>0</v>
      </c>
      <c r="CD33" s="243">
        <f t="shared" ca="1" si="33"/>
        <v>0</v>
      </c>
      <c r="CE33" s="243">
        <f t="shared" ca="1" si="33"/>
        <v>0</v>
      </c>
      <c r="CF33" s="243">
        <f t="shared" ca="1" si="33"/>
        <v>0</v>
      </c>
      <c r="CG33" s="243">
        <f t="shared" ca="1" si="33"/>
        <v>0</v>
      </c>
      <c r="CH33" s="243">
        <f t="shared" ca="1" si="33"/>
        <v>0</v>
      </c>
      <c r="CI33" s="243">
        <f t="shared" ca="1" si="33"/>
        <v>0</v>
      </c>
      <c r="CJ33" s="243">
        <f t="shared" ca="1" si="33"/>
        <v>0</v>
      </c>
      <c r="CK33" s="243">
        <f t="shared" ca="1" si="33"/>
        <v>0</v>
      </c>
      <c r="CL33" s="243">
        <f t="shared" ca="1" si="33"/>
        <v>0</v>
      </c>
      <c r="CM33" s="243">
        <f t="shared" ca="1" si="33"/>
        <v>0</v>
      </c>
      <c r="CN33" s="243">
        <f t="shared" ca="1" si="33"/>
        <v>0</v>
      </c>
      <c r="CO33" s="243">
        <f t="shared" ca="1" si="33"/>
        <v>0</v>
      </c>
      <c r="CP33" s="243">
        <f t="shared" ca="1" si="33"/>
        <v>0</v>
      </c>
      <c r="CQ33" s="243">
        <f t="shared" ca="1" si="33"/>
        <v>0</v>
      </c>
      <c r="CR33" s="243">
        <f t="shared" ca="1" si="33"/>
        <v>0</v>
      </c>
      <c r="CS33" s="243">
        <f t="shared" ca="1" si="33"/>
        <v>0</v>
      </c>
      <c r="CT33" s="243">
        <f t="shared" ca="1" si="33"/>
        <v>0</v>
      </c>
      <c r="CU33" s="243">
        <f t="shared" ca="1" si="33"/>
        <v>0</v>
      </c>
      <c r="CV33" s="243">
        <f t="shared" ca="1" si="33"/>
        <v>0</v>
      </c>
      <c r="CW33" s="243">
        <f t="shared" ca="1" si="33"/>
        <v>0</v>
      </c>
      <c r="CX33" s="243">
        <f t="shared" ca="1" si="33"/>
        <v>0</v>
      </c>
      <c r="CY33" s="243">
        <f t="shared" ca="1" si="33"/>
        <v>0</v>
      </c>
      <c r="CZ33" s="243">
        <f t="shared" ca="1" si="25"/>
        <v>0</v>
      </c>
      <c r="DA33" s="243">
        <f t="shared" ca="1" si="25"/>
        <v>0</v>
      </c>
      <c r="DB33" s="243">
        <f t="shared" ca="1" si="25"/>
        <v>0</v>
      </c>
      <c r="DC33" s="243">
        <f t="shared" ca="1" si="25"/>
        <v>0</v>
      </c>
      <c r="DE33" s="113" t="str">
        <f t="shared" ca="1" si="20"/>
        <v>D.2.9.</v>
      </c>
      <c r="DF33">
        <f t="shared" ca="1" si="30"/>
        <v>1</v>
      </c>
      <c r="DG33">
        <f t="shared" ca="1" si="26"/>
        <v>21</v>
      </c>
      <c r="DH33">
        <v>0</v>
      </c>
    </row>
    <row r="34" spans="1:112" ht="15" hidden="1" customHeight="1">
      <c r="A34" s="68">
        <v>22</v>
      </c>
      <c r="B34" s="240" t="str">
        <f t="shared" ca="1" si="12"/>
        <v>D.2.10.</v>
      </c>
      <c r="C34" s="241" t="str">
        <f t="shared" ca="1" si="13"/>
        <v>Reinvesticijos (po priemonės įgyvendinimo) (privataus ir NVO sektoriaus)</v>
      </c>
      <c r="D34" s="244"/>
      <c r="E34" s="242">
        <f t="shared" ca="1" si="14"/>
        <v>0.21</v>
      </c>
      <c r="F34" s="171">
        <f ca="1">H34+NPV(FD,I34:INDEX(I34:DC34,PAL))</f>
        <v>0</v>
      </c>
      <c r="G34" s="171">
        <f ca="1">SUMIF($H$5:$DC$5,"&lt;="&amp;PAL,$H34:$DC34)</f>
        <v>0</v>
      </c>
      <c r="H34" s="243">
        <f t="shared" ca="1" si="32"/>
        <v>0</v>
      </c>
      <c r="I34" s="243">
        <f t="shared" ca="1" si="32"/>
        <v>0</v>
      </c>
      <c r="J34" s="243">
        <f t="shared" ca="1" si="32"/>
        <v>0</v>
      </c>
      <c r="K34" s="243">
        <f t="shared" ca="1" si="32"/>
        <v>0</v>
      </c>
      <c r="L34" s="243">
        <f t="shared" ca="1" si="32"/>
        <v>0</v>
      </c>
      <c r="M34" s="243">
        <f t="shared" ca="1" si="32"/>
        <v>0</v>
      </c>
      <c r="N34" s="243">
        <f t="shared" ca="1" si="32"/>
        <v>0</v>
      </c>
      <c r="O34" s="243">
        <f t="shared" ca="1" si="32"/>
        <v>0</v>
      </c>
      <c r="P34" s="243">
        <f t="shared" ca="1" si="32"/>
        <v>0</v>
      </c>
      <c r="Q34" s="243">
        <f t="shared" ca="1" si="32"/>
        <v>0</v>
      </c>
      <c r="R34" s="243">
        <f t="shared" ca="1" si="32"/>
        <v>0</v>
      </c>
      <c r="S34" s="243">
        <f t="shared" ca="1" si="32"/>
        <v>0</v>
      </c>
      <c r="T34" s="243">
        <f t="shared" ca="1" si="32"/>
        <v>0</v>
      </c>
      <c r="U34" s="243">
        <f t="shared" ca="1" si="32"/>
        <v>0</v>
      </c>
      <c r="V34" s="243">
        <f t="shared" ca="1" si="32"/>
        <v>0</v>
      </c>
      <c r="W34" s="243">
        <f t="shared" ca="1" si="32"/>
        <v>0</v>
      </c>
      <c r="X34" s="243">
        <f t="shared" ca="1" si="34"/>
        <v>0</v>
      </c>
      <c r="Y34" s="243">
        <f t="shared" ca="1" si="34"/>
        <v>0</v>
      </c>
      <c r="Z34" s="243">
        <f t="shared" ca="1" si="34"/>
        <v>0</v>
      </c>
      <c r="AA34" s="243">
        <f t="shared" ca="1" si="34"/>
        <v>0</v>
      </c>
      <c r="AB34" s="243">
        <f t="shared" ca="1" si="34"/>
        <v>0</v>
      </c>
      <c r="AC34" s="243">
        <f t="shared" ca="1" si="34"/>
        <v>0</v>
      </c>
      <c r="AD34" s="243">
        <f t="shared" ca="1" si="34"/>
        <v>0</v>
      </c>
      <c r="AE34" s="243">
        <f t="shared" ca="1" si="34"/>
        <v>0</v>
      </c>
      <c r="AF34" s="243">
        <f t="shared" ca="1" si="34"/>
        <v>0</v>
      </c>
      <c r="AG34" s="243">
        <f t="shared" ca="1" si="34"/>
        <v>0</v>
      </c>
      <c r="AH34" s="243">
        <f t="shared" ca="1" si="34"/>
        <v>0</v>
      </c>
      <c r="AI34" s="243">
        <f t="shared" ca="1" si="34"/>
        <v>0</v>
      </c>
      <c r="AJ34" s="243">
        <f t="shared" ca="1" si="34"/>
        <v>0</v>
      </c>
      <c r="AK34" s="243">
        <f t="shared" ca="1" si="34"/>
        <v>0</v>
      </c>
      <c r="AL34" s="243">
        <f t="shared" ca="1" si="34"/>
        <v>0</v>
      </c>
      <c r="AM34" s="243">
        <f t="shared" ca="1" si="34"/>
        <v>0</v>
      </c>
      <c r="AN34" s="243">
        <f t="shared" ca="1" si="34"/>
        <v>0</v>
      </c>
      <c r="AO34" s="243">
        <f t="shared" ca="1" si="34"/>
        <v>0</v>
      </c>
      <c r="AP34" s="243">
        <f t="shared" ca="1" si="34"/>
        <v>0</v>
      </c>
      <c r="AQ34" s="243">
        <f t="shared" ca="1" si="34"/>
        <v>0</v>
      </c>
      <c r="AR34" s="243">
        <f t="shared" ca="1" si="34"/>
        <v>0</v>
      </c>
      <c r="AS34" s="243">
        <f t="shared" ca="1" si="34"/>
        <v>0</v>
      </c>
      <c r="AT34" s="243">
        <f t="shared" ca="1" si="34"/>
        <v>0</v>
      </c>
      <c r="AU34" s="243">
        <f t="shared" ca="1" si="34"/>
        <v>0</v>
      </c>
      <c r="AV34" s="243">
        <f t="shared" ca="1" si="34"/>
        <v>0</v>
      </c>
      <c r="AW34" s="243">
        <f t="shared" ca="1" si="34"/>
        <v>0</v>
      </c>
      <c r="AX34" s="243">
        <f t="shared" ca="1" si="34"/>
        <v>0</v>
      </c>
      <c r="AY34" s="243">
        <f t="shared" ca="1" si="34"/>
        <v>0</v>
      </c>
      <c r="AZ34" s="243">
        <f t="shared" ca="1" si="34"/>
        <v>0</v>
      </c>
      <c r="BA34" s="243">
        <f t="shared" ca="1" si="34"/>
        <v>0</v>
      </c>
      <c r="BB34" s="243">
        <f t="shared" ca="1" si="34"/>
        <v>0</v>
      </c>
      <c r="BC34" s="243">
        <f t="shared" ca="1" si="34"/>
        <v>0</v>
      </c>
      <c r="BD34" s="243">
        <f t="shared" ca="1" si="34"/>
        <v>0</v>
      </c>
      <c r="BE34" s="243">
        <f t="shared" ca="1" si="34"/>
        <v>0</v>
      </c>
      <c r="BF34" s="243">
        <f t="shared" ca="1" si="34"/>
        <v>0</v>
      </c>
      <c r="BG34" s="243">
        <f t="shared" ca="1" si="34"/>
        <v>0</v>
      </c>
      <c r="BH34" s="243">
        <f t="shared" ca="1" si="34"/>
        <v>0</v>
      </c>
      <c r="BI34" s="243">
        <f t="shared" ca="1" si="34"/>
        <v>0</v>
      </c>
      <c r="BJ34" s="243">
        <f t="shared" ca="1" si="34"/>
        <v>0</v>
      </c>
      <c r="BK34" s="243">
        <f t="shared" ca="1" si="34"/>
        <v>0</v>
      </c>
      <c r="BL34" s="243">
        <f t="shared" ca="1" si="34"/>
        <v>0</v>
      </c>
      <c r="BM34" s="243">
        <f t="shared" ca="1" si="34"/>
        <v>0</v>
      </c>
      <c r="BN34" s="243">
        <f t="shared" ca="1" si="34"/>
        <v>0</v>
      </c>
      <c r="BO34" s="243">
        <f t="shared" ca="1" si="34"/>
        <v>0</v>
      </c>
      <c r="BP34" s="243">
        <f t="shared" ca="1" si="34"/>
        <v>0</v>
      </c>
      <c r="BQ34" s="243">
        <f t="shared" ca="1" si="34"/>
        <v>0</v>
      </c>
      <c r="BR34" s="243">
        <f t="shared" ca="1" si="34"/>
        <v>0</v>
      </c>
      <c r="BS34" s="243">
        <f t="shared" ca="1" si="34"/>
        <v>0</v>
      </c>
      <c r="BT34" s="243">
        <f t="shared" ca="1" si="34"/>
        <v>0</v>
      </c>
      <c r="BU34" s="243">
        <f t="shared" ca="1" si="33"/>
        <v>0</v>
      </c>
      <c r="BV34" s="243">
        <f t="shared" ca="1" si="33"/>
        <v>0</v>
      </c>
      <c r="BW34" s="243">
        <f t="shared" ca="1" si="33"/>
        <v>0</v>
      </c>
      <c r="BX34" s="243">
        <f t="shared" ca="1" si="33"/>
        <v>0</v>
      </c>
      <c r="BY34" s="243">
        <f t="shared" ca="1" si="33"/>
        <v>0</v>
      </c>
      <c r="BZ34" s="243">
        <f t="shared" ca="1" si="33"/>
        <v>0</v>
      </c>
      <c r="CA34" s="243">
        <f t="shared" ca="1" si="33"/>
        <v>0</v>
      </c>
      <c r="CB34" s="243">
        <f t="shared" ca="1" si="33"/>
        <v>0</v>
      </c>
      <c r="CC34" s="243">
        <f t="shared" ca="1" si="33"/>
        <v>0</v>
      </c>
      <c r="CD34" s="243">
        <f t="shared" ca="1" si="33"/>
        <v>0</v>
      </c>
      <c r="CE34" s="243">
        <f t="shared" ca="1" si="33"/>
        <v>0</v>
      </c>
      <c r="CF34" s="243">
        <f t="shared" ca="1" si="33"/>
        <v>0</v>
      </c>
      <c r="CG34" s="243">
        <f t="shared" ca="1" si="33"/>
        <v>0</v>
      </c>
      <c r="CH34" s="243">
        <f t="shared" ca="1" si="33"/>
        <v>0</v>
      </c>
      <c r="CI34" s="243">
        <f t="shared" ca="1" si="33"/>
        <v>0</v>
      </c>
      <c r="CJ34" s="243">
        <f t="shared" ca="1" si="33"/>
        <v>0</v>
      </c>
      <c r="CK34" s="243">
        <f t="shared" ca="1" si="33"/>
        <v>0</v>
      </c>
      <c r="CL34" s="243">
        <f t="shared" ca="1" si="33"/>
        <v>0</v>
      </c>
      <c r="CM34" s="243">
        <f t="shared" ca="1" si="33"/>
        <v>0</v>
      </c>
      <c r="CN34" s="243">
        <f t="shared" ca="1" si="33"/>
        <v>0</v>
      </c>
      <c r="CO34" s="243">
        <f t="shared" ca="1" si="33"/>
        <v>0</v>
      </c>
      <c r="CP34" s="243">
        <f t="shared" ca="1" si="33"/>
        <v>0</v>
      </c>
      <c r="CQ34" s="243">
        <f t="shared" ca="1" si="33"/>
        <v>0</v>
      </c>
      <c r="CR34" s="243">
        <f t="shared" ca="1" si="33"/>
        <v>0</v>
      </c>
      <c r="CS34" s="243">
        <f t="shared" ca="1" si="33"/>
        <v>0</v>
      </c>
      <c r="CT34" s="243">
        <f t="shared" ca="1" si="33"/>
        <v>0</v>
      </c>
      <c r="CU34" s="243">
        <f t="shared" ca="1" si="33"/>
        <v>0</v>
      </c>
      <c r="CV34" s="243">
        <f t="shared" ca="1" si="33"/>
        <v>0</v>
      </c>
      <c r="CW34" s="243">
        <f t="shared" ca="1" si="33"/>
        <v>0</v>
      </c>
      <c r="CX34" s="243">
        <f t="shared" ca="1" si="33"/>
        <v>0</v>
      </c>
      <c r="CY34" s="243">
        <f t="shared" ca="1" si="33"/>
        <v>0</v>
      </c>
      <c r="CZ34" s="243">
        <f t="shared" ca="1" si="25"/>
        <v>0</v>
      </c>
      <c r="DA34" s="243">
        <f t="shared" ca="1" si="25"/>
        <v>0</v>
      </c>
      <c r="DB34" s="243">
        <f t="shared" ca="1" si="25"/>
        <v>0</v>
      </c>
      <c r="DC34" s="243">
        <f t="shared" ca="1" si="25"/>
        <v>0</v>
      </c>
      <c r="DE34" s="113" t="str">
        <f t="shared" ca="1" si="20"/>
        <v>D.2.10.</v>
      </c>
      <c r="DF34">
        <f t="shared" ref="DF34:DF45" ca="1" si="35">VLOOKUP(DE34,scenarijai,$DF$6,FALSE)</f>
        <v>1</v>
      </c>
      <c r="DG34">
        <f t="shared" ref="DG34:DG45" ca="1" si="36">OFFSET(INDIRECT("'"&amp;Opt_alt&amp;"'!H12"),$A34,DG$5)</f>
        <v>21</v>
      </c>
      <c r="DH34">
        <v>0</v>
      </c>
    </row>
    <row r="35" spans="1:112" ht="15" hidden="1" customHeight="1">
      <c r="A35" s="68">
        <v>23</v>
      </c>
      <c r="B35" s="240" t="str">
        <f t="shared" ca="1" si="12"/>
        <v>D.2.11.</v>
      </c>
      <c r="C35" s="241" t="str">
        <f t="shared" ca="1" si="13"/>
        <v>Reinvesticijos (po priemonės įgyvendinimo) (viešojo sektoriaus)</v>
      </c>
      <c r="D35" s="244"/>
      <c r="E35" s="242">
        <f t="shared" ca="1" si="14"/>
        <v>0.21</v>
      </c>
      <c r="F35" s="171">
        <f ca="1">H35+NPV(FD,I35:INDEX(I35:DC35,PAL))</f>
        <v>0</v>
      </c>
      <c r="G35" s="171">
        <f ca="1">SUMIF($H$5:$DC$5,"&lt;="&amp;PAL,$H35:$DC35)</f>
        <v>0</v>
      </c>
      <c r="H35" s="243">
        <f t="shared" ca="1" si="32"/>
        <v>0</v>
      </c>
      <c r="I35" s="243">
        <f t="shared" ca="1" si="32"/>
        <v>0</v>
      </c>
      <c r="J35" s="243">
        <f t="shared" ca="1" si="32"/>
        <v>0</v>
      </c>
      <c r="K35" s="243">
        <f t="shared" ca="1" si="32"/>
        <v>0</v>
      </c>
      <c r="L35" s="243">
        <f t="shared" ca="1" si="32"/>
        <v>0</v>
      </c>
      <c r="M35" s="243">
        <f t="shared" ca="1" si="32"/>
        <v>0</v>
      </c>
      <c r="N35" s="243">
        <f t="shared" ca="1" si="32"/>
        <v>0</v>
      </c>
      <c r="O35" s="243">
        <f t="shared" ca="1" si="32"/>
        <v>0</v>
      </c>
      <c r="P35" s="243">
        <f t="shared" ca="1" si="32"/>
        <v>0</v>
      </c>
      <c r="Q35" s="243">
        <f t="shared" ca="1" si="32"/>
        <v>0</v>
      </c>
      <c r="R35" s="243">
        <f t="shared" ca="1" si="32"/>
        <v>0</v>
      </c>
      <c r="S35" s="243">
        <f t="shared" ca="1" si="32"/>
        <v>0</v>
      </c>
      <c r="T35" s="243">
        <f t="shared" ca="1" si="32"/>
        <v>0</v>
      </c>
      <c r="U35" s="243">
        <f t="shared" ca="1" si="32"/>
        <v>0</v>
      </c>
      <c r="V35" s="243">
        <f t="shared" ca="1" si="32"/>
        <v>0</v>
      </c>
      <c r="W35" s="243">
        <f t="shared" ca="1" si="32"/>
        <v>0</v>
      </c>
      <c r="X35" s="243">
        <f t="shared" ca="1" si="34"/>
        <v>0</v>
      </c>
      <c r="Y35" s="243">
        <f t="shared" ca="1" si="34"/>
        <v>0</v>
      </c>
      <c r="Z35" s="243">
        <f t="shared" ca="1" si="34"/>
        <v>0</v>
      </c>
      <c r="AA35" s="243">
        <f t="shared" ca="1" si="34"/>
        <v>0</v>
      </c>
      <c r="AB35" s="243">
        <f t="shared" ca="1" si="34"/>
        <v>0</v>
      </c>
      <c r="AC35" s="243">
        <f t="shared" ca="1" si="34"/>
        <v>0</v>
      </c>
      <c r="AD35" s="243">
        <f t="shared" ca="1" si="34"/>
        <v>0</v>
      </c>
      <c r="AE35" s="243">
        <f t="shared" ca="1" si="34"/>
        <v>0</v>
      </c>
      <c r="AF35" s="243">
        <f t="shared" ca="1" si="34"/>
        <v>0</v>
      </c>
      <c r="AG35" s="243">
        <f t="shared" ca="1" si="34"/>
        <v>0</v>
      </c>
      <c r="AH35" s="243">
        <f t="shared" ca="1" si="34"/>
        <v>0</v>
      </c>
      <c r="AI35" s="243">
        <f t="shared" ca="1" si="34"/>
        <v>0</v>
      </c>
      <c r="AJ35" s="243">
        <f t="shared" ca="1" si="34"/>
        <v>0</v>
      </c>
      <c r="AK35" s="243">
        <f t="shared" ca="1" si="34"/>
        <v>0</v>
      </c>
      <c r="AL35" s="243">
        <f t="shared" ca="1" si="34"/>
        <v>0</v>
      </c>
      <c r="AM35" s="243">
        <f t="shared" ca="1" si="34"/>
        <v>0</v>
      </c>
      <c r="AN35" s="243">
        <f t="shared" ca="1" si="34"/>
        <v>0</v>
      </c>
      <c r="AO35" s="243">
        <f t="shared" ca="1" si="34"/>
        <v>0</v>
      </c>
      <c r="AP35" s="243">
        <f t="shared" ca="1" si="34"/>
        <v>0</v>
      </c>
      <c r="AQ35" s="243">
        <f t="shared" ca="1" si="34"/>
        <v>0</v>
      </c>
      <c r="AR35" s="243">
        <f t="shared" ca="1" si="34"/>
        <v>0</v>
      </c>
      <c r="AS35" s="243">
        <f t="shared" ca="1" si="34"/>
        <v>0</v>
      </c>
      <c r="AT35" s="243">
        <f t="shared" ca="1" si="34"/>
        <v>0</v>
      </c>
      <c r="AU35" s="243">
        <f t="shared" ca="1" si="34"/>
        <v>0</v>
      </c>
      <c r="AV35" s="243">
        <f t="shared" ca="1" si="34"/>
        <v>0</v>
      </c>
      <c r="AW35" s="243">
        <f t="shared" ca="1" si="34"/>
        <v>0</v>
      </c>
      <c r="AX35" s="243">
        <f t="shared" ca="1" si="34"/>
        <v>0</v>
      </c>
      <c r="AY35" s="243">
        <f t="shared" ca="1" si="34"/>
        <v>0</v>
      </c>
      <c r="AZ35" s="243">
        <f t="shared" ca="1" si="34"/>
        <v>0</v>
      </c>
      <c r="BA35" s="243">
        <f t="shared" ca="1" si="34"/>
        <v>0</v>
      </c>
      <c r="BB35" s="243">
        <f t="shared" ca="1" si="34"/>
        <v>0</v>
      </c>
      <c r="BC35" s="243">
        <f t="shared" ca="1" si="34"/>
        <v>0</v>
      </c>
      <c r="BD35" s="243">
        <f t="shared" ca="1" si="34"/>
        <v>0</v>
      </c>
      <c r="BE35" s="243">
        <f t="shared" ca="1" si="34"/>
        <v>0</v>
      </c>
      <c r="BF35" s="243">
        <f t="shared" ca="1" si="34"/>
        <v>0</v>
      </c>
      <c r="BG35" s="243">
        <f t="shared" ca="1" si="34"/>
        <v>0</v>
      </c>
      <c r="BH35" s="243">
        <f t="shared" ca="1" si="34"/>
        <v>0</v>
      </c>
      <c r="BI35" s="243">
        <f t="shared" ca="1" si="34"/>
        <v>0</v>
      </c>
      <c r="BJ35" s="243">
        <f t="shared" ca="1" si="34"/>
        <v>0</v>
      </c>
      <c r="BK35" s="243">
        <f t="shared" ca="1" si="34"/>
        <v>0</v>
      </c>
      <c r="BL35" s="243">
        <f t="shared" ca="1" si="34"/>
        <v>0</v>
      </c>
      <c r="BM35" s="243">
        <f t="shared" ca="1" si="34"/>
        <v>0</v>
      </c>
      <c r="BN35" s="243">
        <f t="shared" ca="1" si="34"/>
        <v>0</v>
      </c>
      <c r="BO35" s="243">
        <f t="shared" ca="1" si="34"/>
        <v>0</v>
      </c>
      <c r="BP35" s="243">
        <f t="shared" ca="1" si="34"/>
        <v>0</v>
      </c>
      <c r="BQ35" s="243">
        <f t="shared" ca="1" si="34"/>
        <v>0</v>
      </c>
      <c r="BR35" s="243">
        <f t="shared" ca="1" si="34"/>
        <v>0</v>
      </c>
      <c r="BS35" s="243">
        <f t="shared" ca="1" si="34"/>
        <v>0</v>
      </c>
      <c r="BT35" s="243">
        <f t="shared" ca="1" si="34"/>
        <v>0</v>
      </c>
      <c r="BU35" s="243">
        <f t="shared" ca="1" si="33"/>
        <v>0</v>
      </c>
      <c r="BV35" s="243">
        <f t="shared" ca="1" si="33"/>
        <v>0</v>
      </c>
      <c r="BW35" s="243">
        <f t="shared" ca="1" si="33"/>
        <v>0</v>
      </c>
      <c r="BX35" s="243">
        <f t="shared" ca="1" si="33"/>
        <v>0</v>
      </c>
      <c r="BY35" s="243">
        <f t="shared" ca="1" si="33"/>
        <v>0</v>
      </c>
      <c r="BZ35" s="243">
        <f t="shared" ca="1" si="33"/>
        <v>0</v>
      </c>
      <c r="CA35" s="243">
        <f t="shared" ca="1" si="33"/>
        <v>0</v>
      </c>
      <c r="CB35" s="243">
        <f t="shared" ca="1" si="33"/>
        <v>0</v>
      </c>
      <c r="CC35" s="243">
        <f t="shared" ca="1" si="33"/>
        <v>0</v>
      </c>
      <c r="CD35" s="243">
        <f t="shared" ca="1" si="33"/>
        <v>0</v>
      </c>
      <c r="CE35" s="243">
        <f t="shared" ca="1" si="33"/>
        <v>0</v>
      </c>
      <c r="CF35" s="243">
        <f t="shared" ca="1" si="33"/>
        <v>0</v>
      </c>
      <c r="CG35" s="243">
        <f t="shared" ca="1" si="33"/>
        <v>0</v>
      </c>
      <c r="CH35" s="243">
        <f t="shared" ca="1" si="33"/>
        <v>0</v>
      </c>
      <c r="CI35" s="243">
        <f t="shared" ca="1" si="33"/>
        <v>0</v>
      </c>
      <c r="CJ35" s="243">
        <f t="shared" ca="1" si="33"/>
        <v>0</v>
      </c>
      <c r="CK35" s="243">
        <f t="shared" ca="1" si="33"/>
        <v>0</v>
      </c>
      <c r="CL35" s="243">
        <f t="shared" ca="1" si="33"/>
        <v>0</v>
      </c>
      <c r="CM35" s="243">
        <f t="shared" ca="1" si="33"/>
        <v>0</v>
      </c>
      <c r="CN35" s="243">
        <f t="shared" ca="1" si="33"/>
        <v>0</v>
      </c>
      <c r="CO35" s="243">
        <f t="shared" ca="1" si="33"/>
        <v>0</v>
      </c>
      <c r="CP35" s="243">
        <f t="shared" ca="1" si="33"/>
        <v>0</v>
      </c>
      <c r="CQ35" s="243">
        <f t="shared" ca="1" si="33"/>
        <v>0</v>
      </c>
      <c r="CR35" s="243">
        <f t="shared" ca="1" si="33"/>
        <v>0</v>
      </c>
      <c r="CS35" s="243">
        <f t="shared" ca="1" si="33"/>
        <v>0</v>
      </c>
      <c r="CT35" s="243">
        <f t="shared" ca="1" si="33"/>
        <v>0</v>
      </c>
      <c r="CU35" s="243">
        <f t="shared" ca="1" si="33"/>
        <v>0</v>
      </c>
      <c r="CV35" s="243">
        <f t="shared" ca="1" si="33"/>
        <v>0</v>
      </c>
      <c r="CW35" s="243">
        <f t="shared" ca="1" si="33"/>
        <v>0</v>
      </c>
      <c r="CX35" s="243">
        <f t="shared" ca="1" si="33"/>
        <v>0</v>
      </c>
      <c r="CY35" s="243">
        <f t="shared" ca="1" si="33"/>
        <v>0</v>
      </c>
      <c r="CZ35" s="243">
        <f t="shared" ca="1" si="25"/>
        <v>0</v>
      </c>
      <c r="DA35" s="243">
        <f t="shared" ca="1" si="25"/>
        <v>0</v>
      </c>
      <c r="DB35" s="243">
        <f t="shared" ca="1" si="25"/>
        <v>0</v>
      </c>
      <c r="DC35" s="243">
        <f t="shared" ca="1" si="25"/>
        <v>0</v>
      </c>
      <c r="DE35" s="113" t="str">
        <f t="shared" ca="1" si="20"/>
        <v>D.2.11.</v>
      </c>
      <c r="DF35">
        <f t="shared" ca="1" si="35"/>
        <v>1</v>
      </c>
      <c r="DG35">
        <f t="shared" ca="1" si="36"/>
        <v>21</v>
      </c>
      <c r="DH35">
        <v>0</v>
      </c>
    </row>
    <row r="36" spans="1:112" hidden="1">
      <c r="A36" s="68">
        <v>24</v>
      </c>
      <c r="B36" s="240" t="str">
        <f t="shared" ca="1" si="12"/>
        <v>D.2.L.</v>
      </c>
      <c r="C36" s="241" t="str">
        <f t="shared" ca="1" si="13"/>
        <v>Likutinė vertė</v>
      </c>
      <c r="D36" s="244"/>
      <c r="E36" s="242">
        <f t="shared" ca="1" si="14"/>
        <v>0.21</v>
      </c>
      <c r="F36" s="171">
        <f ca="1">H36+NPV(FD,I36:INDEX(I36:DC36,PAL))</f>
        <v>0</v>
      </c>
      <c r="G36" s="171">
        <f ca="1">SUMIF($H$5:$DC$5,"&lt;="&amp;PAL,$H36:$DC36)</f>
        <v>0</v>
      </c>
      <c r="H36" s="243">
        <f t="shared" ca="1" si="32"/>
        <v>0</v>
      </c>
      <c r="I36" s="243">
        <f t="shared" ca="1" si="32"/>
        <v>0</v>
      </c>
      <c r="J36" s="243">
        <f t="shared" ca="1" si="32"/>
        <v>0</v>
      </c>
      <c r="K36" s="243">
        <f t="shared" ca="1" si="32"/>
        <v>0</v>
      </c>
      <c r="L36" s="243">
        <f t="shared" ca="1" si="32"/>
        <v>0</v>
      </c>
      <c r="M36" s="243">
        <f t="shared" ca="1" si="32"/>
        <v>0</v>
      </c>
      <c r="N36" s="243">
        <f t="shared" ca="1" si="32"/>
        <v>0</v>
      </c>
      <c r="O36" s="243">
        <f t="shared" ca="1" si="32"/>
        <v>0</v>
      </c>
      <c r="P36" s="243">
        <f t="shared" ca="1" si="32"/>
        <v>0</v>
      </c>
      <c r="Q36" s="243">
        <f t="shared" ca="1" si="32"/>
        <v>0</v>
      </c>
      <c r="R36" s="243">
        <f t="shared" ca="1" si="32"/>
        <v>0</v>
      </c>
      <c r="S36" s="243">
        <f t="shared" ca="1" si="32"/>
        <v>0</v>
      </c>
      <c r="T36" s="243">
        <f t="shared" ca="1" si="32"/>
        <v>0</v>
      </c>
      <c r="U36" s="243">
        <f t="shared" ca="1" si="32"/>
        <v>0</v>
      </c>
      <c r="V36" s="243">
        <f t="shared" ca="1" si="32"/>
        <v>0</v>
      </c>
      <c r="W36" s="243">
        <f t="shared" ca="1" si="32"/>
        <v>0</v>
      </c>
      <c r="X36" s="243">
        <f t="shared" ca="1" si="34"/>
        <v>0</v>
      </c>
      <c r="Y36" s="243">
        <f t="shared" ca="1" si="34"/>
        <v>0</v>
      </c>
      <c r="Z36" s="243">
        <f t="shared" ca="1" si="34"/>
        <v>0</v>
      </c>
      <c r="AA36" s="243">
        <f t="shared" ca="1" si="34"/>
        <v>0</v>
      </c>
      <c r="AB36" s="243">
        <f t="shared" ca="1" si="34"/>
        <v>0</v>
      </c>
      <c r="AC36" s="243">
        <f t="shared" ca="1" si="34"/>
        <v>0</v>
      </c>
      <c r="AD36" s="243">
        <f t="shared" ca="1" si="34"/>
        <v>0</v>
      </c>
      <c r="AE36" s="243">
        <f t="shared" ca="1" si="34"/>
        <v>0</v>
      </c>
      <c r="AF36" s="243">
        <f t="shared" ca="1" si="34"/>
        <v>0</v>
      </c>
      <c r="AG36" s="243">
        <f t="shared" ca="1" si="34"/>
        <v>0</v>
      </c>
      <c r="AH36" s="243">
        <f t="shared" ca="1" si="34"/>
        <v>0</v>
      </c>
      <c r="AI36" s="243">
        <f t="shared" ca="1" si="34"/>
        <v>0</v>
      </c>
      <c r="AJ36" s="243">
        <f t="shared" ca="1" si="34"/>
        <v>0</v>
      </c>
      <c r="AK36" s="243">
        <f t="shared" ca="1" si="34"/>
        <v>0</v>
      </c>
      <c r="AL36" s="243">
        <f t="shared" ca="1" si="34"/>
        <v>0</v>
      </c>
      <c r="AM36" s="243">
        <f t="shared" ca="1" si="34"/>
        <v>0</v>
      </c>
      <c r="AN36" s="243">
        <f t="shared" ca="1" si="34"/>
        <v>0</v>
      </c>
      <c r="AO36" s="243">
        <f t="shared" ca="1" si="34"/>
        <v>0</v>
      </c>
      <c r="AP36" s="243">
        <f t="shared" ca="1" si="34"/>
        <v>0</v>
      </c>
      <c r="AQ36" s="243">
        <f t="shared" ca="1" si="34"/>
        <v>0</v>
      </c>
      <c r="AR36" s="243">
        <f t="shared" ca="1" si="34"/>
        <v>0</v>
      </c>
      <c r="AS36" s="243">
        <f t="shared" ca="1" si="34"/>
        <v>0</v>
      </c>
      <c r="AT36" s="243">
        <f t="shared" ca="1" si="34"/>
        <v>0</v>
      </c>
      <c r="AU36" s="243">
        <f t="shared" ca="1" si="34"/>
        <v>0</v>
      </c>
      <c r="AV36" s="243">
        <f t="shared" ca="1" si="34"/>
        <v>0</v>
      </c>
      <c r="AW36" s="243">
        <f t="shared" ca="1" si="34"/>
        <v>0</v>
      </c>
      <c r="AX36" s="243">
        <f t="shared" ca="1" si="34"/>
        <v>0</v>
      </c>
      <c r="AY36" s="243">
        <f t="shared" ca="1" si="34"/>
        <v>0</v>
      </c>
      <c r="AZ36" s="243">
        <f t="shared" ca="1" si="34"/>
        <v>0</v>
      </c>
      <c r="BA36" s="243">
        <f t="shared" ca="1" si="34"/>
        <v>0</v>
      </c>
      <c r="BB36" s="243">
        <f t="shared" ca="1" si="34"/>
        <v>0</v>
      </c>
      <c r="BC36" s="243">
        <f t="shared" ca="1" si="34"/>
        <v>0</v>
      </c>
      <c r="BD36" s="243">
        <f t="shared" ca="1" si="34"/>
        <v>0</v>
      </c>
      <c r="BE36" s="243">
        <f t="shared" ca="1" si="34"/>
        <v>0</v>
      </c>
      <c r="BF36" s="243">
        <f t="shared" ca="1" si="34"/>
        <v>0</v>
      </c>
      <c r="BG36" s="243">
        <f t="shared" ca="1" si="34"/>
        <v>0</v>
      </c>
      <c r="BH36" s="243">
        <f t="shared" ca="1" si="34"/>
        <v>0</v>
      </c>
      <c r="BI36" s="243">
        <f t="shared" ca="1" si="34"/>
        <v>0</v>
      </c>
      <c r="BJ36" s="243">
        <f t="shared" ca="1" si="34"/>
        <v>0</v>
      </c>
      <c r="BK36" s="243">
        <f t="shared" ca="1" si="34"/>
        <v>0</v>
      </c>
      <c r="BL36" s="243">
        <f t="shared" ca="1" si="34"/>
        <v>0</v>
      </c>
      <c r="BM36" s="243">
        <f t="shared" ca="1" si="34"/>
        <v>0</v>
      </c>
      <c r="BN36" s="243">
        <f t="shared" ca="1" si="34"/>
        <v>0</v>
      </c>
      <c r="BO36" s="243">
        <f t="shared" ca="1" si="34"/>
        <v>0</v>
      </c>
      <c r="BP36" s="243">
        <f t="shared" ca="1" si="34"/>
        <v>0</v>
      </c>
      <c r="BQ36" s="243">
        <f t="shared" ca="1" si="34"/>
        <v>0</v>
      </c>
      <c r="BR36" s="243">
        <f t="shared" ca="1" si="34"/>
        <v>0</v>
      </c>
      <c r="BS36" s="243">
        <f t="shared" ca="1" si="34"/>
        <v>0</v>
      </c>
      <c r="BT36" s="243">
        <f t="shared" ca="1" si="34"/>
        <v>0</v>
      </c>
      <c r="BU36" s="243">
        <f t="shared" ca="1" si="34"/>
        <v>0</v>
      </c>
      <c r="BV36" s="243">
        <f t="shared" ca="1" si="34"/>
        <v>0</v>
      </c>
      <c r="BW36" s="243">
        <f t="shared" ca="1" si="34"/>
        <v>0</v>
      </c>
      <c r="BX36" s="243">
        <f t="shared" ca="1" si="34"/>
        <v>0</v>
      </c>
      <c r="BY36" s="243">
        <f t="shared" ca="1" si="34"/>
        <v>0</v>
      </c>
      <c r="BZ36" s="243">
        <f t="shared" ca="1" si="34"/>
        <v>0</v>
      </c>
      <c r="CA36" s="243">
        <f t="shared" ca="1" si="34"/>
        <v>0</v>
      </c>
      <c r="CB36" s="243">
        <f t="shared" ca="1" si="34"/>
        <v>0</v>
      </c>
      <c r="CC36" s="243">
        <f t="shared" ca="1" si="34"/>
        <v>0</v>
      </c>
      <c r="CD36" s="243">
        <f t="shared" ca="1" si="34"/>
        <v>0</v>
      </c>
      <c r="CE36" s="243">
        <f t="shared" ca="1" si="34"/>
        <v>0</v>
      </c>
      <c r="CF36" s="243">
        <f t="shared" ca="1" si="33"/>
        <v>0</v>
      </c>
      <c r="CG36" s="243">
        <f t="shared" ca="1" si="33"/>
        <v>0</v>
      </c>
      <c r="CH36" s="243">
        <f t="shared" ca="1" si="33"/>
        <v>0</v>
      </c>
      <c r="CI36" s="243">
        <f t="shared" ca="1" si="33"/>
        <v>0</v>
      </c>
      <c r="CJ36" s="243">
        <f t="shared" ca="1" si="33"/>
        <v>0</v>
      </c>
      <c r="CK36" s="243">
        <f t="shared" ca="1" si="33"/>
        <v>0</v>
      </c>
      <c r="CL36" s="243">
        <f t="shared" ca="1" si="33"/>
        <v>0</v>
      </c>
      <c r="CM36" s="243">
        <f t="shared" ca="1" si="33"/>
        <v>0</v>
      </c>
      <c r="CN36" s="243">
        <f t="shared" ca="1" si="33"/>
        <v>0</v>
      </c>
      <c r="CO36" s="243">
        <f t="shared" ca="1" si="33"/>
        <v>0</v>
      </c>
      <c r="CP36" s="243">
        <f t="shared" ca="1" si="33"/>
        <v>0</v>
      </c>
      <c r="CQ36" s="243">
        <f t="shared" ca="1" si="33"/>
        <v>0</v>
      </c>
      <c r="CR36" s="243">
        <f t="shared" ca="1" si="33"/>
        <v>0</v>
      </c>
      <c r="CS36" s="243">
        <f t="shared" ca="1" si="33"/>
        <v>0</v>
      </c>
      <c r="CT36" s="243">
        <f t="shared" ca="1" si="33"/>
        <v>0</v>
      </c>
      <c r="CU36" s="243">
        <f t="shared" ca="1" si="33"/>
        <v>0</v>
      </c>
      <c r="CV36" s="243">
        <f t="shared" ca="1" si="33"/>
        <v>0</v>
      </c>
      <c r="CW36" s="243">
        <f t="shared" ca="1" si="33"/>
        <v>0</v>
      </c>
      <c r="CX36" s="243">
        <f t="shared" ca="1" si="33"/>
        <v>0</v>
      </c>
      <c r="CY36" s="243">
        <f t="shared" ca="1" si="33"/>
        <v>0</v>
      </c>
      <c r="CZ36" s="243">
        <f t="shared" ca="1" si="25"/>
        <v>0</v>
      </c>
      <c r="DA36" s="243">
        <f t="shared" ca="1" si="25"/>
        <v>0</v>
      </c>
      <c r="DB36" s="243">
        <f t="shared" ca="1" si="25"/>
        <v>0</v>
      </c>
      <c r="DC36" s="243">
        <f t="shared" ca="1" si="25"/>
        <v>0</v>
      </c>
      <c r="DE36" s="113" t="str">
        <f t="shared" ca="1" si="20"/>
        <v>D.2.L.</v>
      </c>
      <c r="DF36">
        <f t="shared" ca="1" si="35"/>
        <v>1</v>
      </c>
      <c r="DG36">
        <f t="shared" ca="1" si="36"/>
        <v>21</v>
      </c>
      <c r="DH36">
        <f ca="1">DG32/(100+DG32)</f>
        <v>0.17355371900826447</v>
      </c>
    </row>
    <row r="37" spans="1:112" hidden="1">
      <c r="A37" s="68">
        <v>25</v>
      </c>
      <c r="B37" s="240" t="str">
        <f t="shared" ca="1" si="12"/>
        <v>D.3.</v>
      </c>
      <c r="C37" s="246" t="str">
        <f t="shared" ca="1" si="13"/>
        <v>Finansinės paskatos ir kitos išmokos (mišrios)</v>
      </c>
      <c r="D37" s="244"/>
      <c r="E37" s="242" t="str">
        <f t="shared" ca="1" si="14"/>
        <v/>
      </c>
      <c r="F37" s="173">
        <f ca="1">SUM(F38:F48)</f>
        <v>0</v>
      </c>
      <c r="G37" s="171">
        <f ca="1">SUMIF($H$5:$DC$5,"&lt;="&amp;PAL,$H37:$DC37)</f>
        <v>0</v>
      </c>
      <c r="H37" s="173">
        <f ca="1">SUM(H38:H48)</f>
        <v>0</v>
      </c>
      <c r="I37" s="173">
        <f t="shared" ref="I37:BT37" ca="1" si="37">SUM(I38:I48)</f>
        <v>0</v>
      </c>
      <c r="J37" s="173">
        <f t="shared" ca="1" si="37"/>
        <v>0</v>
      </c>
      <c r="K37" s="173">
        <f t="shared" ca="1" si="37"/>
        <v>0</v>
      </c>
      <c r="L37" s="173">
        <f t="shared" ca="1" si="37"/>
        <v>0</v>
      </c>
      <c r="M37" s="173">
        <f t="shared" ca="1" si="37"/>
        <v>0</v>
      </c>
      <c r="N37" s="173">
        <f t="shared" ca="1" si="37"/>
        <v>0</v>
      </c>
      <c r="O37" s="173">
        <f t="shared" ca="1" si="37"/>
        <v>0</v>
      </c>
      <c r="P37" s="173">
        <f t="shared" ca="1" si="37"/>
        <v>0</v>
      </c>
      <c r="Q37" s="173">
        <f t="shared" ca="1" si="37"/>
        <v>0</v>
      </c>
      <c r="R37" s="173">
        <f t="shared" ca="1" si="37"/>
        <v>0</v>
      </c>
      <c r="S37" s="173">
        <f t="shared" ca="1" si="37"/>
        <v>0</v>
      </c>
      <c r="T37" s="173">
        <f t="shared" ca="1" si="37"/>
        <v>0</v>
      </c>
      <c r="U37" s="173">
        <f t="shared" ca="1" si="37"/>
        <v>0</v>
      </c>
      <c r="V37" s="173">
        <f t="shared" ca="1" si="37"/>
        <v>0</v>
      </c>
      <c r="W37" s="173">
        <f t="shared" ca="1" si="37"/>
        <v>0</v>
      </c>
      <c r="X37" s="173">
        <f t="shared" ca="1" si="37"/>
        <v>0</v>
      </c>
      <c r="Y37" s="173">
        <f t="shared" ca="1" si="37"/>
        <v>0</v>
      </c>
      <c r="Z37" s="173">
        <f t="shared" ca="1" si="37"/>
        <v>0</v>
      </c>
      <c r="AA37" s="173">
        <f t="shared" ca="1" si="37"/>
        <v>0</v>
      </c>
      <c r="AB37" s="173">
        <f t="shared" ca="1" si="37"/>
        <v>0</v>
      </c>
      <c r="AC37" s="173">
        <f t="shared" ca="1" si="37"/>
        <v>0</v>
      </c>
      <c r="AD37" s="173">
        <f t="shared" ca="1" si="37"/>
        <v>0</v>
      </c>
      <c r="AE37" s="173">
        <f t="shared" ca="1" si="37"/>
        <v>0</v>
      </c>
      <c r="AF37" s="173">
        <f t="shared" ca="1" si="37"/>
        <v>0</v>
      </c>
      <c r="AG37" s="173">
        <f t="shared" ca="1" si="37"/>
        <v>0</v>
      </c>
      <c r="AH37" s="173">
        <f t="shared" ca="1" si="37"/>
        <v>0</v>
      </c>
      <c r="AI37" s="173">
        <f t="shared" ca="1" si="37"/>
        <v>0</v>
      </c>
      <c r="AJ37" s="173">
        <f t="shared" ca="1" si="37"/>
        <v>0</v>
      </c>
      <c r="AK37" s="173">
        <f t="shared" ca="1" si="37"/>
        <v>0</v>
      </c>
      <c r="AL37" s="173">
        <f t="shared" ca="1" si="37"/>
        <v>0</v>
      </c>
      <c r="AM37" s="173">
        <f t="shared" ca="1" si="37"/>
        <v>0</v>
      </c>
      <c r="AN37" s="173">
        <f t="shared" ca="1" si="37"/>
        <v>0</v>
      </c>
      <c r="AO37" s="173">
        <f t="shared" ca="1" si="37"/>
        <v>0</v>
      </c>
      <c r="AP37" s="173">
        <f t="shared" ca="1" si="37"/>
        <v>0</v>
      </c>
      <c r="AQ37" s="173">
        <f t="shared" ca="1" si="37"/>
        <v>0</v>
      </c>
      <c r="AR37" s="173">
        <f t="shared" ca="1" si="37"/>
        <v>0</v>
      </c>
      <c r="AS37" s="173">
        <f t="shared" ca="1" si="37"/>
        <v>0</v>
      </c>
      <c r="AT37" s="173">
        <f t="shared" ca="1" si="37"/>
        <v>0</v>
      </c>
      <c r="AU37" s="173">
        <f t="shared" ca="1" si="37"/>
        <v>0</v>
      </c>
      <c r="AV37" s="173">
        <f t="shared" ca="1" si="37"/>
        <v>0</v>
      </c>
      <c r="AW37" s="173">
        <f t="shared" ca="1" si="37"/>
        <v>0</v>
      </c>
      <c r="AX37" s="173">
        <f t="shared" ca="1" si="37"/>
        <v>0</v>
      </c>
      <c r="AY37" s="173">
        <f t="shared" ca="1" si="37"/>
        <v>0</v>
      </c>
      <c r="AZ37" s="173">
        <f t="shared" ca="1" si="37"/>
        <v>0</v>
      </c>
      <c r="BA37" s="173">
        <f t="shared" ca="1" si="37"/>
        <v>0</v>
      </c>
      <c r="BB37" s="173">
        <f t="shared" ca="1" si="37"/>
        <v>0</v>
      </c>
      <c r="BC37" s="173">
        <f t="shared" ca="1" si="37"/>
        <v>0</v>
      </c>
      <c r="BD37" s="173">
        <f t="shared" ca="1" si="37"/>
        <v>0</v>
      </c>
      <c r="BE37" s="173">
        <f t="shared" ca="1" si="37"/>
        <v>0</v>
      </c>
      <c r="BF37" s="173">
        <f t="shared" ca="1" si="37"/>
        <v>0</v>
      </c>
      <c r="BG37" s="173">
        <f t="shared" ca="1" si="37"/>
        <v>0</v>
      </c>
      <c r="BH37" s="173">
        <f t="shared" ca="1" si="37"/>
        <v>0</v>
      </c>
      <c r="BI37" s="173">
        <f t="shared" ca="1" si="37"/>
        <v>0</v>
      </c>
      <c r="BJ37" s="173">
        <f t="shared" ca="1" si="37"/>
        <v>0</v>
      </c>
      <c r="BK37" s="173">
        <f t="shared" ca="1" si="37"/>
        <v>0</v>
      </c>
      <c r="BL37" s="173">
        <f t="shared" ca="1" si="37"/>
        <v>0</v>
      </c>
      <c r="BM37" s="173">
        <f t="shared" ca="1" si="37"/>
        <v>0</v>
      </c>
      <c r="BN37" s="173">
        <f t="shared" ca="1" si="37"/>
        <v>0</v>
      </c>
      <c r="BO37" s="173">
        <f t="shared" ca="1" si="37"/>
        <v>0</v>
      </c>
      <c r="BP37" s="173">
        <f t="shared" ca="1" si="37"/>
        <v>0</v>
      </c>
      <c r="BQ37" s="173">
        <f t="shared" ca="1" si="37"/>
        <v>0</v>
      </c>
      <c r="BR37" s="173">
        <f t="shared" ca="1" si="37"/>
        <v>0</v>
      </c>
      <c r="BS37" s="173">
        <f t="shared" ca="1" si="37"/>
        <v>0</v>
      </c>
      <c r="BT37" s="173">
        <f t="shared" ca="1" si="37"/>
        <v>0</v>
      </c>
      <c r="BU37" s="173">
        <f t="shared" ref="BU37:DC37" ca="1" si="38">SUM(BU38:BU48)</f>
        <v>0</v>
      </c>
      <c r="BV37" s="173">
        <f t="shared" ca="1" si="38"/>
        <v>0</v>
      </c>
      <c r="BW37" s="173">
        <f t="shared" ca="1" si="38"/>
        <v>0</v>
      </c>
      <c r="BX37" s="173">
        <f t="shared" ca="1" si="38"/>
        <v>0</v>
      </c>
      <c r="BY37" s="173">
        <f t="shared" ca="1" si="38"/>
        <v>0</v>
      </c>
      <c r="BZ37" s="173">
        <f t="shared" ca="1" si="38"/>
        <v>0</v>
      </c>
      <c r="CA37" s="173">
        <f t="shared" ca="1" si="38"/>
        <v>0</v>
      </c>
      <c r="CB37" s="173">
        <f t="shared" ca="1" si="38"/>
        <v>0</v>
      </c>
      <c r="CC37" s="173">
        <f t="shared" ca="1" si="38"/>
        <v>0</v>
      </c>
      <c r="CD37" s="173">
        <f t="shared" ca="1" si="38"/>
        <v>0</v>
      </c>
      <c r="CE37" s="173">
        <f t="shared" ca="1" si="38"/>
        <v>0</v>
      </c>
      <c r="CF37" s="173">
        <f t="shared" ca="1" si="38"/>
        <v>0</v>
      </c>
      <c r="CG37" s="173">
        <f t="shared" ca="1" si="38"/>
        <v>0</v>
      </c>
      <c r="CH37" s="173">
        <f t="shared" ca="1" si="38"/>
        <v>0</v>
      </c>
      <c r="CI37" s="173">
        <f t="shared" ca="1" si="38"/>
        <v>0</v>
      </c>
      <c r="CJ37" s="173">
        <f t="shared" ca="1" si="38"/>
        <v>0</v>
      </c>
      <c r="CK37" s="173">
        <f t="shared" ca="1" si="38"/>
        <v>0</v>
      </c>
      <c r="CL37" s="173">
        <f t="shared" ca="1" si="38"/>
        <v>0</v>
      </c>
      <c r="CM37" s="173">
        <f t="shared" ca="1" si="38"/>
        <v>0</v>
      </c>
      <c r="CN37" s="173">
        <f t="shared" ca="1" si="38"/>
        <v>0</v>
      </c>
      <c r="CO37" s="173">
        <f t="shared" ca="1" si="38"/>
        <v>0</v>
      </c>
      <c r="CP37" s="173">
        <f t="shared" ca="1" si="38"/>
        <v>0</v>
      </c>
      <c r="CQ37" s="173">
        <f t="shared" ca="1" si="38"/>
        <v>0</v>
      </c>
      <c r="CR37" s="173">
        <f t="shared" ca="1" si="38"/>
        <v>0</v>
      </c>
      <c r="CS37" s="173">
        <f t="shared" ca="1" si="38"/>
        <v>0</v>
      </c>
      <c r="CT37" s="173">
        <f t="shared" ca="1" si="38"/>
        <v>0</v>
      </c>
      <c r="CU37" s="173">
        <f t="shared" ca="1" si="38"/>
        <v>0</v>
      </c>
      <c r="CV37" s="173">
        <f t="shared" ca="1" si="38"/>
        <v>0</v>
      </c>
      <c r="CW37" s="173">
        <f t="shared" ca="1" si="38"/>
        <v>0</v>
      </c>
      <c r="CX37" s="173">
        <f t="shared" ca="1" si="38"/>
        <v>0</v>
      </c>
      <c r="CY37" s="173">
        <f t="shared" ca="1" si="38"/>
        <v>0</v>
      </c>
      <c r="CZ37" s="173">
        <f t="shared" ca="1" si="38"/>
        <v>0</v>
      </c>
      <c r="DA37" s="173">
        <f t="shared" ca="1" si="38"/>
        <v>0</v>
      </c>
      <c r="DB37" s="173">
        <f t="shared" ca="1" si="38"/>
        <v>0</v>
      </c>
      <c r="DC37" s="173">
        <f t="shared" ca="1" si="38"/>
        <v>0</v>
      </c>
      <c r="DE37" s="113"/>
    </row>
    <row r="38" spans="1:112" hidden="1">
      <c r="A38" s="68">
        <v>26</v>
      </c>
      <c r="B38" s="240" t="str">
        <f t="shared" ca="1" si="12"/>
        <v>D.3.1.</v>
      </c>
      <c r="C38" s="241" t="str">
        <f t="shared" ca="1" si="13"/>
        <v>Veikla</v>
      </c>
      <c r="D38" s="244"/>
      <c r="E38" s="242">
        <f t="shared" ca="1" si="14"/>
        <v>0.21</v>
      </c>
      <c r="F38" s="171">
        <f ca="1">H38+NPV(FD,I38:INDEX(I38:DC38,PAL))</f>
        <v>0</v>
      </c>
      <c r="G38" s="171">
        <f ca="1">SUMIF($H$5:$DC$5,"&lt;="&amp;PAL,$H38:$DC38)</f>
        <v>0</v>
      </c>
      <c r="H38" s="243">
        <f t="shared" ca="1" si="32"/>
        <v>0</v>
      </c>
      <c r="I38" s="243">
        <f t="shared" ca="1" si="32"/>
        <v>0</v>
      </c>
      <c r="J38" s="243">
        <f t="shared" ca="1" si="32"/>
        <v>0</v>
      </c>
      <c r="K38" s="243">
        <f t="shared" ca="1" si="32"/>
        <v>0</v>
      </c>
      <c r="L38" s="243">
        <f t="shared" ca="1" si="32"/>
        <v>0</v>
      </c>
      <c r="M38" s="243">
        <f t="shared" ca="1" si="32"/>
        <v>0</v>
      </c>
      <c r="N38" s="243">
        <f t="shared" ca="1" si="32"/>
        <v>0</v>
      </c>
      <c r="O38" s="243">
        <f t="shared" ca="1" si="32"/>
        <v>0</v>
      </c>
      <c r="P38" s="243">
        <f t="shared" ca="1" si="32"/>
        <v>0</v>
      </c>
      <c r="Q38" s="243">
        <f t="shared" ca="1" si="32"/>
        <v>0</v>
      </c>
      <c r="R38" s="243">
        <f t="shared" ca="1" si="32"/>
        <v>0</v>
      </c>
      <c r="S38" s="243">
        <f t="shared" ca="1" si="32"/>
        <v>0</v>
      </c>
      <c r="T38" s="243">
        <f t="shared" ca="1" si="32"/>
        <v>0</v>
      </c>
      <c r="U38" s="243">
        <f t="shared" ca="1" si="32"/>
        <v>0</v>
      </c>
      <c r="V38" s="243">
        <f t="shared" ca="1" si="32"/>
        <v>0</v>
      </c>
      <c r="W38" s="243">
        <f t="shared" ca="1" si="32"/>
        <v>0</v>
      </c>
      <c r="X38" s="243">
        <f t="shared" ref="X38:CI40" ca="1" si="39">OFFSET(INDIRECT("'"&amp;Opt_alt&amp;"'!H12"),$A38,X$5)*$DF38</f>
        <v>0</v>
      </c>
      <c r="Y38" s="243">
        <f t="shared" ca="1" si="39"/>
        <v>0</v>
      </c>
      <c r="Z38" s="243">
        <f t="shared" ca="1" si="39"/>
        <v>0</v>
      </c>
      <c r="AA38" s="243">
        <f t="shared" ca="1" si="39"/>
        <v>0</v>
      </c>
      <c r="AB38" s="243">
        <f t="shared" ca="1" si="39"/>
        <v>0</v>
      </c>
      <c r="AC38" s="243">
        <f t="shared" ca="1" si="39"/>
        <v>0</v>
      </c>
      <c r="AD38" s="243">
        <f t="shared" ca="1" si="39"/>
        <v>0</v>
      </c>
      <c r="AE38" s="243">
        <f t="shared" ca="1" si="39"/>
        <v>0</v>
      </c>
      <c r="AF38" s="243">
        <f t="shared" ca="1" si="39"/>
        <v>0</v>
      </c>
      <c r="AG38" s="243">
        <f t="shared" ca="1" si="39"/>
        <v>0</v>
      </c>
      <c r="AH38" s="243">
        <f t="shared" ca="1" si="39"/>
        <v>0</v>
      </c>
      <c r="AI38" s="243">
        <f t="shared" ca="1" si="39"/>
        <v>0</v>
      </c>
      <c r="AJ38" s="243">
        <f t="shared" ca="1" si="39"/>
        <v>0</v>
      </c>
      <c r="AK38" s="243">
        <f t="shared" ca="1" si="39"/>
        <v>0</v>
      </c>
      <c r="AL38" s="243">
        <f t="shared" ca="1" si="39"/>
        <v>0</v>
      </c>
      <c r="AM38" s="243">
        <f t="shared" ca="1" si="39"/>
        <v>0</v>
      </c>
      <c r="AN38" s="243">
        <f t="shared" ca="1" si="39"/>
        <v>0</v>
      </c>
      <c r="AO38" s="243">
        <f t="shared" ca="1" si="39"/>
        <v>0</v>
      </c>
      <c r="AP38" s="243">
        <f t="shared" ca="1" si="39"/>
        <v>0</v>
      </c>
      <c r="AQ38" s="243">
        <f t="shared" ca="1" si="39"/>
        <v>0</v>
      </c>
      <c r="AR38" s="243">
        <f t="shared" ca="1" si="39"/>
        <v>0</v>
      </c>
      <c r="AS38" s="243">
        <f t="shared" ca="1" si="39"/>
        <v>0</v>
      </c>
      <c r="AT38" s="243">
        <f t="shared" ca="1" si="39"/>
        <v>0</v>
      </c>
      <c r="AU38" s="243">
        <f t="shared" ca="1" si="39"/>
        <v>0</v>
      </c>
      <c r="AV38" s="243">
        <f t="shared" ca="1" si="39"/>
        <v>0</v>
      </c>
      <c r="AW38" s="243">
        <f t="shared" ca="1" si="39"/>
        <v>0</v>
      </c>
      <c r="AX38" s="243">
        <f t="shared" ca="1" si="39"/>
        <v>0</v>
      </c>
      <c r="AY38" s="243">
        <f t="shared" ca="1" si="39"/>
        <v>0</v>
      </c>
      <c r="AZ38" s="243">
        <f t="shared" ca="1" si="39"/>
        <v>0</v>
      </c>
      <c r="BA38" s="243">
        <f t="shared" ca="1" si="39"/>
        <v>0</v>
      </c>
      <c r="BB38" s="243">
        <f t="shared" ca="1" si="39"/>
        <v>0</v>
      </c>
      <c r="BC38" s="243">
        <f t="shared" ca="1" si="39"/>
        <v>0</v>
      </c>
      <c r="BD38" s="243">
        <f t="shared" ca="1" si="39"/>
        <v>0</v>
      </c>
      <c r="BE38" s="243">
        <f t="shared" ca="1" si="39"/>
        <v>0</v>
      </c>
      <c r="BF38" s="243">
        <f t="shared" ca="1" si="39"/>
        <v>0</v>
      </c>
      <c r="BG38" s="243">
        <f t="shared" ca="1" si="39"/>
        <v>0</v>
      </c>
      <c r="BH38" s="243">
        <f t="shared" ca="1" si="39"/>
        <v>0</v>
      </c>
      <c r="BI38" s="243">
        <f t="shared" ca="1" si="39"/>
        <v>0</v>
      </c>
      <c r="BJ38" s="243">
        <f t="shared" ca="1" si="39"/>
        <v>0</v>
      </c>
      <c r="BK38" s="243">
        <f t="shared" ca="1" si="39"/>
        <v>0</v>
      </c>
      <c r="BL38" s="243">
        <f t="shared" ca="1" si="39"/>
        <v>0</v>
      </c>
      <c r="BM38" s="243">
        <f t="shared" ca="1" si="39"/>
        <v>0</v>
      </c>
      <c r="BN38" s="243">
        <f t="shared" ca="1" si="39"/>
        <v>0</v>
      </c>
      <c r="BO38" s="243">
        <f t="shared" ca="1" si="39"/>
        <v>0</v>
      </c>
      <c r="BP38" s="243">
        <f t="shared" ca="1" si="39"/>
        <v>0</v>
      </c>
      <c r="BQ38" s="243">
        <f t="shared" ca="1" si="39"/>
        <v>0</v>
      </c>
      <c r="BR38" s="243">
        <f t="shared" ca="1" si="39"/>
        <v>0</v>
      </c>
      <c r="BS38" s="243">
        <f t="shared" ca="1" si="39"/>
        <v>0</v>
      </c>
      <c r="BT38" s="243">
        <f t="shared" ca="1" si="39"/>
        <v>0</v>
      </c>
      <c r="BU38" s="243">
        <f t="shared" ca="1" si="39"/>
        <v>0</v>
      </c>
      <c r="BV38" s="243">
        <f t="shared" ca="1" si="39"/>
        <v>0</v>
      </c>
      <c r="BW38" s="243">
        <f t="shared" ca="1" si="39"/>
        <v>0</v>
      </c>
      <c r="BX38" s="243">
        <f t="shared" ca="1" si="39"/>
        <v>0</v>
      </c>
      <c r="BY38" s="243">
        <f t="shared" ca="1" si="39"/>
        <v>0</v>
      </c>
      <c r="BZ38" s="243">
        <f t="shared" ca="1" si="39"/>
        <v>0</v>
      </c>
      <c r="CA38" s="243">
        <f t="shared" ca="1" si="39"/>
        <v>0</v>
      </c>
      <c r="CB38" s="243">
        <f t="shared" ca="1" si="39"/>
        <v>0</v>
      </c>
      <c r="CC38" s="243">
        <f t="shared" ca="1" si="39"/>
        <v>0</v>
      </c>
      <c r="CD38" s="243">
        <f t="shared" ca="1" si="39"/>
        <v>0</v>
      </c>
      <c r="CE38" s="243">
        <f t="shared" ca="1" si="39"/>
        <v>0</v>
      </c>
      <c r="CF38" s="243">
        <f t="shared" ca="1" si="39"/>
        <v>0</v>
      </c>
      <c r="CG38" s="243">
        <f t="shared" ca="1" si="39"/>
        <v>0</v>
      </c>
      <c r="CH38" s="243">
        <f t="shared" ca="1" si="39"/>
        <v>0</v>
      </c>
      <c r="CI38" s="243">
        <f t="shared" ca="1" si="39"/>
        <v>0</v>
      </c>
      <c r="CJ38" s="243">
        <f t="shared" ca="1" si="33"/>
        <v>0</v>
      </c>
      <c r="CK38" s="243">
        <f t="shared" ca="1" si="33"/>
        <v>0</v>
      </c>
      <c r="CL38" s="243">
        <f t="shared" ca="1" si="33"/>
        <v>0</v>
      </c>
      <c r="CM38" s="243">
        <f t="shared" ca="1" si="33"/>
        <v>0</v>
      </c>
      <c r="CN38" s="243">
        <f t="shared" ca="1" si="33"/>
        <v>0</v>
      </c>
      <c r="CO38" s="243">
        <f t="shared" ca="1" si="33"/>
        <v>0</v>
      </c>
      <c r="CP38" s="243">
        <f t="shared" ca="1" si="33"/>
        <v>0</v>
      </c>
      <c r="CQ38" s="243">
        <f t="shared" ca="1" si="33"/>
        <v>0</v>
      </c>
      <c r="CR38" s="243">
        <f t="shared" ca="1" si="33"/>
        <v>0</v>
      </c>
      <c r="CS38" s="243">
        <f t="shared" ca="1" si="33"/>
        <v>0</v>
      </c>
      <c r="CT38" s="243">
        <f t="shared" ca="1" si="33"/>
        <v>0</v>
      </c>
      <c r="CU38" s="243">
        <f t="shared" ca="1" si="33"/>
        <v>0</v>
      </c>
      <c r="CV38" s="243">
        <f t="shared" ca="1" si="33"/>
        <v>0</v>
      </c>
      <c r="CW38" s="243">
        <f t="shared" ca="1" si="33"/>
        <v>0</v>
      </c>
      <c r="CX38" s="243">
        <f t="shared" ca="1" si="33"/>
        <v>0</v>
      </c>
      <c r="CY38" s="243">
        <f t="shared" ca="1" si="33"/>
        <v>0</v>
      </c>
      <c r="CZ38" s="243">
        <f t="shared" ca="1" si="25"/>
        <v>0</v>
      </c>
      <c r="DA38" s="243">
        <f t="shared" ca="1" si="25"/>
        <v>0</v>
      </c>
      <c r="DB38" s="243">
        <f t="shared" ca="1" si="25"/>
        <v>0</v>
      </c>
      <c r="DC38" s="243">
        <f t="shared" ca="1" si="25"/>
        <v>0</v>
      </c>
      <c r="DE38" s="113" t="str">
        <f t="shared" ca="1" si="20"/>
        <v>D.3.1.</v>
      </c>
      <c r="DF38">
        <f t="shared" ca="1" si="35"/>
        <v>1</v>
      </c>
      <c r="DG38">
        <f t="shared" ca="1" si="36"/>
        <v>21</v>
      </c>
      <c r="DH38">
        <v>0</v>
      </c>
    </row>
    <row r="39" spans="1:112" hidden="1">
      <c r="A39" s="68">
        <v>27</v>
      </c>
      <c r="B39" s="240" t="str">
        <f t="shared" ca="1" si="12"/>
        <v>D.3.2.</v>
      </c>
      <c r="C39" s="241" t="str">
        <f t="shared" ca="1" si="13"/>
        <v>Veikla</v>
      </c>
      <c r="D39" s="244"/>
      <c r="E39" s="242">
        <f t="shared" ca="1" si="14"/>
        <v>0.21</v>
      </c>
      <c r="F39" s="171">
        <f ca="1">H39+NPV(FD,I39:INDEX(I39:DC39,PAL))</f>
        <v>0</v>
      </c>
      <c r="G39" s="171">
        <f ca="1">SUMIF($H$5:$DC$5,"&lt;="&amp;PAL,$H39:$DC39)</f>
        <v>0</v>
      </c>
      <c r="H39" s="243">
        <f t="shared" ca="1" si="32"/>
        <v>0</v>
      </c>
      <c r="I39" s="243">
        <f t="shared" ca="1" si="32"/>
        <v>0</v>
      </c>
      <c r="J39" s="243">
        <f t="shared" ca="1" si="32"/>
        <v>0</v>
      </c>
      <c r="K39" s="243">
        <f t="shared" ca="1" si="32"/>
        <v>0</v>
      </c>
      <c r="L39" s="243">
        <f t="shared" ca="1" si="32"/>
        <v>0</v>
      </c>
      <c r="M39" s="243">
        <f t="shared" ca="1" si="32"/>
        <v>0</v>
      </c>
      <c r="N39" s="243">
        <f t="shared" ca="1" si="32"/>
        <v>0</v>
      </c>
      <c r="O39" s="243">
        <f t="shared" ca="1" si="32"/>
        <v>0</v>
      </c>
      <c r="P39" s="243">
        <f t="shared" ca="1" si="32"/>
        <v>0</v>
      </c>
      <c r="Q39" s="243">
        <f t="shared" ca="1" si="32"/>
        <v>0</v>
      </c>
      <c r="R39" s="243">
        <f t="shared" ca="1" si="32"/>
        <v>0</v>
      </c>
      <c r="S39" s="243">
        <f t="shared" ca="1" si="32"/>
        <v>0</v>
      </c>
      <c r="T39" s="243">
        <f t="shared" ca="1" si="32"/>
        <v>0</v>
      </c>
      <c r="U39" s="243">
        <f t="shared" ca="1" si="32"/>
        <v>0</v>
      </c>
      <c r="V39" s="243">
        <f t="shared" ca="1" si="32"/>
        <v>0</v>
      </c>
      <c r="W39" s="243">
        <f t="shared" ca="1" si="32"/>
        <v>0</v>
      </c>
      <c r="X39" s="243">
        <f t="shared" ca="1" si="39"/>
        <v>0</v>
      </c>
      <c r="Y39" s="243">
        <f t="shared" ca="1" si="39"/>
        <v>0</v>
      </c>
      <c r="Z39" s="243">
        <f t="shared" ca="1" si="39"/>
        <v>0</v>
      </c>
      <c r="AA39" s="243">
        <f t="shared" ca="1" si="39"/>
        <v>0</v>
      </c>
      <c r="AB39" s="243">
        <f t="shared" ca="1" si="39"/>
        <v>0</v>
      </c>
      <c r="AC39" s="243">
        <f t="shared" ca="1" si="39"/>
        <v>0</v>
      </c>
      <c r="AD39" s="243">
        <f t="shared" ca="1" si="39"/>
        <v>0</v>
      </c>
      <c r="AE39" s="243">
        <f t="shared" ca="1" si="39"/>
        <v>0</v>
      </c>
      <c r="AF39" s="243">
        <f t="shared" ca="1" si="39"/>
        <v>0</v>
      </c>
      <c r="AG39" s="243">
        <f t="shared" ca="1" si="39"/>
        <v>0</v>
      </c>
      <c r="AH39" s="243">
        <f t="shared" ca="1" si="39"/>
        <v>0</v>
      </c>
      <c r="AI39" s="243">
        <f t="shared" ca="1" si="39"/>
        <v>0</v>
      </c>
      <c r="AJ39" s="243">
        <f t="shared" ca="1" si="39"/>
        <v>0</v>
      </c>
      <c r="AK39" s="243">
        <f t="shared" ca="1" si="39"/>
        <v>0</v>
      </c>
      <c r="AL39" s="243">
        <f t="shared" ca="1" si="39"/>
        <v>0</v>
      </c>
      <c r="AM39" s="243">
        <f t="shared" ca="1" si="39"/>
        <v>0</v>
      </c>
      <c r="AN39" s="243">
        <f t="shared" ca="1" si="39"/>
        <v>0</v>
      </c>
      <c r="AO39" s="243">
        <f t="shared" ca="1" si="39"/>
        <v>0</v>
      </c>
      <c r="AP39" s="243">
        <f t="shared" ca="1" si="39"/>
        <v>0</v>
      </c>
      <c r="AQ39" s="243">
        <f t="shared" ca="1" si="39"/>
        <v>0</v>
      </c>
      <c r="AR39" s="243">
        <f t="shared" ca="1" si="39"/>
        <v>0</v>
      </c>
      <c r="AS39" s="243">
        <f t="shared" ca="1" si="39"/>
        <v>0</v>
      </c>
      <c r="AT39" s="243">
        <f t="shared" ca="1" si="39"/>
        <v>0</v>
      </c>
      <c r="AU39" s="243">
        <f t="shared" ca="1" si="39"/>
        <v>0</v>
      </c>
      <c r="AV39" s="243">
        <f t="shared" ca="1" si="39"/>
        <v>0</v>
      </c>
      <c r="AW39" s="243">
        <f t="shared" ca="1" si="39"/>
        <v>0</v>
      </c>
      <c r="AX39" s="243">
        <f t="shared" ca="1" si="39"/>
        <v>0</v>
      </c>
      <c r="AY39" s="243">
        <f t="shared" ca="1" si="39"/>
        <v>0</v>
      </c>
      <c r="AZ39" s="243">
        <f t="shared" ca="1" si="39"/>
        <v>0</v>
      </c>
      <c r="BA39" s="243">
        <f t="shared" ca="1" si="39"/>
        <v>0</v>
      </c>
      <c r="BB39" s="243">
        <f t="shared" ca="1" si="39"/>
        <v>0</v>
      </c>
      <c r="BC39" s="243">
        <f t="shared" ca="1" si="39"/>
        <v>0</v>
      </c>
      <c r="BD39" s="243">
        <f t="shared" ca="1" si="39"/>
        <v>0</v>
      </c>
      <c r="BE39" s="243">
        <f t="shared" ca="1" si="39"/>
        <v>0</v>
      </c>
      <c r="BF39" s="243">
        <f t="shared" ca="1" si="39"/>
        <v>0</v>
      </c>
      <c r="BG39" s="243">
        <f t="shared" ca="1" si="39"/>
        <v>0</v>
      </c>
      <c r="BH39" s="243">
        <f t="shared" ca="1" si="39"/>
        <v>0</v>
      </c>
      <c r="BI39" s="243">
        <f t="shared" ca="1" si="39"/>
        <v>0</v>
      </c>
      <c r="BJ39" s="243">
        <f t="shared" ca="1" si="39"/>
        <v>0</v>
      </c>
      <c r="BK39" s="243">
        <f t="shared" ca="1" si="39"/>
        <v>0</v>
      </c>
      <c r="BL39" s="243">
        <f t="shared" ca="1" si="39"/>
        <v>0</v>
      </c>
      <c r="BM39" s="243">
        <f t="shared" ca="1" si="39"/>
        <v>0</v>
      </c>
      <c r="BN39" s="243">
        <f t="shared" ca="1" si="39"/>
        <v>0</v>
      </c>
      <c r="BO39" s="243">
        <f t="shared" ca="1" si="39"/>
        <v>0</v>
      </c>
      <c r="BP39" s="243">
        <f t="shared" ca="1" si="39"/>
        <v>0</v>
      </c>
      <c r="BQ39" s="243">
        <f t="shared" ca="1" si="39"/>
        <v>0</v>
      </c>
      <c r="BR39" s="243">
        <f t="shared" ca="1" si="39"/>
        <v>0</v>
      </c>
      <c r="BS39" s="243">
        <f t="shared" ca="1" si="39"/>
        <v>0</v>
      </c>
      <c r="BT39" s="243">
        <f t="shared" ca="1" si="39"/>
        <v>0</v>
      </c>
      <c r="BU39" s="243">
        <f t="shared" ca="1" si="39"/>
        <v>0</v>
      </c>
      <c r="BV39" s="243">
        <f t="shared" ca="1" si="39"/>
        <v>0</v>
      </c>
      <c r="BW39" s="243">
        <f t="shared" ca="1" si="39"/>
        <v>0</v>
      </c>
      <c r="BX39" s="243">
        <f t="shared" ca="1" si="39"/>
        <v>0</v>
      </c>
      <c r="BY39" s="243">
        <f t="shared" ca="1" si="39"/>
        <v>0</v>
      </c>
      <c r="BZ39" s="243">
        <f t="shared" ca="1" si="39"/>
        <v>0</v>
      </c>
      <c r="CA39" s="243">
        <f t="shared" ca="1" si="39"/>
        <v>0</v>
      </c>
      <c r="CB39" s="243">
        <f t="shared" ca="1" si="39"/>
        <v>0</v>
      </c>
      <c r="CC39" s="243">
        <f t="shared" ca="1" si="39"/>
        <v>0</v>
      </c>
      <c r="CD39" s="243">
        <f t="shared" ca="1" si="39"/>
        <v>0</v>
      </c>
      <c r="CE39" s="243">
        <f t="shared" ca="1" si="39"/>
        <v>0</v>
      </c>
      <c r="CF39" s="243">
        <f t="shared" ca="1" si="39"/>
        <v>0</v>
      </c>
      <c r="CG39" s="243">
        <f t="shared" ca="1" si="39"/>
        <v>0</v>
      </c>
      <c r="CH39" s="243">
        <f t="shared" ca="1" si="39"/>
        <v>0</v>
      </c>
      <c r="CI39" s="243">
        <f t="shared" ca="1" si="39"/>
        <v>0</v>
      </c>
      <c r="CJ39" s="243">
        <f t="shared" ca="1" si="33"/>
        <v>0</v>
      </c>
      <c r="CK39" s="243">
        <f t="shared" ca="1" si="33"/>
        <v>0</v>
      </c>
      <c r="CL39" s="243">
        <f t="shared" ca="1" si="33"/>
        <v>0</v>
      </c>
      <c r="CM39" s="243">
        <f t="shared" ca="1" si="33"/>
        <v>0</v>
      </c>
      <c r="CN39" s="243">
        <f t="shared" ca="1" si="33"/>
        <v>0</v>
      </c>
      <c r="CO39" s="243">
        <f t="shared" ca="1" si="33"/>
        <v>0</v>
      </c>
      <c r="CP39" s="243">
        <f t="shared" ca="1" si="33"/>
        <v>0</v>
      </c>
      <c r="CQ39" s="243">
        <f t="shared" ca="1" si="33"/>
        <v>0</v>
      </c>
      <c r="CR39" s="243">
        <f t="shared" ca="1" si="33"/>
        <v>0</v>
      </c>
      <c r="CS39" s="243">
        <f t="shared" ca="1" si="33"/>
        <v>0</v>
      </c>
      <c r="CT39" s="243">
        <f t="shared" ca="1" si="33"/>
        <v>0</v>
      </c>
      <c r="CU39" s="243">
        <f t="shared" ca="1" si="33"/>
        <v>0</v>
      </c>
      <c r="CV39" s="243">
        <f t="shared" ca="1" si="33"/>
        <v>0</v>
      </c>
      <c r="CW39" s="243">
        <f t="shared" ca="1" si="33"/>
        <v>0</v>
      </c>
      <c r="CX39" s="243">
        <f t="shared" ref="CX39:DC39" ca="1" si="40">OFFSET(INDIRECT("'"&amp;Opt_alt&amp;"'!H12"),$A39,CX$5)*$DF39</f>
        <v>0</v>
      </c>
      <c r="CY39" s="243">
        <f t="shared" ca="1" si="40"/>
        <v>0</v>
      </c>
      <c r="CZ39" s="243">
        <f t="shared" ca="1" si="40"/>
        <v>0</v>
      </c>
      <c r="DA39" s="243">
        <f t="shared" ca="1" si="40"/>
        <v>0</v>
      </c>
      <c r="DB39" s="243">
        <f t="shared" ca="1" si="40"/>
        <v>0</v>
      </c>
      <c r="DC39" s="243">
        <f t="shared" ca="1" si="40"/>
        <v>0</v>
      </c>
      <c r="DE39" s="113" t="str">
        <f t="shared" ca="1" si="20"/>
        <v>D.3.2.</v>
      </c>
      <c r="DF39">
        <f t="shared" ca="1" si="35"/>
        <v>1</v>
      </c>
      <c r="DG39">
        <f t="shared" ca="1" si="36"/>
        <v>21</v>
      </c>
      <c r="DH39">
        <v>0</v>
      </c>
    </row>
    <row r="40" spans="1:112" hidden="1">
      <c r="A40" s="68">
        <v>28</v>
      </c>
      <c r="B40" s="240" t="str">
        <f t="shared" ca="1" si="12"/>
        <v>D.3.3.</v>
      </c>
      <c r="C40" s="241" t="str">
        <f t="shared" ca="1" si="13"/>
        <v>Veikla</v>
      </c>
      <c r="D40" s="244"/>
      <c r="E40" s="242">
        <f t="shared" ca="1" si="14"/>
        <v>0.21</v>
      </c>
      <c r="F40" s="171">
        <f ca="1">H40+NPV(FD,I40:INDEX(I40:DC40,PAL))</f>
        <v>0</v>
      </c>
      <c r="G40" s="171">
        <f ca="1">SUMIF($H$5:$DC$5,"&lt;="&amp;PAL,$H40:$DC40)</f>
        <v>0</v>
      </c>
      <c r="H40" s="243">
        <f t="shared" ca="1" si="32"/>
        <v>0</v>
      </c>
      <c r="I40" s="243">
        <f t="shared" ca="1" si="32"/>
        <v>0</v>
      </c>
      <c r="J40" s="243">
        <f t="shared" ca="1" si="32"/>
        <v>0</v>
      </c>
      <c r="K40" s="243">
        <f t="shared" ca="1" si="32"/>
        <v>0</v>
      </c>
      <c r="L40" s="243">
        <f t="shared" ca="1" si="32"/>
        <v>0</v>
      </c>
      <c r="M40" s="243">
        <f t="shared" ca="1" si="32"/>
        <v>0</v>
      </c>
      <c r="N40" s="243">
        <f t="shared" ca="1" si="32"/>
        <v>0</v>
      </c>
      <c r="O40" s="243">
        <f t="shared" ca="1" si="32"/>
        <v>0</v>
      </c>
      <c r="P40" s="243">
        <f t="shared" ca="1" si="32"/>
        <v>0</v>
      </c>
      <c r="Q40" s="243">
        <f t="shared" ca="1" si="32"/>
        <v>0</v>
      </c>
      <c r="R40" s="243">
        <f t="shared" ca="1" si="32"/>
        <v>0</v>
      </c>
      <c r="S40" s="243">
        <f t="shared" ca="1" si="32"/>
        <v>0</v>
      </c>
      <c r="T40" s="243">
        <f t="shared" ca="1" si="32"/>
        <v>0</v>
      </c>
      <c r="U40" s="243">
        <f t="shared" ca="1" si="32"/>
        <v>0</v>
      </c>
      <c r="V40" s="243">
        <f t="shared" ca="1" si="32"/>
        <v>0</v>
      </c>
      <c r="W40" s="243">
        <f t="shared" ca="1" si="32"/>
        <v>0</v>
      </c>
      <c r="X40" s="243">
        <f t="shared" ca="1" si="39"/>
        <v>0</v>
      </c>
      <c r="Y40" s="243">
        <f t="shared" ca="1" si="39"/>
        <v>0</v>
      </c>
      <c r="Z40" s="243">
        <f t="shared" ca="1" si="39"/>
        <v>0</v>
      </c>
      <c r="AA40" s="243">
        <f t="shared" ca="1" si="39"/>
        <v>0</v>
      </c>
      <c r="AB40" s="243">
        <f t="shared" ca="1" si="39"/>
        <v>0</v>
      </c>
      <c r="AC40" s="243">
        <f t="shared" ca="1" si="39"/>
        <v>0</v>
      </c>
      <c r="AD40" s="243">
        <f t="shared" ca="1" si="39"/>
        <v>0</v>
      </c>
      <c r="AE40" s="243">
        <f t="shared" ca="1" si="39"/>
        <v>0</v>
      </c>
      <c r="AF40" s="243">
        <f t="shared" ca="1" si="39"/>
        <v>0</v>
      </c>
      <c r="AG40" s="243">
        <f t="shared" ca="1" si="39"/>
        <v>0</v>
      </c>
      <c r="AH40" s="243">
        <f t="shared" ca="1" si="39"/>
        <v>0</v>
      </c>
      <c r="AI40" s="243">
        <f t="shared" ca="1" si="39"/>
        <v>0</v>
      </c>
      <c r="AJ40" s="243">
        <f t="shared" ca="1" si="39"/>
        <v>0</v>
      </c>
      <c r="AK40" s="243">
        <f t="shared" ca="1" si="39"/>
        <v>0</v>
      </c>
      <c r="AL40" s="243">
        <f t="shared" ca="1" si="39"/>
        <v>0</v>
      </c>
      <c r="AM40" s="243">
        <f t="shared" ca="1" si="39"/>
        <v>0</v>
      </c>
      <c r="AN40" s="243">
        <f t="shared" ca="1" si="39"/>
        <v>0</v>
      </c>
      <c r="AO40" s="243">
        <f t="shared" ca="1" si="39"/>
        <v>0</v>
      </c>
      <c r="AP40" s="243">
        <f t="shared" ca="1" si="39"/>
        <v>0</v>
      </c>
      <c r="AQ40" s="243">
        <f t="shared" ca="1" si="39"/>
        <v>0</v>
      </c>
      <c r="AR40" s="243">
        <f t="shared" ca="1" si="39"/>
        <v>0</v>
      </c>
      <c r="AS40" s="243">
        <f t="shared" ca="1" si="39"/>
        <v>0</v>
      </c>
      <c r="AT40" s="243">
        <f t="shared" ca="1" si="39"/>
        <v>0</v>
      </c>
      <c r="AU40" s="243">
        <f t="shared" ca="1" si="39"/>
        <v>0</v>
      </c>
      <c r="AV40" s="243">
        <f t="shared" ca="1" si="39"/>
        <v>0</v>
      </c>
      <c r="AW40" s="243">
        <f t="shared" ca="1" si="39"/>
        <v>0</v>
      </c>
      <c r="AX40" s="243">
        <f t="shared" ca="1" si="39"/>
        <v>0</v>
      </c>
      <c r="AY40" s="243">
        <f t="shared" ca="1" si="39"/>
        <v>0</v>
      </c>
      <c r="AZ40" s="243">
        <f t="shared" ca="1" si="39"/>
        <v>0</v>
      </c>
      <c r="BA40" s="243">
        <f t="shared" ca="1" si="39"/>
        <v>0</v>
      </c>
      <c r="BB40" s="243">
        <f t="shared" ca="1" si="39"/>
        <v>0</v>
      </c>
      <c r="BC40" s="243">
        <f t="shared" ca="1" si="39"/>
        <v>0</v>
      </c>
      <c r="BD40" s="243">
        <f t="shared" ca="1" si="39"/>
        <v>0</v>
      </c>
      <c r="BE40" s="243">
        <f t="shared" ca="1" si="39"/>
        <v>0</v>
      </c>
      <c r="BF40" s="243">
        <f t="shared" ca="1" si="39"/>
        <v>0</v>
      </c>
      <c r="BG40" s="243">
        <f t="shared" ca="1" si="39"/>
        <v>0</v>
      </c>
      <c r="BH40" s="243">
        <f t="shared" ca="1" si="39"/>
        <v>0</v>
      </c>
      <c r="BI40" s="243">
        <f t="shared" ca="1" si="39"/>
        <v>0</v>
      </c>
      <c r="BJ40" s="243">
        <f t="shared" ca="1" si="39"/>
        <v>0</v>
      </c>
      <c r="BK40" s="243">
        <f t="shared" ca="1" si="39"/>
        <v>0</v>
      </c>
      <c r="BL40" s="243">
        <f t="shared" ca="1" si="39"/>
        <v>0</v>
      </c>
      <c r="BM40" s="243">
        <f t="shared" ca="1" si="39"/>
        <v>0</v>
      </c>
      <c r="BN40" s="243">
        <f t="shared" ca="1" si="39"/>
        <v>0</v>
      </c>
      <c r="BO40" s="243">
        <f t="shared" ca="1" si="39"/>
        <v>0</v>
      </c>
      <c r="BP40" s="243">
        <f t="shared" ca="1" si="39"/>
        <v>0</v>
      </c>
      <c r="BQ40" s="243">
        <f t="shared" ca="1" si="39"/>
        <v>0</v>
      </c>
      <c r="BR40" s="243">
        <f t="shared" ca="1" si="39"/>
        <v>0</v>
      </c>
      <c r="BS40" s="243">
        <f t="shared" ca="1" si="39"/>
        <v>0</v>
      </c>
      <c r="BT40" s="243">
        <f t="shared" ca="1" si="39"/>
        <v>0</v>
      </c>
      <c r="BU40" s="243">
        <f t="shared" ca="1" si="39"/>
        <v>0</v>
      </c>
      <c r="BV40" s="243">
        <f t="shared" ca="1" si="39"/>
        <v>0</v>
      </c>
      <c r="BW40" s="243">
        <f t="shared" ca="1" si="39"/>
        <v>0</v>
      </c>
      <c r="BX40" s="243">
        <f t="shared" ca="1" si="39"/>
        <v>0</v>
      </c>
      <c r="BY40" s="243">
        <f t="shared" ca="1" si="39"/>
        <v>0</v>
      </c>
      <c r="BZ40" s="243">
        <f t="shared" ca="1" si="39"/>
        <v>0</v>
      </c>
      <c r="CA40" s="243">
        <f t="shared" ca="1" si="39"/>
        <v>0</v>
      </c>
      <c r="CB40" s="243">
        <f t="shared" ca="1" si="39"/>
        <v>0</v>
      </c>
      <c r="CC40" s="243">
        <f t="shared" ca="1" si="39"/>
        <v>0</v>
      </c>
      <c r="CD40" s="243">
        <f t="shared" ca="1" si="39"/>
        <v>0</v>
      </c>
      <c r="CE40" s="243">
        <f t="shared" ca="1" si="39"/>
        <v>0</v>
      </c>
      <c r="CF40" s="243">
        <f t="shared" ca="1" si="39"/>
        <v>0</v>
      </c>
      <c r="CG40" s="243">
        <f t="shared" ca="1" si="39"/>
        <v>0</v>
      </c>
      <c r="CH40" s="243">
        <f t="shared" ca="1" si="39"/>
        <v>0</v>
      </c>
      <c r="CI40" s="243">
        <f t="shared" ref="CI40:DC49" ca="1" si="41">OFFSET(INDIRECT("'"&amp;Opt_alt&amp;"'!H12"),$A40,CI$5)*$DF40</f>
        <v>0</v>
      </c>
      <c r="CJ40" s="243">
        <f t="shared" ca="1" si="41"/>
        <v>0</v>
      </c>
      <c r="CK40" s="243">
        <f t="shared" ca="1" si="41"/>
        <v>0</v>
      </c>
      <c r="CL40" s="243">
        <f t="shared" ca="1" si="41"/>
        <v>0</v>
      </c>
      <c r="CM40" s="243">
        <f t="shared" ca="1" si="41"/>
        <v>0</v>
      </c>
      <c r="CN40" s="243">
        <f t="shared" ca="1" si="41"/>
        <v>0</v>
      </c>
      <c r="CO40" s="243">
        <f t="shared" ca="1" si="41"/>
        <v>0</v>
      </c>
      <c r="CP40" s="243">
        <f t="shared" ca="1" si="41"/>
        <v>0</v>
      </c>
      <c r="CQ40" s="243">
        <f t="shared" ca="1" si="41"/>
        <v>0</v>
      </c>
      <c r="CR40" s="243">
        <f t="shared" ca="1" si="41"/>
        <v>0</v>
      </c>
      <c r="CS40" s="243">
        <f t="shared" ca="1" si="41"/>
        <v>0</v>
      </c>
      <c r="CT40" s="243">
        <f t="shared" ca="1" si="41"/>
        <v>0</v>
      </c>
      <c r="CU40" s="243">
        <f t="shared" ca="1" si="41"/>
        <v>0</v>
      </c>
      <c r="CV40" s="243">
        <f t="shared" ca="1" si="41"/>
        <v>0</v>
      </c>
      <c r="CW40" s="243">
        <f t="shared" ca="1" si="41"/>
        <v>0</v>
      </c>
      <c r="CX40" s="243">
        <f t="shared" ca="1" si="41"/>
        <v>0</v>
      </c>
      <c r="CY40" s="243">
        <f t="shared" ca="1" si="41"/>
        <v>0</v>
      </c>
      <c r="CZ40" s="243">
        <f t="shared" ca="1" si="41"/>
        <v>0</v>
      </c>
      <c r="DA40" s="243">
        <f t="shared" ca="1" si="41"/>
        <v>0</v>
      </c>
      <c r="DB40" s="243">
        <f t="shared" ca="1" si="41"/>
        <v>0</v>
      </c>
      <c r="DC40" s="243">
        <f t="shared" ca="1" si="41"/>
        <v>0</v>
      </c>
      <c r="DE40" s="113" t="str">
        <f t="shared" ca="1" si="20"/>
        <v>D.3.3.</v>
      </c>
      <c r="DF40">
        <f t="shared" ca="1" si="35"/>
        <v>1</v>
      </c>
      <c r="DG40">
        <f t="shared" ca="1" si="36"/>
        <v>21</v>
      </c>
      <c r="DH40">
        <v>0</v>
      </c>
    </row>
    <row r="41" spans="1:112" hidden="1">
      <c r="A41" s="68">
        <v>29</v>
      </c>
      <c r="B41" s="240" t="str">
        <f t="shared" ca="1" si="12"/>
        <v>D.3.4.</v>
      </c>
      <c r="C41" s="241" t="str">
        <f t="shared" ca="1" si="13"/>
        <v>Veikla</v>
      </c>
      <c r="D41" s="245"/>
      <c r="E41" s="242">
        <f t="shared" ca="1" si="14"/>
        <v>0.21</v>
      </c>
      <c r="F41" s="171">
        <f ca="1">H41+NPV(FD,I41:INDEX(I41:DC41,PAL))</f>
        <v>0</v>
      </c>
      <c r="G41" s="171">
        <f ca="1">SUMIF($H$5:$DC$5,"&lt;="&amp;PAL,$H41:$DC41)</f>
        <v>0</v>
      </c>
      <c r="H41" s="243">
        <f t="shared" ca="1" si="32"/>
        <v>0</v>
      </c>
      <c r="I41" s="243">
        <f t="shared" ca="1" si="32"/>
        <v>0</v>
      </c>
      <c r="J41" s="243">
        <f t="shared" ca="1" si="32"/>
        <v>0</v>
      </c>
      <c r="K41" s="243">
        <f t="shared" ca="1" si="32"/>
        <v>0</v>
      </c>
      <c r="L41" s="243">
        <f t="shared" ca="1" si="32"/>
        <v>0</v>
      </c>
      <c r="M41" s="243">
        <f t="shared" ca="1" si="32"/>
        <v>0</v>
      </c>
      <c r="N41" s="243">
        <f t="shared" ca="1" si="32"/>
        <v>0</v>
      </c>
      <c r="O41" s="243">
        <f t="shared" ca="1" si="32"/>
        <v>0</v>
      </c>
      <c r="P41" s="243">
        <f t="shared" ca="1" si="32"/>
        <v>0</v>
      </c>
      <c r="Q41" s="243">
        <f t="shared" ca="1" si="32"/>
        <v>0</v>
      </c>
      <c r="R41" s="243">
        <f t="shared" ca="1" si="32"/>
        <v>0</v>
      </c>
      <c r="S41" s="243">
        <f t="shared" ca="1" si="32"/>
        <v>0</v>
      </c>
      <c r="T41" s="243">
        <f t="shared" ca="1" si="32"/>
        <v>0</v>
      </c>
      <c r="U41" s="243">
        <f t="shared" ca="1" si="32"/>
        <v>0</v>
      </c>
      <c r="V41" s="243">
        <f t="shared" ca="1" si="32"/>
        <v>0</v>
      </c>
      <c r="W41" s="243">
        <f t="shared" ca="1" si="32"/>
        <v>0</v>
      </c>
      <c r="X41" s="243">
        <f t="shared" ref="X41:CI47" ca="1" si="42">OFFSET(INDIRECT("'"&amp;Opt_alt&amp;"'!H12"),$A41,X$5)*$DF41</f>
        <v>0</v>
      </c>
      <c r="Y41" s="243">
        <f t="shared" ca="1" si="42"/>
        <v>0</v>
      </c>
      <c r="Z41" s="243">
        <f t="shared" ca="1" si="42"/>
        <v>0</v>
      </c>
      <c r="AA41" s="243">
        <f t="shared" ca="1" si="42"/>
        <v>0</v>
      </c>
      <c r="AB41" s="243">
        <f t="shared" ca="1" si="42"/>
        <v>0</v>
      </c>
      <c r="AC41" s="243">
        <f t="shared" ca="1" si="42"/>
        <v>0</v>
      </c>
      <c r="AD41" s="243">
        <f t="shared" ca="1" si="42"/>
        <v>0</v>
      </c>
      <c r="AE41" s="243">
        <f t="shared" ca="1" si="42"/>
        <v>0</v>
      </c>
      <c r="AF41" s="243">
        <f t="shared" ca="1" si="42"/>
        <v>0</v>
      </c>
      <c r="AG41" s="243">
        <f t="shared" ca="1" si="42"/>
        <v>0</v>
      </c>
      <c r="AH41" s="243">
        <f t="shared" ca="1" si="42"/>
        <v>0</v>
      </c>
      <c r="AI41" s="243">
        <f t="shared" ca="1" si="42"/>
        <v>0</v>
      </c>
      <c r="AJ41" s="243">
        <f t="shared" ca="1" si="42"/>
        <v>0</v>
      </c>
      <c r="AK41" s="243">
        <f t="shared" ca="1" si="42"/>
        <v>0</v>
      </c>
      <c r="AL41" s="243">
        <f t="shared" ca="1" si="42"/>
        <v>0</v>
      </c>
      <c r="AM41" s="243">
        <f t="shared" ca="1" si="42"/>
        <v>0</v>
      </c>
      <c r="AN41" s="243">
        <f t="shared" ca="1" si="42"/>
        <v>0</v>
      </c>
      <c r="AO41" s="243">
        <f t="shared" ca="1" si="42"/>
        <v>0</v>
      </c>
      <c r="AP41" s="243">
        <f t="shared" ca="1" si="42"/>
        <v>0</v>
      </c>
      <c r="AQ41" s="243">
        <f t="shared" ca="1" si="42"/>
        <v>0</v>
      </c>
      <c r="AR41" s="243">
        <f t="shared" ca="1" si="42"/>
        <v>0</v>
      </c>
      <c r="AS41" s="243">
        <f t="shared" ca="1" si="42"/>
        <v>0</v>
      </c>
      <c r="AT41" s="243">
        <f t="shared" ca="1" si="42"/>
        <v>0</v>
      </c>
      <c r="AU41" s="243">
        <f t="shared" ca="1" si="42"/>
        <v>0</v>
      </c>
      <c r="AV41" s="243">
        <f t="shared" ca="1" si="42"/>
        <v>0</v>
      </c>
      <c r="AW41" s="243">
        <f t="shared" ca="1" si="42"/>
        <v>0</v>
      </c>
      <c r="AX41" s="243">
        <f t="shared" ca="1" si="42"/>
        <v>0</v>
      </c>
      <c r="AY41" s="243">
        <f t="shared" ca="1" si="42"/>
        <v>0</v>
      </c>
      <c r="AZ41" s="243">
        <f t="shared" ca="1" si="42"/>
        <v>0</v>
      </c>
      <c r="BA41" s="243">
        <f t="shared" ca="1" si="42"/>
        <v>0</v>
      </c>
      <c r="BB41" s="243">
        <f t="shared" ca="1" si="42"/>
        <v>0</v>
      </c>
      <c r="BC41" s="243">
        <f t="shared" ca="1" si="42"/>
        <v>0</v>
      </c>
      <c r="BD41" s="243">
        <f t="shared" ca="1" si="42"/>
        <v>0</v>
      </c>
      <c r="BE41" s="243">
        <f t="shared" ca="1" si="42"/>
        <v>0</v>
      </c>
      <c r="BF41" s="243">
        <f t="shared" ca="1" si="42"/>
        <v>0</v>
      </c>
      <c r="BG41" s="243">
        <f t="shared" ca="1" si="42"/>
        <v>0</v>
      </c>
      <c r="BH41" s="243">
        <f t="shared" ca="1" si="42"/>
        <v>0</v>
      </c>
      <c r="BI41" s="243">
        <f t="shared" ca="1" si="42"/>
        <v>0</v>
      </c>
      <c r="BJ41" s="243">
        <f t="shared" ca="1" si="42"/>
        <v>0</v>
      </c>
      <c r="BK41" s="243">
        <f t="shared" ca="1" si="42"/>
        <v>0</v>
      </c>
      <c r="BL41" s="243">
        <f t="shared" ca="1" si="42"/>
        <v>0</v>
      </c>
      <c r="BM41" s="243">
        <f t="shared" ca="1" si="42"/>
        <v>0</v>
      </c>
      <c r="BN41" s="243">
        <f t="shared" ca="1" si="42"/>
        <v>0</v>
      </c>
      <c r="BO41" s="243">
        <f t="shared" ca="1" si="42"/>
        <v>0</v>
      </c>
      <c r="BP41" s="243">
        <f t="shared" ca="1" si="42"/>
        <v>0</v>
      </c>
      <c r="BQ41" s="243">
        <f t="shared" ca="1" si="42"/>
        <v>0</v>
      </c>
      <c r="BR41" s="243">
        <f t="shared" ca="1" si="42"/>
        <v>0</v>
      </c>
      <c r="BS41" s="243">
        <f t="shared" ca="1" si="42"/>
        <v>0</v>
      </c>
      <c r="BT41" s="243">
        <f t="shared" ca="1" si="42"/>
        <v>0</v>
      </c>
      <c r="BU41" s="243">
        <f t="shared" ca="1" si="42"/>
        <v>0</v>
      </c>
      <c r="BV41" s="243">
        <f t="shared" ca="1" si="42"/>
        <v>0</v>
      </c>
      <c r="BW41" s="243">
        <f t="shared" ca="1" si="42"/>
        <v>0</v>
      </c>
      <c r="BX41" s="243">
        <f t="shared" ca="1" si="42"/>
        <v>0</v>
      </c>
      <c r="BY41" s="243">
        <f t="shared" ca="1" si="42"/>
        <v>0</v>
      </c>
      <c r="BZ41" s="243">
        <f t="shared" ca="1" si="42"/>
        <v>0</v>
      </c>
      <c r="CA41" s="243">
        <f t="shared" ca="1" si="42"/>
        <v>0</v>
      </c>
      <c r="CB41" s="243">
        <f t="shared" ca="1" si="42"/>
        <v>0</v>
      </c>
      <c r="CC41" s="243">
        <f t="shared" ca="1" si="42"/>
        <v>0</v>
      </c>
      <c r="CD41" s="243">
        <f t="shared" ca="1" si="42"/>
        <v>0</v>
      </c>
      <c r="CE41" s="243">
        <f t="shared" ca="1" si="42"/>
        <v>0</v>
      </c>
      <c r="CF41" s="243">
        <f t="shared" ca="1" si="42"/>
        <v>0</v>
      </c>
      <c r="CG41" s="243">
        <f t="shared" ca="1" si="42"/>
        <v>0</v>
      </c>
      <c r="CH41" s="243">
        <f t="shared" ca="1" si="42"/>
        <v>0</v>
      </c>
      <c r="CI41" s="243">
        <f t="shared" ca="1" si="42"/>
        <v>0</v>
      </c>
      <c r="CJ41" s="243">
        <f t="shared" ca="1" si="41"/>
        <v>0</v>
      </c>
      <c r="CK41" s="243">
        <f t="shared" ca="1" si="41"/>
        <v>0</v>
      </c>
      <c r="CL41" s="243">
        <f t="shared" ca="1" si="41"/>
        <v>0</v>
      </c>
      <c r="CM41" s="243">
        <f t="shared" ca="1" si="41"/>
        <v>0</v>
      </c>
      <c r="CN41" s="243">
        <f t="shared" ca="1" si="41"/>
        <v>0</v>
      </c>
      <c r="CO41" s="243">
        <f t="shared" ca="1" si="41"/>
        <v>0</v>
      </c>
      <c r="CP41" s="243">
        <f t="shared" ca="1" si="41"/>
        <v>0</v>
      </c>
      <c r="CQ41" s="243">
        <f t="shared" ca="1" si="41"/>
        <v>0</v>
      </c>
      <c r="CR41" s="243">
        <f t="shared" ca="1" si="41"/>
        <v>0</v>
      </c>
      <c r="CS41" s="243">
        <f t="shared" ca="1" si="41"/>
        <v>0</v>
      </c>
      <c r="CT41" s="243">
        <f t="shared" ca="1" si="41"/>
        <v>0</v>
      </c>
      <c r="CU41" s="243">
        <f t="shared" ca="1" si="41"/>
        <v>0</v>
      </c>
      <c r="CV41" s="243">
        <f t="shared" ca="1" si="41"/>
        <v>0</v>
      </c>
      <c r="CW41" s="243">
        <f t="shared" ca="1" si="41"/>
        <v>0</v>
      </c>
      <c r="CX41" s="243">
        <f t="shared" ca="1" si="41"/>
        <v>0</v>
      </c>
      <c r="CY41" s="243">
        <f t="shared" ca="1" si="41"/>
        <v>0</v>
      </c>
      <c r="CZ41" s="243">
        <f t="shared" ca="1" si="41"/>
        <v>0</v>
      </c>
      <c r="DA41" s="243">
        <f t="shared" ca="1" si="41"/>
        <v>0</v>
      </c>
      <c r="DB41" s="243">
        <f t="shared" ca="1" si="41"/>
        <v>0</v>
      </c>
      <c r="DC41" s="243">
        <f t="shared" ca="1" si="41"/>
        <v>0</v>
      </c>
      <c r="DE41" s="113" t="str">
        <f t="shared" ca="1" si="20"/>
        <v>D.3.4.</v>
      </c>
      <c r="DF41">
        <f t="shared" ca="1" si="35"/>
        <v>1</v>
      </c>
      <c r="DG41">
        <f t="shared" ca="1" si="36"/>
        <v>21</v>
      </c>
      <c r="DH41">
        <v>0</v>
      </c>
    </row>
    <row r="42" spans="1:112" hidden="1">
      <c r="A42" s="68">
        <v>30</v>
      </c>
      <c r="B42" s="240" t="str">
        <f t="shared" ca="1" si="12"/>
        <v>D.3.5.</v>
      </c>
      <c r="C42" s="241" t="str">
        <f t="shared" ca="1" si="13"/>
        <v>Veikla</v>
      </c>
      <c r="D42" s="245"/>
      <c r="E42" s="242">
        <f t="shared" ca="1" si="14"/>
        <v>0.21</v>
      </c>
      <c r="F42" s="171">
        <f ca="1">H42+NPV(FD,I42:INDEX(I42:DC42,PAL))</f>
        <v>0</v>
      </c>
      <c r="G42" s="171">
        <f ca="1">SUMIF($H$5:$DC$5,"&lt;="&amp;PAL,$H42:$DC42)</f>
        <v>0</v>
      </c>
      <c r="H42" s="243">
        <f t="shared" ca="1" si="32"/>
        <v>0</v>
      </c>
      <c r="I42" s="243">
        <f t="shared" ca="1" si="32"/>
        <v>0</v>
      </c>
      <c r="J42" s="243">
        <f t="shared" ca="1" si="32"/>
        <v>0</v>
      </c>
      <c r="K42" s="243">
        <f t="shared" ca="1" si="32"/>
        <v>0</v>
      </c>
      <c r="L42" s="243">
        <f t="shared" ca="1" si="32"/>
        <v>0</v>
      </c>
      <c r="M42" s="243">
        <f t="shared" ca="1" si="32"/>
        <v>0</v>
      </c>
      <c r="N42" s="243">
        <f t="shared" ca="1" si="32"/>
        <v>0</v>
      </c>
      <c r="O42" s="243">
        <f t="shared" ca="1" si="32"/>
        <v>0</v>
      </c>
      <c r="P42" s="243">
        <f t="shared" ca="1" si="32"/>
        <v>0</v>
      </c>
      <c r="Q42" s="243">
        <f t="shared" ca="1" si="32"/>
        <v>0</v>
      </c>
      <c r="R42" s="243">
        <f t="shared" ca="1" si="32"/>
        <v>0</v>
      </c>
      <c r="S42" s="243">
        <f t="shared" ca="1" si="32"/>
        <v>0</v>
      </c>
      <c r="T42" s="243">
        <f t="shared" ca="1" si="32"/>
        <v>0</v>
      </c>
      <c r="U42" s="243">
        <f t="shared" ca="1" si="32"/>
        <v>0</v>
      </c>
      <c r="V42" s="243">
        <f t="shared" ca="1" si="32"/>
        <v>0</v>
      </c>
      <c r="W42" s="243">
        <f t="shared" ca="1" si="32"/>
        <v>0</v>
      </c>
      <c r="X42" s="243">
        <f t="shared" ca="1" si="42"/>
        <v>0</v>
      </c>
      <c r="Y42" s="243">
        <f t="shared" ca="1" si="42"/>
        <v>0</v>
      </c>
      <c r="Z42" s="243">
        <f t="shared" ca="1" si="42"/>
        <v>0</v>
      </c>
      <c r="AA42" s="243">
        <f t="shared" ca="1" si="42"/>
        <v>0</v>
      </c>
      <c r="AB42" s="243">
        <f t="shared" ca="1" si="42"/>
        <v>0</v>
      </c>
      <c r="AC42" s="243">
        <f t="shared" ca="1" si="42"/>
        <v>0</v>
      </c>
      <c r="AD42" s="243">
        <f t="shared" ca="1" si="42"/>
        <v>0</v>
      </c>
      <c r="AE42" s="243">
        <f t="shared" ca="1" si="42"/>
        <v>0</v>
      </c>
      <c r="AF42" s="243">
        <f t="shared" ca="1" si="42"/>
        <v>0</v>
      </c>
      <c r="AG42" s="243">
        <f t="shared" ca="1" si="42"/>
        <v>0</v>
      </c>
      <c r="AH42" s="243">
        <f t="shared" ca="1" si="42"/>
        <v>0</v>
      </c>
      <c r="AI42" s="243">
        <f t="shared" ca="1" si="42"/>
        <v>0</v>
      </c>
      <c r="AJ42" s="243">
        <f t="shared" ca="1" si="42"/>
        <v>0</v>
      </c>
      <c r="AK42" s="243">
        <f t="shared" ca="1" si="42"/>
        <v>0</v>
      </c>
      <c r="AL42" s="243">
        <f t="shared" ca="1" si="42"/>
        <v>0</v>
      </c>
      <c r="AM42" s="243">
        <f t="shared" ca="1" si="42"/>
        <v>0</v>
      </c>
      <c r="AN42" s="243">
        <f t="shared" ca="1" si="42"/>
        <v>0</v>
      </c>
      <c r="AO42" s="243">
        <f t="shared" ca="1" si="42"/>
        <v>0</v>
      </c>
      <c r="AP42" s="243">
        <f t="shared" ca="1" si="42"/>
        <v>0</v>
      </c>
      <c r="AQ42" s="243">
        <f t="shared" ca="1" si="42"/>
        <v>0</v>
      </c>
      <c r="AR42" s="243">
        <f t="shared" ca="1" si="42"/>
        <v>0</v>
      </c>
      <c r="AS42" s="243">
        <f t="shared" ca="1" si="42"/>
        <v>0</v>
      </c>
      <c r="AT42" s="243">
        <f t="shared" ca="1" si="42"/>
        <v>0</v>
      </c>
      <c r="AU42" s="243">
        <f t="shared" ca="1" si="42"/>
        <v>0</v>
      </c>
      <c r="AV42" s="243">
        <f t="shared" ca="1" si="42"/>
        <v>0</v>
      </c>
      <c r="AW42" s="243">
        <f t="shared" ca="1" si="42"/>
        <v>0</v>
      </c>
      <c r="AX42" s="243">
        <f t="shared" ca="1" si="42"/>
        <v>0</v>
      </c>
      <c r="AY42" s="243">
        <f t="shared" ca="1" si="42"/>
        <v>0</v>
      </c>
      <c r="AZ42" s="243">
        <f t="shared" ca="1" si="42"/>
        <v>0</v>
      </c>
      <c r="BA42" s="243">
        <f t="shared" ca="1" si="42"/>
        <v>0</v>
      </c>
      <c r="BB42" s="243">
        <f t="shared" ca="1" si="42"/>
        <v>0</v>
      </c>
      <c r="BC42" s="243">
        <f t="shared" ca="1" si="42"/>
        <v>0</v>
      </c>
      <c r="BD42" s="243">
        <f t="shared" ca="1" si="42"/>
        <v>0</v>
      </c>
      <c r="BE42" s="243">
        <f t="shared" ca="1" si="42"/>
        <v>0</v>
      </c>
      <c r="BF42" s="243">
        <f t="shared" ca="1" si="42"/>
        <v>0</v>
      </c>
      <c r="BG42" s="243">
        <f t="shared" ca="1" si="42"/>
        <v>0</v>
      </c>
      <c r="BH42" s="243">
        <f t="shared" ca="1" si="42"/>
        <v>0</v>
      </c>
      <c r="BI42" s="243">
        <f t="shared" ca="1" si="42"/>
        <v>0</v>
      </c>
      <c r="BJ42" s="243">
        <f t="shared" ca="1" si="42"/>
        <v>0</v>
      </c>
      <c r="BK42" s="243">
        <f t="shared" ca="1" si="42"/>
        <v>0</v>
      </c>
      <c r="BL42" s="243">
        <f t="shared" ca="1" si="42"/>
        <v>0</v>
      </c>
      <c r="BM42" s="243">
        <f t="shared" ca="1" si="42"/>
        <v>0</v>
      </c>
      <c r="BN42" s="243">
        <f t="shared" ca="1" si="42"/>
        <v>0</v>
      </c>
      <c r="BO42" s="243">
        <f t="shared" ca="1" si="42"/>
        <v>0</v>
      </c>
      <c r="BP42" s="243">
        <f t="shared" ca="1" si="42"/>
        <v>0</v>
      </c>
      <c r="BQ42" s="243">
        <f t="shared" ca="1" si="42"/>
        <v>0</v>
      </c>
      <c r="BR42" s="243">
        <f t="shared" ca="1" si="42"/>
        <v>0</v>
      </c>
      <c r="BS42" s="243">
        <f t="shared" ca="1" si="42"/>
        <v>0</v>
      </c>
      <c r="BT42" s="243">
        <f t="shared" ca="1" si="42"/>
        <v>0</v>
      </c>
      <c r="BU42" s="243">
        <f t="shared" ca="1" si="42"/>
        <v>0</v>
      </c>
      <c r="BV42" s="243">
        <f t="shared" ca="1" si="42"/>
        <v>0</v>
      </c>
      <c r="BW42" s="243">
        <f t="shared" ca="1" si="42"/>
        <v>0</v>
      </c>
      <c r="BX42" s="243">
        <f t="shared" ca="1" si="42"/>
        <v>0</v>
      </c>
      <c r="BY42" s="243">
        <f t="shared" ca="1" si="42"/>
        <v>0</v>
      </c>
      <c r="BZ42" s="243">
        <f t="shared" ca="1" si="42"/>
        <v>0</v>
      </c>
      <c r="CA42" s="243">
        <f t="shared" ca="1" si="42"/>
        <v>0</v>
      </c>
      <c r="CB42" s="243">
        <f t="shared" ca="1" si="42"/>
        <v>0</v>
      </c>
      <c r="CC42" s="243">
        <f t="shared" ca="1" si="42"/>
        <v>0</v>
      </c>
      <c r="CD42" s="243">
        <f t="shared" ca="1" si="42"/>
        <v>0</v>
      </c>
      <c r="CE42" s="243">
        <f t="shared" ca="1" si="42"/>
        <v>0</v>
      </c>
      <c r="CF42" s="243">
        <f t="shared" ca="1" si="42"/>
        <v>0</v>
      </c>
      <c r="CG42" s="243">
        <f t="shared" ca="1" si="42"/>
        <v>0</v>
      </c>
      <c r="CH42" s="243">
        <f t="shared" ca="1" si="42"/>
        <v>0</v>
      </c>
      <c r="CI42" s="243">
        <f t="shared" ca="1" si="42"/>
        <v>0</v>
      </c>
      <c r="CJ42" s="243">
        <f t="shared" ca="1" si="41"/>
        <v>0</v>
      </c>
      <c r="CK42" s="243">
        <f t="shared" ca="1" si="41"/>
        <v>0</v>
      </c>
      <c r="CL42" s="243">
        <f t="shared" ca="1" si="41"/>
        <v>0</v>
      </c>
      <c r="CM42" s="243">
        <f t="shared" ca="1" si="41"/>
        <v>0</v>
      </c>
      <c r="CN42" s="243">
        <f t="shared" ca="1" si="41"/>
        <v>0</v>
      </c>
      <c r="CO42" s="243">
        <f t="shared" ca="1" si="41"/>
        <v>0</v>
      </c>
      <c r="CP42" s="243">
        <f t="shared" ca="1" si="41"/>
        <v>0</v>
      </c>
      <c r="CQ42" s="243">
        <f t="shared" ca="1" si="41"/>
        <v>0</v>
      </c>
      <c r="CR42" s="243">
        <f t="shared" ca="1" si="41"/>
        <v>0</v>
      </c>
      <c r="CS42" s="243">
        <f t="shared" ca="1" si="41"/>
        <v>0</v>
      </c>
      <c r="CT42" s="243">
        <f t="shared" ca="1" si="41"/>
        <v>0</v>
      </c>
      <c r="CU42" s="243">
        <f t="shared" ca="1" si="41"/>
        <v>0</v>
      </c>
      <c r="CV42" s="243">
        <f t="shared" ca="1" si="41"/>
        <v>0</v>
      </c>
      <c r="CW42" s="243">
        <f t="shared" ca="1" si="41"/>
        <v>0</v>
      </c>
      <c r="CX42" s="243">
        <f t="shared" ca="1" si="41"/>
        <v>0</v>
      </c>
      <c r="CY42" s="243">
        <f t="shared" ca="1" si="41"/>
        <v>0</v>
      </c>
      <c r="CZ42" s="243">
        <f t="shared" ca="1" si="41"/>
        <v>0</v>
      </c>
      <c r="DA42" s="243">
        <f t="shared" ca="1" si="41"/>
        <v>0</v>
      </c>
      <c r="DB42" s="243">
        <f t="shared" ca="1" si="41"/>
        <v>0</v>
      </c>
      <c r="DC42" s="243">
        <f t="shared" ca="1" si="41"/>
        <v>0</v>
      </c>
      <c r="DE42" s="113" t="str">
        <f t="shared" ca="1" si="20"/>
        <v>D.3.5.</v>
      </c>
      <c r="DF42">
        <f t="shared" ca="1" si="35"/>
        <v>1</v>
      </c>
      <c r="DG42">
        <f t="shared" ca="1" si="36"/>
        <v>21</v>
      </c>
      <c r="DH42">
        <v>0</v>
      </c>
    </row>
    <row r="43" spans="1:112" hidden="1">
      <c r="A43" s="68">
        <v>31</v>
      </c>
      <c r="B43" s="240" t="str">
        <f t="shared" ca="1" si="12"/>
        <v>D.3.6.</v>
      </c>
      <c r="C43" s="241" t="str">
        <f t="shared" ca="1" si="13"/>
        <v>Veikla</v>
      </c>
      <c r="D43" s="245"/>
      <c r="E43" s="242">
        <f t="shared" ca="1" si="14"/>
        <v>0.21</v>
      </c>
      <c r="F43" s="171">
        <f ca="1">H43+NPV(FD,I43:INDEX(I43:DC43,PAL))</f>
        <v>0</v>
      </c>
      <c r="G43" s="171">
        <f ca="1">SUMIF($H$5:$DC$5,"&lt;="&amp;PAL,$H43:$DC43)</f>
        <v>0</v>
      </c>
      <c r="H43" s="243">
        <f t="shared" ca="1" si="32"/>
        <v>0</v>
      </c>
      <c r="I43" s="243">
        <f t="shared" ca="1" si="32"/>
        <v>0</v>
      </c>
      <c r="J43" s="243">
        <f t="shared" ca="1" si="32"/>
        <v>0</v>
      </c>
      <c r="K43" s="243">
        <f t="shared" ca="1" si="32"/>
        <v>0</v>
      </c>
      <c r="L43" s="243">
        <f t="shared" ca="1" si="32"/>
        <v>0</v>
      </c>
      <c r="M43" s="243">
        <f t="shared" ca="1" si="32"/>
        <v>0</v>
      </c>
      <c r="N43" s="243">
        <f t="shared" ca="1" si="32"/>
        <v>0</v>
      </c>
      <c r="O43" s="243">
        <f t="shared" ca="1" si="32"/>
        <v>0</v>
      </c>
      <c r="P43" s="243">
        <f t="shared" ca="1" si="32"/>
        <v>0</v>
      </c>
      <c r="Q43" s="243">
        <f t="shared" ca="1" si="32"/>
        <v>0</v>
      </c>
      <c r="R43" s="243">
        <f t="shared" ca="1" si="32"/>
        <v>0</v>
      </c>
      <c r="S43" s="243">
        <f t="shared" ca="1" si="32"/>
        <v>0</v>
      </c>
      <c r="T43" s="243">
        <f t="shared" ca="1" si="32"/>
        <v>0</v>
      </c>
      <c r="U43" s="243">
        <f t="shared" ca="1" si="32"/>
        <v>0</v>
      </c>
      <c r="V43" s="243">
        <f t="shared" ca="1" si="32"/>
        <v>0</v>
      </c>
      <c r="W43" s="243">
        <f t="shared" ref="W43:CD47" ca="1" si="43">OFFSET(INDIRECT("'"&amp;Opt_alt&amp;"'!H12"),$A43,W$5)*$DF43</f>
        <v>0</v>
      </c>
      <c r="X43" s="243">
        <f t="shared" ca="1" si="43"/>
        <v>0</v>
      </c>
      <c r="Y43" s="243">
        <f t="shared" ca="1" si="43"/>
        <v>0</v>
      </c>
      <c r="Z43" s="243">
        <f t="shared" ca="1" si="43"/>
        <v>0</v>
      </c>
      <c r="AA43" s="243">
        <f t="shared" ca="1" si="43"/>
        <v>0</v>
      </c>
      <c r="AB43" s="243">
        <f t="shared" ca="1" si="43"/>
        <v>0</v>
      </c>
      <c r="AC43" s="243">
        <f t="shared" ca="1" si="43"/>
        <v>0</v>
      </c>
      <c r="AD43" s="243">
        <f t="shared" ca="1" si="43"/>
        <v>0</v>
      </c>
      <c r="AE43" s="243">
        <f t="shared" ca="1" si="43"/>
        <v>0</v>
      </c>
      <c r="AF43" s="243">
        <f t="shared" ca="1" si="43"/>
        <v>0</v>
      </c>
      <c r="AG43" s="243">
        <f t="shared" ca="1" si="43"/>
        <v>0</v>
      </c>
      <c r="AH43" s="243">
        <f t="shared" ca="1" si="43"/>
        <v>0</v>
      </c>
      <c r="AI43" s="243">
        <f t="shared" ca="1" si="43"/>
        <v>0</v>
      </c>
      <c r="AJ43" s="243">
        <f t="shared" ca="1" si="43"/>
        <v>0</v>
      </c>
      <c r="AK43" s="243">
        <f t="shared" ca="1" si="43"/>
        <v>0</v>
      </c>
      <c r="AL43" s="243">
        <f t="shared" ca="1" si="43"/>
        <v>0</v>
      </c>
      <c r="AM43" s="243">
        <f t="shared" ca="1" si="43"/>
        <v>0</v>
      </c>
      <c r="AN43" s="243">
        <f t="shared" ca="1" si="43"/>
        <v>0</v>
      </c>
      <c r="AO43" s="243">
        <f t="shared" ca="1" si="43"/>
        <v>0</v>
      </c>
      <c r="AP43" s="243">
        <f t="shared" ca="1" si="43"/>
        <v>0</v>
      </c>
      <c r="AQ43" s="243">
        <f t="shared" ca="1" si="43"/>
        <v>0</v>
      </c>
      <c r="AR43" s="243">
        <f t="shared" ca="1" si="43"/>
        <v>0</v>
      </c>
      <c r="AS43" s="243">
        <f t="shared" ca="1" si="43"/>
        <v>0</v>
      </c>
      <c r="AT43" s="243">
        <f t="shared" ca="1" si="43"/>
        <v>0</v>
      </c>
      <c r="AU43" s="243">
        <f t="shared" ca="1" si="43"/>
        <v>0</v>
      </c>
      <c r="AV43" s="243">
        <f t="shared" ca="1" si="43"/>
        <v>0</v>
      </c>
      <c r="AW43" s="243">
        <f t="shared" ca="1" si="43"/>
        <v>0</v>
      </c>
      <c r="AX43" s="243">
        <f t="shared" ca="1" si="43"/>
        <v>0</v>
      </c>
      <c r="AY43" s="243">
        <f t="shared" ca="1" si="43"/>
        <v>0</v>
      </c>
      <c r="AZ43" s="243">
        <f t="shared" ca="1" si="43"/>
        <v>0</v>
      </c>
      <c r="BA43" s="243">
        <f t="shared" ca="1" si="43"/>
        <v>0</v>
      </c>
      <c r="BB43" s="243">
        <f t="shared" ca="1" si="43"/>
        <v>0</v>
      </c>
      <c r="BC43" s="243">
        <f t="shared" ca="1" si="43"/>
        <v>0</v>
      </c>
      <c r="BD43" s="243">
        <f t="shared" ca="1" si="43"/>
        <v>0</v>
      </c>
      <c r="BE43" s="243">
        <f t="shared" ca="1" si="43"/>
        <v>0</v>
      </c>
      <c r="BF43" s="243">
        <f t="shared" ca="1" si="43"/>
        <v>0</v>
      </c>
      <c r="BG43" s="243">
        <f t="shared" ca="1" si="43"/>
        <v>0</v>
      </c>
      <c r="BH43" s="243">
        <f t="shared" ca="1" si="43"/>
        <v>0</v>
      </c>
      <c r="BI43" s="243">
        <f t="shared" ca="1" si="43"/>
        <v>0</v>
      </c>
      <c r="BJ43" s="243">
        <f t="shared" ca="1" si="43"/>
        <v>0</v>
      </c>
      <c r="BK43" s="243">
        <f t="shared" ca="1" si="43"/>
        <v>0</v>
      </c>
      <c r="BL43" s="243">
        <f t="shared" ca="1" si="43"/>
        <v>0</v>
      </c>
      <c r="BM43" s="243">
        <f t="shared" ca="1" si="43"/>
        <v>0</v>
      </c>
      <c r="BN43" s="243">
        <f t="shared" ca="1" si="43"/>
        <v>0</v>
      </c>
      <c r="BO43" s="243">
        <f t="shared" ca="1" si="43"/>
        <v>0</v>
      </c>
      <c r="BP43" s="243">
        <f t="shared" ca="1" si="43"/>
        <v>0</v>
      </c>
      <c r="BQ43" s="243">
        <f t="shared" ca="1" si="43"/>
        <v>0</v>
      </c>
      <c r="BR43" s="243">
        <f t="shared" ca="1" si="43"/>
        <v>0</v>
      </c>
      <c r="BS43" s="243">
        <f t="shared" ca="1" si="43"/>
        <v>0</v>
      </c>
      <c r="BT43" s="243">
        <f t="shared" ca="1" si="42"/>
        <v>0</v>
      </c>
      <c r="BU43" s="243">
        <f t="shared" ca="1" si="42"/>
        <v>0</v>
      </c>
      <c r="BV43" s="243">
        <f t="shared" ca="1" si="42"/>
        <v>0</v>
      </c>
      <c r="BW43" s="243">
        <f t="shared" ca="1" si="42"/>
        <v>0</v>
      </c>
      <c r="BX43" s="243">
        <f t="shared" ca="1" si="42"/>
        <v>0</v>
      </c>
      <c r="BY43" s="243">
        <f t="shared" ca="1" si="42"/>
        <v>0</v>
      </c>
      <c r="BZ43" s="243">
        <f t="shared" ca="1" si="42"/>
        <v>0</v>
      </c>
      <c r="CA43" s="243">
        <f t="shared" ca="1" si="42"/>
        <v>0</v>
      </c>
      <c r="CB43" s="243">
        <f t="shared" ca="1" si="42"/>
        <v>0</v>
      </c>
      <c r="CC43" s="243">
        <f t="shared" ca="1" si="42"/>
        <v>0</v>
      </c>
      <c r="CD43" s="243">
        <f t="shared" ca="1" si="42"/>
        <v>0</v>
      </c>
      <c r="CE43" s="243">
        <f t="shared" ca="1" si="42"/>
        <v>0</v>
      </c>
      <c r="CF43" s="243">
        <f t="shared" ca="1" si="42"/>
        <v>0</v>
      </c>
      <c r="CG43" s="243">
        <f t="shared" ca="1" si="42"/>
        <v>0</v>
      </c>
      <c r="CH43" s="243">
        <f t="shared" ca="1" si="42"/>
        <v>0</v>
      </c>
      <c r="CI43" s="243">
        <f t="shared" ca="1" si="42"/>
        <v>0</v>
      </c>
      <c r="CJ43" s="243">
        <f t="shared" ca="1" si="41"/>
        <v>0</v>
      </c>
      <c r="CK43" s="243">
        <f t="shared" ca="1" si="41"/>
        <v>0</v>
      </c>
      <c r="CL43" s="243">
        <f t="shared" ca="1" si="41"/>
        <v>0</v>
      </c>
      <c r="CM43" s="243">
        <f t="shared" ca="1" si="41"/>
        <v>0</v>
      </c>
      <c r="CN43" s="243">
        <f t="shared" ca="1" si="41"/>
        <v>0</v>
      </c>
      <c r="CO43" s="243">
        <f t="shared" ca="1" si="41"/>
        <v>0</v>
      </c>
      <c r="CP43" s="243">
        <f t="shared" ca="1" si="41"/>
        <v>0</v>
      </c>
      <c r="CQ43" s="243">
        <f t="shared" ca="1" si="41"/>
        <v>0</v>
      </c>
      <c r="CR43" s="243">
        <f t="shared" ca="1" si="41"/>
        <v>0</v>
      </c>
      <c r="CS43" s="243">
        <f t="shared" ca="1" si="41"/>
        <v>0</v>
      </c>
      <c r="CT43" s="243">
        <f t="shared" ca="1" si="41"/>
        <v>0</v>
      </c>
      <c r="CU43" s="243">
        <f t="shared" ca="1" si="41"/>
        <v>0</v>
      </c>
      <c r="CV43" s="243">
        <f t="shared" ca="1" si="41"/>
        <v>0</v>
      </c>
      <c r="CW43" s="243">
        <f t="shared" ca="1" si="41"/>
        <v>0</v>
      </c>
      <c r="CX43" s="243">
        <f t="shared" ca="1" si="41"/>
        <v>0</v>
      </c>
      <c r="CY43" s="243">
        <f t="shared" ca="1" si="41"/>
        <v>0</v>
      </c>
      <c r="CZ43" s="243">
        <f t="shared" ca="1" si="41"/>
        <v>0</v>
      </c>
      <c r="DA43" s="243">
        <f t="shared" ca="1" si="41"/>
        <v>0</v>
      </c>
      <c r="DB43" s="243">
        <f t="shared" ca="1" si="41"/>
        <v>0</v>
      </c>
      <c r="DC43" s="243">
        <f t="shared" ca="1" si="41"/>
        <v>0</v>
      </c>
      <c r="DE43" s="113" t="str">
        <f t="shared" ca="1" si="20"/>
        <v>D.3.6.</v>
      </c>
      <c r="DF43">
        <f t="shared" ca="1" si="35"/>
        <v>1</v>
      </c>
      <c r="DG43">
        <f t="shared" ca="1" si="36"/>
        <v>21</v>
      </c>
      <c r="DH43">
        <v>0</v>
      </c>
    </row>
    <row r="44" spans="1:112" hidden="1">
      <c r="A44" s="68">
        <v>32</v>
      </c>
      <c r="B44" s="240" t="str">
        <f t="shared" ca="1" si="12"/>
        <v>D.3.7.</v>
      </c>
      <c r="C44" s="241" t="str">
        <f t="shared" ca="1" si="13"/>
        <v>Veikla</v>
      </c>
      <c r="D44" s="231"/>
      <c r="E44" s="247">
        <f t="shared" ca="1" si="14"/>
        <v>0.21</v>
      </c>
      <c r="F44" s="171">
        <f ca="1">H44+NPV(FD,I44:INDEX(I44:DC44,PAL))</f>
        <v>0</v>
      </c>
      <c r="G44" s="171">
        <f ca="1">SUMIF($H$5:$DC$5,"&lt;="&amp;PAL,$H44:$DC44)</f>
        <v>0</v>
      </c>
      <c r="H44" s="243">
        <f t="shared" ref="H44:W59" ca="1" si="44">OFFSET(INDIRECT("'"&amp;Opt_alt&amp;"'!H12"),$A44,H$5)*$DF44</f>
        <v>0</v>
      </c>
      <c r="I44" s="243">
        <f t="shared" ca="1" si="44"/>
        <v>0</v>
      </c>
      <c r="J44" s="243">
        <f t="shared" ca="1" si="44"/>
        <v>0</v>
      </c>
      <c r="K44" s="243">
        <f t="shared" ca="1" si="44"/>
        <v>0</v>
      </c>
      <c r="L44" s="243">
        <f t="shared" ca="1" si="44"/>
        <v>0</v>
      </c>
      <c r="M44" s="243">
        <f t="shared" ca="1" si="44"/>
        <v>0</v>
      </c>
      <c r="N44" s="243">
        <f t="shared" ca="1" si="44"/>
        <v>0</v>
      </c>
      <c r="O44" s="243">
        <f t="shared" ca="1" si="44"/>
        <v>0</v>
      </c>
      <c r="P44" s="243">
        <f t="shared" ca="1" si="44"/>
        <v>0</v>
      </c>
      <c r="Q44" s="243">
        <f t="shared" ca="1" si="44"/>
        <v>0</v>
      </c>
      <c r="R44" s="243">
        <f t="shared" ca="1" si="44"/>
        <v>0</v>
      </c>
      <c r="S44" s="243">
        <f t="shared" ca="1" si="44"/>
        <v>0</v>
      </c>
      <c r="T44" s="243">
        <f t="shared" ca="1" si="44"/>
        <v>0</v>
      </c>
      <c r="U44" s="243">
        <f t="shared" ca="1" si="44"/>
        <v>0</v>
      </c>
      <c r="V44" s="243">
        <f t="shared" ca="1" si="44"/>
        <v>0</v>
      </c>
      <c r="W44" s="243">
        <f t="shared" ca="1" si="44"/>
        <v>0</v>
      </c>
      <c r="X44" s="243">
        <f t="shared" ca="1" si="43"/>
        <v>0</v>
      </c>
      <c r="Y44" s="243">
        <f t="shared" ca="1" si="43"/>
        <v>0</v>
      </c>
      <c r="Z44" s="243">
        <f t="shared" ca="1" si="43"/>
        <v>0</v>
      </c>
      <c r="AA44" s="243">
        <f t="shared" ca="1" si="43"/>
        <v>0</v>
      </c>
      <c r="AB44" s="243">
        <f t="shared" ca="1" si="43"/>
        <v>0</v>
      </c>
      <c r="AC44" s="243">
        <f t="shared" ca="1" si="43"/>
        <v>0</v>
      </c>
      <c r="AD44" s="243">
        <f t="shared" ca="1" si="43"/>
        <v>0</v>
      </c>
      <c r="AE44" s="243">
        <f t="shared" ca="1" si="43"/>
        <v>0</v>
      </c>
      <c r="AF44" s="243">
        <f t="shared" ca="1" si="43"/>
        <v>0</v>
      </c>
      <c r="AG44" s="243">
        <f t="shared" ca="1" si="43"/>
        <v>0</v>
      </c>
      <c r="AH44" s="243">
        <f t="shared" ca="1" si="43"/>
        <v>0</v>
      </c>
      <c r="AI44" s="243">
        <f t="shared" ca="1" si="43"/>
        <v>0</v>
      </c>
      <c r="AJ44" s="243">
        <f t="shared" ca="1" si="43"/>
        <v>0</v>
      </c>
      <c r="AK44" s="243">
        <f t="shared" ca="1" si="43"/>
        <v>0</v>
      </c>
      <c r="AL44" s="243">
        <f t="shared" ca="1" si="43"/>
        <v>0</v>
      </c>
      <c r="AM44" s="243">
        <f t="shared" ca="1" si="43"/>
        <v>0</v>
      </c>
      <c r="AN44" s="243">
        <f t="shared" ca="1" si="43"/>
        <v>0</v>
      </c>
      <c r="AO44" s="243">
        <f t="shared" ca="1" si="43"/>
        <v>0</v>
      </c>
      <c r="AP44" s="243">
        <f t="shared" ca="1" si="43"/>
        <v>0</v>
      </c>
      <c r="AQ44" s="243">
        <f t="shared" ca="1" si="43"/>
        <v>0</v>
      </c>
      <c r="AR44" s="243">
        <f t="shared" ca="1" si="43"/>
        <v>0</v>
      </c>
      <c r="AS44" s="243">
        <f t="shared" ca="1" si="43"/>
        <v>0</v>
      </c>
      <c r="AT44" s="243">
        <f t="shared" ca="1" si="43"/>
        <v>0</v>
      </c>
      <c r="AU44" s="243">
        <f t="shared" ca="1" si="43"/>
        <v>0</v>
      </c>
      <c r="AV44" s="243">
        <f t="shared" ca="1" si="43"/>
        <v>0</v>
      </c>
      <c r="AW44" s="243">
        <f t="shared" ca="1" si="43"/>
        <v>0</v>
      </c>
      <c r="AX44" s="243">
        <f t="shared" ca="1" si="43"/>
        <v>0</v>
      </c>
      <c r="AY44" s="243">
        <f t="shared" ca="1" si="43"/>
        <v>0</v>
      </c>
      <c r="AZ44" s="243">
        <f t="shared" ca="1" si="43"/>
        <v>0</v>
      </c>
      <c r="BA44" s="243">
        <f t="shared" ca="1" si="43"/>
        <v>0</v>
      </c>
      <c r="BB44" s="243">
        <f t="shared" ca="1" si="43"/>
        <v>0</v>
      </c>
      <c r="BC44" s="243">
        <f t="shared" ca="1" si="43"/>
        <v>0</v>
      </c>
      <c r="BD44" s="243">
        <f t="shared" ca="1" si="43"/>
        <v>0</v>
      </c>
      <c r="BE44" s="243">
        <f t="shared" ca="1" si="43"/>
        <v>0</v>
      </c>
      <c r="BF44" s="243">
        <f t="shared" ca="1" si="43"/>
        <v>0</v>
      </c>
      <c r="BG44" s="243">
        <f t="shared" ca="1" si="43"/>
        <v>0</v>
      </c>
      <c r="BH44" s="243">
        <f t="shared" ca="1" si="43"/>
        <v>0</v>
      </c>
      <c r="BI44" s="243">
        <f t="shared" ca="1" si="43"/>
        <v>0</v>
      </c>
      <c r="BJ44" s="243">
        <f t="shared" ca="1" si="43"/>
        <v>0</v>
      </c>
      <c r="BK44" s="243">
        <f t="shared" ca="1" si="43"/>
        <v>0</v>
      </c>
      <c r="BL44" s="243">
        <f t="shared" ca="1" si="43"/>
        <v>0</v>
      </c>
      <c r="BM44" s="243">
        <f t="shared" ca="1" si="43"/>
        <v>0</v>
      </c>
      <c r="BN44" s="243">
        <f t="shared" ca="1" si="43"/>
        <v>0</v>
      </c>
      <c r="BO44" s="243">
        <f t="shared" ca="1" si="43"/>
        <v>0</v>
      </c>
      <c r="BP44" s="243">
        <f t="shared" ca="1" si="43"/>
        <v>0</v>
      </c>
      <c r="BQ44" s="243">
        <f t="shared" ca="1" si="43"/>
        <v>0</v>
      </c>
      <c r="BR44" s="243">
        <f t="shared" ca="1" si="43"/>
        <v>0</v>
      </c>
      <c r="BS44" s="243">
        <f t="shared" ca="1" si="43"/>
        <v>0</v>
      </c>
      <c r="BT44" s="243">
        <f t="shared" ca="1" si="43"/>
        <v>0</v>
      </c>
      <c r="BU44" s="243">
        <f t="shared" ca="1" si="42"/>
        <v>0</v>
      </c>
      <c r="BV44" s="243">
        <f t="shared" ca="1" si="42"/>
        <v>0</v>
      </c>
      <c r="BW44" s="243">
        <f t="shared" ca="1" si="42"/>
        <v>0</v>
      </c>
      <c r="BX44" s="243">
        <f t="shared" ca="1" si="42"/>
        <v>0</v>
      </c>
      <c r="BY44" s="243">
        <f t="shared" ca="1" si="42"/>
        <v>0</v>
      </c>
      <c r="BZ44" s="243">
        <f t="shared" ca="1" si="42"/>
        <v>0</v>
      </c>
      <c r="CA44" s="243">
        <f t="shared" ca="1" si="42"/>
        <v>0</v>
      </c>
      <c r="CB44" s="243">
        <f t="shared" ca="1" si="42"/>
        <v>0</v>
      </c>
      <c r="CC44" s="243">
        <f t="shared" ca="1" si="42"/>
        <v>0</v>
      </c>
      <c r="CD44" s="243">
        <f t="shared" ca="1" si="42"/>
        <v>0</v>
      </c>
      <c r="CE44" s="243">
        <f t="shared" ca="1" si="42"/>
        <v>0</v>
      </c>
      <c r="CF44" s="243">
        <f t="shared" ca="1" si="42"/>
        <v>0</v>
      </c>
      <c r="CG44" s="243">
        <f t="shared" ca="1" si="42"/>
        <v>0</v>
      </c>
      <c r="CH44" s="243">
        <f t="shared" ca="1" si="42"/>
        <v>0</v>
      </c>
      <c r="CI44" s="243">
        <f t="shared" ca="1" si="42"/>
        <v>0</v>
      </c>
      <c r="CJ44" s="243">
        <f t="shared" ca="1" si="41"/>
        <v>0</v>
      </c>
      <c r="CK44" s="243">
        <f t="shared" ca="1" si="41"/>
        <v>0</v>
      </c>
      <c r="CL44" s="243">
        <f t="shared" ca="1" si="41"/>
        <v>0</v>
      </c>
      <c r="CM44" s="243">
        <f t="shared" ca="1" si="41"/>
        <v>0</v>
      </c>
      <c r="CN44" s="243">
        <f t="shared" ca="1" si="41"/>
        <v>0</v>
      </c>
      <c r="CO44" s="243">
        <f t="shared" ca="1" si="41"/>
        <v>0</v>
      </c>
      <c r="CP44" s="243">
        <f t="shared" ca="1" si="41"/>
        <v>0</v>
      </c>
      <c r="CQ44" s="243">
        <f t="shared" ca="1" si="41"/>
        <v>0</v>
      </c>
      <c r="CR44" s="243">
        <f t="shared" ca="1" si="41"/>
        <v>0</v>
      </c>
      <c r="CS44" s="243">
        <f t="shared" ca="1" si="41"/>
        <v>0</v>
      </c>
      <c r="CT44" s="243">
        <f t="shared" ca="1" si="41"/>
        <v>0</v>
      </c>
      <c r="CU44" s="243">
        <f t="shared" ca="1" si="41"/>
        <v>0</v>
      </c>
      <c r="CV44" s="243">
        <f t="shared" ca="1" si="41"/>
        <v>0</v>
      </c>
      <c r="CW44" s="243">
        <f t="shared" ca="1" si="41"/>
        <v>0</v>
      </c>
      <c r="CX44" s="243">
        <f t="shared" ca="1" si="41"/>
        <v>0</v>
      </c>
      <c r="CY44" s="243">
        <f t="shared" ca="1" si="41"/>
        <v>0</v>
      </c>
      <c r="CZ44" s="243">
        <f t="shared" ca="1" si="41"/>
        <v>0</v>
      </c>
      <c r="DA44" s="243">
        <f t="shared" ca="1" si="41"/>
        <v>0</v>
      </c>
      <c r="DB44" s="243">
        <f t="shared" ca="1" si="41"/>
        <v>0</v>
      </c>
      <c r="DC44" s="243">
        <f t="shared" ca="1" si="41"/>
        <v>0</v>
      </c>
      <c r="DE44" s="113" t="str">
        <f t="shared" ca="1" si="20"/>
        <v>D.3.7.</v>
      </c>
      <c r="DF44">
        <f t="shared" ca="1" si="35"/>
        <v>1</v>
      </c>
      <c r="DG44">
        <f t="shared" ca="1" si="36"/>
        <v>21</v>
      </c>
      <c r="DH44">
        <v>0</v>
      </c>
    </row>
    <row r="45" spans="1:112" hidden="1">
      <c r="A45" s="68">
        <v>33</v>
      </c>
      <c r="B45" s="240" t="str">
        <f t="shared" ca="1" si="12"/>
        <v>D.3.8.</v>
      </c>
      <c r="C45" s="241" t="str">
        <f t="shared" ca="1" si="13"/>
        <v>Veikla</v>
      </c>
      <c r="D45" s="231"/>
      <c r="E45" s="247">
        <f t="shared" ca="1" si="14"/>
        <v>0.21</v>
      </c>
      <c r="F45" s="171">
        <f ca="1">H45+NPV(FD,I45:INDEX(I45:DC45,PAL))</f>
        <v>0</v>
      </c>
      <c r="G45" s="171">
        <f ca="1">SUMIF($H$5:$DC$5,"&lt;="&amp;PAL,$H45:$DC45)</f>
        <v>0</v>
      </c>
      <c r="H45" s="243">
        <f t="shared" ca="1" si="44"/>
        <v>0</v>
      </c>
      <c r="I45" s="243">
        <f t="shared" ca="1" si="44"/>
        <v>0</v>
      </c>
      <c r="J45" s="243">
        <f t="shared" ca="1" si="44"/>
        <v>0</v>
      </c>
      <c r="K45" s="243">
        <f t="shared" ca="1" si="44"/>
        <v>0</v>
      </c>
      <c r="L45" s="243">
        <f t="shared" ca="1" si="44"/>
        <v>0</v>
      </c>
      <c r="M45" s="243">
        <f t="shared" ca="1" si="44"/>
        <v>0</v>
      </c>
      <c r="N45" s="243">
        <f t="shared" ca="1" si="44"/>
        <v>0</v>
      </c>
      <c r="O45" s="243">
        <f t="shared" ca="1" si="44"/>
        <v>0</v>
      </c>
      <c r="P45" s="243">
        <f t="shared" ca="1" si="44"/>
        <v>0</v>
      </c>
      <c r="Q45" s="243">
        <f t="shared" ca="1" si="44"/>
        <v>0</v>
      </c>
      <c r="R45" s="243">
        <f t="shared" ca="1" si="44"/>
        <v>0</v>
      </c>
      <c r="S45" s="243">
        <f t="shared" ca="1" si="44"/>
        <v>0</v>
      </c>
      <c r="T45" s="243">
        <f t="shared" ca="1" si="44"/>
        <v>0</v>
      </c>
      <c r="U45" s="243">
        <f t="shared" ca="1" si="44"/>
        <v>0</v>
      </c>
      <c r="V45" s="243">
        <f t="shared" ca="1" si="44"/>
        <v>0</v>
      </c>
      <c r="W45" s="243">
        <f t="shared" ca="1" si="44"/>
        <v>0</v>
      </c>
      <c r="X45" s="243">
        <f t="shared" ca="1" si="43"/>
        <v>0</v>
      </c>
      <c r="Y45" s="243">
        <f t="shared" ca="1" si="43"/>
        <v>0</v>
      </c>
      <c r="Z45" s="243">
        <f t="shared" ca="1" si="43"/>
        <v>0</v>
      </c>
      <c r="AA45" s="243">
        <f t="shared" ca="1" si="43"/>
        <v>0</v>
      </c>
      <c r="AB45" s="243">
        <f t="shared" ca="1" si="43"/>
        <v>0</v>
      </c>
      <c r="AC45" s="243">
        <f t="shared" ca="1" si="43"/>
        <v>0</v>
      </c>
      <c r="AD45" s="243">
        <f t="shared" ca="1" si="43"/>
        <v>0</v>
      </c>
      <c r="AE45" s="243">
        <f t="shared" ca="1" si="43"/>
        <v>0</v>
      </c>
      <c r="AF45" s="243">
        <f t="shared" ca="1" si="43"/>
        <v>0</v>
      </c>
      <c r="AG45" s="243">
        <f t="shared" ca="1" si="43"/>
        <v>0</v>
      </c>
      <c r="AH45" s="243">
        <f t="shared" ca="1" si="43"/>
        <v>0</v>
      </c>
      <c r="AI45" s="243">
        <f t="shared" ca="1" si="43"/>
        <v>0</v>
      </c>
      <c r="AJ45" s="243">
        <f t="shared" ca="1" si="43"/>
        <v>0</v>
      </c>
      <c r="AK45" s="243">
        <f t="shared" ca="1" si="43"/>
        <v>0</v>
      </c>
      <c r="AL45" s="243">
        <f t="shared" ca="1" si="43"/>
        <v>0</v>
      </c>
      <c r="AM45" s="243">
        <f t="shared" ca="1" si="43"/>
        <v>0</v>
      </c>
      <c r="AN45" s="243">
        <f t="shared" ca="1" si="43"/>
        <v>0</v>
      </c>
      <c r="AO45" s="243">
        <f t="shared" ca="1" si="43"/>
        <v>0</v>
      </c>
      <c r="AP45" s="243">
        <f t="shared" ca="1" si="43"/>
        <v>0</v>
      </c>
      <c r="AQ45" s="243">
        <f t="shared" ca="1" si="43"/>
        <v>0</v>
      </c>
      <c r="AR45" s="243">
        <f t="shared" ca="1" si="43"/>
        <v>0</v>
      </c>
      <c r="AS45" s="243">
        <f t="shared" ca="1" si="43"/>
        <v>0</v>
      </c>
      <c r="AT45" s="243">
        <f t="shared" ca="1" si="43"/>
        <v>0</v>
      </c>
      <c r="AU45" s="243">
        <f t="shared" ca="1" si="43"/>
        <v>0</v>
      </c>
      <c r="AV45" s="243">
        <f t="shared" ca="1" si="43"/>
        <v>0</v>
      </c>
      <c r="AW45" s="243">
        <f t="shared" ca="1" si="43"/>
        <v>0</v>
      </c>
      <c r="AX45" s="243">
        <f t="shared" ca="1" si="43"/>
        <v>0</v>
      </c>
      <c r="AY45" s="243">
        <f t="shared" ca="1" si="43"/>
        <v>0</v>
      </c>
      <c r="AZ45" s="243">
        <f t="shared" ca="1" si="43"/>
        <v>0</v>
      </c>
      <c r="BA45" s="243">
        <f t="shared" ca="1" si="43"/>
        <v>0</v>
      </c>
      <c r="BB45" s="243">
        <f t="shared" ca="1" si="43"/>
        <v>0</v>
      </c>
      <c r="BC45" s="243">
        <f t="shared" ca="1" si="43"/>
        <v>0</v>
      </c>
      <c r="BD45" s="243">
        <f t="shared" ca="1" si="43"/>
        <v>0</v>
      </c>
      <c r="BE45" s="243">
        <f t="shared" ca="1" si="43"/>
        <v>0</v>
      </c>
      <c r="BF45" s="243">
        <f t="shared" ca="1" si="43"/>
        <v>0</v>
      </c>
      <c r="BG45" s="243">
        <f t="shared" ca="1" si="43"/>
        <v>0</v>
      </c>
      <c r="BH45" s="243">
        <f t="shared" ca="1" si="43"/>
        <v>0</v>
      </c>
      <c r="BI45" s="243">
        <f t="shared" ca="1" si="43"/>
        <v>0</v>
      </c>
      <c r="BJ45" s="243">
        <f t="shared" ca="1" si="43"/>
        <v>0</v>
      </c>
      <c r="BK45" s="243">
        <f t="shared" ca="1" si="43"/>
        <v>0</v>
      </c>
      <c r="BL45" s="243">
        <f t="shared" ca="1" si="43"/>
        <v>0</v>
      </c>
      <c r="BM45" s="243">
        <f t="shared" ca="1" si="43"/>
        <v>0</v>
      </c>
      <c r="BN45" s="243">
        <f t="shared" ca="1" si="43"/>
        <v>0</v>
      </c>
      <c r="BO45" s="243">
        <f t="shared" ca="1" si="43"/>
        <v>0</v>
      </c>
      <c r="BP45" s="243">
        <f t="shared" ca="1" si="43"/>
        <v>0</v>
      </c>
      <c r="BQ45" s="243">
        <f t="shared" ca="1" si="43"/>
        <v>0</v>
      </c>
      <c r="BR45" s="243">
        <f t="shared" ca="1" si="43"/>
        <v>0</v>
      </c>
      <c r="BS45" s="243">
        <f t="shared" ca="1" si="43"/>
        <v>0</v>
      </c>
      <c r="BT45" s="243">
        <f t="shared" ca="1" si="43"/>
        <v>0</v>
      </c>
      <c r="BU45" s="243">
        <f t="shared" ca="1" si="42"/>
        <v>0</v>
      </c>
      <c r="BV45" s="243">
        <f t="shared" ca="1" si="42"/>
        <v>0</v>
      </c>
      <c r="BW45" s="243">
        <f t="shared" ca="1" si="42"/>
        <v>0</v>
      </c>
      <c r="BX45" s="243">
        <f t="shared" ca="1" si="42"/>
        <v>0</v>
      </c>
      <c r="BY45" s="243">
        <f t="shared" ca="1" si="42"/>
        <v>0</v>
      </c>
      <c r="BZ45" s="243">
        <f t="shared" ca="1" si="42"/>
        <v>0</v>
      </c>
      <c r="CA45" s="243">
        <f t="shared" ca="1" si="42"/>
        <v>0</v>
      </c>
      <c r="CB45" s="243">
        <f t="shared" ca="1" si="42"/>
        <v>0</v>
      </c>
      <c r="CC45" s="243">
        <f t="shared" ca="1" si="42"/>
        <v>0</v>
      </c>
      <c r="CD45" s="243">
        <f t="shared" ca="1" si="42"/>
        <v>0</v>
      </c>
      <c r="CE45" s="243">
        <f t="shared" ca="1" si="42"/>
        <v>0</v>
      </c>
      <c r="CF45" s="243">
        <f t="shared" ca="1" si="42"/>
        <v>0</v>
      </c>
      <c r="CG45" s="243">
        <f t="shared" ca="1" si="42"/>
        <v>0</v>
      </c>
      <c r="CH45" s="243">
        <f t="shared" ca="1" si="42"/>
        <v>0</v>
      </c>
      <c r="CI45" s="243">
        <f t="shared" ca="1" si="42"/>
        <v>0</v>
      </c>
      <c r="CJ45" s="243">
        <f t="shared" ca="1" si="41"/>
        <v>0</v>
      </c>
      <c r="CK45" s="243">
        <f t="shared" ca="1" si="41"/>
        <v>0</v>
      </c>
      <c r="CL45" s="243">
        <f t="shared" ca="1" si="41"/>
        <v>0</v>
      </c>
      <c r="CM45" s="243">
        <f t="shared" ca="1" si="41"/>
        <v>0</v>
      </c>
      <c r="CN45" s="243">
        <f t="shared" ca="1" si="41"/>
        <v>0</v>
      </c>
      <c r="CO45" s="243">
        <f t="shared" ca="1" si="41"/>
        <v>0</v>
      </c>
      <c r="CP45" s="243">
        <f t="shared" ca="1" si="41"/>
        <v>0</v>
      </c>
      <c r="CQ45" s="243">
        <f t="shared" ca="1" si="41"/>
        <v>0</v>
      </c>
      <c r="CR45" s="243">
        <f t="shared" ca="1" si="41"/>
        <v>0</v>
      </c>
      <c r="CS45" s="243">
        <f t="shared" ca="1" si="41"/>
        <v>0</v>
      </c>
      <c r="CT45" s="243">
        <f t="shared" ca="1" si="41"/>
        <v>0</v>
      </c>
      <c r="CU45" s="243">
        <f t="shared" ca="1" si="41"/>
        <v>0</v>
      </c>
      <c r="CV45" s="243">
        <f t="shared" ca="1" si="41"/>
        <v>0</v>
      </c>
      <c r="CW45" s="243">
        <f t="shared" ca="1" si="41"/>
        <v>0</v>
      </c>
      <c r="CX45" s="243">
        <f t="shared" ca="1" si="41"/>
        <v>0</v>
      </c>
      <c r="CY45" s="243">
        <f t="shared" ca="1" si="41"/>
        <v>0</v>
      </c>
      <c r="CZ45" s="243">
        <f t="shared" ca="1" si="41"/>
        <v>0</v>
      </c>
      <c r="DA45" s="243">
        <f t="shared" ca="1" si="41"/>
        <v>0</v>
      </c>
      <c r="DB45" s="243">
        <f t="shared" ca="1" si="41"/>
        <v>0</v>
      </c>
      <c r="DC45" s="243">
        <f t="shared" ca="1" si="41"/>
        <v>0</v>
      </c>
      <c r="DE45" s="113" t="str">
        <f t="shared" ca="1" si="20"/>
        <v>D.3.8.</v>
      </c>
      <c r="DF45">
        <f t="shared" ca="1" si="35"/>
        <v>1</v>
      </c>
      <c r="DG45">
        <f t="shared" ca="1" si="36"/>
        <v>21</v>
      </c>
      <c r="DH45">
        <v>0</v>
      </c>
    </row>
    <row r="46" spans="1:112" hidden="1">
      <c r="A46" s="68">
        <v>34</v>
      </c>
      <c r="B46" s="240" t="str">
        <f t="shared" ca="1" si="12"/>
        <v>D.3.9.</v>
      </c>
      <c r="C46" s="241" t="str">
        <f t="shared" ca="1" si="13"/>
        <v>Investicijos (privataus ir NVO sektoriaus)</v>
      </c>
      <c r="D46" s="244"/>
      <c r="E46" s="242">
        <f t="shared" ca="1" si="14"/>
        <v>0.21</v>
      </c>
      <c r="F46" s="171">
        <f ca="1">H46+NPV(FD,I46:INDEX(I46:DC46,PAL))</f>
        <v>0</v>
      </c>
      <c r="G46" s="171">
        <f ca="1">SUMIF($H$5:$DC$5,"&lt;="&amp;PAL,$H46:$DC46)</f>
        <v>0</v>
      </c>
      <c r="H46" s="243">
        <f t="shared" ca="1" si="44"/>
        <v>0</v>
      </c>
      <c r="I46" s="243">
        <f t="shared" ca="1" si="44"/>
        <v>0</v>
      </c>
      <c r="J46" s="243">
        <f t="shared" ca="1" si="44"/>
        <v>0</v>
      </c>
      <c r="K46" s="243">
        <f t="shared" ca="1" si="44"/>
        <v>0</v>
      </c>
      <c r="L46" s="243">
        <f t="shared" ca="1" si="44"/>
        <v>0</v>
      </c>
      <c r="M46" s="243">
        <f t="shared" ca="1" si="44"/>
        <v>0</v>
      </c>
      <c r="N46" s="243">
        <f t="shared" ca="1" si="44"/>
        <v>0</v>
      </c>
      <c r="O46" s="243">
        <f t="shared" ca="1" si="44"/>
        <v>0</v>
      </c>
      <c r="P46" s="243">
        <f t="shared" ca="1" si="44"/>
        <v>0</v>
      </c>
      <c r="Q46" s="243">
        <f t="shared" ca="1" si="44"/>
        <v>0</v>
      </c>
      <c r="R46" s="243">
        <f t="shared" ca="1" si="44"/>
        <v>0</v>
      </c>
      <c r="S46" s="243">
        <f t="shared" ca="1" si="44"/>
        <v>0</v>
      </c>
      <c r="T46" s="243">
        <f t="shared" ca="1" si="44"/>
        <v>0</v>
      </c>
      <c r="U46" s="243">
        <f t="shared" ca="1" si="44"/>
        <v>0</v>
      </c>
      <c r="V46" s="243">
        <f t="shared" ca="1" si="44"/>
        <v>0</v>
      </c>
      <c r="W46" s="243">
        <f t="shared" ca="1" si="44"/>
        <v>0</v>
      </c>
      <c r="X46" s="243">
        <f t="shared" ca="1" si="43"/>
        <v>0</v>
      </c>
      <c r="Y46" s="243">
        <f t="shared" ca="1" si="43"/>
        <v>0</v>
      </c>
      <c r="Z46" s="243">
        <f t="shared" ca="1" si="43"/>
        <v>0</v>
      </c>
      <c r="AA46" s="243">
        <f t="shared" ca="1" si="43"/>
        <v>0</v>
      </c>
      <c r="AB46" s="243">
        <f t="shared" ca="1" si="43"/>
        <v>0</v>
      </c>
      <c r="AC46" s="243">
        <f t="shared" ca="1" si="43"/>
        <v>0</v>
      </c>
      <c r="AD46" s="243">
        <f t="shared" ca="1" si="43"/>
        <v>0</v>
      </c>
      <c r="AE46" s="243">
        <f t="shared" ca="1" si="43"/>
        <v>0</v>
      </c>
      <c r="AF46" s="243">
        <f t="shared" ca="1" si="43"/>
        <v>0</v>
      </c>
      <c r="AG46" s="243">
        <f t="shared" ca="1" si="43"/>
        <v>0</v>
      </c>
      <c r="AH46" s="243">
        <f t="shared" ca="1" si="43"/>
        <v>0</v>
      </c>
      <c r="AI46" s="243">
        <f t="shared" ca="1" si="43"/>
        <v>0</v>
      </c>
      <c r="AJ46" s="243">
        <f t="shared" ca="1" si="43"/>
        <v>0</v>
      </c>
      <c r="AK46" s="243">
        <f t="shared" ca="1" si="43"/>
        <v>0</v>
      </c>
      <c r="AL46" s="243">
        <f t="shared" ca="1" si="43"/>
        <v>0</v>
      </c>
      <c r="AM46" s="243">
        <f t="shared" ca="1" si="43"/>
        <v>0</v>
      </c>
      <c r="AN46" s="243">
        <f t="shared" ca="1" si="43"/>
        <v>0</v>
      </c>
      <c r="AO46" s="243">
        <f t="shared" ca="1" si="43"/>
        <v>0</v>
      </c>
      <c r="AP46" s="243">
        <f t="shared" ca="1" si="43"/>
        <v>0</v>
      </c>
      <c r="AQ46" s="243">
        <f t="shared" ca="1" si="43"/>
        <v>0</v>
      </c>
      <c r="AR46" s="243">
        <f t="shared" ca="1" si="43"/>
        <v>0</v>
      </c>
      <c r="AS46" s="243">
        <f t="shared" ca="1" si="43"/>
        <v>0</v>
      </c>
      <c r="AT46" s="243">
        <f t="shared" ca="1" si="43"/>
        <v>0</v>
      </c>
      <c r="AU46" s="243">
        <f t="shared" ca="1" si="43"/>
        <v>0</v>
      </c>
      <c r="AV46" s="243">
        <f t="shared" ca="1" si="43"/>
        <v>0</v>
      </c>
      <c r="AW46" s="243">
        <f t="shared" ca="1" si="43"/>
        <v>0</v>
      </c>
      <c r="AX46" s="243">
        <f t="shared" ca="1" si="43"/>
        <v>0</v>
      </c>
      <c r="AY46" s="243">
        <f t="shared" ca="1" si="43"/>
        <v>0</v>
      </c>
      <c r="AZ46" s="243">
        <f t="shared" ca="1" si="43"/>
        <v>0</v>
      </c>
      <c r="BA46" s="243">
        <f t="shared" ca="1" si="43"/>
        <v>0</v>
      </c>
      <c r="BB46" s="243">
        <f t="shared" ca="1" si="43"/>
        <v>0</v>
      </c>
      <c r="BC46" s="243">
        <f t="shared" ca="1" si="43"/>
        <v>0</v>
      </c>
      <c r="BD46" s="243">
        <f t="shared" ca="1" si="43"/>
        <v>0</v>
      </c>
      <c r="BE46" s="243">
        <f t="shared" ca="1" si="43"/>
        <v>0</v>
      </c>
      <c r="BF46" s="243">
        <f t="shared" ca="1" si="43"/>
        <v>0</v>
      </c>
      <c r="BG46" s="243">
        <f t="shared" ca="1" si="43"/>
        <v>0</v>
      </c>
      <c r="BH46" s="243">
        <f t="shared" ca="1" si="43"/>
        <v>0</v>
      </c>
      <c r="BI46" s="243">
        <f t="shared" ca="1" si="43"/>
        <v>0</v>
      </c>
      <c r="BJ46" s="243">
        <f t="shared" ca="1" si="43"/>
        <v>0</v>
      </c>
      <c r="BK46" s="243">
        <f t="shared" ca="1" si="43"/>
        <v>0</v>
      </c>
      <c r="BL46" s="243">
        <f t="shared" ca="1" si="43"/>
        <v>0</v>
      </c>
      <c r="BM46" s="243">
        <f t="shared" ca="1" si="43"/>
        <v>0</v>
      </c>
      <c r="BN46" s="243">
        <f t="shared" ca="1" si="43"/>
        <v>0</v>
      </c>
      <c r="BO46" s="243">
        <f t="shared" ca="1" si="43"/>
        <v>0</v>
      </c>
      <c r="BP46" s="243">
        <f t="shared" ca="1" si="43"/>
        <v>0</v>
      </c>
      <c r="BQ46" s="243">
        <f t="shared" ca="1" si="43"/>
        <v>0</v>
      </c>
      <c r="BR46" s="243">
        <f t="shared" ca="1" si="43"/>
        <v>0</v>
      </c>
      <c r="BS46" s="243">
        <f t="shared" ca="1" si="43"/>
        <v>0</v>
      </c>
      <c r="BT46" s="243">
        <f t="shared" ca="1" si="43"/>
        <v>0</v>
      </c>
      <c r="BU46" s="243">
        <f t="shared" ca="1" si="42"/>
        <v>0</v>
      </c>
      <c r="BV46" s="243">
        <f t="shared" ca="1" si="42"/>
        <v>0</v>
      </c>
      <c r="BW46" s="243">
        <f t="shared" ca="1" si="42"/>
        <v>0</v>
      </c>
      <c r="BX46" s="243">
        <f t="shared" ca="1" si="42"/>
        <v>0</v>
      </c>
      <c r="BY46" s="243">
        <f t="shared" ca="1" si="42"/>
        <v>0</v>
      </c>
      <c r="BZ46" s="243">
        <f t="shared" ca="1" si="42"/>
        <v>0</v>
      </c>
      <c r="CA46" s="243">
        <f t="shared" ca="1" si="42"/>
        <v>0</v>
      </c>
      <c r="CB46" s="243">
        <f t="shared" ca="1" si="42"/>
        <v>0</v>
      </c>
      <c r="CC46" s="243">
        <f t="shared" ca="1" si="42"/>
        <v>0</v>
      </c>
      <c r="CD46" s="243">
        <f t="shared" ca="1" si="42"/>
        <v>0</v>
      </c>
      <c r="CE46" s="243">
        <f t="shared" ca="1" si="42"/>
        <v>0</v>
      </c>
      <c r="CF46" s="243">
        <f t="shared" ca="1" si="42"/>
        <v>0</v>
      </c>
      <c r="CG46" s="243">
        <f t="shared" ca="1" si="42"/>
        <v>0</v>
      </c>
      <c r="CH46" s="243">
        <f t="shared" ca="1" si="42"/>
        <v>0</v>
      </c>
      <c r="CI46" s="243">
        <f t="shared" ca="1" si="42"/>
        <v>0</v>
      </c>
      <c r="CJ46" s="243">
        <f t="shared" ca="1" si="41"/>
        <v>0</v>
      </c>
      <c r="CK46" s="243">
        <f t="shared" ca="1" si="41"/>
        <v>0</v>
      </c>
      <c r="CL46" s="243">
        <f t="shared" ca="1" si="41"/>
        <v>0</v>
      </c>
      <c r="CM46" s="243">
        <f t="shared" ca="1" si="41"/>
        <v>0</v>
      </c>
      <c r="CN46" s="243">
        <f t="shared" ca="1" si="41"/>
        <v>0</v>
      </c>
      <c r="CO46" s="243">
        <f t="shared" ca="1" si="41"/>
        <v>0</v>
      </c>
      <c r="CP46" s="243">
        <f t="shared" ca="1" si="41"/>
        <v>0</v>
      </c>
      <c r="CQ46" s="243">
        <f t="shared" ca="1" si="41"/>
        <v>0</v>
      </c>
      <c r="CR46" s="243">
        <f t="shared" ca="1" si="41"/>
        <v>0</v>
      </c>
      <c r="CS46" s="243">
        <f t="shared" ca="1" si="41"/>
        <v>0</v>
      </c>
      <c r="CT46" s="243">
        <f t="shared" ca="1" si="41"/>
        <v>0</v>
      </c>
      <c r="CU46" s="243">
        <f t="shared" ca="1" si="41"/>
        <v>0</v>
      </c>
      <c r="CV46" s="243">
        <f t="shared" ca="1" si="41"/>
        <v>0</v>
      </c>
      <c r="CW46" s="243">
        <f t="shared" ca="1" si="41"/>
        <v>0</v>
      </c>
      <c r="CX46" s="243">
        <f t="shared" ca="1" si="41"/>
        <v>0</v>
      </c>
      <c r="CY46" s="243">
        <f t="shared" ca="1" si="41"/>
        <v>0</v>
      </c>
      <c r="CZ46" s="243">
        <f t="shared" ca="1" si="41"/>
        <v>0</v>
      </c>
      <c r="DA46" s="243">
        <f t="shared" ca="1" si="41"/>
        <v>0</v>
      </c>
      <c r="DB46" s="243">
        <f t="shared" ca="1" si="41"/>
        <v>0</v>
      </c>
      <c r="DC46" s="243">
        <f t="shared" ca="1" si="41"/>
        <v>0</v>
      </c>
      <c r="DE46" s="113" t="str">
        <f t="shared" ca="1" si="20"/>
        <v>D.3.9.</v>
      </c>
      <c r="DF46">
        <f t="shared" ref="DF46:DF56" ca="1" si="45">VLOOKUP(DE46,scenarijai,$DF$6,FALSE)</f>
        <v>1</v>
      </c>
      <c r="DG46">
        <f t="shared" ref="DG46:DG62" ca="1" si="46">OFFSET(INDIRECT("'"&amp;Opt_alt&amp;"'!H12"),$A46,DG$5)</f>
        <v>21</v>
      </c>
      <c r="DH46">
        <v>0</v>
      </c>
    </row>
    <row r="47" spans="1:112" hidden="1">
      <c r="A47" s="68">
        <v>35</v>
      </c>
      <c r="B47" s="240" t="str">
        <f t="shared" ca="1" si="12"/>
        <v>D.3.10.</v>
      </c>
      <c r="C47" s="241" t="str">
        <f t="shared" ca="1" si="13"/>
        <v>Reinvesticijos (po priemonės įgyvendinimo) (privataus ir NVO sektoriaus)</v>
      </c>
      <c r="D47" s="244"/>
      <c r="E47" s="242">
        <f t="shared" ca="1" si="14"/>
        <v>0.21</v>
      </c>
      <c r="F47" s="171">
        <f ca="1">H47+NPV(FD,I47:INDEX(I47:DC47,PAL))</f>
        <v>0</v>
      </c>
      <c r="G47" s="171">
        <f ca="1">SUMIF($H$5:$DC$5,"&lt;="&amp;PAL,$H47:$DC47)</f>
        <v>0</v>
      </c>
      <c r="H47" s="243">
        <f t="shared" ca="1" si="44"/>
        <v>0</v>
      </c>
      <c r="I47" s="243">
        <f t="shared" ca="1" si="44"/>
        <v>0</v>
      </c>
      <c r="J47" s="243">
        <f t="shared" ca="1" si="44"/>
        <v>0</v>
      </c>
      <c r="K47" s="243">
        <f t="shared" ca="1" si="44"/>
        <v>0</v>
      </c>
      <c r="L47" s="243">
        <f t="shared" ca="1" si="44"/>
        <v>0</v>
      </c>
      <c r="M47" s="243">
        <f t="shared" ca="1" si="44"/>
        <v>0</v>
      </c>
      <c r="N47" s="243">
        <f t="shared" ca="1" si="44"/>
        <v>0</v>
      </c>
      <c r="O47" s="243">
        <f t="shared" ca="1" si="44"/>
        <v>0</v>
      </c>
      <c r="P47" s="243">
        <f t="shared" ca="1" si="44"/>
        <v>0</v>
      </c>
      <c r="Q47" s="243">
        <f t="shared" ca="1" si="44"/>
        <v>0</v>
      </c>
      <c r="R47" s="243">
        <f t="shared" ca="1" si="44"/>
        <v>0</v>
      </c>
      <c r="S47" s="243">
        <f t="shared" ca="1" si="44"/>
        <v>0</v>
      </c>
      <c r="T47" s="243">
        <f t="shared" ca="1" si="44"/>
        <v>0</v>
      </c>
      <c r="U47" s="243">
        <f t="shared" ca="1" si="44"/>
        <v>0</v>
      </c>
      <c r="V47" s="243">
        <f t="shared" ca="1" si="44"/>
        <v>0</v>
      </c>
      <c r="W47" s="243">
        <f t="shared" ca="1" si="44"/>
        <v>0</v>
      </c>
      <c r="X47" s="243">
        <f t="shared" ca="1" si="43"/>
        <v>0</v>
      </c>
      <c r="Y47" s="243">
        <f t="shared" ca="1" si="43"/>
        <v>0</v>
      </c>
      <c r="Z47" s="243">
        <f t="shared" ca="1" si="43"/>
        <v>0</v>
      </c>
      <c r="AA47" s="243">
        <f t="shared" ca="1" si="43"/>
        <v>0</v>
      </c>
      <c r="AB47" s="243">
        <f t="shared" ca="1" si="43"/>
        <v>0</v>
      </c>
      <c r="AC47" s="243">
        <f t="shared" ca="1" si="43"/>
        <v>0</v>
      </c>
      <c r="AD47" s="243">
        <f t="shared" ca="1" si="43"/>
        <v>0</v>
      </c>
      <c r="AE47" s="243">
        <f t="shared" ca="1" si="43"/>
        <v>0</v>
      </c>
      <c r="AF47" s="243">
        <f t="shared" ca="1" si="43"/>
        <v>0</v>
      </c>
      <c r="AG47" s="243">
        <f t="shared" ca="1" si="43"/>
        <v>0</v>
      </c>
      <c r="AH47" s="243">
        <f t="shared" ca="1" si="43"/>
        <v>0</v>
      </c>
      <c r="AI47" s="243">
        <f t="shared" ca="1" si="43"/>
        <v>0</v>
      </c>
      <c r="AJ47" s="243">
        <f t="shared" ca="1" si="43"/>
        <v>0</v>
      </c>
      <c r="AK47" s="243">
        <f t="shared" ca="1" si="43"/>
        <v>0</v>
      </c>
      <c r="AL47" s="243">
        <f t="shared" ca="1" si="43"/>
        <v>0</v>
      </c>
      <c r="AM47" s="243">
        <f t="shared" ca="1" si="43"/>
        <v>0</v>
      </c>
      <c r="AN47" s="243">
        <f t="shared" ca="1" si="43"/>
        <v>0</v>
      </c>
      <c r="AO47" s="243">
        <f t="shared" ca="1" si="43"/>
        <v>0</v>
      </c>
      <c r="AP47" s="243">
        <f t="shared" ca="1" si="43"/>
        <v>0</v>
      </c>
      <c r="AQ47" s="243">
        <f t="shared" ca="1" si="43"/>
        <v>0</v>
      </c>
      <c r="AR47" s="243">
        <f t="shared" ca="1" si="43"/>
        <v>0</v>
      </c>
      <c r="AS47" s="243">
        <f t="shared" ca="1" si="43"/>
        <v>0</v>
      </c>
      <c r="AT47" s="243">
        <f t="shared" ca="1" si="43"/>
        <v>0</v>
      </c>
      <c r="AU47" s="243">
        <f t="shared" ca="1" si="43"/>
        <v>0</v>
      </c>
      <c r="AV47" s="243">
        <f t="shared" ca="1" si="43"/>
        <v>0</v>
      </c>
      <c r="AW47" s="243">
        <f t="shared" ca="1" si="43"/>
        <v>0</v>
      </c>
      <c r="AX47" s="243">
        <f t="shared" ca="1" si="43"/>
        <v>0</v>
      </c>
      <c r="AY47" s="243">
        <f t="shared" ca="1" si="43"/>
        <v>0</v>
      </c>
      <c r="AZ47" s="243">
        <f t="shared" ca="1" si="43"/>
        <v>0</v>
      </c>
      <c r="BA47" s="243">
        <f t="shared" ca="1" si="43"/>
        <v>0</v>
      </c>
      <c r="BB47" s="243">
        <f t="shared" ca="1" si="43"/>
        <v>0</v>
      </c>
      <c r="BC47" s="243">
        <f t="shared" ca="1" si="43"/>
        <v>0</v>
      </c>
      <c r="BD47" s="243">
        <f t="shared" ca="1" si="43"/>
        <v>0</v>
      </c>
      <c r="BE47" s="243">
        <f t="shared" ca="1" si="43"/>
        <v>0</v>
      </c>
      <c r="BF47" s="243">
        <f t="shared" ca="1" si="43"/>
        <v>0</v>
      </c>
      <c r="BG47" s="243">
        <f t="shared" ca="1" si="43"/>
        <v>0</v>
      </c>
      <c r="BH47" s="243">
        <f t="shared" ca="1" si="43"/>
        <v>0</v>
      </c>
      <c r="BI47" s="243">
        <f t="shared" ca="1" si="43"/>
        <v>0</v>
      </c>
      <c r="BJ47" s="243">
        <f t="shared" ca="1" si="43"/>
        <v>0</v>
      </c>
      <c r="BK47" s="243">
        <f t="shared" ca="1" si="43"/>
        <v>0</v>
      </c>
      <c r="BL47" s="243">
        <f t="shared" ca="1" si="43"/>
        <v>0</v>
      </c>
      <c r="BM47" s="243">
        <f t="shared" ca="1" si="43"/>
        <v>0</v>
      </c>
      <c r="BN47" s="243">
        <f t="shared" ca="1" si="43"/>
        <v>0</v>
      </c>
      <c r="BO47" s="243">
        <f t="shared" ca="1" si="43"/>
        <v>0</v>
      </c>
      <c r="BP47" s="243">
        <f t="shared" ca="1" si="43"/>
        <v>0</v>
      </c>
      <c r="BQ47" s="243">
        <f t="shared" ca="1" si="43"/>
        <v>0</v>
      </c>
      <c r="BR47" s="243">
        <f t="shared" ca="1" si="43"/>
        <v>0</v>
      </c>
      <c r="BS47" s="243">
        <f t="shared" ca="1" si="43"/>
        <v>0</v>
      </c>
      <c r="BT47" s="243">
        <f t="shared" ca="1" si="43"/>
        <v>0</v>
      </c>
      <c r="BU47" s="243">
        <f t="shared" ca="1" si="43"/>
        <v>0</v>
      </c>
      <c r="BV47" s="243">
        <f t="shared" ca="1" si="43"/>
        <v>0</v>
      </c>
      <c r="BW47" s="243">
        <f t="shared" ca="1" si="43"/>
        <v>0</v>
      </c>
      <c r="BX47" s="243">
        <f t="shared" ca="1" si="43"/>
        <v>0</v>
      </c>
      <c r="BY47" s="243">
        <f t="shared" ca="1" si="43"/>
        <v>0</v>
      </c>
      <c r="BZ47" s="243">
        <f t="shared" ca="1" si="43"/>
        <v>0</v>
      </c>
      <c r="CA47" s="243">
        <f t="shared" ca="1" si="43"/>
        <v>0</v>
      </c>
      <c r="CB47" s="243">
        <f t="shared" ca="1" si="43"/>
        <v>0</v>
      </c>
      <c r="CC47" s="243">
        <f t="shared" ca="1" si="43"/>
        <v>0</v>
      </c>
      <c r="CD47" s="243">
        <f t="shared" ca="1" si="43"/>
        <v>0</v>
      </c>
      <c r="CE47" s="243">
        <f t="shared" ca="1" si="42"/>
        <v>0</v>
      </c>
      <c r="CF47" s="243">
        <f t="shared" ca="1" si="42"/>
        <v>0</v>
      </c>
      <c r="CG47" s="243">
        <f t="shared" ca="1" si="42"/>
        <v>0</v>
      </c>
      <c r="CH47" s="243">
        <f t="shared" ca="1" si="42"/>
        <v>0</v>
      </c>
      <c r="CI47" s="243">
        <f t="shared" ca="1" si="42"/>
        <v>0</v>
      </c>
      <c r="CJ47" s="243">
        <f t="shared" ca="1" si="41"/>
        <v>0</v>
      </c>
      <c r="CK47" s="243">
        <f t="shared" ca="1" si="41"/>
        <v>0</v>
      </c>
      <c r="CL47" s="243">
        <f t="shared" ca="1" si="41"/>
        <v>0</v>
      </c>
      <c r="CM47" s="243">
        <f t="shared" ca="1" si="41"/>
        <v>0</v>
      </c>
      <c r="CN47" s="243">
        <f t="shared" ca="1" si="41"/>
        <v>0</v>
      </c>
      <c r="CO47" s="243">
        <f t="shared" ca="1" si="41"/>
        <v>0</v>
      </c>
      <c r="CP47" s="243">
        <f t="shared" ca="1" si="41"/>
        <v>0</v>
      </c>
      <c r="CQ47" s="243">
        <f t="shared" ca="1" si="41"/>
        <v>0</v>
      </c>
      <c r="CR47" s="243">
        <f t="shared" ca="1" si="41"/>
        <v>0</v>
      </c>
      <c r="CS47" s="243">
        <f t="shared" ca="1" si="41"/>
        <v>0</v>
      </c>
      <c r="CT47" s="243">
        <f t="shared" ca="1" si="41"/>
        <v>0</v>
      </c>
      <c r="CU47" s="243">
        <f t="shared" ca="1" si="41"/>
        <v>0</v>
      </c>
      <c r="CV47" s="243">
        <f t="shared" ca="1" si="41"/>
        <v>0</v>
      </c>
      <c r="CW47" s="243">
        <f t="shared" ca="1" si="41"/>
        <v>0</v>
      </c>
      <c r="CX47" s="243">
        <f t="shared" ca="1" si="41"/>
        <v>0</v>
      </c>
      <c r="CY47" s="243">
        <f t="shared" ca="1" si="41"/>
        <v>0</v>
      </c>
      <c r="CZ47" s="243">
        <f t="shared" ca="1" si="41"/>
        <v>0</v>
      </c>
      <c r="DA47" s="243">
        <f t="shared" ca="1" si="41"/>
        <v>0</v>
      </c>
      <c r="DB47" s="243">
        <f t="shared" ca="1" si="41"/>
        <v>0</v>
      </c>
      <c r="DC47" s="243">
        <f t="shared" ca="1" si="41"/>
        <v>0</v>
      </c>
      <c r="DE47" s="113" t="str">
        <f t="shared" ca="1" si="20"/>
        <v>D.3.10.</v>
      </c>
      <c r="DF47">
        <f t="shared" ca="1" si="45"/>
        <v>1</v>
      </c>
      <c r="DG47">
        <f t="shared" ca="1" si="46"/>
        <v>21</v>
      </c>
      <c r="DH47">
        <v>0</v>
      </c>
    </row>
    <row r="48" spans="1:112" hidden="1">
      <c r="A48" s="68">
        <v>36</v>
      </c>
      <c r="B48" s="240" t="str">
        <f t="shared" ca="1" si="12"/>
        <v>D.3.11.</v>
      </c>
      <c r="C48" s="241" t="str">
        <f t="shared" ca="1" si="13"/>
        <v>Reinvesticijos (po priemonės įgyvendinimo) (viešojo sektoriaus)</v>
      </c>
      <c r="D48" s="244"/>
      <c r="E48" s="242">
        <f t="shared" ca="1" si="14"/>
        <v>0.21</v>
      </c>
      <c r="F48" s="171">
        <f ca="1">H48+NPV(FD,I48:INDEX(I48:DC48,PAL))</f>
        <v>0</v>
      </c>
      <c r="G48" s="171">
        <f ca="1">SUMIF($H$5:$DC$5,"&lt;="&amp;PAL,$H48:$DC48)</f>
        <v>0</v>
      </c>
      <c r="H48" s="243">
        <f t="shared" ca="1" si="44"/>
        <v>0</v>
      </c>
      <c r="I48" s="243">
        <f t="shared" ca="1" si="44"/>
        <v>0</v>
      </c>
      <c r="J48" s="243">
        <f t="shared" ca="1" si="44"/>
        <v>0</v>
      </c>
      <c r="K48" s="243">
        <f t="shared" ca="1" si="44"/>
        <v>0</v>
      </c>
      <c r="L48" s="243">
        <f t="shared" ca="1" si="44"/>
        <v>0</v>
      </c>
      <c r="M48" s="243">
        <f t="shared" ca="1" si="44"/>
        <v>0</v>
      </c>
      <c r="N48" s="243">
        <f t="shared" ca="1" si="44"/>
        <v>0</v>
      </c>
      <c r="O48" s="243">
        <f t="shared" ca="1" si="44"/>
        <v>0</v>
      </c>
      <c r="P48" s="243">
        <f t="shared" ca="1" si="44"/>
        <v>0</v>
      </c>
      <c r="Q48" s="243">
        <f t="shared" ca="1" si="44"/>
        <v>0</v>
      </c>
      <c r="R48" s="243">
        <f t="shared" ca="1" si="44"/>
        <v>0</v>
      </c>
      <c r="S48" s="243">
        <f t="shared" ca="1" si="44"/>
        <v>0</v>
      </c>
      <c r="T48" s="243">
        <f t="shared" ca="1" si="44"/>
        <v>0</v>
      </c>
      <c r="U48" s="243">
        <f t="shared" ca="1" si="44"/>
        <v>0</v>
      </c>
      <c r="V48" s="243">
        <f t="shared" ca="1" si="44"/>
        <v>0</v>
      </c>
      <c r="W48" s="243">
        <f t="shared" ca="1" si="44"/>
        <v>0</v>
      </c>
      <c r="X48" s="243">
        <f t="shared" ref="X48:CI49" ca="1" si="47">OFFSET(INDIRECT("'"&amp;Opt_alt&amp;"'!H12"),$A48,X$5)*$DF48</f>
        <v>0</v>
      </c>
      <c r="Y48" s="243">
        <f t="shared" ca="1" si="47"/>
        <v>0</v>
      </c>
      <c r="Z48" s="243">
        <f t="shared" ca="1" si="47"/>
        <v>0</v>
      </c>
      <c r="AA48" s="243">
        <f t="shared" ca="1" si="47"/>
        <v>0</v>
      </c>
      <c r="AB48" s="243">
        <f t="shared" ca="1" si="47"/>
        <v>0</v>
      </c>
      <c r="AC48" s="243">
        <f t="shared" ca="1" si="47"/>
        <v>0</v>
      </c>
      <c r="AD48" s="243">
        <f t="shared" ca="1" si="47"/>
        <v>0</v>
      </c>
      <c r="AE48" s="243">
        <f t="shared" ca="1" si="47"/>
        <v>0</v>
      </c>
      <c r="AF48" s="243">
        <f t="shared" ca="1" si="47"/>
        <v>0</v>
      </c>
      <c r="AG48" s="243">
        <f t="shared" ca="1" si="47"/>
        <v>0</v>
      </c>
      <c r="AH48" s="243">
        <f t="shared" ca="1" si="47"/>
        <v>0</v>
      </c>
      <c r="AI48" s="243">
        <f t="shared" ca="1" si="47"/>
        <v>0</v>
      </c>
      <c r="AJ48" s="243">
        <f t="shared" ca="1" si="47"/>
        <v>0</v>
      </c>
      <c r="AK48" s="243">
        <f t="shared" ca="1" si="47"/>
        <v>0</v>
      </c>
      <c r="AL48" s="243">
        <f t="shared" ca="1" si="47"/>
        <v>0</v>
      </c>
      <c r="AM48" s="243">
        <f t="shared" ca="1" si="47"/>
        <v>0</v>
      </c>
      <c r="AN48" s="243">
        <f t="shared" ca="1" si="47"/>
        <v>0</v>
      </c>
      <c r="AO48" s="243">
        <f t="shared" ca="1" si="47"/>
        <v>0</v>
      </c>
      <c r="AP48" s="243">
        <f t="shared" ca="1" si="47"/>
        <v>0</v>
      </c>
      <c r="AQ48" s="243">
        <f t="shared" ca="1" si="47"/>
        <v>0</v>
      </c>
      <c r="AR48" s="243">
        <f t="shared" ca="1" si="47"/>
        <v>0</v>
      </c>
      <c r="AS48" s="243">
        <f t="shared" ca="1" si="47"/>
        <v>0</v>
      </c>
      <c r="AT48" s="243">
        <f t="shared" ca="1" si="47"/>
        <v>0</v>
      </c>
      <c r="AU48" s="243">
        <f t="shared" ca="1" si="47"/>
        <v>0</v>
      </c>
      <c r="AV48" s="243">
        <f t="shared" ca="1" si="47"/>
        <v>0</v>
      </c>
      <c r="AW48" s="243">
        <f t="shared" ca="1" si="47"/>
        <v>0</v>
      </c>
      <c r="AX48" s="243">
        <f t="shared" ca="1" si="47"/>
        <v>0</v>
      </c>
      <c r="AY48" s="243">
        <f t="shared" ca="1" si="47"/>
        <v>0</v>
      </c>
      <c r="AZ48" s="243">
        <f t="shared" ca="1" si="47"/>
        <v>0</v>
      </c>
      <c r="BA48" s="243">
        <f t="shared" ca="1" si="47"/>
        <v>0</v>
      </c>
      <c r="BB48" s="243">
        <f t="shared" ca="1" si="47"/>
        <v>0</v>
      </c>
      <c r="BC48" s="243">
        <f t="shared" ca="1" si="47"/>
        <v>0</v>
      </c>
      <c r="BD48" s="243">
        <f t="shared" ca="1" si="47"/>
        <v>0</v>
      </c>
      <c r="BE48" s="243">
        <f t="shared" ca="1" si="47"/>
        <v>0</v>
      </c>
      <c r="BF48" s="243">
        <f t="shared" ca="1" si="47"/>
        <v>0</v>
      </c>
      <c r="BG48" s="243">
        <f t="shared" ca="1" si="47"/>
        <v>0</v>
      </c>
      <c r="BH48" s="243">
        <f t="shared" ca="1" si="47"/>
        <v>0</v>
      </c>
      <c r="BI48" s="243">
        <f t="shared" ca="1" si="47"/>
        <v>0</v>
      </c>
      <c r="BJ48" s="243">
        <f t="shared" ca="1" si="47"/>
        <v>0</v>
      </c>
      <c r="BK48" s="243">
        <f t="shared" ca="1" si="47"/>
        <v>0</v>
      </c>
      <c r="BL48" s="243">
        <f t="shared" ca="1" si="47"/>
        <v>0</v>
      </c>
      <c r="BM48" s="243">
        <f t="shared" ca="1" si="47"/>
        <v>0</v>
      </c>
      <c r="BN48" s="243">
        <f t="shared" ca="1" si="47"/>
        <v>0</v>
      </c>
      <c r="BO48" s="243">
        <f t="shared" ca="1" si="47"/>
        <v>0</v>
      </c>
      <c r="BP48" s="243">
        <f t="shared" ca="1" si="47"/>
        <v>0</v>
      </c>
      <c r="BQ48" s="243">
        <f t="shared" ca="1" si="47"/>
        <v>0</v>
      </c>
      <c r="BR48" s="243">
        <f t="shared" ca="1" si="47"/>
        <v>0</v>
      </c>
      <c r="BS48" s="243">
        <f t="shared" ca="1" si="47"/>
        <v>0</v>
      </c>
      <c r="BT48" s="243">
        <f t="shared" ca="1" si="47"/>
        <v>0</v>
      </c>
      <c r="BU48" s="243">
        <f t="shared" ca="1" si="47"/>
        <v>0</v>
      </c>
      <c r="BV48" s="243">
        <f t="shared" ca="1" si="47"/>
        <v>0</v>
      </c>
      <c r="BW48" s="243">
        <f t="shared" ca="1" si="47"/>
        <v>0</v>
      </c>
      <c r="BX48" s="243">
        <f t="shared" ca="1" si="47"/>
        <v>0</v>
      </c>
      <c r="BY48" s="243">
        <f t="shared" ca="1" si="47"/>
        <v>0</v>
      </c>
      <c r="BZ48" s="243">
        <f t="shared" ca="1" si="47"/>
        <v>0</v>
      </c>
      <c r="CA48" s="243">
        <f t="shared" ca="1" si="47"/>
        <v>0</v>
      </c>
      <c r="CB48" s="243">
        <f t="shared" ca="1" si="47"/>
        <v>0</v>
      </c>
      <c r="CC48" s="243">
        <f t="shared" ca="1" si="47"/>
        <v>0</v>
      </c>
      <c r="CD48" s="243">
        <f t="shared" ca="1" si="47"/>
        <v>0</v>
      </c>
      <c r="CE48" s="243">
        <f t="shared" ca="1" si="47"/>
        <v>0</v>
      </c>
      <c r="CF48" s="243">
        <f t="shared" ca="1" si="47"/>
        <v>0</v>
      </c>
      <c r="CG48" s="243">
        <f t="shared" ca="1" si="47"/>
        <v>0</v>
      </c>
      <c r="CH48" s="243">
        <f t="shared" ca="1" si="47"/>
        <v>0</v>
      </c>
      <c r="CI48" s="243">
        <f t="shared" ca="1" si="47"/>
        <v>0</v>
      </c>
      <c r="CJ48" s="243">
        <f t="shared" ca="1" si="41"/>
        <v>0</v>
      </c>
      <c r="CK48" s="243">
        <f t="shared" ca="1" si="41"/>
        <v>0</v>
      </c>
      <c r="CL48" s="243">
        <f t="shared" ca="1" si="41"/>
        <v>0</v>
      </c>
      <c r="CM48" s="243">
        <f t="shared" ca="1" si="41"/>
        <v>0</v>
      </c>
      <c r="CN48" s="243">
        <f t="shared" ca="1" si="41"/>
        <v>0</v>
      </c>
      <c r="CO48" s="243">
        <f t="shared" ca="1" si="41"/>
        <v>0</v>
      </c>
      <c r="CP48" s="243">
        <f t="shared" ca="1" si="41"/>
        <v>0</v>
      </c>
      <c r="CQ48" s="243">
        <f t="shared" ca="1" si="41"/>
        <v>0</v>
      </c>
      <c r="CR48" s="243">
        <f t="shared" ca="1" si="41"/>
        <v>0</v>
      </c>
      <c r="CS48" s="243">
        <f t="shared" ca="1" si="41"/>
        <v>0</v>
      </c>
      <c r="CT48" s="243">
        <f t="shared" ca="1" si="41"/>
        <v>0</v>
      </c>
      <c r="CU48" s="243">
        <f t="shared" ca="1" si="41"/>
        <v>0</v>
      </c>
      <c r="CV48" s="243">
        <f t="shared" ca="1" si="41"/>
        <v>0</v>
      </c>
      <c r="CW48" s="243">
        <f t="shared" ca="1" si="41"/>
        <v>0</v>
      </c>
      <c r="CX48" s="243">
        <f t="shared" ca="1" si="41"/>
        <v>0</v>
      </c>
      <c r="CY48" s="243">
        <f t="shared" ca="1" si="41"/>
        <v>0</v>
      </c>
      <c r="CZ48" s="243">
        <f t="shared" ca="1" si="41"/>
        <v>0</v>
      </c>
      <c r="DA48" s="243">
        <f t="shared" ca="1" si="41"/>
        <v>0</v>
      </c>
      <c r="DB48" s="243">
        <f t="shared" ca="1" si="41"/>
        <v>0</v>
      </c>
      <c r="DC48" s="243">
        <f t="shared" ca="1" si="41"/>
        <v>0</v>
      </c>
      <c r="DE48" s="113" t="str">
        <f t="shared" ca="1" si="20"/>
        <v>D.3.11.</v>
      </c>
      <c r="DF48">
        <f t="shared" ca="1" si="45"/>
        <v>1</v>
      </c>
      <c r="DG48">
        <f t="shared" ca="1" si="46"/>
        <v>21</v>
      </c>
      <c r="DH48">
        <v>0</v>
      </c>
    </row>
    <row r="49" spans="1:112" hidden="1">
      <c r="A49" s="68">
        <v>37</v>
      </c>
      <c r="B49" s="240" t="str">
        <f t="shared" ca="1" si="12"/>
        <v>D.3.L.</v>
      </c>
      <c r="C49" s="241" t="str">
        <f t="shared" ca="1" si="13"/>
        <v>Likutinė vertė</v>
      </c>
      <c r="D49" s="244"/>
      <c r="E49" s="242">
        <f t="shared" ca="1" si="14"/>
        <v>0.21</v>
      </c>
      <c r="F49" s="171">
        <f ca="1">H49+NPV(FD,I49:INDEX(I49:DC49,PAL))</f>
        <v>0</v>
      </c>
      <c r="G49" s="171">
        <f ca="1">SUMIF($H$5:$DC$5,"&lt;="&amp;PAL,$H49:$DC49)</f>
        <v>0</v>
      </c>
      <c r="H49" s="243">
        <f t="shared" ca="1" si="44"/>
        <v>0</v>
      </c>
      <c r="I49" s="243">
        <f t="shared" ca="1" si="44"/>
        <v>0</v>
      </c>
      <c r="J49" s="243">
        <f t="shared" ca="1" si="44"/>
        <v>0</v>
      </c>
      <c r="K49" s="243">
        <f t="shared" ca="1" si="44"/>
        <v>0</v>
      </c>
      <c r="L49" s="243">
        <f t="shared" ca="1" si="44"/>
        <v>0</v>
      </c>
      <c r="M49" s="243">
        <f t="shared" ca="1" si="44"/>
        <v>0</v>
      </c>
      <c r="N49" s="243">
        <f t="shared" ca="1" si="44"/>
        <v>0</v>
      </c>
      <c r="O49" s="243">
        <f t="shared" ca="1" si="44"/>
        <v>0</v>
      </c>
      <c r="P49" s="243">
        <f t="shared" ca="1" si="44"/>
        <v>0</v>
      </c>
      <c r="Q49" s="243">
        <f t="shared" ca="1" si="44"/>
        <v>0</v>
      </c>
      <c r="R49" s="243">
        <f t="shared" ca="1" si="44"/>
        <v>0</v>
      </c>
      <c r="S49" s="243">
        <f t="shared" ca="1" si="44"/>
        <v>0</v>
      </c>
      <c r="T49" s="243">
        <f t="shared" ca="1" si="44"/>
        <v>0</v>
      </c>
      <c r="U49" s="243">
        <f t="shared" ca="1" si="44"/>
        <v>0</v>
      </c>
      <c r="V49" s="243">
        <f t="shared" ca="1" si="44"/>
        <v>0</v>
      </c>
      <c r="W49" s="243">
        <f t="shared" ca="1" si="44"/>
        <v>0</v>
      </c>
      <c r="X49" s="243">
        <f t="shared" ca="1" si="47"/>
        <v>0</v>
      </c>
      <c r="Y49" s="243">
        <f t="shared" ca="1" si="47"/>
        <v>0</v>
      </c>
      <c r="Z49" s="243">
        <f t="shared" ca="1" si="47"/>
        <v>0</v>
      </c>
      <c r="AA49" s="243">
        <f t="shared" ca="1" si="47"/>
        <v>0</v>
      </c>
      <c r="AB49" s="243">
        <f t="shared" ca="1" si="47"/>
        <v>0</v>
      </c>
      <c r="AC49" s="243">
        <f t="shared" ca="1" si="47"/>
        <v>0</v>
      </c>
      <c r="AD49" s="243">
        <f t="shared" ca="1" si="47"/>
        <v>0</v>
      </c>
      <c r="AE49" s="243">
        <f t="shared" ca="1" si="47"/>
        <v>0</v>
      </c>
      <c r="AF49" s="243">
        <f t="shared" ca="1" si="47"/>
        <v>0</v>
      </c>
      <c r="AG49" s="243">
        <f t="shared" ca="1" si="47"/>
        <v>0</v>
      </c>
      <c r="AH49" s="243">
        <f t="shared" ca="1" si="47"/>
        <v>0</v>
      </c>
      <c r="AI49" s="243">
        <f t="shared" ca="1" si="47"/>
        <v>0</v>
      </c>
      <c r="AJ49" s="243">
        <f t="shared" ca="1" si="47"/>
        <v>0</v>
      </c>
      <c r="AK49" s="243">
        <f t="shared" ca="1" si="47"/>
        <v>0</v>
      </c>
      <c r="AL49" s="243">
        <f t="shared" ca="1" si="47"/>
        <v>0</v>
      </c>
      <c r="AM49" s="243">
        <f t="shared" ca="1" si="47"/>
        <v>0</v>
      </c>
      <c r="AN49" s="243">
        <f t="shared" ca="1" si="47"/>
        <v>0</v>
      </c>
      <c r="AO49" s="243">
        <f t="shared" ca="1" si="47"/>
        <v>0</v>
      </c>
      <c r="AP49" s="243">
        <f t="shared" ca="1" si="47"/>
        <v>0</v>
      </c>
      <c r="AQ49" s="243">
        <f t="shared" ca="1" si="47"/>
        <v>0</v>
      </c>
      <c r="AR49" s="243">
        <f t="shared" ca="1" si="47"/>
        <v>0</v>
      </c>
      <c r="AS49" s="243">
        <f t="shared" ca="1" si="47"/>
        <v>0</v>
      </c>
      <c r="AT49" s="243">
        <f t="shared" ca="1" si="47"/>
        <v>0</v>
      </c>
      <c r="AU49" s="243">
        <f t="shared" ca="1" si="47"/>
        <v>0</v>
      </c>
      <c r="AV49" s="243">
        <f t="shared" ca="1" si="47"/>
        <v>0</v>
      </c>
      <c r="AW49" s="243">
        <f t="shared" ca="1" si="47"/>
        <v>0</v>
      </c>
      <c r="AX49" s="243">
        <f t="shared" ca="1" si="47"/>
        <v>0</v>
      </c>
      <c r="AY49" s="243">
        <f t="shared" ca="1" si="47"/>
        <v>0</v>
      </c>
      <c r="AZ49" s="243">
        <f t="shared" ca="1" si="47"/>
        <v>0</v>
      </c>
      <c r="BA49" s="243">
        <f t="shared" ca="1" si="47"/>
        <v>0</v>
      </c>
      <c r="BB49" s="243">
        <f t="shared" ca="1" si="47"/>
        <v>0</v>
      </c>
      <c r="BC49" s="243">
        <f t="shared" ca="1" si="47"/>
        <v>0</v>
      </c>
      <c r="BD49" s="243">
        <f t="shared" ca="1" si="47"/>
        <v>0</v>
      </c>
      <c r="BE49" s="243">
        <f t="shared" ca="1" si="47"/>
        <v>0</v>
      </c>
      <c r="BF49" s="243">
        <f t="shared" ca="1" si="47"/>
        <v>0</v>
      </c>
      <c r="BG49" s="243">
        <f t="shared" ca="1" si="47"/>
        <v>0</v>
      </c>
      <c r="BH49" s="243">
        <f t="shared" ca="1" si="47"/>
        <v>0</v>
      </c>
      <c r="BI49" s="243">
        <f t="shared" ca="1" si="47"/>
        <v>0</v>
      </c>
      <c r="BJ49" s="243">
        <f t="shared" ca="1" si="47"/>
        <v>0</v>
      </c>
      <c r="BK49" s="243">
        <f t="shared" ca="1" si="47"/>
        <v>0</v>
      </c>
      <c r="BL49" s="243">
        <f t="shared" ca="1" si="47"/>
        <v>0</v>
      </c>
      <c r="BM49" s="243">
        <f t="shared" ca="1" si="47"/>
        <v>0</v>
      </c>
      <c r="BN49" s="243">
        <f t="shared" ca="1" si="47"/>
        <v>0</v>
      </c>
      <c r="BO49" s="243">
        <f t="shared" ca="1" si="47"/>
        <v>0</v>
      </c>
      <c r="BP49" s="243">
        <f t="shared" ca="1" si="47"/>
        <v>0</v>
      </c>
      <c r="BQ49" s="243">
        <f t="shared" ca="1" si="47"/>
        <v>0</v>
      </c>
      <c r="BR49" s="243">
        <f t="shared" ca="1" si="47"/>
        <v>0</v>
      </c>
      <c r="BS49" s="243">
        <f t="shared" ca="1" si="47"/>
        <v>0</v>
      </c>
      <c r="BT49" s="243">
        <f t="shared" ca="1" si="47"/>
        <v>0</v>
      </c>
      <c r="BU49" s="243">
        <f t="shared" ca="1" si="47"/>
        <v>0</v>
      </c>
      <c r="BV49" s="243">
        <f t="shared" ca="1" si="47"/>
        <v>0</v>
      </c>
      <c r="BW49" s="243">
        <f t="shared" ca="1" si="47"/>
        <v>0</v>
      </c>
      <c r="BX49" s="243">
        <f t="shared" ca="1" si="47"/>
        <v>0</v>
      </c>
      <c r="BY49" s="243">
        <f t="shared" ca="1" si="47"/>
        <v>0</v>
      </c>
      <c r="BZ49" s="243">
        <f t="shared" ca="1" si="47"/>
        <v>0</v>
      </c>
      <c r="CA49" s="243">
        <f t="shared" ca="1" si="47"/>
        <v>0</v>
      </c>
      <c r="CB49" s="243">
        <f t="shared" ca="1" si="47"/>
        <v>0</v>
      </c>
      <c r="CC49" s="243">
        <f t="shared" ca="1" si="47"/>
        <v>0</v>
      </c>
      <c r="CD49" s="243">
        <f t="shared" ca="1" si="47"/>
        <v>0</v>
      </c>
      <c r="CE49" s="243">
        <f t="shared" ca="1" si="47"/>
        <v>0</v>
      </c>
      <c r="CF49" s="243">
        <f t="shared" ca="1" si="47"/>
        <v>0</v>
      </c>
      <c r="CG49" s="243">
        <f t="shared" ca="1" si="47"/>
        <v>0</v>
      </c>
      <c r="CH49" s="243">
        <f t="shared" ca="1" si="47"/>
        <v>0</v>
      </c>
      <c r="CI49" s="243">
        <f t="shared" ca="1" si="47"/>
        <v>0</v>
      </c>
      <c r="CJ49" s="243">
        <f t="shared" ca="1" si="41"/>
        <v>0</v>
      </c>
      <c r="CK49" s="243">
        <f t="shared" ca="1" si="41"/>
        <v>0</v>
      </c>
      <c r="CL49" s="243">
        <f t="shared" ca="1" si="41"/>
        <v>0</v>
      </c>
      <c r="CM49" s="243">
        <f t="shared" ca="1" si="41"/>
        <v>0</v>
      </c>
      <c r="CN49" s="243">
        <f t="shared" ca="1" si="41"/>
        <v>0</v>
      </c>
      <c r="CO49" s="243">
        <f t="shared" ca="1" si="41"/>
        <v>0</v>
      </c>
      <c r="CP49" s="243">
        <f t="shared" ca="1" si="41"/>
        <v>0</v>
      </c>
      <c r="CQ49" s="243">
        <f t="shared" ca="1" si="41"/>
        <v>0</v>
      </c>
      <c r="CR49" s="243">
        <f t="shared" ca="1" si="41"/>
        <v>0</v>
      </c>
      <c r="CS49" s="243">
        <f t="shared" ca="1" si="41"/>
        <v>0</v>
      </c>
      <c r="CT49" s="243">
        <f t="shared" ca="1" si="41"/>
        <v>0</v>
      </c>
      <c r="CU49" s="243">
        <f t="shared" ca="1" si="41"/>
        <v>0</v>
      </c>
      <c r="CV49" s="243">
        <f t="shared" ca="1" si="41"/>
        <v>0</v>
      </c>
      <c r="CW49" s="243">
        <f t="shared" ca="1" si="41"/>
        <v>0</v>
      </c>
      <c r="CX49" s="243">
        <f t="shared" ca="1" si="41"/>
        <v>0</v>
      </c>
      <c r="CY49" s="243">
        <f t="shared" ca="1" si="41"/>
        <v>0</v>
      </c>
      <c r="CZ49" s="243">
        <f t="shared" ca="1" si="41"/>
        <v>0</v>
      </c>
      <c r="DA49" s="243">
        <f t="shared" ca="1" si="41"/>
        <v>0</v>
      </c>
      <c r="DB49" s="243">
        <f t="shared" ca="1" si="41"/>
        <v>0</v>
      </c>
      <c r="DC49" s="243">
        <f t="shared" ca="1" si="41"/>
        <v>0</v>
      </c>
      <c r="DE49" s="113" t="str">
        <f t="shared" ca="1" si="20"/>
        <v>D.3.L.</v>
      </c>
      <c r="DF49">
        <f t="shared" ca="1" si="45"/>
        <v>1</v>
      </c>
      <c r="DG49">
        <f t="shared" ca="1" si="46"/>
        <v>21</v>
      </c>
      <c r="DH49">
        <f ca="1">DG43/(100+DG43)</f>
        <v>0.17355371900826447</v>
      </c>
    </row>
    <row r="50" spans="1:112" hidden="1">
      <c r="A50" s="68">
        <v>38</v>
      </c>
      <c r="B50" s="240" t="str">
        <f t="shared" ca="1" si="12"/>
        <v>E.</v>
      </c>
      <c r="C50" s="246" t="str">
        <f t="shared" ca="1" si="13"/>
        <v>INVESTICINĖS VEIKLOS</v>
      </c>
      <c r="D50" s="244"/>
      <c r="E50" s="242" t="str">
        <f t="shared" ca="1" si="14"/>
        <v/>
      </c>
      <c r="F50" s="173">
        <f ca="1">F51+F64+F77</f>
        <v>2344074423.5326204</v>
      </c>
      <c r="G50" s="171">
        <f ca="1">SUMIF($H$5:$DC$5,"&lt;="&amp;PAL,$H50:$DC50)</f>
        <v>2889945508.9852252</v>
      </c>
      <c r="H50" s="173">
        <f ca="1">H51+H64+H77</f>
        <v>0</v>
      </c>
      <c r="I50" s="173">
        <f t="shared" ref="I50:BT50" ca="1" si="48">I51+I64+I77</f>
        <v>1726440</v>
      </c>
      <c r="J50" s="173">
        <f t="shared" ca="1" si="48"/>
        <v>122802514.5</v>
      </c>
      <c r="K50" s="173">
        <f t="shared" ca="1" si="48"/>
        <v>353251207.72201359</v>
      </c>
      <c r="L50" s="173">
        <f t="shared" ca="1" si="48"/>
        <v>502116216.87313688</v>
      </c>
      <c r="M50" s="173">
        <f t="shared" ca="1" si="48"/>
        <v>805113689.2011373</v>
      </c>
      <c r="N50" s="173">
        <f t="shared" ca="1" si="48"/>
        <v>309985000</v>
      </c>
      <c r="O50" s="173">
        <f t="shared" ca="1" si="48"/>
        <v>351769441</v>
      </c>
      <c r="P50" s="173">
        <f t="shared" ca="1" si="48"/>
        <v>197857999.68893749</v>
      </c>
      <c r="Q50" s="173">
        <f t="shared" ca="1" si="48"/>
        <v>114219000</v>
      </c>
      <c r="R50" s="173">
        <f t="shared" ca="1" si="48"/>
        <v>83135000</v>
      </c>
      <c r="S50" s="173">
        <f t="shared" ca="1" si="48"/>
        <v>25385000</v>
      </c>
      <c r="T50" s="173">
        <f t="shared" ca="1" si="48"/>
        <v>22584000</v>
      </c>
      <c r="U50" s="173">
        <f t="shared" ca="1" si="48"/>
        <v>0</v>
      </c>
      <c r="V50" s="173">
        <f t="shared" ca="1" si="48"/>
        <v>0</v>
      </c>
      <c r="W50" s="173">
        <f t="shared" ca="1" si="48"/>
        <v>0</v>
      </c>
      <c r="X50" s="173">
        <f t="shared" ca="1" si="48"/>
        <v>0</v>
      </c>
      <c r="Y50" s="173">
        <f t="shared" ca="1" si="48"/>
        <v>0</v>
      </c>
      <c r="Z50" s="173">
        <f t="shared" ca="1" si="48"/>
        <v>0</v>
      </c>
      <c r="AA50" s="173">
        <f t="shared" ca="1" si="48"/>
        <v>0</v>
      </c>
      <c r="AB50" s="173">
        <f t="shared" ca="1" si="48"/>
        <v>0</v>
      </c>
      <c r="AC50" s="173">
        <f t="shared" ca="1" si="48"/>
        <v>0</v>
      </c>
      <c r="AD50" s="173">
        <f t="shared" ca="1" si="48"/>
        <v>0</v>
      </c>
      <c r="AE50" s="173">
        <f t="shared" ca="1" si="48"/>
        <v>0</v>
      </c>
      <c r="AF50" s="173">
        <f t="shared" ca="1" si="48"/>
        <v>0</v>
      </c>
      <c r="AG50" s="173">
        <f t="shared" ca="1" si="48"/>
        <v>0</v>
      </c>
      <c r="AH50" s="173">
        <f t="shared" ca="1" si="48"/>
        <v>0</v>
      </c>
      <c r="AI50" s="173">
        <f t="shared" ca="1" si="48"/>
        <v>0</v>
      </c>
      <c r="AJ50" s="173">
        <f t="shared" ca="1" si="48"/>
        <v>0</v>
      </c>
      <c r="AK50" s="173">
        <f t="shared" ca="1" si="48"/>
        <v>0</v>
      </c>
      <c r="AL50" s="173">
        <f t="shared" ca="1" si="48"/>
        <v>0</v>
      </c>
      <c r="AM50" s="173">
        <f t="shared" ca="1" si="48"/>
        <v>0</v>
      </c>
      <c r="AN50" s="173">
        <f t="shared" ca="1" si="48"/>
        <v>0</v>
      </c>
      <c r="AO50" s="173">
        <f t="shared" ca="1" si="48"/>
        <v>0</v>
      </c>
      <c r="AP50" s="173">
        <f t="shared" ca="1" si="48"/>
        <v>0</v>
      </c>
      <c r="AQ50" s="173">
        <f t="shared" ca="1" si="48"/>
        <v>0</v>
      </c>
      <c r="AR50" s="173">
        <f t="shared" ca="1" si="48"/>
        <v>0</v>
      </c>
      <c r="AS50" s="173">
        <f t="shared" ca="1" si="48"/>
        <v>0</v>
      </c>
      <c r="AT50" s="173">
        <f t="shared" ca="1" si="48"/>
        <v>0</v>
      </c>
      <c r="AU50" s="173">
        <f t="shared" ca="1" si="48"/>
        <v>0</v>
      </c>
      <c r="AV50" s="173">
        <f t="shared" ca="1" si="48"/>
        <v>0</v>
      </c>
      <c r="AW50" s="173">
        <f t="shared" ca="1" si="48"/>
        <v>0</v>
      </c>
      <c r="AX50" s="173">
        <f t="shared" ca="1" si="48"/>
        <v>0</v>
      </c>
      <c r="AY50" s="173">
        <f t="shared" ca="1" si="48"/>
        <v>0</v>
      </c>
      <c r="AZ50" s="173">
        <f t="shared" ca="1" si="48"/>
        <v>0</v>
      </c>
      <c r="BA50" s="173">
        <f t="shared" ca="1" si="48"/>
        <v>0</v>
      </c>
      <c r="BB50" s="173">
        <f t="shared" ca="1" si="48"/>
        <v>0</v>
      </c>
      <c r="BC50" s="173">
        <f t="shared" ca="1" si="48"/>
        <v>0</v>
      </c>
      <c r="BD50" s="173">
        <f t="shared" ca="1" si="48"/>
        <v>0</v>
      </c>
      <c r="BE50" s="173">
        <f t="shared" ca="1" si="48"/>
        <v>0</v>
      </c>
      <c r="BF50" s="173">
        <f t="shared" ca="1" si="48"/>
        <v>0</v>
      </c>
      <c r="BG50" s="173">
        <f t="shared" ca="1" si="48"/>
        <v>0</v>
      </c>
      <c r="BH50" s="173">
        <f t="shared" ca="1" si="48"/>
        <v>0</v>
      </c>
      <c r="BI50" s="173">
        <f t="shared" ca="1" si="48"/>
        <v>0</v>
      </c>
      <c r="BJ50" s="173">
        <f t="shared" ca="1" si="48"/>
        <v>0</v>
      </c>
      <c r="BK50" s="173">
        <f t="shared" ca="1" si="48"/>
        <v>0</v>
      </c>
      <c r="BL50" s="173">
        <f t="shared" ca="1" si="48"/>
        <v>0</v>
      </c>
      <c r="BM50" s="173">
        <f t="shared" ca="1" si="48"/>
        <v>0</v>
      </c>
      <c r="BN50" s="173">
        <f t="shared" ca="1" si="48"/>
        <v>0</v>
      </c>
      <c r="BO50" s="173">
        <f t="shared" ca="1" si="48"/>
        <v>0</v>
      </c>
      <c r="BP50" s="173">
        <f t="shared" ca="1" si="48"/>
        <v>0</v>
      </c>
      <c r="BQ50" s="173">
        <f t="shared" ca="1" si="48"/>
        <v>0</v>
      </c>
      <c r="BR50" s="173">
        <f t="shared" ca="1" si="48"/>
        <v>0</v>
      </c>
      <c r="BS50" s="173">
        <f t="shared" ca="1" si="48"/>
        <v>0</v>
      </c>
      <c r="BT50" s="173">
        <f t="shared" ca="1" si="48"/>
        <v>0</v>
      </c>
      <c r="BU50" s="173">
        <f t="shared" ref="BU50:DC50" ca="1" si="49">BU51+BU64+BU77</f>
        <v>0</v>
      </c>
      <c r="BV50" s="173">
        <f t="shared" ca="1" si="49"/>
        <v>0</v>
      </c>
      <c r="BW50" s="173">
        <f t="shared" ca="1" si="49"/>
        <v>0</v>
      </c>
      <c r="BX50" s="173">
        <f t="shared" ca="1" si="49"/>
        <v>0</v>
      </c>
      <c r="BY50" s="173">
        <f t="shared" ca="1" si="49"/>
        <v>0</v>
      </c>
      <c r="BZ50" s="173">
        <f t="shared" ca="1" si="49"/>
        <v>0</v>
      </c>
      <c r="CA50" s="173">
        <f t="shared" ca="1" si="49"/>
        <v>0</v>
      </c>
      <c r="CB50" s="173">
        <f t="shared" ca="1" si="49"/>
        <v>0</v>
      </c>
      <c r="CC50" s="173">
        <f t="shared" ca="1" si="49"/>
        <v>0</v>
      </c>
      <c r="CD50" s="173">
        <f t="shared" ca="1" si="49"/>
        <v>0</v>
      </c>
      <c r="CE50" s="173">
        <f t="shared" ca="1" si="49"/>
        <v>0</v>
      </c>
      <c r="CF50" s="173">
        <f t="shared" ca="1" si="49"/>
        <v>0</v>
      </c>
      <c r="CG50" s="173">
        <f t="shared" ca="1" si="49"/>
        <v>0</v>
      </c>
      <c r="CH50" s="173">
        <f t="shared" ca="1" si="49"/>
        <v>0</v>
      </c>
      <c r="CI50" s="173">
        <f t="shared" ca="1" si="49"/>
        <v>0</v>
      </c>
      <c r="CJ50" s="173">
        <f t="shared" ca="1" si="49"/>
        <v>0</v>
      </c>
      <c r="CK50" s="173">
        <f t="shared" ca="1" si="49"/>
        <v>0</v>
      </c>
      <c r="CL50" s="173">
        <f t="shared" ca="1" si="49"/>
        <v>0</v>
      </c>
      <c r="CM50" s="173">
        <f t="shared" ca="1" si="49"/>
        <v>0</v>
      </c>
      <c r="CN50" s="173">
        <f t="shared" ca="1" si="49"/>
        <v>0</v>
      </c>
      <c r="CO50" s="173">
        <f t="shared" ca="1" si="49"/>
        <v>0</v>
      </c>
      <c r="CP50" s="173">
        <f t="shared" ca="1" si="49"/>
        <v>0</v>
      </c>
      <c r="CQ50" s="173">
        <f t="shared" ca="1" si="49"/>
        <v>0</v>
      </c>
      <c r="CR50" s="173">
        <f t="shared" ca="1" si="49"/>
        <v>0</v>
      </c>
      <c r="CS50" s="173">
        <f t="shared" ca="1" si="49"/>
        <v>0</v>
      </c>
      <c r="CT50" s="173">
        <f t="shared" ca="1" si="49"/>
        <v>0</v>
      </c>
      <c r="CU50" s="173">
        <f t="shared" ca="1" si="49"/>
        <v>0</v>
      </c>
      <c r="CV50" s="173">
        <f t="shared" ca="1" si="49"/>
        <v>0</v>
      </c>
      <c r="CW50" s="173">
        <f t="shared" ca="1" si="49"/>
        <v>0</v>
      </c>
      <c r="CX50" s="173">
        <f t="shared" ca="1" si="49"/>
        <v>0</v>
      </c>
      <c r="CY50" s="173">
        <f t="shared" ca="1" si="49"/>
        <v>0</v>
      </c>
      <c r="CZ50" s="173">
        <f t="shared" ca="1" si="49"/>
        <v>0</v>
      </c>
      <c r="DA50" s="173">
        <f t="shared" ca="1" si="49"/>
        <v>0</v>
      </c>
      <c r="DB50" s="173">
        <f t="shared" ca="1" si="49"/>
        <v>0</v>
      </c>
      <c r="DC50" s="173">
        <f t="shared" ca="1" si="49"/>
        <v>0</v>
      </c>
      <c r="DE50" s="113"/>
    </row>
    <row r="51" spans="1:112" hidden="1">
      <c r="A51" s="68">
        <v>39</v>
      </c>
      <c r="B51" s="240" t="str">
        <f t="shared" ca="1" si="12"/>
        <v>E.1.</v>
      </c>
      <c r="C51" s="246" t="str">
        <f t="shared" ca="1" si="13"/>
        <v>Infrastruktūros vystymas</v>
      </c>
      <c r="D51" s="244"/>
      <c r="E51" s="242" t="str">
        <f t="shared" ca="1" si="14"/>
        <v/>
      </c>
      <c r="F51" s="173">
        <f ca="1">SUM(F52:F62)</f>
        <v>2341927268.5019236</v>
      </c>
      <c r="G51" s="171">
        <f ca="1">SUMIF($H$5:$DC$5,"&lt;="&amp;PAL,$H51:$DC51)</f>
        <v>2887545508.9852252</v>
      </c>
      <c r="H51" s="173">
        <f ca="1">SUM(H52:H62)</f>
        <v>0</v>
      </c>
      <c r="I51" s="173">
        <f t="shared" ref="I51:BT51" ca="1" si="50">SUM(I52:I62)</f>
        <v>1726440</v>
      </c>
      <c r="J51" s="173">
        <f t="shared" ca="1" si="50"/>
        <v>121827514.5</v>
      </c>
      <c r="K51" s="173">
        <f t="shared" ca="1" si="50"/>
        <v>352251207.72201359</v>
      </c>
      <c r="L51" s="173">
        <f t="shared" ca="1" si="50"/>
        <v>501891216.87313688</v>
      </c>
      <c r="M51" s="173">
        <f t="shared" ca="1" si="50"/>
        <v>804913689.2011373</v>
      </c>
      <c r="N51" s="173">
        <f t="shared" ca="1" si="50"/>
        <v>309985000</v>
      </c>
      <c r="O51" s="173">
        <f t="shared" ca="1" si="50"/>
        <v>351769441</v>
      </c>
      <c r="P51" s="173">
        <f t="shared" ca="1" si="50"/>
        <v>197857999.68893749</v>
      </c>
      <c r="Q51" s="173">
        <f t="shared" ca="1" si="50"/>
        <v>114219000</v>
      </c>
      <c r="R51" s="173">
        <f t="shared" ca="1" si="50"/>
        <v>83135000</v>
      </c>
      <c r="S51" s="173">
        <f t="shared" ca="1" si="50"/>
        <v>25385000</v>
      </c>
      <c r="T51" s="173">
        <f t="shared" ca="1" si="50"/>
        <v>22584000</v>
      </c>
      <c r="U51" s="173">
        <f t="shared" ca="1" si="50"/>
        <v>0</v>
      </c>
      <c r="V51" s="173">
        <f t="shared" ca="1" si="50"/>
        <v>0</v>
      </c>
      <c r="W51" s="173">
        <f t="shared" ca="1" si="50"/>
        <v>0</v>
      </c>
      <c r="X51" s="173">
        <f t="shared" ca="1" si="50"/>
        <v>0</v>
      </c>
      <c r="Y51" s="173">
        <f t="shared" ca="1" si="50"/>
        <v>0</v>
      </c>
      <c r="Z51" s="173">
        <f t="shared" ca="1" si="50"/>
        <v>0</v>
      </c>
      <c r="AA51" s="173">
        <f t="shared" ca="1" si="50"/>
        <v>0</v>
      </c>
      <c r="AB51" s="173">
        <f t="shared" ca="1" si="50"/>
        <v>0</v>
      </c>
      <c r="AC51" s="173">
        <f t="shared" ca="1" si="50"/>
        <v>0</v>
      </c>
      <c r="AD51" s="173">
        <f t="shared" ca="1" si="50"/>
        <v>0</v>
      </c>
      <c r="AE51" s="173">
        <f t="shared" ca="1" si="50"/>
        <v>0</v>
      </c>
      <c r="AF51" s="173">
        <f t="shared" ca="1" si="50"/>
        <v>0</v>
      </c>
      <c r="AG51" s="173">
        <f t="shared" ca="1" si="50"/>
        <v>0</v>
      </c>
      <c r="AH51" s="173">
        <f t="shared" ca="1" si="50"/>
        <v>0</v>
      </c>
      <c r="AI51" s="173">
        <f t="shared" ca="1" si="50"/>
        <v>0</v>
      </c>
      <c r="AJ51" s="173">
        <f t="shared" ca="1" si="50"/>
        <v>0</v>
      </c>
      <c r="AK51" s="173">
        <f t="shared" ca="1" si="50"/>
        <v>0</v>
      </c>
      <c r="AL51" s="173">
        <f t="shared" ca="1" si="50"/>
        <v>0</v>
      </c>
      <c r="AM51" s="173">
        <f t="shared" ca="1" si="50"/>
        <v>0</v>
      </c>
      <c r="AN51" s="173">
        <f t="shared" ca="1" si="50"/>
        <v>0</v>
      </c>
      <c r="AO51" s="173">
        <f t="shared" ca="1" si="50"/>
        <v>0</v>
      </c>
      <c r="AP51" s="173">
        <f t="shared" ca="1" si="50"/>
        <v>0</v>
      </c>
      <c r="AQ51" s="173">
        <f t="shared" ca="1" si="50"/>
        <v>0</v>
      </c>
      <c r="AR51" s="173">
        <f t="shared" ca="1" si="50"/>
        <v>0</v>
      </c>
      <c r="AS51" s="173">
        <f t="shared" ca="1" si="50"/>
        <v>0</v>
      </c>
      <c r="AT51" s="173">
        <f t="shared" ca="1" si="50"/>
        <v>0</v>
      </c>
      <c r="AU51" s="173">
        <f t="shared" ca="1" si="50"/>
        <v>0</v>
      </c>
      <c r="AV51" s="173">
        <f t="shared" ca="1" si="50"/>
        <v>0</v>
      </c>
      <c r="AW51" s="173">
        <f t="shared" ca="1" si="50"/>
        <v>0</v>
      </c>
      <c r="AX51" s="173">
        <f t="shared" ca="1" si="50"/>
        <v>0</v>
      </c>
      <c r="AY51" s="173">
        <f t="shared" ca="1" si="50"/>
        <v>0</v>
      </c>
      <c r="AZ51" s="173">
        <f t="shared" ca="1" si="50"/>
        <v>0</v>
      </c>
      <c r="BA51" s="173">
        <f t="shared" ca="1" si="50"/>
        <v>0</v>
      </c>
      <c r="BB51" s="173">
        <f t="shared" ca="1" si="50"/>
        <v>0</v>
      </c>
      <c r="BC51" s="173">
        <f t="shared" ca="1" si="50"/>
        <v>0</v>
      </c>
      <c r="BD51" s="173">
        <f t="shared" ca="1" si="50"/>
        <v>0</v>
      </c>
      <c r="BE51" s="173">
        <f t="shared" ca="1" si="50"/>
        <v>0</v>
      </c>
      <c r="BF51" s="173">
        <f t="shared" ca="1" si="50"/>
        <v>0</v>
      </c>
      <c r="BG51" s="173">
        <f t="shared" ca="1" si="50"/>
        <v>0</v>
      </c>
      <c r="BH51" s="173">
        <f t="shared" ca="1" si="50"/>
        <v>0</v>
      </c>
      <c r="BI51" s="173">
        <f t="shared" ca="1" si="50"/>
        <v>0</v>
      </c>
      <c r="BJ51" s="173">
        <f t="shared" ca="1" si="50"/>
        <v>0</v>
      </c>
      <c r="BK51" s="173">
        <f t="shared" ca="1" si="50"/>
        <v>0</v>
      </c>
      <c r="BL51" s="173">
        <f t="shared" ca="1" si="50"/>
        <v>0</v>
      </c>
      <c r="BM51" s="173">
        <f t="shared" ca="1" si="50"/>
        <v>0</v>
      </c>
      <c r="BN51" s="173">
        <f t="shared" ca="1" si="50"/>
        <v>0</v>
      </c>
      <c r="BO51" s="173">
        <f t="shared" ca="1" si="50"/>
        <v>0</v>
      </c>
      <c r="BP51" s="173">
        <f t="shared" ca="1" si="50"/>
        <v>0</v>
      </c>
      <c r="BQ51" s="173">
        <f t="shared" ca="1" si="50"/>
        <v>0</v>
      </c>
      <c r="BR51" s="173">
        <f t="shared" ca="1" si="50"/>
        <v>0</v>
      </c>
      <c r="BS51" s="173">
        <f t="shared" ca="1" si="50"/>
        <v>0</v>
      </c>
      <c r="BT51" s="173">
        <f t="shared" ca="1" si="50"/>
        <v>0</v>
      </c>
      <c r="BU51" s="173">
        <f t="shared" ref="BU51:DC51" ca="1" si="51">SUM(BU52:BU62)</f>
        <v>0</v>
      </c>
      <c r="BV51" s="173">
        <f t="shared" ca="1" si="51"/>
        <v>0</v>
      </c>
      <c r="BW51" s="173">
        <f t="shared" ca="1" si="51"/>
        <v>0</v>
      </c>
      <c r="BX51" s="173">
        <f t="shared" ca="1" si="51"/>
        <v>0</v>
      </c>
      <c r="BY51" s="173">
        <f t="shared" ca="1" si="51"/>
        <v>0</v>
      </c>
      <c r="BZ51" s="173">
        <f t="shared" ca="1" si="51"/>
        <v>0</v>
      </c>
      <c r="CA51" s="173">
        <f t="shared" ca="1" si="51"/>
        <v>0</v>
      </c>
      <c r="CB51" s="173">
        <f t="shared" ca="1" si="51"/>
        <v>0</v>
      </c>
      <c r="CC51" s="173">
        <f t="shared" ca="1" si="51"/>
        <v>0</v>
      </c>
      <c r="CD51" s="173">
        <f t="shared" ca="1" si="51"/>
        <v>0</v>
      </c>
      <c r="CE51" s="173">
        <f t="shared" ca="1" si="51"/>
        <v>0</v>
      </c>
      <c r="CF51" s="173">
        <f t="shared" ca="1" si="51"/>
        <v>0</v>
      </c>
      <c r="CG51" s="173">
        <f t="shared" ca="1" si="51"/>
        <v>0</v>
      </c>
      <c r="CH51" s="173">
        <f t="shared" ca="1" si="51"/>
        <v>0</v>
      </c>
      <c r="CI51" s="173">
        <f t="shared" ca="1" si="51"/>
        <v>0</v>
      </c>
      <c r="CJ51" s="173">
        <f t="shared" ca="1" si="51"/>
        <v>0</v>
      </c>
      <c r="CK51" s="173">
        <f t="shared" ca="1" si="51"/>
        <v>0</v>
      </c>
      <c r="CL51" s="173">
        <f t="shared" ca="1" si="51"/>
        <v>0</v>
      </c>
      <c r="CM51" s="173">
        <f t="shared" ca="1" si="51"/>
        <v>0</v>
      </c>
      <c r="CN51" s="173">
        <f t="shared" ca="1" si="51"/>
        <v>0</v>
      </c>
      <c r="CO51" s="173">
        <f t="shared" ca="1" si="51"/>
        <v>0</v>
      </c>
      <c r="CP51" s="173">
        <f t="shared" ca="1" si="51"/>
        <v>0</v>
      </c>
      <c r="CQ51" s="173">
        <f t="shared" ca="1" si="51"/>
        <v>0</v>
      </c>
      <c r="CR51" s="173">
        <f t="shared" ca="1" si="51"/>
        <v>0</v>
      </c>
      <c r="CS51" s="173">
        <f t="shared" ca="1" si="51"/>
        <v>0</v>
      </c>
      <c r="CT51" s="173">
        <f t="shared" ca="1" si="51"/>
        <v>0</v>
      </c>
      <c r="CU51" s="173">
        <f t="shared" ca="1" si="51"/>
        <v>0</v>
      </c>
      <c r="CV51" s="173">
        <f t="shared" ca="1" si="51"/>
        <v>0</v>
      </c>
      <c r="CW51" s="173">
        <f t="shared" ca="1" si="51"/>
        <v>0</v>
      </c>
      <c r="CX51" s="173">
        <f t="shared" ca="1" si="51"/>
        <v>0</v>
      </c>
      <c r="CY51" s="173">
        <f t="shared" ca="1" si="51"/>
        <v>0</v>
      </c>
      <c r="CZ51" s="173">
        <f t="shared" ca="1" si="51"/>
        <v>0</v>
      </c>
      <c r="DA51" s="173">
        <f t="shared" ca="1" si="51"/>
        <v>0</v>
      </c>
      <c r="DB51" s="173">
        <f t="shared" ca="1" si="51"/>
        <v>0</v>
      </c>
      <c r="DC51" s="173">
        <f t="shared" ca="1" si="51"/>
        <v>0</v>
      </c>
      <c r="DE51" s="113"/>
    </row>
    <row r="52" spans="1:112" hidden="1">
      <c r="A52" s="68">
        <v>40</v>
      </c>
      <c r="B52" s="240" t="str">
        <f t="shared" ca="1" si="12"/>
        <v>E.1.1.</v>
      </c>
      <c r="C52" s="241" t="str">
        <f t="shared" ca="1" si="13"/>
        <v>Parengiamieji darbai jūrinio vėjo elektrinių plėtrai ir susijusios infrastruktūros įrengimui</v>
      </c>
      <c r="D52" s="244"/>
      <c r="E52" s="242">
        <f t="shared" ca="1" si="14"/>
        <v>0.21</v>
      </c>
      <c r="F52" s="171">
        <f ca="1">H52+NPV(FD,I52:INDEX(I52:DC52,PAL))</f>
        <v>8463272.7014110126</v>
      </c>
      <c r="G52" s="171">
        <f ca="1">SUMIF($H$5:$DC$5,"&lt;="&amp;PAL,$H52:$DC52)</f>
        <v>9201662.5</v>
      </c>
      <c r="H52" s="243">
        <f t="shared" ca="1" si="44"/>
        <v>0</v>
      </c>
      <c r="I52" s="243">
        <f t="shared" ca="1" si="44"/>
        <v>1634440</v>
      </c>
      <c r="J52" s="243">
        <f t="shared" ca="1" si="44"/>
        <v>4624949.5</v>
      </c>
      <c r="K52" s="243">
        <f t="shared" ca="1" si="44"/>
        <v>2942273</v>
      </c>
      <c r="L52" s="243">
        <f t="shared" ca="1" si="44"/>
        <v>0</v>
      </c>
      <c r="M52" s="243">
        <f t="shared" ca="1" si="44"/>
        <v>0</v>
      </c>
      <c r="N52" s="243">
        <f t="shared" ca="1" si="44"/>
        <v>0</v>
      </c>
      <c r="O52" s="243">
        <f t="shared" ca="1" si="44"/>
        <v>0</v>
      </c>
      <c r="P52" s="243">
        <f t="shared" ca="1" si="44"/>
        <v>0</v>
      </c>
      <c r="Q52" s="243">
        <f t="shared" ca="1" si="44"/>
        <v>0</v>
      </c>
      <c r="R52" s="243">
        <f t="shared" ca="1" si="44"/>
        <v>0</v>
      </c>
      <c r="S52" s="243">
        <f t="shared" ca="1" si="44"/>
        <v>0</v>
      </c>
      <c r="T52" s="243">
        <f t="shared" ca="1" si="44"/>
        <v>0</v>
      </c>
      <c r="U52" s="243">
        <f t="shared" ca="1" si="44"/>
        <v>0</v>
      </c>
      <c r="V52" s="243">
        <f t="shared" ca="1" si="44"/>
        <v>0</v>
      </c>
      <c r="W52" s="243">
        <f t="shared" ca="1" si="44"/>
        <v>0</v>
      </c>
      <c r="X52" s="243">
        <f t="shared" ref="X52:CI55" ca="1" si="52">OFFSET(INDIRECT("'"&amp;Opt_alt&amp;"'!H12"),$A52,X$5)*$DF52</f>
        <v>0</v>
      </c>
      <c r="Y52" s="243">
        <f t="shared" ca="1" si="52"/>
        <v>0</v>
      </c>
      <c r="Z52" s="243">
        <f t="shared" ca="1" si="52"/>
        <v>0</v>
      </c>
      <c r="AA52" s="243">
        <f t="shared" ca="1" si="52"/>
        <v>0</v>
      </c>
      <c r="AB52" s="243">
        <f t="shared" ca="1" si="52"/>
        <v>0</v>
      </c>
      <c r="AC52" s="243">
        <f t="shared" ca="1" si="52"/>
        <v>0</v>
      </c>
      <c r="AD52" s="243">
        <f t="shared" ca="1" si="52"/>
        <v>0</v>
      </c>
      <c r="AE52" s="243">
        <f t="shared" ca="1" si="52"/>
        <v>0</v>
      </c>
      <c r="AF52" s="243">
        <f t="shared" ca="1" si="52"/>
        <v>0</v>
      </c>
      <c r="AG52" s="243">
        <f t="shared" ca="1" si="52"/>
        <v>0</v>
      </c>
      <c r="AH52" s="243">
        <f t="shared" ca="1" si="52"/>
        <v>0</v>
      </c>
      <c r="AI52" s="243">
        <f t="shared" ca="1" si="52"/>
        <v>0</v>
      </c>
      <c r="AJ52" s="243">
        <f t="shared" ca="1" si="52"/>
        <v>0</v>
      </c>
      <c r="AK52" s="243">
        <f t="shared" ca="1" si="52"/>
        <v>0</v>
      </c>
      <c r="AL52" s="243">
        <f t="shared" ca="1" si="52"/>
        <v>0</v>
      </c>
      <c r="AM52" s="243">
        <f t="shared" ca="1" si="52"/>
        <v>0</v>
      </c>
      <c r="AN52" s="243">
        <f t="shared" ca="1" si="52"/>
        <v>0</v>
      </c>
      <c r="AO52" s="243">
        <f t="shared" ca="1" si="52"/>
        <v>0</v>
      </c>
      <c r="AP52" s="243">
        <f t="shared" ca="1" si="52"/>
        <v>0</v>
      </c>
      <c r="AQ52" s="243">
        <f t="shared" ca="1" si="52"/>
        <v>0</v>
      </c>
      <c r="AR52" s="243">
        <f t="shared" ca="1" si="52"/>
        <v>0</v>
      </c>
      <c r="AS52" s="243">
        <f t="shared" ca="1" si="52"/>
        <v>0</v>
      </c>
      <c r="AT52" s="243">
        <f t="shared" ca="1" si="52"/>
        <v>0</v>
      </c>
      <c r="AU52" s="243">
        <f t="shared" ca="1" si="52"/>
        <v>0</v>
      </c>
      <c r="AV52" s="243">
        <f t="shared" ca="1" si="52"/>
        <v>0</v>
      </c>
      <c r="AW52" s="243">
        <f t="shared" ca="1" si="52"/>
        <v>0</v>
      </c>
      <c r="AX52" s="243">
        <f t="shared" ca="1" si="52"/>
        <v>0</v>
      </c>
      <c r="AY52" s="243">
        <f t="shared" ca="1" si="52"/>
        <v>0</v>
      </c>
      <c r="AZ52" s="243">
        <f t="shared" ca="1" si="52"/>
        <v>0</v>
      </c>
      <c r="BA52" s="243">
        <f t="shared" ca="1" si="52"/>
        <v>0</v>
      </c>
      <c r="BB52" s="243">
        <f t="shared" ca="1" si="52"/>
        <v>0</v>
      </c>
      <c r="BC52" s="243">
        <f t="shared" ca="1" si="52"/>
        <v>0</v>
      </c>
      <c r="BD52" s="243">
        <f t="shared" ca="1" si="52"/>
        <v>0</v>
      </c>
      <c r="BE52" s="243">
        <f t="shared" ca="1" si="52"/>
        <v>0</v>
      </c>
      <c r="BF52" s="243">
        <f t="shared" ca="1" si="52"/>
        <v>0</v>
      </c>
      <c r="BG52" s="243">
        <f t="shared" ca="1" si="52"/>
        <v>0</v>
      </c>
      <c r="BH52" s="243">
        <f t="shared" ca="1" si="52"/>
        <v>0</v>
      </c>
      <c r="BI52" s="243">
        <f t="shared" ca="1" si="52"/>
        <v>0</v>
      </c>
      <c r="BJ52" s="243">
        <f t="shared" ca="1" si="52"/>
        <v>0</v>
      </c>
      <c r="BK52" s="243">
        <f t="shared" ca="1" si="52"/>
        <v>0</v>
      </c>
      <c r="BL52" s="243">
        <f t="shared" ca="1" si="52"/>
        <v>0</v>
      </c>
      <c r="BM52" s="243">
        <f t="shared" ca="1" si="52"/>
        <v>0</v>
      </c>
      <c r="BN52" s="243">
        <f t="shared" ca="1" si="52"/>
        <v>0</v>
      </c>
      <c r="BO52" s="243">
        <f t="shared" ca="1" si="52"/>
        <v>0</v>
      </c>
      <c r="BP52" s="243">
        <f t="shared" ca="1" si="52"/>
        <v>0</v>
      </c>
      <c r="BQ52" s="243">
        <f t="shared" ca="1" si="52"/>
        <v>0</v>
      </c>
      <c r="BR52" s="243">
        <f t="shared" ca="1" si="52"/>
        <v>0</v>
      </c>
      <c r="BS52" s="243">
        <f t="shared" ca="1" si="52"/>
        <v>0</v>
      </c>
      <c r="BT52" s="243">
        <f t="shared" ca="1" si="52"/>
        <v>0</v>
      </c>
      <c r="BU52" s="243">
        <f t="shared" ca="1" si="52"/>
        <v>0</v>
      </c>
      <c r="BV52" s="243">
        <f t="shared" ca="1" si="52"/>
        <v>0</v>
      </c>
      <c r="BW52" s="243">
        <f t="shared" ca="1" si="52"/>
        <v>0</v>
      </c>
      <c r="BX52" s="243">
        <f t="shared" ca="1" si="52"/>
        <v>0</v>
      </c>
      <c r="BY52" s="243">
        <f t="shared" ca="1" si="52"/>
        <v>0</v>
      </c>
      <c r="BZ52" s="243">
        <f t="shared" ca="1" si="52"/>
        <v>0</v>
      </c>
      <c r="CA52" s="243">
        <f t="shared" ca="1" si="52"/>
        <v>0</v>
      </c>
      <c r="CB52" s="243">
        <f t="shared" ca="1" si="52"/>
        <v>0</v>
      </c>
      <c r="CC52" s="243">
        <f t="shared" ca="1" si="52"/>
        <v>0</v>
      </c>
      <c r="CD52" s="243">
        <f t="shared" ca="1" si="52"/>
        <v>0</v>
      </c>
      <c r="CE52" s="243">
        <f t="shared" ca="1" si="52"/>
        <v>0</v>
      </c>
      <c r="CF52" s="243">
        <f t="shared" ca="1" si="52"/>
        <v>0</v>
      </c>
      <c r="CG52" s="243">
        <f t="shared" ca="1" si="52"/>
        <v>0</v>
      </c>
      <c r="CH52" s="243">
        <f t="shared" ca="1" si="52"/>
        <v>0</v>
      </c>
      <c r="CI52" s="243">
        <f t="shared" ca="1" si="52"/>
        <v>0</v>
      </c>
      <c r="CJ52" s="243">
        <f t="shared" ref="CJ52:DC54" ca="1" si="53">OFFSET(INDIRECT("'"&amp;Opt_alt&amp;"'!H12"),$A52,CJ$5)*$DF52</f>
        <v>0</v>
      </c>
      <c r="CK52" s="243">
        <f t="shared" ca="1" si="53"/>
        <v>0</v>
      </c>
      <c r="CL52" s="243">
        <f t="shared" ca="1" si="53"/>
        <v>0</v>
      </c>
      <c r="CM52" s="243">
        <f t="shared" ca="1" si="53"/>
        <v>0</v>
      </c>
      <c r="CN52" s="243">
        <f t="shared" ca="1" si="53"/>
        <v>0</v>
      </c>
      <c r="CO52" s="243">
        <f t="shared" ca="1" si="53"/>
        <v>0</v>
      </c>
      <c r="CP52" s="243">
        <f t="shared" ca="1" si="53"/>
        <v>0</v>
      </c>
      <c r="CQ52" s="243">
        <f t="shared" ca="1" si="53"/>
        <v>0</v>
      </c>
      <c r="CR52" s="243">
        <f t="shared" ca="1" si="53"/>
        <v>0</v>
      </c>
      <c r="CS52" s="243">
        <f t="shared" ca="1" si="53"/>
        <v>0</v>
      </c>
      <c r="CT52" s="243">
        <f t="shared" ca="1" si="53"/>
        <v>0</v>
      </c>
      <c r="CU52" s="243">
        <f t="shared" ca="1" si="53"/>
        <v>0</v>
      </c>
      <c r="CV52" s="243">
        <f t="shared" ca="1" si="53"/>
        <v>0</v>
      </c>
      <c r="CW52" s="243">
        <f t="shared" ca="1" si="53"/>
        <v>0</v>
      </c>
      <c r="CX52" s="243">
        <f t="shared" ca="1" si="53"/>
        <v>0</v>
      </c>
      <c r="CY52" s="243">
        <f t="shared" ca="1" si="53"/>
        <v>0</v>
      </c>
      <c r="CZ52" s="243">
        <f t="shared" ca="1" si="53"/>
        <v>0</v>
      </c>
      <c r="DA52" s="243">
        <f t="shared" ca="1" si="53"/>
        <v>0</v>
      </c>
      <c r="DB52" s="243">
        <f t="shared" ca="1" si="53"/>
        <v>0</v>
      </c>
      <c r="DC52" s="243">
        <f t="shared" ca="1" si="53"/>
        <v>0</v>
      </c>
      <c r="DE52" s="113" t="str">
        <f t="shared" ca="1" si="20"/>
        <v>E.1.1.</v>
      </c>
      <c r="DF52">
        <f t="shared" ca="1" si="45"/>
        <v>1</v>
      </c>
      <c r="DG52">
        <f t="shared" ca="1" si="46"/>
        <v>21</v>
      </c>
      <c r="DH52">
        <v>0</v>
      </c>
    </row>
    <row r="53" spans="1:112" ht="28.8" hidden="1">
      <c r="A53" s="68">
        <v>41</v>
      </c>
      <c r="B53" s="240" t="str">
        <f t="shared" ca="1" si="12"/>
        <v>E.1.2.</v>
      </c>
      <c r="C53" s="241" t="str">
        <f t="shared" ca="1" si="13"/>
        <v>Gaminančių vartotojų investicijos į naujų AEI naudojančių elektros energijos gamybos pajėgumų sukūrimą</v>
      </c>
      <c r="D53" s="244"/>
      <c r="E53" s="242">
        <f t="shared" ca="1" si="14"/>
        <v>0.21</v>
      </c>
      <c r="F53" s="171">
        <f ca="1">H53+NPV(FD,I53:INDEX(I53:DC53,PAL))</f>
        <v>377686936.29871869</v>
      </c>
      <c r="G53" s="171">
        <f ca="1">SUMIF($H$5:$DC$5,"&lt;="&amp;PAL,$H53:$DC53)</f>
        <v>423533448.67999995</v>
      </c>
      <c r="H53" s="243">
        <f t="shared" ca="1" si="44"/>
        <v>0</v>
      </c>
      <c r="I53" s="243">
        <f t="shared" ca="1" si="44"/>
        <v>0</v>
      </c>
      <c r="J53" s="243">
        <f t="shared" ca="1" si="44"/>
        <v>116851565</v>
      </c>
      <c r="K53" s="243">
        <f t="shared" ca="1" si="44"/>
        <v>229425174.39999998</v>
      </c>
      <c r="L53" s="243">
        <f t="shared" ca="1" si="44"/>
        <v>66720263.079999998</v>
      </c>
      <c r="M53" s="243">
        <f t="shared" ca="1" si="44"/>
        <v>10536446.199999999</v>
      </c>
      <c r="N53" s="243">
        <f t="shared" ca="1" si="44"/>
        <v>0</v>
      </c>
      <c r="O53" s="243">
        <f t="shared" ca="1" si="44"/>
        <v>0</v>
      </c>
      <c r="P53" s="243">
        <f t="shared" ca="1" si="44"/>
        <v>0</v>
      </c>
      <c r="Q53" s="243">
        <f t="shared" ca="1" si="44"/>
        <v>0</v>
      </c>
      <c r="R53" s="243">
        <f t="shared" ca="1" si="44"/>
        <v>0</v>
      </c>
      <c r="S53" s="243">
        <f t="shared" ca="1" si="44"/>
        <v>0</v>
      </c>
      <c r="T53" s="243">
        <f t="shared" ca="1" si="44"/>
        <v>0</v>
      </c>
      <c r="U53" s="243">
        <f t="shared" ca="1" si="44"/>
        <v>0</v>
      </c>
      <c r="V53" s="243">
        <f t="shared" ca="1" si="44"/>
        <v>0</v>
      </c>
      <c r="W53" s="243">
        <f t="shared" ca="1" si="44"/>
        <v>0</v>
      </c>
      <c r="X53" s="243">
        <f t="shared" ca="1" si="52"/>
        <v>0</v>
      </c>
      <c r="Y53" s="243">
        <f t="shared" ca="1" si="52"/>
        <v>0</v>
      </c>
      <c r="Z53" s="243">
        <f t="shared" ca="1" si="52"/>
        <v>0</v>
      </c>
      <c r="AA53" s="243">
        <f t="shared" ca="1" si="52"/>
        <v>0</v>
      </c>
      <c r="AB53" s="243">
        <f t="shared" ca="1" si="52"/>
        <v>0</v>
      </c>
      <c r="AC53" s="243">
        <f t="shared" ca="1" si="52"/>
        <v>0</v>
      </c>
      <c r="AD53" s="243">
        <f t="shared" ca="1" si="52"/>
        <v>0</v>
      </c>
      <c r="AE53" s="243">
        <f t="shared" ca="1" si="52"/>
        <v>0</v>
      </c>
      <c r="AF53" s="243">
        <f t="shared" ca="1" si="52"/>
        <v>0</v>
      </c>
      <c r="AG53" s="243">
        <f t="shared" ca="1" si="52"/>
        <v>0</v>
      </c>
      <c r="AH53" s="243">
        <f t="shared" ca="1" si="52"/>
        <v>0</v>
      </c>
      <c r="AI53" s="243">
        <f t="shared" ca="1" si="52"/>
        <v>0</v>
      </c>
      <c r="AJ53" s="243">
        <f t="shared" ca="1" si="52"/>
        <v>0</v>
      </c>
      <c r="AK53" s="243">
        <f t="shared" ca="1" si="52"/>
        <v>0</v>
      </c>
      <c r="AL53" s="243">
        <f t="shared" ca="1" si="52"/>
        <v>0</v>
      </c>
      <c r="AM53" s="243">
        <f t="shared" ca="1" si="52"/>
        <v>0</v>
      </c>
      <c r="AN53" s="243">
        <f t="shared" ca="1" si="52"/>
        <v>0</v>
      </c>
      <c r="AO53" s="243">
        <f t="shared" ca="1" si="52"/>
        <v>0</v>
      </c>
      <c r="AP53" s="243">
        <f t="shared" ca="1" si="52"/>
        <v>0</v>
      </c>
      <c r="AQ53" s="243">
        <f t="shared" ca="1" si="52"/>
        <v>0</v>
      </c>
      <c r="AR53" s="243">
        <f t="shared" ca="1" si="52"/>
        <v>0</v>
      </c>
      <c r="AS53" s="243">
        <f t="shared" ca="1" si="52"/>
        <v>0</v>
      </c>
      <c r="AT53" s="243">
        <f t="shared" ca="1" si="52"/>
        <v>0</v>
      </c>
      <c r="AU53" s="243">
        <f t="shared" ca="1" si="52"/>
        <v>0</v>
      </c>
      <c r="AV53" s="243">
        <f t="shared" ca="1" si="52"/>
        <v>0</v>
      </c>
      <c r="AW53" s="243">
        <f t="shared" ca="1" si="52"/>
        <v>0</v>
      </c>
      <c r="AX53" s="243">
        <f t="shared" ca="1" si="52"/>
        <v>0</v>
      </c>
      <c r="AY53" s="243">
        <f t="shared" ca="1" si="52"/>
        <v>0</v>
      </c>
      <c r="AZ53" s="243">
        <f t="shared" ca="1" si="52"/>
        <v>0</v>
      </c>
      <c r="BA53" s="243">
        <f t="shared" ca="1" si="52"/>
        <v>0</v>
      </c>
      <c r="BB53" s="243">
        <f t="shared" ca="1" si="52"/>
        <v>0</v>
      </c>
      <c r="BC53" s="243">
        <f t="shared" ca="1" si="52"/>
        <v>0</v>
      </c>
      <c r="BD53" s="243">
        <f t="shared" ca="1" si="52"/>
        <v>0</v>
      </c>
      <c r="BE53" s="243">
        <f t="shared" ca="1" si="52"/>
        <v>0</v>
      </c>
      <c r="BF53" s="243">
        <f t="shared" ca="1" si="52"/>
        <v>0</v>
      </c>
      <c r="BG53" s="243">
        <f t="shared" ca="1" si="52"/>
        <v>0</v>
      </c>
      <c r="BH53" s="243">
        <f t="shared" ca="1" si="52"/>
        <v>0</v>
      </c>
      <c r="BI53" s="243">
        <f t="shared" ca="1" si="52"/>
        <v>0</v>
      </c>
      <c r="BJ53" s="243">
        <f t="shared" ca="1" si="52"/>
        <v>0</v>
      </c>
      <c r="BK53" s="243">
        <f t="shared" ca="1" si="52"/>
        <v>0</v>
      </c>
      <c r="BL53" s="243">
        <f t="shared" ca="1" si="52"/>
        <v>0</v>
      </c>
      <c r="BM53" s="243">
        <f t="shared" ca="1" si="52"/>
        <v>0</v>
      </c>
      <c r="BN53" s="243">
        <f t="shared" ca="1" si="52"/>
        <v>0</v>
      </c>
      <c r="BO53" s="243">
        <f t="shared" ca="1" si="52"/>
        <v>0</v>
      </c>
      <c r="BP53" s="243">
        <f t="shared" ca="1" si="52"/>
        <v>0</v>
      </c>
      <c r="BQ53" s="243">
        <f t="shared" ca="1" si="52"/>
        <v>0</v>
      </c>
      <c r="BR53" s="243">
        <f t="shared" ca="1" si="52"/>
        <v>0</v>
      </c>
      <c r="BS53" s="243">
        <f t="shared" ca="1" si="52"/>
        <v>0</v>
      </c>
      <c r="BT53" s="243">
        <f t="shared" ca="1" si="52"/>
        <v>0</v>
      </c>
      <c r="BU53" s="243">
        <f t="shared" ca="1" si="52"/>
        <v>0</v>
      </c>
      <c r="BV53" s="243">
        <f t="shared" ca="1" si="52"/>
        <v>0</v>
      </c>
      <c r="BW53" s="243">
        <f t="shared" ca="1" si="52"/>
        <v>0</v>
      </c>
      <c r="BX53" s="243">
        <f t="shared" ca="1" si="52"/>
        <v>0</v>
      </c>
      <c r="BY53" s="243">
        <f t="shared" ca="1" si="52"/>
        <v>0</v>
      </c>
      <c r="BZ53" s="243">
        <f t="shared" ca="1" si="52"/>
        <v>0</v>
      </c>
      <c r="CA53" s="243">
        <f t="shared" ca="1" si="52"/>
        <v>0</v>
      </c>
      <c r="CB53" s="243">
        <f t="shared" ca="1" si="52"/>
        <v>0</v>
      </c>
      <c r="CC53" s="243">
        <f t="shared" ca="1" si="52"/>
        <v>0</v>
      </c>
      <c r="CD53" s="243">
        <f t="shared" ca="1" si="52"/>
        <v>0</v>
      </c>
      <c r="CE53" s="243">
        <f t="shared" ca="1" si="52"/>
        <v>0</v>
      </c>
      <c r="CF53" s="243">
        <f t="shared" ca="1" si="52"/>
        <v>0</v>
      </c>
      <c r="CG53" s="243">
        <f t="shared" ca="1" si="52"/>
        <v>0</v>
      </c>
      <c r="CH53" s="243">
        <f t="shared" ca="1" si="52"/>
        <v>0</v>
      </c>
      <c r="CI53" s="243">
        <f t="shared" ca="1" si="52"/>
        <v>0</v>
      </c>
      <c r="CJ53" s="243">
        <f t="shared" ca="1" si="53"/>
        <v>0</v>
      </c>
      <c r="CK53" s="243">
        <f t="shared" ca="1" si="53"/>
        <v>0</v>
      </c>
      <c r="CL53" s="243">
        <f t="shared" ca="1" si="53"/>
        <v>0</v>
      </c>
      <c r="CM53" s="243">
        <f t="shared" ca="1" si="53"/>
        <v>0</v>
      </c>
      <c r="CN53" s="243">
        <f t="shared" ca="1" si="53"/>
        <v>0</v>
      </c>
      <c r="CO53" s="243">
        <f t="shared" ca="1" si="53"/>
        <v>0</v>
      </c>
      <c r="CP53" s="243">
        <f t="shared" ca="1" si="53"/>
        <v>0</v>
      </c>
      <c r="CQ53" s="243">
        <f t="shared" ca="1" si="53"/>
        <v>0</v>
      </c>
      <c r="CR53" s="243">
        <f t="shared" ca="1" si="53"/>
        <v>0</v>
      </c>
      <c r="CS53" s="243">
        <f t="shared" ca="1" si="53"/>
        <v>0</v>
      </c>
      <c r="CT53" s="243">
        <f t="shared" ca="1" si="53"/>
        <v>0</v>
      </c>
      <c r="CU53" s="243">
        <f t="shared" ca="1" si="53"/>
        <v>0</v>
      </c>
      <c r="CV53" s="243">
        <f t="shared" ca="1" si="53"/>
        <v>0</v>
      </c>
      <c r="CW53" s="243">
        <f t="shared" ca="1" si="53"/>
        <v>0</v>
      </c>
      <c r="CX53" s="243">
        <f t="shared" ca="1" si="53"/>
        <v>0</v>
      </c>
      <c r="CY53" s="243">
        <f t="shared" ca="1" si="53"/>
        <v>0</v>
      </c>
      <c r="CZ53" s="243">
        <f t="shared" ca="1" si="53"/>
        <v>0</v>
      </c>
      <c r="DA53" s="243">
        <f t="shared" ca="1" si="53"/>
        <v>0</v>
      </c>
      <c r="DB53" s="243">
        <f t="shared" ca="1" si="53"/>
        <v>0</v>
      </c>
      <c r="DC53" s="243">
        <f t="shared" ca="1" si="53"/>
        <v>0</v>
      </c>
      <c r="DE53" s="113" t="str">
        <f t="shared" ca="1" si="20"/>
        <v>E.1.2.</v>
      </c>
      <c r="DF53">
        <f t="shared" ca="1" si="45"/>
        <v>1</v>
      </c>
      <c r="DG53">
        <f t="shared" ca="1" si="46"/>
        <v>21</v>
      </c>
      <c r="DH53">
        <v>0</v>
      </c>
    </row>
    <row r="54" spans="1:112" ht="28.8" hidden="1">
      <c r="A54" s="68">
        <v>42</v>
      </c>
      <c r="B54" s="240" t="str">
        <f t="shared" ca="1" si="12"/>
        <v>E.1.3.</v>
      </c>
      <c r="C54" s="241" t="str">
        <f t="shared" ca="1" si="13"/>
        <v>Gamintojų ir gaminančių vartotojų  investicijos į naujų AEI naudojančių elektros energijos gamybos pajėgumų sukūrimą</v>
      </c>
      <c r="D54" s="162"/>
      <c r="E54" s="242">
        <f t="shared" ca="1" si="14"/>
        <v>0.21</v>
      </c>
      <c r="F54" s="171">
        <f ca="1">H54+NPV(FD,I54:INDEX(I54:DC54,PAL))</f>
        <v>256326666.85789427</v>
      </c>
      <c r="G54" s="171">
        <f ca="1">SUMIF($H$5:$DC$5,"&lt;="&amp;PAL,$H54:$DC54)</f>
        <v>305000952.46448696</v>
      </c>
      <c r="H54" s="243">
        <f t="shared" ca="1" si="44"/>
        <v>0</v>
      </c>
      <c r="I54" s="243">
        <f t="shared" ca="1" si="44"/>
        <v>0</v>
      </c>
      <c r="J54" s="243">
        <f t="shared" ca="1" si="44"/>
        <v>0</v>
      </c>
      <c r="K54" s="243">
        <f t="shared" ca="1" si="44"/>
        <v>2833451.17</v>
      </c>
      <c r="L54" s="243">
        <f t="shared" ca="1" si="44"/>
        <v>165710527.8804</v>
      </c>
      <c r="M54" s="243">
        <f t="shared" ca="1" si="44"/>
        <v>136456973.414087</v>
      </c>
      <c r="N54" s="243">
        <f t="shared" ca="1" si="44"/>
        <v>0</v>
      </c>
      <c r="O54" s="243">
        <f t="shared" ca="1" si="44"/>
        <v>0</v>
      </c>
      <c r="P54" s="243">
        <f t="shared" ca="1" si="44"/>
        <v>0</v>
      </c>
      <c r="Q54" s="243">
        <f t="shared" ca="1" si="44"/>
        <v>0</v>
      </c>
      <c r="R54" s="243">
        <f t="shared" ca="1" si="44"/>
        <v>0</v>
      </c>
      <c r="S54" s="243">
        <f t="shared" ca="1" si="44"/>
        <v>0</v>
      </c>
      <c r="T54" s="243">
        <f t="shared" ca="1" si="44"/>
        <v>0</v>
      </c>
      <c r="U54" s="243">
        <f t="shared" ca="1" si="44"/>
        <v>0</v>
      </c>
      <c r="V54" s="243">
        <f t="shared" ca="1" si="44"/>
        <v>0</v>
      </c>
      <c r="W54" s="243">
        <f t="shared" ca="1" si="44"/>
        <v>0</v>
      </c>
      <c r="X54" s="243">
        <f t="shared" ca="1" si="52"/>
        <v>0</v>
      </c>
      <c r="Y54" s="243">
        <f t="shared" ca="1" si="52"/>
        <v>0</v>
      </c>
      <c r="Z54" s="243">
        <f t="shared" ca="1" si="52"/>
        <v>0</v>
      </c>
      <c r="AA54" s="243">
        <f t="shared" ca="1" si="52"/>
        <v>0</v>
      </c>
      <c r="AB54" s="243">
        <f t="shared" ca="1" si="52"/>
        <v>0</v>
      </c>
      <c r="AC54" s="243">
        <f t="shared" ca="1" si="52"/>
        <v>0</v>
      </c>
      <c r="AD54" s="243">
        <f t="shared" ca="1" si="52"/>
        <v>0</v>
      </c>
      <c r="AE54" s="243">
        <f t="shared" ca="1" si="52"/>
        <v>0</v>
      </c>
      <c r="AF54" s="243">
        <f t="shared" ca="1" si="52"/>
        <v>0</v>
      </c>
      <c r="AG54" s="243">
        <f t="shared" ca="1" si="52"/>
        <v>0</v>
      </c>
      <c r="AH54" s="243">
        <f t="shared" ca="1" si="52"/>
        <v>0</v>
      </c>
      <c r="AI54" s="243">
        <f t="shared" ca="1" si="52"/>
        <v>0</v>
      </c>
      <c r="AJ54" s="243">
        <f t="shared" ca="1" si="52"/>
        <v>0</v>
      </c>
      <c r="AK54" s="243">
        <f t="shared" ca="1" si="52"/>
        <v>0</v>
      </c>
      <c r="AL54" s="243">
        <f t="shared" ca="1" si="52"/>
        <v>0</v>
      </c>
      <c r="AM54" s="243">
        <f t="shared" ca="1" si="52"/>
        <v>0</v>
      </c>
      <c r="AN54" s="243">
        <f t="shared" ca="1" si="52"/>
        <v>0</v>
      </c>
      <c r="AO54" s="243">
        <f t="shared" ca="1" si="52"/>
        <v>0</v>
      </c>
      <c r="AP54" s="243">
        <f t="shared" ca="1" si="52"/>
        <v>0</v>
      </c>
      <c r="AQ54" s="243">
        <f t="shared" ca="1" si="52"/>
        <v>0</v>
      </c>
      <c r="AR54" s="243">
        <f t="shared" ca="1" si="52"/>
        <v>0</v>
      </c>
      <c r="AS54" s="243">
        <f t="shared" ca="1" si="52"/>
        <v>0</v>
      </c>
      <c r="AT54" s="243">
        <f t="shared" ca="1" si="52"/>
        <v>0</v>
      </c>
      <c r="AU54" s="243">
        <f t="shared" ca="1" si="52"/>
        <v>0</v>
      </c>
      <c r="AV54" s="243">
        <f t="shared" ca="1" si="52"/>
        <v>0</v>
      </c>
      <c r="AW54" s="243">
        <f t="shared" ca="1" si="52"/>
        <v>0</v>
      </c>
      <c r="AX54" s="243">
        <f t="shared" ca="1" si="52"/>
        <v>0</v>
      </c>
      <c r="AY54" s="243">
        <f t="shared" ca="1" si="52"/>
        <v>0</v>
      </c>
      <c r="AZ54" s="243">
        <f t="shared" ca="1" si="52"/>
        <v>0</v>
      </c>
      <c r="BA54" s="243">
        <f t="shared" ca="1" si="52"/>
        <v>0</v>
      </c>
      <c r="BB54" s="243">
        <f t="shared" ca="1" si="52"/>
        <v>0</v>
      </c>
      <c r="BC54" s="243">
        <f t="shared" ca="1" si="52"/>
        <v>0</v>
      </c>
      <c r="BD54" s="243">
        <f t="shared" ca="1" si="52"/>
        <v>0</v>
      </c>
      <c r="BE54" s="243">
        <f t="shared" ca="1" si="52"/>
        <v>0</v>
      </c>
      <c r="BF54" s="243">
        <f t="shared" ca="1" si="52"/>
        <v>0</v>
      </c>
      <c r="BG54" s="243">
        <f t="shared" ca="1" si="52"/>
        <v>0</v>
      </c>
      <c r="BH54" s="243">
        <f t="shared" ca="1" si="52"/>
        <v>0</v>
      </c>
      <c r="BI54" s="243">
        <f t="shared" ca="1" si="52"/>
        <v>0</v>
      </c>
      <c r="BJ54" s="243">
        <f t="shared" ca="1" si="52"/>
        <v>0</v>
      </c>
      <c r="BK54" s="243">
        <f t="shared" ca="1" si="52"/>
        <v>0</v>
      </c>
      <c r="BL54" s="243">
        <f t="shared" ca="1" si="52"/>
        <v>0</v>
      </c>
      <c r="BM54" s="243">
        <f t="shared" ca="1" si="52"/>
        <v>0</v>
      </c>
      <c r="BN54" s="243">
        <f t="shared" ca="1" si="52"/>
        <v>0</v>
      </c>
      <c r="BO54" s="243">
        <f t="shared" ca="1" si="52"/>
        <v>0</v>
      </c>
      <c r="BP54" s="243">
        <f t="shared" ca="1" si="52"/>
        <v>0</v>
      </c>
      <c r="BQ54" s="243">
        <f t="shared" ca="1" si="52"/>
        <v>0</v>
      </c>
      <c r="BR54" s="243">
        <f t="shared" ca="1" si="52"/>
        <v>0</v>
      </c>
      <c r="BS54" s="243">
        <f t="shared" ca="1" si="52"/>
        <v>0</v>
      </c>
      <c r="BT54" s="243">
        <f t="shared" ca="1" si="52"/>
        <v>0</v>
      </c>
      <c r="BU54" s="243">
        <f t="shared" ca="1" si="52"/>
        <v>0</v>
      </c>
      <c r="BV54" s="243">
        <f t="shared" ca="1" si="52"/>
        <v>0</v>
      </c>
      <c r="BW54" s="243">
        <f t="shared" ca="1" si="52"/>
        <v>0</v>
      </c>
      <c r="BX54" s="243">
        <f t="shared" ca="1" si="52"/>
        <v>0</v>
      </c>
      <c r="BY54" s="243">
        <f t="shared" ca="1" si="52"/>
        <v>0</v>
      </c>
      <c r="BZ54" s="243">
        <f t="shared" ca="1" si="52"/>
        <v>0</v>
      </c>
      <c r="CA54" s="243">
        <f t="shared" ca="1" si="52"/>
        <v>0</v>
      </c>
      <c r="CB54" s="243">
        <f t="shared" ca="1" si="52"/>
        <v>0</v>
      </c>
      <c r="CC54" s="243">
        <f t="shared" ca="1" si="52"/>
        <v>0</v>
      </c>
      <c r="CD54" s="243">
        <f t="shared" ca="1" si="52"/>
        <v>0</v>
      </c>
      <c r="CE54" s="243">
        <f t="shared" ca="1" si="52"/>
        <v>0</v>
      </c>
      <c r="CF54" s="243">
        <f t="shared" ca="1" si="52"/>
        <v>0</v>
      </c>
      <c r="CG54" s="243">
        <f t="shared" ca="1" si="52"/>
        <v>0</v>
      </c>
      <c r="CH54" s="243">
        <f t="shared" ca="1" si="52"/>
        <v>0</v>
      </c>
      <c r="CI54" s="243">
        <f t="shared" ca="1" si="52"/>
        <v>0</v>
      </c>
      <c r="CJ54" s="243">
        <f t="shared" ca="1" si="53"/>
        <v>0</v>
      </c>
      <c r="CK54" s="243">
        <f t="shared" ca="1" si="53"/>
        <v>0</v>
      </c>
      <c r="CL54" s="243">
        <f t="shared" ca="1" si="53"/>
        <v>0</v>
      </c>
      <c r="CM54" s="243">
        <f t="shared" ca="1" si="53"/>
        <v>0</v>
      </c>
      <c r="CN54" s="243">
        <f t="shared" ca="1" si="53"/>
        <v>0</v>
      </c>
      <c r="CO54" s="243">
        <f t="shared" ca="1" si="53"/>
        <v>0</v>
      </c>
      <c r="CP54" s="243">
        <f t="shared" ca="1" si="53"/>
        <v>0</v>
      </c>
      <c r="CQ54" s="243">
        <f t="shared" ca="1" si="53"/>
        <v>0</v>
      </c>
      <c r="CR54" s="243">
        <f t="shared" ca="1" si="53"/>
        <v>0</v>
      </c>
      <c r="CS54" s="243">
        <f t="shared" ca="1" si="53"/>
        <v>0</v>
      </c>
      <c r="CT54" s="243">
        <f t="shared" ca="1" si="53"/>
        <v>0</v>
      </c>
      <c r="CU54" s="243">
        <f t="shared" ca="1" si="53"/>
        <v>0</v>
      </c>
      <c r="CV54" s="243">
        <f t="shared" ca="1" si="53"/>
        <v>0</v>
      </c>
      <c r="CW54" s="243">
        <f t="shared" ca="1" si="53"/>
        <v>0</v>
      </c>
      <c r="CX54" s="243">
        <f t="shared" ca="1" si="53"/>
        <v>0</v>
      </c>
      <c r="CY54" s="243">
        <f t="shared" ca="1" si="53"/>
        <v>0</v>
      </c>
      <c r="CZ54" s="243">
        <f t="shared" ca="1" si="53"/>
        <v>0</v>
      </c>
      <c r="DA54" s="243">
        <f t="shared" ca="1" si="53"/>
        <v>0</v>
      </c>
      <c r="DB54" s="243">
        <f t="shared" ca="1" si="53"/>
        <v>0</v>
      </c>
      <c r="DC54" s="243">
        <f t="shared" ca="1" si="53"/>
        <v>0</v>
      </c>
      <c r="DE54" s="113" t="str">
        <f t="shared" ca="1" si="20"/>
        <v>E.1.3.</v>
      </c>
      <c r="DF54">
        <f t="shared" ca="1" si="45"/>
        <v>1</v>
      </c>
      <c r="DG54">
        <f t="shared" ca="1" si="46"/>
        <v>21</v>
      </c>
      <c r="DH54">
        <v>0</v>
      </c>
    </row>
    <row r="55" spans="1:112" hidden="1">
      <c r="A55" s="68">
        <v>43</v>
      </c>
      <c r="B55" s="240" t="str">
        <f t="shared" ca="1" si="12"/>
        <v>E.1.4.</v>
      </c>
      <c r="C55" s="241" t="str">
        <f t="shared" ca="1" si="13"/>
        <v>Veikla 6 ir Veikla 7</v>
      </c>
      <c r="D55" s="162"/>
      <c r="E55" s="242">
        <f t="shared" ca="1" si="14"/>
        <v>0.21</v>
      </c>
      <c r="F55" s="171">
        <f ca="1">H55+NPV(FD,I55:INDEX(I55:DC55,PAL))</f>
        <v>82708585.558614448</v>
      </c>
      <c r="G55" s="171">
        <f ca="1">SUMIF($H$5:$DC$5,"&lt;="&amp;PAL,$H55:$DC55)</f>
        <v>98716945.651722327</v>
      </c>
      <c r="H55" s="243">
        <f t="shared" ca="1" si="44"/>
        <v>0</v>
      </c>
      <c r="I55" s="243">
        <f t="shared" ca="1" si="44"/>
        <v>0</v>
      </c>
      <c r="J55" s="243">
        <f t="shared" ca="1" si="44"/>
        <v>0</v>
      </c>
      <c r="K55" s="243">
        <f t="shared" ca="1" si="44"/>
        <v>12655751.242892781</v>
      </c>
      <c r="L55" s="243">
        <f t="shared" ca="1" si="44"/>
        <v>21949643.00361602</v>
      </c>
      <c r="M55" s="243">
        <f t="shared" ca="1" si="44"/>
        <v>64111551.405213527</v>
      </c>
      <c r="N55" s="243">
        <f t="shared" ca="1" si="44"/>
        <v>0</v>
      </c>
      <c r="O55" s="243">
        <f t="shared" ca="1" si="44"/>
        <v>0</v>
      </c>
      <c r="P55" s="243">
        <f t="shared" ca="1" si="44"/>
        <v>0</v>
      </c>
      <c r="Q55" s="243">
        <f t="shared" ca="1" si="44"/>
        <v>0</v>
      </c>
      <c r="R55" s="243">
        <f t="shared" ca="1" si="44"/>
        <v>0</v>
      </c>
      <c r="S55" s="243">
        <f t="shared" ca="1" si="44"/>
        <v>0</v>
      </c>
      <c r="T55" s="243">
        <f t="shared" ca="1" si="44"/>
        <v>0</v>
      </c>
      <c r="U55" s="243">
        <f t="shared" ca="1" si="44"/>
        <v>0</v>
      </c>
      <c r="V55" s="243">
        <f t="shared" ca="1" si="44"/>
        <v>0</v>
      </c>
      <c r="W55" s="243">
        <f t="shared" ca="1" si="44"/>
        <v>0</v>
      </c>
      <c r="X55" s="243">
        <f t="shared" ca="1" si="52"/>
        <v>0</v>
      </c>
      <c r="Y55" s="243">
        <f t="shared" ca="1" si="52"/>
        <v>0</v>
      </c>
      <c r="Z55" s="243">
        <f t="shared" ca="1" si="52"/>
        <v>0</v>
      </c>
      <c r="AA55" s="243">
        <f t="shared" ca="1" si="52"/>
        <v>0</v>
      </c>
      <c r="AB55" s="243">
        <f t="shared" ca="1" si="52"/>
        <v>0</v>
      </c>
      <c r="AC55" s="243">
        <f t="shared" ca="1" si="52"/>
        <v>0</v>
      </c>
      <c r="AD55" s="243">
        <f t="shared" ca="1" si="52"/>
        <v>0</v>
      </c>
      <c r="AE55" s="243">
        <f t="shared" ca="1" si="52"/>
        <v>0</v>
      </c>
      <c r="AF55" s="243">
        <f t="shared" ca="1" si="52"/>
        <v>0</v>
      </c>
      <c r="AG55" s="243">
        <f t="shared" ca="1" si="52"/>
        <v>0</v>
      </c>
      <c r="AH55" s="243">
        <f t="shared" ca="1" si="52"/>
        <v>0</v>
      </c>
      <c r="AI55" s="243">
        <f t="shared" ca="1" si="52"/>
        <v>0</v>
      </c>
      <c r="AJ55" s="243">
        <f t="shared" ca="1" si="52"/>
        <v>0</v>
      </c>
      <c r="AK55" s="243">
        <f t="shared" ca="1" si="52"/>
        <v>0</v>
      </c>
      <c r="AL55" s="243">
        <f t="shared" ca="1" si="52"/>
        <v>0</v>
      </c>
      <c r="AM55" s="243">
        <f t="shared" ca="1" si="52"/>
        <v>0</v>
      </c>
      <c r="AN55" s="243">
        <f t="shared" ca="1" si="52"/>
        <v>0</v>
      </c>
      <c r="AO55" s="243">
        <f t="shared" ca="1" si="52"/>
        <v>0</v>
      </c>
      <c r="AP55" s="243">
        <f t="shared" ca="1" si="52"/>
        <v>0</v>
      </c>
      <c r="AQ55" s="243">
        <f t="shared" ca="1" si="52"/>
        <v>0</v>
      </c>
      <c r="AR55" s="243">
        <f t="shared" ca="1" si="52"/>
        <v>0</v>
      </c>
      <c r="AS55" s="243">
        <f t="shared" ca="1" si="52"/>
        <v>0</v>
      </c>
      <c r="AT55" s="243">
        <f t="shared" ca="1" si="52"/>
        <v>0</v>
      </c>
      <c r="AU55" s="243">
        <f t="shared" ca="1" si="52"/>
        <v>0</v>
      </c>
      <c r="AV55" s="243">
        <f t="shared" ca="1" si="52"/>
        <v>0</v>
      </c>
      <c r="AW55" s="243">
        <f t="shared" ca="1" si="52"/>
        <v>0</v>
      </c>
      <c r="AX55" s="243">
        <f t="shared" ca="1" si="52"/>
        <v>0</v>
      </c>
      <c r="AY55" s="243">
        <f t="shared" ca="1" si="52"/>
        <v>0</v>
      </c>
      <c r="AZ55" s="243">
        <f t="shared" ca="1" si="52"/>
        <v>0</v>
      </c>
      <c r="BA55" s="243">
        <f t="shared" ca="1" si="52"/>
        <v>0</v>
      </c>
      <c r="BB55" s="243">
        <f t="shared" ca="1" si="52"/>
        <v>0</v>
      </c>
      <c r="BC55" s="243">
        <f t="shared" ca="1" si="52"/>
        <v>0</v>
      </c>
      <c r="BD55" s="243">
        <f t="shared" ca="1" si="52"/>
        <v>0</v>
      </c>
      <c r="BE55" s="243">
        <f t="shared" ca="1" si="52"/>
        <v>0</v>
      </c>
      <c r="BF55" s="243">
        <f t="shared" ca="1" si="52"/>
        <v>0</v>
      </c>
      <c r="BG55" s="243">
        <f t="shared" ca="1" si="52"/>
        <v>0</v>
      </c>
      <c r="BH55" s="243">
        <f t="shared" ca="1" si="52"/>
        <v>0</v>
      </c>
      <c r="BI55" s="243">
        <f t="shared" ca="1" si="52"/>
        <v>0</v>
      </c>
      <c r="BJ55" s="243">
        <f t="shared" ca="1" si="52"/>
        <v>0</v>
      </c>
      <c r="BK55" s="243">
        <f t="shared" ca="1" si="52"/>
        <v>0</v>
      </c>
      <c r="BL55" s="243">
        <f t="shared" ca="1" si="52"/>
        <v>0</v>
      </c>
      <c r="BM55" s="243">
        <f t="shared" ca="1" si="52"/>
        <v>0</v>
      </c>
      <c r="BN55" s="243">
        <f t="shared" ca="1" si="52"/>
        <v>0</v>
      </c>
      <c r="BO55" s="243">
        <f t="shared" ca="1" si="52"/>
        <v>0</v>
      </c>
      <c r="BP55" s="243">
        <f t="shared" ca="1" si="52"/>
        <v>0</v>
      </c>
      <c r="BQ55" s="243">
        <f t="shared" ca="1" si="52"/>
        <v>0</v>
      </c>
      <c r="BR55" s="243">
        <f t="shared" ca="1" si="52"/>
        <v>0</v>
      </c>
      <c r="BS55" s="243">
        <f t="shared" ca="1" si="52"/>
        <v>0</v>
      </c>
      <c r="BT55" s="243">
        <f t="shared" ca="1" si="52"/>
        <v>0</v>
      </c>
      <c r="BU55" s="243">
        <f t="shared" ca="1" si="52"/>
        <v>0</v>
      </c>
      <c r="BV55" s="243">
        <f t="shared" ca="1" si="52"/>
        <v>0</v>
      </c>
      <c r="BW55" s="243">
        <f t="shared" ca="1" si="52"/>
        <v>0</v>
      </c>
      <c r="BX55" s="243">
        <f t="shared" ca="1" si="52"/>
        <v>0</v>
      </c>
      <c r="BY55" s="243">
        <f t="shared" ca="1" si="52"/>
        <v>0</v>
      </c>
      <c r="BZ55" s="243">
        <f t="shared" ca="1" si="52"/>
        <v>0</v>
      </c>
      <c r="CA55" s="243">
        <f t="shared" ca="1" si="52"/>
        <v>0</v>
      </c>
      <c r="CB55" s="243">
        <f t="shared" ca="1" si="52"/>
        <v>0</v>
      </c>
      <c r="CC55" s="243">
        <f t="shared" ca="1" si="52"/>
        <v>0</v>
      </c>
      <c r="CD55" s="243">
        <f t="shared" ca="1" si="52"/>
        <v>0</v>
      </c>
      <c r="CE55" s="243">
        <f t="shared" ca="1" si="52"/>
        <v>0</v>
      </c>
      <c r="CF55" s="243">
        <f t="shared" ca="1" si="52"/>
        <v>0</v>
      </c>
      <c r="CG55" s="243">
        <f t="shared" ca="1" si="52"/>
        <v>0</v>
      </c>
      <c r="CH55" s="243">
        <f t="shared" ca="1" si="52"/>
        <v>0</v>
      </c>
      <c r="CI55" s="243">
        <f t="shared" ref="CI55:DC62" ca="1" si="54">OFFSET(INDIRECT("'"&amp;Opt_alt&amp;"'!H12"),$A55,CI$5)*$DF55</f>
        <v>0</v>
      </c>
      <c r="CJ55" s="243">
        <f t="shared" ca="1" si="54"/>
        <v>0</v>
      </c>
      <c r="CK55" s="243">
        <f t="shared" ca="1" si="54"/>
        <v>0</v>
      </c>
      <c r="CL55" s="243">
        <f t="shared" ca="1" si="54"/>
        <v>0</v>
      </c>
      <c r="CM55" s="243">
        <f t="shared" ca="1" si="54"/>
        <v>0</v>
      </c>
      <c r="CN55" s="243">
        <f t="shared" ca="1" si="54"/>
        <v>0</v>
      </c>
      <c r="CO55" s="243">
        <f t="shared" ca="1" si="54"/>
        <v>0</v>
      </c>
      <c r="CP55" s="243">
        <f t="shared" ca="1" si="54"/>
        <v>0</v>
      </c>
      <c r="CQ55" s="243">
        <f t="shared" ca="1" si="54"/>
        <v>0</v>
      </c>
      <c r="CR55" s="243">
        <f t="shared" ca="1" si="54"/>
        <v>0</v>
      </c>
      <c r="CS55" s="243">
        <f t="shared" ca="1" si="54"/>
        <v>0</v>
      </c>
      <c r="CT55" s="243">
        <f t="shared" ca="1" si="54"/>
        <v>0</v>
      </c>
      <c r="CU55" s="243">
        <f t="shared" ca="1" si="54"/>
        <v>0</v>
      </c>
      <c r="CV55" s="243">
        <f t="shared" ca="1" si="54"/>
        <v>0</v>
      </c>
      <c r="CW55" s="243">
        <f t="shared" ca="1" si="54"/>
        <v>0</v>
      </c>
      <c r="CX55" s="243">
        <f t="shared" ca="1" si="54"/>
        <v>0</v>
      </c>
      <c r="CY55" s="243">
        <f t="shared" ca="1" si="54"/>
        <v>0</v>
      </c>
      <c r="CZ55" s="243">
        <f t="shared" ca="1" si="54"/>
        <v>0</v>
      </c>
      <c r="DA55" s="243">
        <f t="shared" ca="1" si="54"/>
        <v>0</v>
      </c>
      <c r="DB55" s="243">
        <f t="shared" ca="1" si="54"/>
        <v>0</v>
      </c>
      <c r="DC55" s="243">
        <f t="shared" ca="1" si="54"/>
        <v>0</v>
      </c>
      <c r="DE55" s="113" t="str">
        <f t="shared" ca="1" si="20"/>
        <v>E.1.4.</v>
      </c>
      <c r="DF55">
        <f t="shared" ca="1" si="45"/>
        <v>1</v>
      </c>
      <c r="DG55">
        <f t="shared" ca="1" si="46"/>
        <v>21</v>
      </c>
      <c r="DH55">
        <v>0</v>
      </c>
    </row>
    <row r="56" spans="1:112" ht="28.8" hidden="1">
      <c r="A56" s="68">
        <v>44</v>
      </c>
      <c r="B56" s="240" t="str">
        <f t="shared" ca="1" si="12"/>
        <v>E.1.5.</v>
      </c>
      <c r="C56" s="241" t="str">
        <f t="shared" ca="1" si="13"/>
        <v>Pažangiųjų energetikos sistemų skaitmeninio valdymo sistemų diegimas, pritaikant elektros energijos skirstomuosius tinklus AEI plėtrai</v>
      </c>
      <c r="D56" s="231"/>
      <c r="E56" s="247">
        <f t="shared" ca="1" si="14"/>
        <v>0.21</v>
      </c>
      <c r="F56" s="171">
        <f ca="1">H56+NPV(FD,I56:INDEX(I56:DC56,PAL))</f>
        <v>83479323.424353138</v>
      </c>
      <c r="G56" s="171">
        <f ca="1">SUMIF($H$5:$DC$5,"&lt;="&amp;PAL,$H56:$DC56)</f>
        <v>97059000.000078455</v>
      </c>
      <c r="H56" s="243">
        <f t="shared" ca="1" si="44"/>
        <v>0</v>
      </c>
      <c r="I56" s="243">
        <f t="shared" ca="1" si="44"/>
        <v>0</v>
      </c>
      <c r="J56" s="243">
        <f t="shared" ca="1" si="44"/>
        <v>0</v>
      </c>
      <c r="K56" s="243">
        <f t="shared" ca="1" si="44"/>
        <v>37058890.909120865</v>
      </c>
      <c r="L56" s="243">
        <f t="shared" ca="1" si="44"/>
        <v>37058890.909120865</v>
      </c>
      <c r="M56" s="243">
        <f t="shared" ca="1" si="44"/>
        <v>22941218.181836728</v>
      </c>
      <c r="N56" s="243">
        <f t="shared" ca="1" si="44"/>
        <v>0</v>
      </c>
      <c r="O56" s="243">
        <f t="shared" ca="1" si="44"/>
        <v>0</v>
      </c>
      <c r="P56" s="243">
        <f t="shared" ca="1" si="44"/>
        <v>0</v>
      </c>
      <c r="Q56" s="243">
        <f t="shared" ca="1" si="44"/>
        <v>0</v>
      </c>
      <c r="R56" s="243">
        <f t="shared" ca="1" si="44"/>
        <v>0</v>
      </c>
      <c r="S56" s="243">
        <f t="shared" ca="1" si="44"/>
        <v>0</v>
      </c>
      <c r="T56" s="243">
        <f t="shared" ca="1" si="44"/>
        <v>0</v>
      </c>
      <c r="U56" s="243">
        <f t="shared" ca="1" si="44"/>
        <v>0</v>
      </c>
      <c r="V56" s="243">
        <f t="shared" ca="1" si="44"/>
        <v>0</v>
      </c>
      <c r="W56" s="243">
        <f t="shared" ca="1" si="44"/>
        <v>0</v>
      </c>
      <c r="X56" s="243">
        <f t="shared" ref="X56:CI63" ca="1" si="55">OFFSET(INDIRECT("'"&amp;Opt_alt&amp;"'!H12"),$A56,X$5)*$DF56</f>
        <v>0</v>
      </c>
      <c r="Y56" s="243">
        <f t="shared" ca="1" si="55"/>
        <v>0</v>
      </c>
      <c r="Z56" s="243">
        <f t="shared" ca="1" si="55"/>
        <v>0</v>
      </c>
      <c r="AA56" s="243">
        <f t="shared" ca="1" si="55"/>
        <v>0</v>
      </c>
      <c r="AB56" s="243">
        <f t="shared" ca="1" si="55"/>
        <v>0</v>
      </c>
      <c r="AC56" s="243">
        <f t="shared" ca="1" si="55"/>
        <v>0</v>
      </c>
      <c r="AD56" s="243">
        <f t="shared" ca="1" si="55"/>
        <v>0</v>
      </c>
      <c r="AE56" s="243">
        <f t="shared" ca="1" si="55"/>
        <v>0</v>
      </c>
      <c r="AF56" s="243">
        <f t="shared" ca="1" si="55"/>
        <v>0</v>
      </c>
      <c r="AG56" s="243">
        <f t="shared" ca="1" si="55"/>
        <v>0</v>
      </c>
      <c r="AH56" s="243">
        <f t="shared" ca="1" si="55"/>
        <v>0</v>
      </c>
      <c r="AI56" s="243">
        <f t="shared" ca="1" si="55"/>
        <v>0</v>
      </c>
      <c r="AJ56" s="243">
        <f t="shared" ca="1" si="55"/>
        <v>0</v>
      </c>
      <c r="AK56" s="243">
        <f t="shared" ca="1" si="55"/>
        <v>0</v>
      </c>
      <c r="AL56" s="243">
        <f t="shared" ca="1" si="55"/>
        <v>0</v>
      </c>
      <c r="AM56" s="243">
        <f t="shared" ca="1" si="55"/>
        <v>0</v>
      </c>
      <c r="AN56" s="243">
        <f t="shared" ca="1" si="55"/>
        <v>0</v>
      </c>
      <c r="AO56" s="243">
        <f t="shared" ca="1" si="55"/>
        <v>0</v>
      </c>
      <c r="AP56" s="243">
        <f t="shared" ca="1" si="55"/>
        <v>0</v>
      </c>
      <c r="AQ56" s="243">
        <f t="shared" ca="1" si="55"/>
        <v>0</v>
      </c>
      <c r="AR56" s="243">
        <f t="shared" ca="1" si="55"/>
        <v>0</v>
      </c>
      <c r="AS56" s="243">
        <f t="shared" ca="1" si="55"/>
        <v>0</v>
      </c>
      <c r="AT56" s="243">
        <f t="shared" ca="1" si="55"/>
        <v>0</v>
      </c>
      <c r="AU56" s="243">
        <f t="shared" ca="1" si="55"/>
        <v>0</v>
      </c>
      <c r="AV56" s="243">
        <f t="shared" ca="1" si="55"/>
        <v>0</v>
      </c>
      <c r="AW56" s="243">
        <f t="shared" ca="1" si="55"/>
        <v>0</v>
      </c>
      <c r="AX56" s="243">
        <f t="shared" ca="1" si="55"/>
        <v>0</v>
      </c>
      <c r="AY56" s="243">
        <f t="shared" ca="1" si="55"/>
        <v>0</v>
      </c>
      <c r="AZ56" s="243">
        <f t="shared" ca="1" si="55"/>
        <v>0</v>
      </c>
      <c r="BA56" s="243">
        <f t="shared" ca="1" si="55"/>
        <v>0</v>
      </c>
      <c r="BB56" s="243">
        <f t="shared" ca="1" si="55"/>
        <v>0</v>
      </c>
      <c r="BC56" s="243">
        <f t="shared" ca="1" si="55"/>
        <v>0</v>
      </c>
      <c r="BD56" s="243">
        <f t="shared" ca="1" si="55"/>
        <v>0</v>
      </c>
      <c r="BE56" s="243">
        <f t="shared" ca="1" si="55"/>
        <v>0</v>
      </c>
      <c r="BF56" s="243">
        <f t="shared" ca="1" si="55"/>
        <v>0</v>
      </c>
      <c r="BG56" s="243">
        <f t="shared" ca="1" si="55"/>
        <v>0</v>
      </c>
      <c r="BH56" s="243">
        <f t="shared" ca="1" si="55"/>
        <v>0</v>
      </c>
      <c r="BI56" s="243">
        <f t="shared" ca="1" si="55"/>
        <v>0</v>
      </c>
      <c r="BJ56" s="243">
        <f t="shared" ca="1" si="55"/>
        <v>0</v>
      </c>
      <c r="BK56" s="243">
        <f t="shared" ca="1" si="55"/>
        <v>0</v>
      </c>
      <c r="BL56" s="243">
        <f t="shared" ca="1" si="55"/>
        <v>0</v>
      </c>
      <c r="BM56" s="243">
        <f t="shared" ca="1" si="55"/>
        <v>0</v>
      </c>
      <c r="BN56" s="243">
        <f t="shared" ca="1" si="55"/>
        <v>0</v>
      </c>
      <c r="BO56" s="243">
        <f t="shared" ca="1" si="55"/>
        <v>0</v>
      </c>
      <c r="BP56" s="243">
        <f t="shared" ca="1" si="55"/>
        <v>0</v>
      </c>
      <c r="BQ56" s="243">
        <f t="shared" ca="1" si="55"/>
        <v>0</v>
      </c>
      <c r="BR56" s="243">
        <f t="shared" ca="1" si="55"/>
        <v>0</v>
      </c>
      <c r="BS56" s="243">
        <f t="shared" ca="1" si="55"/>
        <v>0</v>
      </c>
      <c r="BT56" s="243">
        <f t="shared" ca="1" si="55"/>
        <v>0</v>
      </c>
      <c r="BU56" s="243">
        <f t="shared" ca="1" si="55"/>
        <v>0</v>
      </c>
      <c r="BV56" s="243">
        <f t="shared" ca="1" si="55"/>
        <v>0</v>
      </c>
      <c r="BW56" s="243">
        <f t="shared" ca="1" si="55"/>
        <v>0</v>
      </c>
      <c r="BX56" s="243">
        <f t="shared" ca="1" si="55"/>
        <v>0</v>
      </c>
      <c r="BY56" s="243">
        <f t="shared" ca="1" si="55"/>
        <v>0</v>
      </c>
      <c r="BZ56" s="243">
        <f t="shared" ca="1" si="55"/>
        <v>0</v>
      </c>
      <c r="CA56" s="243">
        <f t="shared" ca="1" si="55"/>
        <v>0</v>
      </c>
      <c r="CB56" s="243">
        <f t="shared" ca="1" si="55"/>
        <v>0</v>
      </c>
      <c r="CC56" s="243">
        <f t="shared" ca="1" si="55"/>
        <v>0</v>
      </c>
      <c r="CD56" s="243">
        <f t="shared" ca="1" si="55"/>
        <v>0</v>
      </c>
      <c r="CE56" s="243">
        <f t="shared" ca="1" si="55"/>
        <v>0</v>
      </c>
      <c r="CF56" s="243">
        <f t="shared" ca="1" si="55"/>
        <v>0</v>
      </c>
      <c r="CG56" s="243">
        <f t="shared" ca="1" si="55"/>
        <v>0</v>
      </c>
      <c r="CH56" s="243">
        <f t="shared" ca="1" si="55"/>
        <v>0</v>
      </c>
      <c r="CI56" s="243">
        <f t="shared" ca="1" si="55"/>
        <v>0</v>
      </c>
      <c r="CJ56" s="243">
        <f t="shared" ca="1" si="54"/>
        <v>0</v>
      </c>
      <c r="CK56" s="243">
        <f t="shared" ca="1" si="54"/>
        <v>0</v>
      </c>
      <c r="CL56" s="243">
        <f t="shared" ca="1" si="54"/>
        <v>0</v>
      </c>
      <c r="CM56" s="243">
        <f t="shared" ca="1" si="54"/>
        <v>0</v>
      </c>
      <c r="CN56" s="243">
        <f t="shared" ca="1" si="54"/>
        <v>0</v>
      </c>
      <c r="CO56" s="243">
        <f t="shared" ca="1" si="54"/>
        <v>0</v>
      </c>
      <c r="CP56" s="243">
        <f t="shared" ca="1" si="54"/>
        <v>0</v>
      </c>
      <c r="CQ56" s="243">
        <f t="shared" ca="1" si="54"/>
        <v>0</v>
      </c>
      <c r="CR56" s="243">
        <f t="shared" ca="1" si="54"/>
        <v>0</v>
      </c>
      <c r="CS56" s="243">
        <f t="shared" ca="1" si="54"/>
        <v>0</v>
      </c>
      <c r="CT56" s="243">
        <f t="shared" ca="1" si="54"/>
        <v>0</v>
      </c>
      <c r="CU56" s="243">
        <f t="shared" ca="1" si="54"/>
        <v>0</v>
      </c>
      <c r="CV56" s="243">
        <f t="shared" ca="1" si="54"/>
        <v>0</v>
      </c>
      <c r="CW56" s="243">
        <f t="shared" ca="1" si="54"/>
        <v>0</v>
      </c>
      <c r="CX56" s="243">
        <f t="shared" ca="1" si="54"/>
        <v>0</v>
      </c>
      <c r="CY56" s="243">
        <f t="shared" ca="1" si="54"/>
        <v>0</v>
      </c>
      <c r="CZ56" s="243">
        <f t="shared" ca="1" si="54"/>
        <v>0</v>
      </c>
      <c r="DA56" s="243">
        <f t="shared" ca="1" si="54"/>
        <v>0</v>
      </c>
      <c r="DB56" s="243">
        <f t="shared" ca="1" si="54"/>
        <v>0</v>
      </c>
      <c r="DC56" s="243">
        <f t="shared" ca="1" si="54"/>
        <v>0</v>
      </c>
      <c r="DE56" s="113" t="str">
        <f t="shared" ca="1" si="20"/>
        <v>E.1.5.</v>
      </c>
      <c r="DF56">
        <f t="shared" ca="1" si="45"/>
        <v>1</v>
      </c>
      <c r="DG56">
        <f t="shared" ca="1" si="46"/>
        <v>21</v>
      </c>
      <c r="DH56">
        <v>0</v>
      </c>
    </row>
    <row r="57" spans="1:112" ht="28.8" hidden="1">
      <c r="A57" s="68">
        <v>45</v>
      </c>
      <c r="B57" s="240" t="str">
        <f t="shared" ca="1" si="12"/>
        <v>E.1.6.</v>
      </c>
      <c r="C57" s="241" t="str">
        <f t="shared" ca="1" si="13"/>
        <v>Atsinaujinančių išteklių energijos bendrijų ir piliečių energetikos bendrijų, siekiančių mažinti energetinį nepriteklių, investicijos į elektros energijos iš AEI gamybos įrenginius</v>
      </c>
      <c r="D57" s="244"/>
      <c r="E57" s="242">
        <f t="shared" ca="1" si="14"/>
        <v>0.21</v>
      </c>
      <c r="F57" s="171">
        <f ca="1">H57+NPV(FD,I57:INDEX(I57:DC57,PAL))</f>
        <v>162069960.67520106</v>
      </c>
      <c r="G57" s="171">
        <f ca="1">SUMIF($H$5:$DC$5,"&lt;="&amp;PAL,$H57:$DC57)</f>
        <v>206640000</v>
      </c>
      <c r="H57" s="243">
        <f t="shared" ca="1" si="44"/>
        <v>0</v>
      </c>
      <c r="I57" s="243">
        <f t="shared" ca="1" si="44"/>
        <v>0</v>
      </c>
      <c r="J57" s="243">
        <f t="shared" ca="1" si="44"/>
        <v>0</v>
      </c>
      <c r="K57" s="243">
        <f t="shared" ca="1" si="44"/>
        <v>200000</v>
      </c>
      <c r="L57" s="243">
        <f t="shared" ca="1" si="44"/>
        <v>10000000</v>
      </c>
      <c r="M57" s="243">
        <f t="shared" ca="1" si="44"/>
        <v>44000000</v>
      </c>
      <c r="N57" s="243">
        <f t="shared" ca="1" si="44"/>
        <v>44000000</v>
      </c>
      <c r="O57" s="243">
        <f t="shared" ca="1" si="44"/>
        <v>108440000</v>
      </c>
      <c r="P57" s="243">
        <f t="shared" ca="1" si="44"/>
        <v>0</v>
      </c>
      <c r="Q57" s="243">
        <f t="shared" ca="1" si="44"/>
        <v>0</v>
      </c>
      <c r="R57" s="243">
        <f t="shared" ca="1" si="44"/>
        <v>0</v>
      </c>
      <c r="S57" s="243">
        <f t="shared" ca="1" si="44"/>
        <v>0</v>
      </c>
      <c r="T57" s="243">
        <f t="shared" ca="1" si="44"/>
        <v>0</v>
      </c>
      <c r="U57" s="243">
        <f t="shared" ca="1" si="44"/>
        <v>0</v>
      </c>
      <c r="V57" s="243">
        <f t="shared" ca="1" si="44"/>
        <v>0</v>
      </c>
      <c r="W57" s="243">
        <f t="shared" ca="1" si="44"/>
        <v>0</v>
      </c>
      <c r="X57" s="243">
        <f t="shared" ca="1" si="55"/>
        <v>0</v>
      </c>
      <c r="Y57" s="243">
        <f t="shared" ca="1" si="55"/>
        <v>0</v>
      </c>
      <c r="Z57" s="243">
        <f t="shared" ca="1" si="55"/>
        <v>0</v>
      </c>
      <c r="AA57" s="243">
        <f t="shared" ca="1" si="55"/>
        <v>0</v>
      </c>
      <c r="AB57" s="243">
        <f t="shared" ca="1" si="55"/>
        <v>0</v>
      </c>
      <c r="AC57" s="243">
        <f t="shared" ca="1" si="55"/>
        <v>0</v>
      </c>
      <c r="AD57" s="243">
        <f t="shared" ca="1" si="55"/>
        <v>0</v>
      </c>
      <c r="AE57" s="243">
        <f t="shared" ca="1" si="55"/>
        <v>0</v>
      </c>
      <c r="AF57" s="243">
        <f t="shared" ca="1" si="55"/>
        <v>0</v>
      </c>
      <c r="AG57" s="243">
        <f t="shared" ca="1" si="55"/>
        <v>0</v>
      </c>
      <c r="AH57" s="243">
        <f t="shared" ca="1" si="55"/>
        <v>0</v>
      </c>
      <c r="AI57" s="243">
        <f t="shared" ca="1" si="55"/>
        <v>0</v>
      </c>
      <c r="AJ57" s="243">
        <f t="shared" ca="1" si="55"/>
        <v>0</v>
      </c>
      <c r="AK57" s="243">
        <f t="shared" ca="1" si="55"/>
        <v>0</v>
      </c>
      <c r="AL57" s="243">
        <f t="shared" ca="1" si="55"/>
        <v>0</v>
      </c>
      <c r="AM57" s="243">
        <f t="shared" ca="1" si="55"/>
        <v>0</v>
      </c>
      <c r="AN57" s="243">
        <f t="shared" ca="1" si="55"/>
        <v>0</v>
      </c>
      <c r="AO57" s="243">
        <f t="shared" ca="1" si="55"/>
        <v>0</v>
      </c>
      <c r="AP57" s="243">
        <f t="shared" ca="1" si="55"/>
        <v>0</v>
      </c>
      <c r="AQ57" s="243">
        <f t="shared" ca="1" si="55"/>
        <v>0</v>
      </c>
      <c r="AR57" s="243">
        <f t="shared" ca="1" si="55"/>
        <v>0</v>
      </c>
      <c r="AS57" s="243">
        <f t="shared" ca="1" si="55"/>
        <v>0</v>
      </c>
      <c r="AT57" s="243">
        <f t="shared" ca="1" si="55"/>
        <v>0</v>
      </c>
      <c r="AU57" s="243">
        <f t="shared" ca="1" si="55"/>
        <v>0</v>
      </c>
      <c r="AV57" s="243">
        <f t="shared" ca="1" si="55"/>
        <v>0</v>
      </c>
      <c r="AW57" s="243">
        <f t="shared" ca="1" si="55"/>
        <v>0</v>
      </c>
      <c r="AX57" s="243">
        <f t="shared" ca="1" si="55"/>
        <v>0</v>
      </c>
      <c r="AY57" s="243">
        <f t="shared" ca="1" si="55"/>
        <v>0</v>
      </c>
      <c r="AZ57" s="243">
        <f t="shared" ca="1" si="55"/>
        <v>0</v>
      </c>
      <c r="BA57" s="243">
        <f t="shared" ca="1" si="55"/>
        <v>0</v>
      </c>
      <c r="BB57" s="243">
        <f t="shared" ca="1" si="55"/>
        <v>0</v>
      </c>
      <c r="BC57" s="243">
        <f t="shared" ca="1" si="55"/>
        <v>0</v>
      </c>
      <c r="BD57" s="243">
        <f t="shared" ca="1" si="55"/>
        <v>0</v>
      </c>
      <c r="BE57" s="243">
        <f t="shared" ca="1" si="55"/>
        <v>0</v>
      </c>
      <c r="BF57" s="243">
        <f t="shared" ca="1" si="55"/>
        <v>0</v>
      </c>
      <c r="BG57" s="243">
        <f t="shared" ca="1" si="55"/>
        <v>0</v>
      </c>
      <c r="BH57" s="243">
        <f t="shared" ca="1" si="55"/>
        <v>0</v>
      </c>
      <c r="BI57" s="243">
        <f t="shared" ca="1" si="55"/>
        <v>0</v>
      </c>
      <c r="BJ57" s="243">
        <f t="shared" ca="1" si="55"/>
        <v>0</v>
      </c>
      <c r="BK57" s="243">
        <f t="shared" ca="1" si="55"/>
        <v>0</v>
      </c>
      <c r="BL57" s="243">
        <f t="shared" ca="1" si="55"/>
        <v>0</v>
      </c>
      <c r="BM57" s="243">
        <f t="shared" ca="1" si="55"/>
        <v>0</v>
      </c>
      <c r="BN57" s="243">
        <f t="shared" ca="1" si="55"/>
        <v>0</v>
      </c>
      <c r="BO57" s="243">
        <f t="shared" ca="1" si="55"/>
        <v>0</v>
      </c>
      <c r="BP57" s="243">
        <f t="shared" ca="1" si="55"/>
        <v>0</v>
      </c>
      <c r="BQ57" s="243">
        <f t="shared" ca="1" si="55"/>
        <v>0</v>
      </c>
      <c r="BR57" s="243">
        <f t="shared" ca="1" si="55"/>
        <v>0</v>
      </c>
      <c r="BS57" s="243">
        <f t="shared" ca="1" si="55"/>
        <v>0</v>
      </c>
      <c r="BT57" s="243">
        <f t="shared" ca="1" si="55"/>
        <v>0</v>
      </c>
      <c r="BU57" s="243">
        <f t="shared" ca="1" si="55"/>
        <v>0</v>
      </c>
      <c r="BV57" s="243">
        <f t="shared" ca="1" si="55"/>
        <v>0</v>
      </c>
      <c r="BW57" s="243">
        <f t="shared" ca="1" si="55"/>
        <v>0</v>
      </c>
      <c r="BX57" s="243">
        <f t="shared" ca="1" si="55"/>
        <v>0</v>
      </c>
      <c r="BY57" s="243">
        <f t="shared" ca="1" si="55"/>
        <v>0</v>
      </c>
      <c r="BZ57" s="243">
        <f t="shared" ca="1" si="55"/>
        <v>0</v>
      </c>
      <c r="CA57" s="243">
        <f t="shared" ca="1" si="55"/>
        <v>0</v>
      </c>
      <c r="CB57" s="243">
        <f t="shared" ca="1" si="55"/>
        <v>0</v>
      </c>
      <c r="CC57" s="243">
        <f t="shared" ca="1" si="55"/>
        <v>0</v>
      </c>
      <c r="CD57" s="243">
        <f t="shared" ca="1" si="55"/>
        <v>0</v>
      </c>
      <c r="CE57" s="243">
        <f t="shared" ca="1" si="55"/>
        <v>0</v>
      </c>
      <c r="CF57" s="243">
        <f t="shared" ca="1" si="55"/>
        <v>0</v>
      </c>
      <c r="CG57" s="243">
        <f t="shared" ca="1" si="55"/>
        <v>0</v>
      </c>
      <c r="CH57" s="243">
        <f t="shared" ca="1" si="55"/>
        <v>0</v>
      </c>
      <c r="CI57" s="243">
        <f t="shared" ca="1" si="55"/>
        <v>0</v>
      </c>
      <c r="CJ57" s="243">
        <f t="shared" ca="1" si="54"/>
        <v>0</v>
      </c>
      <c r="CK57" s="243">
        <f t="shared" ca="1" si="54"/>
        <v>0</v>
      </c>
      <c r="CL57" s="243">
        <f t="shared" ca="1" si="54"/>
        <v>0</v>
      </c>
      <c r="CM57" s="243">
        <f t="shared" ca="1" si="54"/>
        <v>0</v>
      </c>
      <c r="CN57" s="243">
        <f t="shared" ca="1" si="54"/>
        <v>0</v>
      </c>
      <c r="CO57" s="243">
        <f t="shared" ca="1" si="54"/>
        <v>0</v>
      </c>
      <c r="CP57" s="243">
        <f t="shared" ca="1" si="54"/>
        <v>0</v>
      </c>
      <c r="CQ57" s="243">
        <f t="shared" ca="1" si="54"/>
        <v>0</v>
      </c>
      <c r="CR57" s="243">
        <f t="shared" ca="1" si="54"/>
        <v>0</v>
      </c>
      <c r="CS57" s="243">
        <f t="shared" ca="1" si="54"/>
        <v>0</v>
      </c>
      <c r="CT57" s="243">
        <f t="shared" ca="1" si="54"/>
        <v>0</v>
      </c>
      <c r="CU57" s="243">
        <f t="shared" ca="1" si="54"/>
        <v>0</v>
      </c>
      <c r="CV57" s="243">
        <f t="shared" ca="1" si="54"/>
        <v>0</v>
      </c>
      <c r="CW57" s="243">
        <f t="shared" ca="1" si="54"/>
        <v>0</v>
      </c>
      <c r="CX57" s="243">
        <f t="shared" ca="1" si="54"/>
        <v>0</v>
      </c>
      <c r="CY57" s="243">
        <f t="shared" ca="1" si="54"/>
        <v>0</v>
      </c>
      <c r="CZ57" s="243">
        <f t="shared" ca="1" si="54"/>
        <v>0</v>
      </c>
      <c r="DA57" s="243">
        <f t="shared" ca="1" si="54"/>
        <v>0</v>
      </c>
      <c r="DB57" s="243">
        <f t="shared" ca="1" si="54"/>
        <v>0</v>
      </c>
      <c r="DC57" s="243">
        <f t="shared" ca="1" si="54"/>
        <v>0</v>
      </c>
      <c r="DE57" s="113" t="str">
        <f t="shared" ca="1" si="20"/>
        <v>E.1.6.</v>
      </c>
      <c r="DF57">
        <f t="shared" ref="DF57:DF67" ca="1" si="56">VLOOKUP(DE57,scenarijai,$DF$6,FALSE)</f>
        <v>1</v>
      </c>
      <c r="DG57">
        <f t="shared" ca="1" si="46"/>
        <v>21</v>
      </c>
      <c r="DH57">
        <v>0</v>
      </c>
    </row>
    <row r="58" spans="1:112" hidden="1">
      <c r="A58" s="68">
        <v>46</v>
      </c>
      <c r="B58" s="240" t="str">
        <f t="shared" ca="1" si="12"/>
        <v>E.1.7.</v>
      </c>
      <c r="C58" s="241" t="str">
        <f t="shared" ca="1" si="13"/>
        <v>Veiklos 11, 13 ir 15</v>
      </c>
      <c r="D58" s="244"/>
      <c r="E58" s="242">
        <f t="shared" ca="1" si="14"/>
        <v>0.21</v>
      </c>
      <c r="F58" s="171">
        <f ca="1">H58+NPV(FD,I58:INDEX(I58:DC58,PAL))</f>
        <v>1066782631.8837321</v>
      </c>
      <c r="G58" s="171">
        <f ca="1">SUMIF($H$5:$DC$5,"&lt;="&amp;PAL,$H58:$DC58)</f>
        <v>1324349499.6889374</v>
      </c>
      <c r="H58" s="243">
        <f t="shared" ca="1" si="44"/>
        <v>0</v>
      </c>
      <c r="I58" s="243">
        <f t="shared" ca="1" si="44"/>
        <v>0</v>
      </c>
      <c r="J58" s="243">
        <f t="shared" ca="1" si="44"/>
        <v>0</v>
      </c>
      <c r="K58" s="243">
        <f t="shared" ca="1" si="44"/>
        <v>66358667</v>
      </c>
      <c r="L58" s="243">
        <f t="shared" ca="1" si="44"/>
        <v>191979892</v>
      </c>
      <c r="M58" s="243">
        <f t="shared" ca="1" si="44"/>
        <v>490499500</v>
      </c>
      <c r="N58" s="243">
        <f t="shared" ca="1" si="44"/>
        <v>224538000</v>
      </c>
      <c r="O58" s="243">
        <f t="shared" ca="1" si="44"/>
        <v>226548441</v>
      </c>
      <c r="P58" s="243">
        <f t="shared" ca="1" si="44"/>
        <v>124424999.6889375</v>
      </c>
      <c r="Q58" s="243">
        <f t="shared" ca="1" si="44"/>
        <v>0</v>
      </c>
      <c r="R58" s="243">
        <f t="shared" ca="1" si="44"/>
        <v>0</v>
      </c>
      <c r="S58" s="243">
        <f t="shared" ca="1" si="44"/>
        <v>0</v>
      </c>
      <c r="T58" s="243">
        <f t="shared" ca="1" si="44"/>
        <v>0</v>
      </c>
      <c r="U58" s="243">
        <f t="shared" ca="1" si="44"/>
        <v>0</v>
      </c>
      <c r="V58" s="243">
        <f t="shared" ca="1" si="44"/>
        <v>0</v>
      </c>
      <c r="W58" s="243">
        <f t="shared" ca="1" si="44"/>
        <v>0</v>
      </c>
      <c r="X58" s="243">
        <f t="shared" ca="1" si="55"/>
        <v>0</v>
      </c>
      <c r="Y58" s="243">
        <f t="shared" ca="1" si="55"/>
        <v>0</v>
      </c>
      <c r="Z58" s="243">
        <f t="shared" ca="1" si="55"/>
        <v>0</v>
      </c>
      <c r="AA58" s="243">
        <f t="shared" ca="1" si="55"/>
        <v>0</v>
      </c>
      <c r="AB58" s="243">
        <f t="shared" ca="1" si="55"/>
        <v>0</v>
      </c>
      <c r="AC58" s="243">
        <f t="shared" ca="1" si="55"/>
        <v>0</v>
      </c>
      <c r="AD58" s="243">
        <f t="shared" ca="1" si="55"/>
        <v>0</v>
      </c>
      <c r="AE58" s="243">
        <f t="shared" ca="1" si="55"/>
        <v>0</v>
      </c>
      <c r="AF58" s="243">
        <f t="shared" ca="1" si="55"/>
        <v>0</v>
      </c>
      <c r="AG58" s="243">
        <f t="shared" ca="1" si="55"/>
        <v>0</v>
      </c>
      <c r="AH58" s="243">
        <f t="shared" ca="1" si="55"/>
        <v>0</v>
      </c>
      <c r="AI58" s="243">
        <f t="shared" ca="1" si="55"/>
        <v>0</v>
      </c>
      <c r="AJ58" s="243">
        <f t="shared" ca="1" si="55"/>
        <v>0</v>
      </c>
      <c r="AK58" s="243">
        <f t="shared" ca="1" si="55"/>
        <v>0</v>
      </c>
      <c r="AL58" s="243">
        <f t="shared" ca="1" si="55"/>
        <v>0</v>
      </c>
      <c r="AM58" s="243">
        <f t="shared" ca="1" si="55"/>
        <v>0</v>
      </c>
      <c r="AN58" s="243">
        <f t="shared" ca="1" si="55"/>
        <v>0</v>
      </c>
      <c r="AO58" s="243">
        <f t="shared" ca="1" si="55"/>
        <v>0</v>
      </c>
      <c r="AP58" s="243">
        <f t="shared" ca="1" si="55"/>
        <v>0</v>
      </c>
      <c r="AQ58" s="243">
        <f t="shared" ca="1" si="55"/>
        <v>0</v>
      </c>
      <c r="AR58" s="243">
        <f t="shared" ca="1" si="55"/>
        <v>0</v>
      </c>
      <c r="AS58" s="243">
        <f t="shared" ca="1" si="55"/>
        <v>0</v>
      </c>
      <c r="AT58" s="243">
        <f t="shared" ca="1" si="55"/>
        <v>0</v>
      </c>
      <c r="AU58" s="243">
        <f t="shared" ca="1" si="55"/>
        <v>0</v>
      </c>
      <c r="AV58" s="243">
        <f t="shared" ca="1" si="55"/>
        <v>0</v>
      </c>
      <c r="AW58" s="243">
        <f t="shared" ca="1" si="55"/>
        <v>0</v>
      </c>
      <c r="AX58" s="243">
        <f t="shared" ca="1" si="55"/>
        <v>0</v>
      </c>
      <c r="AY58" s="243">
        <f t="shared" ca="1" si="55"/>
        <v>0</v>
      </c>
      <c r="AZ58" s="243">
        <f t="shared" ca="1" si="55"/>
        <v>0</v>
      </c>
      <c r="BA58" s="243">
        <f t="shared" ca="1" si="55"/>
        <v>0</v>
      </c>
      <c r="BB58" s="243">
        <f t="shared" ca="1" si="55"/>
        <v>0</v>
      </c>
      <c r="BC58" s="243">
        <f t="shared" ca="1" si="55"/>
        <v>0</v>
      </c>
      <c r="BD58" s="243">
        <f t="shared" ca="1" si="55"/>
        <v>0</v>
      </c>
      <c r="BE58" s="243">
        <f t="shared" ca="1" si="55"/>
        <v>0</v>
      </c>
      <c r="BF58" s="243">
        <f t="shared" ca="1" si="55"/>
        <v>0</v>
      </c>
      <c r="BG58" s="243">
        <f t="shared" ca="1" si="55"/>
        <v>0</v>
      </c>
      <c r="BH58" s="243">
        <f t="shared" ca="1" si="55"/>
        <v>0</v>
      </c>
      <c r="BI58" s="243">
        <f t="shared" ca="1" si="55"/>
        <v>0</v>
      </c>
      <c r="BJ58" s="243">
        <f t="shared" ca="1" si="55"/>
        <v>0</v>
      </c>
      <c r="BK58" s="243">
        <f t="shared" ca="1" si="55"/>
        <v>0</v>
      </c>
      <c r="BL58" s="243">
        <f t="shared" ca="1" si="55"/>
        <v>0</v>
      </c>
      <c r="BM58" s="243">
        <f t="shared" ca="1" si="55"/>
        <v>0</v>
      </c>
      <c r="BN58" s="243">
        <f t="shared" ca="1" si="55"/>
        <v>0</v>
      </c>
      <c r="BO58" s="243">
        <f t="shared" ca="1" si="55"/>
        <v>0</v>
      </c>
      <c r="BP58" s="243">
        <f t="shared" ca="1" si="55"/>
        <v>0</v>
      </c>
      <c r="BQ58" s="243">
        <f t="shared" ca="1" si="55"/>
        <v>0</v>
      </c>
      <c r="BR58" s="243">
        <f t="shared" ca="1" si="55"/>
        <v>0</v>
      </c>
      <c r="BS58" s="243">
        <f t="shared" ca="1" si="55"/>
        <v>0</v>
      </c>
      <c r="BT58" s="243">
        <f t="shared" ca="1" si="55"/>
        <v>0</v>
      </c>
      <c r="BU58" s="243">
        <f t="shared" ca="1" si="55"/>
        <v>0</v>
      </c>
      <c r="BV58" s="243">
        <f t="shared" ca="1" si="55"/>
        <v>0</v>
      </c>
      <c r="BW58" s="243">
        <f t="shared" ca="1" si="55"/>
        <v>0</v>
      </c>
      <c r="BX58" s="243">
        <f t="shared" ca="1" si="55"/>
        <v>0</v>
      </c>
      <c r="BY58" s="243">
        <f t="shared" ca="1" si="55"/>
        <v>0</v>
      </c>
      <c r="BZ58" s="243">
        <f t="shared" ca="1" si="55"/>
        <v>0</v>
      </c>
      <c r="CA58" s="243">
        <f t="shared" ca="1" si="55"/>
        <v>0</v>
      </c>
      <c r="CB58" s="243">
        <f t="shared" ca="1" si="55"/>
        <v>0</v>
      </c>
      <c r="CC58" s="243">
        <f t="shared" ca="1" si="55"/>
        <v>0</v>
      </c>
      <c r="CD58" s="243">
        <f t="shared" ca="1" si="55"/>
        <v>0</v>
      </c>
      <c r="CE58" s="243">
        <f t="shared" ca="1" si="55"/>
        <v>0</v>
      </c>
      <c r="CF58" s="243">
        <f t="shared" ca="1" si="55"/>
        <v>0</v>
      </c>
      <c r="CG58" s="243">
        <f t="shared" ca="1" si="55"/>
        <v>0</v>
      </c>
      <c r="CH58" s="243">
        <f t="shared" ca="1" si="55"/>
        <v>0</v>
      </c>
      <c r="CI58" s="243">
        <f t="shared" ca="1" si="55"/>
        <v>0</v>
      </c>
      <c r="CJ58" s="243">
        <f t="shared" ca="1" si="54"/>
        <v>0</v>
      </c>
      <c r="CK58" s="243">
        <f t="shared" ca="1" si="54"/>
        <v>0</v>
      </c>
      <c r="CL58" s="243">
        <f t="shared" ca="1" si="54"/>
        <v>0</v>
      </c>
      <c r="CM58" s="243">
        <f t="shared" ca="1" si="54"/>
        <v>0</v>
      </c>
      <c r="CN58" s="243">
        <f t="shared" ca="1" si="54"/>
        <v>0</v>
      </c>
      <c r="CO58" s="243">
        <f t="shared" ca="1" si="54"/>
        <v>0</v>
      </c>
      <c r="CP58" s="243">
        <f t="shared" ca="1" si="54"/>
        <v>0</v>
      </c>
      <c r="CQ58" s="243">
        <f t="shared" ca="1" si="54"/>
        <v>0</v>
      </c>
      <c r="CR58" s="243">
        <f t="shared" ca="1" si="54"/>
        <v>0</v>
      </c>
      <c r="CS58" s="243">
        <f t="shared" ca="1" si="54"/>
        <v>0</v>
      </c>
      <c r="CT58" s="243">
        <f t="shared" ca="1" si="54"/>
        <v>0</v>
      </c>
      <c r="CU58" s="243">
        <f t="shared" ca="1" si="54"/>
        <v>0</v>
      </c>
      <c r="CV58" s="243">
        <f t="shared" ca="1" si="54"/>
        <v>0</v>
      </c>
      <c r="CW58" s="243">
        <f t="shared" ca="1" si="54"/>
        <v>0</v>
      </c>
      <c r="CX58" s="243">
        <f t="shared" ca="1" si="54"/>
        <v>0</v>
      </c>
      <c r="CY58" s="243">
        <f t="shared" ca="1" si="54"/>
        <v>0</v>
      </c>
      <c r="CZ58" s="243">
        <f t="shared" ca="1" si="54"/>
        <v>0</v>
      </c>
      <c r="DA58" s="243">
        <f t="shared" ca="1" si="54"/>
        <v>0</v>
      </c>
      <c r="DB58" s="243">
        <f t="shared" ca="1" si="54"/>
        <v>0</v>
      </c>
      <c r="DC58" s="243">
        <f t="shared" ca="1" si="54"/>
        <v>0</v>
      </c>
      <c r="DE58" s="113" t="str">
        <f t="shared" ca="1" si="20"/>
        <v>E.1.7.</v>
      </c>
      <c r="DF58">
        <f t="shared" ca="1" si="56"/>
        <v>1</v>
      </c>
      <c r="DG58">
        <f t="shared" ca="1" si="46"/>
        <v>21</v>
      </c>
      <c r="DH58">
        <v>0</v>
      </c>
    </row>
    <row r="59" spans="1:112" hidden="1">
      <c r="A59" s="68">
        <v>47</v>
      </c>
      <c r="B59" s="240" t="str">
        <f t="shared" ca="1" si="12"/>
        <v>E.1.8.</v>
      </c>
      <c r="C59" s="241" t="str">
        <f t="shared" ca="1" si="13"/>
        <v>Lietuvos ir Latvijos tarpsisteminių jungčių stiprinimo Lietuvos Respublikoje projektas</v>
      </c>
      <c r="D59" s="244"/>
      <c r="E59" s="242">
        <f t="shared" ca="1" si="14"/>
        <v>0.21</v>
      </c>
      <c r="F59" s="171">
        <f ca="1">H59+NPV(FD,I59:INDEX(I59:DC59,PAL))</f>
        <v>304409891.10199875</v>
      </c>
      <c r="G59" s="171">
        <f ca="1">SUMIF($H$5:$DC$5,"&lt;="&amp;PAL,$H59:$DC59)</f>
        <v>423044000</v>
      </c>
      <c r="H59" s="243">
        <f t="shared" ca="1" si="44"/>
        <v>0</v>
      </c>
      <c r="I59" s="243">
        <f t="shared" ca="1" si="44"/>
        <v>92000</v>
      </c>
      <c r="J59" s="243">
        <f t="shared" ca="1" si="44"/>
        <v>351000</v>
      </c>
      <c r="K59" s="243">
        <f t="shared" ca="1" si="44"/>
        <v>777000</v>
      </c>
      <c r="L59" s="243">
        <f t="shared" ca="1" si="44"/>
        <v>8472000</v>
      </c>
      <c r="M59" s="243">
        <f t="shared" ca="1" si="44"/>
        <v>36368000</v>
      </c>
      <c r="N59" s="243">
        <f t="shared" ca="1" si="44"/>
        <v>41447000</v>
      </c>
      <c r="O59" s="243">
        <f t="shared" ca="1" si="44"/>
        <v>16781000</v>
      </c>
      <c r="P59" s="243">
        <f t="shared" ca="1" si="44"/>
        <v>73433000</v>
      </c>
      <c r="Q59" s="243">
        <f t="shared" ca="1" si="44"/>
        <v>114219000</v>
      </c>
      <c r="R59" s="243">
        <f t="shared" ca="1" si="44"/>
        <v>83135000</v>
      </c>
      <c r="S59" s="243">
        <f t="shared" ca="1" si="44"/>
        <v>25385000</v>
      </c>
      <c r="T59" s="243">
        <f t="shared" ca="1" si="44"/>
        <v>22584000</v>
      </c>
      <c r="U59" s="243">
        <f t="shared" ca="1" si="44"/>
        <v>0</v>
      </c>
      <c r="V59" s="243">
        <f t="shared" ca="1" si="44"/>
        <v>0</v>
      </c>
      <c r="W59" s="243">
        <f t="shared" ref="W59:CD63" ca="1" si="57">OFFSET(INDIRECT("'"&amp;Opt_alt&amp;"'!H12"),$A59,W$5)*$DF59</f>
        <v>0</v>
      </c>
      <c r="X59" s="243">
        <f t="shared" ca="1" si="57"/>
        <v>0</v>
      </c>
      <c r="Y59" s="243">
        <f t="shared" ca="1" si="57"/>
        <v>0</v>
      </c>
      <c r="Z59" s="243">
        <f t="shared" ca="1" si="57"/>
        <v>0</v>
      </c>
      <c r="AA59" s="243">
        <f t="shared" ca="1" si="57"/>
        <v>0</v>
      </c>
      <c r="AB59" s="243">
        <f t="shared" ca="1" si="57"/>
        <v>0</v>
      </c>
      <c r="AC59" s="243">
        <f t="shared" ca="1" si="57"/>
        <v>0</v>
      </c>
      <c r="AD59" s="243">
        <f t="shared" ca="1" si="57"/>
        <v>0</v>
      </c>
      <c r="AE59" s="243">
        <f t="shared" ca="1" si="57"/>
        <v>0</v>
      </c>
      <c r="AF59" s="243">
        <f t="shared" ca="1" si="57"/>
        <v>0</v>
      </c>
      <c r="AG59" s="243">
        <f t="shared" ca="1" si="57"/>
        <v>0</v>
      </c>
      <c r="AH59" s="243">
        <f t="shared" ca="1" si="57"/>
        <v>0</v>
      </c>
      <c r="AI59" s="243">
        <f t="shared" ca="1" si="57"/>
        <v>0</v>
      </c>
      <c r="AJ59" s="243">
        <f t="shared" ca="1" si="57"/>
        <v>0</v>
      </c>
      <c r="AK59" s="243">
        <f t="shared" ca="1" si="57"/>
        <v>0</v>
      </c>
      <c r="AL59" s="243">
        <f t="shared" ca="1" si="57"/>
        <v>0</v>
      </c>
      <c r="AM59" s="243">
        <f t="shared" ca="1" si="57"/>
        <v>0</v>
      </c>
      <c r="AN59" s="243">
        <f t="shared" ca="1" si="57"/>
        <v>0</v>
      </c>
      <c r="AO59" s="243">
        <f t="shared" ca="1" si="57"/>
        <v>0</v>
      </c>
      <c r="AP59" s="243">
        <f t="shared" ca="1" si="57"/>
        <v>0</v>
      </c>
      <c r="AQ59" s="243">
        <f t="shared" ca="1" si="57"/>
        <v>0</v>
      </c>
      <c r="AR59" s="243">
        <f t="shared" ca="1" si="57"/>
        <v>0</v>
      </c>
      <c r="AS59" s="243">
        <f t="shared" ca="1" si="57"/>
        <v>0</v>
      </c>
      <c r="AT59" s="243">
        <f t="shared" ca="1" si="57"/>
        <v>0</v>
      </c>
      <c r="AU59" s="243">
        <f t="shared" ca="1" si="57"/>
        <v>0</v>
      </c>
      <c r="AV59" s="243">
        <f t="shared" ca="1" si="57"/>
        <v>0</v>
      </c>
      <c r="AW59" s="243">
        <f t="shared" ca="1" si="57"/>
        <v>0</v>
      </c>
      <c r="AX59" s="243">
        <f t="shared" ca="1" si="57"/>
        <v>0</v>
      </c>
      <c r="AY59" s="243">
        <f t="shared" ca="1" si="57"/>
        <v>0</v>
      </c>
      <c r="AZ59" s="243">
        <f t="shared" ca="1" si="57"/>
        <v>0</v>
      </c>
      <c r="BA59" s="243">
        <f t="shared" ca="1" si="57"/>
        <v>0</v>
      </c>
      <c r="BB59" s="243">
        <f t="shared" ca="1" si="57"/>
        <v>0</v>
      </c>
      <c r="BC59" s="243">
        <f t="shared" ca="1" si="57"/>
        <v>0</v>
      </c>
      <c r="BD59" s="243">
        <f t="shared" ca="1" si="57"/>
        <v>0</v>
      </c>
      <c r="BE59" s="243">
        <f t="shared" ca="1" si="57"/>
        <v>0</v>
      </c>
      <c r="BF59" s="243">
        <f t="shared" ca="1" si="57"/>
        <v>0</v>
      </c>
      <c r="BG59" s="243">
        <f t="shared" ca="1" si="57"/>
        <v>0</v>
      </c>
      <c r="BH59" s="243">
        <f t="shared" ca="1" si="57"/>
        <v>0</v>
      </c>
      <c r="BI59" s="243">
        <f t="shared" ca="1" si="57"/>
        <v>0</v>
      </c>
      <c r="BJ59" s="243">
        <f t="shared" ca="1" si="57"/>
        <v>0</v>
      </c>
      <c r="BK59" s="243">
        <f t="shared" ca="1" si="57"/>
        <v>0</v>
      </c>
      <c r="BL59" s="243">
        <f t="shared" ca="1" si="57"/>
        <v>0</v>
      </c>
      <c r="BM59" s="243">
        <f t="shared" ca="1" si="57"/>
        <v>0</v>
      </c>
      <c r="BN59" s="243">
        <f t="shared" ca="1" si="57"/>
        <v>0</v>
      </c>
      <c r="BO59" s="243">
        <f t="shared" ca="1" si="57"/>
        <v>0</v>
      </c>
      <c r="BP59" s="243">
        <f t="shared" ca="1" si="57"/>
        <v>0</v>
      </c>
      <c r="BQ59" s="243">
        <f t="shared" ca="1" si="57"/>
        <v>0</v>
      </c>
      <c r="BR59" s="243">
        <f t="shared" ca="1" si="57"/>
        <v>0</v>
      </c>
      <c r="BS59" s="243">
        <f t="shared" ca="1" si="57"/>
        <v>0</v>
      </c>
      <c r="BT59" s="243">
        <f t="shared" ca="1" si="55"/>
        <v>0</v>
      </c>
      <c r="BU59" s="243">
        <f t="shared" ca="1" si="55"/>
        <v>0</v>
      </c>
      <c r="BV59" s="243">
        <f t="shared" ca="1" si="55"/>
        <v>0</v>
      </c>
      <c r="BW59" s="243">
        <f t="shared" ca="1" si="55"/>
        <v>0</v>
      </c>
      <c r="BX59" s="243">
        <f t="shared" ca="1" si="55"/>
        <v>0</v>
      </c>
      <c r="BY59" s="243">
        <f t="shared" ca="1" si="55"/>
        <v>0</v>
      </c>
      <c r="BZ59" s="243">
        <f t="shared" ca="1" si="55"/>
        <v>0</v>
      </c>
      <c r="CA59" s="243">
        <f t="shared" ca="1" si="55"/>
        <v>0</v>
      </c>
      <c r="CB59" s="243">
        <f t="shared" ca="1" si="55"/>
        <v>0</v>
      </c>
      <c r="CC59" s="243">
        <f t="shared" ca="1" si="55"/>
        <v>0</v>
      </c>
      <c r="CD59" s="243">
        <f t="shared" ca="1" si="55"/>
        <v>0</v>
      </c>
      <c r="CE59" s="243">
        <f t="shared" ca="1" si="55"/>
        <v>0</v>
      </c>
      <c r="CF59" s="243">
        <f t="shared" ca="1" si="55"/>
        <v>0</v>
      </c>
      <c r="CG59" s="243">
        <f t="shared" ca="1" si="55"/>
        <v>0</v>
      </c>
      <c r="CH59" s="243">
        <f t="shared" ca="1" si="55"/>
        <v>0</v>
      </c>
      <c r="CI59" s="243">
        <f t="shared" ca="1" si="55"/>
        <v>0</v>
      </c>
      <c r="CJ59" s="243">
        <f t="shared" ca="1" si="54"/>
        <v>0</v>
      </c>
      <c r="CK59" s="243">
        <f t="shared" ca="1" si="54"/>
        <v>0</v>
      </c>
      <c r="CL59" s="243">
        <f t="shared" ca="1" si="54"/>
        <v>0</v>
      </c>
      <c r="CM59" s="243">
        <f t="shared" ca="1" si="54"/>
        <v>0</v>
      </c>
      <c r="CN59" s="243">
        <f t="shared" ca="1" si="54"/>
        <v>0</v>
      </c>
      <c r="CO59" s="243">
        <f t="shared" ca="1" si="54"/>
        <v>0</v>
      </c>
      <c r="CP59" s="243">
        <f t="shared" ca="1" si="54"/>
        <v>0</v>
      </c>
      <c r="CQ59" s="243">
        <f t="shared" ca="1" si="54"/>
        <v>0</v>
      </c>
      <c r="CR59" s="243">
        <f t="shared" ca="1" si="54"/>
        <v>0</v>
      </c>
      <c r="CS59" s="243">
        <f t="shared" ca="1" si="54"/>
        <v>0</v>
      </c>
      <c r="CT59" s="243">
        <f t="shared" ca="1" si="54"/>
        <v>0</v>
      </c>
      <c r="CU59" s="243">
        <f t="shared" ca="1" si="54"/>
        <v>0</v>
      </c>
      <c r="CV59" s="243">
        <f t="shared" ca="1" si="54"/>
        <v>0</v>
      </c>
      <c r="CW59" s="243">
        <f t="shared" ca="1" si="54"/>
        <v>0</v>
      </c>
      <c r="CX59" s="243">
        <f t="shared" ca="1" si="54"/>
        <v>0</v>
      </c>
      <c r="CY59" s="243">
        <f t="shared" ca="1" si="54"/>
        <v>0</v>
      </c>
      <c r="CZ59" s="243">
        <f t="shared" ca="1" si="54"/>
        <v>0</v>
      </c>
      <c r="DA59" s="243">
        <f t="shared" ca="1" si="54"/>
        <v>0</v>
      </c>
      <c r="DB59" s="243">
        <f t="shared" ca="1" si="54"/>
        <v>0</v>
      </c>
      <c r="DC59" s="243">
        <f t="shared" ca="1" si="54"/>
        <v>0</v>
      </c>
      <c r="DE59" s="113" t="str">
        <f t="shared" ca="1" si="20"/>
        <v>E.1.8.</v>
      </c>
      <c r="DF59">
        <f t="shared" ca="1" si="56"/>
        <v>1</v>
      </c>
      <c r="DG59">
        <f t="shared" ca="1" si="46"/>
        <v>21</v>
      </c>
      <c r="DH59">
        <v>0</v>
      </c>
    </row>
    <row r="60" spans="1:112" hidden="1">
      <c r="A60" s="68">
        <v>48</v>
      </c>
      <c r="B60" s="240" t="str">
        <f t="shared" ca="1" si="12"/>
        <v>E.1.9.</v>
      </c>
      <c r="C60" s="241" t="str">
        <f t="shared" ca="1" si="13"/>
        <v>Investicijos (privataus ir NVO sektoriaus)</v>
      </c>
      <c r="D60" s="244"/>
      <c r="E60" s="242">
        <f t="shared" ca="1" si="14"/>
        <v>0.21</v>
      </c>
      <c r="F60" s="171">
        <f ca="1">H60+NPV(FD,I60:INDEX(I60:DC60,PAL))</f>
        <v>0</v>
      </c>
      <c r="G60" s="171">
        <f ca="1">SUMIF($H$5:$DC$5,"&lt;="&amp;PAL,$H60:$DC60)</f>
        <v>0</v>
      </c>
      <c r="H60" s="243">
        <f t="shared" ref="H60:W75" ca="1" si="58">OFFSET(INDIRECT("'"&amp;Opt_alt&amp;"'!H12"),$A60,H$5)*$DF60</f>
        <v>0</v>
      </c>
      <c r="I60" s="243">
        <f t="shared" ca="1" si="58"/>
        <v>0</v>
      </c>
      <c r="J60" s="243">
        <f t="shared" ca="1" si="58"/>
        <v>0</v>
      </c>
      <c r="K60" s="243">
        <f t="shared" ca="1" si="58"/>
        <v>0</v>
      </c>
      <c r="L60" s="243">
        <f t="shared" ca="1" si="58"/>
        <v>0</v>
      </c>
      <c r="M60" s="243">
        <f t="shared" ca="1" si="58"/>
        <v>0</v>
      </c>
      <c r="N60" s="243">
        <f t="shared" ca="1" si="58"/>
        <v>0</v>
      </c>
      <c r="O60" s="243">
        <f t="shared" ca="1" si="58"/>
        <v>0</v>
      </c>
      <c r="P60" s="243">
        <f t="shared" ca="1" si="58"/>
        <v>0</v>
      </c>
      <c r="Q60" s="243">
        <f t="shared" ca="1" si="58"/>
        <v>0</v>
      </c>
      <c r="R60" s="243">
        <f t="shared" ca="1" si="58"/>
        <v>0</v>
      </c>
      <c r="S60" s="243">
        <f t="shared" ca="1" si="58"/>
        <v>0</v>
      </c>
      <c r="T60" s="243">
        <f t="shared" ca="1" si="58"/>
        <v>0</v>
      </c>
      <c r="U60" s="243">
        <f t="shared" ca="1" si="58"/>
        <v>0</v>
      </c>
      <c r="V60" s="243">
        <f t="shared" ca="1" si="58"/>
        <v>0</v>
      </c>
      <c r="W60" s="243">
        <f t="shared" ca="1" si="58"/>
        <v>0</v>
      </c>
      <c r="X60" s="243">
        <f t="shared" ca="1" si="57"/>
        <v>0</v>
      </c>
      <c r="Y60" s="243">
        <f t="shared" ca="1" si="57"/>
        <v>0</v>
      </c>
      <c r="Z60" s="243">
        <f t="shared" ca="1" si="57"/>
        <v>0</v>
      </c>
      <c r="AA60" s="243">
        <f t="shared" ca="1" si="57"/>
        <v>0</v>
      </c>
      <c r="AB60" s="243">
        <f t="shared" ca="1" si="57"/>
        <v>0</v>
      </c>
      <c r="AC60" s="243">
        <f t="shared" ca="1" si="57"/>
        <v>0</v>
      </c>
      <c r="AD60" s="243">
        <f t="shared" ca="1" si="57"/>
        <v>0</v>
      </c>
      <c r="AE60" s="243">
        <f t="shared" ca="1" si="57"/>
        <v>0</v>
      </c>
      <c r="AF60" s="243">
        <f t="shared" ca="1" si="57"/>
        <v>0</v>
      </c>
      <c r="AG60" s="243">
        <f t="shared" ca="1" si="57"/>
        <v>0</v>
      </c>
      <c r="AH60" s="243">
        <f t="shared" ca="1" si="57"/>
        <v>0</v>
      </c>
      <c r="AI60" s="243">
        <f t="shared" ca="1" si="57"/>
        <v>0</v>
      </c>
      <c r="AJ60" s="243">
        <f t="shared" ca="1" si="57"/>
        <v>0</v>
      </c>
      <c r="AK60" s="243">
        <f t="shared" ca="1" si="57"/>
        <v>0</v>
      </c>
      <c r="AL60" s="243">
        <f t="shared" ca="1" si="57"/>
        <v>0</v>
      </c>
      <c r="AM60" s="243">
        <f t="shared" ca="1" si="57"/>
        <v>0</v>
      </c>
      <c r="AN60" s="243">
        <f t="shared" ca="1" si="57"/>
        <v>0</v>
      </c>
      <c r="AO60" s="243">
        <f t="shared" ca="1" si="57"/>
        <v>0</v>
      </c>
      <c r="AP60" s="243">
        <f t="shared" ca="1" si="57"/>
        <v>0</v>
      </c>
      <c r="AQ60" s="243">
        <f t="shared" ca="1" si="57"/>
        <v>0</v>
      </c>
      <c r="AR60" s="243">
        <f t="shared" ca="1" si="57"/>
        <v>0</v>
      </c>
      <c r="AS60" s="243">
        <f t="shared" ca="1" si="57"/>
        <v>0</v>
      </c>
      <c r="AT60" s="243">
        <f t="shared" ca="1" si="57"/>
        <v>0</v>
      </c>
      <c r="AU60" s="243">
        <f t="shared" ca="1" si="57"/>
        <v>0</v>
      </c>
      <c r="AV60" s="243">
        <f t="shared" ca="1" si="57"/>
        <v>0</v>
      </c>
      <c r="AW60" s="243">
        <f t="shared" ca="1" si="57"/>
        <v>0</v>
      </c>
      <c r="AX60" s="243">
        <f t="shared" ca="1" si="57"/>
        <v>0</v>
      </c>
      <c r="AY60" s="243">
        <f t="shared" ca="1" si="57"/>
        <v>0</v>
      </c>
      <c r="AZ60" s="243">
        <f t="shared" ca="1" si="57"/>
        <v>0</v>
      </c>
      <c r="BA60" s="243">
        <f t="shared" ca="1" si="57"/>
        <v>0</v>
      </c>
      <c r="BB60" s="243">
        <f t="shared" ca="1" si="57"/>
        <v>0</v>
      </c>
      <c r="BC60" s="243">
        <f t="shared" ca="1" si="57"/>
        <v>0</v>
      </c>
      <c r="BD60" s="243">
        <f t="shared" ca="1" si="57"/>
        <v>0</v>
      </c>
      <c r="BE60" s="243">
        <f t="shared" ca="1" si="57"/>
        <v>0</v>
      </c>
      <c r="BF60" s="243">
        <f t="shared" ca="1" si="57"/>
        <v>0</v>
      </c>
      <c r="BG60" s="243">
        <f t="shared" ca="1" si="57"/>
        <v>0</v>
      </c>
      <c r="BH60" s="243">
        <f t="shared" ca="1" si="57"/>
        <v>0</v>
      </c>
      <c r="BI60" s="243">
        <f t="shared" ca="1" si="57"/>
        <v>0</v>
      </c>
      <c r="BJ60" s="243">
        <f t="shared" ca="1" si="57"/>
        <v>0</v>
      </c>
      <c r="BK60" s="243">
        <f t="shared" ca="1" si="57"/>
        <v>0</v>
      </c>
      <c r="BL60" s="243">
        <f t="shared" ca="1" si="57"/>
        <v>0</v>
      </c>
      <c r="BM60" s="243">
        <f t="shared" ca="1" si="57"/>
        <v>0</v>
      </c>
      <c r="BN60" s="243">
        <f t="shared" ca="1" si="57"/>
        <v>0</v>
      </c>
      <c r="BO60" s="243">
        <f t="shared" ca="1" si="57"/>
        <v>0</v>
      </c>
      <c r="BP60" s="243">
        <f t="shared" ca="1" si="57"/>
        <v>0</v>
      </c>
      <c r="BQ60" s="243">
        <f t="shared" ca="1" si="57"/>
        <v>0</v>
      </c>
      <c r="BR60" s="243">
        <f t="shared" ca="1" si="57"/>
        <v>0</v>
      </c>
      <c r="BS60" s="243">
        <f t="shared" ca="1" si="57"/>
        <v>0</v>
      </c>
      <c r="BT60" s="243">
        <f t="shared" ca="1" si="57"/>
        <v>0</v>
      </c>
      <c r="BU60" s="243">
        <f t="shared" ca="1" si="55"/>
        <v>0</v>
      </c>
      <c r="BV60" s="243">
        <f t="shared" ca="1" si="55"/>
        <v>0</v>
      </c>
      <c r="BW60" s="243">
        <f t="shared" ca="1" si="55"/>
        <v>0</v>
      </c>
      <c r="BX60" s="243">
        <f t="shared" ca="1" si="55"/>
        <v>0</v>
      </c>
      <c r="BY60" s="243">
        <f t="shared" ca="1" si="55"/>
        <v>0</v>
      </c>
      <c r="BZ60" s="243">
        <f t="shared" ca="1" si="55"/>
        <v>0</v>
      </c>
      <c r="CA60" s="243">
        <f t="shared" ca="1" si="55"/>
        <v>0</v>
      </c>
      <c r="CB60" s="243">
        <f t="shared" ca="1" si="55"/>
        <v>0</v>
      </c>
      <c r="CC60" s="243">
        <f t="shared" ca="1" si="55"/>
        <v>0</v>
      </c>
      <c r="CD60" s="243">
        <f t="shared" ca="1" si="55"/>
        <v>0</v>
      </c>
      <c r="CE60" s="243">
        <f t="shared" ca="1" si="55"/>
        <v>0</v>
      </c>
      <c r="CF60" s="243">
        <f t="shared" ca="1" si="55"/>
        <v>0</v>
      </c>
      <c r="CG60" s="243">
        <f t="shared" ca="1" si="55"/>
        <v>0</v>
      </c>
      <c r="CH60" s="243">
        <f t="shared" ca="1" si="55"/>
        <v>0</v>
      </c>
      <c r="CI60" s="243">
        <f t="shared" ca="1" si="55"/>
        <v>0</v>
      </c>
      <c r="CJ60" s="243">
        <f t="shared" ca="1" si="54"/>
        <v>0</v>
      </c>
      <c r="CK60" s="243">
        <f t="shared" ca="1" si="54"/>
        <v>0</v>
      </c>
      <c r="CL60" s="243">
        <f t="shared" ca="1" si="54"/>
        <v>0</v>
      </c>
      <c r="CM60" s="243">
        <f t="shared" ca="1" si="54"/>
        <v>0</v>
      </c>
      <c r="CN60" s="243">
        <f t="shared" ca="1" si="54"/>
        <v>0</v>
      </c>
      <c r="CO60" s="243">
        <f t="shared" ca="1" si="54"/>
        <v>0</v>
      </c>
      <c r="CP60" s="243">
        <f t="shared" ca="1" si="54"/>
        <v>0</v>
      </c>
      <c r="CQ60" s="243">
        <f t="shared" ca="1" si="54"/>
        <v>0</v>
      </c>
      <c r="CR60" s="243">
        <f t="shared" ca="1" si="54"/>
        <v>0</v>
      </c>
      <c r="CS60" s="243">
        <f t="shared" ca="1" si="54"/>
        <v>0</v>
      </c>
      <c r="CT60" s="243">
        <f t="shared" ca="1" si="54"/>
        <v>0</v>
      </c>
      <c r="CU60" s="243">
        <f t="shared" ca="1" si="54"/>
        <v>0</v>
      </c>
      <c r="CV60" s="243">
        <f t="shared" ca="1" si="54"/>
        <v>0</v>
      </c>
      <c r="CW60" s="243">
        <f t="shared" ca="1" si="54"/>
        <v>0</v>
      </c>
      <c r="CX60" s="243">
        <f t="shared" ca="1" si="54"/>
        <v>0</v>
      </c>
      <c r="CY60" s="243">
        <f t="shared" ca="1" si="54"/>
        <v>0</v>
      </c>
      <c r="CZ60" s="243">
        <f t="shared" ca="1" si="54"/>
        <v>0</v>
      </c>
      <c r="DA60" s="243">
        <f t="shared" ca="1" si="54"/>
        <v>0</v>
      </c>
      <c r="DB60" s="243">
        <f t="shared" ca="1" si="54"/>
        <v>0</v>
      </c>
      <c r="DC60" s="243">
        <f t="shared" ca="1" si="54"/>
        <v>0</v>
      </c>
      <c r="DE60" s="113" t="str">
        <f t="shared" ca="1" si="20"/>
        <v>E.1.9.</v>
      </c>
      <c r="DF60">
        <f t="shared" ca="1" si="56"/>
        <v>1</v>
      </c>
      <c r="DG60">
        <f t="shared" ca="1" si="46"/>
        <v>21</v>
      </c>
      <c r="DH60">
        <v>0</v>
      </c>
    </row>
    <row r="61" spans="1:112" hidden="1">
      <c r="A61" s="68">
        <v>49</v>
      </c>
      <c r="B61" s="240" t="str">
        <f t="shared" ca="1" si="12"/>
        <v>E.1.10.</v>
      </c>
      <c r="C61" s="241" t="str">
        <f t="shared" ca="1" si="13"/>
        <v>Reinvesticijos (po priemonės įgyvendinimo) (privataus ir NVO sektoriaus)</v>
      </c>
      <c r="D61" s="244"/>
      <c r="E61" s="242">
        <f t="shared" ca="1" si="14"/>
        <v>0.21</v>
      </c>
      <c r="F61" s="171">
        <f ca="1">H61+NPV(FD,I61:INDEX(I61:DC61,PAL))</f>
        <v>0</v>
      </c>
      <c r="G61" s="171">
        <f ca="1">SUMIF($H$5:$DC$5,"&lt;="&amp;PAL,$H61:$DC61)</f>
        <v>0</v>
      </c>
      <c r="H61" s="243">
        <f t="shared" ca="1" si="58"/>
        <v>0</v>
      </c>
      <c r="I61" s="243">
        <f t="shared" ca="1" si="58"/>
        <v>0</v>
      </c>
      <c r="J61" s="243">
        <f t="shared" ca="1" si="58"/>
        <v>0</v>
      </c>
      <c r="K61" s="243">
        <f t="shared" ca="1" si="58"/>
        <v>0</v>
      </c>
      <c r="L61" s="243">
        <f t="shared" ca="1" si="58"/>
        <v>0</v>
      </c>
      <c r="M61" s="243">
        <f t="shared" ca="1" si="58"/>
        <v>0</v>
      </c>
      <c r="N61" s="243">
        <f t="shared" ca="1" si="58"/>
        <v>0</v>
      </c>
      <c r="O61" s="243">
        <f t="shared" ca="1" si="58"/>
        <v>0</v>
      </c>
      <c r="P61" s="243">
        <f t="shared" ca="1" si="58"/>
        <v>0</v>
      </c>
      <c r="Q61" s="243">
        <f t="shared" ca="1" si="58"/>
        <v>0</v>
      </c>
      <c r="R61" s="243">
        <f t="shared" ca="1" si="58"/>
        <v>0</v>
      </c>
      <c r="S61" s="243">
        <f t="shared" ca="1" si="58"/>
        <v>0</v>
      </c>
      <c r="T61" s="243">
        <f t="shared" ca="1" si="58"/>
        <v>0</v>
      </c>
      <c r="U61" s="243">
        <f t="shared" ca="1" si="58"/>
        <v>0</v>
      </c>
      <c r="V61" s="243">
        <f t="shared" ca="1" si="58"/>
        <v>0</v>
      </c>
      <c r="W61" s="243">
        <f t="shared" ca="1" si="58"/>
        <v>0</v>
      </c>
      <c r="X61" s="243">
        <f t="shared" ca="1" si="57"/>
        <v>0</v>
      </c>
      <c r="Y61" s="243">
        <f t="shared" ca="1" si="57"/>
        <v>0</v>
      </c>
      <c r="Z61" s="243">
        <f t="shared" ca="1" si="57"/>
        <v>0</v>
      </c>
      <c r="AA61" s="243">
        <f t="shared" ca="1" si="57"/>
        <v>0</v>
      </c>
      <c r="AB61" s="243">
        <f t="shared" ca="1" si="57"/>
        <v>0</v>
      </c>
      <c r="AC61" s="243">
        <f t="shared" ca="1" si="57"/>
        <v>0</v>
      </c>
      <c r="AD61" s="243">
        <f t="shared" ca="1" si="57"/>
        <v>0</v>
      </c>
      <c r="AE61" s="243">
        <f t="shared" ca="1" si="57"/>
        <v>0</v>
      </c>
      <c r="AF61" s="243">
        <f t="shared" ca="1" si="57"/>
        <v>0</v>
      </c>
      <c r="AG61" s="243">
        <f t="shared" ca="1" si="57"/>
        <v>0</v>
      </c>
      <c r="AH61" s="243">
        <f t="shared" ca="1" si="57"/>
        <v>0</v>
      </c>
      <c r="AI61" s="243">
        <f t="shared" ca="1" si="57"/>
        <v>0</v>
      </c>
      <c r="AJ61" s="243">
        <f t="shared" ca="1" si="57"/>
        <v>0</v>
      </c>
      <c r="AK61" s="243">
        <f t="shared" ca="1" si="57"/>
        <v>0</v>
      </c>
      <c r="AL61" s="243">
        <f t="shared" ca="1" si="57"/>
        <v>0</v>
      </c>
      <c r="AM61" s="243">
        <f t="shared" ca="1" si="57"/>
        <v>0</v>
      </c>
      <c r="AN61" s="243">
        <f t="shared" ca="1" si="57"/>
        <v>0</v>
      </c>
      <c r="AO61" s="243">
        <f t="shared" ca="1" si="57"/>
        <v>0</v>
      </c>
      <c r="AP61" s="243">
        <f t="shared" ca="1" si="57"/>
        <v>0</v>
      </c>
      <c r="AQ61" s="243">
        <f t="shared" ca="1" si="57"/>
        <v>0</v>
      </c>
      <c r="AR61" s="243">
        <f t="shared" ca="1" si="57"/>
        <v>0</v>
      </c>
      <c r="AS61" s="243">
        <f t="shared" ca="1" si="57"/>
        <v>0</v>
      </c>
      <c r="AT61" s="243">
        <f t="shared" ca="1" si="57"/>
        <v>0</v>
      </c>
      <c r="AU61" s="243">
        <f t="shared" ca="1" si="57"/>
        <v>0</v>
      </c>
      <c r="AV61" s="243">
        <f t="shared" ca="1" si="57"/>
        <v>0</v>
      </c>
      <c r="AW61" s="243">
        <f t="shared" ca="1" si="57"/>
        <v>0</v>
      </c>
      <c r="AX61" s="243">
        <f t="shared" ca="1" si="57"/>
        <v>0</v>
      </c>
      <c r="AY61" s="243">
        <f t="shared" ca="1" si="57"/>
        <v>0</v>
      </c>
      <c r="AZ61" s="243">
        <f t="shared" ca="1" si="57"/>
        <v>0</v>
      </c>
      <c r="BA61" s="243">
        <f t="shared" ca="1" si="57"/>
        <v>0</v>
      </c>
      <c r="BB61" s="243">
        <f t="shared" ca="1" si="57"/>
        <v>0</v>
      </c>
      <c r="BC61" s="243">
        <f t="shared" ca="1" si="57"/>
        <v>0</v>
      </c>
      <c r="BD61" s="243">
        <f t="shared" ca="1" si="57"/>
        <v>0</v>
      </c>
      <c r="BE61" s="243">
        <f t="shared" ca="1" si="57"/>
        <v>0</v>
      </c>
      <c r="BF61" s="243">
        <f t="shared" ca="1" si="57"/>
        <v>0</v>
      </c>
      <c r="BG61" s="243">
        <f t="shared" ca="1" si="57"/>
        <v>0</v>
      </c>
      <c r="BH61" s="243">
        <f t="shared" ca="1" si="57"/>
        <v>0</v>
      </c>
      <c r="BI61" s="243">
        <f t="shared" ca="1" si="57"/>
        <v>0</v>
      </c>
      <c r="BJ61" s="243">
        <f t="shared" ca="1" si="57"/>
        <v>0</v>
      </c>
      <c r="BK61" s="243">
        <f t="shared" ca="1" si="57"/>
        <v>0</v>
      </c>
      <c r="BL61" s="243">
        <f t="shared" ca="1" si="57"/>
        <v>0</v>
      </c>
      <c r="BM61" s="243">
        <f t="shared" ca="1" si="57"/>
        <v>0</v>
      </c>
      <c r="BN61" s="243">
        <f t="shared" ca="1" si="57"/>
        <v>0</v>
      </c>
      <c r="BO61" s="243">
        <f t="shared" ca="1" si="57"/>
        <v>0</v>
      </c>
      <c r="BP61" s="243">
        <f t="shared" ca="1" si="57"/>
        <v>0</v>
      </c>
      <c r="BQ61" s="243">
        <f t="shared" ca="1" si="57"/>
        <v>0</v>
      </c>
      <c r="BR61" s="243">
        <f t="shared" ca="1" si="57"/>
        <v>0</v>
      </c>
      <c r="BS61" s="243">
        <f t="shared" ca="1" si="57"/>
        <v>0</v>
      </c>
      <c r="BT61" s="243">
        <f t="shared" ca="1" si="57"/>
        <v>0</v>
      </c>
      <c r="BU61" s="243">
        <f t="shared" ca="1" si="55"/>
        <v>0</v>
      </c>
      <c r="BV61" s="243">
        <f t="shared" ca="1" si="55"/>
        <v>0</v>
      </c>
      <c r="BW61" s="243">
        <f t="shared" ca="1" si="55"/>
        <v>0</v>
      </c>
      <c r="BX61" s="243">
        <f t="shared" ca="1" si="55"/>
        <v>0</v>
      </c>
      <c r="BY61" s="243">
        <f t="shared" ca="1" si="55"/>
        <v>0</v>
      </c>
      <c r="BZ61" s="243">
        <f t="shared" ca="1" si="55"/>
        <v>0</v>
      </c>
      <c r="CA61" s="243">
        <f t="shared" ca="1" si="55"/>
        <v>0</v>
      </c>
      <c r="CB61" s="243">
        <f t="shared" ca="1" si="55"/>
        <v>0</v>
      </c>
      <c r="CC61" s="243">
        <f t="shared" ca="1" si="55"/>
        <v>0</v>
      </c>
      <c r="CD61" s="243">
        <f t="shared" ca="1" si="55"/>
        <v>0</v>
      </c>
      <c r="CE61" s="243">
        <f t="shared" ca="1" si="55"/>
        <v>0</v>
      </c>
      <c r="CF61" s="243">
        <f t="shared" ca="1" si="55"/>
        <v>0</v>
      </c>
      <c r="CG61" s="243">
        <f t="shared" ca="1" si="55"/>
        <v>0</v>
      </c>
      <c r="CH61" s="243">
        <f t="shared" ca="1" si="55"/>
        <v>0</v>
      </c>
      <c r="CI61" s="243">
        <f t="shared" ca="1" si="55"/>
        <v>0</v>
      </c>
      <c r="CJ61" s="243">
        <f t="shared" ca="1" si="54"/>
        <v>0</v>
      </c>
      <c r="CK61" s="243">
        <f t="shared" ca="1" si="54"/>
        <v>0</v>
      </c>
      <c r="CL61" s="243">
        <f t="shared" ca="1" si="54"/>
        <v>0</v>
      </c>
      <c r="CM61" s="243">
        <f t="shared" ca="1" si="54"/>
        <v>0</v>
      </c>
      <c r="CN61" s="243">
        <f t="shared" ca="1" si="54"/>
        <v>0</v>
      </c>
      <c r="CO61" s="243">
        <f t="shared" ca="1" si="54"/>
        <v>0</v>
      </c>
      <c r="CP61" s="243">
        <f t="shared" ca="1" si="54"/>
        <v>0</v>
      </c>
      <c r="CQ61" s="243">
        <f t="shared" ca="1" si="54"/>
        <v>0</v>
      </c>
      <c r="CR61" s="243">
        <f t="shared" ca="1" si="54"/>
        <v>0</v>
      </c>
      <c r="CS61" s="243">
        <f t="shared" ca="1" si="54"/>
        <v>0</v>
      </c>
      <c r="CT61" s="243">
        <f t="shared" ca="1" si="54"/>
        <v>0</v>
      </c>
      <c r="CU61" s="243">
        <f t="shared" ca="1" si="54"/>
        <v>0</v>
      </c>
      <c r="CV61" s="243">
        <f t="shared" ca="1" si="54"/>
        <v>0</v>
      </c>
      <c r="CW61" s="243">
        <f t="shared" ca="1" si="54"/>
        <v>0</v>
      </c>
      <c r="CX61" s="243">
        <f t="shared" ca="1" si="54"/>
        <v>0</v>
      </c>
      <c r="CY61" s="243">
        <f t="shared" ca="1" si="54"/>
        <v>0</v>
      </c>
      <c r="CZ61" s="243">
        <f t="shared" ca="1" si="54"/>
        <v>0</v>
      </c>
      <c r="DA61" s="243">
        <f t="shared" ca="1" si="54"/>
        <v>0</v>
      </c>
      <c r="DB61" s="243">
        <f t="shared" ca="1" si="54"/>
        <v>0</v>
      </c>
      <c r="DC61" s="243">
        <f t="shared" ca="1" si="54"/>
        <v>0</v>
      </c>
      <c r="DE61" s="113" t="str">
        <f t="shared" ca="1" si="20"/>
        <v>E.1.10.</v>
      </c>
      <c r="DF61">
        <f t="shared" ca="1" si="56"/>
        <v>1</v>
      </c>
      <c r="DG61">
        <f t="shared" ca="1" si="46"/>
        <v>21</v>
      </c>
      <c r="DH61">
        <v>0</v>
      </c>
    </row>
    <row r="62" spans="1:112" hidden="1">
      <c r="A62" s="68">
        <v>50</v>
      </c>
      <c r="B62" s="240" t="str">
        <f t="shared" ca="1" si="12"/>
        <v>E.1.11.</v>
      </c>
      <c r="C62" s="241" t="str">
        <f t="shared" ca="1" si="13"/>
        <v>Reinvesticijos (po priemonės įgyvendinimo) (viešojo sektoriaus)</v>
      </c>
      <c r="D62" s="244"/>
      <c r="E62" s="242">
        <f t="shared" ca="1" si="14"/>
        <v>0.21</v>
      </c>
      <c r="F62" s="171">
        <f ca="1">H62+NPV(FD,I62:INDEX(I62:DC62,PAL))</f>
        <v>0</v>
      </c>
      <c r="G62" s="171">
        <f ca="1">SUMIF($H$5:$DC$5,"&lt;="&amp;PAL,$H62:$DC62)</f>
        <v>0</v>
      </c>
      <c r="H62" s="243">
        <f t="shared" ca="1" si="58"/>
        <v>0</v>
      </c>
      <c r="I62" s="243">
        <f t="shared" ca="1" si="58"/>
        <v>0</v>
      </c>
      <c r="J62" s="243">
        <f t="shared" ca="1" si="58"/>
        <v>0</v>
      </c>
      <c r="K62" s="243">
        <f t="shared" ca="1" si="58"/>
        <v>0</v>
      </c>
      <c r="L62" s="243">
        <f t="shared" ca="1" si="58"/>
        <v>0</v>
      </c>
      <c r="M62" s="243">
        <f t="shared" ca="1" si="58"/>
        <v>0</v>
      </c>
      <c r="N62" s="243">
        <f t="shared" ca="1" si="58"/>
        <v>0</v>
      </c>
      <c r="O62" s="243">
        <f t="shared" ca="1" si="58"/>
        <v>0</v>
      </c>
      <c r="P62" s="243">
        <f t="shared" ca="1" si="58"/>
        <v>0</v>
      </c>
      <c r="Q62" s="243">
        <f t="shared" ca="1" si="58"/>
        <v>0</v>
      </c>
      <c r="R62" s="243">
        <f t="shared" ca="1" si="58"/>
        <v>0</v>
      </c>
      <c r="S62" s="243">
        <f t="shared" ca="1" si="58"/>
        <v>0</v>
      </c>
      <c r="T62" s="243">
        <f t="shared" ca="1" si="58"/>
        <v>0</v>
      </c>
      <c r="U62" s="243">
        <f t="shared" ca="1" si="58"/>
        <v>0</v>
      </c>
      <c r="V62" s="243">
        <f t="shared" ca="1" si="58"/>
        <v>0</v>
      </c>
      <c r="W62" s="243">
        <f t="shared" ca="1" si="58"/>
        <v>0</v>
      </c>
      <c r="X62" s="243">
        <f t="shared" ca="1" si="57"/>
        <v>0</v>
      </c>
      <c r="Y62" s="243">
        <f t="shared" ca="1" si="57"/>
        <v>0</v>
      </c>
      <c r="Z62" s="243">
        <f t="shared" ca="1" si="57"/>
        <v>0</v>
      </c>
      <c r="AA62" s="243">
        <f t="shared" ca="1" si="57"/>
        <v>0</v>
      </c>
      <c r="AB62" s="243">
        <f t="shared" ca="1" si="57"/>
        <v>0</v>
      </c>
      <c r="AC62" s="243">
        <f t="shared" ca="1" si="57"/>
        <v>0</v>
      </c>
      <c r="AD62" s="243">
        <f t="shared" ca="1" si="57"/>
        <v>0</v>
      </c>
      <c r="AE62" s="243">
        <f t="shared" ca="1" si="57"/>
        <v>0</v>
      </c>
      <c r="AF62" s="243">
        <f t="shared" ca="1" si="57"/>
        <v>0</v>
      </c>
      <c r="AG62" s="243">
        <f t="shared" ca="1" si="57"/>
        <v>0</v>
      </c>
      <c r="AH62" s="243">
        <f t="shared" ca="1" si="57"/>
        <v>0</v>
      </c>
      <c r="AI62" s="243">
        <f t="shared" ca="1" si="57"/>
        <v>0</v>
      </c>
      <c r="AJ62" s="243">
        <f t="shared" ca="1" si="57"/>
        <v>0</v>
      </c>
      <c r="AK62" s="243">
        <f t="shared" ca="1" si="57"/>
        <v>0</v>
      </c>
      <c r="AL62" s="243">
        <f t="shared" ca="1" si="57"/>
        <v>0</v>
      </c>
      <c r="AM62" s="243">
        <f t="shared" ca="1" si="57"/>
        <v>0</v>
      </c>
      <c r="AN62" s="243">
        <f t="shared" ca="1" si="57"/>
        <v>0</v>
      </c>
      <c r="AO62" s="243">
        <f t="shared" ca="1" si="57"/>
        <v>0</v>
      </c>
      <c r="AP62" s="243">
        <f t="shared" ca="1" si="57"/>
        <v>0</v>
      </c>
      <c r="AQ62" s="243">
        <f t="shared" ca="1" si="57"/>
        <v>0</v>
      </c>
      <c r="AR62" s="243">
        <f t="shared" ca="1" si="57"/>
        <v>0</v>
      </c>
      <c r="AS62" s="243">
        <f t="shared" ca="1" si="57"/>
        <v>0</v>
      </c>
      <c r="AT62" s="243">
        <f t="shared" ca="1" si="57"/>
        <v>0</v>
      </c>
      <c r="AU62" s="243">
        <f t="shared" ca="1" si="57"/>
        <v>0</v>
      </c>
      <c r="AV62" s="243">
        <f t="shared" ca="1" si="57"/>
        <v>0</v>
      </c>
      <c r="AW62" s="243">
        <f t="shared" ca="1" si="57"/>
        <v>0</v>
      </c>
      <c r="AX62" s="243">
        <f t="shared" ca="1" si="57"/>
        <v>0</v>
      </c>
      <c r="AY62" s="243">
        <f t="shared" ca="1" si="57"/>
        <v>0</v>
      </c>
      <c r="AZ62" s="243">
        <f t="shared" ca="1" si="57"/>
        <v>0</v>
      </c>
      <c r="BA62" s="243">
        <f t="shared" ca="1" si="57"/>
        <v>0</v>
      </c>
      <c r="BB62" s="243">
        <f t="shared" ca="1" si="57"/>
        <v>0</v>
      </c>
      <c r="BC62" s="243">
        <f t="shared" ca="1" si="57"/>
        <v>0</v>
      </c>
      <c r="BD62" s="243">
        <f t="shared" ca="1" si="57"/>
        <v>0</v>
      </c>
      <c r="BE62" s="243">
        <f t="shared" ca="1" si="57"/>
        <v>0</v>
      </c>
      <c r="BF62" s="243">
        <f t="shared" ca="1" si="57"/>
        <v>0</v>
      </c>
      <c r="BG62" s="243">
        <f t="shared" ca="1" si="57"/>
        <v>0</v>
      </c>
      <c r="BH62" s="243">
        <f t="shared" ca="1" si="57"/>
        <v>0</v>
      </c>
      <c r="BI62" s="243">
        <f t="shared" ca="1" si="57"/>
        <v>0</v>
      </c>
      <c r="BJ62" s="243">
        <f t="shared" ca="1" si="57"/>
        <v>0</v>
      </c>
      <c r="BK62" s="243">
        <f t="shared" ca="1" si="57"/>
        <v>0</v>
      </c>
      <c r="BL62" s="243">
        <f t="shared" ca="1" si="57"/>
        <v>0</v>
      </c>
      <c r="BM62" s="243">
        <f t="shared" ca="1" si="57"/>
        <v>0</v>
      </c>
      <c r="BN62" s="243">
        <f t="shared" ca="1" si="57"/>
        <v>0</v>
      </c>
      <c r="BO62" s="243">
        <f t="shared" ca="1" si="57"/>
        <v>0</v>
      </c>
      <c r="BP62" s="243">
        <f t="shared" ca="1" si="57"/>
        <v>0</v>
      </c>
      <c r="BQ62" s="243">
        <f t="shared" ca="1" si="57"/>
        <v>0</v>
      </c>
      <c r="BR62" s="243">
        <f t="shared" ca="1" si="57"/>
        <v>0</v>
      </c>
      <c r="BS62" s="243">
        <f t="shared" ca="1" si="57"/>
        <v>0</v>
      </c>
      <c r="BT62" s="243">
        <f t="shared" ca="1" si="57"/>
        <v>0</v>
      </c>
      <c r="BU62" s="243">
        <f t="shared" ca="1" si="55"/>
        <v>0</v>
      </c>
      <c r="BV62" s="243">
        <f t="shared" ca="1" si="55"/>
        <v>0</v>
      </c>
      <c r="BW62" s="243">
        <f t="shared" ca="1" si="55"/>
        <v>0</v>
      </c>
      <c r="BX62" s="243">
        <f t="shared" ca="1" si="55"/>
        <v>0</v>
      </c>
      <c r="BY62" s="243">
        <f t="shared" ca="1" si="55"/>
        <v>0</v>
      </c>
      <c r="BZ62" s="243">
        <f t="shared" ca="1" si="55"/>
        <v>0</v>
      </c>
      <c r="CA62" s="243">
        <f t="shared" ca="1" si="55"/>
        <v>0</v>
      </c>
      <c r="CB62" s="243">
        <f t="shared" ca="1" si="55"/>
        <v>0</v>
      </c>
      <c r="CC62" s="243">
        <f t="shared" ca="1" si="55"/>
        <v>0</v>
      </c>
      <c r="CD62" s="243">
        <f t="shared" ca="1" si="55"/>
        <v>0</v>
      </c>
      <c r="CE62" s="243">
        <f t="shared" ca="1" si="55"/>
        <v>0</v>
      </c>
      <c r="CF62" s="243">
        <f t="shared" ca="1" si="55"/>
        <v>0</v>
      </c>
      <c r="CG62" s="243">
        <f t="shared" ca="1" si="55"/>
        <v>0</v>
      </c>
      <c r="CH62" s="243">
        <f t="shared" ca="1" si="55"/>
        <v>0</v>
      </c>
      <c r="CI62" s="243">
        <f t="shared" ca="1" si="55"/>
        <v>0</v>
      </c>
      <c r="CJ62" s="243">
        <f t="shared" ca="1" si="54"/>
        <v>0</v>
      </c>
      <c r="CK62" s="243">
        <f t="shared" ca="1" si="54"/>
        <v>0</v>
      </c>
      <c r="CL62" s="243">
        <f t="shared" ca="1" si="54"/>
        <v>0</v>
      </c>
      <c r="CM62" s="243">
        <f t="shared" ca="1" si="54"/>
        <v>0</v>
      </c>
      <c r="CN62" s="243">
        <f t="shared" ca="1" si="54"/>
        <v>0</v>
      </c>
      <c r="CO62" s="243">
        <f t="shared" ca="1" si="54"/>
        <v>0</v>
      </c>
      <c r="CP62" s="243">
        <f t="shared" ca="1" si="54"/>
        <v>0</v>
      </c>
      <c r="CQ62" s="243">
        <f t="shared" ca="1" si="54"/>
        <v>0</v>
      </c>
      <c r="CR62" s="243">
        <f t="shared" ca="1" si="54"/>
        <v>0</v>
      </c>
      <c r="CS62" s="243">
        <f t="shared" ca="1" si="54"/>
        <v>0</v>
      </c>
      <c r="CT62" s="243">
        <f t="shared" ca="1" si="54"/>
        <v>0</v>
      </c>
      <c r="CU62" s="243">
        <f t="shared" ca="1" si="54"/>
        <v>0</v>
      </c>
      <c r="CV62" s="243">
        <f t="shared" ca="1" si="54"/>
        <v>0</v>
      </c>
      <c r="CW62" s="243">
        <f t="shared" ca="1" si="54"/>
        <v>0</v>
      </c>
      <c r="CX62" s="243">
        <f t="shared" ca="1" si="54"/>
        <v>0</v>
      </c>
      <c r="CY62" s="243">
        <f t="shared" ca="1" si="54"/>
        <v>0</v>
      </c>
      <c r="CZ62" s="243">
        <f t="shared" ca="1" si="54"/>
        <v>0</v>
      </c>
      <c r="DA62" s="243">
        <f t="shared" ca="1" si="54"/>
        <v>0</v>
      </c>
      <c r="DB62" s="243">
        <f t="shared" ca="1" si="54"/>
        <v>0</v>
      </c>
      <c r="DC62" s="243">
        <f t="shared" ca="1" si="54"/>
        <v>0</v>
      </c>
      <c r="DE62" s="113" t="str">
        <f t="shared" ca="1" si="20"/>
        <v>E.1.11.</v>
      </c>
      <c r="DF62">
        <f t="shared" ca="1" si="56"/>
        <v>1</v>
      </c>
      <c r="DG62">
        <f t="shared" ca="1" si="46"/>
        <v>21</v>
      </c>
      <c r="DH62">
        <v>0</v>
      </c>
    </row>
    <row r="63" spans="1:112" hidden="1">
      <c r="A63" s="68">
        <v>51</v>
      </c>
      <c r="B63" s="240" t="str">
        <f t="shared" ca="1" si="12"/>
        <v>E.1.L.</v>
      </c>
      <c r="C63" s="241" t="str">
        <f t="shared" ca="1" si="13"/>
        <v>Likutinė vertė</v>
      </c>
      <c r="D63" s="244"/>
      <c r="E63" s="242">
        <f t="shared" ca="1" si="14"/>
        <v>0.21</v>
      </c>
      <c r="F63" s="171">
        <f ca="1">H63+NPV(FD,I63:INDEX(I63:DC63,PAL))</f>
        <v>0</v>
      </c>
      <c r="G63" s="171">
        <f ca="1">SUMIF($H$5:$DC$5,"&lt;="&amp;PAL,$H63:$DC63)</f>
        <v>0</v>
      </c>
      <c r="H63" s="243">
        <f t="shared" ca="1" si="58"/>
        <v>0</v>
      </c>
      <c r="I63" s="243">
        <f t="shared" ca="1" si="58"/>
        <v>0</v>
      </c>
      <c r="J63" s="243">
        <f t="shared" ca="1" si="58"/>
        <v>0</v>
      </c>
      <c r="K63" s="243">
        <f t="shared" ca="1" si="58"/>
        <v>0</v>
      </c>
      <c r="L63" s="243">
        <f t="shared" ca="1" si="58"/>
        <v>0</v>
      </c>
      <c r="M63" s="243">
        <f t="shared" ca="1" si="58"/>
        <v>0</v>
      </c>
      <c r="N63" s="243">
        <f t="shared" ca="1" si="58"/>
        <v>0</v>
      </c>
      <c r="O63" s="243">
        <f t="shared" ca="1" si="58"/>
        <v>0</v>
      </c>
      <c r="P63" s="243">
        <f t="shared" ca="1" si="58"/>
        <v>0</v>
      </c>
      <c r="Q63" s="243">
        <f t="shared" ca="1" si="58"/>
        <v>0</v>
      </c>
      <c r="R63" s="243">
        <f t="shared" ca="1" si="58"/>
        <v>0</v>
      </c>
      <c r="S63" s="243">
        <f t="shared" ca="1" si="58"/>
        <v>0</v>
      </c>
      <c r="T63" s="243">
        <f t="shared" ca="1" si="58"/>
        <v>0</v>
      </c>
      <c r="U63" s="243">
        <f t="shared" ca="1" si="58"/>
        <v>0</v>
      </c>
      <c r="V63" s="243">
        <f t="shared" ca="1" si="58"/>
        <v>0</v>
      </c>
      <c r="W63" s="243">
        <f t="shared" ca="1" si="58"/>
        <v>0</v>
      </c>
      <c r="X63" s="243">
        <f t="shared" ca="1" si="57"/>
        <v>0</v>
      </c>
      <c r="Y63" s="243">
        <f t="shared" ca="1" si="57"/>
        <v>0</v>
      </c>
      <c r="Z63" s="243">
        <f t="shared" ca="1" si="57"/>
        <v>0</v>
      </c>
      <c r="AA63" s="243">
        <f t="shared" ca="1" si="57"/>
        <v>0</v>
      </c>
      <c r="AB63" s="243">
        <f t="shared" ca="1" si="57"/>
        <v>0</v>
      </c>
      <c r="AC63" s="243">
        <f t="shared" ca="1" si="57"/>
        <v>0</v>
      </c>
      <c r="AD63" s="243">
        <f t="shared" ca="1" si="57"/>
        <v>0</v>
      </c>
      <c r="AE63" s="243">
        <f t="shared" ca="1" si="57"/>
        <v>0</v>
      </c>
      <c r="AF63" s="243">
        <f t="shared" ca="1" si="57"/>
        <v>0</v>
      </c>
      <c r="AG63" s="243">
        <f t="shared" ca="1" si="57"/>
        <v>0</v>
      </c>
      <c r="AH63" s="243">
        <f t="shared" ca="1" si="57"/>
        <v>0</v>
      </c>
      <c r="AI63" s="243">
        <f t="shared" ca="1" si="57"/>
        <v>0</v>
      </c>
      <c r="AJ63" s="243">
        <f t="shared" ca="1" si="57"/>
        <v>0</v>
      </c>
      <c r="AK63" s="243">
        <f t="shared" ca="1" si="57"/>
        <v>0</v>
      </c>
      <c r="AL63" s="243">
        <f t="shared" ca="1" si="57"/>
        <v>0</v>
      </c>
      <c r="AM63" s="243">
        <f t="shared" ca="1" si="57"/>
        <v>0</v>
      </c>
      <c r="AN63" s="243">
        <f t="shared" ca="1" si="57"/>
        <v>0</v>
      </c>
      <c r="AO63" s="243">
        <f t="shared" ca="1" si="57"/>
        <v>0</v>
      </c>
      <c r="AP63" s="243">
        <f t="shared" ca="1" si="57"/>
        <v>0</v>
      </c>
      <c r="AQ63" s="243">
        <f t="shared" ca="1" si="57"/>
        <v>0</v>
      </c>
      <c r="AR63" s="243">
        <f t="shared" ca="1" si="57"/>
        <v>0</v>
      </c>
      <c r="AS63" s="243">
        <f t="shared" ca="1" si="57"/>
        <v>0</v>
      </c>
      <c r="AT63" s="243">
        <f t="shared" ca="1" si="57"/>
        <v>0</v>
      </c>
      <c r="AU63" s="243">
        <f t="shared" ca="1" si="57"/>
        <v>0</v>
      </c>
      <c r="AV63" s="243">
        <f t="shared" ca="1" si="57"/>
        <v>0</v>
      </c>
      <c r="AW63" s="243">
        <f t="shared" ca="1" si="57"/>
        <v>0</v>
      </c>
      <c r="AX63" s="243">
        <f t="shared" ca="1" si="57"/>
        <v>0</v>
      </c>
      <c r="AY63" s="243">
        <f t="shared" ca="1" si="57"/>
        <v>0</v>
      </c>
      <c r="AZ63" s="243">
        <f t="shared" ca="1" si="57"/>
        <v>0</v>
      </c>
      <c r="BA63" s="243">
        <f t="shared" ca="1" si="57"/>
        <v>0</v>
      </c>
      <c r="BB63" s="243">
        <f t="shared" ca="1" si="57"/>
        <v>0</v>
      </c>
      <c r="BC63" s="243">
        <f t="shared" ca="1" si="57"/>
        <v>0</v>
      </c>
      <c r="BD63" s="243">
        <f t="shared" ca="1" si="57"/>
        <v>0</v>
      </c>
      <c r="BE63" s="243">
        <f t="shared" ca="1" si="57"/>
        <v>0</v>
      </c>
      <c r="BF63" s="243">
        <f t="shared" ca="1" si="57"/>
        <v>0</v>
      </c>
      <c r="BG63" s="243">
        <f t="shared" ca="1" si="57"/>
        <v>0</v>
      </c>
      <c r="BH63" s="243">
        <f t="shared" ca="1" si="57"/>
        <v>0</v>
      </c>
      <c r="BI63" s="243">
        <f t="shared" ca="1" si="57"/>
        <v>0</v>
      </c>
      <c r="BJ63" s="243">
        <f t="shared" ca="1" si="57"/>
        <v>0</v>
      </c>
      <c r="BK63" s="243">
        <f t="shared" ca="1" si="57"/>
        <v>0</v>
      </c>
      <c r="BL63" s="243">
        <f t="shared" ca="1" si="57"/>
        <v>0</v>
      </c>
      <c r="BM63" s="243">
        <f t="shared" ca="1" si="57"/>
        <v>0</v>
      </c>
      <c r="BN63" s="243">
        <f t="shared" ca="1" si="57"/>
        <v>0</v>
      </c>
      <c r="BO63" s="243">
        <f t="shared" ca="1" si="57"/>
        <v>0</v>
      </c>
      <c r="BP63" s="243">
        <f t="shared" ca="1" si="57"/>
        <v>0</v>
      </c>
      <c r="BQ63" s="243">
        <f t="shared" ca="1" si="57"/>
        <v>0</v>
      </c>
      <c r="BR63" s="243">
        <f t="shared" ca="1" si="57"/>
        <v>0</v>
      </c>
      <c r="BS63" s="243">
        <f t="shared" ca="1" si="57"/>
        <v>0</v>
      </c>
      <c r="BT63" s="243">
        <f t="shared" ca="1" si="57"/>
        <v>0</v>
      </c>
      <c r="BU63" s="243">
        <f t="shared" ca="1" si="57"/>
        <v>0</v>
      </c>
      <c r="BV63" s="243">
        <f t="shared" ca="1" si="57"/>
        <v>0</v>
      </c>
      <c r="BW63" s="243">
        <f t="shared" ca="1" si="57"/>
        <v>0</v>
      </c>
      <c r="BX63" s="243">
        <f t="shared" ca="1" si="57"/>
        <v>0</v>
      </c>
      <c r="BY63" s="243">
        <f t="shared" ca="1" si="57"/>
        <v>0</v>
      </c>
      <c r="BZ63" s="243">
        <f t="shared" ca="1" si="57"/>
        <v>0</v>
      </c>
      <c r="CA63" s="243">
        <f t="shared" ca="1" si="57"/>
        <v>0</v>
      </c>
      <c r="CB63" s="243">
        <f t="shared" ca="1" si="57"/>
        <v>0</v>
      </c>
      <c r="CC63" s="243">
        <f t="shared" ca="1" si="57"/>
        <v>0</v>
      </c>
      <c r="CD63" s="243">
        <f t="shared" ca="1" si="57"/>
        <v>0</v>
      </c>
      <c r="CE63" s="243">
        <f t="shared" ca="1" si="55"/>
        <v>0</v>
      </c>
      <c r="CF63" s="243">
        <f t="shared" ca="1" si="55"/>
        <v>0</v>
      </c>
      <c r="CG63" s="243">
        <f t="shared" ref="CG63:DC66" ca="1" si="59">OFFSET(INDIRECT("'"&amp;Opt_alt&amp;"'!H12"),$A63,CG$5)*$DF63</f>
        <v>0</v>
      </c>
      <c r="CH63" s="243">
        <f t="shared" ca="1" si="59"/>
        <v>0</v>
      </c>
      <c r="CI63" s="243">
        <f t="shared" ca="1" si="59"/>
        <v>0</v>
      </c>
      <c r="CJ63" s="243">
        <f t="shared" ca="1" si="59"/>
        <v>0</v>
      </c>
      <c r="CK63" s="243">
        <f t="shared" ca="1" si="59"/>
        <v>0</v>
      </c>
      <c r="CL63" s="243">
        <f t="shared" ca="1" si="59"/>
        <v>0</v>
      </c>
      <c r="CM63" s="243">
        <f t="shared" ca="1" si="59"/>
        <v>0</v>
      </c>
      <c r="CN63" s="243">
        <f t="shared" ca="1" si="59"/>
        <v>0</v>
      </c>
      <c r="CO63" s="243">
        <f t="shared" ca="1" si="59"/>
        <v>0</v>
      </c>
      <c r="CP63" s="243">
        <f t="shared" ca="1" si="59"/>
        <v>0</v>
      </c>
      <c r="CQ63" s="243">
        <f t="shared" ca="1" si="59"/>
        <v>0</v>
      </c>
      <c r="CR63" s="243">
        <f t="shared" ca="1" si="59"/>
        <v>0</v>
      </c>
      <c r="CS63" s="243">
        <f t="shared" ca="1" si="59"/>
        <v>0</v>
      </c>
      <c r="CT63" s="243">
        <f t="shared" ca="1" si="59"/>
        <v>0</v>
      </c>
      <c r="CU63" s="243">
        <f t="shared" ca="1" si="59"/>
        <v>0</v>
      </c>
      <c r="CV63" s="243">
        <f t="shared" ca="1" si="59"/>
        <v>0</v>
      </c>
      <c r="CW63" s="243">
        <f t="shared" ca="1" si="59"/>
        <v>0</v>
      </c>
      <c r="CX63" s="243">
        <f t="shared" ca="1" si="59"/>
        <v>0</v>
      </c>
      <c r="CY63" s="243">
        <f t="shared" ca="1" si="59"/>
        <v>0</v>
      </c>
      <c r="CZ63" s="243">
        <f t="shared" ca="1" si="59"/>
        <v>0</v>
      </c>
      <c r="DA63" s="243">
        <f t="shared" ca="1" si="59"/>
        <v>0</v>
      </c>
      <c r="DB63" s="243">
        <f t="shared" ca="1" si="59"/>
        <v>0</v>
      </c>
      <c r="DC63" s="243">
        <f t="shared" ca="1" si="59"/>
        <v>0</v>
      </c>
      <c r="DE63" s="113" t="str">
        <f t="shared" ca="1" si="20"/>
        <v>E.1.L.</v>
      </c>
      <c r="DF63">
        <f t="shared" ca="1" si="56"/>
        <v>1</v>
      </c>
      <c r="DG63">
        <f t="shared" ref="DG63:DG69" ca="1" si="60">OFFSET(INDIRECT("'"&amp;Opt_alt&amp;"'!H12"),$A63,DG$5)</f>
        <v>21</v>
      </c>
      <c r="DH63">
        <f ca="1">DG55/(100+DG55)</f>
        <v>0.17355371900826447</v>
      </c>
    </row>
    <row r="64" spans="1:112" hidden="1">
      <c r="A64" s="68">
        <v>52</v>
      </c>
      <c r="B64" s="240" t="str">
        <f t="shared" ca="1" si="12"/>
        <v>E.2.</v>
      </c>
      <c r="C64" s="246" t="str">
        <f t="shared" ca="1" si="13"/>
        <v>Paslaugų teikimas</v>
      </c>
      <c r="D64" s="244"/>
      <c r="E64" s="242" t="str">
        <f t="shared" ca="1" si="14"/>
        <v/>
      </c>
      <c r="F64" s="173">
        <f ca="1">SUM(F65:F75)</f>
        <v>0</v>
      </c>
      <c r="G64" s="171">
        <f ca="1">SUMIF($H$5:$DC$5,"&lt;="&amp;PAL,$H64:$DC64)</f>
        <v>0</v>
      </c>
      <c r="H64" s="173">
        <f ca="1">SUM(H65:H75)</f>
        <v>0</v>
      </c>
      <c r="I64" s="173">
        <f t="shared" ref="I64:BT64" ca="1" si="61">SUM(I65:I75)</f>
        <v>0</v>
      </c>
      <c r="J64" s="173">
        <f t="shared" ca="1" si="61"/>
        <v>0</v>
      </c>
      <c r="K64" s="173">
        <f t="shared" ca="1" si="61"/>
        <v>0</v>
      </c>
      <c r="L64" s="173">
        <f t="shared" ca="1" si="61"/>
        <v>0</v>
      </c>
      <c r="M64" s="173">
        <f t="shared" ca="1" si="61"/>
        <v>0</v>
      </c>
      <c r="N64" s="173">
        <f t="shared" ca="1" si="61"/>
        <v>0</v>
      </c>
      <c r="O64" s="173">
        <f t="shared" ca="1" si="61"/>
        <v>0</v>
      </c>
      <c r="P64" s="173">
        <f t="shared" ca="1" si="61"/>
        <v>0</v>
      </c>
      <c r="Q64" s="173">
        <f t="shared" ca="1" si="61"/>
        <v>0</v>
      </c>
      <c r="R64" s="173">
        <f t="shared" ca="1" si="61"/>
        <v>0</v>
      </c>
      <c r="S64" s="173">
        <f t="shared" ca="1" si="61"/>
        <v>0</v>
      </c>
      <c r="T64" s="173">
        <f t="shared" ca="1" si="61"/>
        <v>0</v>
      </c>
      <c r="U64" s="173">
        <f t="shared" ca="1" si="61"/>
        <v>0</v>
      </c>
      <c r="V64" s="173">
        <f t="shared" ca="1" si="61"/>
        <v>0</v>
      </c>
      <c r="W64" s="173">
        <f t="shared" ca="1" si="61"/>
        <v>0</v>
      </c>
      <c r="X64" s="173">
        <f t="shared" ca="1" si="61"/>
        <v>0</v>
      </c>
      <c r="Y64" s="173">
        <f t="shared" ca="1" si="61"/>
        <v>0</v>
      </c>
      <c r="Z64" s="173">
        <f t="shared" ca="1" si="61"/>
        <v>0</v>
      </c>
      <c r="AA64" s="173">
        <f t="shared" ca="1" si="61"/>
        <v>0</v>
      </c>
      <c r="AB64" s="173">
        <f t="shared" ca="1" si="61"/>
        <v>0</v>
      </c>
      <c r="AC64" s="173">
        <f t="shared" ca="1" si="61"/>
        <v>0</v>
      </c>
      <c r="AD64" s="173">
        <f t="shared" ca="1" si="61"/>
        <v>0</v>
      </c>
      <c r="AE64" s="173">
        <f t="shared" ca="1" si="61"/>
        <v>0</v>
      </c>
      <c r="AF64" s="173">
        <f t="shared" ca="1" si="61"/>
        <v>0</v>
      </c>
      <c r="AG64" s="173">
        <f t="shared" ca="1" si="61"/>
        <v>0</v>
      </c>
      <c r="AH64" s="173">
        <f t="shared" ca="1" si="61"/>
        <v>0</v>
      </c>
      <c r="AI64" s="173">
        <f t="shared" ca="1" si="61"/>
        <v>0</v>
      </c>
      <c r="AJ64" s="173">
        <f t="shared" ca="1" si="61"/>
        <v>0</v>
      </c>
      <c r="AK64" s="173">
        <f t="shared" ca="1" si="61"/>
        <v>0</v>
      </c>
      <c r="AL64" s="173">
        <f t="shared" ca="1" si="61"/>
        <v>0</v>
      </c>
      <c r="AM64" s="173">
        <f t="shared" ca="1" si="61"/>
        <v>0</v>
      </c>
      <c r="AN64" s="173">
        <f t="shared" ca="1" si="61"/>
        <v>0</v>
      </c>
      <c r="AO64" s="173">
        <f t="shared" ca="1" si="61"/>
        <v>0</v>
      </c>
      <c r="AP64" s="173">
        <f t="shared" ca="1" si="61"/>
        <v>0</v>
      </c>
      <c r="AQ64" s="173">
        <f t="shared" ca="1" si="61"/>
        <v>0</v>
      </c>
      <c r="AR64" s="173">
        <f t="shared" ca="1" si="61"/>
        <v>0</v>
      </c>
      <c r="AS64" s="173">
        <f t="shared" ca="1" si="61"/>
        <v>0</v>
      </c>
      <c r="AT64" s="173">
        <f t="shared" ca="1" si="61"/>
        <v>0</v>
      </c>
      <c r="AU64" s="173">
        <f t="shared" ca="1" si="61"/>
        <v>0</v>
      </c>
      <c r="AV64" s="173">
        <f t="shared" ca="1" si="61"/>
        <v>0</v>
      </c>
      <c r="AW64" s="173">
        <f t="shared" ca="1" si="61"/>
        <v>0</v>
      </c>
      <c r="AX64" s="173">
        <f t="shared" ca="1" si="61"/>
        <v>0</v>
      </c>
      <c r="AY64" s="173">
        <f t="shared" ca="1" si="61"/>
        <v>0</v>
      </c>
      <c r="AZ64" s="173">
        <f t="shared" ca="1" si="61"/>
        <v>0</v>
      </c>
      <c r="BA64" s="173">
        <f t="shared" ca="1" si="61"/>
        <v>0</v>
      </c>
      <c r="BB64" s="173">
        <f t="shared" ca="1" si="61"/>
        <v>0</v>
      </c>
      <c r="BC64" s="173">
        <f t="shared" ca="1" si="61"/>
        <v>0</v>
      </c>
      <c r="BD64" s="173">
        <f t="shared" ca="1" si="61"/>
        <v>0</v>
      </c>
      <c r="BE64" s="173">
        <f t="shared" ca="1" si="61"/>
        <v>0</v>
      </c>
      <c r="BF64" s="173">
        <f t="shared" ca="1" si="61"/>
        <v>0</v>
      </c>
      <c r="BG64" s="173">
        <f t="shared" ca="1" si="61"/>
        <v>0</v>
      </c>
      <c r="BH64" s="173">
        <f t="shared" ca="1" si="61"/>
        <v>0</v>
      </c>
      <c r="BI64" s="173">
        <f t="shared" ca="1" si="61"/>
        <v>0</v>
      </c>
      <c r="BJ64" s="173">
        <f t="shared" ca="1" si="61"/>
        <v>0</v>
      </c>
      <c r="BK64" s="173">
        <f t="shared" ca="1" si="61"/>
        <v>0</v>
      </c>
      <c r="BL64" s="173">
        <f t="shared" ca="1" si="61"/>
        <v>0</v>
      </c>
      <c r="BM64" s="173">
        <f t="shared" ca="1" si="61"/>
        <v>0</v>
      </c>
      <c r="BN64" s="173">
        <f t="shared" ca="1" si="61"/>
        <v>0</v>
      </c>
      <c r="BO64" s="173">
        <f t="shared" ca="1" si="61"/>
        <v>0</v>
      </c>
      <c r="BP64" s="173">
        <f t="shared" ca="1" si="61"/>
        <v>0</v>
      </c>
      <c r="BQ64" s="173">
        <f t="shared" ca="1" si="61"/>
        <v>0</v>
      </c>
      <c r="BR64" s="173">
        <f t="shared" ca="1" si="61"/>
        <v>0</v>
      </c>
      <c r="BS64" s="173">
        <f t="shared" ca="1" si="61"/>
        <v>0</v>
      </c>
      <c r="BT64" s="173">
        <f t="shared" ca="1" si="61"/>
        <v>0</v>
      </c>
      <c r="BU64" s="173">
        <f t="shared" ref="BU64:DC64" ca="1" si="62">SUM(BU65:BU75)</f>
        <v>0</v>
      </c>
      <c r="BV64" s="173">
        <f t="shared" ca="1" si="62"/>
        <v>0</v>
      </c>
      <c r="BW64" s="173">
        <f t="shared" ca="1" si="62"/>
        <v>0</v>
      </c>
      <c r="BX64" s="173">
        <f t="shared" ca="1" si="62"/>
        <v>0</v>
      </c>
      <c r="BY64" s="173">
        <f t="shared" ca="1" si="62"/>
        <v>0</v>
      </c>
      <c r="BZ64" s="173">
        <f t="shared" ca="1" si="62"/>
        <v>0</v>
      </c>
      <c r="CA64" s="173">
        <f t="shared" ca="1" si="62"/>
        <v>0</v>
      </c>
      <c r="CB64" s="173">
        <f t="shared" ca="1" si="62"/>
        <v>0</v>
      </c>
      <c r="CC64" s="173">
        <f t="shared" ca="1" si="62"/>
        <v>0</v>
      </c>
      <c r="CD64" s="173">
        <f t="shared" ca="1" si="62"/>
        <v>0</v>
      </c>
      <c r="CE64" s="173">
        <f t="shared" ca="1" si="62"/>
        <v>0</v>
      </c>
      <c r="CF64" s="173">
        <f t="shared" ca="1" si="62"/>
        <v>0</v>
      </c>
      <c r="CG64" s="173">
        <f t="shared" ca="1" si="62"/>
        <v>0</v>
      </c>
      <c r="CH64" s="173">
        <f t="shared" ca="1" si="62"/>
        <v>0</v>
      </c>
      <c r="CI64" s="173">
        <f t="shared" ca="1" si="62"/>
        <v>0</v>
      </c>
      <c r="CJ64" s="173">
        <f t="shared" ca="1" si="62"/>
        <v>0</v>
      </c>
      <c r="CK64" s="173">
        <f t="shared" ca="1" si="62"/>
        <v>0</v>
      </c>
      <c r="CL64" s="173">
        <f t="shared" ca="1" si="62"/>
        <v>0</v>
      </c>
      <c r="CM64" s="173">
        <f t="shared" ca="1" si="62"/>
        <v>0</v>
      </c>
      <c r="CN64" s="173">
        <f t="shared" ca="1" si="62"/>
        <v>0</v>
      </c>
      <c r="CO64" s="173">
        <f t="shared" ca="1" si="62"/>
        <v>0</v>
      </c>
      <c r="CP64" s="173">
        <f t="shared" ca="1" si="62"/>
        <v>0</v>
      </c>
      <c r="CQ64" s="173">
        <f t="shared" ca="1" si="62"/>
        <v>0</v>
      </c>
      <c r="CR64" s="173">
        <f t="shared" ca="1" si="62"/>
        <v>0</v>
      </c>
      <c r="CS64" s="173">
        <f t="shared" ca="1" si="62"/>
        <v>0</v>
      </c>
      <c r="CT64" s="173">
        <f t="shared" ca="1" si="62"/>
        <v>0</v>
      </c>
      <c r="CU64" s="173">
        <f t="shared" ca="1" si="62"/>
        <v>0</v>
      </c>
      <c r="CV64" s="173">
        <f t="shared" ca="1" si="62"/>
        <v>0</v>
      </c>
      <c r="CW64" s="173">
        <f t="shared" ca="1" si="62"/>
        <v>0</v>
      </c>
      <c r="CX64" s="173">
        <f t="shared" ca="1" si="62"/>
        <v>0</v>
      </c>
      <c r="CY64" s="173">
        <f t="shared" ca="1" si="62"/>
        <v>0</v>
      </c>
      <c r="CZ64" s="173">
        <f t="shared" ca="1" si="62"/>
        <v>0</v>
      </c>
      <c r="DA64" s="173">
        <f t="shared" ca="1" si="62"/>
        <v>0</v>
      </c>
      <c r="DB64" s="173">
        <f t="shared" ca="1" si="62"/>
        <v>0</v>
      </c>
      <c r="DC64" s="173">
        <f t="shared" ca="1" si="62"/>
        <v>0</v>
      </c>
      <c r="DE64" s="113"/>
    </row>
    <row r="65" spans="1:112" hidden="1">
      <c r="A65" s="68">
        <v>53</v>
      </c>
      <c r="B65" s="240" t="str">
        <f t="shared" ca="1" si="12"/>
        <v>E.2.1.</v>
      </c>
      <c r="C65" s="241" t="str">
        <f t="shared" ca="1" si="13"/>
        <v>Veikla</v>
      </c>
      <c r="D65" s="162"/>
      <c r="E65" s="242">
        <f t="shared" ca="1" si="14"/>
        <v>0.21</v>
      </c>
      <c r="F65" s="171">
        <f ca="1">H65+NPV(FD,I65:INDEX(I65:DC65,PAL))</f>
        <v>0</v>
      </c>
      <c r="G65" s="171">
        <f ca="1">SUMIF($H$5:$DC$5,"&lt;="&amp;PAL,$H65:$DC65)</f>
        <v>0</v>
      </c>
      <c r="H65" s="243">
        <f t="shared" ca="1" si="58"/>
        <v>0</v>
      </c>
      <c r="I65" s="243">
        <f t="shared" ca="1" si="58"/>
        <v>0</v>
      </c>
      <c r="J65" s="243">
        <f t="shared" ca="1" si="58"/>
        <v>0</v>
      </c>
      <c r="K65" s="243">
        <f t="shared" ca="1" si="58"/>
        <v>0</v>
      </c>
      <c r="L65" s="243">
        <f t="shared" ca="1" si="58"/>
        <v>0</v>
      </c>
      <c r="M65" s="243">
        <f t="shared" ca="1" si="58"/>
        <v>0</v>
      </c>
      <c r="N65" s="243">
        <f t="shared" ca="1" si="58"/>
        <v>0</v>
      </c>
      <c r="O65" s="243">
        <f t="shared" ca="1" si="58"/>
        <v>0</v>
      </c>
      <c r="P65" s="243">
        <f t="shared" ca="1" si="58"/>
        <v>0</v>
      </c>
      <c r="Q65" s="243">
        <f t="shared" ca="1" si="58"/>
        <v>0</v>
      </c>
      <c r="R65" s="243">
        <f t="shared" ca="1" si="58"/>
        <v>0</v>
      </c>
      <c r="S65" s="243">
        <f t="shared" ca="1" si="58"/>
        <v>0</v>
      </c>
      <c r="T65" s="243">
        <f t="shared" ca="1" si="58"/>
        <v>0</v>
      </c>
      <c r="U65" s="243">
        <f t="shared" ca="1" si="58"/>
        <v>0</v>
      </c>
      <c r="V65" s="243">
        <f t="shared" ca="1" si="58"/>
        <v>0</v>
      </c>
      <c r="W65" s="243">
        <f t="shared" ca="1" si="58"/>
        <v>0</v>
      </c>
      <c r="X65" s="243">
        <f t="shared" ref="X65:CI67" ca="1" si="63">OFFSET(INDIRECT("'"&amp;Opt_alt&amp;"'!H12"),$A65,X$5)*$DF65</f>
        <v>0</v>
      </c>
      <c r="Y65" s="243">
        <f t="shared" ca="1" si="63"/>
        <v>0</v>
      </c>
      <c r="Z65" s="243">
        <f t="shared" ca="1" si="63"/>
        <v>0</v>
      </c>
      <c r="AA65" s="243">
        <f t="shared" ca="1" si="63"/>
        <v>0</v>
      </c>
      <c r="AB65" s="243">
        <f t="shared" ca="1" si="63"/>
        <v>0</v>
      </c>
      <c r="AC65" s="243">
        <f t="shared" ca="1" si="63"/>
        <v>0</v>
      </c>
      <c r="AD65" s="243">
        <f t="shared" ca="1" si="63"/>
        <v>0</v>
      </c>
      <c r="AE65" s="243">
        <f t="shared" ca="1" si="63"/>
        <v>0</v>
      </c>
      <c r="AF65" s="243">
        <f t="shared" ca="1" si="63"/>
        <v>0</v>
      </c>
      <c r="AG65" s="243">
        <f t="shared" ca="1" si="63"/>
        <v>0</v>
      </c>
      <c r="AH65" s="243">
        <f t="shared" ca="1" si="63"/>
        <v>0</v>
      </c>
      <c r="AI65" s="243">
        <f t="shared" ca="1" si="63"/>
        <v>0</v>
      </c>
      <c r="AJ65" s="243">
        <f t="shared" ca="1" si="63"/>
        <v>0</v>
      </c>
      <c r="AK65" s="243">
        <f t="shared" ca="1" si="63"/>
        <v>0</v>
      </c>
      <c r="AL65" s="243">
        <f t="shared" ca="1" si="63"/>
        <v>0</v>
      </c>
      <c r="AM65" s="243">
        <f t="shared" ca="1" si="63"/>
        <v>0</v>
      </c>
      <c r="AN65" s="243">
        <f t="shared" ca="1" si="63"/>
        <v>0</v>
      </c>
      <c r="AO65" s="243">
        <f t="shared" ca="1" si="63"/>
        <v>0</v>
      </c>
      <c r="AP65" s="243">
        <f t="shared" ca="1" si="63"/>
        <v>0</v>
      </c>
      <c r="AQ65" s="243">
        <f t="shared" ca="1" si="63"/>
        <v>0</v>
      </c>
      <c r="AR65" s="243">
        <f t="shared" ca="1" si="63"/>
        <v>0</v>
      </c>
      <c r="AS65" s="243">
        <f t="shared" ca="1" si="63"/>
        <v>0</v>
      </c>
      <c r="AT65" s="243">
        <f t="shared" ca="1" si="63"/>
        <v>0</v>
      </c>
      <c r="AU65" s="243">
        <f t="shared" ca="1" si="63"/>
        <v>0</v>
      </c>
      <c r="AV65" s="243">
        <f t="shared" ca="1" si="63"/>
        <v>0</v>
      </c>
      <c r="AW65" s="243">
        <f t="shared" ca="1" si="63"/>
        <v>0</v>
      </c>
      <c r="AX65" s="243">
        <f t="shared" ca="1" si="63"/>
        <v>0</v>
      </c>
      <c r="AY65" s="243">
        <f t="shared" ca="1" si="63"/>
        <v>0</v>
      </c>
      <c r="AZ65" s="243">
        <f t="shared" ca="1" si="63"/>
        <v>0</v>
      </c>
      <c r="BA65" s="243">
        <f t="shared" ca="1" si="63"/>
        <v>0</v>
      </c>
      <c r="BB65" s="243">
        <f t="shared" ca="1" si="63"/>
        <v>0</v>
      </c>
      <c r="BC65" s="243">
        <f t="shared" ca="1" si="63"/>
        <v>0</v>
      </c>
      <c r="BD65" s="243">
        <f t="shared" ca="1" si="63"/>
        <v>0</v>
      </c>
      <c r="BE65" s="243">
        <f t="shared" ca="1" si="63"/>
        <v>0</v>
      </c>
      <c r="BF65" s="243">
        <f t="shared" ca="1" si="63"/>
        <v>0</v>
      </c>
      <c r="BG65" s="243">
        <f t="shared" ca="1" si="63"/>
        <v>0</v>
      </c>
      <c r="BH65" s="243">
        <f t="shared" ca="1" si="63"/>
        <v>0</v>
      </c>
      <c r="BI65" s="243">
        <f t="shared" ca="1" si="63"/>
        <v>0</v>
      </c>
      <c r="BJ65" s="243">
        <f t="shared" ca="1" si="63"/>
        <v>0</v>
      </c>
      <c r="BK65" s="243">
        <f t="shared" ca="1" si="63"/>
        <v>0</v>
      </c>
      <c r="BL65" s="243">
        <f t="shared" ca="1" si="63"/>
        <v>0</v>
      </c>
      <c r="BM65" s="243">
        <f t="shared" ca="1" si="63"/>
        <v>0</v>
      </c>
      <c r="BN65" s="243">
        <f t="shared" ca="1" si="63"/>
        <v>0</v>
      </c>
      <c r="BO65" s="243">
        <f t="shared" ca="1" si="63"/>
        <v>0</v>
      </c>
      <c r="BP65" s="243">
        <f t="shared" ca="1" si="63"/>
        <v>0</v>
      </c>
      <c r="BQ65" s="243">
        <f t="shared" ca="1" si="63"/>
        <v>0</v>
      </c>
      <c r="BR65" s="243">
        <f t="shared" ca="1" si="63"/>
        <v>0</v>
      </c>
      <c r="BS65" s="243">
        <f t="shared" ca="1" si="63"/>
        <v>0</v>
      </c>
      <c r="BT65" s="243">
        <f t="shared" ca="1" si="63"/>
        <v>0</v>
      </c>
      <c r="BU65" s="243">
        <f t="shared" ca="1" si="63"/>
        <v>0</v>
      </c>
      <c r="BV65" s="243">
        <f t="shared" ca="1" si="63"/>
        <v>0</v>
      </c>
      <c r="BW65" s="243">
        <f t="shared" ca="1" si="63"/>
        <v>0</v>
      </c>
      <c r="BX65" s="243">
        <f t="shared" ca="1" si="63"/>
        <v>0</v>
      </c>
      <c r="BY65" s="243">
        <f t="shared" ca="1" si="63"/>
        <v>0</v>
      </c>
      <c r="BZ65" s="243">
        <f t="shared" ca="1" si="63"/>
        <v>0</v>
      </c>
      <c r="CA65" s="243">
        <f t="shared" ca="1" si="63"/>
        <v>0</v>
      </c>
      <c r="CB65" s="243">
        <f t="shared" ca="1" si="63"/>
        <v>0</v>
      </c>
      <c r="CC65" s="243">
        <f t="shared" ca="1" si="63"/>
        <v>0</v>
      </c>
      <c r="CD65" s="243">
        <f t="shared" ca="1" si="63"/>
        <v>0</v>
      </c>
      <c r="CE65" s="243">
        <f t="shared" ca="1" si="63"/>
        <v>0</v>
      </c>
      <c r="CF65" s="243">
        <f t="shared" ca="1" si="63"/>
        <v>0</v>
      </c>
      <c r="CG65" s="243">
        <f t="shared" ca="1" si="63"/>
        <v>0</v>
      </c>
      <c r="CH65" s="243">
        <f t="shared" ca="1" si="63"/>
        <v>0</v>
      </c>
      <c r="CI65" s="243">
        <f t="shared" ca="1" si="63"/>
        <v>0</v>
      </c>
      <c r="CJ65" s="243">
        <f t="shared" ca="1" si="59"/>
        <v>0</v>
      </c>
      <c r="CK65" s="243">
        <f t="shared" ca="1" si="59"/>
        <v>0</v>
      </c>
      <c r="CL65" s="243">
        <f t="shared" ca="1" si="59"/>
        <v>0</v>
      </c>
      <c r="CM65" s="243">
        <f t="shared" ca="1" si="59"/>
        <v>0</v>
      </c>
      <c r="CN65" s="243">
        <f t="shared" ca="1" si="59"/>
        <v>0</v>
      </c>
      <c r="CO65" s="243">
        <f t="shared" ca="1" si="59"/>
        <v>0</v>
      </c>
      <c r="CP65" s="243">
        <f t="shared" ca="1" si="59"/>
        <v>0</v>
      </c>
      <c r="CQ65" s="243">
        <f t="shared" ca="1" si="59"/>
        <v>0</v>
      </c>
      <c r="CR65" s="243">
        <f t="shared" ca="1" si="59"/>
        <v>0</v>
      </c>
      <c r="CS65" s="243">
        <f t="shared" ca="1" si="59"/>
        <v>0</v>
      </c>
      <c r="CT65" s="243">
        <f t="shared" ca="1" si="59"/>
        <v>0</v>
      </c>
      <c r="CU65" s="243">
        <f t="shared" ca="1" si="59"/>
        <v>0</v>
      </c>
      <c r="CV65" s="243">
        <f t="shared" ca="1" si="59"/>
        <v>0</v>
      </c>
      <c r="CW65" s="243">
        <f t="shared" ca="1" si="59"/>
        <v>0</v>
      </c>
      <c r="CX65" s="243">
        <f t="shared" ca="1" si="59"/>
        <v>0</v>
      </c>
      <c r="CY65" s="243">
        <f t="shared" ca="1" si="59"/>
        <v>0</v>
      </c>
      <c r="CZ65" s="243">
        <f t="shared" ca="1" si="59"/>
        <v>0</v>
      </c>
      <c r="DA65" s="243">
        <f t="shared" ca="1" si="59"/>
        <v>0</v>
      </c>
      <c r="DB65" s="243">
        <f t="shared" ca="1" si="59"/>
        <v>0</v>
      </c>
      <c r="DC65" s="243">
        <f t="shared" ca="1" si="59"/>
        <v>0</v>
      </c>
      <c r="DE65" s="113" t="str">
        <f t="shared" ca="1" si="20"/>
        <v>E.2.1.</v>
      </c>
      <c r="DF65">
        <f t="shared" ca="1" si="56"/>
        <v>1</v>
      </c>
      <c r="DG65">
        <f t="shared" ca="1" si="60"/>
        <v>21</v>
      </c>
      <c r="DH65">
        <v>0</v>
      </c>
    </row>
    <row r="66" spans="1:112" hidden="1">
      <c r="A66" s="68">
        <v>54</v>
      </c>
      <c r="B66" s="240" t="str">
        <f t="shared" ca="1" si="12"/>
        <v>E.2.2.</v>
      </c>
      <c r="C66" s="241" t="str">
        <f t="shared" ca="1" si="13"/>
        <v>Veikla</v>
      </c>
      <c r="D66" s="162"/>
      <c r="E66" s="242">
        <f t="shared" ca="1" si="14"/>
        <v>0.21</v>
      </c>
      <c r="F66" s="171">
        <f ca="1">H66+NPV(FD,I66:INDEX(I66:DC66,PAL))</f>
        <v>0</v>
      </c>
      <c r="G66" s="171">
        <f ca="1">SUMIF($H$5:$DC$5,"&lt;="&amp;PAL,$H66:$DC66)</f>
        <v>0</v>
      </c>
      <c r="H66" s="243">
        <f t="shared" ca="1" si="58"/>
        <v>0</v>
      </c>
      <c r="I66" s="243">
        <f t="shared" ca="1" si="58"/>
        <v>0</v>
      </c>
      <c r="J66" s="243">
        <f t="shared" ca="1" si="58"/>
        <v>0</v>
      </c>
      <c r="K66" s="243">
        <f t="shared" ca="1" si="58"/>
        <v>0</v>
      </c>
      <c r="L66" s="243">
        <f t="shared" ca="1" si="58"/>
        <v>0</v>
      </c>
      <c r="M66" s="243">
        <f t="shared" ca="1" si="58"/>
        <v>0</v>
      </c>
      <c r="N66" s="243">
        <f t="shared" ca="1" si="58"/>
        <v>0</v>
      </c>
      <c r="O66" s="243">
        <f t="shared" ca="1" si="58"/>
        <v>0</v>
      </c>
      <c r="P66" s="243">
        <f t="shared" ca="1" si="58"/>
        <v>0</v>
      </c>
      <c r="Q66" s="243">
        <f t="shared" ca="1" si="58"/>
        <v>0</v>
      </c>
      <c r="R66" s="243">
        <f t="shared" ca="1" si="58"/>
        <v>0</v>
      </c>
      <c r="S66" s="243">
        <f t="shared" ca="1" si="58"/>
        <v>0</v>
      </c>
      <c r="T66" s="243">
        <f t="shared" ca="1" si="58"/>
        <v>0</v>
      </c>
      <c r="U66" s="243">
        <f t="shared" ca="1" si="58"/>
        <v>0</v>
      </c>
      <c r="V66" s="243">
        <f t="shared" ca="1" si="58"/>
        <v>0</v>
      </c>
      <c r="W66" s="243">
        <f t="shared" ca="1" si="58"/>
        <v>0</v>
      </c>
      <c r="X66" s="243">
        <f t="shared" ca="1" si="63"/>
        <v>0</v>
      </c>
      <c r="Y66" s="243">
        <f t="shared" ca="1" si="63"/>
        <v>0</v>
      </c>
      <c r="Z66" s="243">
        <f t="shared" ca="1" si="63"/>
        <v>0</v>
      </c>
      <c r="AA66" s="243">
        <f t="shared" ca="1" si="63"/>
        <v>0</v>
      </c>
      <c r="AB66" s="243">
        <f t="shared" ca="1" si="63"/>
        <v>0</v>
      </c>
      <c r="AC66" s="243">
        <f t="shared" ca="1" si="63"/>
        <v>0</v>
      </c>
      <c r="AD66" s="243">
        <f t="shared" ca="1" si="63"/>
        <v>0</v>
      </c>
      <c r="AE66" s="243">
        <f t="shared" ca="1" si="63"/>
        <v>0</v>
      </c>
      <c r="AF66" s="243">
        <f t="shared" ca="1" si="63"/>
        <v>0</v>
      </c>
      <c r="AG66" s="243">
        <f t="shared" ca="1" si="63"/>
        <v>0</v>
      </c>
      <c r="AH66" s="243">
        <f t="shared" ca="1" si="63"/>
        <v>0</v>
      </c>
      <c r="AI66" s="243">
        <f t="shared" ca="1" si="63"/>
        <v>0</v>
      </c>
      <c r="AJ66" s="243">
        <f t="shared" ca="1" si="63"/>
        <v>0</v>
      </c>
      <c r="AK66" s="243">
        <f t="shared" ca="1" si="63"/>
        <v>0</v>
      </c>
      <c r="AL66" s="243">
        <f t="shared" ca="1" si="63"/>
        <v>0</v>
      </c>
      <c r="AM66" s="243">
        <f t="shared" ca="1" si="63"/>
        <v>0</v>
      </c>
      <c r="AN66" s="243">
        <f t="shared" ca="1" si="63"/>
        <v>0</v>
      </c>
      <c r="AO66" s="243">
        <f t="shared" ca="1" si="63"/>
        <v>0</v>
      </c>
      <c r="AP66" s="243">
        <f t="shared" ca="1" si="63"/>
        <v>0</v>
      </c>
      <c r="AQ66" s="243">
        <f t="shared" ca="1" si="63"/>
        <v>0</v>
      </c>
      <c r="AR66" s="243">
        <f t="shared" ca="1" si="63"/>
        <v>0</v>
      </c>
      <c r="AS66" s="243">
        <f t="shared" ca="1" si="63"/>
        <v>0</v>
      </c>
      <c r="AT66" s="243">
        <f t="shared" ca="1" si="63"/>
        <v>0</v>
      </c>
      <c r="AU66" s="243">
        <f t="shared" ca="1" si="63"/>
        <v>0</v>
      </c>
      <c r="AV66" s="243">
        <f t="shared" ca="1" si="63"/>
        <v>0</v>
      </c>
      <c r="AW66" s="243">
        <f t="shared" ca="1" si="63"/>
        <v>0</v>
      </c>
      <c r="AX66" s="243">
        <f t="shared" ca="1" si="63"/>
        <v>0</v>
      </c>
      <c r="AY66" s="243">
        <f t="shared" ca="1" si="63"/>
        <v>0</v>
      </c>
      <c r="AZ66" s="243">
        <f t="shared" ca="1" si="63"/>
        <v>0</v>
      </c>
      <c r="BA66" s="243">
        <f t="shared" ca="1" si="63"/>
        <v>0</v>
      </c>
      <c r="BB66" s="243">
        <f t="shared" ca="1" si="63"/>
        <v>0</v>
      </c>
      <c r="BC66" s="243">
        <f t="shared" ca="1" si="63"/>
        <v>0</v>
      </c>
      <c r="BD66" s="243">
        <f t="shared" ca="1" si="63"/>
        <v>0</v>
      </c>
      <c r="BE66" s="243">
        <f t="shared" ca="1" si="63"/>
        <v>0</v>
      </c>
      <c r="BF66" s="243">
        <f t="shared" ca="1" si="63"/>
        <v>0</v>
      </c>
      <c r="BG66" s="243">
        <f t="shared" ca="1" si="63"/>
        <v>0</v>
      </c>
      <c r="BH66" s="243">
        <f t="shared" ca="1" si="63"/>
        <v>0</v>
      </c>
      <c r="BI66" s="243">
        <f t="shared" ca="1" si="63"/>
        <v>0</v>
      </c>
      <c r="BJ66" s="243">
        <f t="shared" ca="1" si="63"/>
        <v>0</v>
      </c>
      <c r="BK66" s="243">
        <f t="shared" ca="1" si="63"/>
        <v>0</v>
      </c>
      <c r="BL66" s="243">
        <f t="shared" ca="1" si="63"/>
        <v>0</v>
      </c>
      <c r="BM66" s="243">
        <f t="shared" ca="1" si="63"/>
        <v>0</v>
      </c>
      <c r="BN66" s="243">
        <f t="shared" ca="1" si="63"/>
        <v>0</v>
      </c>
      <c r="BO66" s="243">
        <f t="shared" ca="1" si="63"/>
        <v>0</v>
      </c>
      <c r="BP66" s="243">
        <f t="shared" ca="1" si="63"/>
        <v>0</v>
      </c>
      <c r="BQ66" s="243">
        <f t="shared" ca="1" si="63"/>
        <v>0</v>
      </c>
      <c r="BR66" s="243">
        <f t="shared" ca="1" si="63"/>
        <v>0</v>
      </c>
      <c r="BS66" s="243">
        <f t="shared" ca="1" si="63"/>
        <v>0</v>
      </c>
      <c r="BT66" s="243">
        <f t="shared" ca="1" si="63"/>
        <v>0</v>
      </c>
      <c r="BU66" s="243">
        <f t="shared" ca="1" si="63"/>
        <v>0</v>
      </c>
      <c r="BV66" s="243">
        <f t="shared" ca="1" si="63"/>
        <v>0</v>
      </c>
      <c r="BW66" s="243">
        <f t="shared" ca="1" si="63"/>
        <v>0</v>
      </c>
      <c r="BX66" s="243">
        <f t="shared" ca="1" si="63"/>
        <v>0</v>
      </c>
      <c r="BY66" s="243">
        <f t="shared" ca="1" si="63"/>
        <v>0</v>
      </c>
      <c r="BZ66" s="243">
        <f t="shared" ca="1" si="63"/>
        <v>0</v>
      </c>
      <c r="CA66" s="243">
        <f t="shared" ca="1" si="63"/>
        <v>0</v>
      </c>
      <c r="CB66" s="243">
        <f t="shared" ca="1" si="63"/>
        <v>0</v>
      </c>
      <c r="CC66" s="243">
        <f t="shared" ca="1" si="63"/>
        <v>0</v>
      </c>
      <c r="CD66" s="243">
        <f t="shared" ca="1" si="63"/>
        <v>0</v>
      </c>
      <c r="CE66" s="243">
        <f t="shared" ca="1" si="63"/>
        <v>0</v>
      </c>
      <c r="CF66" s="243">
        <f t="shared" ca="1" si="63"/>
        <v>0</v>
      </c>
      <c r="CG66" s="243">
        <f t="shared" ca="1" si="63"/>
        <v>0</v>
      </c>
      <c r="CH66" s="243">
        <f t="shared" ca="1" si="63"/>
        <v>0</v>
      </c>
      <c r="CI66" s="243">
        <f t="shared" ca="1" si="63"/>
        <v>0</v>
      </c>
      <c r="CJ66" s="243">
        <f t="shared" ca="1" si="59"/>
        <v>0</v>
      </c>
      <c r="CK66" s="243">
        <f t="shared" ca="1" si="59"/>
        <v>0</v>
      </c>
      <c r="CL66" s="243">
        <f t="shared" ca="1" si="59"/>
        <v>0</v>
      </c>
      <c r="CM66" s="243">
        <f t="shared" ca="1" si="59"/>
        <v>0</v>
      </c>
      <c r="CN66" s="243">
        <f t="shared" ca="1" si="59"/>
        <v>0</v>
      </c>
      <c r="CO66" s="243">
        <f t="shared" ca="1" si="59"/>
        <v>0</v>
      </c>
      <c r="CP66" s="243">
        <f t="shared" ca="1" si="59"/>
        <v>0</v>
      </c>
      <c r="CQ66" s="243">
        <f t="shared" ca="1" si="59"/>
        <v>0</v>
      </c>
      <c r="CR66" s="243">
        <f t="shared" ca="1" si="59"/>
        <v>0</v>
      </c>
      <c r="CS66" s="243">
        <f t="shared" ca="1" si="59"/>
        <v>0</v>
      </c>
      <c r="CT66" s="243">
        <f t="shared" ca="1" si="59"/>
        <v>0</v>
      </c>
      <c r="CU66" s="243">
        <f t="shared" ca="1" si="59"/>
        <v>0</v>
      </c>
      <c r="CV66" s="243">
        <f t="shared" ca="1" si="59"/>
        <v>0</v>
      </c>
      <c r="CW66" s="243">
        <f t="shared" ca="1" si="59"/>
        <v>0</v>
      </c>
      <c r="CX66" s="243">
        <f t="shared" ca="1" si="59"/>
        <v>0</v>
      </c>
      <c r="CY66" s="243">
        <f t="shared" ca="1" si="59"/>
        <v>0</v>
      </c>
      <c r="CZ66" s="243">
        <f t="shared" ca="1" si="59"/>
        <v>0</v>
      </c>
      <c r="DA66" s="243">
        <f t="shared" ca="1" si="59"/>
        <v>0</v>
      </c>
      <c r="DB66" s="243">
        <f t="shared" ca="1" si="59"/>
        <v>0</v>
      </c>
      <c r="DC66" s="243">
        <f t="shared" ca="1" si="59"/>
        <v>0</v>
      </c>
      <c r="DE66" s="113" t="str">
        <f t="shared" ca="1" si="20"/>
        <v>E.2.2.</v>
      </c>
      <c r="DF66">
        <f t="shared" ca="1" si="56"/>
        <v>1</v>
      </c>
      <c r="DG66">
        <f t="shared" ca="1" si="60"/>
        <v>21</v>
      </c>
      <c r="DH66">
        <v>0</v>
      </c>
    </row>
    <row r="67" spans="1:112" hidden="1">
      <c r="A67" s="68">
        <v>55</v>
      </c>
      <c r="B67" s="240" t="str">
        <f t="shared" ca="1" si="12"/>
        <v>E.2.3.</v>
      </c>
      <c r="C67" s="241" t="str">
        <f t="shared" ca="1" si="13"/>
        <v>Veikla</v>
      </c>
      <c r="D67" s="231"/>
      <c r="E67" s="247">
        <f t="shared" ca="1" si="14"/>
        <v>0.21</v>
      </c>
      <c r="F67" s="171">
        <f ca="1">H67+NPV(FD,I67:INDEX(I67:DC67,PAL))</f>
        <v>0</v>
      </c>
      <c r="G67" s="171">
        <f ca="1">SUMIF($H$5:$DC$5,"&lt;="&amp;PAL,$H67:$DC67)</f>
        <v>0</v>
      </c>
      <c r="H67" s="243">
        <f t="shared" ca="1" si="58"/>
        <v>0</v>
      </c>
      <c r="I67" s="243">
        <f t="shared" ca="1" si="58"/>
        <v>0</v>
      </c>
      <c r="J67" s="243">
        <f t="shared" ca="1" si="58"/>
        <v>0</v>
      </c>
      <c r="K67" s="243">
        <f t="shared" ca="1" si="58"/>
        <v>0</v>
      </c>
      <c r="L67" s="243">
        <f t="shared" ca="1" si="58"/>
        <v>0</v>
      </c>
      <c r="M67" s="243">
        <f t="shared" ca="1" si="58"/>
        <v>0</v>
      </c>
      <c r="N67" s="243">
        <f t="shared" ca="1" si="58"/>
        <v>0</v>
      </c>
      <c r="O67" s="243">
        <f t="shared" ca="1" si="58"/>
        <v>0</v>
      </c>
      <c r="P67" s="243">
        <f t="shared" ca="1" si="58"/>
        <v>0</v>
      </c>
      <c r="Q67" s="243">
        <f t="shared" ca="1" si="58"/>
        <v>0</v>
      </c>
      <c r="R67" s="243">
        <f t="shared" ca="1" si="58"/>
        <v>0</v>
      </c>
      <c r="S67" s="243">
        <f t="shared" ca="1" si="58"/>
        <v>0</v>
      </c>
      <c r="T67" s="243">
        <f t="shared" ca="1" si="58"/>
        <v>0</v>
      </c>
      <c r="U67" s="243">
        <f t="shared" ca="1" si="58"/>
        <v>0</v>
      </c>
      <c r="V67" s="243">
        <f t="shared" ca="1" si="58"/>
        <v>0</v>
      </c>
      <c r="W67" s="243">
        <f t="shared" ca="1" si="58"/>
        <v>0</v>
      </c>
      <c r="X67" s="243">
        <f t="shared" ca="1" si="63"/>
        <v>0</v>
      </c>
      <c r="Y67" s="243">
        <f t="shared" ca="1" si="63"/>
        <v>0</v>
      </c>
      <c r="Z67" s="243">
        <f t="shared" ca="1" si="63"/>
        <v>0</v>
      </c>
      <c r="AA67" s="243">
        <f t="shared" ca="1" si="63"/>
        <v>0</v>
      </c>
      <c r="AB67" s="243">
        <f t="shared" ca="1" si="63"/>
        <v>0</v>
      </c>
      <c r="AC67" s="243">
        <f t="shared" ca="1" si="63"/>
        <v>0</v>
      </c>
      <c r="AD67" s="243">
        <f t="shared" ca="1" si="63"/>
        <v>0</v>
      </c>
      <c r="AE67" s="243">
        <f t="shared" ca="1" si="63"/>
        <v>0</v>
      </c>
      <c r="AF67" s="243">
        <f t="shared" ca="1" si="63"/>
        <v>0</v>
      </c>
      <c r="AG67" s="243">
        <f t="shared" ca="1" si="63"/>
        <v>0</v>
      </c>
      <c r="AH67" s="243">
        <f t="shared" ca="1" si="63"/>
        <v>0</v>
      </c>
      <c r="AI67" s="243">
        <f t="shared" ca="1" si="63"/>
        <v>0</v>
      </c>
      <c r="AJ67" s="243">
        <f t="shared" ca="1" si="63"/>
        <v>0</v>
      </c>
      <c r="AK67" s="243">
        <f t="shared" ca="1" si="63"/>
        <v>0</v>
      </c>
      <c r="AL67" s="243">
        <f t="shared" ca="1" si="63"/>
        <v>0</v>
      </c>
      <c r="AM67" s="243">
        <f t="shared" ca="1" si="63"/>
        <v>0</v>
      </c>
      <c r="AN67" s="243">
        <f t="shared" ca="1" si="63"/>
        <v>0</v>
      </c>
      <c r="AO67" s="243">
        <f t="shared" ca="1" si="63"/>
        <v>0</v>
      </c>
      <c r="AP67" s="243">
        <f t="shared" ca="1" si="63"/>
        <v>0</v>
      </c>
      <c r="AQ67" s="243">
        <f t="shared" ca="1" si="63"/>
        <v>0</v>
      </c>
      <c r="AR67" s="243">
        <f t="shared" ca="1" si="63"/>
        <v>0</v>
      </c>
      <c r="AS67" s="243">
        <f t="shared" ca="1" si="63"/>
        <v>0</v>
      </c>
      <c r="AT67" s="243">
        <f t="shared" ca="1" si="63"/>
        <v>0</v>
      </c>
      <c r="AU67" s="243">
        <f t="shared" ca="1" si="63"/>
        <v>0</v>
      </c>
      <c r="AV67" s="243">
        <f t="shared" ca="1" si="63"/>
        <v>0</v>
      </c>
      <c r="AW67" s="243">
        <f t="shared" ca="1" si="63"/>
        <v>0</v>
      </c>
      <c r="AX67" s="243">
        <f t="shared" ca="1" si="63"/>
        <v>0</v>
      </c>
      <c r="AY67" s="243">
        <f t="shared" ca="1" si="63"/>
        <v>0</v>
      </c>
      <c r="AZ67" s="243">
        <f t="shared" ca="1" si="63"/>
        <v>0</v>
      </c>
      <c r="BA67" s="243">
        <f t="shared" ca="1" si="63"/>
        <v>0</v>
      </c>
      <c r="BB67" s="243">
        <f t="shared" ca="1" si="63"/>
        <v>0</v>
      </c>
      <c r="BC67" s="243">
        <f t="shared" ca="1" si="63"/>
        <v>0</v>
      </c>
      <c r="BD67" s="243">
        <f t="shared" ca="1" si="63"/>
        <v>0</v>
      </c>
      <c r="BE67" s="243">
        <f t="shared" ca="1" si="63"/>
        <v>0</v>
      </c>
      <c r="BF67" s="243">
        <f t="shared" ca="1" si="63"/>
        <v>0</v>
      </c>
      <c r="BG67" s="243">
        <f t="shared" ca="1" si="63"/>
        <v>0</v>
      </c>
      <c r="BH67" s="243">
        <f t="shared" ca="1" si="63"/>
        <v>0</v>
      </c>
      <c r="BI67" s="243">
        <f t="shared" ca="1" si="63"/>
        <v>0</v>
      </c>
      <c r="BJ67" s="243">
        <f t="shared" ca="1" si="63"/>
        <v>0</v>
      </c>
      <c r="BK67" s="243">
        <f t="shared" ca="1" si="63"/>
        <v>0</v>
      </c>
      <c r="BL67" s="243">
        <f t="shared" ca="1" si="63"/>
        <v>0</v>
      </c>
      <c r="BM67" s="243">
        <f t="shared" ca="1" si="63"/>
        <v>0</v>
      </c>
      <c r="BN67" s="243">
        <f t="shared" ca="1" si="63"/>
        <v>0</v>
      </c>
      <c r="BO67" s="243">
        <f t="shared" ca="1" si="63"/>
        <v>0</v>
      </c>
      <c r="BP67" s="243">
        <f t="shared" ca="1" si="63"/>
        <v>0</v>
      </c>
      <c r="BQ67" s="243">
        <f t="shared" ca="1" si="63"/>
        <v>0</v>
      </c>
      <c r="BR67" s="243">
        <f t="shared" ca="1" si="63"/>
        <v>0</v>
      </c>
      <c r="BS67" s="243">
        <f t="shared" ca="1" si="63"/>
        <v>0</v>
      </c>
      <c r="BT67" s="243">
        <f t="shared" ca="1" si="63"/>
        <v>0</v>
      </c>
      <c r="BU67" s="243">
        <f t="shared" ca="1" si="63"/>
        <v>0</v>
      </c>
      <c r="BV67" s="243">
        <f t="shared" ca="1" si="63"/>
        <v>0</v>
      </c>
      <c r="BW67" s="243">
        <f t="shared" ca="1" si="63"/>
        <v>0</v>
      </c>
      <c r="BX67" s="243">
        <f t="shared" ca="1" si="63"/>
        <v>0</v>
      </c>
      <c r="BY67" s="243">
        <f t="shared" ca="1" si="63"/>
        <v>0</v>
      </c>
      <c r="BZ67" s="243">
        <f t="shared" ca="1" si="63"/>
        <v>0</v>
      </c>
      <c r="CA67" s="243">
        <f t="shared" ca="1" si="63"/>
        <v>0</v>
      </c>
      <c r="CB67" s="243">
        <f t="shared" ca="1" si="63"/>
        <v>0</v>
      </c>
      <c r="CC67" s="243">
        <f t="shared" ca="1" si="63"/>
        <v>0</v>
      </c>
      <c r="CD67" s="243">
        <f t="shared" ca="1" si="63"/>
        <v>0</v>
      </c>
      <c r="CE67" s="243">
        <f t="shared" ca="1" si="63"/>
        <v>0</v>
      </c>
      <c r="CF67" s="243">
        <f t="shared" ca="1" si="63"/>
        <v>0</v>
      </c>
      <c r="CG67" s="243">
        <f t="shared" ca="1" si="63"/>
        <v>0</v>
      </c>
      <c r="CH67" s="243">
        <f t="shared" ca="1" si="63"/>
        <v>0</v>
      </c>
      <c r="CI67" s="243">
        <f t="shared" ref="CI67:DC70" ca="1" si="64">OFFSET(INDIRECT("'"&amp;Opt_alt&amp;"'!H12"),$A67,CI$5)*$DF67</f>
        <v>0</v>
      </c>
      <c r="CJ67" s="243">
        <f t="shared" ca="1" si="64"/>
        <v>0</v>
      </c>
      <c r="CK67" s="243">
        <f t="shared" ca="1" si="64"/>
        <v>0</v>
      </c>
      <c r="CL67" s="243">
        <f t="shared" ca="1" si="64"/>
        <v>0</v>
      </c>
      <c r="CM67" s="243">
        <f t="shared" ca="1" si="64"/>
        <v>0</v>
      </c>
      <c r="CN67" s="243">
        <f t="shared" ca="1" si="64"/>
        <v>0</v>
      </c>
      <c r="CO67" s="243">
        <f t="shared" ca="1" si="64"/>
        <v>0</v>
      </c>
      <c r="CP67" s="243">
        <f t="shared" ca="1" si="64"/>
        <v>0</v>
      </c>
      <c r="CQ67" s="243">
        <f t="shared" ca="1" si="64"/>
        <v>0</v>
      </c>
      <c r="CR67" s="243">
        <f t="shared" ca="1" si="64"/>
        <v>0</v>
      </c>
      <c r="CS67" s="243">
        <f t="shared" ca="1" si="64"/>
        <v>0</v>
      </c>
      <c r="CT67" s="243">
        <f t="shared" ca="1" si="64"/>
        <v>0</v>
      </c>
      <c r="CU67" s="243">
        <f t="shared" ca="1" si="64"/>
        <v>0</v>
      </c>
      <c r="CV67" s="243">
        <f t="shared" ca="1" si="64"/>
        <v>0</v>
      </c>
      <c r="CW67" s="243">
        <f t="shared" ca="1" si="64"/>
        <v>0</v>
      </c>
      <c r="CX67" s="243">
        <f t="shared" ca="1" si="64"/>
        <v>0</v>
      </c>
      <c r="CY67" s="243">
        <f t="shared" ca="1" si="64"/>
        <v>0</v>
      </c>
      <c r="CZ67" s="243">
        <f t="shared" ca="1" si="64"/>
        <v>0</v>
      </c>
      <c r="DA67" s="243">
        <f t="shared" ca="1" si="64"/>
        <v>0</v>
      </c>
      <c r="DB67" s="243">
        <f t="shared" ca="1" si="64"/>
        <v>0</v>
      </c>
      <c r="DC67" s="243">
        <f t="shared" ca="1" si="64"/>
        <v>0</v>
      </c>
      <c r="DE67" s="113" t="str">
        <f t="shared" ca="1" si="20"/>
        <v>E.2.3.</v>
      </c>
      <c r="DF67">
        <f t="shared" ca="1" si="56"/>
        <v>1</v>
      </c>
      <c r="DG67">
        <f t="shared" ca="1" si="60"/>
        <v>21</v>
      </c>
      <c r="DH67">
        <v>0</v>
      </c>
    </row>
    <row r="68" spans="1:112" hidden="1">
      <c r="A68" s="68">
        <v>56</v>
      </c>
      <c r="B68" s="240" t="str">
        <f t="shared" ca="1" si="12"/>
        <v>E.2.4.</v>
      </c>
      <c r="C68" s="241" t="str">
        <f t="shared" ca="1" si="13"/>
        <v>Veikla</v>
      </c>
      <c r="D68" s="244"/>
      <c r="E68" s="242">
        <f t="shared" ca="1" si="14"/>
        <v>0.21</v>
      </c>
      <c r="F68" s="171">
        <f ca="1">H68+NPV(FD,I68:INDEX(I68:DC68,PAL))</f>
        <v>0</v>
      </c>
      <c r="G68" s="171">
        <f ca="1">SUMIF($H$5:$DC$5,"&lt;="&amp;PAL,$H68:$DC68)</f>
        <v>0</v>
      </c>
      <c r="H68" s="243">
        <f t="shared" ca="1" si="58"/>
        <v>0</v>
      </c>
      <c r="I68" s="243">
        <f t="shared" ca="1" si="58"/>
        <v>0</v>
      </c>
      <c r="J68" s="243">
        <f t="shared" ca="1" si="58"/>
        <v>0</v>
      </c>
      <c r="K68" s="243">
        <f t="shared" ca="1" si="58"/>
        <v>0</v>
      </c>
      <c r="L68" s="243">
        <f t="shared" ca="1" si="58"/>
        <v>0</v>
      </c>
      <c r="M68" s="243">
        <f t="shared" ca="1" si="58"/>
        <v>0</v>
      </c>
      <c r="N68" s="243">
        <f t="shared" ca="1" si="58"/>
        <v>0</v>
      </c>
      <c r="O68" s="243">
        <f t="shared" ca="1" si="58"/>
        <v>0</v>
      </c>
      <c r="P68" s="243">
        <f t="shared" ca="1" si="58"/>
        <v>0</v>
      </c>
      <c r="Q68" s="243">
        <f t="shared" ca="1" si="58"/>
        <v>0</v>
      </c>
      <c r="R68" s="243">
        <f t="shared" ca="1" si="58"/>
        <v>0</v>
      </c>
      <c r="S68" s="243">
        <f t="shared" ca="1" si="58"/>
        <v>0</v>
      </c>
      <c r="T68" s="243">
        <f t="shared" ca="1" si="58"/>
        <v>0</v>
      </c>
      <c r="U68" s="243">
        <f t="shared" ca="1" si="58"/>
        <v>0</v>
      </c>
      <c r="V68" s="243">
        <f t="shared" ca="1" si="58"/>
        <v>0</v>
      </c>
      <c r="W68" s="243">
        <f t="shared" ca="1" si="58"/>
        <v>0</v>
      </c>
      <c r="X68" s="243">
        <f t="shared" ref="X68:CI71" ca="1" si="65">OFFSET(INDIRECT("'"&amp;Opt_alt&amp;"'!H12"),$A68,X$5)*$DF68</f>
        <v>0</v>
      </c>
      <c r="Y68" s="243">
        <f t="shared" ca="1" si="65"/>
        <v>0</v>
      </c>
      <c r="Z68" s="243">
        <f t="shared" ca="1" si="65"/>
        <v>0</v>
      </c>
      <c r="AA68" s="243">
        <f t="shared" ca="1" si="65"/>
        <v>0</v>
      </c>
      <c r="AB68" s="243">
        <f t="shared" ca="1" si="65"/>
        <v>0</v>
      </c>
      <c r="AC68" s="243">
        <f t="shared" ca="1" si="65"/>
        <v>0</v>
      </c>
      <c r="AD68" s="243">
        <f t="shared" ca="1" si="65"/>
        <v>0</v>
      </c>
      <c r="AE68" s="243">
        <f t="shared" ca="1" si="65"/>
        <v>0</v>
      </c>
      <c r="AF68" s="243">
        <f t="shared" ca="1" si="65"/>
        <v>0</v>
      </c>
      <c r="AG68" s="243">
        <f t="shared" ca="1" si="65"/>
        <v>0</v>
      </c>
      <c r="AH68" s="243">
        <f t="shared" ca="1" si="65"/>
        <v>0</v>
      </c>
      <c r="AI68" s="243">
        <f t="shared" ca="1" si="65"/>
        <v>0</v>
      </c>
      <c r="AJ68" s="243">
        <f t="shared" ca="1" si="65"/>
        <v>0</v>
      </c>
      <c r="AK68" s="243">
        <f t="shared" ca="1" si="65"/>
        <v>0</v>
      </c>
      <c r="AL68" s="243">
        <f t="shared" ca="1" si="65"/>
        <v>0</v>
      </c>
      <c r="AM68" s="243">
        <f t="shared" ca="1" si="65"/>
        <v>0</v>
      </c>
      <c r="AN68" s="243">
        <f t="shared" ca="1" si="65"/>
        <v>0</v>
      </c>
      <c r="AO68" s="243">
        <f t="shared" ca="1" si="65"/>
        <v>0</v>
      </c>
      <c r="AP68" s="243">
        <f t="shared" ca="1" si="65"/>
        <v>0</v>
      </c>
      <c r="AQ68" s="243">
        <f t="shared" ca="1" si="65"/>
        <v>0</v>
      </c>
      <c r="AR68" s="243">
        <f t="shared" ca="1" si="65"/>
        <v>0</v>
      </c>
      <c r="AS68" s="243">
        <f t="shared" ca="1" si="65"/>
        <v>0</v>
      </c>
      <c r="AT68" s="243">
        <f t="shared" ca="1" si="65"/>
        <v>0</v>
      </c>
      <c r="AU68" s="243">
        <f t="shared" ca="1" si="65"/>
        <v>0</v>
      </c>
      <c r="AV68" s="243">
        <f t="shared" ca="1" si="65"/>
        <v>0</v>
      </c>
      <c r="AW68" s="243">
        <f t="shared" ca="1" si="65"/>
        <v>0</v>
      </c>
      <c r="AX68" s="243">
        <f t="shared" ca="1" si="65"/>
        <v>0</v>
      </c>
      <c r="AY68" s="243">
        <f t="shared" ca="1" si="65"/>
        <v>0</v>
      </c>
      <c r="AZ68" s="243">
        <f t="shared" ca="1" si="65"/>
        <v>0</v>
      </c>
      <c r="BA68" s="243">
        <f t="shared" ca="1" si="65"/>
        <v>0</v>
      </c>
      <c r="BB68" s="243">
        <f t="shared" ca="1" si="65"/>
        <v>0</v>
      </c>
      <c r="BC68" s="243">
        <f t="shared" ca="1" si="65"/>
        <v>0</v>
      </c>
      <c r="BD68" s="243">
        <f t="shared" ca="1" si="65"/>
        <v>0</v>
      </c>
      <c r="BE68" s="243">
        <f t="shared" ca="1" si="65"/>
        <v>0</v>
      </c>
      <c r="BF68" s="243">
        <f t="shared" ca="1" si="65"/>
        <v>0</v>
      </c>
      <c r="BG68" s="243">
        <f t="shared" ca="1" si="65"/>
        <v>0</v>
      </c>
      <c r="BH68" s="243">
        <f t="shared" ca="1" si="65"/>
        <v>0</v>
      </c>
      <c r="BI68" s="243">
        <f t="shared" ca="1" si="65"/>
        <v>0</v>
      </c>
      <c r="BJ68" s="243">
        <f t="shared" ca="1" si="65"/>
        <v>0</v>
      </c>
      <c r="BK68" s="243">
        <f t="shared" ca="1" si="65"/>
        <v>0</v>
      </c>
      <c r="BL68" s="243">
        <f t="shared" ca="1" si="65"/>
        <v>0</v>
      </c>
      <c r="BM68" s="243">
        <f t="shared" ca="1" si="65"/>
        <v>0</v>
      </c>
      <c r="BN68" s="243">
        <f t="shared" ca="1" si="65"/>
        <v>0</v>
      </c>
      <c r="BO68" s="243">
        <f t="shared" ca="1" si="65"/>
        <v>0</v>
      </c>
      <c r="BP68" s="243">
        <f t="shared" ca="1" si="65"/>
        <v>0</v>
      </c>
      <c r="BQ68" s="243">
        <f t="shared" ca="1" si="65"/>
        <v>0</v>
      </c>
      <c r="BR68" s="243">
        <f t="shared" ca="1" si="65"/>
        <v>0</v>
      </c>
      <c r="BS68" s="243">
        <f t="shared" ca="1" si="65"/>
        <v>0</v>
      </c>
      <c r="BT68" s="243">
        <f t="shared" ca="1" si="65"/>
        <v>0</v>
      </c>
      <c r="BU68" s="243">
        <f t="shared" ca="1" si="65"/>
        <v>0</v>
      </c>
      <c r="BV68" s="243">
        <f t="shared" ca="1" si="65"/>
        <v>0</v>
      </c>
      <c r="BW68" s="243">
        <f t="shared" ca="1" si="65"/>
        <v>0</v>
      </c>
      <c r="BX68" s="243">
        <f t="shared" ca="1" si="65"/>
        <v>0</v>
      </c>
      <c r="BY68" s="243">
        <f t="shared" ca="1" si="65"/>
        <v>0</v>
      </c>
      <c r="BZ68" s="243">
        <f t="shared" ca="1" si="65"/>
        <v>0</v>
      </c>
      <c r="CA68" s="243">
        <f t="shared" ca="1" si="65"/>
        <v>0</v>
      </c>
      <c r="CB68" s="243">
        <f t="shared" ca="1" si="65"/>
        <v>0</v>
      </c>
      <c r="CC68" s="243">
        <f t="shared" ca="1" si="65"/>
        <v>0</v>
      </c>
      <c r="CD68" s="243">
        <f t="shared" ca="1" si="65"/>
        <v>0</v>
      </c>
      <c r="CE68" s="243">
        <f t="shared" ca="1" si="65"/>
        <v>0</v>
      </c>
      <c r="CF68" s="243">
        <f t="shared" ca="1" si="65"/>
        <v>0</v>
      </c>
      <c r="CG68" s="243">
        <f t="shared" ca="1" si="65"/>
        <v>0</v>
      </c>
      <c r="CH68" s="243">
        <f t="shared" ca="1" si="65"/>
        <v>0</v>
      </c>
      <c r="CI68" s="243">
        <f t="shared" ca="1" si="65"/>
        <v>0</v>
      </c>
      <c r="CJ68" s="243">
        <f t="shared" ca="1" si="64"/>
        <v>0</v>
      </c>
      <c r="CK68" s="243">
        <f t="shared" ca="1" si="64"/>
        <v>0</v>
      </c>
      <c r="CL68" s="243">
        <f t="shared" ca="1" si="64"/>
        <v>0</v>
      </c>
      <c r="CM68" s="243">
        <f t="shared" ca="1" si="64"/>
        <v>0</v>
      </c>
      <c r="CN68" s="243">
        <f t="shared" ca="1" si="64"/>
        <v>0</v>
      </c>
      <c r="CO68" s="243">
        <f t="shared" ca="1" si="64"/>
        <v>0</v>
      </c>
      <c r="CP68" s="243">
        <f t="shared" ca="1" si="64"/>
        <v>0</v>
      </c>
      <c r="CQ68" s="243">
        <f t="shared" ca="1" si="64"/>
        <v>0</v>
      </c>
      <c r="CR68" s="243">
        <f t="shared" ca="1" si="64"/>
        <v>0</v>
      </c>
      <c r="CS68" s="243">
        <f t="shared" ca="1" si="64"/>
        <v>0</v>
      </c>
      <c r="CT68" s="243">
        <f t="shared" ca="1" si="64"/>
        <v>0</v>
      </c>
      <c r="CU68" s="243">
        <f t="shared" ca="1" si="64"/>
        <v>0</v>
      </c>
      <c r="CV68" s="243">
        <f t="shared" ca="1" si="64"/>
        <v>0</v>
      </c>
      <c r="CW68" s="243">
        <f t="shared" ca="1" si="64"/>
        <v>0</v>
      </c>
      <c r="CX68" s="243">
        <f t="shared" ca="1" si="64"/>
        <v>0</v>
      </c>
      <c r="CY68" s="243">
        <f t="shared" ca="1" si="64"/>
        <v>0</v>
      </c>
      <c r="CZ68" s="243">
        <f t="shared" ca="1" si="64"/>
        <v>0</v>
      </c>
      <c r="DA68" s="243">
        <f t="shared" ca="1" si="64"/>
        <v>0</v>
      </c>
      <c r="DB68" s="243">
        <f t="shared" ca="1" si="64"/>
        <v>0</v>
      </c>
      <c r="DC68" s="243">
        <f t="shared" ca="1" si="64"/>
        <v>0</v>
      </c>
      <c r="DE68" s="113" t="str">
        <f t="shared" ca="1" si="20"/>
        <v>E.2.4.</v>
      </c>
      <c r="DF68">
        <f t="shared" ref="DF68:DF76" ca="1" si="66">VLOOKUP(DE68,scenarijai,$DF$6,FALSE)</f>
        <v>1</v>
      </c>
      <c r="DG68">
        <f t="shared" ca="1" si="60"/>
        <v>21</v>
      </c>
      <c r="DH68">
        <v>0</v>
      </c>
    </row>
    <row r="69" spans="1:112" hidden="1">
      <c r="A69" s="68">
        <v>57</v>
      </c>
      <c r="B69" s="240" t="str">
        <f t="shared" ca="1" si="12"/>
        <v>E.2.5.</v>
      </c>
      <c r="C69" s="241" t="str">
        <f t="shared" ca="1" si="13"/>
        <v>Veikla</v>
      </c>
      <c r="D69" s="244"/>
      <c r="E69" s="242">
        <f t="shared" ca="1" si="14"/>
        <v>0.21</v>
      </c>
      <c r="F69" s="171">
        <f ca="1">H69+NPV(FD,I69:INDEX(I69:DC69,PAL))</f>
        <v>0</v>
      </c>
      <c r="G69" s="171">
        <f ca="1">SUMIF($H$5:$DC$5,"&lt;="&amp;PAL,$H69:$DC69)</f>
        <v>0</v>
      </c>
      <c r="H69" s="243">
        <f t="shared" ca="1" si="58"/>
        <v>0</v>
      </c>
      <c r="I69" s="243">
        <f t="shared" ca="1" si="58"/>
        <v>0</v>
      </c>
      <c r="J69" s="243">
        <f t="shared" ca="1" si="58"/>
        <v>0</v>
      </c>
      <c r="K69" s="243">
        <f t="shared" ca="1" si="58"/>
        <v>0</v>
      </c>
      <c r="L69" s="243">
        <f t="shared" ca="1" si="58"/>
        <v>0</v>
      </c>
      <c r="M69" s="243">
        <f t="shared" ca="1" si="58"/>
        <v>0</v>
      </c>
      <c r="N69" s="243">
        <f t="shared" ca="1" si="58"/>
        <v>0</v>
      </c>
      <c r="O69" s="243">
        <f t="shared" ca="1" si="58"/>
        <v>0</v>
      </c>
      <c r="P69" s="243">
        <f t="shared" ca="1" si="58"/>
        <v>0</v>
      </c>
      <c r="Q69" s="243">
        <f t="shared" ca="1" si="58"/>
        <v>0</v>
      </c>
      <c r="R69" s="243">
        <f t="shared" ca="1" si="58"/>
        <v>0</v>
      </c>
      <c r="S69" s="243">
        <f t="shared" ca="1" si="58"/>
        <v>0</v>
      </c>
      <c r="T69" s="243">
        <f t="shared" ca="1" si="58"/>
        <v>0</v>
      </c>
      <c r="U69" s="243">
        <f t="shared" ca="1" si="58"/>
        <v>0</v>
      </c>
      <c r="V69" s="243">
        <f t="shared" ca="1" si="58"/>
        <v>0</v>
      </c>
      <c r="W69" s="243">
        <f t="shared" ca="1" si="58"/>
        <v>0</v>
      </c>
      <c r="X69" s="243">
        <f t="shared" ca="1" si="65"/>
        <v>0</v>
      </c>
      <c r="Y69" s="243">
        <f t="shared" ca="1" si="65"/>
        <v>0</v>
      </c>
      <c r="Z69" s="243">
        <f t="shared" ca="1" si="65"/>
        <v>0</v>
      </c>
      <c r="AA69" s="243">
        <f t="shared" ca="1" si="65"/>
        <v>0</v>
      </c>
      <c r="AB69" s="243">
        <f t="shared" ca="1" si="65"/>
        <v>0</v>
      </c>
      <c r="AC69" s="243">
        <f t="shared" ca="1" si="65"/>
        <v>0</v>
      </c>
      <c r="AD69" s="243">
        <f t="shared" ca="1" si="65"/>
        <v>0</v>
      </c>
      <c r="AE69" s="243">
        <f t="shared" ca="1" si="65"/>
        <v>0</v>
      </c>
      <c r="AF69" s="243">
        <f t="shared" ca="1" si="65"/>
        <v>0</v>
      </c>
      <c r="AG69" s="243">
        <f t="shared" ca="1" si="65"/>
        <v>0</v>
      </c>
      <c r="AH69" s="243">
        <f t="shared" ca="1" si="65"/>
        <v>0</v>
      </c>
      <c r="AI69" s="243">
        <f t="shared" ca="1" si="65"/>
        <v>0</v>
      </c>
      <c r="AJ69" s="243">
        <f t="shared" ca="1" si="65"/>
        <v>0</v>
      </c>
      <c r="AK69" s="243">
        <f t="shared" ca="1" si="65"/>
        <v>0</v>
      </c>
      <c r="AL69" s="243">
        <f t="shared" ca="1" si="65"/>
        <v>0</v>
      </c>
      <c r="AM69" s="243">
        <f t="shared" ca="1" si="65"/>
        <v>0</v>
      </c>
      <c r="AN69" s="243">
        <f t="shared" ca="1" si="65"/>
        <v>0</v>
      </c>
      <c r="AO69" s="243">
        <f t="shared" ca="1" si="65"/>
        <v>0</v>
      </c>
      <c r="AP69" s="243">
        <f t="shared" ca="1" si="65"/>
        <v>0</v>
      </c>
      <c r="AQ69" s="243">
        <f t="shared" ca="1" si="65"/>
        <v>0</v>
      </c>
      <c r="AR69" s="243">
        <f t="shared" ca="1" si="65"/>
        <v>0</v>
      </c>
      <c r="AS69" s="243">
        <f t="shared" ca="1" si="65"/>
        <v>0</v>
      </c>
      <c r="AT69" s="243">
        <f t="shared" ca="1" si="65"/>
        <v>0</v>
      </c>
      <c r="AU69" s="243">
        <f t="shared" ca="1" si="65"/>
        <v>0</v>
      </c>
      <c r="AV69" s="243">
        <f t="shared" ca="1" si="65"/>
        <v>0</v>
      </c>
      <c r="AW69" s="243">
        <f t="shared" ca="1" si="65"/>
        <v>0</v>
      </c>
      <c r="AX69" s="243">
        <f t="shared" ca="1" si="65"/>
        <v>0</v>
      </c>
      <c r="AY69" s="243">
        <f t="shared" ca="1" si="65"/>
        <v>0</v>
      </c>
      <c r="AZ69" s="243">
        <f t="shared" ca="1" si="65"/>
        <v>0</v>
      </c>
      <c r="BA69" s="243">
        <f t="shared" ca="1" si="65"/>
        <v>0</v>
      </c>
      <c r="BB69" s="243">
        <f t="shared" ca="1" si="65"/>
        <v>0</v>
      </c>
      <c r="BC69" s="243">
        <f t="shared" ca="1" si="65"/>
        <v>0</v>
      </c>
      <c r="BD69" s="243">
        <f t="shared" ca="1" si="65"/>
        <v>0</v>
      </c>
      <c r="BE69" s="243">
        <f t="shared" ca="1" si="65"/>
        <v>0</v>
      </c>
      <c r="BF69" s="243">
        <f t="shared" ca="1" si="65"/>
        <v>0</v>
      </c>
      <c r="BG69" s="243">
        <f t="shared" ca="1" si="65"/>
        <v>0</v>
      </c>
      <c r="BH69" s="243">
        <f t="shared" ca="1" si="65"/>
        <v>0</v>
      </c>
      <c r="BI69" s="243">
        <f t="shared" ca="1" si="65"/>
        <v>0</v>
      </c>
      <c r="BJ69" s="243">
        <f t="shared" ca="1" si="65"/>
        <v>0</v>
      </c>
      <c r="BK69" s="243">
        <f t="shared" ca="1" si="65"/>
        <v>0</v>
      </c>
      <c r="BL69" s="243">
        <f t="shared" ca="1" si="65"/>
        <v>0</v>
      </c>
      <c r="BM69" s="243">
        <f t="shared" ca="1" si="65"/>
        <v>0</v>
      </c>
      <c r="BN69" s="243">
        <f t="shared" ca="1" si="65"/>
        <v>0</v>
      </c>
      <c r="BO69" s="243">
        <f t="shared" ca="1" si="65"/>
        <v>0</v>
      </c>
      <c r="BP69" s="243">
        <f t="shared" ca="1" si="65"/>
        <v>0</v>
      </c>
      <c r="BQ69" s="243">
        <f t="shared" ca="1" si="65"/>
        <v>0</v>
      </c>
      <c r="BR69" s="243">
        <f t="shared" ca="1" si="65"/>
        <v>0</v>
      </c>
      <c r="BS69" s="243">
        <f t="shared" ca="1" si="65"/>
        <v>0</v>
      </c>
      <c r="BT69" s="243">
        <f t="shared" ca="1" si="65"/>
        <v>0</v>
      </c>
      <c r="BU69" s="243">
        <f t="shared" ca="1" si="65"/>
        <v>0</v>
      </c>
      <c r="BV69" s="243">
        <f t="shared" ca="1" si="65"/>
        <v>0</v>
      </c>
      <c r="BW69" s="243">
        <f t="shared" ca="1" si="65"/>
        <v>0</v>
      </c>
      <c r="BX69" s="243">
        <f t="shared" ca="1" si="65"/>
        <v>0</v>
      </c>
      <c r="BY69" s="243">
        <f t="shared" ca="1" si="65"/>
        <v>0</v>
      </c>
      <c r="BZ69" s="243">
        <f t="shared" ca="1" si="65"/>
        <v>0</v>
      </c>
      <c r="CA69" s="243">
        <f t="shared" ca="1" si="65"/>
        <v>0</v>
      </c>
      <c r="CB69" s="243">
        <f t="shared" ca="1" si="65"/>
        <v>0</v>
      </c>
      <c r="CC69" s="243">
        <f t="shared" ca="1" si="65"/>
        <v>0</v>
      </c>
      <c r="CD69" s="243">
        <f t="shared" ca="1" si="65"/>
        <v>0</v>
      </c>
      <c r="CE69" s="243">
        <f t="shared" ca="1" si="65"/>
        <v>0</v>
      </c>
      <c r="CF69" s="243">
        <f t="shared" ca="1" si="65"/>
        <v>0</v>
      </c>
      <c r="CG69" s="243">
        <f t="shared" ca="1" si="65"/>
        <v>0</v>
      </c>
      <c r="CH69" s="243">
        <f t="shared" ca="1" si="65"/>
        <v>0</v>
      </c>
      <c r="CI69" s="243">
        <f t="shared" ca="1" si="65"/>
        <v>0</v>
      </c>
      <c r="CJ69" s="243">
        <f t="shared" ca="1" si="64"/>
        <v>0</v>
      </c>
      <c r="CK69" s="243">
        <f t="shared" ca="1" si="64"/>
        <v>0</v>
      </c>
      <c r="CL69" s="243">
        <f t="shared" ca="1" si="64"/>
        <v>0</v>
      </c>
      <c r="CM69" s="243">
        <f t="shared" ca="1" si="64"/>
        <v>0</v>
      </c>
      <c r="CN69" s="243">
        <f t="shared" ca="1" si="64"/>
        <v>0</v>
      </c>
      <c r="CO69" s="243">
        <f t="shared" ca="1" si="64"/>
        <v>0</v>
      </c>
      <c r="CP69" s="243">
        <f t="shared" ca="1" si="64"/>
        <v>0</v>
      </c>
      <c r="CQ69" s="243">
        <f t="shared" ca="1" si="64"/>
        <v>0</v>
      </c>
      <c r="CR69" s="243">
        <f t="shared" ca="1" si="64"/>
        <v>0</v>
      </c>
      <c r="CS69" s="243">
        <f t="shared" ca="1" si="64"/>
        <v>0</v>
      </c>
      <c r="CT69" s="243">
        <f t="shared" ca="1" si="64"/>
        <v>0</v>
      </c>
      <c r="CU69" s="243">
        <f t="shared" ca="1" si="64"/>
        <v>0</v>
      </c>
      <c r="CV69" s="243">
        <f t="shared" ca="1" si="64"/>
        <v>0</v>
      </c>
      <c r="CW69" s="243">
        <f t="shared" ca="1" si="64"/>
        <v>0</v>
      </c>
      <c r="CX69" s="243">
        <f t="shared" ca="1" si="64"/>
        <v>0</v>
      </c>
      <c r="CY69" s="243">
        <f t="shared" ca="1" si="64"/>
        <v>0</v>
      </c>
      <c r="CZ69" s="243">
        <f t="shared" ca="1" si="64"/>
        <v>0</v>
      </c>
      <c r="DA69" s="243">
        <f t="shared" ca="1" si="64"/>
        <v>0</v>
      </c>
      <c r="DB69" s="243">
        <f t="shared" ca="1" si="64"/>
        <v>0</v>
      </c>
      <c r="DC69" s="243">
        <f t="shared" ca="1" si="64"/>
        <v>0</v>
      </c>
      <c r="DE69" s="113" t="str">
        <f t="shared" ca="1" si="20"/>
        <v>E.2.5.</v>
      </c>
      <c r="DF69">
        <f t="shared" ca="1" si="66"/>
        <v>1</v>
      </c>
      <c r="DG69">
        <f t="shared" ca="1" si="60"/>
        <v>21</v>
      </c>
      <c r="DH69">
        <v>0</v>
      </c>
    </row>
    <row r="70" spans="1:112" hidden="1">
      <c r="A70" s="68">
        <v>58</v>
      </c>
      <c r="B70" s="240" t="str">
        <f t="shared" ca="1" si="12"/>
        <v>E.2.6.</v>
      </c>
      <c r="C70" s="241" t="str">
        <f t="shared" ca="1" si="13"/>
        <v>Veikla</v>
      </c>
      <c r="D70" s="244"/>
      <c r="E70" s="242">
        <f t="shared" ca="1" si="14"/>
        <v>0.21</v>
      </c>
      <c r="F70" s="171">
        <f ca="1">H70+NPV(FD,I70:INDEX(I70:DC70,PAL))</f>
        <v>0</v>
      </c>
      <c r="G70" s="171">
        <f ca="1">SUMIF($H$5:$DC$5,"&lt;="&amp;PAL,$H70:$DC70)</f>
        <v>0</v>
      </c>
      <c r="H70" s="243">
        <f t="shared" ca="1" si="58"/>
        <v>0</v>
      </c>
      <c r="I70" s="243">
        <f t="shared" ca="1" si="58"/>
        <v>0</v>
      </c>
      <c r="J70" s="243">
        <f t="shared" ca="1" si="58"/>
        <v>0</v>
      </c>
      <c r="K70" s="243">
        <f t="shared" ca="1" si="58"/>
        <v>0</v>
      </c>
      <c r="L70" s="243">
        <f t="shared" ca="1" si="58"/>
        <v>0</v>
      </c>
      <c r="M70" s="243">
        <f t="shared" ca="1" si="58"/>
        <v>0</v>
      </c>
      <c r="N70" s="243">
        <f t="shared" ca="1" si="58"/>
        <v>0</v>
      </c>
      <c r="O70" s="243">
        <f t="shared" ca="1" si="58"/>
        <v>0</v>
      </c>
      <c r="P70" s="243">
        <f t="shared" ca="1" si="58"/>
        <v>0</v>
      </c>
      <c r="Q70" s="243">
        <f t="shared" ca="1" si="58"/>
        <v>0</v>
      </c>
      <c r="R70" s="243">
        <f t="shared" ca="1" si="58"/>
        <v>0</v>
      </c>
      <c r="S70" s="243">
        <f t="shared" ca="1" si="58"/>
        <v>0</v>
      </c>
      <c r="T70" s="243">
        <f t="shared" ca="1" si="58"/>
        <v>0</v>
      </c>
      <c r="U70" s="243">
        <f t="shared" ca="1" si="58"/>
        <v>0</v>
      </c>
      <c r="V70" s="243">
        <f t="shared" ca="1" si="58"/>
        <v>0</v>
      </c>
      <c r="W70" s="243">
        <f t="shared" ca="1" si="58"/>
        <v>0</v>
      </c>
      <c r="X70" s="243">
        <f t="shared" ca="1" si="65"/>
        <v>0</v>
      </c>
      <c r="Y70" s="243">
        <f t="shared" ca="1" si="65"/>
        <v>0</v>
      </c>
      <c r="Z70" s="243">
        <f t="shared" ca="1" si="65"/>
        <v>0</v>
      </c>
      <c r="AA70" s="243">
        <f t="shared" ca="1" si="65"/>
        <v>0</v>
      </c>
      <c r="AB70" s="243">
        <f t="shared" ca="1" si="65"/>
        <v>0</v>
      </c>
      <c r="AC70" s="243">
        <f t="shared" ca="1" si="65"/>
        <v>0</v>
      </c>
      <c r="AD70" s="243">
        <f t="shared" ca="1" si="65"/>
        <v>0</v>
      </c>
      <c r="AE70" s="243">
        <f t="shared" ca="1" si="65"/>
        <v>0</v>
      </c>
      <c r="AF70" s="243">
        <f t="shared" ca="1" si="65"/>
        <v>0</v>
      </c>
      <c r="AG70" s="243">
        <f t="shared" ca="1" si="65"/>
        <v>0</v>
      </c>
      <c r="AH70" s="243">
        <f t="shared" ca="1" si="65"/>
        <v>0</v>
      </c>
      <c r="AI70" s="243">
        <f t="shared" ca="1" si="65"/>
        <v>0</v>
      </c>
      <c r="AJ70" s="243">
        <f t="shared" ca="1" si="65"/>
        <v>0</v>
      </c>
      <c r="AK70" s="243">
        <f t="shared" ca="1" si="65"/>
        <v>0</v>
      </c>
      <c r="AL70" s="243">
        <f t="shared" ca="1" si="65"/>
        <v>0</v>
      </c>
      <c r="AM70" s="243">
        <f t="shared" ca="1" si="65"/>
        <v>0</v>
      </c>
      <c r="AN70" s="243">
        <f t="shared" ca="1" si="65"/>
        <v>0</v>
      </c>
      <c r="AO70" s="243">
        <f t="shared" ca="1" si="65"/>
        <v>0</v>
      </c>
      <c r="AP70" s="243">
        <f t="shared" ca="1" si="65"/>
        <v>0</v>
      </c>
      <c r="AQ70" s="243">
        <f t="shared" ca="1" si="65"/>
        <v>0</v>
      </c>
      <c r="AR70" s="243">
        <f t="shared" ca="1" si="65"/>
        <v>0</v>
      </c>
      <c r="AS70" s="243">
        <f t="shared" ca="1" si="65"/>
        <v>0</v>
      </c>
      <c r="AT70" s="243">
        <f t="shared" ca="1" si="65"/>
        <v>0</v>
      </c>
      <c r="AU70" s="243">
        <f t="shared" ca="1" si="65"/>
        <v>0</v>
      </c>
      <c r="AV70" s="243">
        <f t="shared" ca="1" si="65"/>
        <v>0</v>
      </c>
      <c r="AW70" s="243">
        <f t="shared" ca="1" si="65"/>
        <v>0</v>
      </c>
      <c r="AX70" s="243">
        <f t="shared" ca="1" si="65"/>
        <v>0</v>
      </c>
      <c r="AY70" s="243">
        <f t="shared" ca="1" si="65"/>
        <v>0</v>
      </c>
      <c r="AZ70" s="243">
        <f t="shared" ca="1" si="65"/>
        <v>0</v>
      </c>
      <c r="BA70" s="243">
        <f t="shared" ca="1" si="65"/>
        <v>0</v>
      </c>
      <c r="BB70" s="243">
        <f t="shared" ca="1" si="65"/>
        <v>0</v>
      </c>
      <c r="BC70" s="243">
        <f t="shared" ca="1" si="65"/>
        <v>0</v>
      </c>
      <c r="BD70" s="243">
        <f t="shared" ca="1" si="65"/>
        <v>0</v>
      </c>
      <c r="BE70" s="243">
        <f t="shared" ca="1" si="65"/>
        <v>0</v>
      </c>
      <c r="BF70" s="243">
        <f t="shared" ca="1" si="65"/>
        <v>0</v>
      </c>
      <c r="BG70" s="243">
        <f t="shared" ca="1" si="65"/>
        <v>0</v>
      </c>
      <c r="BH70" s="243">
        <f t="shared" ca="1" si="65"/>
        <v>0</v>
      </c>
      <c r="BI70" s="243">
        <f t="shared" ca="1" si="65"/>
        <v>0</v>
      </c>
      <c r="BJ70" s="243">
        <f t="shared" ca="1" si="65"/>
        <v>0</v>
      </c>
      <c r="BK70" s="243">
        <f t="shared" ca="1" si="65"/>
        <v>0</v>
      </c>
      <c r="BL70" s="243">
        <f t="shared" ca="1" si="65"/>
        <v>0</v>
      </c>
      <c r="BM70" s="243">
        <f t="shared" ca="1" si="65"/>
        <v>0</v>
      </c>
      <c r="BN70" s="243">
        <f t="shared" ca="1" si="65"/>
        <v>0</v>
      </c>
      <c r="BO70" s="243">
        <f t="shared" ca="1" si="65"/>
        <v>0</v>
      </c>
      <c r="BP70" s="243">
        <f t="shared" ca="1" si="65"/>
        <v>0</v>
      </c>
      <c r="BQ70" s="243">
        <f t="shared" ca="1" si="65"/>
        <v>0</v>
      </c>
      <c r="BR70" s="243">
        <f t="shared" ca="1" si="65"/>
        <v>0</v>
      </c>
      <c r="BS70" s="243">
        <f t="shared" ca="1" si="65"/>
        <v>0</v>
      </c>
      <c r="BT70" s="243">
        <f t="shared" ca="1" si="65"/>
        <v>0</v>
      </c>
      <c r="BU70" s="243">
        <f t="shared" ca="1" si="65"/>
        <v>0</v>
      </c>
      <c r="BV70" s="243">
        <f t="shared" ca="1" si="65"/>
        <v>0</v>
      </c>
      <c r="BW70" s="243">
        <f t="shared" ca="1" si="65"/>
        <v>0</v>
      </c>
      <c r="BX70" s="243">
        <f t="shared" ca="1" si="65"/>
        <v>0</v>
      </c>
      <c r="BY70" s="243">
        <f t="shared" ca="1" si="65"/>
        <v>0</v>
      </c>
      <c r="BZ70" s="243">
        <f t="shared" ca="1" si="65"/>
        <v>0</v>
      </c>
      <c r="CA70" s="243">
        <f t="shared" ca="1" si="65"/>
        <v>0</v>
      </c>
      <c r="CB70" s="243">
        <f t="shared" ca="1" si="65"/>
        <v>0</v>
      </c>
      <c r="CC70" s="243">
        <f t="shared" ca="1" si="65"/>
        <v>0</v>
      </c>
      <c r="CD70" s="243">
        <f t="shared" ca="1" si="65"/>
        <v>0</v>
      </c>
      <c r="CE70" s="243">
        <f t="shared" ca="1" si="65"/>
        <v>0</v>
      </c>
      <c r="CF70" s="243">
        <f t="shared" ca="1" si="65"/>
        <v>0</v>
      </c>
      <c r="CG70" s="243">
        <f t="shared" ca="1" si="65"/>
        <v>0</v>
      </c>
      <c r="CH70" s="243">
        <f t="shared" ca="1" si="65"/>
        <v>0</v>
      </c>
      <c r="CI70" s="243">
        <f t="shared" ca="1" si="65"/>
        <v>0</v>
      </c>
      <c r="CJ70" s="243">
        <f t="shared" ca="1" si="64"/>
        <v>0</v>
      </c>
      <c r="CK70" s="243">
        <f t="shared" ca="1" si="64"/>
        <v>0</v>
      </c>
      <c r="CL70" s="243">
        <f t="shared" ca="1" si="64"/>
        <v>0</v>
      </c>
      <c r="CM70" s="243">
        <f t="shared" ca="1" si="64"/>
        <v>0</v>
      </c>
      <c r="CN70" s="243">
        <f t="shared" ca="1" si="64"/>
        <v>0</v>
      </c>
      <c r="CO70" s="243">
        <f t="shared" ca="1" si="64"/>
        <v>0</v>
      </c>
      <c r="CP70" s="243">
        <f t="shared" ca="1" si="64"/>
        <v>0</v>
      </c>
      <c r="CQ70" s="243">
        <f t="shared" ca="1" si="64"/>
        <v>0</v>
      </c>
      <c r="CR70" s="243">
        <f t="shared" ca="1" si="64"/>
        <v>0</v>
      </c>
      <c r="CS70" s="243">
        <f t="shared" ca="1" si="64"/>
        <v>0</v>
      </c>
      <c r="CT70" s="243">
        <f t="shared" ca="1" si="64"/>
        <v>0</v>
      </c>
      <c r="CU70" s="243">
        <f t="shared" ca="1" si="64"/>
        <v>0</v>
      </c>
      <c r="CV70" s="243">
        <f t="shared" ca="1" si="64"/>
        <v>0</v>
      </c>
      <c r="CW70" s="243">
        <f t="shared" ca="1" si="64"/>
        <v>0</v>
      </c>
      <c r="CX70" s="243">
        <f t="shared" ca="1" si="64"/>
        <v>0</v>
      </c>
      <c r="CY70" s="243">
        <f t="shared" ca="1" si="64"/>
        <v>0</v>
      </c>
      <c r="CZ70" s="243">
        <f t="shared" ca="1" si="64"/>
        <v>0</v>
      </c>
      <c r="DA70" s="243">
        <f t="shared" ca="1" si="64"/>
        <v>0</v>
      </c>
      <c r="DB70" s="243">
        <f t="shared" ca="1" si="64"/>
        <v>0</v>
      </c>
      <c r="DC70" s="243">
        <f t="shared" ca="1" si="64"/>
        <v>0</v>
      </c>
      <c r="DE70" s="113" t="str">
        <f t="shared" ca="1" si="20"/>
        <v>E.2.6.</v>
      </c>
      <c r="DF70">
        <f t="shared" ca="1" si="66"/>
        <v>1</v>
      </c>
      <c r="DG70">
        <f t="shared" ref="DG70:DG76" ca="1" si="67">OFFSET(INDIRECT("'"&amp;Opt_alt&amp;"'!H12"),$A70,DG$5)</f>
        <v>21</v>
      </c>
      <c r="DH70">
        <v>0</v>
      </c>
    </row>
    <row r="71" spans="1:112" hidden="1">
      <c r="A71" s="68">
        <v>59</v>
      </c>
      <c r="B71" s="240" t="str">
        <f t="shared" ca="1" si="12"/>
        <v>E.2.7.</v>
      </c>
      <c r="C71" s="241" t="str">
        <f t="shared" ca="1" si="13"/>
        <v>Veikla</v>
      </c>
      <c r="D71" s="244"/>
      <c r="E71" s="242">
        <f t="shared" ca="1" si="14"/>
        <v>0.21</v>
      </c>
      <c r="F71" s="171">
        <f ca="1">H71+NPV(FD,I71:INDEX(I71:DC71,PAL))</f>
        <v>0</v>
      </c>
      <c r="G71" s="171">
        <f ca="1">SUMIF($H$5:$DC$5,"&lt;="&amp;PAL,$H71:$DC71)</f>
        <v>0</v>
      </c>
      <c r="H71" s="243">
        <f t="shared" ca="1" si="58"/>
        <v>0</v>
      </c>
      <c r="I71" s="243">
        <f t="shared" ca="1" si="58"/>
        <v>0</v>
      </c>
      <c r="J71" s="243">
        <f t="shared" ca="1" si="58"/>
        <v>0</v>
      </c>
      <c r="K71" s="243">
        <f t="shared" ca="1" si="58"/>
        <v>0</v>
      </c>
      <c r="L71" s="243">
        <f t="shared" ca="1" si="58"/>
        <v>0</v>
      </c>
      <c r="M71" s="243">
        <f t="shared" ca="1" si="58"/>
        <v>0</v>
      </c>
      <c r="N71" s="243">
        <f t="shared" ca="1" si="58"/>
        <v>0</v>
      </c>
      <c r="O71" s="243">
        <f t="shared" ca="1" si="58"/>
        <v>0</v>
      </c>
      <c r="P71" s="243">
        <f t="shared" ca="1" si="58"/>
        <v>0</v>
      </c>
      <c r="Q71" s="243">
        <f t="shared" ca="1" si="58"/>
        <v>0</v>
      </c>
      <c r="R71" s="243">
        <f t="shared" ca="1" si="58"/>
        <v>0</v>
      </c>
      <c r="S71" s="243">
        <f t="shared" ca="1" si="58"/>
        <v>0</v>
      </c>
      <c r="T71" s="243">
        <f t="shared" ca="1" si="58"/>
        <v>0</v>
      </c>
      <c r="U71" s="243">
        <f t="shared" ca="1" si="58"/>
        <v>0</v>
      </c>
      <c r="V71" s="243">
        <f t="shared" ca="1" si="58"/>
        <v>0</v>
      </c>
      <c r="W71" s="243">
        <f t="shared" ca="1" si="58"/>
        <v>0</v>
      </c>
      <c r="X71" s="243">
        <f t="shared" ca="1" si="65"/>
        <v>0</v>
      </c>
      <c r="Y71" s="243">
        <f t="shared" ca="1" si="65"/>
        <v>0</v>
      </c>
      <c r="Z71" s="243">
        <f t="shared" ca="1" si="65"/>
        <v>0</v>
      </c>
      <c r="AA71" s="243">
        <f t="shared" ca="1" si="65"/>
        <v>0</v>
      </c>
      <c r="AB71" s="243">
        <f t="shared" ca="1" si="65"/>
        <v>0</v>
      </c>
      <c r="AC71" s="243">
        <f t="shared" ca="1" si="65"/>
        <v>0</v>
      </c>
      <c r="AD71" s="243">
        <f t="shared" ca="1" si="65"/>
        <v>0</v>
      </c>
      <c r="AE71" s="243">
        <f t="shared" ca="1" si="65"/>
        <v>0</v>
      </c>
      <c r="AF71" s="243">
        <f t="shared" ca="1" si="65"/>
        <v>0</v>
      </c>
      <c r="AG71" s="243">
        <f t="shared" ca="1" si="65"/>
        <v>0</v>
      </c>
      <c r="AH71" s="243">
        <f t="shared" ca="1" si="65"/>
        <v>0</v>
      </c>
      <c r="AI71" s="243">
        <f t="shared" ca="1" si="65"/>
        <v>0</v>
      </c>
      <c r="AJ71" s="243">
        <f t="shared" ca="1" si="65"/>
        <v>0</v>
      </c>
      <c r="AK71" s="243">
        <f t="shared" ca="1" si="65"/>
        <v>0</v>
      </c>
      <c r="AL71" s="243">
        <f t="shared" ca="1" si="65"/>
        <v>0</v>
      </c>
      <c r="AM71" s="243">
        <f t="shared" ca="1" si="65"/>
        <v>0</v>
      </c>
      <c r="AN71" s="243">
        <f t="shared" ca="1" si="65"/>
        <v>0</v>
      </c>
      <c r="AO71" s="243">
        <f t="shared" ca="1" si="65"/>
        <v>0</v>
      </c>
      <c r="AP71" s="243">
        <f t="shared" ca="1" si="65"/>
        <v>0</v>
      </c>
      <c r="AQ71" s="243">
        <f t="shared" ca="1" si="65"/>
        <v>0</v>
      </c>
      <c r="AR71" s="243">
        <f t="shared" ca="1" si="65"/>
        <v>0</v>
      </c>
      <c r="AS71" s="243">
        <f t="shared" ca="1" si="65"/>
        <v>0</v>
      </c>
      <c r="AT71" s="243">
        <f t="shared" ca="1" si="65"/>
        <v>0</v>
      </c>
      <c r="AU71" s="243">
        <f t="shared" ca="1" si="65"/>
        <v>0</v>
      </c>
      <c r="AV71" s="243">
        <f t="shared" ca="1" si="65"/>
        <v>0</v>
      </c>
      <c r="AW71" s="243">
        <f t="shared" ca="1" si="65"/>
        <v>0</v>
      </c>
      <c r="AX71" s="243">
        <f t="shared" ca="1" si="65"/>
        <v>0</v>
      </c>
      <c r="AY71" s="243">
        <f t="shared" ca="1" si="65"/>
        <v>0</v>
      </c>
      <c r="AZ71" s="243">
        <f t="shared" ca="1" si="65"/>
        <v>0</v>
      </c>
      <c r="BA71" s="243">
        <f t="shared" ca="1" si="65"/>
        <v>0</v>
      </c>
      <c r="BB71" s="243">
        <f t="shared" ca="1" si="65"/>
        <v>0</v>
      </c>
      <c r="BC71" s="243">
        <f t="shared" ca="1" si="65"/>
        <v>0</v>
      </c>
      <c r="BD71" s="243">
        <f t="shared" ca="1" si="65"/>
        <v>0</v>
      </c>
      <c r="BE71" s="243">
        <f t="shared" ca="1" si="65"/>
        <v>0</v>
      </c>
      <c r="BF71" s="243">
        <f t="shared" ca="1" si="65"/>
        <v>0</v>
      </c>
      <c r="BG71" s="243">
        <f t="shared" ca="1" si="65"/>
        <v>0</v>
      </c>
      <c r="BH71" s="243">
        <f t="shared" ca="1" si="65"/>
        <v>0</v>
      </c>
      <c r="BI71" s="243">
        <f t="shared" ca="1" si="65"/>
        <v>0</v>
      </c>
      <c r="BJ71" s="243">
        <f t="shared" ca="1" si="65"/>
        <v>0</v>
      </c>
      <c r="BK71" s="243">
        <f t="shared" ca="1" si="65"/>
        <v>0</v>
      </c>
      <c r="BL71" s="243">
        <f t="shared" ca="1" si="65"/>
        <v>0</v>
      </c>
      <c r="BM71" s="243">
        <f t="shared" ca="1" si="65"/>
        <v>0</v>
      </c>
      <c r="BN71" s="243">
        <f t="shared" ca="1" si="65"/>
        <v>0</v>
      </c>
      <c r="BO71" s="243">
        <f t="shared" ca="1" si="65"/>
        <v>0</v>
      </c>
      <c r="BP71" s="243">
        <f t="shared" ca="1" si="65"/>
        <v>0</v>
      </c>
      <c r="BQ71" s="243">
        <f t="shared" ca="1" si="65"/>
        <v>0</v>
      </c>
      <c r="BR71" s="243">
        <f t="shared" ca="1" si="65"/>
        <v>0</v>
      </c>
      <c r="BS71" s="243">
        <f t="shared" ca="1" si="65"/>
        <v>0</v>
      </c>
      <c r="BT71" s="243">
        <f t="shared" ca="1" si="65"/>
        <v>0</v>
      </c>
      <c r="BU71" s="243">
        <f t="shared" ca="1" si="65"/>
        <v>0</v>
      </c>
      <c r="BV71" s="243">
        <f t="shared" ca="1" si="65"/>
        <v>0</v>
      </c>
      <c r="BW71" s="243">
        <f t="shared" ca="1" si="65"/>
        <v>0</v>
      </c>
      <c r="BX71" s="243">
        <f t="shared" ca="1" si="65"/>
        <v>0</v>
      </c>
      <c r="BY71" s="243">
        <f t="shared" ca="1" si="65"/>
        <v>0</v>
      </c>
      <c r="BZ71" s="243">
        <f t="shared" ca="1" si="65"/>
        <v>0</v>
      </c>
      <c r="CA71" s="243">
        <f t="shared" ca="1" si="65"/>
        <v>0</v>
      </c>
      <c r="CB71" s="243">
        <f t="shared" ca="1" si="65"/>
        <v>0</v>
      </c>
      <c r="CC71" s="243">
        <f t="shared" ca="1" si="65"/>
        <v>0</v>
      </c>
      <c r="CD71" s="243">
        <f t="shared" ca="1" si="65"/>
        <v>0</v>
      </c>
      <c r="CE71" s="243">
        <f t="shared" ca="1" si="65"/>
        <v>0</v>
      </c>
      <c r="CF71" s="243">
        <f t="shared" ca="1" si="65"/>
        <v>0</v>
      </c>
      <c r="CG71" s="243">
        <f t="shared" ca="1" si="65"/>
        <v>0</v>
      </c>
      <c r="CH71" s="243">
        <f t="shared" ca="1" si="65"/>
        <v>0</v>
      </c>
      <c r="CI71" s="243">
        <f t="shared" ref="CI71:DC78" ca="1" si="68">OFFSET(INDIRECT("'"&amp;Opt_alt&amp;"'!H12"),$A71,CI$5)*$DF71</f>
        <v>0</v>
      </c>
      <c r="CJ71" s="243">
        <f t="shared" ca="1" si="68"/>
        <v>0</v>
      </c>
      <c r="CK71" s="243">
        <f t="shared" ca="1" si="68"/>
        <v>0</v>
      </c>
      <c r="CL71" s="243">
        <f t="shared" ca="1" si="68"/>
        <v>0</v>
      </c>
      <c r="CM71" s="243">
        <f t="shared" ca="1" si="68"/>
        <v>0</v>
      </c>
      <c r="CN71" s="243">
        <f t="shared" ca="1" si="68"/>
        <v>0</v>
      </c>
      <c r="CO71" s="243">
        <f t="shared" ca="1" si="68"/>
        <v>0</v>
      </c>
      <c r="CP71" s="243">
        <f t="shared" ca="1" si="68"/>
        <v>0</v>
      </c>
      <c r="CQ71" s="243">
        <f t="shared" ca="1" si="68"/>
        <v>0</v>
      </c>
      <c r="CR71" s="243">
        <f t="shared" ca="1" si="68"/>
        <v>0</v>
      </c>
      <c r="CS71" s="243">
        <f t="shared" ca="1" si="68"/>
        <v>0</v>
      </c>
      <c r="CT71" s="243">
        <f t="shared" ca="1" si="68"/>
        <v>0</v>
      </c>
      <c r="CU71" s="243">
        <f t="shared" ca="1" si="68"/>
        <v>0</v>
      </c>
      <c r="CV71" s="243">
        <f t="shared" ca="1" si="68"/>
        <v>0</v>
      </c>
      <c r="CW71" s="243">
        <f t="shared" ca="1" si="68"/>
        <v>0</v>
      </c>
      <c r="CX71" s="243">
        <f t="shared" ca="1" si="68"/>
        <v>0</v>
      </c>
      <c r="CY71" s="243">
        <f t="shared" ca="1" si="68"/>
        <v>0</v>
      </c>
      <c r="CZ71" s="243">
        <f t="shared" ca="1" si="68"/>
        <v>0</v>
      </c>
      <c r="DA71" s="243">
        <f t="shared" ca="1" si="68"/>
        <v>0</v>
      </c>
      <c r="DB71" s="243">
        <f t="shared" ca="1" si="68"/>
        <v>0</v>
      </c>
      <c r="DC71" s="243">
        <f t="shared" ca="1" si="68"/>
        <v>0</v>
      </c>
      <c r="DE71" s="113" t="str">
        <f t="shared" ca="1" si="20"/>
        <v>E.2.7.</v>
      </c>
      <c r="DF71">
        <f t="shared" ca="1" si="66"/>
        <v>1</v>
      </c>
      <c r="DG71">
        <f t="shared" ca="1" si="67"/>
        <v>21</v>
      </c>
      <c r="DH71">
        <v>0</v>
      </c>
    </row>
    <row r="72" spans="1:112" hidden="1">
      <c r="A72" s="68">
        <v>60</v>
      </c>
      <c r="B72" s="240" t="str">
        <f t="shared" ca="1" si="12"/>
        <v>E.2.8.</v>
      </c>
      <c r="C72" s="241" t="str">
        <f t="shared" ca="1" si="13"/>
        <v>Veikla</v>
      </c>
      <c r="D72" s="244"/>
      <c r="E72" s="242">
        <f t="shared" ca="1" si="14"/>
        <v>0.21</v>
      </c>
      <c r="F72" s="171">
        <f ca="1">H72+NPV(FD,I72:INDEX(I72:DC72,PAL))</f>
        <v>0</v>
      </c>
      <c r="G72" s="171">
        <f ca="1">SUMIF($H$5:$DC$5,"&lt;="&amp;PAL,$H72:$DC72)</f>
        <v>0</v>
      </c>
      <c r="H72" s="243">
        <f t="shared" ca="1" si="58"/>
        <v>0</v>
      </c>
      <c r="I72" s="243">
        <f t="shared" ca="1" si="58"/>
        <v>0</v>
      </c>
      <c r="J72" s="243">
        <f t="shared" ca="1" si="58"/>
        <v>0</v>
      </c>
      <c r="K72" s="243">
        <f t="shared" ca="1" si="58"/>
        <v>0</v>
      </c>
      <c r="L72" s="243">
        <f t="shared" ca="1" si="58"/>
        <v>0</v>
      </c>
      <c r="M72" s="243">
        <f t="shared" ca="1" si="58"/>
        <v>0</v>
      </c>
      <c r="N72" s="243">
        <f t="shared" ca="1" si="58"/>
        <v>0</v>
      </c>
      <c r="O72" s="243">
        <f t="shared" ca="1" si="58"/>
        <v>0</v>
      </c>
      <c r="P72" s="243">
        <f t="shared" ca="1" si="58"/>
        <v>0</v>
      </c>
      <c r="Q72" s="243">
        <f t="shared" ca="1" si="58"/>
        <v>0</v>
      </c>
      <c r="R72" s="243">
        <f t="shared" ca="1" si="58"/>
        <v>0</v>
      </c>
      <c r="S72" s="243">
        <f t="shared" ca="1" si="58"/>
        <v>0</v>
      </c>
      <c r="T72" s="243">
        <f t="shared" ca="1" si="58"/>
        <v>0</v>
      </c>
      <c r="U72" s="243">
        <f t="shared" ca="1" si="58"/>
        <v>0</v>
      </c>
      <c r="V72" s="243">
        <f t="shared" ca="1" si="58"/>
        <v>0</v>
      </c>
      <c r="W72" s="243">
        <f t="shared" ca="1" si="58"/>
        <v>0</v>
      </c>
      <c r="X72" s="243">
        <f t="shared" ref="X72:CI79" ca="1" si="69">OFFSET(INDIRECT("'"&amp;Opt_alt&amp;"'!H12"),$A72,X$5)*$DF72</f>
        <v>0</v>
      </c>
      <c r="Y72" s="243">
        <f t="shared" ca="1" si="69"/>
        <v>0</v>
      </c>
      <c r="Z72" s="243">
        <f t="shared" ca="1" si="69"/>
        <v>0</v>
      </c>
      <c r="AA72" s="243">
        <f t="shared" ca="1" si="69"/>
        <v>0</v>
      </c>
      <c r="AB72" s="243">
        <f t="shared" ca="1" si="69"/>
        <v>0</v>
      </c>
      <c r="AC72" s="243">
        <f t="shared" ca="1" si="69"/>
        <v>0</v>
      </c>
      <c r="AD72" s="243">
        <f t="shared" ca="1" si="69"/>
        <v>0</v>
      </c>
      <c r="AE72" s="243">
        <f t="shared" ca="1" si="69"/>
        <v>0</v>
      </c>
      <c r="AF72" s="243">
        <f t="shared" ca="1" si="69"/>
        <v>0</v>
      </c>
      <c r="AG72" s="243">
        <f t="shared" ca="1" si="69"/>
        <v>0</v>
      </c>
      <c r="AH72" s="243">
        <f t="shared" ca="1" si="69"/>
        <v>0</v>
      </c>
      <c r="AI72" s="243">
        <f t="shared" ca="1" si="69"/>
        <v>0</v>
      </c>
      <c r="AJ72" s="243">
        <f t="shared" ca="1" si="69"/>
        <v>0</v>
      </c>
      <c r="AK72" s="243">
        <f t="shared" ca="1" si="69"/>
        <v>0</v>
      </c>
      <c r="AL72" s="243">
        <f t="shared" ca="1" si="69"/>
        <v>0</v>
      </c>
      <c r="AM72" s="243">
        <f t="shared" ca="1" si="69"/>
        <v>0</v>
      </c>
      <c r="AN72" s="243">
        <f t="shared" ca="1" si="69"/>
        <v>0</v>
      </c>
      <c r="AO72" s="243">
        <f t="shared" ca="1" si="69"/>
        <v>0</v>
      </c>
      <c r="AP72" s="243">
        <f t="shared" ca="1" si="69"/>
        <v>0</v>
      </c>
      <c r="AQ72" s="243">
        <f t="shared" ca="1" si="69"/>
        <v>0</v>
      </c>
      <c r="AR72" s="243">
        <f t="shared" ca="1" si="69"/>
        <v>0</v>
      </c>
      <c r="AS72" s="243">
        <f t="shared" ca="1" si="69"/>
        <v>0</v>
      </c>
      <c r="AT72" s="243">
        <f t="shared" ca="1" si="69"/>
        <v>0</v>
      </c>
      <c r="AU72" s="243">
        <f t="shared" ca="1" si="69"/>
        <v>0</v>
      </c>
      <c r="AV72" s="243">
        <f t="shared" ca="1" si="69"/>
        <v>0</v>
      </c>
      <c r="AW72" s="243">
        <f t="shared" ca="1" si="69"/>
        <v>0</v>
      </c>
      <c r="AX72" s="243">
        <f t="shared" ca="1" si="69"/>
        <v>0</v>
      </c>
      <c r="AY72" s="243">
        <f t="shared" ca="1" si="69"/>
        <v>0</v>
      </c>
      <c r="AZ72" s="243">
        <f t="shared" ca="1" si="69"/>
        <v>0</v>
      </c>
      <c r="BA72" s="243">
        <f t="shared" ca="1" si="69"/>
        <v>0</v>
      </c>
      <c r="BB72" s="243">
        <f t="shared" ca="1" si="69"/>
        <v>0</v>
      </c>
      <c r="BC72" s="243">
        <f t="shared" ca="1" si="69"/>
        <v>0</v>
      </c>
      <c r="BD72" s="243">
        <f t="shared" ca="1" si="69"/>
        <v>0</v>
      </c>
      <c r="BE72" s="243">
        <f t="shared" ca="1" si="69"/>
        <v>0</v>
      </c>
      <c r="BF72" s="243">
        <f t="shared" ca="1" si="69"/>
        <v>0</v>
      </c>
      <c r="BG72" s="243">
        <f t="shared" ca="1" si="69"/>
        <v>0</v>
      </c>
      <c r="BH72" s="243">
        <f t="shared" ca="1" si="69"/>
        <v>0</v>
      </c>
      <c r="BI72" s="243">
        <f t="shared" ca="1" si="69"/>
        <v>0</v>
      </c>
      <c r="BJ72" s="243">
        <f t="shared" ca="1" si="69"/>
        <v>0</v>
      </c>
      <c r="BK72" s="243">
        <f t="shared" ca="1" si="69"/>
        <v>0</v>
      </c>
      <c r="BL72" s="243">
        <f t="shared" ca="1" si="69"/>
        <v>0</v>
      </c>
      <c r="BM72" s="243">
        <f t="shared" ca="1" si="69"/>
        <v>0</v>
      </c>
      <c r="BN72" s="243">
        <f t="shared" ca="1" si="69"/>
        <v>0</v>
      </c>
      <c r="BO72" s="243">
        <f t="shared" ca="1" si="69"/>
        <v>0</v>
      </c>
      <c r="BP72" s="243">
        <f t="shared" ca="1" si="69"/>
        <v>0</v>
      </c>
      <c r="BQ72" s="243">
        <f t="shared" ca="1" si="69"/>
        <v>0</v>
      </c>
      <c r="BR72" s="243">
        <f t="shared" ca="1" si="69"/>
        <v>0</v>
      </c>
      <c r="BS72" s="243">
        <f t="shared" ca="1" si="69"/>
        <v>0</v>
      </c>
      <c r="BT72" s="243">
        <f t="shared" ca="1" si="69"/>
        <v>0</v>
      </c>
      <c r="BU72" s="243">
        <f t="shared" ca="1" si="69"/>
        <v>0</v>
      </c>
      <c r="BV72" s="243">
        <f t="shared" ca="1" si="69"/>
        <v>0</v>
      </c>
      <c r="BW72" s="243">
        <f t="shared" ca="1" si="69"/>
        <v>0</v>
      </c>
      <c r="BX72" s="243">
        <f t="shared" ca="1" si="69"/>
        <v>0</v>
      </c>
      <c r="BY72" s="243">
        <f t="shared" ca="1" si="69"/>
        <v>0</v>
      </c>
      <c r="BZ72" s="243">
        <f t="shared" ca="1" si="69"/>
        <v>0</v>
      </c>
      <c r="CA72" s="243">
        <f t="shared" ca="1" si="69"/>
        <v>0</v>
      </c>
      <c r="CB72" s="243">
        <f t="shared" ca="1" si="69"/>
        <v>0</v>
      </c>
      <c r="CC72" s="243">
        <f t="shared" ca="1" si="69"/>
        <v>0</v>
      </c>
      <c r="CD72" s="243">
        <f t="shared" ca="1" si="69"/>
        <v>0</v>
      </c>
      <c r="CE72" s="243">
        <f t="shared" ca="1" si="69"/>
        <v>0</v>
      </c>
      <c r="CF72" s="243">
        <f t="shared" ca="1" si="69"/>
        <v>0</v>
      </c>
      <c r="CG72" s="243">
        <f t="shared" ca="1" si="69"/>
        <v>0</v>
      </c>
      <c r="CH72" s="243">
        <f t="shared" ca="1" si="69"/>
        <v>0</v>
      </c>
      <c r="CI72" s="243">
        <f t="shared" ca="1" si="69"/>
        <v>0</v>
      </c>
      <c r="CJ72" s="243">
        <f t="shared" ca="1" si="68"/>
        <v>0</v>
      </c>
      <c r="CK72" s="243">
        <f t="shared" ca="1" si="68"/>
        <v>0</v>
      </c>
      <c r="CL72" s="243">
        <f t="shared" ca="1" si="68"/>
        <v>0</v>
      </c>
      <c r="CM72" s="243">
        <f t="shared" ca="1" si="68"/>
        <v>0</v>
      </c>
      <c r="CN72" s="243">
        <f t="shared" ca="1" si="68"/>
        <v>0</v>
      </c>
      <c r="CO72" s="243">
        <f t="shared" ca="1" si="68"/>
        <v>0</v>
      </c>
      <c r="CP72" s="243">
        <f t="shared" ca="1" si="68"/>
        <v>0</v>
      </c>
      <c r="CQ72" s="243">
        <f t="shared" ca="1" si="68"/>
        <v>0</v>
      </c>
      <c r="CR72" s="243">
        <f t="shared" ca="1" si="68"/>
        <v>0</v>
      </c>
      <c r="CS72" s="243">
        <f t="shared" ca="1" si="68"/>
        <v>0</v>
      </c>
      <c r="CT72" s="243">
        <f t="shared" ca="1" si="68"/>
        <v>0</v>
      </c>
      <c r="CU72" s="243">
        <f t="shared" ca="1" si="68"/>
        <v>0</v>
      </c>
      <c r="CV72" s="243">
        <f t="shared" ca="1" si="68"/>
        <v>0</v>
      </c>
      <c r="CW72" s="243">
        <f t="shared" ca="1" si="68"/>
        <v>0</v>
      </c>
      <c r="CX72" s="243">
        <f t="shared" ca="1" si="68"/>
        <v>0</v>
      </c>
      <c r="CY72" s="243">
        <f t="shared" ca="1" si="68"/>
        <v>0</v>
      </c>
      <c r="CZ72" s="243">
        <f t="shared" ca="1" si="68"/>
        <v>0</v>
      </c>
      <c r="DA72" s="243">
        <f t="shared" ca="1" si="68"/>
        <v>0</v>
      </c>
      <c r="DB72" s="243">
        <f t="shared" ca="1" si="68"/>
        <v>0</v>
      </c>
      <c r="DC72" s="243">
        <f t="shared" ca="1" si="68"/>
        <v>0</v>
      </c>
      <c r="DE72" s="113" t="str">
        <f t="shared" ca="1" si="20"/>
        <v>E.2.8.</v>
      </c>
      <c r="DF72">
        <f t="shared" ca="1" si="66"/>
        <v>1</v>
      </c>
      <c r="DG72">
        <f t="shared" ca="1" si="67"/>
        <v>21</v>
      </c>
      <c r="DH72">
        <v>0</v>
      </c>
    </row>
    <row r="73" spans="1:112" hidden="1">
      <c r="A73" s="68">
        <v>61</v>
      </c>
      <c r="B73" s="240" t="str">
        <f t="shared" ca="1" si="12"/>
        <v>E.2.9.</v>
      </c>
      <c r="C73" s="241" t="str">
        <f t="shared" ca="1" si="13"/>
        <v>Investicijos (privataus ir NVO sektoriaus)</v>
      </c>
      <c r="D73" s="244"/>
      <c r="E73" s="242">
        <f t="shared" ca="1" si="14"/>
        <v>0.21</v>
      </c>
      <c r="F73" s="171">
        <f ca="1">H73+NPV(FD,I73:INDEX(I73:DC73,PAL))</f>
        <v>0</v>
      </c>
      <c r="G73" s="171">
        <f ca="1">SUMIF($H$5:$DC$5,"&lt;="&amp;PAL,$H73:$DC73)</f>
        <v>0</v>
      </c>
      <c r="H73" s="243">
        <f t="shared" ca="1" si="58"/>
        <v>0</v>
      </c>
      <c r="I73" s="243">
        <f t="shared" ca="1" si="58"/>
        <v>0</v>
      </c>
      <c r="J73" s="243">
        <f t="shared" ca="1" si="58"/>
        <v>0</v>
      </c>
      <c r="K73" s="243">
        <f t="shared" ca="1" si="58"/>
        <v>0</v>
      </c>
      <c r="L73" s="243">
        <f t="shared" ca="1" si="58"/>
        <v>0</v>
      </c>
      <c r="M73" s="243">
        <f t="shared" ca="1" si="58"/>
        <v>0</v>
      </c>
      <c r="N73" s="243">
        <f t="shared" ca="1" si="58"/>
        <v>0</v>
      </c>
      <c r="O73" s="243">
        <f t="shared" ca="1" si="58"/>
        <v>0</v>
      </c>
      <c r="P73" s="243">
        <f t="shared" ca="1" si="58"/>
        <v>0</v>
      </c>
      <c r="Q73" s="243">
        <f t="shared" ca="1" si="58"/>
        <v>0</v>
      </c>
      <c r="R73" s="243">
        <f t="shared" ca="1" si="58"/>
        <v>0</v>
      </c>
      <c r="S73" s="243">
        <f t="shared" ca="1" si="58"/>
        <v>0</v>
      </c>
      <c r="T73" s="243">
        <f t="shared" ca="1" si="58"/>
        <v>0</v>
      </c>
      <c r="U73" s="243">
        <f t="shared" ca="1" si="58"/>
        <v>0</v>
      </c>
      <c r="V73" s="243">
        <f t="shared" ca="1" si="58"/>
        <v>0</v>
      </c>
      <c r="W73" s="243">
        <f t="shared" ca="1" si="58"/>
        <v>0</v>
      </c>
      <c r="X73" s="243">
        <f t="shared" ca="1" si="69"/>
        <v>0</v>
      </c>
      <c r="Y73" s="243">
        <f t="shared" ca="1" si="69"/>
        <v>0</v>
      </c>
      <c r="Z73" s="243">
        <f t="shared" ca="1" si="69"/>
        <v>0</v>
      </c>
      <c r="AA73" s="243">
        <f t="shared" ca="1" si="69"/>
        <v>0</v>
      </c>
      <c r="AB73" s="243">
        <f t="shared" ca="1" si="69"/>
        <v>0</v>
      </c>
      <c r="AC73" s="243">
        <f t="shared" ca="1" si="69"/>
        <v>0</v>
      </c>
      <c r="AD73" s="243">
        <f t="shared" ca="1" si="69"/>
        <v>0</v>
      </c>
      <c r="AE73" s="243">
        <f t="shared" ca="1" si="69"/>
        <v>0</v>
      </c>
      <c r="AF73" s="243">
        <f t="shared" ca="1" si="69"/>
        <v>0</v>
      </c>
      <c r="AG73" s="243">
        <f t="shared" ca="1" si="69"/>
        <v>0</v>
      </c>
      <c r="AH73" s="243">
        <f t="shared" ca="1" si="69"/>
        <v>0</v>
      </c>
      <c r="AI73" s="243">
        <f t="shared" ca="1" si="69"/>
        <v>0</v>
      </c>
      <c r="AJ73" s="243">
        <f t="shared" ca="1" si="69"/>
        <v>0</v>
      </c>
      <c r="AK73" s="243">
        <f t="shared" ca="1" si="69"/>
        <v>0</v>
      </c>
      <c r="AL73" s="243">
        <f t="shared" ca="1" si="69"/>
        <v>0</v>
      </c>
      <c r="AM73" s="243">
        <f t="shared" ca="1" si="69"/>
        <v>0</v>
      </c>
      <c r="AN73" s="243">
        <f t="shared" ca="1" si="69"/>
        <v>0</v>
      </c>
      <c r="AO73" s="243">
        <f t="shared" ca="1" si="69"/>
        <v>0</v>
      </c>
      <c r="AP73" s="243">
        <f t="shared" ca="1" si="69"/>
        <v>0</v>
      </c>
      <c r="AQ73" s="243">
        <f t="shared" ca="1" si="69"/>
        <v>0</v>
      </c>
      <c r="AR73" s="243">
        <f t="shared" ca="1" si="69"/>
        <v>0</v>
      </c>
      <c r="AS73" s="243">
        <f t="shared" ca="1" si="69"/>
        <v>0</v>
      </c>
      <c r="AT73" s="243">
        <f t="shared" ca="1" si="69"/>
        <v>0</v>
      </c>
      <c r="AU73" s="243">
        <f t="shared" ca="1" si="69"/>
        <v>0</v>
      </c>
      <c r="AV73" s="243">
        <f t="shared" ca="1" si="69"/>
        <v>0</v>
      </c>
      <c r="AW73" s="243">
        <f t="shared" ca="1" si="69"/>
        <v>0</v>
      </c>
      <c r="AX73" s="243">
        <f t="shared" ca="1" si="69"/>
        <v>0</v>
      </c>
      <c r="AY73" s="243">
        <f t="shared" ca="1" si="69"/>
        <v>0</v>
      </c>
      <c r="AZ73" s="243">
        <f t="shared" ca="1" si="69"/>
        <v>0</v>
      </c>
      <c r="BA73" s="243">
        <f t="shared" ca="1" si="69"/>
        <v>0</v>
      </c>
      <c r="BB73" s="243">
        <f t="shared" ca="1" si="69"/>
        <v>0</v>
      </c>
      <c r="BC73" s="243">
        <f t="shared" ca="1" si="69"/>
        <v>0</v>
      </c>
      <c r="BD73" s="243">
        <f t="shared" ca="1" si="69"/>
        <v>0</v>
      </c>
      <c r="BE73" s="243">
        <f t="shared" ca="1" si="69"/>
        <v>0</v>
      </c>
      <c r="BF73" s="243">
        <f t="shared" ca="1" si="69"/>
        <v>0</v>
      </c>
      <c r="BG73" s="243">
        <f t="shared" ca="1" si="69"/>
        <v>0</v>
      </c>
      <c r="BH73" s="243">
        <f t="shared" ca="1" si="69"/>
        <v>0</v>
      </c>
      <c r="BI73" s="243">
        <f t="shared" ca="1" si="69"/>
        <v>0</v>
      </c>
      <c r="BJ73" s="243">
        <f t="shared" ca="1" si="69"/>
        <v>0</v>
      </c>
      <c r="BK73" s="243">
        <f t="shared" ca="1" si="69"/>
        <v>0</v>
      </c>
      <c r="BL73" s="243">
        <f t="shared" ca="1" si="69"/>
        <v>0</v>
      </c>
      <c r="BM73" s="243">
        <f t="shared" ca="1" si="69"/>
        <v>0</v>
      </c>
      <c r="BN73" s="243">
        <f t="shared" ca="1" si="69"/>
        <v>0</v>
      </c>
      <c r="BO73" s="243">
        <f t="shared" ca="1" si="69"/>
        <v>0</v>
      </c>
      <c r="BP73" s="243">
        <f t="shared" ca="1" si="69"/>
        <v>0</v>
      </c>
      <c r="BQ73" s="243">
        <f t="shared" ca="1" si="69"/>
        <v>0</v>
      </c>
      <c r="BR73" s="243">
        <f t="shared" ca="1" si="69"/>
        <v>0</v>
      </c>
      <c r="BS73" s="243">
        <f t="shared" ca="1" si="69"/>
        <v>0</v>
      </c>
      <c r="BT73" s="243">
        <f t="shared" ca="1" si="69"/>
        <v>0</v>
      </c>
      <c r="BU73" s="243">
        <f t="shared" ca="1" si="69"/>
        <v>0</v>
      </c>
      <c r="BV73" s="243">
        <f t="shared" ca="1" si="69"/>
        <v>0</v>
      </c>
      <c r="BW73" s="243">
        <f t="shared" ca="1" si="69"/>
        <v>0</v>
      </c>
      <c r="BX73" s="243">
        <f t="shared" ca="1" si="69"/>
        <v>0</v>
      </c>
      <c r="BY73" s="243">
        <f t="shared" ca="1" si="69"/>
        <v>0</v>
      </c>
      <c r="BZ73" s="243">
        <f t="shared" ca="1" si="69"/>
        <v>0</v>
      </c>
      <c r="CA73" s="243">
        <f t="shared" ca="1" si="69"/>
        <v>0</v>
      </c>
      <c r="CB73" s="243">
        <f t="shared" ca="1" si="69"/>
        <v>0</v>
      </c>
      <c r="CC73" s="243">
        <f t="shared" ca="1" si="69"/>
        <v>0</v>
      </c>
      <c r="CD73" s="243">
        <f t="shared" ca="1" si="69"/>
        <v>0</v>
      </c>
      <c r="CE73" s="243">
        <f t="shared" ca="1" si="69"/>
        <v>0</v>
      </c>
      <c r="CF73" s="243">
        <f t="shared" ca="1" si="69"/>
        <v>0</v>
      </c>
      <c r="CG73" s="243">
        <f t="shared" ca="1" si="69"/>
        <v>0</v>
      </c>
      <c r="CH73" s="243">
        <f t="shared" ca="1" si="69"/>
        <v>0</v>
      </c>
      <c r="CI73" s="243">
        <f t="shared" ca="1" si="69"/>
        <v>0</v>
      </c>
      <c r="CJ73" s="243">
        <f t="shared" ca="1" si="68"/>
        <v>0</v>
      </c>
      <c r="CK73" s="243">
        <f t="shared" ca="1" si="68"/>
        <v>0</v>
      </c>
      <c r="CL73" s="243">
        <f t="shared" ca="1" si="68"/>
        <v>0</v>
      </c>
      <c r="CM73" s="243">
        <f t="shared" ca="1" si="68"/>
        <v>0</v>
      </c>
      <c r="CN73" s="243">
        <f t="shared" ca="1" si="68"/>
        <v>0</v>
      </c>
      <c r="CO73" s="243">
        <f t="shared" ca="1" si="68"/>
        <v>0</v>
      </c>
      <c r="CP73" s="243">
        <f t="shared" ca="1" si="68"/>
        <v>0</v>
      </c>
      <c r="CQ73" s="243">
        <f t="shared" ca="1" si="68"/>
        <v>0</v>
      </c>
      <c r="CR73" s="243">
        <f t="shared" ca="1" si="68"/>
        <v>0</v>
      </c>
      <c r="CS73" s="243">
        <f t="shared" ca="1" si="68"/>
        <v>0</v>
      </c>
      <c r="CT73" s="243">
        <f t="shared" ca="1" si="68"/>
        <v>0</v>
      </c>
      <c r="CU73" s="243">
        <f t="shared" ca="1" si="68"/>
        <v>0</v>
      </c>
      <c r="CV73" s="243">
        <f t="shared" ca="1" si="68"/>
        <v>0</v>
      </c>
      <c r="CW73" s="243">
        <f t="shared" ca="1" si="68"/>
        <v>0</v>
      </c>
      <c r="CX73" s="243">
        <f t="shared" ca="1" si="68"/>
        <v>0</v>
      </c>
      <c r="CY73" s="243">
        <f t="shared" ca="1" si="68"/>
        <v>0</v>
      </c>
      <c r="CZ73" s="243">
        <f t="shared" ca="1" si="68"/>
        <v>0</v>
      </c>
      <c r="DA73" s="243">
        <f t="shared" ca="1" si="68"/>
        <v>0</v>
      </c>
      <c r="DB73" s="243">
        <f t="shared" ca="1" si="68"/>
        <v>0</v>
      </c>
      <c r="DC73" s="243">
        <f t="shared" ca="1" si="68"/>
        <v>0</v>
      </c>
      <c r="DE73" s="113" t="str">
        <f t="shared" ca="1" si="20"/>
        <v>E.2.9.</v>
      </c>
      <c r="DF73">
        <f t="shared" ca="1" si="66"/>
        <v>1</v>
      </c>
      <c r="DG73">
        <f t="shared" ca="1" si="67"/>
        <v>21</v>
      </c>
      <c r="DH73">
        <v>0</v>
      </c>
    </row>
    <row r="74" spans="1:112" hidden="1">
      <c r="A74" s="68">
        <v>62</v>
      </c>
      <c r="B74" s="240" t="str">
        <f t="shared" ca="1" si="12"/>
        <v>E.2.10.</v>
      </c>
      <c r="C74" s="241" t="str">
        <f t="shared" ca="1" si="13"/>
        <v>Reinvesticijos (po priemonės įgyvendinimo) (privataus ir NVO sektoriaus)</v>
      </c>
      <c r="D74" s="244"/>
      <c r="E74" s="242">
        <f t="shared" ca="1" si="14"/>
        <v>0.21</v>
      </c>
      <c r="F74" s="171">
        <f ca="1">H74+NPV(FD,I74:INDEX(I74:DC74,PAL))</f>
        <v>0</v>
      </c>
      <c r="G74" s="171">
        <f ca="1">SUMIF($H$5:$DC$5,"&lt;="&amp;PAL,$H74:$DC74)</f>
        <v>0</v>
      </c>
      <c r="H74" s="243">
        <f t="shared" ca="1" si="58"/>
        <v>0</v>
      </c>
      <c r="I74" s="243">
        <f t="shared" ca="1" si="58"/>
        <v>0</v>
      </c>
      <c r="J74" s="243">
        <f t="shared" ca="1" si="58"/>
        <v>0</v>
      </c>
      <c r="K74" s="243">
        <f t="shared" ca="1" si="58"/>
        <v>0</v>
      </c>
      <c r="L74" s="243">
        <f t="shared" ca="1" si="58"/>
        <v>0</v>
      </c>
      <c r="M74" s="243">
        <f t="shared" ca="1" si="58"/>
        <v>0</v>
      </c>
      <c r="N74" s="243">
        <f t="shared" ca="1" si="58"/>
        <v>0</v>
      </c>
      <c r="O74" s="243">
        <f t="shared" ca="1" si="58"/>
        <v>0</v>
      </c>
      <c r="P74" s="243">
        <f t="shared" ca="1" si="58"/>
        <v>0</v>
      </c>
      <c r="Q74" s="243">
        <f t="shared" ca="1" si="58"/>
        <v>0</v>
      </c>
      <c r="R74" s="243">
        <f t="shared" ca="1" si="58"/>
        <v>0</v>
      </c>
      <c r="S74" s="243">
        <f t="shared" ca="1" si="58"/>
        <v>0</v>
      </c>
      <c r="T74" s="243">
        <f t="shared" ca="1" si="58"/>
        <v>0</v>
      </c>
      <c r="U74" s="243">
        <f t="shared" ca="1" si="58"/>
        <v>0</v>
      </c>
      <c r="V74" s="243">
        <f t="shared" ca="1" si="58"/>
        <v>0</v>
      </c>
      <c r="W74" s="243">
        <f t="shared" ca="1" si="58"/>
        <v>0</v>
      </c>
      <c r="X74" s="243">
        <f t="shared" ca="1" si="69"/>
        <v>0</v>
      </c>
      <c r="Y74" s="243">
        <f t="shared" ca="1" si="69"/>
        <v>0</v>
      </c>
      <c r="Z74" s="243">
        <f t="shared" ca="1" si="69"/>
        <v>0</v>
      </c>
      <c r="AA74" s="243">
        <f t="shared" ca="1" si="69"/>
        <v>0</v>
      </c>
      <c r="AB74" s="243">
        <f t="shared" ca="1" si="69"/>
        <v>0</v>
      </c>
      <c r="AC74" s="243">
        <f t="shared" ca="1" si="69"/>
        <v>0</v>
      </c>
      <c r="AD74" s="243">
        <f t="shared" ca="1" si="69"/>
        <v>0</v>
      </c>
      <c r="AE74" s="243">
        <f t="shared" ca="1" si="69"/>
        <v>0</v>
      </c>
      <c r="AF74" s="243">
        <f t="shared" ca="1" si="69"/>
        <v>0</v>
      </c>
      <c r="AG74" s="243">
        <f t="shared" ca="1" si="69"/>
        <v>0</v>
      </c>
      <c r="AH74" s="243">
        <f t="shared" ca="1" si="69"/>
        <v>0</v>
      </c>
      <c r="AI74" s="243">
        <f t="shared" ca="1" si="69"/>
        <v>0</v>
      </c>
      <c r="AJ74" s="243">
        <f t="shared" ca="1" si="69"/>
        <v>0</v>
      </c>
      <c r="AK74" s="243">
        <f t="shared" ca="1" si="69"/>
        <v>0</v>
      </c>
      <c r="AL74" s="243">
        <f t="shared" ca="1" si="69"/>
        <v>0</v>
      </c>
      <c r="AM74" s="243">
        <f t="shared" ca="1" si="69"/>
        <v>0</v>
      </c>
      <c r="AN74" s="243">
        <f t="shared" ca="1" si="69"/>
        <v>0</v>
      </c>
      <c r="AO74" s="243">
        <f t="shared" ca="1" si="69"/>
        <v>0</v>
      </c>
      <c r="AP74" s="243">
        <f t="shared" ca="1" si="69"/>
        <v>0</v>
      </c>
      <c r="AQ74" s="243">
        <f t="shared" ca="1" si="69"/>
        <v>0</v>
      </c>
      <c r="AR74" s="243">
        <f t="shared" ca="1" si="69"/>
        <v>0</v>
      </c>
      <c r="AS74" s="243">
        <f t="shared" ca="1" si="69"/>
        <v>0</v>
      </c>
      <c r="AT74" s="243">
        <f t="shared" ca="1" si="69"/>
        <v>0</v>
      </c>
      <c r="AU74" s="243">
        <f t="shared" ca="1" si="69"/>
        <v>0</v>
      </c>
      <c r="AV74" s="243">
        <f t="shared" ca="1" si="69"/>
        <v>0</v>
      </c>
      <c r="AW74" s="243">
        <f t="shared" ca="1" si="69"/>
        <v>0</v>
      </c>
      <c r="AX74" s="243">
        <f t="shared" ca="1" si="69"/>
        <v>0</v>
      </c>
      <c r="AY74" s="243">
        <f t="shared" ca="1" si="69"/>
        <v>0</v>
      </c>
      <c r="AZ74" s="243">
        <f t="shared" ca="1" si="69"/>
        <v>0</v>
      </c>
      <c r="BA74" s="243">
        <f t="shared" ca="1" si="69"/>
        <v>0</v>
      </c>
      <c r="BB74" s="243">
        <f t="shared" ca="1" si="69"/>
        <v>0</v>
      </c>
      <c r="BC74" s="243">
        <f t="shared" ca="1" si="69"/>
        <v>0</v>
      </c>
      <c r="BD74" s="243">
        <f t="shared" ca="1" si="69"/>
        <v>0</v>
      </c>
      <c r="BE74" s="243">
        <f t="shared" ca="1" si="69"/>
        <v>0</v>
      </c>
      <c r="BF74" s="243">
        <f t="shared" ca="1" si="69"/>
        <v>0</v>
      </c>
      <c r="BG74" s="243">
        <f t="shared" ca="1" si="69"/>
        <v>0</v>
      </c>
      <c r="BH74" s="243">
        <f t="shared" ca="1" si="69"/>
        <v>0</v>
      </c>
      <c r="BI74" s="243">
        <f t="shared" ca="1" si="69"/>
        <v>0</v>
      </c>
      <c r="BJ74" s="243">
        <f t="shared" ca="1" si="69"/>
        <v>0</v>
      </c>
      <c r="BK74" s="243">
        <f t="shared" ca="1" si="69"/>
        <v>0</v>
      </c>
      <c r="BL74" s="243">
        <f t="shared" ca="1" si="69"/>
        <v>0</v>
      </c>
      <c r="BM74" s="243">
        <f t="shared" ca="1" si="69"/>
        <v>0</v>
      </c>
      <c r="BN74" s="243">
        <f t="shared" ca="1" si="69"/>
        <v>0</v>
      </c>
      <c r="BO74" s="243">
        <f t="shared" ca="1" si="69"/>
        <v>0</v>
      </c>
      <c r="BP74" s="243">
        <f t="shared" ca="1" si="69"/>
        <v>0</v>
      </c>
      <c r="BQ74" s="243">
        <f t="shared" ca="1" si="69"/>
        <v>0</v>
      </c>
      <c r="BR74" s="243">
        <f t="shared" ca="1" si="69"/>
        <v>0</v>
      </c>
      <c r="BS74" s="243">
        <f t="shared" ca="1" si="69"/>
        <v>0</v>
      </c>
      <c r="BT74" s="243">
        <f t="shared" ca="1" si="69"/>
        <v>0</v>
      </c>
      <c r="BU74" s="243">
        <f t="shared" ca="1" si="69"/>
        <v>0</v>
      </c>
      <c r="BV74" s="243">
        <f t="shared" ca="1" si="69"/>
        <v>0</v>
      </c>
      <c r="BW74" s="243">
        <f t="shared" ca="1" si="69"/>
        <v>0</v>
      </c>
      <c r="BX74" s="243">
        <f t="shared" ca="1" si="69"/>
        <v>0</v>
      </c>
      <c r="BY74" s="243">
        <f t="shared" ca="1" si="69"/>
        <v>0</v>
      </c>
      <c r="BZ74" s="243">
        <f t="shared" ca="1" si="69"/>
        <v>0</v>
      </c>
      <c r="CA74" s="243">
        <f t="shared" ca="1" si="69"/>
        <v>0</v>
      </c>
      <c r="CB74" s="243">
        <f t="shared" ca="1" si="69"/>
        <v>0</v>
      </c>
      <c r="CC74" s="243">
        <f t="shared" ca="1" si="69"/>
        <v>0</v>
      </c>
      <c r="CD74" s="243">
        <f t="shared" ca="1" si="69"/>
        <v>0</v>
      </c>
      <c r="CE74" s="243">
        <f t="shared" ca="1" si="69"/>
        <v>0</v>
      </c>
      <c r="CF74" s="243">
        <f t="shared" ca="1" si="69"/>
        <v>0</v>
      </c>
      <c r="CG74" s="243">
        <f t="shared" ca="1" si="69"/>
        <v>0</v>
      </c>
      <c r="CH74" s="243">
        <f t="shared" ca="1" si="69"/>
        <v>0</v>
      </c>
      <c r="CI74" s="243">
        <f t="shared" ca="1" si="69"/>
        <v>0</v>
      </c>
      <c r="CJ74" s="243">
        <f t="shared" ca="1" si="68"/>
        <v>0</v>
      </c>
      <c r="CK74" s="243">
        <f t="shared" ca="1" si="68"/>
        <v>0</v>
      </c>
      <c r="CL74" s="243">
        <f t="shared" ca="1" si="68"/>
        <v>0</v>
      </c>
      <c r="CM74" s="243">
        <f t="shared" ca="1" si="68"/>
        <v>0</v>
      </c>
      <c r="CN74" s="243">
        <f t="shared" ca="1" si="68"/>
        <v>0</v>
      </c>
      <c r="CO74" s="243">
        <f t="shared" ca="1" si="68"/>
        <v>0</v>
      </c>
      <c r="CP74" s="243">
        <f t="shared" ca="1" si="68"/>
        <v>0</v>
      </c>
      <c r="CQ74" s="243">
        <f t="shared" ca="1" si="68"/>
        <v>0</v>
      </c>
      <c r="CR74" s="243">
        <f t="shared" ca="1" si="68"/>
        <v>0</v>
      </c>
      <c r="CS74" s="243">
        <f t="shared" ca="1" si="68"/>
        <v>0</v>
      </c>
      <c r="CT74" s="243">
        <f t="shared" ca="1" si="68"/>
        <v>0</v>
      </c>
      <c r="CU74" s="243">
        <f t="shared" ca="1" si="68"/>
        <v>0</v>
      </c>
      <c r="CV74" s="243">
        <f t="shared" ca="1" si="68"/>
        <v>0</v>
      </c>
      <c r="CW74" s="243">
        <f t="shared" ca="1" si="68"/>
        <v>0</v>
      </c>
      <c r="CX74" s="243">
        <f t="shared" ca="1" si="68"/>
        <v>0</v>
      </c>
      <c r="CY74" s="243">
        <f t="shared" ca="1" si="68"/>
        <v>0</v>
      </c>
      <c r="CZ74" s="243">
        <f t="shared" ca="1" si="68"/>
        <v>0</v>
      </c>
      <c r="DA74" s="243">
        <f t="shared" ca="1" si="68"/>
        <v>0</v>
      </c>
      <c r="DB74" s="243">
        <f t="shared" ca="1" si="68"/>
        <v>0</v>
      </c>
      <c r="DC74" s="243">
        <f t="shared" ca="1" si="68"/>
        <v>0</v>
      </c>
      <c r="DE74" s="113" t="str">
        <f t="shared" ca="1" si="20"/>
        <v>E.2.10.</v>
      </c>
      <c r="DF74">
        <f t="shared" ca="1" si="66"/>
        <v>1</v>
      </c>
      <c r="DG74">
        <f t="shared" ca="1" si="67"/>
        <v>21</v>
      </c>
      <c r="DH74">
        <v>0</v>
      </c>
    </row>
    <row r="75" spans="1:112" hidden="1">
      <c r="A75" s="68">
        <v>63</v>
      </c>
      <c r="B75" s="240" t="str">
        <f t="shared" ca="1" si="12"/>
        <v>E.2.11.</v>
      </c>
      <c r="C75" s="241" t="str">
        <f t="shared" ca="1" si="13"/>
        <v>Reinvesticijos (po priemonės įgyvendinimo) (viešojo sektoriaus)</v>
      </c>
      <c r="D75" s="244"/>
      <c r="E75" s="242">
        <f t="shared" ca="1" si="14"/>
        <v>0.21</v>
      </c>
      <c r="F75" s="171">
        <f ca="1">H75+NPV(FD,I75:INDEX(I75:DC75,PAL))</f>
        <v>0</v>
      </c>
      <c r="G75" s="171">
        <f ca="1">SUMIF($H$5:$DC$5,"&lt;="&amp;PAL,$H75:$DC75)</f>
        <v>0</v>
      </c>
      <c r="H75" s="243">
        <f t="shared" ca="1" si="58"/>
        <v>0</v>
      </c>
      <c r="I75" s="243">
        <f t="shared" ca="1" si="58"/>
        <v>0</v>
      </c>
      <c r="J75" s="243">
        <f t="shared" ca="1" si="58"/>
        <v>0</v>
      </c>
      <c r="K75" s="243">
        <f t="shared" ca="1" si="58"/>
        <v>0</v>
      </c>
      <c r="L75" s="243">
        <f t="shared" ca="1" si="58"/>
        <v>0</v>
      </c>
      <c r="M75" s="243">
        <f t="shared" ca="1" si="58"/>
        <v>0</v>
      </c>
      <c r="N75" s="243">
        <f t="shared" ca="1" si="58"/>
        <v>0</v>
      </c>
      <c r="O75" s="243">
        <f t="shared" ca="1" si="58"/>
        <v>0</v>
      </c>
      <c r="P75" s="243">
        <f t="shared" ca="1" si="58"/>
        <v>0</v>
      </c>
      <c r="Q75" s="243">
        <f t="shared" ca="1" si="58"/>
        <v>0</v>
      </c>
      <c r="R75" s="243">
        <f t="shared" ca="1" si="58"/>
        <v>0</v>
      </c>
      <c r="S75" s="243">
        <f t="shared" ca="1" si="58"/>
        <v>0</v>
      </c>
      <c r="T75" s="243">
        <f t="shared" ca="1" si="58"/>
        <v>0</v>
      </c>
      <c r="U75" s="243">
        <f t="shared" ca="1" si="58"/>
        <v>0</v>
      </c>
      <c r="V75" s="243">
        <f t="shared" ca="1" si="58"/>
        <v>0</v>
      </c>
      <c r="W75" s="243">
        <f t="shared" ref="W75:CD79" ca="1" si="70">OFFSET(INDIRECT("'"&amp;Opt_alt&amp;"'!H12"),$A75,W$5)*$DF75</f>
        <v>0</v>
      </c>
      <c r="X75" s="243">
        <f t="shared" ca="1" si="70"/>
        <v>0</v>
      </c>
      <c r="Y75" s="243">
        <f t="shared" ca="1" si="70"/>
        <v>0</v>
      </c>
      <c r="Z75" s="243">
        <f t="shared" ca="1" si="70"/>
        <v>0</v>
      </c>
      <c r="AA75" s="243">
        <f t="shared" ca="1" si="70"/>
        <v>0</v>
      </c>
      <c r="AB75" s="243">
        <f t="shared" ca="1" si="70"/>
        <v>0</v>
      </c>
      <c r="AC75" s="243">
        <f t="shared" ca="1" si="70"/>
        <v>0</v>
      </c>
      <c r="AD75" s="243">
        <f t="shared" ca="1" si="70"/>
        <v>0</v>
      </c>
      <c r="AE75" s="243">
        <f t="shared" ca="1" si="70"/>
        <v>0</v>
      </c>
      <c r="AF75" s="243">
        <f t="shared" ca="1" si="70"/>
        <v>0</v>
      </c>
      <c r="AG75" s="243">
        <f t="shared" ca="1" si="70"/>
        <v>0</v>
      </c>
      <c r="AH75" s="243">
        <f t="shared" ca="1" si="70"/>
        <v>0</v>
      </c>
      <c r="AI75" s="243">
        <f t="shared" ca="1" si="70"/>
        <v>0</v>
      </c>
      <c r="AJ75" s="243">
        <f t="shared" ca="1" si="70"/>
        <v>0</v>
      </c>
      <c r="AK75" s="243">
        <f t="shared" ca="1" si="70"/>
        <v>0</v>
      </c>
      <c r="AL75" s="243">
        <f t="shared" ca="1" si="70"/>
        <v>0</v>
      </c>
      <c r="AM75" s="243">
        <f t="shared" ca="1" si="70"/>
        <v>0</v>
      </c>
      <c r="AN75" s="243">
        <f t="shared" ca="1" si="70"/>
        <v>0</v>
      </c>
      <c r="AO75" s="243">
        <f t="shared" ca="1" si="70"/>
        <v>0</v>
      </c>
      <c r="AP75" s="243">
        <f t="shared" ca="1" si="70"/>
        <v>0</v>
      </c>
      <c r="AQ75" s="243">
        <f t="shared" ca="1" si="70"/>
        <v>0</v>
      </c>
      <c r="AR75" s="243">
        <f t="shared" ca="1" si="70"/>
        <v>0</v>
      </c>
      <c r="AS75" s="243">
        <f t="shared" ca="1" si="70"/>
        <v>0</v>
      </c>
      <c r="AT75" s="243">
        <f t="shared" ca="1" si="70"/>
        <v>0</v>
      </c>
      <c r="AU75" s="243">
        <f t="shared" ca="1" si="70"/>
        <v>0</v>
      </c>
      <c r="AV75" s="243">
        <f t="shared" ca="1" si="70"/>
        <v>0</v>
      </c>
      <c r="AW75" s="243">
        <f t="shared" ca="1" si="70"/>
        <v>0</v>
      </c>
      <c r="AX75" s="243">
        <f t="shared" ca="1" si="70"/>
        <v>0</v>
      </c>
      <c r="AY75" s="243">
        <f t="shared" ca="1" si="70"/>
        <v>0</v>
      </c>
      <c r="AZ75" s="243">
        <f t="shared" ca="1" si="70"/>
        <v>0</v>
      </c>
      <c r="BA75" s="243">
        <f t="shared" ca="1" si="70"/>
        <v>0</v>
      </c>
      <c r="BB75" s="243">
        <f t="shared" ca="1" si="70"/>
        <v>0</v>
      </c>
      <c r="BC75" s="243">
        <f t="shared" ca="1" si="70"/>
        <v>0</v>
      </c>
      <c r="BD75" s="243">
        <f t="shared" ca="1" si="70"/>
        <v>0</v>
      </c>
      <c r="BE75" s="243">
        <f t="shared" ca="1" si="70"/>
        <v>0</v>
      </c>
      <c r="BF75" s="243">
        <f t="shared" ca="1" si="70"/>
        <v>0</v>
      </c>
      <c r="BG75" s="243">
        <f t="shared" ca="1" si="70"/>
        <v>0</v>
      </c>
      <c r="BH75" s="243">
        <f t="shared" ca="1" si="70"/>
        <v>0</v>
      </c>
      <c r="BI75" s="243">
        <f t="shared" ca="1" si="70"/>
        <v>0</v>
      </c>
      <c r="BJ75" s="243">
        <f t="shared" ca="1" si="70"/>
        <v>0</v>
      </c>
      <c r="BK75" s="243">
        <f t="shared" ca="1" si="70"/>
        <v>0</v>
      </c>
      <c r="BL75" s="243">
        <f t="shared" ca="1" si="70"/>
        <v>0</v>
      </c>
      <c r="BM75" s="243">
        <f t="shared" ca="1" si="70"/>
        <v>0</v>
      </c>
      <c r="BN75" s="243">
        <f t="shared" ca="1" si="70"/>
        <v>0</v>
      </c>
      <c r="BO75" s="243">
        <f t="shared" ca="1" si="70"/>
        <v>0</v>
      </c>
      <c r="BP75" s="243">
        <f t="shared" ca="1" si="70"/>
        <v>0</v>
      </c>
      <c r="BQ75" s="243">
        <f t="shared" ca="1" si="70"/>
        <v>0</v>
      </c>
      <c r="BR75" s="243">
        <f t="shared" ca="1" si="70"/>
        <v>0</v>
      </c>
      <c r="BS75" s="243">
        <f t="shared" ca="1" si="70"/>
        <v>0</v>
      </c>
      <c r="BT75" s="243">
        <f t="shared" ca="1" si="69"/>
        <v>0</v>
      </c>
      <c r="BU75" s="243">
        <f t="shared" ca="1" si="69"/>
        <v>0</v>
      </c>
      <c r="BV75" s="243">
        <f t="shared" ca="1" si="69"/>
        <v>0</v>
      </c>
      <c r="BW75" s="243">
        <f t="shared" ca="1" si="69"/>
        <v>0</v>
      </c>
      <c r="BX75" s="243">
        <f t="shared" ca="1" si="69"/>
        <v>0</v>
      </c>
      <c r="BY75" s="243">
        <f t="shared" ca="1" si="69"/>
        <v>0</v>
      </c>
      <c r="BZ75" s="243">
        <f t="shared" ca="1" si="69"/>
        <v>0</v>
      </c>
      <c r="CA75" s="243">
        <f t="shared" ca="1" si="69"/>
        <v>0</v>
      </c>
      <c r="CB75" s="243">
        <f t="shared" ca="1" si="69"/>
        <v>0</v>
      </c>
      <c r="CC75" s="243">
        <f t="shared" ca="1" si="69"/>
        <v>0</v>
      </c>
      <c r="CD75" s="243">
        <f t="shared" ca="1" si="69"/>
        <v>0</v>
      </c>
      <c r="CE75" s="243">
        <f t="shared" ca="1" si="69"/>
        <v>0</v>
      </c>
      <c r="CF75" s="243">
        <f t="shared" ca="1" si="69"/>
        <v>0</v>
      </c>
      <c r="CG75" s="243">
        <f t="shared" ca="1" si="69"/>
        <v>0</v>
      </c>
      <c r="CH75" s="243">
        <f t="shared" ca="1" si="69"/>
        <v>0</v>
      </c>
      <c r="CI75" s="243">
        <f t="shared" ca="1" si="69"/>
        <v>0</v>
      </c>
      <c r="CJ75" s="243">
        <f t="shared" ca="1" si="68"/>
        <v>0</v>
      </c>
      <c r="CK75" s="243">
        <f t="shared" ca="1" si="68"/>
        <v>0</v>
      </c>
      <c r="CL75" s="243">
        <f t="shared" ca="1" si="68"/>
        <v>0</v>
      </c>
      <c r="CM75" s="243">
        <f t="shared" ca="1" si="68"/>
        <v>0</v>
      </c>
      <c r="CN75" s="243">
        <f t="shared" ca="1" si="68"/>
        <v>0</v>
      </c>
      <c r="CO75" s="243">
        <f t="shared" ca="1" si="68"/>
        <v>0</v>
      </c>
      <c r="CP75" s="243">
        <f t="shared" ca="1" si="68"/>
        <v>0</v>
      </c>
      <c r="CQ75" s="243">
        <f t="shared" ca="1" si="68"/>
        <v>0</v>
      </c>
      <c r="CR75" s="243">
        <f t="shared" ca="1" si="68"/>
        <v>0</v>
      </c>
      <c r="CS75" s="243">
        <f t="shared" ca="1" si="68"/>
        <v>0</v>
      </c>
      <c r="CT75" s="243">
        <f t="shared" ca="1" si="68"/>
        <v>0</v>
      </c>
      <c r="CU75" s="243">
        <f t="shared" ca="1" si="68"/>
        <v>0</v>
      </c>
      <c r="CV75" s="243">
        <f t="shared" ca="1" si="68"/>
        <v>0</v>
      </c>
      <c r="CW75" s="243">
        <f t="shared" ca="1" si="68"/>
        <v>0</v>
      </c>
      <c r="CX75" s="243">
        <f t="shared" ca="1" si="68"/>
        <v>0</v>
      </c>
      <c r="CY75" s="243">
        <f t="shared" ca="1" si="68"/>
        <v>0</v>
      </c>
      <c r="CZ75" s="243">
        <f t="shared" ca="1" si="68"/>
        <v>0</v>
      </c>
      <c r="DA75" s="243">
        <f t="shared" ca="1" si="68"/>
        <v>0</v>
      </c>
      <c r="DB75" s="243">
        <f t="shared" ca="1" si="68"/>
        <v>0</v>
      </c>
      <c r="DC75" s="243">
        <f t="shared" ca="1" si="68"/>
        <v>0</v>
      </c>
      <c r="DE75" s="113" t="str">
        <f t="shared" ca="1" si="20"/>
        <v>E.2.11.</v>
      </c>
      <c r="DF75">
        <f t="shared" ca="1" si="66"/>
        <v>1</v>
      </c>
      <c r="DG75">
        <f t="shared" ca="1" si="67"/>
        <v>21</v>
      </c>
      <c r="DH75">
        <v>0</v>
      </c>
    </row>
    <row r="76" spans="1:112" hidden="1">
      <c r="A76" s="68">
        <v>64</v>
      </c>
      <c r="B76" s="240" t="str">
        <f t="shared" ref="B76:B145" ca="1" si="71">OFFSET(INDIRECT("'"&amp;Opt_alt&amp;"'!B12"),$A76,0)</f>
        <v>E.2.L.</v>
      </c>
      <c r="C76" s="241" t="str">
        <f t="shared" ref="C76:C145" ca="1" si="72">IF(OFFSET(INDIRECT("'"&amp;Opt_alt&amp;"'!C12"),$A76,0)="","",OFFSET(INDIRECT("'"&amp;Opt_alt&amp;"'!C12"),$A76,0))</f>
        <v>Likutinė vertė</v>
      </c>
      <c r="D76" s="162"/>
      <c r="E76" s="242">
        <f t="shared" ref="E76:E145" ca="1" si="73">IF(OFFSET(INDIRECT("'"&amp;Opt_alt&amp;"'!E12"),$A76,0)="","",OFFSET(INDIRECT("'"&amp;Opt_alt&amp;"'!E12"),$A76,0))</f>
        <v>0.21</v>
      </c>
      <c r="F76" s="171">
        <f ca="1">H76+NPV(FD,I76:INDEX(I76:DC76,PAL))</f>
        <v>0</v>
      </c>
      <c r="G76" s="171">
        <f ca="1">SUMIF($H$5:$DC$5,"&lt;="&amp;PAL,$H76:$DC76)</f>
        <v>0</v>
      </c>
      <c r="H76" s="243">
        <f t="shared" ref="H76:W91" ca="1" si="74">OFFSET(INDIRECT("'"&amp;Opt_alt&amp;"'!H12"),$A76,H$5)*$DF76</f>
        <v>0</v>
      </c>
      <c r="I76" s="243">
        <f t="shared" ca="1" si="74"/>
        <v>0</v>
      </c>
      <c r="J76" s="243">
        <f t="shared" ca="1" si="74"/>
        <v>0</v>
      </c>
      <c r="K76" s="243">
        <f t="shared" ca="1" si="74"/>
        <v>0</v>
      </c>
      <c r="L76" s="243">
        <f t="shared" ca="1" si="74"/>
        <v>0</v>
      </c>
      <c r="M76" s="243">
        <f t="shared" ca="1" si="74"/>
        <v>0</v>
      </c>
      <c r="N76" s="243">
        <f t="shared" ca="1" si="74"/>
        <v>0</v>
      </c>
      <c r="O76" s="243">
        <f t="shared" ca="1" si="74"/>
        <v>0</v>
      </c>
      <c r="P76" s="243">
        <f t="shared" ca="1" si="74"/>
        <v>0</v>
      </c>
      <c r="Q76" s="243">
        <f t="shared" ca="1" si="74"/>
        <v>0</v>
      </c>
      <c r="R76" s="243">
        <f t="shared" ca="1" si="74"/>
        <v>0</v>
      </c>
      <c r="S76" s="243">
        <f t="shared" ca="1" si="74"/>
        <v>0</v>
      </c>
      <c r="T76" s="243">
        <f t="shared" ca="1" si="74"/>
        <v>0</v>
      </c>
      <c r="U76" s="243">
        <f t="shared" ca="1" si="74"/>
        <v>0</v>
      </c>
      <c r="V76" s="243">
        <f t="shared" ca="1" si="74"/>
        <v>0</v>
      </c>
      <c r="W76" s="243">
        <f t="shared" ca="1" si="74"/>
        <v>0</v>
      </c>
      <c r="X76" s="243">
        <f t="shared" ca="1" si="70"/>
        <v>0</v>
      </c>
      <c r="Y76" s="243">
        <f t="shared" ca="1" si="70"/>
        <v>0</v>
      </c>
      <c r="Z76" s="243">
        <f t="shared" ca="1" si="70"/>
        <v>0</v>
      </c>
      <c r="AA76" s="243">
        <f t="shared" ca="1" si="70"/>
        <v>0</v>
      </c>
      <c r="AB76" s="243">
        <f t="shared" ca="1" si="70"/>
        <v>0</v>
      </c>
      <c r="AC76" s="243">
        <f t="shared" ca="1" si="70"/>
        <v>0</v>
      </c>
      <c r="AD76" s="243">
        <f t="shared" ca="1" si="70"/>
        <v>0</v>
      </c>
      <c r="AE76" s="243">
        <f t="shared" ca="1" si="70"/>
        <v>0</v>
      </c>
      <c r="AF76" s="243">
        <f t="shared" ca="1" si="70"/>
        <v>0</v>
      </c>
      <c r="AG76" s="243">
        <f t="shared" ca="1" si="70"/>
        <v>0</v>
      </c>
      <c r="AH76" s="243">
        <f t="shared" ca="1" si="70"/>
        <v>0</v>
      </c>
      <c r="AI76" s="243">
        <f t="shared" ca="1" si="70"/>
        <v>0</v>
      </c>
      <c r="AJ76" s="243">
        <f t="shared" ca="1" si="70"/>
        <v>0</v>
      </c>
      <c r="AK76" s="243">
        <f t="shared" ca="1" si="70"/>
        <v>0</v>
      </c>
      <c r="AL76" s="243">
        <f t="shared" ca="1" si="70"/>
        <v>0</v>
      </c>
      <c r="AM76" s="243">
        <f t="shared" ca="1" si="70"/>
        <v>0</v>
      </c>
      <c r="AN76" s="243">
        <f t="shared" ca="1" si="70"/>
        <v>0</v>
      </c>
      <c r="AO76" s="243">
        <f t="shared" ca="1" si="70"/>
        <v>0</v>
      </c>
      <c r="AP76" s="243">
        <f t="shared" ca="1" si="70"/>
        <v>0</v>
      </c>
      <c r="AQ76" s="243">
        <f t="shared" ca="1" si="70"/>
        <v>0</v>
      </c>
      <c r="AR76" s="243">
        <f t="shared" ca="1" si="70"/>
        <v>0</v>
      </c>
      <c r="AS76" s="243">
        <f t="shared" ca="1" si="70"/>
        <v>0</v>
      </c>
      <c r="AT76" s="243">
        <f t="shared" ca="1" si="70"/>
        <v>0</v>
      </c>
      <c r="AU76" s="243">
        <f t="shared" ca="1" si="70"/>
        <v>0</v>
      </c>
      <c r="AV76" s="243">
        <f t="shared" ca="1" si="70"/>
        <v>0</v>
      </c>
      <c r="AW76" s="243">
        <f t="shared" ca="1" si="70"/>
        <v>0</v>
      </c>
      <c r="AX76" s="243">
        <f t="shared" ca="1" si="70"/>
        <v>0</v>
      </c>
      <c r="AY76" s="243">
        <f t="shared" ca="1" si="70"/>
        <v>0</v>
      </c>
      <c r="AZ76" s="243">
        <f t="shared" ca="1" si="70"/>
        <v>0</v>
      </c>
      <c r="BA76" s="243">
        <f t="shared" ca="1" si="70"/>
        <v>0</v>
      </c>
      <c r="BB76" s="243">
        <f t="shared" ca="1" si="70"/>
        <v>0</v>
      </c>
      <c r="BC76" s="243">
        <f t="shared" ca="1" si="70"/>
        <v>0</v>
      </c>
      <c r="BD76" s="243">
        <f t="shared" ca="1" si="70"/>
        <v>0</v>
      </c>
      <c r="BE76" s="243">
        <f t="shared" ca="1" si="70"/>
        <v>0</v>
      </c>
      <c r="BF76" s="243">
        <f t="shared" ca="1" si="70"/>
        <v>0</v>
      </c>
      <c r="BG76" s="243">
        <f t="shared" ca="1" si="70"/>
        <v>0</v>
      </c>
      <c r="BH76" s="243">
        <f t="shared" ca="1" si="70"/>
        <v>0</v>
      </c>
      <c r="BI76" s="243">
        <f t="shared" ca="1" si="70"/>
        <v>0</v>
      </c>
      <c r="BJ76" s="243">
        <f t="shared" ca="1" si="70"/>
        <v>0</v>
      </c>
      <c r="BK76" s="243">
        <f t="shared" ca="1" si="70"/>
        <v>0</v>
      </c>
      <c r="BL76" s="243">
        <f t="shared" ca="1" si="70"/>
        <v>0</v>
      </c>
      <c r="BM76" s="243">
        <f t="shared" ca="1" si="70"/>
        <v>0</v>
      </c>
      <c r="BN76" s="243">
        <f t="shared" ca="1" si="70"/>
        <v>0</v>
      </c>
      <c r="BO76" s="243">
        <f t="shared" ca="1" si="70"/>
        <v>0</v>
      </c>
      <c r="BP76" s="243">
        <f t="shared" ca="1" si="70"/>
        <v>0</v>
      </c>
      <c r="BQ76" s="243">
        <f t="shared" ca="1" si="70"/>
        <v>0</v>
      </c>
      <c r="BR76" s="243">
        <f t="shared" ca="1" si="70"/>
        <v>0</v>
      </c>
      <c r="BS76" s="243">
        <f t="shared" ca="1" si="70"/>
        <v>0</v>
      </c>
      <c r="BT76" s="243">
        <f t="shared" ca="1" si="70"/>
        <v>0</v>
      </c>
      <c r="BU76" s="243">
        <f t="shared" ca="1" si="69"/>
        <v>0</v>
      </c>
      <c r="BV76" s="243">
        <f t="shared" ca="1" si="69"/>
        <v>0</v>
      </c>
      <c r="BW76" s="243">
        <f t="shared" ca="1" si="69"/>
        <v>0</v>
      </c>
      <c r="BX76" s="243">
        <f t="shared" ca="1" si="69"/>
        <v>0</v>
      </c>
      <c r="BY76" s="243">
        <f t="shared" ca="1" si="69"/>
        <v>0</v>
      </c>
      <c r="BZ76" s="243">
        <f t="shared" ca="1" si="69"/>
        <v>0</v>
      </c>
      <c r="CA76" s="243">
        <f t="shared" ca="1" si="69"/>
        <v>0</v>
      </c>
      <c r="CB76" s="243">
        <f t="shared" ca="1" si="69"/>
        <v>0</v>
      </c>
      <c r="CC76" s="243">
        <f t="shared" ca="1" si="69"/>
        <v>0</v>
      </c>
      <c r="CD76" s="243">
        <f t="shared" ca="1" si="69"/>
        <v>0</v>
      </c>
      <c r="CE76" s="243">
        <f t="shared" ca="1" si="69"/>
        <v>0</v>
      </c>
      <c r="CF76" s="243">
        <f t="shared" ca="1" si="69"/>
        <v>0</v>
      </c>
      <c r="CG76" s="243">
        <f t="shared" ca="1" si="69"/>
        <v>0</v>
      </c>
      <c r="CH76" s="243">
        <f t="shared" ca="1" si="69"/>
        <v>0</v>
      </c>
      <c r="CI76" s="243">
        <f t="shared" ca="1" si="69"/>
        <v>0</v>
      </c>
      <c r="CJ76" s="243">
        <f t="shared" ca="1" si="68"/>
        <v>0</v>
      </c>
      <c r="CK76" s="243">
        <f t="shared" ca="1" si="68"/>
        <v>0</v>
      </c>
      <c r="CL76" s="243">
        <f t="shared" ca="1" si="68"/>
        <v>0</v>
      </c>
      <c r="CM76" s="243">
        <f t="shared" ca="1" si="68"/>
        <v>0</v>
      </c>
      <c r="CN76" s="243">
        <f t="shared" ca="1" si="68"/>
        <v>0</v>
      </c>
      <c r="CO76" s="243">
        <f t="shared" ca="1" si="68"/>
        <v>0</v>
      </c>
      <c r="CP76" s="243">
        <f t="shared" ca="1" si="68"/>
        <v>0</v>
      </c>
      <c r="CQ76" s="243">
        <f t="shared" ca="1" si="68"/>
        <v>0</v>
      </c>
      <c r="CR76" s="243">
        <f t="shared" ca="1" si="68"/>
        <v>0</v>
      </c>
      <c r="CS76" s="243">
        <f t="shared" ca="1" si="68"/>
        <v>0</v>
      </c>
      <c r="CT76" s="243">
        <f t="shared" ca="1" si="68"/>
        <v>0</v>
      </c>
      <c r="CU76" s="243">
        <f t="shared" ca="1" si="68"/>
        <v>0</v>
      </c>
      <c r="CV76" s="243">
        <f t="shared" ca="1" si="68"/>
        <v>0</v>
      </c>
      <c r="CW76" s="243">
        <f t="shared" ca="1" si="68"/>
        <v>0</v>
      </c>
      <c r="CX76" s="243">
        <f t="shared" ca="1" si="68"/>
        <v>0</v>
      </c>
      <c r="CY76" s="243">
        <f t="shared" ca="1" si="68"/>
        <v>0</v>
      </c>
      <c r="CZ76" s="243">
        <f t="shared" ca="1" si="68"/>
        <v>0</v>
      </c>
      <c r="DA76" s="243">
        <f t="shared" ca="1" si="68"/>
        <v>0</v>
      </c>
      <c r="DB76" s="243">
        <f t="shared" ca="1" si="68"/>
        <v>0</v>
      </c>
      <c r="DC76" s="243">
        <f t="shared" ca="1" si="68"/>
        <v>0</v>
      </c>
      <c r="DE76" s="113" t="str">
        <f t="shared" ref="DE76:DE145" ca="1" si="75">OFFSET(INDIRECT("'"&amp;Opt_alt&amp;"'!B12"),$A76,0)</f>
        <v>E.2.L.</v>
      </c>
      <c r="DF76">
        <f t="shared" ca="1" si="66"/>
        <v>1</v>
      </c>
      <c r="DG76">
        <f t="shared" ca="1" si="67"/>
        <v>21</v>
      </c>
      <c r="DH76">
        <f ca="1">DG66/(100+DG66)</f>
        <v>0.17355371900826447</v>
      </c>
    </row>
    <row r="77" spans="1:112" hidden="1">
      <c r="A77" s="68">
        <v>65</v>
      </c>
      <c r="B77" s="240" t="str">
        <f t="shared" ca="1" si="71"/>
        <v>E.3.</v>
      </c>
      <c r="C77" s="246" t="str">
        <f t="shared" ca="1" si="72"/>
        <v>Investicijos į žinias ir žmogiškuosius išteklius</v>
      </c>
      <c r="D77" s="162"/>
      <c r="E77" s="242" t="str">
        <f t="shared" ca="1" si="73"/>
        <v/>
      </c>
      <c r="F77" s="173">
        <f ca="1">SUM(F78:F88)</f>
        <v>2147155.0306967814</v>
      </c>
      <c r="G77" s="171">
        <f ca="1">SUMIF($H$5:$DC$5,"&lt;="&amp;PAL,$H77:$DC77)</f>
        <v>2400000</v>
      </c>
      <c r="H77" s="173">
        <f ca="1">SUM(H78:H88)</f>
        <v>0</v>
      </c>
      <c r="I77" s="173">
        <f t="shared" ref="I77:BT77" ca="1" si="76">SUM(I78:I88)</f>
        <v>0</v>
      </c>
      <c r="J77" s="173">
        <f t="shared" ca="1" si="76"/>
        <v>975000</v>
      </c>
      <c r="K77" s="173">
        <f t="shared" ca="1" si="76"/>
        <v>1000000</v>
      </c>
      <c r="L77" s="173">
        <f t="shared" ca="1" si="76"/>
        <v>225000</v>
      </c>
      <c r="M77" s="173">
        <f t="shared" ca="1" si="76"/>
        <v>200000</v>
      </c>
      <c r="N77" s="173">
        <f t="shared" ca="1" si="76"/>
        <v>0</v>
      </c>
      <c r="O77" s="173">
        <f t="shared" ca="1" si="76"/>
        <v>0</v>
      </c>
      <c r="P77" s="173">
        <f t="shared" ca="1" si="76"/>
        <v>0</v>
      </c>
      <c r="Q77" s="173">
        <f t="shared" ca="1" si="76"/>
        <v>0</v>
      </c>
      <c r="R77" s="173">
        <f t="shared" ca="1" si="76"/>
        <v>0</v>
      </c>
      <c r="S77" s="173">
        <f t="shared" ca="1" si="76"/>
        <v>0</v>
      </c>
      <c r="T77" s="173">
        <f t="shared" ca="1" si="76"/>
        <v>0</v>
      </c>
      <c r="U77" s="173">
        <f t="shared" ca="1" si="76"/>
        <v>0</v>
      </c>
      <c r="V77" s="173">
        <f t="shared" ca="1" si="76"/>
        <v>0</v>
      </c>
      <c r="W77" s="173">
        <f t="shared" ca="1" si="76"/>
        <v>0</v>
      </c>
      <c r="X77" s="173">
        <f t="shared" ca="1" si="76"/>
        <v>0</v>
      </c>
      <c r="Y77" s="173">
        <f t="shared" ca="1" si="76"/>
        <v>0</v>
      </c>
      <c r="Z77" s="173">
        <f t="shared" ca="1" si="76"/>
        <v>0</v>
      </c>
      <c r="AA77" s="173">
        <f t="shared" ca="1" si="76"/>
        <v>0</v>
      </c>
      <c r="AB77" s="173">
        <f t="shared" ca="1" si="76"/>
        <v>0</v>
      </c>
      <c r="AC77" s="173">
        <f t="shared" ca="1" si="76"/>
        <v>0</v>
      </c>
      <c r="AD77" s="173">
        <f t="shared" ca="1" si="76"/>
        <v>0</v>
      </c>
      <c r="AE77" s="173">
        <f t="shared" ca="1" si="76"/>
        <v>0</v>
      </c>
      <c r="AF77" s="173">
        <f t="shared" ca="1" si="76"/>
        <v>0</v>
      </c>
      <c r="AG77" s="173">
        <f t="shared" ca="1" si="76"/>
        <v>0</v>
      </c>
      <c r="AH77" s="173">
        <f t="shared" ca="1" si="76"/>
        <v>0</v>
      </c>
      <c r="AI77" s="173">
        <f t="shared" ca="1" si="76"/>
        <v>0</v>
      </c>
      <c r="AJ77" s="173">
        <f t="shared" ca="1" si="76"/>
        <v>0</v>
      </c>
      <c r="AK77" s="173">
        <f t="shared" ca="1" si="76"/>
        <v>0</v>
      </c>
      <c r="AL77" s="173">
        <f t="shared" ca="1" si="76"/>
        <v>0</v>
      </c>
      <c r="AM77" s="173">
        <f t="shared" ca="1" si="76"/>
        <v>0</v>
      </c>
      <c r="AN77" s="173">
        <f t="shared" ca="1" si="76"/>
        <v>0</v>
      </c>
      <c r="AO77" s="173">
        <f t="shared" ca="1" si="76"/>
        <v>0</v>
      </c>
      <c r="AP77" s="173">
        <f t="shared" ca="1" si="76"/>
        <v>0</v>
      </c>
      <c r="AQ77" s="173">
        <f t="shared" ca="1" si="76"/>
        <v>0</v>
      </c>
      <c r="AR77" s="173">
        <f t="shared" ca="1" si="76"/>
        <v>0</v>
      </c>
      <c r="AS77" s="173">
        <f t="shared" ca="1" si="76"/>
        <v>0</v>
      </c>
      <c r="AT77" s="173">
        <f t="shared" ca="1" si="76"/>
        <v>0</v>
      </c>
      <c r="AU77" s="173">
        <f t="shared" ca="1" si="76"/>
        <v>0</v>
      </c>
      <c r="AV77" s="173">
        <f t="shared" ca="1" si="76"/>
        <v>0</v>
      </c>
      <c r="AW77" s="173">
        <f t="shared" ca="1" si="76"/>
        <v>0</v>
      </c>
      <c r="AX77" s="173">
        <f t="shared" ca="1" si="76"/>
        <v>0</v>
      </c>
      <c r="AY77" s="173">
        <f t="shared" ca="1" si="76"/>
        <v>0</v>
      </c>
      <c r="AZ77" s="173">
        <f t="shared" ca="1" si="76"/>
        <v>0</v>
      </c>
      <c r="BA77" s="173">
        <f t="shared" ca="1" si="76"/>
        <v>0</v>
      </c>
      <c r="BB77" s="173">
        <f t="shared" ca="1" si="76"/>
        <v>0</v>
      </c>
      <c r="BC77" s="173">
        <f t="shared" ca="1" si="76"/>
        <v>0</v>
      </c>
      <c r="BD77" s="173">
        <f t="shared" ca="1" si="76"/>
        <v>0</v>
      </c>
      <c r="BE77" s="173">
        <f t="shared" ca="1" si="76"/>
        <v>0</v>
      </c>
      <c r="BF77" s="173">
        <f t="shared" ca="1" si="76"/>
        <v>0</v>
      </c>
      <c r="BG77" s="173">
        <f t="shared" ca="1" si="76"/>
        <v>0</v>
      </c>
      <c r="BH77" s="173">
        <f t="shared" ca="1" si="76"/>
        <v>0</v>
      </c>
      <c r="BI77" s="173">
        <f t="shared" ca="1" si="76"/>
        <v>0</v>
      </c>
      <c r="BJ77" s="173">
        <f t="shared" ca="1" si="76"/>
        <v>0</v>
      </c>
      <c r="BK77" s="173">
        <f t="shared" ca="1" si="76"/>
        <v>0</v>
      </c>
      <c r="BL77" s="173">
        <f t="shared" ca="1" si="76"/>
        <v>0</v>
      </c>
      <c r="BM77" s="173">
        <f t="shared" ca="1" si="76"/>
        <v>0</v>
      </c>
      <c r="BN77" s="173">
        <f t="shared" ca="1" si="76"/>
        <v>0</v>
      </c>
      <c r="BO77" s="173">
        <f t="shared" ca="1" si="76"/>
        <v>0</v>
      </c>
      <c r="BP77" s="173">
        <f t="shared" ca="1" si="76"/>
        <v>0</v>
      </c>
      <c r="BQ77" s="173">
        <f t="shared" ca="1" si="76"/>
        <v>0</v>
      </c>
      <c r="BR77" s="173">
        <f t="shared" ca="1" si="76"/>
        <v>0</v>
      </c>
      <c r="BS77" s="173">
        <f t="shared" ca="1" si="76"/>
        <v>0</v>
      </c>
      <c r="BT77" s="173">
        <f t="shared" ca="1" si="76"/>
        <v>0</v>
      </c>
      <c r="BU77" s="173">
        <f t="shared" ref="BU77:DC77" ca="1" si="77">SUM(BU78:BU88)</f>
        <v>0</v>
      </c>
      <c r="BV77" s="173">
        <f t="shared" ca="1" si="77"/>
        <v>0</v>
      </c>
      <c r="BW77" s="173">
        <f t="shared" ca="1" si="77"/>
        <v>0</v>
      </c>
      <c r="BX77" s="173">
        <f t="shared" ca="1" si="77"/>
        <v>0</v>
      </c>
      <c r="BY77" s="173">
        <f t="shared" ca="1" si="77"/>
        <v>0</v>
      </c>
      <c r="BZ77" s="173">
        <f t="shared" ca="1" si="77"/>
        <v>0</v>
      </c>
      <c r="CA77" s="173">
        <f t="shared" ca="1" si="77"/>
        <v>0</v>
      </c>
      <c r="CB77" s="173">
        <f t="shared" ca="1" si="77"/>
        <v>0</v>
      </c>
      <c r="CC77" s="173">
        <f t="shared" ca="1" si="77"/>
        <v>0</v>
      </c>
      <c r="CD77" s="173">
        <f t="shared" ca="1" si="77"/>
        <v>0</v>
      </c>
      <c r="CE77" s="173">
        <f t="shared" ca="1" si="77"/>
        <v>0</v>
      </c>
      <c r="CF77" s="173">
        <f t="shared" ca="1" si="77"/>
        <v>0</v>
      </c>
      <c r="CG77" s="173">
        <f t="shared" ca="1" si="77"/>
        <v>0</v>
      </c>
      <c r="CH77" s="173">
        <f t="shared" ca="1" si="77"/>
        <v>0</v>
      </c>
      <c r="CI77" s="173">
        <f t="shared" ca="1" si="77"/>
        <v>0</v>
      </c>
      <c r="CJ77" s="173">
        <f t="shared" ca="1" si="77"/>
        <v>0</v>
      </c>
      <c r="CK77" s="173">
        <f t="shared" ca="1" si="77"/>
        <v>0</v>
      </c>
      <c r="CL77" s="173">
        <f t="shared" ca="1" si="77"/>
        <v>0</v>
      </c>
      <c r="CM77" s="173">
        <f t="shared" ca="1" si="77"/>
        <v>0</v>
      </c>
      <c r="CN77" s="173">
        <f t="shared" ca="1" si="77"/>
        <v>0</v>
      </c>
      <c r="CO77" s="173">
        <f t="shared" ca="1" si="77"/>
        <v>0</v>
      </c>
      <c r="CP77" s="173">
        <f t="shared" ca="1" si="77"/>
        <v>0</v>
      </c>
      <c r="CQ77" s="173">
        <f t="shared" ca="1" si="77"/>
        <v>0</v>
      </c>
      <c r="CR77" s="173">
        <f t="shared" ca="1" si="77"/>
        <v>0</v>
      </c>
      <c r="CS77" s="173">
        <f t="shared" ca="1" si="77"/>
        <v>0</v>
      </c>
      <c r="CT77" s="173">
        <f t="shared" ca="1" si="77"/>
        <v>0</v>
      </c>
      <c r="CU77" s="173">
        <f t="shared" ca="1" si="77"/>
        <v>0</v>
      </c>
      <c r="CV77" s="173">
        <f t="shared" ca="1" si="77"/>
        <v>0</v>
      </c>
      <c r="CW77" s="173">
        <f t="shared" ca="1" si="77"/>
        <v>0</v>
      </c>
      <c r="CX77" s="173">
        <f t="shared" ca="1" si="77"/>
        <v>0</v>
      </c>
      <c r="CY77" s="173">
        <f t="shared" ca="1" si="77"/>
        <v>0</v>
      </c>
      <c r="CZ77" s="173">
        <f t="shared" ca="1" si="77"/>
        <v>0</v>
      </c>
      <c r="DA77" s="173">
        <f t="shared" ca="1" si="77"/>
        <v>0</v>
      </c>
      <c r="DB77" s="173">
        <f t="shared" ca="1" si="77"/>
        <v>0</v>
      </c>
      <c r="DC77" s="173">
        <f t="shared" ca="1" si="77"/>
        <v>0</v>
      </c>
      <c r="DE77" s="113"/>
    </row>
    <row r="78" spans="1:112" ht="43.2" hidden="1">
      <c r="A78" s="68">
        <v>66</v>
      </c>
      <c r="B78" s="240" t="str">
        <f t="shared" ca="1" si="71"/>
        <v>E.3.1.</v>
      </c>
      <c r="C78" s="241" t="str">
        <f t="shared" ca="1" si="72"/>
        <v>Pasirengimas tolesnei vietinės elektros energijos gamybos pajėgumų plėtrai ir elektros energijos sistemos perėjimui prie 100 proc. AEI (Lietuvos energetikos sistemos modeliavimo studijos parengimas)</v>
      </c>
      <c r="D78" s="72"/>
      <c r="E78" s="247">
        <f t="shared" ca="1" si="73"/>
        <v>0.21</v>
      </c>
      <c r="F78" s="171">
        <f ca="1">H78+NPV(FD,I78:INDEX(I78:DC78,PAL))</f>
        <v>2147155.0306967814</v>
      </c>
      <c r="G78" s="171">
        <f ca="1">SUMIF($H$5:$DC$5,"&lt;="&amp;PAL,$H78:$DC78)</f>
        <v>2400000</v>
      </c>
      <c r="H78" s="243">
        <f t="shared" ca="1" si="74"/>
        <v>0</v>
      </c>
      <c r="I78" s="243">
        <f t="shared" ca="1" si="74"/>
        <v>0</v>
      </c>
      <c r="J78" s="243">
        <f t="shared" ca="1" si="74"/>
        <v>975000</v>
      </c>
      <c r="K78" s="243">
        <f t="shared" ca="1" si="74"/>
        <v>1000000</v>
      </c>
      <c r="L78" s="243">
        <f t="shared" ca="1" si="74"/>
        <v>225000</v>
      </c>
      <c r="M78" s="243">
        <f t="shared" ca="1" si="74"/>
        <v>200000</v>
      </c>
      <c r="N78" s="243">
        <f t="shared" ca="1" si="74"/>
        <v>0</v>
      </c>
      <c r="O78" s="243">
        <f t="shared" ca="1" si="74"/>
        <v>0</v>
      </c>
      <c r="P78" s="243">
        <f t="shared" ca="1" si="74"/>
        <v>0</v>
      </c>
      <c r="Q78" s="243">
        <f t="shared" ca="1" si="74"/>
        <v>0</v>
      </c>
      <c r="R78" s="243">
        <f t="shared" ca="1" si="74"/>
        <v>0</v>
      </c>
      <c r="S78" s="243">
        <f t="shared" ca="1" si="74"/>
        <v>0</v>
      </c>
      <c r="T78" s="243">
        <f t="shared" ca="1" si="74"/>
        <v>0</v>
      </c>
      <c r="U78" s="243">
        <f t="shared" ca="1" si="74"/>
        <v>0</v>
      </c>
      <c r="V78" s="243">
        <f t="shared" ca="1" si="74"/>
        <v>0</v>
      </c>
      <c r="W78" s="243">
        <f t="shared" ca="1" si="74"/>
        <v>0</v>
      </c>
      <c r="X78" s="243">
        <f t="shared" ca="1" si="70"/>
        <v>0</v>
      </c>
      <c r="Y78" s="243">
        <f t="shared" ca="1" si="70"/>
        <v>0</v>
      </c>
      <c r="Z78" s="243">
        <f t="shared" ca="1" si="70"/>
        <v>0</v>
      </c>
      <c r="AA78" s="243">
        <f t="shared" ca="1" si="70"/>
        <v>0</v>
      </c>
      <c r="AB78" s="243">
        <f t="shared" ca="1" si="70"/>
        <v>0</v>
      </c>
      <c r="AC78" s="243">
        <f t="shared" ca="1" si="70"/>
        <v>0</v>
      </c>
      <c r="AD78" s="243">
        <f t="shared" ca="1" si="70"/>
        <v>0</v>
      </c>
      <c r="AE78" s="243">
        <f t="shared" ca="1" si="70"/>
        <v>0</v>
      </c>
      <c r="AF78" s="243">
        <f t="shared" ca="1" si="70"/>
        <v>0</v>
      </c>
      <c r="AG78" s="243">
        <f t="shared" ca="1" si="70"/>
        <v>0</v>
      </c>
      <c r="AH78" s="243">
        <f t="shared" ca="1" si="70"/>
        <v>0</v>
      </c>
      <c r="AI78" s="243">
        <f t="shared" ca="1" si="70"/>
        <v>0</v>
      </c>
      <c r="AJ78" s="243">
        <f t="shared" ca="1" si="70"/>
        <v>0</v>
      </c>
      <c r="AK78" s="243">
        <f t="shared" ca="1" si="70"/>
        <v>0</v>
      </c>
      <c r="AL78" s="243">
        <f t="shared" ca="1" si="70"/>
        <v>0</v>
      </c>
      <c r="AM78" s="243">
        <f t="shared" ca="1" si="70"/>
        <v>0</v>
      </c>
      <c r="AN78" s="243">
        <f t="shared" ca="1" si="70"/>
        <v>0</v>
      </c>
      <c r="AO78" s="243">
        <f t="shared" ca="1" si="70"/>
        <v>0</v>
      </c>
      <c r="AP78" s="243">
        <f t="shared" ca="1" si="70"/>
        <v>0</v>
      </c>
      <c r="AQ78" s="243">
        <f t="shared" ca="1" si="70"/>
        <v>0</v>
      </c>
      <c r="AR78" s="243">
        <f t="shared" ca="1" si="70"/>
        <v>0</v>
      </c>
      <c r="AS78" s="243">
        <f t="shared" ca="1" si="70"/>
        <v>0</v>
      </c>
      <c r="AT78" s="243">
        <f t="shared" ca="1" si="70"/>
        <v>0</v>
      </c>
      <c r="AU78" s="243">
        <f t="shared" ca="1" si="70"/>
        <v>0</v>
      </c>
      <c r="AV78" s="243">
        <f t="shared" ca="1" si="70"/>
        <v>0</v>
      </c>
      <c r="AW78" s="243">
        <f t="shared" ca="1" si="70"/>
        <v>0</v>
      </c>
      <c r="AX78" s="243">
        <f t="shared" ca="1" si="70"/>
        <v>0</v>
      </c>
      <c r="AY78" s="243">
        <f t="shared" ca="1" si="70"/>
        <v>0</v>
      </c>
      <c r="AZ78" s="243">
        <f t="shared" ca="1" si="70"/>
        <v>0</v>
      </c>
      <c r="BA78" s="243">
        <f t="shared" ca="1" si="70"/>
        <v>0</v>
      </c>
      <c r="BB78" s="243">
        <f t="shared" ca="1" si="70"/>
        <v>0</v>
      </c>
      <c r="BC78" s="243">
        <f t="shared" ca="1" si="70"/>
        <v>0</v>
      </c>
      <c r="BD78" s="243">
        <f t="shared" ca="1" si="70"/>
        <v>0</v>
      </c>
      <c r="BE78" s="243">
        <f t="shared" ca="1" si="70"/>
        <v>0</v>
      </c>
      <c r="BF78" s="243">
        <f t="shared" ca="1" si="70"/>
        <v>0</v>
      </c>
      <c r="BG78" s="243">
        <f t="shared" ca="1" si="70"/>
        <v>0</v>
      </c>
      <c r="BH78" s="243">
        <f t="shared" ca="1" si="70"/>
        <v>0</v>
      </c>
      <c r="BI78" s="243">
        <f t="shared" ca="1" si="70"/>
        <v>0</v>
      </c>
      <c r="BJ78" s="243">
        <f t="shared" ca="1" si="70"/>
        <v>0</v>
      </c>
      <c r="BK78" s="243">
        <f t="shared" ca="1" si="70"/>
        <v>0</v>
      </c>
      <c r="BL78" s="243">
        <f t="shared" ca="1" si="70"/>
        <v>0</v>
      </c>
      <c r="BM78" s="243">
        <f t="shared" ca="1" si="70"/>
        <v>0</v>
      </c>
      <c r="BN78" s="243">
        <f t="shared" ca="1" si="70"/>
        <v>0</v>
      </c>
      <c r="BO78" s="243">
        <f t="shared" ca="1" si="70"/>
        <v>0</v>
      </c>
      <c r="BP78" s="243">
        <f t="shared" ca="1" si="70"/>
        <v>0</v>
      </c>
      <c r="BQ78" s="243">
        <f t="shared" ca="1" si="70"/>
        <v>0</v>
      </c>
      <c r="BR78" s="243">
        <f t="shared" ca="1" si="70"/>
        <v>0</v>
      </c>
      <c r="BS78" s="243">
        <f t="shared" ca="1" si="70"/>
        <v>0</v>
      </c>
      <c r="BT78" s="243">
        <f t="shared" ca="1" si="70"/>
        <v>0</v>
      </c>
      <c r="BU78" s="243">
        <f t="shared" ca="1" si="69"/>
        <v>0</v>
      </c>
      <c r="BV78" s="243">
        <f t="shared" ca="1" si="69"/>
        <v>0</v>
      </c>
      <c r="BW78" s="243">
        <f t="shared" ca="1" si="69"/>
        <v>0</v>
      </c>
      <c r="BX78" s="243">
        <f t="shared" ca="1" si="69"/>
        <v>0</v>
      </c>
      <c r="BY78" s="243">
        <f t="shared" ca="1" si="69"/>
        <v>0</v>
      </c>
      <c r="BZ78" s="243">
        <f t="shared" ca="1" si="69"/>
        <v>0</v>
      </c>
      <c r="CA78" s="243">
        <f t="shared" ca="1" si="69"/>
        <v>0</v>
      </c>
      <c r="CB78" s="243">
        <f t="shared" ca="1" si="69"/>
        <v>0</v>
      </c>
      <c r="CC78" s="243">
        <f t="shared" ca="1" si="69"/>
        <v>0</v>
      </c>
      <c r="CD78" s="243">
        <f t="shared" ca="1" si="69"/>
        <v>0</v>
      </c>
      <c r="CE78" s="243">
        <f t="shared" ca="1" si="69"/>
        <v>0</v>
      </c>
      <c r="CF78" s="243">
        <f t="shared" ca="1" si="69"/>
        <v>0</v>
      </c>
      <c r="CG78" s="243">
        <f t="shared" ca="1" si="69"/>
        <v>0</v>
      </c>
      <c r="CH78" s="243">
        <f t="shared" ca="1" si="69"/>
        <v>0</v>
      </c>
      <c r="CI78" s="243">
        <f t="shared" ca="1" si="69"/>
        <v>0</v>
      </c>
      <c r="CJ78" s="243">
        <f t="shared" ca="1" si="68"/>
        <v>0</v>
      </c>
      <c r="CK78" s="243">
        <f t="shared" ca="1" si="68"/>
        <v>0</v>
      </c>
      <c r="CL78" s="243">
        <f t="shared" ca="1" si="68"/>
        <v>0</v>
      </c>
      <c r="CM78" s="243">
        <f t="shared" ca="1" si="68"/>
        <v>0</v>
      </c>
      <c r="CN78" s="243">
        <f t="shared" ca="1" si="68"/>
        <v>0</v>
      </c>
      <c r="CO78" s="243">
        <f t="shared" ca="1" si="68"/>
        <v>0</v>
      </c>
      <c r="CP78" s="243">
        <f t="shared" ca="1" si="68"/>
        <v>0</v>
      </c>
      <c r="CQ78" s="243">
        <f t="shared" ca="1" si="68"/>
        <v>0</v>
      </c>
      <c r="CR78" s="243">
        <f t="shared" ca="1" si="68"/>
        <v>0</v>
      </c>
      <c r="CS78" s="243">
        <f t="shared" ca="1" si="68"/>
        <v>0</v>
      </c>
      <c r="CT78" s="243">
        <f t="shared" ca="1" si="68"/>
        <v>0</v>
      </c>
      <c r="CU78" s="243">
        <f t="shared" ca="1" si="68"/>
        <v>0</v>
      </c>
      <c r="CV78" s="243">
        <f t="shared" ca="1" si="68"/>
        <v>0</v>
      </c>
      <c r="CW78" s="243">
        <f t="shared" ca="1" si="68"/>
        <v>0</v>
      </c>
      <c r="CX78" s="243">
        <f t="shared" ca="1" si="68"/>
        <v>0</v>
      </c>
      <c r="CY78" s="243">
        <f t="shared" ca="1" si="68"/>
        <v>0</v>
      </c>
      <c r="CZ78" s="243">
        <f t="shared" ca="1" si="68"/>
        <v>0</v>
      </c>
      <c r="DA78" s="243">
        <f t="shared" ca="1" si="68"/>
        <v>0</v>
      </c>
      <c r="DB78" s="243">
        <f t="shared" ca="1" si="68"/>
        <v>0</v>
      </c>
      <c r="DC78" s="243">
        <f t="shared" ca="1" si="68"/>
        <v>0</v>
      </c>
      <c r="DE78" s="113" t="str">
        <f t="shared" ca="1" si="75"/>
        <v>E.3.1.</v>
      </c>
      <c r="DF78">
        <f t="shared" ref="DF78:DF89" ca="1" si="78">VLOOKUP(DE78,scenarijai,$DF$6,FALSE)</f>
        <v>1</v>
      </c>
      <c r="DG78">
        <f t="shared" ref="DG78:DG89" ca="1" si="79">OFFSET(INDIRECT("'"&amp;Opt_alt&amp;"'!H12"),$A78,DG$5)</f>
        <v>21</v>
      </c>
      <c r="DH78">
        <v>0</v>
      </c>
    </row>
    <row r="79" spans="1:112" hidden="1">
      <c r="A79" s="68">
        <v>67</v>
      </c>
      <c r="B79" s="240" t="str">
        <f t="shared" ca="1" si="71"/>
        <v>E.3.2.</v>
      </c>
      <c r="C79" s="241" t="str">
        <f t="shared" ca="1" si="72"/>
        <v>Veikla</v>
      </c>
      <c r="D79" s="244"/>
      <c r="E79" s="242">
        <f t="shared" ca="1" si="73"/>
        <v>0.21</v>
      </c>
      <c r="F79" s="171">
        <f ca="1">H79+NPV(FD,I79:INDEX(I79:DC79,PAL))</f>
        <v>0</v>
      </c>
      <c r="G79" s="171">
        <f ca="1">SUMIF($H$5:$DC$5,"&lt;="&amp;PAL,$H79:$DC79)</f>
        <v>0</v>
      </c>
      <c r="H79" s="243">
        <f t="shared" ca="1" si="74"/>
        <v>0</v>
      </c>
      <c r="I79" s="243">
        <f t="shared" ca="1" si="74"/>
        <v>0</v>
      </c>
      <c r="J79" s="243">
        <f t="shared" ca="1" si="74"/>
        <v>0</v>
      </c>
      <c r="K79" s="243">
        <f t="shared" ca="1" si="74"/>
        <v>0</v>
      </c>
      <c r="L79" s="243">
        <f t="shared" ca="1" si="74"/>
        <v>0</v>
      </c>
      <c r="M79" s="243">
        <f t="shared" ca="1" si="74"/>
        <v>0</v>
      </c>
      <c r="N79" s="243">
        <f t="shared" ca="1" si="74"/>
        <v>0</v>
      </c>
      <c r="O79" s="243">
        <f t="shared" ca="1" si="74"/>
        <v>0</v>
      </c>
      <c r="P79" s="243">
        <f t="shared" ca="1" si="74"/>
        <v>0</v>
      </c>
      <c r="Q79" s="243">
        <f t="shared" ca="1" si="74"/>
        <v>0</v>
      </c>
      <c r="R79" s="243">
        <f t="shared" ca="1" si="74"/>
        <v>0</v>
      </c>
      <c r="S79" s="243">
        <f t="shared" ca="1" si="74"/>
        <v>0</v>
      </c>
      <c r="T79" s="243">
        <f t="shared" ca="1" si="74"/>
        <v>0</v>
      </c>
      <c r="U79" s="243">
        <f t="shared" ca="1" si="74"/>
        <v>0</v>
      </c>
      <c r="V79" s="243">
        <f t="shared" ca="1" si="74"/>
        <v>0</v>
      </c>
      <c r="W79" s="243">
        <f t="shared" ca="1" si="74"/>
        <v>0</v>
      </c>
      <c r="X79" s="243">
        <f t="shared" ca="1" si="70"/>
        <v>0</v>
      </c>
      <c r="Y79" s="243">
        <f t="shared" ca="1" si="70"/>
        <v>0</v>
      </c>
      <c r="Z79" s="243">
        <f t="shared" ca="1" si="70"/>
        <v>0</v>
      </c>
      <c r="AA79" s="243">
        <f t="shared" ca="1" si="70"/>
        <v>0</v>
      </c>
      <c r="AB79" s="243">
        <f t="shared" ca="1" si="70"/>
        <v>0</v>
      </c>
      <c r="AC79" s="243">
        <f t="shared" ca="1" si="70"/>
        <v>0</v>
      </c>
      <c r="AD79" s="243">
        <f t="shared" ca="1" si="70"/>
        <v>0</v>
      </c>
      <c r="AE79" s="243">
        <f t="shared" ca="1" si="70"/>
        <v>0</v>
      </c>
      <c r="AF79" s="243">
        <f t="shared" ca="1" si="70"/>
        <v>0</v>
      </c>
      <c r="AG79" s="243">
        <f t="shared" ca="1" si="70"/>
        <v>0</v>
      </c>
      <c r="AH79" s="243">
        <f t="shared" ca="1" si="70"/>
        <v>0</v>
      </c>
      <c r="AI79" s="243">
        <f t="shared" ca="1" si="70"/>
        <v>0</v>
      </c>
      <c r="AJ79" s="243">
        <f t="shared" ca="1" si="70"/>
        <v>0</v>
      </c>
      <c r="AK79" s="243">
        <f t="shared" ca="1" si="70"/>
        <v>0</v>
      </c>
      <c r="AL79" s="243">
        <f t="shared" ca="1" si="70"/>
        <v>0</v>
      </c>
      <c r="AM79" s="243">
        <f t="shared" ca="1" si="70"/>
        <v>0</v>
      </c>
      <c r="AN79" s="243">
        <f t="shared" ca="1" si="70"/>
        <v>0</v>
      </c>
      <c r="AO79" s="243">
        <f t="shared" ca="1" si="70"/>
        <v>0</v>
      </c>
      <c r="AP79" s="243">
        <f t="shared" ca="1" si="70"/>
        <v>0</v>
      </c>
      <c r="AQ79" s="243">
        <f t="shared" ca="1" si="70"/>
        <v>0</v>
      </c>
      <c r="AR79" s="243">
        <f t="shared" ca="1" si="70"/>
        <v>0</v>
      </c>
      <c r="AS79" s="243">
        <f t="shared" ca="1" si="70"/>
        <v>0</v>
      </c>
      <c r="AT79" s="243">
        <f t="shared" ca="1" si="70"/>
        <v>0</v>
      </c>
      <c r="AU79" s="243">
        <f t="shared" ca="1" si="70"/>
        <v>0</v>
      </c>
      <c r="AV79" s="243">
        <f t="shared" ca="1" si="70"/>
        <v>0</v>
      </c>
      <c r="AW79" s="243">
        <f t="shared" ca="1" si="70"/>
        <v>0</v>
      </c>
      <c r="AX79" s="243">
        <f t="shared" ca="1" si="70"/>
        <v>0</v>
      </c>
      <c r="AY79" s="243">
        <f t="shared" ca="1" si="70"/>
        <v>0</v>
      </c>
      <c r="AZ79" s="243">
        <f t="shared" ca="1" si="70"/>
        <v>0</v>
      </c>
      <c r="BA79" s="243">
        <f t="shared" ca="1" si="70"/>
        <v>0</v>
      </c>
      <c r="BB79" s="243">
        <f t="shared" ca="1" si="70"/>
        <v>0</v>
      </c>
      <c r="BC79" s="243">
        <f t="shared" ca="1" si="70"/>
        <v>0</v>
      </c>
      <c r="BD79" s="243">
        <f t="shared" ca="1" si="70"/>
        <v>0</v>
      </c>
      <c r="BE79" s="243">
        <f t="shared" ca="1" si="70"/>
        <v>0</v>
      </c>
      <c r="BF79" s="243">
        <f t="shared" ca="1" si="70"/>
        <v>0</v>
      </c>
      <c r="BG79" s="243">
        <f t="shared" ca="1" si="70"/>
        <v>0</v>
      </c>
      <c r="BH79" s="243">
        <f t="shared" ca="1" si="70"/>
        <v>0</v>
      </c>
      <c r="BI79" s="243">
        <f t="shared" ca="1" si="70"/>
        <v>0</v>
      </c>
      <c r="BJ79" s="243">
        <f t="shared" ca="1" si="70"/>
        <v>0</v>
      </c>
      <c r="BK79" s="243">
        <f t="shared" ca="1" si="70"/>
        <v>0</v>
      </c>
      <c r="BL79" s="243">
        <f t="shared" ca="1" si="70"/>
        <v>0</v>
      </c>
      <c r="BM79" s="243">
        <f t="shared" ca="1" si="70"/>
        <v>0</v>
      </c>
      <c r="BN79" s="243">
        <f t="shared" ca="1" si="70"/>
        <v>0</v>
      </c>
      <c r="BO79" s="243">
        <f t="shared" ca="1" si="70"/>
        <v>0</v>
      </c>
      <c r="BP79" s="243">
        <f t="shared" ca="1" si="70"/>
        <v>0</v>
      </c>
      <c r="BQ79" s="243">
        <f t="shared" ca="1" si="70"/>
        <v>0</v>
      </c>
      <c r="BR79" s="243">
        <f t="shared" ca="1" si="70"/>
        <v>0</v>
      </c>
      <c r="BS79" s="243">
        <f t="shared" ca="1" si="70"/>
        <v>0</v>
      </c>
      <c r="BT79" s="243">
        <f t="shared" ca="1" si="70"/>
        <v>0</v>
      </c>
      <c r="BU79" s="243">
        <f t="shared" ca="1" si="70"/>
        <v>0</v>
      </c>
      <c r="BV79" s="243">
        <f t="shared" ca="1" si="70"/>
        <v>0</v>
      </c>
      <c r="BW79" s="243">
        <f t="shared" ca="1" si="70"/>
        <v>0</v>
      </c>
      <c r="BX79" s="243">
        <f t="shared" ca="1" si="70"/>
        <v>0</v>
      </c>
      <c r="BY79" s="243">
        <f t="shared" ca="1" si="70"/>
        <v>0</v>
      </c>
      <c r="BZ79" s="243">
        <f t="shared" ca="1" si="70"/>
        <v>0</v>
      </c>
      <c r="CA79" s="243">
        <f t="shared" ca="1" si="70"/>
        <v>0</v>
      </c>
      <c r="CB79" s="243">
        <f t="shared" ca="1" si="70"/>
        <v>0</v>
      </c>
      <c r="CC79" s="243">
        <f t="shared" ca="1" si="70"/>
        <v>0</v>
      </c>
      <c r="CD79" s="243">
        <f t="shared" ca="1" si="70"/>
        <v>0</v>
      </c>
      <c r="CE79" s="243">
        <f t="shared" ca="1" si="69"/>
        <v>0</v>
      </c>
      <c r="CF79" s="243">
        <f t="shared" ca="1" si="69"/>
        <v>0</v>
      </c>
      <c r="CG79" s="243">
        <f t="shared" ref="CG79:DC82" ca="1" si="80">OFFSET(INDIRECT("'"&amp;Opt_alt&amp;"'!H12"),$A79,CG$5)*$DF79</f>
        <v>0</v>
      </c>
      <c r="CH79" s="243">
        <f t="shared" ca="1" si="80"/>
        <v>0</v>
      </c>
      <c r="CI79" s="243">
        <f t="shared" ca="1" si="80"/>
        <v>0</v>
      </c>
      <c r="CJ79" s="243">
        <f t="shared" ca="1" si="80"/>
        <v>0</v>
      </c>
      <c r="CK79" s="243">
        <f t="shared" ca="1" si="80"/>
        <v>0</v>
      </c>
      <c r="CL79" s="243">
        <f t="shared" ca="1" si="80"/>
        <v>0</v>
      </c>
      <c r="CM79" s="243">
        <f t="shared" ca="1" si="80"/>
        <v>0</v>
      </c>
      <c r="CN79" s="243">
        <f t="shared" ca="1" si="80"/>
        <v>0</v>
      </c>
      <c r="CO79" s="243">
        <f t="shared" ca="1" si="80"/>
        <v>0</v>
      </c>
      <c r="CP79" s="243">
        <f t="shared" ca="1" si="80"/>
        <v>0</v>
      </c>
      <c r="CQ79" s="243">
        <f t="shared" ca="1" si="80"/>
        <v>0</v>
      </c>
      <c r="CR79" s="243">
        <f t="shared" ca="1" si="80"/>
        <v>0</v>
      </c>
      <c r="CS79" s="243">
        <f t="shared" ca="1" si="80"/>
        <v>0</v>
      </c>
      <c r="CT79" s="243">
        <f t="shared" ca="1" si="80"/>
        <v>0</v>
      </c>
      <c r="CU79" s="243">
        <f t="shared" ca="1" si="80"/>
        <v>0</v>
      </c>
      <c r="CV79" s="243">
        <f t="shared" ca="1" si="80"/>
        <v>0</v>
      </c>
      <c r="CW79" s="243">
        <f t="shared" ca="1" si="80"/>
        <v>0</v>
      </c>
      <c r="CX79" s="243">
        <f t="shared" ca="1" si="80"/>
        <v>0</v>
      </c>
      <c r="CY79" s="243">
        <f t="shared" ca="1" si="80"/>
        <v>0</v>
      </c>
      <c r="CZ79" s="243">
        <f t="shared" ca="1" si="80"/>
        <v>0</v>
      </c>
      <c r="DA79" s="243">
        <f t="shared" ca="1" si="80"/>
        <v>0</v>
      </c>
      <c r="DB79" s="243">
        <f t="shared" ca="1" si="80"/>
        <v>0</v>
      </c>
      <c r="DC79" s="243">
        <f t="shared" ca="1" si="80"/>
        <v>0</v>
      </c>
      <c r="DE79" s="113" t="str">
        <f t="shared" ca="1" si="75"/>
        <v>E.3.2.</v>
      </c>
      <c r="DF79">
        <f t="shared" ca="1" si="78"/>
        <v>1</v>
      </c>
      <c r="DG79">
        <f t="shared" ca="1" si="79"/>
        <v>21</v>
      </c>
      <c r="DH79">
        <v>0</v>
      </c>
    </row>
    <row r="80" spans="1:112" hidden="1">
      <c r="A80" s="68">
        <v>68</v>
      </c>
      <c r="B80" s="240" t="str">
        <f t="shared" ca="1" si="71"/>
        <v>E.3.3.</v>
      </c>
      <c r="C80" s="241" t="str">
        <f t="shared" ca="1" si="72"/>
        <v>Veikla</v>
      </c>
      <c r="D80" s="244"/>
      <c r="E80" s="242">
        <f t="shared" ca="1" si="73"/>
        <v>0.21</v>
      </c>
      <c r="F80" s="171">
        <f ca="1">H80+NPV(FD,I80:INDEX(I80:DC80,PAL))</f>
        <v>0</v>
      </c>
      <c r="G80" s="171">
        <f ca="1">SUMIF($H$5:$DC$5,"&lt;="&amp;PAL,$H80:$DC80)</f>
        <v>0</v>
      </c>
      <c r="H80" s="243">
        <f t="shared" ca="1" si="74"/>
        <v>0</v>
      </c>
      <c r="I80" s="243">
        <f t="shared" ca="1" si="74"/>
        <v>0</v>
      </c>
      <c r="J80" s="243">
        <f t="shared" ca="1" si="74"/>
        <v>0</v>
      </c>
      <c r="K80" s="243">
        <f t="shared" ca="1" si="74"/>
        <v>0</v>
      </c>
      <c r="L80" s="243">
        <f t="shared" ca="1" si="74"/>
        <v>0</v>
      </c>
      <c r="M80" s="243">
        <f t="shared" ca="1" si="74"/>
        <v>0</v>
      </c>
      <c r="N80" s="243">
        <f t="shared" ca="1" si="74"/>
        <v>0</v>
      </c>
      <c r="O80" s="243">
        <f t="shared" ca="1" si="74"/>
        <v>0</v>
      </c>
      <c r="P80" s="243">
        <f t="shared" ca="1" si="74"/>
        <v>0</v>
      </c>
      <c r="Q80" s="243">
        <f t="shared" ca="1" si="74"/>
        <v>0</v>
      </c>
      <c r="R80" s="243">
        <f t="shared" ca="1" si="74"/>
        <v>0</v>
      </c>
      <c r="S80" s="243">
        <f t="shared" ca="1" si="74"/>
        <v>0</v>
      </c>
      <c r="T80" s="243">
        <f t="shared" ca="1" si="74"/>
        <v>0</v>
      </c>
      <c r="U80" s="243">
        <f t="shared" ca="1" si="74"/>
        <v>0</v>
      </c>
      <c r="V80" s="243">
        <f t="shared" ca="1" si="74"/>
        <v>0</v>
      </c>
      <c r="W80" s="243">
        <f t="shared" ca="1" si="74"/>
        <v>0</v>
      </c>
      <c r="X80" s="243">
        <f t="shared" ref="X80:CI83" ca="1" si="81">OFFSET(INDIRECT("'"&amp;Opt_alt&amp;"'!H12"),$A80,X$5)*$DF80</f>
        <v>0</v>
      </c>
      <c r="Y80" s="243">
        <f t="shared" ca="1" si="81"/>
        <v>0</v>
      </c>
      <c r="Z80" s="243">
        <f t="shared" ca="1" si="81"/>
        <v>0</v>
      </c>
      <c r="AA80" s="243">
        <f t="shared" ca="1" si="81"/>
        <v>0</v>
      </c>
      <c r="AB80" s="243">
        <f t="shared" ca="1" si="81"/>
        <v>0</v>
      </c>
      <c r="AC80" s="243">
        <f t="shared" ca="1" si="81"/>
        <v>0</v>
      </c>
      <c r="AD80" s="243">
        <f t="shared" ca="1" si="81"/>
        <v>0</v>
      </c>
      <c r="AE80" s="243">
        <f t="shared" ca="1" si="81"/>
        <v>0</v>
      </c>
      <c r="AF80" s="243">
        <f t="shared" ca="1" si="81"/>
        <v>0</v>
      </c>
      <c r="AG80" s="243">
        <f t="shared" ca="1" si="81"/>
        <v>0</v>
      </c>
      <c r="AH80" s="243">
        <f t="shared" ca="1" si="81"/>
        <v>0</v>
      </c>
      <c r="AI80" s="243">
        <f t="shared" ca="1" si="81"/>
        <v>0</v>
      </c>
      <c r="AJ80" s="243">
        <f t="shared" ca="1" si="81"/>
        <v>0</v>
      </c>
      <c r="AK80" s="243">
        <f t="shared" ca="1" si="81"/>
        <v>0</v>
      </c>
      <c r="AL80" s="243">
        <f t="shared" ca="1" si="81"/>
        <v>0</v>
      </c>
      <c r="AM80" s="243">
        <f t="shared" ca="1" si="81"/>
        <v>0</v>
      </c>
      <c r="AN80" s="243">
        <f t="shared" ca="1" si="81"/>
        <v>0</v>
      </c>
      <c r="AO80" s="243">
        <f t="shared" ca="1" si="81"/>
        <v>0</v>
      </c>
      <c r="AP80" s="243">
        <f t="shared" ca="1" si="81"/>
        <v>0</v>
      </c>
      <c r="AQ80" s="243">
        <f t="shared" ca="1" si="81"/>
        <v>0</v>
      </c>
      <c r="AR80" s="243">
        <f t="shared" ca="1" si="81"/>
        <v>0</v>
      </c>
      <c r="AS80" s="243">
        <f t="shared" ca="1" si="81"/>
        <v>0</v>
      </c>
      <c r="AT80" s="243">
        <f t="shared" ca="1" si="81"/>
        <v>0</v>
      </c>
      <c r="AU80" s="243">
        <f t="shared" ca="1" si="81"/>
        <v>0</v>
      </c>
      <c r="AV80" s="243">
        <f t="shared" ca="1" si="81"/>
        <v>0</v>
      </c>
      <c r="AW80" s="243">
        <f t="shared" ca="1" si="81"/>
        <v>0</v>
      </c>
      <c r="AX80" s="243">
        <f t="shared" ca="1" si="81"/>
        <v>0</v>
      </c>
      <c r="AY80" s="243">
        <f t="shared" ca="1" si="81"/>
        <v>0</v>
      </c>
      <c r="AZ80" s="243">
        <f t="shared" ca="1" si="81"/>
        <v>0</v>
      </c>
      <c r="BA80" s="243">
        <f t="shared" ca="1" si="81"/>
        <v>0</v>
      </c>
      <c r="BB80" s="243">
        <f t="shared" ca="1" si="81"/>
        <v>0</v>
      </c>
      <c r="BC80" s="243">
        <f t="shared" ca="1" si="81"/>
        <v>0</v>
      </c>
      <c r="BD80" s="243">
        <f t="shared" ca="1" si="81"/>
        <v>0</v>
      </c>
      <c r="BE80" s="243">
        <f t="shared" ca="1" si="81"/>
        <v>0</v>
      </c>
      <c r="BF80" s="243">
        <f t="shared" ca="1" si="81"/>
        <v>0</v>
      </c>
      <c r="BG80" s="243">
        <f t="shared" ca="1" si="81"/>
        <v>0</v>
      </c>
      <c r="BH80" s="243">
        <f t="shared" ca="1" si="81"/>
        <v>0</v>
      </c>
      <c r="BI80" s="243">
        <f t="shared" ca="1" si="81"/>
        <v>0</v>
      </c>
      <c r="BJ80" s="243">
        <f t="shared" ca="1" si="81"/>
        <v>0</v>
      </c>
      <c r="BK80" s="243">
        <f t="shared" ca="1" si="81"/>
        <v>0</v>
      </c>
      <c r="BL80" s="243">
        <f t="shared" ca="1" si="81"/>
        <v>0</v>
      </c>
      <c r="BM80" s="243">
        <f t="shared" ca="1" si="81"/>
        <v>0</v>
      </c>
      <c r="BN80" s="243">
        <f t="shared" ca="1" si="81"/>
        <v>0</v>
      </c>
      <c r="BO80" s="243">
        <f t="shared" ca="1" si="81"/>
        <v>0</v>
      </c>
      <c r="BP80" s="243">
        <f t="shared" ca="1" si="81"/>
        <v>0</v>
      </c>
      <c r="BQ80" s="243">
        <f t="shared" ca="1" si="81"/>
        <v>0</v>
      </c>
      <c r="BR80" s="243">
        <f t="shared" ca="1" si="81"/>
        <v>0</v>
      </c>
      <c r="BS80" s="243">
        <f t="shared" ca="1" si="81"/>
        <v>0</v>
      </c>
      <c r="BT80" s="243">
        <f t="shared" ca="1" si="81"/>
        <v>0</v>
      </c>
      <c r="BU80" s="243">
        <f t="shared" ca="1" si="81"/>
        <v>0</v>
      </c>
      <c r="BV80" s="243">
        <f t="shared" ca="1" si="81"/>
        <v>0</v>
      </c>
      <c r="BW80" s="243">
        <f t="shared" ca="1" si="81"/>
        <v>0</v>
      </c>
      <c r="BX80" s="243">
        <f t="shared" ca="1" si="81"/>
        <v>0</v>
      </c>
      <c r="BY80" s="243">
        <f t="shared" ca="1" si="81"/>
        <v>0</v>
      </c>
      <c r="BZ80" s="243">
        <f t="shared" ca="1" si="81"/>
        <v>0</v>
      </c>
      <c r="CA80" s="243">
        <f t="shared" ca="1" si="81"/>
        <v>0</v>
      </c>
      <c r="CB80" s="243">
        <f t="shared" ca="1" si="81"/>
        <v>0</v>
      </c>
      <c r="CC80" s="243">
        <f t="shared" ca="1" si="81"/>
        <v>0</v>
      </c>
      <c r="CD80" s="243">
        <f t="shared" ca="1" si="81"/>
        <v>0</v>
      </c>
      <c r="CE80" s="243">
        <f t="shared" ca="1" si="81"/>
        <v>0</v>
      </c>
      <c r="CF80" s="243">
        <f t="shared" ca="1" si="81"/>
        <v>0</v>
      </c>
      <c r="CG80" s="243">
        <f t="shared" ca="1" si="81"/>
        <v>0</v>
      </c>
      <c r="CH80" s="243">
        <f t="shared" ca="1" si="81"/>
        <v>0</v>
      </c>
      <c r="CI80" s="243">
        <f t="shared" ca="1" si="81"/>
        <v>0</v>
      </c>
      <c r="CJ80" s="243">
        <f t="shared" ca="1" si="80"/>
        <v>0</v>
      </c>
      <c r="CK80" s="243">
        <f t="shared" ca="1" si="80"/>
        <v>0</v>
      </c>
      <c r="CL80" s="243">
        <f t="shared" ca="1" si="80"/>
        <v>0</v>
      </c>
      <c r="CM80" s="243">
        <f t="shared" ca="1" si="80"/>
        <v>0</v>
      </c>
      <c r="CN80" s="243">
        <f t="shared" ca="1" si="80"/>
        <v>0</v>
      </c>
      <c r="CO80" s="243">
        <f t="shared" ca="1" si="80"/>
        <v>0</v>
      </c>
      <c r="CP80" s="243">
        <f t="shared" ca="1" si="80"/>
        <v>0</v>
      </c>
      <c r="CQ80" s="243">
        <f t="shared" ca="1" si="80"/>
        <v>0</v>
      </c>
      <c r="CR80" s="243">
        <f t="shared" ca="1" si="80"/>
        <v>0</v>
      </c>
      <c r="CS80" s="243">
        <f t="shared" ca="1" si="80"/>
        <v>0</v>
      </c>
      <c r="CT80" s="243">
        <f t="shared" ca="1" si="80"/>
        <v>0</v>
      </c>
      <c r="CU80" s="243">
        <f t="shared" ca="1" si="80"/>
        <v>0</v>
      </c>
      <c r="CV80" s="243">
        <f t="shared" ca="1" si="80"/>
        <v>0</v>
      </c>
      <c r="CW80" s="243">
        <f t="shared" ca="1" si="80"/>
        <v>0</v>
      </c>
      <c r="CX80" s="243">
        <f t="shared" ca="1" si="80"/>
        <v>0</v>
      </c>
      <c r="CY80" s="243">
        <f t="shared" ca="1" si="80"/>
        <v>0</v>
      </c>
      <c r="CZ80" s="243">
        <f t="shared" ca="1" si="80"/>
        <v>0</v>
      </c>
      <c r="DA80" s="243">
        <f t="shared" ca="1" si="80"/>
        <v>0</v>
      </c>
      <c r="DB80" s="243">
        <f t="shared" ca="1" si="80"/>
        <v>0</v>
      </c>
      <c r="DC80" s="243">
        <f t="shared" ca="1" si="80"/>
        <v>0</v>
      </c>
      <c r="DE80" s="113" t="str">
        <f t="shared" ca="1" si="75"/>
        <v>E.3.3.</v>
      </c>
      <c r="DF80">
        <f t="shared" ca="1" si="78"/>
        <v>1</v>
      </c>
      <c r="DG80">
        <f t="shared" ca="1" si="79"/>
        <v>21</v>
      </c>
      <c r="DH80">
        <v>0</v>
      </c>
    </row>
    <row r="81" spans="1:112" hidden="1">
      <c r="A81" s="68">
        <v>69</v>
      </c>
      <c r="B81" s="240" t="str">
        <f t="shared" ca="1" si="71"/>
        <v>E.3.4.</v>
      </c>
      <c r="C81" s="241" t="str">
        <f t="shared" ca="1" si="72"/>
        <v>Veikla</v>
      </c>
      <c r="D81" s="244"/>
      <c r="E81" s="242">
        <f t="shared" ca="1" si="73"/>
        <v>0.21</v>
      </c>
      <c r="F81" s="171">
        <f ca="1">H81+NPV(FD,I81:INDEX(I81:DC81,PAL))</f>
        <v>0</v>
      </c>
      <c r="G81" s="171">
        <f ca="1">SUMIF($H$5:$DC$5,"&lt;="&amp;PAL,$H81:$DC81)</f>
        <v>0</v>
      </c>
      <c r="H81" s="243">
        <f t="shared" ca="1" si="74"/>
        <v>0</v>
      </c>
      <c r="I81" s="243">
        <f t="shared" ca="1" si="74"/>
        <v>0</v>
      </c>
      <c r="J81" s="243">
        <f t="shared" ca="1" si="74"/>
        <v>0</v>
      </c>
      <c r="K81" s="243">
        <f t="shared" ca="1" si="74"/>
        <v>0</v>
      </c>
      <c r="L81" s="243">
        <f t="shared" ca="1" si="74"/>
        <v>0</v>
      </c>
      <c r="M81" s="243">
        <f t="shared" ca="1" si="74"/>
        <v>0</v>
      </c>
      <c r="N81" s="243">
        <f t="shared" ca="1" si="74"/>
        <v>0</v>
      </c>
      <c r="O81" s="243">
        <f t="shared" ca="1" si="74"/>
        <v>0</v>
      </c>
      <c r="P81" s="243">
        <f t="shared" ca="1" si="74"/>
        <v>0</v>
      </c>
      <c r="Q81" s="243">
        <f t="shared" ca="1" si="74"/>
        <v>0</v>
      </c>
      <c r="R81" s="243">
        <f t="shared" ca="1" si="74"/>
        <v>0</v>
      </c>
      <c r="S81" s="243">
        <f t="shared" ca="1" si="74"/>
        <v>0</v>
      </c>
      <c r="T81" s="243">
        <f t="shared" ca="1" si="74"/>
        <v>0</v>
      </c>
      <c r="U81" s="243">
        <f t="shared" ca="1" si="74"/>
        <v>0</v>
      </c>
      <c r="V81" s="243">
        <f t="shared" ca="1" si="74"/>
        <v>0</v>
      </c>
      <c r="W81" s="243">
        <f t="shared" ca="1" si="74"/>
        <v>0</v>
      </c>
      <c r="X81" s="243">
        <f t="shared" ca="1" si="81"/>
        <v>0</v>
      </c>
      <c r="Y81" s="243">
        <f t="shared" ca="1" si="81"/>
        <v>0</v>
      </c>
      <c r="Z81" s="243">
        <f t="shared" ca="1" si="81"/>
        <v>0</v>
      </c>
      <c r="AA81" s="243">
        <f t="shared" ca="1" si="81"/>
        <v>0</v>
      </c>
      <c r="AB81" s="243">
        <f t="shared" ca="1" si="81"/>
        <v>0</v>
      </c>
      <c r="AC81" s="243">
        <f t="shared" ca="1" si="81"/>
        <v>0</v>
      </c>
      <c r="AD81" s="243">
        <f t="shared" ca="1" si="81"/>
        <v>0</v>
      </c>
      <c r="AE81" s="243">
        <f t="shared" ca="1" si="81"/>
        <v>0</v>
      </c>
      <c r="AF81" s="243">
        <f t="shared" ca="1" si="81"/>
        <v>0</v>
      </c>
      <c r="AG81" s="243">
        <f t="shared" ca="1" si="81"/>
        <v>0</v>
      </c>
      <c r="AH81" s="243">
        <f t="shared" ca="1" si="81"/>
        <v>0</v>
      </c>
      <c r="AI81" s="243">
        <f t="shared" ca="1" si="81"/>
        <v>0</v>
      </c>
      <c r="AJ81" s="243">
        <f t="shared" ca="1" si="81"/>
        <v>0</v>
      </c>
      <c r="AK81" s="243">
        <f t="shared" ca="1" si="81"/>
        <v>0</v>
      </c>
      <c r="AL81" s="243">
        <f t="shared" ca="1" si="81"/>
        <v>0</v>
      </c>
      <c r="AM81" s="243">
        <f t="shared" ca="1" si="81"/>
        <v>0</v>
      </c>
      <c r="AN81" s="243">
        <f t="shared" ca="1" si="81"/>
        <v>0</v>
      </c>
      <c r="AO81" s="243">
        <f t="shared" ca="1" si="81"/>
        <v>0</v>
      </c>
      <c r="AP81" s="243">
        <f t="shared" ca="1" si="81"/>
        <v>0</v>
      </c>
      <c r="AQ81" s="243">
        <f t="shared" ca="1" si="81"/>
        <v>0</v>
      </c>
      <c r="AR81" s="243">
        <f t="shared" ca="1" si="81"/>
        <v>0</v>
      </c>
      <c r="AS81" s="243">
        <f t="shared" ca="1" si="81"/>
        <v>0</v>
      </c>
      <c r="AT81" s="243">
        <f t="shared" ca="1" si="81"/>
        <v>0</v>
      </c>
      <c r="AU81" s="243">
        <f t="shared" ca="1" si="81"/>
        <v>0</v>
      </c>
      <c r="AV81" s="243">
        <f t="shared" ca="1" si="81"/>
        <v>0</v>
      </c>
      <c r="AW81" s="243">
        <f t="shared" ca="1" si="81"/>
        <v>0</v>
      </c>
      <c r="AX81" s="243">
        <f t="shared" ca="1" si="81"/>
        <v>0</v>
      </c>
      <c r="AY81" s="243">
        <f t="shared" ca="1" si="81"/>
        <v>0</v>
      </c>
      <c r="AZ81" s="243">
        <f t="shared" ca="1" si="81"/>
        <v>0</v>
      </c>
      <c r="BA81" s="243">
        <f t="shared" ca="1" si="81"/>
        <v>0</v>
      </c>
      <c r="BB81" s="243">
        <f t="shared" ca="1" si="81"/>
        <v>0</v>
      </c>
      <c r="BC81" s="243">
        <f t="shared" ca="1" si="81"/>
        <v>0</v>
      </c>
      <c r="BD81" s="243">
        <f t="shared" ca="1" si="81"/>
        <v>0</v>
      </c>
      <c r="BE81" s="243">
        <f t="shared" ca="1" si="81"/>
        <v>0</v>
      </c>
      <c r="BF81" s="243">
        <f t="shared" ca="1" si="81"/>
        <v>0</v>
      </c>
      <c r="BG81" s="243">
        <f t="shared" ca="1" si="81"/>
        <v>0</v>
      </c>
      <c r="BH81" s="243">
        <f t="shared" ca="1" si="81"/>
        <v>0</v>
      </c>
      <c r="BI81" s="243">
        <f t="shared" ca="1" si="81"/>
        <v>0</v>
      </c>
      <c r="BJ81" s="243">
        <f t="shared" ca="1" si="81"/>
        <v>0</v>
      </c>
      <c r="BK81" s="243">
        <f t="shared" ca="1" si="81"/>
        <v>0</v>
      </c>
      <c r="BL81" s="243">
        <f t="shared" ca="1" si="81"/>
        <v>0</v>
      </c>
      <c r="BM81" s="243">
        <f t="shared" ca="1" si="81"/>
        <v>0</v>
      </c>
      <c r="BN81" s="243">
        <f t="shared" ca="1" si="81"/>
        <v>0</v>
      </c>
      <c r="BO81" s="243">
        <f t="shared" ca="1" si="81"/>
        <v>0</v>
      </c>
      <c r="BP81" s="243">
        <f t="shared" ca="1" si="81"/>
        <v>0</v>
      </c>
      <c r="BQ81" s="243">
        <f t="shared" ca="1" si="81"/>
        <v>0</v>
      </c>
      <c r="BR81" s="243">
        <f t="shared" ca="1" si="81"/>
        <v>0</v>
      </c>
      <c r="BS81" s="243">
        <f t="shared" ca="1" si="81"/>
        <v>0</v>
      </c>
      <c r="BT81" s="243">
        <f t="shared" ca="1" si="81"/>
        <v>0</v>
      </c>
      <c r="BU81" s="243">
        <f t="shared" ca="1" si="81"/>
        <v>0</v>
      </c>
      <c r="BV81" s="243">
        <f t="shared" ca="1" si="81"/>
        <v>0</v>
      </c>
      <c r="BW81" s="243">
        <f t="shared" ca="1" si="81"/>
        <v>0</v>
      </c>
      <c r="BX81" s="243">
        <f t="shared" ca="1" si="81"/>
        <v>0</v>
      </c>
      <c r="BY81" s="243">
        <f t="shared" ca="1" si="81"/>
        <v>0</v>
      </c>
      <c r="BZ81" s="243">
        <f t="shared" ca="1" si="81"/>
        <v>0</v>
      </c>
      <c r="CA81" s="243">
        <f t="shared" ca="1" si="81"/>
        <v>0</v>
      </c>
      <c r="CB81" s="243">
        <f t="shared" ca="1" si="81"/>
        <v>0</v>
      </c>
      <c r="CC81" s="243">
        <f t="shared" ca="1" si="81"/>
        <v>0</v>
      </c>
      <c r="CD81" s="243">
        <f t="shared" ca="1" si="81"/>
        <v>0</v>
      </c>
      <c r="CE81" s="243">
        <f t="shared" ca="1" si="81"/>
        <v>0</v>
      </c>
      <c r="CF81" s="243">
        <f t="shared" ca="1" si="81"/>
        <v>0</v>
      </c>
      <c r="CG81" s="243">
        <f t="shared" ca="1" si="81"/>
        <v>0</v>
      </c>
      <c r="CH81" s="243">
        <f t="shared" ca="1" si="81"/>
        <v>0</v>
      </c>
      <c r="CI81" s="243">
        <f t="shared" ca="1" si="81"/>
        <v>0</v>
      </c>
      <c r="CJ81" s="243">
        <f t="shared" ca="1" si="80"/>
        <v>0</v>
      </c>
      <c r="CK81" s="243">
        <f t="shared" ca="1" si="80"/>
        <v>0</v>
      </c>
      <c r="CL81" s="243">
        <f t="shared" ca="1" si="80"/>
        <v>0</v>
      </c>
      <c r="CM81" s="243">
        <f t="shared" ca="1" si="80"/>
        <v>0</v>
      </c>
      <c r="CN81" s="243">
        <f t="shared" ca="1" si="80"/>
        <v>0</v>
      </c>
      <c r="CO81" s="243">
        <f t="shared" ca="1" si="80"/>
        <v>0</v>
      </c>
      <c r="CP81" s="243">
        <f t="shared" ca="1" si="80"/>
        <v>0</v>
      </c>
      <c r="CQ81" s="243">
        <f t="shared" ca="1" si="80"/>
        <v>0</v>
      </c>
      <c r="CR81" s="243">
        <f t="shared" ca="1" si="80"/>
        <v>0</v>
      </c>
      <c r="CS81" s="243">
        <f t="shared" ca="1" si="80"/>
        <v>0</v>
      </c>
      <c r="CT81" s="243">
        <f t="shared" ca="1" si="80"/>
        <v>0</v>
      </c>
      <c r="CU81" s="243">
        <f t="shared" ca="1" si="80"/>
        <v>0</v>
      </c>
      <c r="CV81" s="243">
        <f t="shared" ca="1" si="80"/>
        <v>0</v>
      </c>
      <c r="CW81" s="243">
        <f t="shared" ca="1" si="80"/>
        <v>0</v>
      </c>
      <c r="CX81" s="243">
        <f t="shared" ca="1" si="80"/>
        <v>0</v>
      </c>
      <c r="CY81" s="243">
        <f t="shared" ca="1" si="80"/>
        <v>0</v>
      </c>
      <c r="CZ81" s="243">
        <f t="shared" ca="1" si="80"/>
        <v>0</v>
      </c>
      <c r="DA81" s="243">
        <f t="shared" ca="1" si="80"/>
        <v>0</v>
      </c>
      <c r="DB81" s="243">
        <f t="shared" ca="1" si="80"/>
        <v>0</v>
      </c>
      <c r="DC81" s="243">
        <f t="shared" ca="1" si="80"/>
        <v>0</v>
      </c>
      <c r="DE81" s="113" t="str">
        <f t="shared" ca="1" si="75"/>
        <v>E.3.4.</v>
      </c>
      <c r="DF81">
        <f t="shared" ca="1" si="78"/>
        <v>1</v>
      </c>
      <c r="DG81">
        <f t="shared" ca="1" si="79"/>
        <v>21</v>
      </c>
      <c r="DH81">
        <v>0</v>
      </c>
    </row>
    <row r="82" spans="1:112" hidden="1">
      <c r="A82" s="68">
        <v>70</v>
      </c>
      <c r="B82" s="240" t="str">
        <f t="shared" ca="1" si="71"/>
        <v>E.3.5.</v>
      </c>
      <c r="C82" s="241" t="str">
        <f t="shared" ca="1" si="72"/>
        <v>Veikla</v>
      </c>
      <c r="D82" s="244"/>
      <c r="E82" s="242">
        <f t="shared" ca="1" si="73"/>
        <v>0.21</v>
      </c>
      <c r="F82" s="171">
        <f ca="1">H82+NPV(FD,I82:INDEX(I82:DC82,PAL))</f>
        <v>0</v>
      </c>
      <c r="G82" s="171">
        <f ca="1">SUMIF($H$5:$DC$5,"&lt;="&amp;PAL,$H82:$DC82)</f>
        <v>0</v>
      </c>
      <c r="H82" s="243">
        <f t="shared" ca="1" si="74"/>
        <v>0</v>
      </c>
      <c r="I82" s="243">
        <f t="shared" ca="1" si="74"/>
        <v>0</v>
      </c>
      <c r="J82" s="243">
        <f t="shared" ca="1" si="74"/>
        <v>0</v>
      </c>
      <c r="K82" s="243">
        <f t="shared" ca="1" si="74"/>
        <v>0</v>
      </c>
      <c r="L82" s="243">
        <f t="shared" ca="1" si="74"/>
        <v>0</v>
      </c>
      <c r="M82" s="243">
        <f t="shared" ca="1" si="74"/>
        <v>0</v>
      </c>
      <c r="N82" s="243">
        <f t="shared" ca="1" si="74"/>
        <v>0</v>
      </c>
      <c r="O82" s="243">
        <f t="shared" ca="1" si="74"/>
        <v>0</v>
      </c>
      <c r="P82" s="243">
        <f t="shared" ca="1" si="74"/>
        <v>0</v>
      </c>
      <c r="Q82" s="243">
        <f t="shared" ca="1" si="74"/>
        <v>0</v>
      </c>
      <c r="R82" s="243">
        <f t="shared" ca="1" si="74"/>
        <v>0</v>
      </c>
      <c r="S82" s="243">
        <f t="shared" ca="1" si="74"/>
        <v>0</v>
      </c>
      <c r="T82" s="243">
        <f t="shared" ca="1" si="74"/>
        <v>0</v>
      </c>
      <c r="U82" s="243">
        <f t="shared" ca="1" si="74"/>
        <v>0</v>
      </c>
      <c r="V82" s="243">
        <f t="shared" ca="1" si="74"/>
        <v>0</v>
      </c>
      <c r="W82" s="243">
        <f t="shared" ca="1" si="74"/>
        <v>0</v>
      </c>
      <c r="X82" s="243">
        <f t="shared" ca="1" si="81"/>
        <v>0</v>
      </c>
      <c r="Y82" s="243">
        <f t="shared" ca="1" si="81"/>
        <v>0</v>
      </c>
      <c r="Z82" s="243">
        <f t="shared" ca="1" si="81"/>
        <v>0</v>
      </c>
      <c r="AA82" s="243">
        <f t="shared" ca="1" si="81"/>
        <v>0</v>
      </c>
      <c r="AB82" s="243">
        <f t="shared" ca="1" si="81"/>
        <v>0</v>
      </c>
      <c r="AC82" s="243">
        <f t="shared" ca="1" si="81"/>
        <v>0</v>
      </c>
      <c r="AD82" s="243">
        <f t="shared" ca="1" si="81"/>
        <v>0</v>
      </c>
      <c r="AE82" s="243">
        <f t="shared" ca="1" si="81"/>
        <v>0</v>
      </c>
      <c r="AF82" s="243">
        <f t="shared" ca="1" si="81"/>
        <v>0</v>
      </c>
      <c r="AG82" s="243">
        <f t="shared" ca="1" si="81"/>
        <v>0</v>
      </c>
      <c r="AH82" s="243">
        <f t="shared" ca="1" si="81"/>
        <v>0</v>
      </c>
      <c r="AI82" s="243">
        <f t="shared" ca="1" si="81"/>
        <v>0</v>
      </c>
      <c r="AJ82" s="243">
        <f t="shared" ca="1" si="81"/>
        <v>0</v>
      </c>
      <c r="AK82" s="243">
        <f t="shared" ca="1" si="81"/>
        <v>0</v>
      </c>
      <c r="AL82" s="243">
        <f t="shared" ca="1" si="81"/>
        <v>0</v>
      </c>
      <c r="AM82" s="243">
        <f t="shared" ca="1" si="81"/>
        <v>0</v>
      </c>
      <c r="AN82" s="243">
        <f t="shared" ca="1" si="81"/>
        <v>0</v>
      </c>
      <c r="AO82" s="243">
        <f t="shared" ca="1" si="81"/>
        <v>0</v>
      </c>
      <c r="AP82" s="243">
        <f t="shared" ca="1" si="81"/>
        <v>0</v>
      </c>
      <c r="AQ82" s="243">
        <f t="shared" ca="1" si="81"/>
        <v>0</v>
      </c>
      <c r="AR82" s="243">
        <f t="shared" ca="1" si="81"/>
        <v>0</v>
      </c>
      <c r="AS82" s="243">
        <f t="shared" ca="1" si="81"/>
        <v>0</v>
      </c>
      <c r="AT82" s="243">
        <f t="shared" ca="1" si="81"/>
        <v>0</v>
      </c>
      <c r="AU82" s="243">
        <f t="shared" ca="1" si="81"/>
        <v>0</v>
      </c>
      <c r="AV82" s="243">
        <f t="shared" ca="1" si="81"/>
        <v>0</v>
      </c>
      <c r="AW82" s="243">
        <f t="shared" ca="1" si="81"/>
        <v>0</v>
      </c>
      <c r="AX82" s="243">
        <f t="shared" ca="1" si="81"/>
        <v>0</v>
      </c>
      <c r="AY82" s="243">
        <f t="shared" ca="1" si="81"/>
        <v>0</v>
      </c>
      <c r="AZ82" s="243">
        <f t="shared" ca="1" si="81"/>
        <v>0</v>
      </c>
      <c r="BA82" s="243">
        <f t="shared" ca="1" si="81"/>
        <v>0</v>
      </c>
      <c r="BB82" s="243">
        <f t="shared" ca="1" si="81"/>
        <v>0</v>
      </c>
      <c r="BC82" s="243">
        <f t="shared" ca="1" si="81"/>
        <v>0</v>
      </c>
      <c r="BD82" s="243">
        <f t="shared" ca="1" si="81"/>
        <v>0</v>
      </c>
      <c r="BE82" s="243">
        <f t="shared" ca="1" si="81"/>
        <v>0</v>
      </c>
      <c r="BF82" s="243">
        <f t="shared" ca="1" si="81"/>
        <v>0</v>
      </c>
      <c r="BG82" s="243">
        <f t="shared" ca="1" si="81"/>
        <v>0</v>
      </c>
      <c r="BH82" s="243">
        <f t="shared" ca="1" si="81"/>
        <v>0</v>
      </c>
      <c r="BI82" s="243">
        <f t="shared" ca="1" si="81"/>
        <v>0</v>
      </c>
      <c r="BJ82" s="243">
        <f t="shared" ca="1" si="81"/>
        <v>0</v>
      </c>
      <c r="BK82" s="243">
        <f t="shared" ca="1" si="81"/>
        <v>0</v>
      </c>
      <c r="BL82" s="243">
        <f t="shared" ca="1" si="81"/>
        <v>0</v>
      </c>
      <c r="BM82" s="243">
        <f t="shared" ca="1" si="81"/>
        <v>0</v>
      </c>
      <c r="BN82" s="243">
        <f t="shared" ca="1" si="81"/>
        <v>0</v>
      </c>
      <c r="BO82" s="243">
        <f t="shared" ca="1" si="81"/>
        <v>0</v>
      </c>
      <c r="BP82" s="243">
        <f t="shared" ca="1" si="81"/>
        <v>0</v>
      </c>
      <c r="BQ82" s="243">
        <f t="shared" ca="1" si="81"/>
        <v>0</v>
      </c>
      <c r="BR82" s="243">
        <f t="shared" ca="1" si="81"/>
        <v>0</v>
      </c>
      <c r="BS82" s="243">
        <f t="shared" ca="1" si="81"/>
        <v>0</v>
      </c>
      <c r="BT82" s="243">
        <f t="shared" ca="1" si="81"/>
        <v>0</v>
      </c>
      <c r="BU82" s="243">
        <f t="shared" ca="1" si="81"/>
        <v>0</v>
      </c>
      <c r="BV82" s="243">
        <f t="shared" ca="1" si="81"/>
        <v>0</v>
      </c>
      <c r="BW82" s="243">
        <f t="shared" ca="1" si="81"/>
        <v>0</v>
      </c>
      <c r="BX82" s="243">
        <f t="shared" ca="1" si="81"/>
        <v>0</v>
      </c>
      <c r="BY82" s="243">
        <f t="shared" ca="1" si="81"/>
        <v>0</v>
      </c>
      <c r="BZ82" s="243">
        <f t="shared" ca="1" si="81"/>
        <v>0</v>
      </c>
      <c r="CA82" s="243">
        <f t="shared" ca="1" si="81"/>
        <v>0</v>
      </c>
      <c r="CB82" s="243">
        <f t="shared" ca="1" si="81"/>
        <v>0</v>
      </c>
      <c r="CC82" s="243">
        <f t="shared" ca="1" si="81"/>
        <v>0</v>
      </c>
      <c r="CD82" s="243">
        <f t="shared" ca="1" si="81"/>
        <v>0</v>
      </c>
      <c r="CE82" s="243">
        <f t="shared" ca="1" si="81"/>
        <v>0</v>
      </c>
      <c r="CF82" s="243">
        <f t="shared" ca="1" si="81"/>
        <v>0</v>
      </c>
      <c r="CG82" s="243">
        <f t="shared" ca="1" si="81"/>
        <v>0</v>
      </c>
      <c r="CH82" s="243">
        <f t="shared" ca="1" si="81"/>
        <v>0</v>
      </c>
      <c r="CI82" s="243">
        <f t="shared" ca="1" si="81"/>
        <v>0</v>
      </c>
      <c r="CJ82" s="243">
        <f t="shared" ca="1" si="80"/>
        <v>0</v>
      </c>
      <c r="CK82" s="243">
        <f t="shared" ca="1" si="80"/>
        <v>0</v>
      </c>
      <c r="CL82" s="243">
        <f t="shared" ca="1" si="80"/>
        <v>0</v>
      </c>
      <c r="CM82" s="243">
        <f t="shared" ca="1" si="80"/>
        <v>0</v>
      </c>
      <c r="CN82" s="243">
        <f t="shared" ca="1" si="80"/>
        <v>0</v>
      </c>
      <c r="CO82" s="243">
        <f t="shared" ca="1" si="80"/>
        <v>0</v>
      </c>
      <c r="CP82" s="243">
        <f t="shared" ca="1" si="80"/>
        <v>0</v>
      </c>
      <c r="CQ82" s="243">
        <f t="shared" ca="1" si="80"/>
        <v>0</v>
      </c>
      <c r="CR82" s="243">
        <f t="shared" ca="1" si="80"/>
        <v>0</v>
      </c>
      <c r="CS82" s="243">
        <f t="shared" ca="1" si="80"/>
        <v>0</v>
      </c>
      <c r="CT82" s="243">
        <f t="shared" ca="1" si="80"/>
        <v>0</v>
      </c>
      <c r="CU82" s="243">
        <f t="shared" ca="1" si="80"/>
        <v>0</v>
      </c>
      <c r="CV82" s="243">
        <f t="shared" ca="1" si="80"/>
        <v>0</v>
      </c>
      <c r="CW82" s="243">
        <f t="shared" ca="1" si="80"/>
        <v>0</v>
      </c>
      <c r="CX82" s="243">
        <f t="shared" ca="1" si="80"/>
        <v>0</v>
      </c>
      <c r="CY82" s="243">
        <f t="shared" ca="1" si="80"/>
        <v>0</v>
      </c>
      <c r="CZ82" s="243">
        <f t="shared" ca="1" si="80"/>
        <v>0</v>
      </c>
      <c r="DA82" s="243">
        <f t="shared" ca="1" si="80"/>
        <v>0</v>
      </c>
      <c r="DB82" s="243">
        <f t="shared" ca="1" si="80"/>
        <v>0</v>
      </c>
      <c r="DC82" s="243">
        <f t="shared" ca="1" si="80"/>
        <v>0</v>
      </c>
      <c r="DE82" s="113" t="str">
        <f t="shared" ca="1" si="75"/>
        <v>E.3.5.</v>
      </c>
      <c r="DF82">
        <f t="shared" ca="1" si="78"/>
        <v>1</v>
      </c>
      <c r="DG82">
        <f t="shared" ca="1" si="79"/>
        <v>21</v>
      </c>
      <c r="DH82">
        <v>0</v>
      </c>
    </row>
    <row r="83" spans="1:112" hidden="1">
      <c r="A83" s="68">
        <v>71</v>
      </c>
      <c r="B83" s="240" t="str">
        <f t="shared" ca="1" si="71"/>
        <v>E.3.6.</v>
      </c>
      <c r="C83" s="241" t="str">
        <f t="shared" ca="1" si="72"/>
        <v>Veikla</v>
      </c>
      <c r="D83" s="244"/>
      <c r="E83" s="242">
        <f t="shared" ca="1" si="73"/>
        <v>0.21</v>
      </c>
      <c r="F83" s="171">
        <f ca="1">H83+NPV(FD,I83:INDEX(I83:DC83,PAL))</f>
        <v>0</v>
      </c>
      <c r="G83" s="171">
        <f ca="1">SUMIF($H$5:$DC$5,"&lt;="&amp;PAL,$H83:$DC83)</f>
        <v>0</v>
      </c>
      <c r="H83" s="243">
        <f t="shared" ca="1" si="74"/>
        <v>0</v>
      </c>
      <c r="I83" s="243">
        <f t="shared" ca="1" si="74"/>
        <v>0</v>
      </c>
      <c r="J83" s="243">
        <f t="shared" ca="1" si="74"/>
        <v>0</v>
      </c>
      <c r="K83" s="243">
        <f t="shared" ca="1" si="74"/>
        <v>0</v>
      </c>
      <c r="L83" s="243">
        <f t="shared" ca="1" si="74"/>
        <v>0</v>
      </c>
      <c r="M83" s="243">
        <f t="shared" ca="1" si="74"/>
        <v>0</v>
      </c>
      <c r="N83" s="243">
        <f t="shared" ca="1" si="74"/>
        <v>0</v>
      </c>
      <c r="O83" s="243">
        <f t="shared" ca="1" si="74"/>
        <v>0</v>
      </c>
      <c r="P83" s="243">
        <f t="shared" ca="1" si="74"/>
        <v>0</v>
      </c>
      <c r="Q83" s="243">
        <f t="shared" ca="1" si="74"/>
        <v>0</v>
      </c>
      <c r="R83" s="243">
        <f t="shared" ca="1" si="74"/>
        <v>0</v>
      </c>
      <c r="S83" s="243">
        <f t="shared" ca="1" si="74"/>
        <v>0</v>
      </c>
      <c r="T83" s="243">
        <f t="shared" ca="1" si="74"/>
        <v>0</v>
      </c>
      <c r="U83" s="243">
        <f t="shared" ca="1" si="74"/>
        <v>0</v>
      </c>
      <c r="V83" s="243">
        <f t="shared" ca="1" si="74"/>
        <v>0</v>
      </c>
      <c r="W83" s="243">
        <f t="shared" ca="1" si="74"/>
        <v>0</v>
      </c>
      <c r="X83" s="243">
        <f t="shared" ca="1" si="81"/>
        <v>0</v>
      </c>
      <c r="Y83" s="243">
        <f t="shared" ca="1" si="81"/>
        <v>0</v>
      </c>
      <c r="Z83" s="243">
        <f t="shared" ca="1" si="81"/>
        <v>0</v>
      </c>
      <c r="AA83" s="243">
        <f t="shared" ca="1" si="81"/>
        <v>0</v>
      </c>
      <c r="AB83" s="243">
        <f t="shared" ca="1" si="81"/>
        <v>0</v>
      </c>
      <c r="AC83" s="243">
        <f t="shared" ca="1" si="81"/>
        <v>0</v>
      </c>
      <c r="AD83" s="243">
        <f t="shared" ca="1" si="81"/>
        <v>0</v>
      </c>
      <c r="AE83" s="243">
        <f t="shared" ca="1" si="81"/>
        <v>0</v>
      </c>
      <c r="AF83" s="243">
        <f t="shared" ca="1" si="81"/>
        <v>0</v>
      </c>
      <c r="AG83" s="243">
        <f t="shared" ca="1" si="81"/>
        <v>0</v>
      </c>
      <c r="AH83" s="243">
        <f t="shared" ca="1" si="81"/>
        <v>0</v>
      </c>
      <c r="AI83" s="243">
        <f t="shared" ca="1" si="81"/>
        <v>0</v>
      </c>
      <c r="AJ83" s="243">
        <f t="shared" ca="1" si="81"/>
        <v>0</v>
      </c>
      <c r="AK83" s="243">
        <f t="shared" ca="1" si="81"/>
        <v>0</v>
      </c>
      <c r="AL83" s="243">
        <f t="shared" ca="1" si="81"/>
        <v>0</v>
      </c>
      <c r="AM83" s="243">
        <f t="shared" ca="1" si="81"/>
        <v>0</v>
      </c>
      <c r="AN83" s="243">
        <f t="shared" ca="1" si="81"/>
        <v>0</v>
      </c>
      <c r="AO83" s="243">
        <f t="shared" ca="1" si="81"/>
        <v>0</v>
      </c>
      <c r="AP83" s="243">
        <f t="shared" ca="1" si="81"/>
        <v>0</v>
      </c>
      <c r="AQ83" s="243">
        <f t="shared" ca="1" si="81"/>
        <v>0</v>
      </c>
      <c r="AR83" s="243">
        <f t="shared" ca="1" si="81"/>
        <v>0</v>
      </c>
      <c r="AS83" s="243">
        <f t="shared" ca="1" si="81"/>
        <v>0</v>
      </c>
      <c r="AT83" s="243">
        <f t="shared" ca="1" si="81"/>
        <v>0</v>
      </c>
      <c r="AU83" s="243">
        <f t="shared" ca="1" si="81"/>
        <v>0</v>
      </c>
      <c r="AV83" s="243">
        <f t="shared" ca="1" si="81"/>
        <v>0</v>
      </c>
      <c r="AW83" s="243">
        <f t="shared" ca="1" si="81"/>
        <v>0</v>
      </c>
      <c r="AX83" s="243">
        <f t="shared" ca="1" si="81"/>
        <v>0</v>
      </c>
      <c r="AY83" s="243">
        <f t="shared" ca="1" si="81"/>
        <v>0</v>
      </c>
      <c r="AZ83" s="243">
        <f t="shared" ca="1" si="81"/>
        <v>0</v>
      </c>
      <c r="BA83" s="243">
        <f t="shared" ca="1" si="81"/>
        <v>0</v>
      </c>
      <c r="BB83" s="243">
        <f t="shared" ca="1" si="81"/>
        <v>0</v>
      </c>
      <c r="BC83" s="243">
        <f t="shared" ca="1" si="81"/>
        <v>0</v>
      </c>
      <c r="BD83" s="243">
        <f t="shared" ca="1" si="81"/>
        <v>0</v>
      </c>
      <c r="BE83" s="243">
        <f t="shared" ca="1" si="81"/>
        <v>0</v>
      </c>
      <c r="BF83" s="243">
        <f t="shared" ca="1" si="81"/>
        <v>0</v>
      </c>
      <c r="BG83" s="243">
        <f t="shared" ca="1" si="81"/>
        <v>0</v>
      </c>
      <c r="BH83" s="243">
        <f t="shared" ca="1" si="81"/>
        <v>0</v>
      </c>
      <c r="BI83" s="243">
        <f t="shared" ca="1" si="81"/>
        <v>0</v>
      </c>
      <c r="BJ83" s="243">
        <f t="shared" ca="1" si="81"/>
        <v>0</v>
      </c>
      <c r="BK83" s="243">
        <f t="shared" ca="1" si="81"/>
        <v>0</v>
      </c>
      <c r="BL83" s="243">
        <f t="shared" ca="1" si="81"/>
        <v>0</v>
      </c>
      <c r="BM83" s="243">
        <f t="shared" ca="1" si="81"/>
        <v>0</v>
      </c>
      <c r="BN83" s="243">
        <f t="shared" ca="1" si="81"/>
        <v>0</v>
      </c>
      <c r="BO83" s="243">
        <f t="shared" ca="1" si="81"/>
        <v>0</v>
      </c>
      <c r="BP83" s="243">
        <f t="shared" ca="1" si="81"/>
        <v>0</v>
      </c>
      <c r="BQ83" s="243">
        <f t="shared" ca="1" si="81"/>
        <v>0</v>
      </c>
      <c r="BR83" s="243">
        <f t="shared" ca="1" si="81"/>
        <v>0</v>
      </c>
      <c r="BS83" s="243">
        <f t="shared" ca="1" si="81"/>
        <v>0</v>
      </c>
      <c r="BT83" s="243">
        <f t="shared" ca="1" si="81"/>
        <v>0</v>
      </c>
      <c r="BU83" s="243">
        <f t="shared" ca="1" si="81"/>
        <v>0</v>
      </c>
      <c r="BV83" s="243">
        <f t="shared" ca="1" si="81"/>
        <v>0</v>
      </c>
      <c r="BW83" s="243">
        <f t="shared" ca="1" si="81"/>
        <v>0</v>
      </c>
      <c r="BX83" s="243">
        <f t="shared" ca="1" si="81"/>
        <v>0</v>
      </c>
      <c r="BY83" s="243">
        <f t="shared" ca="1" si="81"/>
        <v>0</v>
      </c>
      <c r="BZ83" s="243">
        <f t="shared" ca="1" si="81"/>
        <v>0</v>
      </c>
      <c r="CA83" s="243">
        <f t="shared" ca="1" si="81"/>
        <v>0</v>
      </c>
      <c r="CB83" s="243">
        <f t="shared" ca="1" si="81"/>
        <v>0</v>
      </c>
      <c r="CC83" s="243">
        <f t="shared" ca="1" si="81"/>
        <v>0</v>
      </c>
      <c r="CD83" s="243">
        <f t="shared" ca="1" si="81"/>
        <v>0</v>
      </c>
      <c r="CE83" s="243">
        <f t="shared" ca="1" si="81"/>
        <v>0</v>
      </c>
      <c r="CF83" s="243">
        <f t="shared" ca="1" si="81"/>
        <v>0</v>
      </c>
      <c r="CG83" s="243">
        <f t="shared" ca="1" si="81"/>
        <v>0</v>
      </c>
      <c r="CH83" s="243">
        <f t="shared" ca="1" si="81"/>
        <v>0</v>
      </c>
      <c r="CI83" s="243">
        <f t="shared" ref="CI83:DC86" ca="1" si="82">OFFSET(INDIRECT("'"&amp;Opt_alt&amp;"'!H12"),$A83,CI$5)*$DF83</f>
        <v>0</v>
      </c>
      <c r="CJ83" s="243">
        <f t="shared" ca="1" si="82"/>
        <v>0</v>
      </c>
      <c r="CK83" s="243">
        <f t="shared" ca="1" si="82"/>
        <v>0</v>
      </c>
      <c r="CL83" s="243">
        <f t="shared" ca="1" si="82"/>
        <v>0</v>
      </c>
      <c r="CM83" s="243">
        <f t="shared" ca="1" si="82"/>
        <v>0</v>
      </c>
      <c r="CN83" s="243">
        <f t="shared" ca="1" si="82"/>
        <v>0</v>
      </c>
      <c r="CO83" s="243">
        <f t="shared" ca="1" si="82"/>
        <v>0</v>
      </c>
      <c r="CP83" s="243">
        <f t="shared" ca="1" si="82"/>
        <v>0</v>
      </c>
      <c r="CQ83" s="243">
        <f t="shared" ca="1" si="82"/>
        <v>0</v>
      </c>
      <c r="CR83" s="243">
        <f t="shared" ca="1" si="82"/>
        <v>0</v>
      </c>
      <c r="CS83" s="243">
        <f t="shared" ca="1" si="82"/>
        <v>0</v>
      </c>
      <c r="CT83" s="243">
        <f t="shared" ca="1" si="82"/>
        <v>0</v>
      </c>
      <c r="CU83" s="243">
        <f t="shared" ca="1" si="82"/>
        <v>0</v>
      </c>
      <c r="CV83" s="243">
        <f t="shared" ca="1" si="82"/>
        <v>0</v>
      </c>
      <c r="CW83" s="243">
        <f t="shared" ca="1" si="82"/>
        <v>0</v>
      </c>
      <c r="CX83" s="243">
        <f t="shared" ca="1" si="82"/>
        <v>0</v>
      </c>
      <c r="CY83" s="243">
        <f t="shared" ca="1" si="82"/>
        <v>0</v>
      </c>
      <c r="CZ83" s="243">
        <f t="shared" ca="1" si="82"/>
        <v>0</v>
      </c>
      <c r="DA83" s="243">
        <f t="shared" ca="1" si="82"/>
        <v>0</v>
      </c>
      <c r="DB83" s="243">
        <f t="shared" ca="1" si="82"/>
        <v>0</v>
      </c>
      <c r="DC83" s="243">
        <f t="shared" ca="1" si="82"/>
        <v>0</v>
      </c>
      <c r="DE83" s="113" t="str">
        <f t="shared" ca="1" si="75"/>
        <v>E.3.6.</v>
      </c>
      <c r="DF83">
        <f t="shared" ca="1" si="78"/>
        <v>1</v>
      </c>
      <c r="DG83">
        <f t="shared" ca="1" si="79"/>
        <v>21</v>
      </c>
      <c r="DH83">
        <v>0</v>
      </c>
    </row>
    <row r="84" spans="1:112" hidden="1">
      <c r="A84" s="68">
        <v>72</v>
      </c>
      <c r="B84" s="240" t="str">
        <f t="shared" ca="1" si="71"/>
        <v>E.3.7.</v>
      </c>
      <c r="C84" s="241" t="str">
        <f t="shared" ca="1" si="72"/>
        <v>Veikla</v>
      </c>
      <c r="D84" s="244"/>
      <c r="E84" s="242">
        <f t="shared" ca="1" si="73"/>
        <v>0.21</v>
      </c>
      <c r="F84" s="171">
        <f ca="1">H84+NPV(FD,I84:INDEX(I84:DC84,PAL))</f>
        <v>0</v>
      </c>
      <c r="G84" s="171">
        <f ca="1">SUMIF($H$5:$DC$5,"&lt;="&amp;PAL,$H84:$DC84)</f>
        <v>0</v>
      </c>
      <c r="H84" s="243">
        <f t="shared" ca="1" si="74"/>
        <v>0</v>
      </c>
      <c r="I84" s="243">
        <f t="shared" ca="1" si="74"/>
        <v>0</v>
      </c>
      <c r="J84" s="243">
        <f t="shared" ca="1" si="74"/>
        <v>0</v>
      </c>
      <c r="K84" s="243">
        <f t="shared" ca="1" si="74"/>
        <v>0</v>
      </c>
      <c r="L84" s="243">
        <f t="shared" ca="1" si="74"/>
        <v>0</v>
      </c>
      <c r="M84" s="243">
        <f t="shared" ca="1" si="74"/>
        <v>0</v>
      </c>
      <c r="N84" s="243">
        <f t="shared" ca="1" si="74"/>
        <v>0</v>
      </c>
      <c r="O84" s="243">
        <f t="shared" ca="1" si="74"/>
        <v>0</v>
      </c>
      <c r="P84" s="243">
        <f t="shared" ca="1" si="74"/>
        <v>0</v>
      </c>
      <c r="Q84" s="243">
        <f t="shared" ca="1" si="74"/>
        <v>0</v>
      </c>
      <c r="R84" s="243">
        <f t="shared" ca="1" si="74"/>
        <v>0</v>
      </c>
      <c r="S84" s="243">
        <f t="shared" ca="1" si="74"/>
        <v>0</v>
      </c>
      <c r="T84" s="243">
        <f t="shared" ca="1" si="74"/>
        <v>0</v>
      </c>
      <c r="U84" s="243">
        <f t="shared" ca="1" si="74"/>
        <v>0</v>
      </c>
      <c r="V84" s="243">
        <f t="shared" ca="1" si="74"/>
        <v>0</v>
      </c>
      <c r="W84" s="243">
        <f t="shared" ca="1" si="74"/>
        <v>0</v>
      </c>
      <c r="X84" s="243">
        <f t="shared" ref="X84:CI87" ca="1" si="83">OFFSET(INDIRECT("'"&amp;Opt_alt&amp;"'!H12"),$A84,X$5)*$DF84</f>
        <v>0</v>
      </c>
      <c r="Y84" s="243">
        <f t="shared" ca="1" si="83"/>
        <v>0</v>
      </c>
      <c r="Z84" s="243">
        <f t="shared" ca="1" si="83"/>
        <v>0</v>
      </c>
      <c r="AA84" s="243">
        <f t="shared" ca="1" si="83"/>
        <v>0</v>
      </c>
      <c r="AB84" s="243">
        <f t="shared" ca="1" si="83"/>
        <v>0</v>
      </c>
      <c r="AC84" s="243">
        <f t="shared" ca="1" si="83"/>
        <v>0</v>
      </c>
      <c r="AD84" s="243">
        <f t="shared" ca="1" si="83"/>
        <v>0</v>
      </c>
      <c r="AE84" s="243">
        <f t="shared" ca="1" si="83"/>
        <v>0</v>
      </c>
      <c r="AF84" s="243">
        <f t="shared" ca="1" si="83"/>
        <v>0</v>
      </c>
      <c r="AG84" s="243">
        <f t="shared" ca="1" si="83"/>
        <v>0</v>
      </c>
      <c r="AH84" s="243">
        <f t="shared" ca="1" si="83"/>
        <v>0</v>
      </c>
      <c r="AI84" s="243">
        <f t="shared" ca="1" si="83"/>
        <v>0</v>
      </c>
      <c r="AJ84" s="243">
        <f t="shared" ca="1" si="83"/>
        <v>0</v>
      </c>
      <c r="AK84" s="243">
        <f t="shared" ca="1" si="83"/>
        <v>0</v>
      </c>
      <c r="AL84" s="243">
        <f t="shared" ca="1" si="83"/>
        <v>0</v>
      </c>
      <c r="AM84" s="243">
        <f t="shared" ca="1" si="83"/>
        <v>0</v>
      </c>
      <c r="AN84" s="243">
        <f t="shared" ca="1" si="83"/>
        <v>0</v>
      </c>
      <c r="AO84" s="243">
        <f t="shared" ca="1" si="83"/>
        <v>0</v>
      </c>
      <c r="AP84" s="243">
        <f t="shared" ca="1" si="83"/>
        <v>0</v>
      </c>
      <c r="AQ84" s="243">
        <f t="shared" ca="1" si="83"/>
        <v>0</v>
      </c>
      <c r="AR84" s="243">
        <f t="shared" ca="1" si="83"/>
        <v>0</v>
      </c>
      <c r="AS84" s="243">
        <f t="shared" ca="1" si="83"/>
        <v>0</v>
      </c>
      <c r="AT84" s="243">
        <f t="shared" ca="1" si="83"/>
        <v>0</v>
      </c>
      <c r="AU84" s="243">
        <f t="shared" ca="1" si="83"/>
        <v>0</v>
      </c>
      <c r="AV84" s="243">
        <f t="shared" ca="1" si="83"/>
        <v>0</v>
      </c>
      <c r="AW84" s="243">
        <f t="shared" ca="1" si="83"/>
        <v>0</v>
      </c>
      <c r="AX84" s="243">
        <f t="shared" ca="1" si="83"/>
        <v>0</v>
      </c>
      <c r="AY84" s="243">
        <f t="shared" ca="1" si="83"/>
        <v>0</v>
      </c>
      <c r="AZ84" s="243">
        <f t="shared" ca="1" si="83"/>
        <v>0</v>
      </c>
      <c r="BA84" s="243">
        <f t="shared" ca="1" si="83"/>
        <v>0</v>
      </c>
      <c r="BB84" s="243">
        <f t="shared" ca="1" si="83"/>
        <v>0</v>
      </c>
      <c r="BC84" s="243">
        <f t="shared" ca="1" si="83"/>
        <v>0</v>
      </c>
      <c r="BD84" s="243">
        <f t="shared" ca="1" si="83"/>
        <v>0</v>
      </c>
      <c r="BE84" s="243">
        <f t="shared" ca="1" si="83"/>
        <v>0</v>
      </c>
      <c r="BF84" s="243">
        <f t="shared" ca="1" si="83"/>
        <v>0</v>
      </c>
      <c r="BG84" s="243">
        <f t="shared" ca="1" si="83"/>
        <v>0</v>
      </c>
      <c r="BH84" s="243">
        <f t="shared" ca="1" si="83"/>
        <v>0</v>
      </c>
      <c r="BI84" s="243">
        <f t="shared" ca="1" si="83"/>
        <v>0</v>
      </c>
      <c r="BJ84" s="243">
        <f t="shared" ca="1" si="83"/>
        <v>0</v>
      </c>
      <c r="BK84" s="243">
        <f t="shared" ca="1" si="83"/>
        <v>0</v>
      </c>
      <c r="BL84" s="243">
        <f t="shared" ca="1" si="83"/>
        <v>0</v>
      </c>
      <c r="BM84" s="243">
        <f t="shared" ca="1" si="83"/>
        <v>0</v>
      </c>
      <c r="BN84" s="243">
        <f t="shared" ca="1" si="83"/>
        <v>0</v>
      </c>
      <c r="BO84" s="243">
        <f t="shared" ca="1" si="83"/>
        <v>0</v>
      </c>
      <c r="BP84" s="243">
        <f t="shared" ca="1" si="83"/>
        <v>0</v>
      </c>
      <c r="BQ84" s="243">
        <f t="shared" ca="1" si="83"/>
        <v>0</v>
      </c>
      <c r="BR84" s="243">
        <f t="shared" ca="1" si="83"/>
        <v>0</v>
      </c>
      <c r="BS84" s="243">
        <f t="shared" ca="1" si="83"/>
        <v>0</v>
      </c>
      <c r="BT84" s="243">
        <f t="shared" ca="1" si="83"/>
        <v>0</v>
      </c>
      <c r="BU84" s="243">
        <f t="shared" ca="1" si="83"/>
        <v>0</v>
      </c>
      <c r="BV84" s="243">
        <f t="shared" ca="1" si="83"/>
        <v>0</v>
      </c>
      <c r="BW84" s="243">
        <f t="shared" ca="1" si="83"/>
        <v>0</v>
      </c>
      <c r="BX84" s="243">
        <f t="shared" ca="1" si="83"/>
        <v>0</v>
      </c>
      <c r="BY84" s="243">
        <f t="shared" ca="1" si="83"/>
        <v>0</v>
      </c>
      <c r="BZ84" s="243">
        <f t="shared" ca="1" si="83"/>
        <v>0</v>
      </c>
      <c r="CA84" s="243">
        <f t="shared" ca="1" si="83"/>
        <v>0</v>
      </c>
      <c r="CB84" s="243">
        <f t="shared" ca="1" si="83"/>
        <v>0</v>
      </c>
      <c r="CC84" s="243">
        <f t="shared" ca="1" si="83"/>
        <v>0</v>
      </c>
      <c r="CD84" s="243">
        <f t="shared" ca="1" si="83"/>
        <v>0</v>
      </c>
      <c r="CE84" s="243">
        <f t="shared" ca="1" si="83"/>
        <v>0</v>
      </c>
      <c r="CF84" s="243">
        <f t="shared" ca="1" si="83"/>
        <v>0</v>
      </c>
      <c r="CG84" s="243">
        <f t="shared" ca="1" si="83"/>
        <v>0</v>
      </c>
      <c r="CH84" s="243">
        <f t="shared" ca="1" si="83"/>
        <v>0</v>
      </c>
      <c r="CI84" s="243">
        <f t="shared" ca="1" si="83"/>
        <v>0</v>
      </c>
      <c r="CJ84" s="243">
        <f t="shared" ca="1" si="82"/>
        <v>0</v>
      </c>
      <c r="CK84" s="243">
        <f t="shared" ca="1" si="82"/>
        <v>0</v>
      </c>
      <c r="CL84" s="243">
        <f t="shared" ca="1" si="82"/>
        <v>0</v>
      </c>
      <c r="CM84" s="243">
        <f t="shared" ca="1" si="82"/>
        <v>0</v>
      </c>
      <c r="CN84" s="243">
        <f t="shared" ca="1" si="82"/>
        <v>0</v>
      </c>
      <c r="CO84" s="243">
        <f t="shared" ca="1" si="82"/>
        <v>0</v>
      </c>
      <c r="CP84" s="243">
        <f t="shared" ca="1" si="82"/>
        <v>0</v>
      </c>
      <c r="CQ84" s="243">
        <f t="shared" ca="1" si="82"/>
        <v>0</v>
      </c>
      <c r="CR84" s="243">
        <f t="shared" ca="1" si="82"/>
        <v>0</v>
      </c>
      <c r="CS84" s="243">
        <f t="shared" ca="1" si="82"/>
        <v>0</v>
      </c>
      <c r="CT84" s="243">
        <f t="shared" ca="1" si="82"/>
        <v>0</v>
      </c>
      <c r="CU84" s="243">
        <f t="shared" ca="1" si="82"/>
        <v>0</v>
      </c>
      <c r="CV84" s="243">
        <f t="shared" ca="1" si="82"/>
        <v>0</v>
      </c>
      <c r="CW84" s="243">
        <f t="shared" ca="1" si="82"/>
        <v>0</v>
      </c>
      <c r="CX84" s="243">
        <f t="shared" ca="1" si="82"/>
        <v>0</v>
      </c>
      <c r="CY84" s="243">
        <f t="shared" ca="1" si="82"/>
        <v>0</v>
      </c>
      <c r="CZ84" s="243">
        <f t="shared" ca="1" si="82"/>
        <v>0</v>
      </c>
      <c r="DA84" s="243">
        <f t="shared" ca="1" si="82"/>
        <v>0</v>
      </c>
      <c r="DB84" s="243">
        <f t="shared" ca="1" si="82"/>
        <v>0</v>
      </c>
      <c r="DC84" s="243">
        <f t="shared" ca="1" si="82"/>
        <v>0</v>
      </c>
      <c r="DE84" s="113" t="str">
        <f t="shared" ca="1" si="75"/>
        <v>E.3.7.</v>
      </c>
      <c r="DF84">
        <f t="shared" ca="1" si="78"/>
        <v>1</v>
      </c>
      <c r="DG84">
        <f t="shared" ca="1" si="79"/>
        <v>21</v>
      </c>
      <c r="DH84">
        <v>0</v>
      </c>
    </row>
    <row r="85" spans="1:112" hidden="1">
      <c r="A85" s="68">
        <v>73</v>
      </c>
      <c r="B85" s="240" t="str">
        <f t="shared" ca="1" si="71"/>
        <v>E.3.8.</v>
      </c>
      <c r="C85" s="241" t="str">
        <f t="shared" ca="1" si="72"/>
        <v>Veikla</v>
      </c>
      <c r="D85" s="244"/>
      <c r="E85" s="242">
        <f t="shared" ca="1" si="73"/>
        <v>0.21</v>
      </c>
      <c r="F85" s="171">
        <f ca="1">H85+NPV(FD,I85:INDEX(I85:DC85,PAL))</f>
        <v>0</v>
      </c>
      <c r="G85" s="171">
        <f ca="1">SUMIF($H$5:$DC$5,"&lt;="&amp;PAL,$H85:$DC85)</f>
        <v>0</v>
      </c>
      <c r="H85" s="243">
        <f t="shared" ca="1" si="74"/>
        <v>0</v>
      </c>
      <c r="I85" s="243">
        <f t="shared" ca="1" si="74"/>
        <v>0</v>
      </c>
      <c r="J85" s="243">
        <f t="shared" ca="1" si="74"/>
        <v>0</v>
      </c>
      <c r="K85" s="243">
        <f t="shared" ca="1" si="74"/>
        <v>0</v>
      </c>
      <c r="L85" s="243">
        <f t="shared" ca="1" si="74"/>
        <v>0</v>
      </c>
      <c r="M85" s="243">
        <f t="shared" ca="1" si="74"/>
        <v>0</v>
      </c>
      <c r="N85" s="243">
        <f t="shared" ca="1" si="74"/>
        <v>0</v>
      </c>
      <c r="O85" s="243">
        <f t="shared" ca="1" si="74"/>
        <v>0</v>
      </c>
      <c r="P85" s="243">
        <f t="shared" ca="1" si="74"/>
        <v>0</v>
      </c>
      <c r="Q85" s="243">
        <f t="shared" ca="1" si="74"/>
        <v>0</v>
      </c>
      <c r="R85" s="243">
        <f t="shared" ca="1" si="74"/>
        <v>0</v>
      </c>
      <c r="S85" s="243">
        <f t="shared" ca="1" si="74"/>
        <v>0</v>
      </c>
      <c r="T85" s="243">
        <f t="shared" ca="1" si="74"/>
        <v>0</v>
      </c>
      <c r="U85" s="243">
        <f t="shared" ca="1" si="74"/>
        <v>0</v>
      </c>
      <c r="V85" s="243">
        <f t="shared" ca="1" si="74"/>
        <v>0</v>
      </c>
      <c r="W85" s="243">
        <f t="shared" ca="1" si="74"/>
        <v>0</v>
      </c>
      <c r="X85" s="243">
        <f t="shared" ca="1" si="83"/>
        <v>0</v>
      </c>
      <c r="Y85" s="243">
        <f t="shared" ca="1" si="83"/>
        <v>0</v>
      </c>
      <c r="Z85" s="243">
        <f t="shared" ca="1" si="83"/>
        <v>0</v>
      </c>
      <c r="AA85" s="243">
        <f t="shared" ca="1" si="83"/>
        <v>0</v>
      </c>
      <c r="AB85" s="243">
        <f t="shared" ca="1" si="83"/>
        <v>0</v>
      </c>
      <c r="AC85" s="243">
        <f t="shared" ca="1" si="83"/>
        <v>0</v>
      </c>
      <c r="AD85" s="243">
        <f t="shared" ca="1" si="83"/>
        <v>0</v>
      </c>
      <c r="AE85" s="243">
        <f t="shared" ca="1" si="83"/>
        <v>0</v>
      </c>
      <c r="AF85" s="243">
        <f t="shared" ca="1" si="83"/>
        <v>0</v>
      </c>
      <c r="AG85" s="243">
        <f t="shared" ca="1" si="83"/>
        <v>0</v>
      </c>
      <c r="AH85" s="243">
        <f t="shared" ca="1" si="83"/>
        <v>0</v>
      </c>
      <c r="AI85" s="243">
        <f t="shared" ca="1" si="83"/>
        <v>0</v>
      </c>
      <c r="AJ85" s="243">
        <f t="shared" ca="1" si="83"/>
        <v>0</v>
      </c>
      <c r="AK85" s="243">
        <f t="shared" ca="1" si="83"/>
        <v>0</v>
      </c>
      <c r="AL85" s="243">
        <f t="shared" ca="1" si="83"/>
        <v>0</v>
      </c>
      <c r="AM85" s="243">
        <f t="shared" ca="1" si="83"/>
        <v>0</v>
      </c>
      <c r="AN85" s="243">
        <f t="shared" ca="1" si="83"/>
        <v>0</v>
      </c>
      <c r="AO85" s="243">
        <f t="shared" ca="1" si="83"/>
        <v>0</v>
      </c>
      <c r="AP85" s="243">
        <f t="shared" ca="1" si="83"/>
        <v>0</v>
      </c>
      <c r="AQ85" s="243">
        <f t="shared" ca="1" si="83"/>
        <v>0</v>
      </c>
      <c r="AR85" s="243">
        <f t="shared" ca="1" si="83"/>
        <v>0</v>
      </c>
      <c r="AS85" s="243">
        <f t="shared" ca="1" si="83"/>
        <v>0</v>
      </c>
      <c r="AT85" s="243">
        <f t="shared" ca="1" si="83"/>
        <v>0</v>
      </c>
      <c r="AU85" s="243">
        <f t="shared" ca="1" si="83"/>
        <v>0</v>
      </c>
      <c r="AV85" s="243">
        <f t="shared" ca="1" si="83"/>
        <v>0</v>
      </c>
      <c r="AW85" s="243">
        <f t="shared" ca="1" si="83"/>
        <v>0</v>
      </c>
      <c r="AX85" s="243">
        <f t="shared" ca="1" si="83"/>
        <v>0</v>
      </c>
      <c r="AY85" s="243">
        <f t="shared" ca="1" si="83"/>
        <v>0</v>
      </c>
      <c r="AZ85" s="243">
        <f t="shared" ca="1" si="83"/>
        <v>0</v>
      </c>
      <c r="BA85" s="243">
        <f t="shared" ca="1" si="83"/>
        <v>0</v>
      </c>
      <c r="BB85" s="243">
        <f t="shared" ca="1" si="83"/>
        <v>0</v>
      </c>
      <c r="BC85" s="243">
        <f t="shared" ca="1" si="83"/>
        <v>0</v>
      </c>
      <c r="BD85" s="243">
        <f t="shared" ca="1" si="83"/>
        <v>0</v>
      </c>
      <c r="BE85" s="243">
        <f t="shared" ca="1" si="83"/>
        <v>0</v>
      </c>
      <c r="BF85" s="243">
        <f t="shared" ca="1" si="83"/>
        <v>0</v>
      </c>
      <c r="BG85" s="243">
        <f t="shared" ca="1" si="83"/>
        <v>0</v>
      </c>
      <c r="BH85" s="243">
        <f t="shared" ca="1" si="83"/>
        <v>0</v>
      </c>
      <c r="BI85" s="243">
        <f t="shared" ca="1" si="83"/>
        <v>0</v>
      </c>
      <c r="BJ85" s="243">
        <f t="shared" ca="1" si="83"/>
        <v>0</v>
      </c>
      <c r="BK85" s="243">
        <f t="shared" ca="1" si="83"/>
        <v>0</v>
      </c>
      <c r="BL85" s="243">
        <f t="shared" ca="1" si="83"/>
        <v>0</v>
      </c>
      <c r="BM85" s="243">
        <f t="shared" ca="1" si="83"/>
        <v>0</v>
      </c>
      <c r="BN85" s="243">
        <f t="shared" ca="1" si="83"/>
        <v>0</v>
      </c>
      <c r="BO85" s="243">
        <f t="shared" ca="1" si="83"/>
        <v>0</v>
      </c>
      <c r="BP85" s="243">
        <f t="shared" ca="1" si="83"/>
        <v>0</v>
      </c>
      <c r="BQ85" s="243">
        <f t="shared" ca="1" si="83"/>
        <v>0</v>
      </c>
      <c r="BR85" s="243">
        <f t="shared" ca="1" si="83"/>
        <v>0</v>
      </c>
      <c r="BS85" s="243">
        <f t="shared" ca="1" si="83"/>
        <v>0</v>
      </c>
      <c r="BT85" s="243">
        <f t="shared" ca="1" si="83"/>
        <v>0</v>
      </c>
      <c r="BU85" s="243">
        <f t="shared" ca="1" si="83"/>
        <v>0</v>
      </c>
      <c r="BV85" s="243">
        <f t="shared" ca="1" si="83"/>
        <v>0</v>
      </c>
      <c r="BW85" s="243">
        <f t="shared" ca="1" si="83"/>
        <v>0</v>
      </c>
      <c r="BX85" s="243">
        <f t="shared" ca="1" si="83"/>
        <v>0</v>
      </c>
      <c r="BY85" s="243">
        <f t="shared" ca="1" si="83"/>
        <v>0</v>
      </c>
      <c r="BZ85" s="243">
        <f t="shared" ca="1" si="83"/>
        <v>0</v>
      </c>
      <c r="CA85" s="243">
        <f t="shared" ca="1" si="83"/>
        <v>0</v>
      </c>
      <c r="CB85" s="243">
        <f t="shared" ca="1" si="83"/>
        <v>0</v>
      </c>
      <c r="CC85" s="243">
        <f t="shared" ca="1" si="83"/>
        <v>0</v>
      </c>
      <c r="CD85" s="243">
        <f t="shared" ca="1" si="83"/>
        <v>0</v>
      </c>
      <c r="CE85" s="243">
        <f t="shared" ca="1" si="83"/>
        <v>0</v>
      </c>
      <c r="CF85" s="243">
        <f t="shared" ca="1" si="83"/>
        <v>0</v>
      </c>
      <c r="CG85" s="243">
        <f t="shared" ca="1" si="83"/>
        <v>0</v>
      </c>
      <c r="CH85" s="243">
        <f t="shared" ca="1" si="83"/>
        <v>0</v>
      </c>
      <c r="CI85" s="243">
        <f t="shared" ca="1" si="83"/>
        <v>0</v>
      </c>
      <c r="CJ85" s="243">
        <f t="shared" ca="1" si="82"/>
        <v>0</v>
      </c>
      <c r="CK85" s="243">
        <f t="shared" ca="1" si="82"/>
        <v>0</v>
      </c>
      <c r="CL85" s="243">
        <f t="shared" ca="1" si="82"/>
        <v>0</v>
      </c>
      <c r="CM85" s="243">
        <f t="shared" ca="1" si="82"/>
        <v>0</v>
      </c>
      <c r="CN85" s="243">
        <f t="shared" ca="1" si="82"/>
        <v>0</v>
      </c>
      <c r="CO85" s="243">
        <f t="shared" ca="1" si="82"/>
        <v>0</v>
      </c>
      <c r="CP85" s="243">
        <f t="shared" ca="1" si="82"/>
        <v>0</v>
      </c>
      <c r="CQ85" s="243">
        <f t="shared" ca="1" si="82"/>
        <v>0</v>
      </c>
      <c r="CR85" s="243">
        <f t="shared" ca="1" si="82"/>
        <v>0</v>
      </c>
      <c r="CS85" s="243">
        <f t="shared" ca="1" si="82"/>
        <v>0</v>
      </c>
      <c r="CT85" s="243">
        <f t="shared" ca="1" si="82"/>
        <v>0</v>
      </c>
      <c r="CU85" s="243">
        <f t="shared" ca="1" si="82"/>
        <v>0</v>
      </c>
      <c r="CV85" s="243">
        <f t="shared" ca="1" si="82"/>
        <v>0</v>
      </c>
      <c r="CW85" s="243">
        <f t="shared" ca="1" si="82"/>
        <v>0</v>
      </c>
      <c r="CX85" s="243">
        <f t="shared" ca="1" si="82"/>
        <v>0</v>
      </c>
      <c r="CY85" s="243">
        <f t="shared" ca="1" si="82"/>
        <v>0</v>
      </c>
      <c r="CZ85" s="243">
        <f t="shared" ca="1" si="82"/>
        <v>0</v>
      </c>
      <c r="DA85" s="243">
        <f t="shared" ca="1" si="82"/>
        <v>0</v>
      </c>
      <c r="DB85" s="243">
        <f t="shared" ca="1" si="82"/>
        <v>0</v>
      </c>
      <c r="DC85" s="243">
        <f t="shared" ca="1" si="82"/>
        <v>0</v>
      </c>
      <c r="DE85" s="113" t="str">
        <f t="shared" ca="1" si="75"/>
        <v>E.3.8.</v>
      </c>
      <c r="DF85">
        <f t="shared" ca="1" si="78"/>
        <v>1</v>
      </c>
      <c r="DG85">
        <f t="shared" ca="1" si="79"/>
        <v>21</v>
      </c>
      <c r="DH85">
        <v>0</v>
      </c>
    </row>
    <row r="86" spans="1:112" hidden="1">
      <c r="A86" s="68">
        <v>74</v>
      </c>
      <c r="B86" s="240" t="str">
        <f t="shared" ca="1" si="71"/>
        <v>E.3.9.</v>
      </c>
      <c r="C86" s="241" t="str">
        <f t="shared" ca="1" si="72"/>
        <v>Investicijos (privataus ir NVO sektoriaus)</v>
      </c>
      <c r="D86" s="244"/>
      <c r="E86" s="242">
        <f t="shared" ca="1" si="73"/>
        <v>0.21</v>
      </c>
      <c r="F86" s="171">
        <f ca="1">H86+NPV(FD,I86:INDEX(I86:DC86,PAL))</f>
        <v>0</v>
      </c>
      <c r="G86" s="171">
        <f ca="1">SUMIF($H$5:$DC$5,"&lt;="&amp;PAL,$H86:$DC86)</f>
        <v>0</v>
      </c>
      <c r="H86" s="243">
        <f t="shared" ca="1" si="74"/>
        <v>0</v>
      </c>
      <c r="I86" s="243">
        <f t="shared" ca="1" si="74"/>
        <v>0</v>
      </c>
      <c r="J86" s="243">
        <f t="shared" ca="1" si="74"/>
        <v>0</v>
      </c>
      <c r="K86" s="243">
        <f t="shared" ca="1" si="74"/>
        <v>0</v>
      </c>
      <c r="L86" s="243">
        <f t="shared" ca="1" si="74"/>
        <v>0</v>
      </c>
      <c r="M86" s="243">
        <f t="shared" ca="1" si="74"/>
        <v>0</v>
      </c>
      <c r="N86" s="243">
        <f t="shared" ca="1" si="74"/>
        <v>0</v>
      </c>
      <c r="O86" s="243">
        <f t="shared" ca="1" si="74"/>
        <v>0</v>
      </c>
      <c r="P86" s="243">
        <f t="shared" ca="1" si="74"/>
        <v>0</v>
      </c>
      <c r="Q86" s="243">
        <f t="shared" ca="1" si="74"/>
        <v>0</v>
      </c>
      <c r="R86" s="243">
        <f t="shared" ca="1" si="74"/>
        <v>0</v>
      </c>
      <c r="S86" s="243">
        <f t="shared" ca="1" si="74"/>
        <v>0</v>
      </c>
      <c r="T86" s="243">
        <f t="shared" ca="1" si="74"/>
        <v>0</v>
      </c>
      <c r="U86" s="243">
        <f t="shared" ca="1" si="74"/>
        <v>0</v>
      </c>
      <c r="V86" s="243">
        <f t="shared" ca="1" si="74"/>
        <v>0</v>
      </c>
      <c r="W86" s="243">
        <f t="shared" ca="1" si="74"/>
        <v>0</v>
      </c>
      <c r="X86" s="243">
        <f t="shared" ca="1" si="83"/>
        <v>0</v>
      </c>
      <c r="Y86" s="243">
        <f t="shared" ca="1" si="83"/>
        <v>0</v>
      </c>
      <c r="Z86" s="243">
        <f t="shared" ca="1" si="83"/>
        <v>0</v>
      </c>
      <c r="AA86" s="243">
        <f t="shared" ca="1" si="83"/>
        <v>0</v>
      </c>
      <c r="AB86" s="243">
        <f t="shared" ca="1" si="83"/>
        <v>0</v>
      </c>
      <c r="AC86" s="243">
        <f t="shared" ca="1" si="83"/>
        <v>0</v>
      </c>
      <c r="AD86" s="243">
        <f t="shared" ca="1" si="83"/>
        <v>0</v>
      </c>
      <c r="AE86" s="243">
        <f t="shared" ca="1" si="83"/>
        <v>0</v>
      </c>
      <c r="AF86" s="243">
        <f t="shared" ca="1" si="83"/>
        <v>0</v>
      </c>
      <c r="AG86" s="243">
        <f t="shared" ca="1" si="83"/>
        <v>0</v>
      </c>
      <c r="AH86" s="243">
        <f t="shared" ca="1" si="83"/>
        <v>0</v>
      </c>
      <c r="AI86" s="243">
        <f t="shared" ca="1" si="83"/>
        <v>0</v>
      </c>
      <c r="AJ86" s="243">
        <f t="shared" ca="1" si="83"/>
        <v>0</v>
      </c>
      <c r="AK86" s="243">
        <f t="shared" ca="1" si="83"/>
        <v>0</v>
      </c>
      <c r="AL86" s="243">
        <f t="shared" ca="1" si="83"/>
        <v>0</v>
      </c>
      <c r="AM86" s="243">
        <f t="shared" ca="1" si="83"/>
        <v>0</v>
      </c>
      <c r="AN86" s="243">
        <f t="shared" ca="1" si="83"/>
        <v>0</v>
      </c>
      <c r="AO86" s="243">
        <f t="shared" ca="1" si="83"/>
        <v>0</v>
      </c>
      <c r="AP86" s="243">
        <f t="shared" ca="1" si="83"/>
        <v>0</v>
      </c>
      <c r="AQ86" s="243">
        <f t="shared" ca="1" si="83"/>
        <v>0</v>
      </c>
      <c r="AR86" s="243">
        <f t="shared" ca="1" si="83"/>
        <v>0</v>
      </c>
      <c r="AS86" s="243">
        <f t="shared" ca="1" si="83"/>
        <v>0</v>
      </c>
      <c r="AT86" s="243">
        <f t="shared" ca="1" si="83"/>
        <v>0</v>
      </c>
      <c r="AU86" s="243">
        <f t="shared" ca="1" si="83"/>
        <v>0</v>
      </c>
      <c r="AV86" s="243">
        <f t="shared" ca="1" si="83"/>
        <v>0</v>
      </c>
      <c r="AW86" s="243">
        <f t="shared" ca="1" si="83"/>
        <v>0</v>
      </c>
      <c r="AX86" s="243">
        <f t="shared" ca="1" si="83"/>
        <v>0</v>
      </c>
      <c r="AY86" s="243">
        <f t="shared" ca="1" si="83"/>
        <v>0</v>
      </c>
      <c r="AZ86" s="243">
        <f t="shared" ca="1" si="83"/>
        <v>0</v>
      </c>
      <c r="BA86" s="243">
        <f t="shared" ca="1" si="83"/>
        <v>0</v>
      </c>
      <c r="BB86" s="243">
        <f t="shared" ca="1" si="83"/>
        <v>0</v>
      </c>
      <c r="BC86" s="243">
        <f t="shared" ca="1" si="83"/>
        <v>0</v>
      </c>
      <c r="BD86" s="243">
        <f t="shared" ca="1" si="83"/>
        <v>0</v>
      </c>
      <c r="BE86" s="243">
        <f t="shared" ca="1" si="83"/>
        <v>0</v>
      </c>
      <c r="BF86" s="243">
        <f t="shared" ca="1" si="83"/>
        <v>0</v>
      </c>
      <c r="BG86" s="243">
        <f t="shared" ca="1" si="83"/>
        <v>0</v>
      </c>
      <c r="BH86" s="243">
        <f t="shared" ca="1" si="83"/>
        <v>0</v>
      </c>
      <c r="BI86" s="243">
        <f t="shared" ca="1" si="83"/>
        <v>0</v>
      </c>
      <c r="BJ86" s="243">
        <f t="shared" ca="1" si="83"/>
        <v>0</v>
      </c>
      <c r="BK86" s="243">
        <f t="shared" ca="1" si="83"/>
        <v>0</v>
      </c>
      <c r="BL86" s="243">
        <f t="shared" ca="1" si="83"/>
        <v>0</v>
      </c>
      <c r="BM86" s="243">
        <f t="shared" ca="1" si="83"/>
        <v>0</v>
      </c>
      <c r="BN86" s="243">
        <f t="shared" ca="1" si="83"/>
        <v>0</v>
      </c>
      <c r="BO86" s="243">
        <f t="shared" ca="1" si="83"/>
        <v>0</v>
      </c>
      <c r="BP86" s="243">
        <f t="shared" ca="1" si="83"/>
        <v>0</v>
      </c>
      <c r="BQ86" s="243">
        <f t="shared" ca="1" si="83"/>
        <v>0</v>
      </c>
      <c r="BR86" s="243">
        <f t="shared" ca="1" si="83"/>
        <v>0</v>
      </c>
      <c r="BS86" s="243">
        <f t="shared" ca="1" si="83"/>
        <v>0</v>
      </c>
      <c r="BT86" s="243">
        <f t="shared" ca="1" si="83"/>
        <v>0</v>
      </c>
      <c r="BU86" s="243">
        <f t="shared" ca="1" si="83"/>
        <v>0</v>
      </c>
      <c r="BV86" s="243">
        <f t="shared" ca="1" si="83"/>
        <v>0</v>
      </c>
      <c r="BW86" s="243">
        <f t="shared" ca="1" si="83"/>
        <v>0</v>
      </c>
      <c r="BX86" s="243">
        <f t="shared" ca="1" si="83"/>
        <v>0</v>
      </c>
      <c r="BY86" s="243">
        <f t="shared" ca="1" si="83"/>
        <v>0</v>
      </c>
      <c r="BZ86" s="243">
        <f t="shared" ca="1" si="83"/>
        <v>0</v>
      </c>
      <c r="CA86" s="243">
        <f t="shared" ca="1" si="83"/>
        <v>0</v>
      </c>
      <c r="CB86" s="243">
        <f t="shared" ca="1" si="83"/>
        <v>0</v>
      </c>
      <c r="CC86" s="243">
        <f t="shared" ca="1" si="83"/>
        <v>0</v>
      </c>
      <c r="CD86" s="243">
        <f t="shared" ca="1" si="83"/>
        <v>0</v>
      </c>
      <c r="CE86" s="243">
        <f t="shared" ca="1" si="83"/>
        <v>0</v>
      </c>
      <c r="CF86" s="243">
        <f t="shared" ca="1" si="83"/>
        <v>0</v>
      </c>
      <c r="CG86" s="243">
        <f t="shared" ca="1" si="83"/>
        <v>0</v>
      </c>
      <c r="CH86" s="243">
        <f t="shared" ca="1" si="83"/>
        <v>0</v>
      </c>
      <c r="CI86" s="243">
        <f t="shared" ca="1" si="83"/>
        <v>0</v>
      </c>
      <c r="CJ86" s="243">
        <f t="shared" ca="1" si="82"/>
        <v>0</v>
      </c>
      <c r="CK86" s="243">
        <f t="shared" ca="1" si="82"/>
        <v>0</v>
      </c>
      <c r="CL86" s="243">
        <f t="shared" ca="1" si="82"/>
        <v>0</v>
      </c>
      <c r="CM86" s="243">
        <f t="shared" ca="1" si="82"/>
        <v>0</v>
      </c>
      <c r="CN86" s="243">
        <f t="shared" ca="1" si="82"/>
        <v>0</v>
      </c>
      <c r="CO86" s="243">
        <f t="shared" ca="1" si="82"/>
        <v>0</v>
      </c>
      <c r="CP86" s="243">
        <f t="shared" ca="1" si="82"/>
        <v>0</v>
      </c>
      <c r="CQ86" s="243">
        <f t="shared" ca="1" si="82"/>
        <v>0</v>
      </c>
      <c r="CR86" s="243">
        <f t="shared" ca="1" si="82"/>
        <v>0</v>
      </c>
      <c r="CS86" s="243">
        <f t="shared" ca="1" si="82"/>
        <v>0</v>
      </c>
      <c r="CT86" s="243">
        <f t="shared" ca="1" si="82"/>
        <v>0</v>
      </c>
      <c r="CU86" s="243">
        <f t="shared" ca="1" si="82"/>
        <v>0</v>
      </c>
      <c r="CV86" s="243">
        <f t="shared" ca="1" si="82"/>
        <v>0</v>
      </c>
      <c r="CW86" s="243">
        <f t="shared" ca="1" si="82"/>
        <v>0</v>
      </c>
      <c r="CX86" s="243">
        <f t="shared" ca="1" si="82"/>
        <v>0</v>
      </c>
      <c r="CY86" s="243">
        <f t="shared" ca="1" si="82"/>
        <v>0</v>
      </c>
      <c r="CZ86" s="243">
        <f t="shared" ca="1" si="82"/>
        <v>0</v>
      </c>
      <c r="DA86" s="243">
        <f t="shared" ca="1" si="82"/>
        <v>0</v>
      </c>
      <c r="DB86" s="243">
        <f t="shared" ca="1" si="82"/>
        <v>0</v>
      </c>
      <c r="DC86" s="243">
        <f t="shared" ca="1" si="82"/>
        <v>0</v>
      </c>
      <c r="DE86" s="113" t="str">
        <f t="shared" ca="1" si="75"/>
        <v>E.3.9.</v>
      </c>
      <c r="DF86">
        <f t="shared" ca="1" si="78"/>
        <v>1</v>
      </c>
      <c r="DG86">
        <f t="shared" ca="1" si="79"/>
        <v>21</v>
      </c>
      <c r="DH86">
        <v>0</v>
      </c>
    </row>
    <row r="87" spans="1:112" hidden="1">
      <c r="A87" s="68">
        <v>75</v>
      </c>
      <c r="B87" s="240" t="str">
        <f t="shared" ca="1" si="71"/>
        <v>E.3.10.</v>
      </c>
      <c r="C87" s="241" t="str">
        <f t="shared" ca="1" si="72"/>
        <v>Reinvesticijos (po priemonės įgyvendinimo) (privataus ir NVO sektoriaus)</v>
      </c>
      <c r="D87" s="162"/>
      <c r="E87" s="242">
        <f t="shared" ca="1" si="73"/>
        <v>0.21</v>
      </c>
      <c r="F87" s="171">
        <f ca="1">H87+NPV(FD,I87:INDEX(I87:DC87,PAL))</f>
        <v>0</v>
      </c>
      <c r="G87" s="171">
        <f ca="1">SUMIF($H$5:$DC$5,"&lt;="&amp;PAL,$H87:$DC87)</f>
        <v>0</v>
      </c>
      <c r="H87" s="243">
        <f t="shared" ca="1" si="74"/>
        <v>0</v>
      </c>
      <c r="I87" s="243">
        <f t="shared" ca="1" si="74"/>
        <v>0</v>
      </c>
      <c r="J87" s="243">
        <f t="shared" ca="1" si="74"/>
        <v>0</v>
      </c>
      <c r="K87" s="243">
        <f t="shared" ca="1" si="74"/>
        <v>0</v>
      </c>
      <c r="L87" s="243">
        <f t="shared" ca="1" si="74"/>
        <v>0</v>
      </c>
      <c r="M87" s="243">
        <f t="shared" ca="1" si="74"/>
        <v>0</v>
      </c>
      <c r="N87" s="243">
        <f t="shared" ca="1" si="74"/>
        <v>0</v>
      </c>
      <c r="O87" s="243">
        <f t="shared" ca="1" si="74"/>
        <v>0</v>
      </c>
      <c r="P87" s="243">
        <f t="shared" ca="1" si="74"/>
        <v>0</v>
      </c>
      <c r="Q87" s="243">
        <f t="shared" ca="1" si="74"/>
        <v>0</v>
      </c>
      <c r="R87" s="243">
        <f t="shared" ca="1" si="74"/>
        <v>0</v>
      </c>
      <c r="S87" s="243">
        <f t="shared" ca="1" si="74"/>
        <v>0</v>
      </c>
      <c r="T87" s="243">
        <f t="shared" ca="1" si="74"/>
        <v>0</v>
      </c>
      <c r="U87" s="243">
        <f t="shared" ca="1" si="74"/>
        <v>0</v>
      </c>
      <c r="V87" s="243">
        <f t="shared" ca="1" si="74"/>
        <v>0</v>
      </c>
      <c r="W87" s="243">
        <f t="shared" ca="1" si="74"/>
        <v>0</v>
      </c>
      <c r="X87" s="243">
        <f t="shared" ca="1" si="83"/>
        <v>0</v>
      </c>
      <c r="Y87" s="243">
        <f t="shared" ca="1" si="83"/>
        <v>0</v>
      </c>
      <c r="Z87" s="243">
        <f t="shared" ca="1" si="83"/>
        <v>0</v>
      </c>
      <c r="AA87" s="243">
        <f t="shared" ca="1" si="83"/>
        <v>0</v>
      </c>
      <c r="AB87" s="243">
        <f t="shared" ca="1" si="83"/>
        <v>0</v>
      </c>
      <c r="AC87" s="243">
        <f t="shared" ca="1" si="83"/>
        <v>0</v>
      </c>
      <c r="AD87" s="243">
        <f t="shared" ca="1" si="83"/>
        <v>0</v>
      </c>
      <c r="AE87" s="243">
        <f t="shared" ca="1" si="83"/>
        <v>0</v>
      </c>
      <c r="AF87" s="243">
        <f t="shared" ca="1" si="83"/>
        <v>0</v>
      </c>
      <c r="AG87" s="243">
        <f t="shared" ca="1" si="83"/>
        <v>0</v>
      </c>
      <c r="AH87" s="243">
        <f t="shared" ca="1" si="83"/>
        <v>0</v>
      </c>
      <c r="AI87" s="243">
        <f t="shared" ca="1" si="83"/>
        <v>0</v>
      </c>
      <c r="AJ87" s="243">
        <f t="shared" ca="1" si="83"/>
        <v>0</v>
      </c>
      <c r="AK87" s="243">
        <f t="shared" ca="1" si="83"/>
        <v>0</v>
      </c>
      <c r="AL87" s="243">
        <f t="shared" ca="1" si="83"/>
        <v>0</v>
      </c>
      <c r="AM87" s="243">
        <f t="shared" ca="1" si="83"/>
        <v>0</v>
      </c>
      <c r="AN87" s="243">
        <f t="shared" ca="1" si="83"/>
        <v>0</v>
      </c>
      <c r="AO87" s="243">
        <f t="shared" ca="1" si="83"/>
        <v>0</v>
      </c>
      <c r="AP87" s="243">
        <f t="shared" ca="1" si="83"/>
        <v>0</v>
      </c>
      <c r="AQ87" s="243">
        <f t="shared" ca="1" si="83"/>
        <v>0</v>
      </c>
      <c r="AR87" s="243">
        <f t="shared" ca="1" si="83"/>
        <v>0</v>
      </c>
      <c r="AS87" s="243">
        <f t="shared" ca="1" si="83"/>
        <v>0</v>
      </c>
      <c r="AT87" s="243">
        <f t="shared" ca="1" si="83"/>
        <v>0</v>
      </c>
      <c r="AU87" s="243">
        <f t="shared" ca="1" si="83"/>
        <v>0</v>
      </c>
      <c r="AV87" s="243">
        <f t="shared" ca="1" si="83"/>
        <v>0</v>
      </c>
      <c r="AW87" s="243">
        <f t="shared" ca="1" si="83"/>
        <v>0</v>
      </c>
      <c r="AX87" s="243">
        <f t="shared" ca="1" si="83"/>
        <v>0</v>
      </c>
      <c r="AY87" s="243">
        <f t="shared" ca="1" si="83"/>
        <v>0</v>
      </c>
      <c r="AZ87" s="243">
        <f t="shared" ca="1" si="83"/>
        <v>0</v>
      </c>
      <c r="BA87" s="243">
        <f t="shared" ca="1" si="83"/>
        <v>0</v>
      </c>
      <c r="BB87" s="243">
        <f t="shared" ca="1" si="83"/>
        <v>0</v>
      </c>
      <c r="BC87" s="243">
        <f t="shared" ca="1" si="83"/>
        <v>0</v>
      </c>
      <c r="BD87" s="243">
        <f t="shared" ca="1" si="83"/>
        <v>0</v>
      </c>
      <c r="BE87" s="243">
        <f t="shared" ca="1" si="83"/>
        <v>0</v>
      </c>
      <c r="BF87" s="243">
        <f t="shared" ca="1" si="83"/>
        <v>0</v>
      </c>
      <c r="BG87" s="243">
        <f t="shared" ca="1" si="83"/>
        <v>0</v>
      </c>
      <c r="BH87" s="243">
        <f t="shared" ca="1" si="83"/>
        <v>0</v>
      </c>
      <c r="BI87" s="243">
        <f t="shared" ca="1" si="83"/>
        <v>0</v>
      </c>
      <c r="BJ87" s="243">
        <f t="shared" ca="1" si="83"/>
        <v>0</v>
      </c>
      <c r="BK87" s="243">
        <f t="shared" ca="1" si="83"/>
        <v>0</v>
      </c>
      <c r="BL87" s="243">
        <f t="shared" ca="1" si="83"/>
        <v>0</v>
      </c>
      <c r="BM87" s="243">
        <f t="shared" ca="1" si="83"/>
        <v>0</v>
      </c>
      <c r="BN87" s="243">
        <f t="shared" ca="1" si="83"/>
        <v>0</v>
      </c>
      <c r="BO87" s="243">
        <f t="shared" ca="1" si="83"/>
        <v>0</v>
      </c>
      <c r="BP87" s="243">
        <f t="shared" ca="1" si="83"/>
        <v>0</v>
      </c>
      <c r="BQ87" s="243">
        <f t="shared" ca="1" si="83"/>
        <v>0</v>
      </c>
      <c r="BR87" s="243">
        <f t="shared" ca="1" si="83"/>
        <v>0</v>
      </c>
      <c r="BS87" s="243">
        <f t="shared" ca="1" si="83"/>
        <v>0</v>
      </c>
      <c r="BT87" s="243">
        <f t="shared" ca="1" si="83"/>
        <v>0</v>
      </c>
      <c r="BU87" s="243">
        <f t="shared" ca="1" si="83"/>
        <v>0</v>
      </c>
      <c r="BV87" s="243">
        <f t="shared" ca="1" si="83"/>
        <v>0</v>
      </c>
      <c r="BW87" s="243">
        <f t="shared" ca="1" si="83"/>
        <v>0</v>
      </c>
      <c r="BX87" s="243">
        <f t="shared" ca="1" si="83"/>
        <v>0</v>
      </c>
      <c r="BY87" s="243">
        <f t="shared" ca="1" si="83"/>
        <v>0</v>
      </c>
      <c r="BZ87" s="243">
        <f t="shared" ca="1" si="83"/>
        <v>0</v>
      </c>
      <c r="CA87" s="243">
        <f t="shared" ca="1" si="83"/>
        <v>0</v>
      </c>
      <c r="CB87" s="243">
        <f t="shared" ca="1" si="83"/>
        <v>0</v>
      </c>
      <c r="CC87" s="243">
        <f t="shared" ca="1" si="83"/>
        <v>0</v>
      </c>
      <c r="CD87" s="243">
        <f t="shared" ca="1" si="83"/>
        <v>0</v>
      </c>
      <c r="CE87" s="243">
        <f t="shared" ca="1" si="83"/>
        <v>0</v>
      </c>
      <c r="CF87" s="243">
        <f t="shared" ca="1" si="83"/>
        <v>0</v>
      </c>
      <c r="CG87" s="243">
        <f t="shared" ca="1" si="83"/>
        <v>0</v>
      </c>
      <c r="CH87" s="243">
        <f t="shared" ca="1" si="83"/>
        <v>0</v>
      </c>
      <c r="CI87" s="243">
        <f t="shared" ref="CI87:DC94" ca="1" si="84">OFFSET(INDIRECT("'"&amp;Opt_alt&amp;"'!H12"),$A87,CI$5)*$DF87</f>
        <v>0</v>
      </c>
      <c r="CJ87" s="243">
        <f t="shared" ca="1" si="84"/>
        <v>0</v>
      </c>
      <c r="CK87" s="243">
        <f t="shared" ca="1" si="84"/>
        <v>0</v>
      </c>
      <c r="CL87" s="243">
        <f t="shared" ca="1" si="84"/>
        <v>0</v>
      </c>
      <c r="CM87" s="243">
        <f t="shared" ca="1" si="84"/>
        <v>0</v>
      </c>
      <c r="CN87" s="243">
        <f t="shared" ca="1" si="84"/>
        <v>0</v>
      </c>
      <c r="CO87" s="243">
        <f t="shared" ca="1" si="84"/>
        <v>0</v>
      </c>
      <c r="CP87" s="243">
        <f t="shared" ca="1" si="84"/>
        <v>0</v>
      </c>
      <c r="CQ87" s="243">
        <f t="shared" ca="1" si="84"/>
        <v>0</v>
      </c>
      <c r="CR87" s="243">
        <f t="shared" ca="1" si="84"/>
        <v>0</v>
      </c>
      <c r="CS87" s="243">
        <f t="shared" ca="1" si="84"/>
        <v>0</v>
      </c>
      <c r="CT87" s="243">
        <f t="shared" ca="1" si="84"/>
        <v>0</v>
      </c>
      <c r="CU87" s="243">
        <f t="shared" ca="1" si="84"/>
        <v>0</v>
      </c>
      <c r="CV87" s="243">
        <f t="shared" ca="1" si="84"/>
        <v>0</v>
      </c>
      <c r="CW87" s="243">
        <f t="shared" ca="1" si="84"/>
        <v>0</v>
      </c>
      <c r="CX87" s="243">
        <f t="shared" ca="1" si="84"/>
        <v>0</v>
      </c>
      <c r="CY87" s="243">
        <f t="shared" ca="1" si="84"/>
        <v>0</v>
      </c>
      <c r="CZ87" s="243">
        <f t="shared" ca="1" si="84"/>
        <v>0</v>
      </c>
      <c r="DA87" s="243">
        <f t="shared" ca="1" si="84"/>
        <v>0</v>
      </c>
      <c r="DB87" s="243">
        <f t="shared" ca="1" si="84"/>
        <v>0</v>
      </c>
      <c r="DC87" s="243">
        <f t="shared" ca="1" si="84"/>
        <v>0</v>
      </c>
      <c r="DE87" s="113" t="str">
        <f t="shared" ca="1" si="75"/>
        <v>E.3.10.</v>
      </c>
      <c r="DF87">
        <f t="shared" ca="1" si="78"/>
        <v>1</v>
      </c>
      <c r="DG87">
        <f t="shared" ca="1" si="79"/>
        <v>21</v>
      </c>
      <c r="DH87">
        <v>0</v>
      </c>
    </row>
    <row r="88" spans="1:112" hidden="1">
      <c r="A88" s="68">
        <v>76</v>
      </c>
      <c r="B88" s="240" t="str">
        <f t="shared" ca="1" si="71"/>
        <v>E.3.11.</v>
      </c>
      <c r="C88" s="241" t="str">
        <f t="shared" ca="1" si="72"/>
        <v>Reinvesticijos (po priemonės įgyvendinimo) (viešojo sektoriaus)</v>
      </c>
      <c r="D88" s="162"/>
      <c r="E88" s="242">
        <f t="shared" ca="1" si="73"/>
        <v>0.21</v>
      </c>
      <c r="F88" s="171">
        <f ca="1">H88+NPV(FD,I88:INDEX(I88:DC88,PAL))</f>
        <v>0</v>
      </c>
      <c r="G88" s="171">
        <f ca="1">SUMIF($H$5:$DC$5,"&lt;="&amp;PAL,$H88:$DC88)</f>
        <v>0</v>
      </c>
      <c r="H88" s="243">
        <f t="shared" ca="1" si="74"/>
        <v>0</v>
      </c>
      <c r="I88" s="243">
        <f t="shared" ca="1" si="74"/>
        <v>0</v>
      </c>
      <c r="J88" s="243">
        <f t="shared" ca="1" si="74"/>
        <v>0</v>
      </c>
      <c r="K88" s="243">
        <f t="shared" ca="1" si="74"/>
        <v>0</v>
      </c>
      <c r="L88" s="243">
        <f t="shared" ca="1" si="74"/>
        <v>0</v>
      </c>
      <c r="M88" s="243">
        <f t="shared" ca="1" si="74"/>
        <v>0</v>
      </c>
      <c r="N88" s="243">
        <f t="shared" ca="1" si="74"/>
        <v>0</v>
      </c>
      <c r="O88" s="243">
        <f t="shared" ca="1" si="74"/>
        <v>0</v>
      </c>
      <c r="P88" s="243">
        <f t="shared" ca="1" si="74"/>
        <v>0</v>
      </c>
      <c r="Q88" s="243">
        <f t="shared" ca="1" si="74"/>
        <v>0</v>
      </c>
      <c r="R88" s="243">
        <f t="shared" ca="1" si="74"/>
        <v>0</v>
      </c>
      <c r="S88" s="243">
        <f t="shared" ca="1" si="74"/>
        <v>0</v>
      </c>
      <c r="T88" s="243">
        <f t="shared" ca="1" si="74"/>
        <v>0</v>
      </c>
      <c r="U88" s="243">
        <f t="shared" ca="1" si="74"/>
        <v>0</v>
      </c>
      <c r="V88" s="243">
        <f t="shared" ca="1" si="74"/>
        <v>0</v>
      </c>
      <c r="W88" s="243">
        <f t="shared" ca="1" si="74"/>
        <v>0</v>
      </c>
      <c r="X88" s="243">
        <f t="shared" ref="X88:CI95" ca="1" si="85">OFFSET(INDIRECT("'"&amp;Opt_alt&amp;"'!H12"),$A88,X$5)*$DF88</f>
        <v>0</v>
      </c>
      <c r="Y88" s="243">
        <f t="shared" ca="1" si="85"/>
        <v>0</v>
      </c>
      <c r="Z88" s="243">
        <f t="shared" ca="1" si="85"/>
        <v>0</v>
      </c>
      <c r="AA88" s="243">
        <f t="shared" ca="1" si="85"/>
        <v>0</v>
      </c>
      <c r="AB88" s="243">
        <f t="shared" ca="1" si="85"/>
        <v>0</v>
      </c>
      <c r="AC88" s="243">
        <f t="shared" ca="1" si="85"/>
        <v>0</v>
      </c>
      <c r="AD88" s="243">
        <f t="shared" ca="1" si="85"/>
        <v>0</v>
      </c>
      <c r="AE88" s="243">
        <f t="shared" ca="1" si="85"/>
        <v>0</v>
      </c>
      <c r="AF88" s="243">
        <f t="shared" ca="1" si="85"/>
        <v>0</v>
      </c>
      <c r="AG88" s="243">
        <f t="shared" ca="1" si="85"/>
        <v>0</v>
      </c>
      <c r="AH88" s="243">
        <f t="shared" ca="1" si="85"/>
        <v>0</v>
      </c>
      <c r="AI88" s="243">
        <f t="shared" ca="1" si="85"/>
        <v>0</v>
      </c>
      <c r="AJ88" s="243">
        <f t="shared" ca="1" si="85"/>
        <v>0</v>
      </c>
      <c r="AK88" s="243">
        <f t="shared" ca="1" si="85"/>
        <v>0</v>
      </c>
      <c r="AL88" s="243">
        <f t="shared" ca="1" si="85"/>
        <v>0</v>
      </c>
      <c r="AM88" s="243">
        <f t="shared" ca="1" si="85"/>
        <v>0</v>
      </c>
      <c r="AN88" s="243">
        <f t="shared" ca="1" si="85"/>
        <v>0</v>
      </c>
      <c r="AO88" s="243">
        <f t="shared" ca="1" si="85"/>
        <v>0</v>
      </c>
      <c r="AP88" s="243">
        <f t="shared" ca="1" si="85"/>
        <v>0</v>
      </c>
      <c r="AQ88" s="243">
        <f t="shared" ca="1" si="85"/>
        <v>0</v>
      </c>
      <c r="AR88" s="243">
        <f t="shared" ca="1" si="85"/>
        <v>0</v>
      </c>
      <c r="AS88" s="243">
        <f t="shared" ca="1" si="85"/>
        <v>0</v>
      </c>
      <c r="AT88" s="243">
        <f t="shared" ca="1" si="85"/>
        <v>0</v>
      </c>
      <c r="AU88" s="243">
        <f t="shared" ca="1" si="85"/>
        <v>0</v>
      </c>
      <c r="AV88" s="243">
        <f t="shared" ca="1" si="85"/>
        <v>0</v>
      </c>
      <c r="AW88" s="243">
        <f t="shared" ca="1" si="85"/>
        <v>0</v>
      </c>
      <c r="AX88" s="243">
        <f t="shared" ca="1" si="85"/>
        <v>0</v>
      </c>
      <c r="AY88" s="243">
        <f t="shared" ca="1" si="85"/>
        <v>0</v>
      </c>
      <c r="AZ88" s="243">
        <f t="shared" ca="1" si="85"/>
        <v>0</v>
      </c>
      <c r="BA88" s="243">
        <f t="shared" ca="1" si="85"/>
        <v>0</v>
      </c>
      <c r="BB88" s="243">
        <f t="shared" ca="1" si="85"/>
        <v>0</v>
      </c>
      <c r="BC88" s="243">
        <f t="shared" ca="1" si="85"/>
        <v>0</v>
      </c>
      <c r="BD88" s="243">
        <f t="shared" ca="1" si="85"/>
        <v>0</v>
      </c>
      <c r="BE88" s="243">
        <f t="shared" ca="1" si="85"/>
        <v>0</v>
      </c>
      <c r="BF88" s="243">
        <f t="shared" ca="1" si="85"/>
        <v>0</v>
      </c>
      <c r="BG88" s="243">
        <f t="shared" ca="1" si="85"/>
        <v>0</v>
      </c>
      <c r="BH88" s="243">
        <f t="shared" ca="1" si="85"/>
        <v>0</v>
      </c>
      <c r="BI88" s="243">
        <f t="shared" ca="1" si="85"/>
        <v>0</v>
      </c>
      <c r="BJ88" s="243">
        <f t="shared" ca="1" si="85"/>
        <v>0</v>
      </c>
      <c r="BK88" s="243">
        <f t="shared" ca="1" si="85"/>
        <v>0</v>
      </c>
      <c r="BL88" s="243">
        <f t="shared" ca="1" si="85"/>
        <v>0</v>
      </c>
      <c r="BM88" s="243">
        <f t="shared" ca="1" si="85"/>
        <v>0</v>
      </c>
      <c r="BN88" s="243">
        <f t="shared" ca="1" si="85"/>
        <v>0</v>
      </c>
      <c r="BO88" s="243">
        <f t="shared" ca="1" si="85"/>
        <v>0</v>
      </c>
      <c r="BP88" s="243">
        <f t="shared" ca="1" si="85"/>
        <v>0</v>
      </c>
      <c r="BQ88" s="243">
        <f t="shared" ca="1" si="85"/>
        <v>0</v>
      </c>
      <c r="BR88" s="243">
        <f t="shared" ca="1" si="85"/>
        <v>0</v>
      </c>
      <c r="BS88" s="243">
        <f t="shared" ca="1" si="85"/>
        <v>0</v>
      </c>
      <c r="BT88" s="243">
        <f t="shared" ca="1" si="85"/>
        <v>0</v>
      </c>
      <c r="BU88" s="243">
        <f t="shared" ca="1" si="85"/>
        <v>0</v>
      </c>
      <c r="BV88" s="243">
        <f t="shared" ca="1" si="85"/>
        <v>0</v>
      </c>
      <c r="BW88" s="243">
        <f t="shared" ca="1" si="85"/>
        <v>0</v>
      </c>
      <c r="BX88" s="243">
        <f t="shared" ca="1" si="85"/>
        <v>0</v>
      </c>
      <c r="BY88" s="243">
        <f t="shared" ca="1" si="85"/>
        <v>0</v>
      </c>
      <c r="BZ88" s="243">
        <f t="shared" ca="1" si="85"/>
        <v>0</v>
      </c>
      <c r="CA88" s="243">
        <f t="shared" ca="1" si="85"/>
        <v>0</v>
      </c>
      <c r="CB88" s="243">
        <f t="shared" ca="1" si="85"/>
        <v>0</v>
      </c>
      <c r="CC88" s="243">
        <f t="shared" ca="1" si="85"/>
        <v>0</v>
      </c>
      <c r="CD88" s="243">
        <f t="shared" ca="1" si="85"/>
        <v>0</v>
      </c>
      <c r="CE88" s="243">
        <f t="shared" ca="1" si="85"/>
        <v>0</v>
      </c>
      <c r="CF88" s="243">
        <f t="shared" ca="1" si="85"/>
        <v>0</v>
      </c>
      <c r="CG88" s="243">
        <f t="shared" ca="1" si="85"/>
        <v>0</v>
      </c>
      <c r="CH88" s="243">
        <f t="shared" ca="1" si="85"/>
        <v>0</v>
      </c>
      <c r="CI88" s="243">
        <f t="shared" ca="1" si="85"/>
        <v>0</v>
      </c>
      <c r="CJ88" s="243">
        <f t="shared" ca="1" si="84"/>
        <v>0</v>
      </c>
      <c r="CK88" s="243">
        <f t="shared" ca="1" si="84"/>
        <v>0</v>
      </c>
      <c r="CL88" s="243">
        <f t="shared" ca="1" si="84"/>
        <v>0</v>
      </c>
      <c r="CM88" s="243">
        <f t="shared" ca="1" si="84"/>
        <v>0</v>
      </c>
      <c r="CN88" s="243">
        <f t="shared" ca="1" si="84"/>
        <v>0</v>
      </c>
      <c r="CO88" s="243">
        <f t="shared" ca="1" si="84"/>
        <v>0</v>
      </c>
      <c r="CP88" s="243">
        <f t="shared" ca="1" si="84"/>
        <v>0</v>
      </c>
      <c r="CQ88" s="243">
        <f t="shared" ca="1" si="84"/>
        <v>0</v>
      </c>
      <c r="CR88" s="243">
        <f t="shared" ca="1" si="84"/>
        <v>0</v>
      </c>
      <c r="CS88" s="243">
        <f t="shared" ca="1" si="84"/>
        <v>0</v>
      </c>
      <c r="CT88" s="243">
        <f t="shared" ca="1" si="84"/>
        <v>0</v>
      </c>
      <c r="CU88" s="243">
        <f t="shared" ca="1" si="84"/>
        <v>0</v>
      </c>
      <c r="CV88" s="243">
        <f t="shared" ca="1" si="84"/>
        <v>0</v>
      </c>
      <c r="CW88" s="243">
        <f t="shared" ca="1" si="84"/>
        <v>0</v>
      </c>
      <c r="CX88" s="243">
        <f t="shared" ca="1" si="84"/>
        <v>0</v>
      </c>
      <c r="CY88" s="243">
        <f t="shared" ca="1" si="84"/>
        <v>0</v>
      </c>
      <c r="CZ88" s="243">
        <f t="shared" ca="1" si="84"/>
        <v>0</v>
      </c>
      <c r="DA88" s="243">
        <f t="shared" ca="1" si="84"/>
        <v>0</v>
      </c>
      <c r="DB88" s="243">
        <f t="shared" ca="1" si="84"/>
        <v>0</v>
      </c>
      <c r="DC88" s="243">
        <f t="shared" ca="1" si="84"/>
        <v>0</v>
      </c>
      <c r="DE88" s="113" t="str">
        <f t="shared" ca="1" si="75"/>
        <v>E.3.11.</v>
      </c>
      <c r="DF88">
        <f t="shared" ca="1" si="78"/>
        <v>1</v>
      </c>
      <c r="DG88">
        <f t="shared" ca="1" si="79"/>
        <v>21</v>
      </c>
      <c r="DH88">
        <v>0</v>
      </c>
    </row>
    <row r="89" spans="1:112" hidden="1">
      <c r="A89" s="68">
        <v>77</v>
      </c>
      <c r="B89" s="240" t="str">
        <f t="shared" ca="1" si="71"/>
        <v>E.3.L.</v>
      </c>
      <c r="C89" s="241" t="str">
        <f t="shared" ca="1" si="72"/>
        <v>Likutinė vertė</v>
      </c>
      <c r="D89" s="6"/>
      <c r="E89" s="247">
        <f t="shared" ca="1" si="73"/>
        <v>0.21</v>
      </c>
      <c r="F89" s="171">
        <f ca="1">H89+NPV(FD,I89:INDEX(I89:DC89,PAL))</f>
        <v>0</v>
      </c>
      <c r="G89" s="171">
        <f ca="1">SUMIF($H$5:$DC$5,"&lt;="&amp;PAL,$H89:$DC89)</f>
        <v>0</v>
      </c>
      <c r="H89" s="243">
        <f t="shared" ca="1" si="74"/>
        <v>0</v>
      </c>
      <c r="I89" s="243">
        <f t="shared" ca="1" si="74"/>
        <v>0</v>
      </c>
      <c r="J89" s="243">
        <f t="shared" ca="1" si="74"/>
        <v>0</v>
      </c>
      <c r="K89" s="243">
        <f t="shared" ca="1" si="74"/>
        <v>0</v>
      </c>
      <c r="L89" s="243">
        <f t="shared" ca="1" si="74"/>
        <v>0</v>
      </c>
      <c r="M89" s="243">
        <f t="shared" ca="1" si="74"/>
        <v>0</v>
      </c>
      <c r="N89" s="243">
        <f t="shared" ca="1" si="74"/>
        <v>0</v>
      </c>
      <c r="O89" s="243">
        <f t="shared" ca="1" si="74"/>
        <v>0</v>
      </c>
      <c r="P89" s="243">
        <f t="shared" ca="1" si="74"/>
        <v>0</v>
      </c>
      <c r="Q89" s="243">
        <f t="shared" ca="1" si="74"/>
        <v>0</v>
      </c>
      <c r="R89" s="243">
        <f t="shared" ca="1" si="74"/>
        <v>0</v>
      </c>
      <c r="S89" s="243">
        <f t="shared" ca="1" si="74"/>
        <v>0</v>
      </c>
      <c r="T89" s="243">
        <f t="shared" ca="1" si="74"/>
        <v>0</v>
      </c>
      <c r="U89" s="243">
        <f t="shared" ca="1" si="74"/>
        <v>0</v>
      </c>
      <c r="V89" s="243">
        <f t="shared" ca="1" si="74"/>
        <v>0</v>
      </c>
      <c r="W89" s="243">
        <f t="shared" ca="1" si="74"/>
        <v>0</v>
      </c>
      <c r="X89" s="243">
        <f t="shared" ca="1" si="85"/>
        <v>0</v>
      </c>
      <c r="Y89" s="243">
        <f t="shared" ca="1" si="85"/>
        <v>0</v>
      </c>
      <c r="Z89" s="243">
        <f t="shared" ca="1" si="85"/>
        <v>0</v>
      </c>
      <c r="AA89" s="243">
        <f t="shared" ca="1" si="85"/>
        <v>0</v>
      </c>
      <c r="AB89" s="243">
        <f t="shared" ca="1" si="85"/>
        <v>0</v>
      </c>
      <c r="AC89" s="243">
        <f t="shared" ca="1" si="85"/>
        <v>0</v>
      </c>
      <c r="AD89" s="243">
        <f t="shared" ca="1" si="85"/>
        <v>0</v>
      </c>
      <c r="AE89" s="243">
        <f t="shared" ca="1" si="85"/>
        <v>0</v>
      </c>
      <c r="AF89" s="243">
        <f t="shared" ca="1" si="85"/>
        <v>0</v>
      </c>
      <c r="AG89" s="243">
        <f t="shared" ca="1" si="85"/>
        <v>0</v>
      </c>
      <c r="AH89" s="243">
        <f t="shared" ca="1" si="85"/>
        <v>0</v>
      </c>
      <c r="AI89" s="243">
        <f t="shared" ca="1" si="85"/>
        <v>0</v>
      </c>
      <c r="AJ89" s="243">
        <f t="shared" ca="1" si="85"/>
        <v>0</v>
      </c>
      <c r="AK89" s="243">
        <f t="shared" ca="1" si="85"/>
        <v>0</v>
      </c>
      <c r="AL89" s="243">
        <f t="shared" ca="1" si="85"/>
        <v>0</v>
      </c>
      <c r="AM89" s="243">
        <f t="shared" ca="1" si="85"/>
        <v>0</v>
      </c>
      <c r="AN89" s="243">
        <f t="shared" ca="1" si="85"/>
        <v>0</v>
      </c>
      <c r="AO89" s="243">
        <f t="shared" ca="1" si="85"/>
        <v>0</v>
      </c>
      <c r="AP89" s="243">
        <f t="shared" ca="1" si="85"/>
        <v>0</v>
      </c>
      <c r="AQ89" s="243">
        <f t="shared" ca="1" si="85"/>
        <v>0</v>
      </c>
      <c r="AR89" s="243">
        <f t="shared" ca="1" si="85"/>
        <v>0</v>
      </c>
      <c r="AS89" s="243">
        <f t="shared" ca="1" si="85"/>
        <v>0</v>
      </c>
      <c r="AT89" s="243">
        <f t="shared" ca="1" si="85"/>
        <v>0</v>
      </c>
      <c r="AU89" s="243">
        <f t="shared" ca="1" si="85"/>
        <v>0</v>
      </c>
      <c r="AV89" s="243">
        <f t="shared" ca="1" si="85"/>
        <v>0</v>
      </c>
      <c r="AW89" s="243">
        <f t="shared" ca="1" si="85"/>
        <v>0</v>
      </c>
      <c r="AX89" s="243">
        <f t="shared" ca="1" si="85"/>
        <v>0</v>
      </c>
      <c r="AY89" s="243">
        <f t="shared" ca="1" si="85"/>
        <v>0</v>
      </c>
      <c r="AZ89" s="243">
        <f t="shared" ca="1" si="85"/>
        <v>0</v>
      </c>
      <c r="BA89" s="243">
        <f t="shared" ca="1" si="85"/>
        <v>0</v>
      </c>
      <c r="BB89" s="243">
        <f t="shared" ca="1" si="85"/>
        <v>0</v>
      </c>
      <c r="BC89" s="243">
        <f t="shared" ca="1" si="85"/>
        <v>0</v>
      </c>
      <c r="BD89" s="243">
        <f t="shared" ca="1" si="85"/>
        <v>0</v>
      </c>
      <c r="BE89" s="243">
        <f t="shared" ca="1" si="85"/>
        <v>0</v>
      </c>
      <c r="BF89" s="243">
        <f t="shared" ca="1" si="85"/>
        <v>0</v>
      </c>
      <c r="BG89" s="243">
        <f t="shared" ca="1" si="85"/>
        <v>0</v>
      </c>
      <c r="BH89" s="243">
        <f t="shared" ca="1" si="85"/>
        <v>0</v>
      </c>
      <c r="BI89" s="243">
        <f t="shared" ca="1" si="85"/>
        <v>0</v>
      </c>
      <c r="BJ89" s="243">
        <f t="shared" ca="1" si="85"/>
        <v>0</v>
      </c>
      <c r="BK89" s="243">
        <f t="shared" ca="1" si="85"/>
        <v>0</v>
      </c>
      <c r="BL89" s="243">
        <f t="shared" ca="1" si="85"/>
        <v>0</v>
      </c>
      <c r="BM89" s="243">
        <f t="shared" ca="1" si="85"/>
        <v>0</v>
      </c>
      <c r="BN89" s="243">
        <f t="shared" ca="1" si="85"/>
        <v>0</v>
      </c>
      <c r="BO89" s="243">
        <f t="shared" ca="1" si="85"/>
        <v>0</v>
      </c>
      <c r="BP89" s="243">
        <f t="shared" ca="1" si="85"/>
        <v>0</v>
      </c>
      <c r="BQ89" s="243">
        <f t="shared" ca="1" si="85"/>
        <v>0</v>
      </c>
      <c r="BR89" s="243">
        <f t="shared" ca="1" si="85"/>
        <v>0</v>
      </c>
      <c r="BS89" s="243">
        <f t="shared" ca="1" si="85"/>
        <v>0</v>
      </c>
      <c r="BT89" s="243">
        <f t="shared" ca="1" si="85"/>
        <v>0</v>
      </c>
      <c r="BU89" s="243">
        <f t="shared" ca="1" si="85"/>
        <v>0</v>
      </c>
      <c r="BV89" s="243">
        <f t="shared" ca="1" si="85"/>
        <v>0</v>
      </c>
      <c r="BW89" s="243">
        <f t="shared" ca="1" si="85"/>
        <v>0</v>
      </c>
      <c r="BX89" s="243">
        <f t="shared" ca="1" si="85"/>
        <v>0</v>
      </c>
      <c r="BY89" s="243">
        <f t="shared" ca="1" si="85"/>
        <v>0</v>
      </c>
      <c r="BZ89" s="243">
        <f t="shared" ca="1" si="85"/>
        <v>0</v>
      </c>
      <c r="CA89" s="243">
        <f t="shared" ca="1" si="85"/>
        <v>0</v>
      </c>
      <c r="CB89" s="243">
        <f t="shared" ca="1" si="85"/>
        <v>0</v>
      </c>
      <c r="CC89" s="243">
        <f t="shared" ca="1" si="85"/>
        <v>0</v>
      </c>
      <c r="CD89" s="243">
        <f t="shared" ca="1" si="85"/>
        <v>0</v>
      </c>
      <c r="CE89" s="243">
        <f t="shared" ca="1" si="85"/>
        <v>0</v>
      </c>
      <c r="CF89" s="243">
        <f t="shared" ca="1" si="85"/>
        <v>0</v>
      </c>
      <c r="CG89" s="243">
        <f t="shared" ca="1" si="85"/>
        <v>0</v>
      </c>
      <c r="CH89" s="243">
        <f t="shared" ca="1" si="85"/>
        <v>0</v>
      </c>
      <c r="CI89" s="243">
        <f t="shared" ca="1" si="85"/>
        <v>0</v>
      </c>
      <c r="CJ89" s="243">
        <f t="shared" ca="1" si="84"/>
        <v>0</v>
      </c>
      <c r="CK89" s="243">
        <f t="shared" ca="1" si="84"/>
        <v>0</v>
      </c>
      <c r="CL89" s="243">
        <f t="shared" ca="1" si="84"/>
        <v>0</v>
      </c>
      <c r="CM89" s="243">
        <f t="shared" ca="1" si="84"/>
        <v>0</v>
      </c>
      <c r="CN89" s="243">
        <f t="shared" ca="1" si="84"/>
        <v>0</v>
      </c>
      <c r="CO89" s="243">
        <f t="shared" ca="1" si="84"/>
        <v>0</v>
      </c>
      <c r="CP89" s="243">
        <f t="shared" ca="1" si="84"/>
        <v>0</v>
      </c>
      <c r="CQ89" s="243">
        <f t="shared" ca="1" si="84"/>
        <v>0</v>
      </c>
      <c r="CR89" s="243">
        <f t="shared" ca="1" si="84"/>
        <v>0</v>
      </c>
      <c r="CS89" s="243">
        <f t="shared" ca="1" si="84"/>
        <v>0</v>
      </c>
      <c r="CT89" s="243">
        <f t="shared" ca="1" si="84"/>
        <v>0</v>
      </c>
      <c r="CU89" s="243">
        <f t="shared" ca="1" si="84"/>
        <v>0</v>
      </c>
      <c r="CV89" s="243">
        <f t="shared" ca="1" si="84"/>
        <v>0</v>
      </c>
      <c r="CW89" s="243">
        <f t="shared" ca="1" si="84"/>
        <v>0</v>
      </c>
      <c r="CX89" s="243">
        <f t="shared" ca="1" si="84"/>
        <v>0</v>
      </c>
      <c r="CY89" s="243">
        <f t="shared" ca="1" si="84"/>
        <v>0</v>
      </c>
      <c r="CZ89" s="243">
        <f t="shared" ca="1" si="84"/>
        <v>0</v>
      </c>
      <c r="DA89" s="243">
        <f t="shared" ca="1" si="84"/>
        <v>0</v>
      </c>
      <c r="DB89" s="243">
        <f t="shared" ca="1" si="84"/>
        <v>0</v>
      </c>
      <c r="DC89" s="243">
        <f t="shared" ca="1" si="84"/>
        <v>0</v>
      </c>
      <c r="DE89" s="113" t="str">
        <f t="shared" ca="1" si="75"/>
        <v>E.3.L.</v>
      </c>
      <c r="DF89">
        <f t="shared" ca="1" si="78"/>
        <v>1</v>
      </c>
      <c r="DG89">
        <f t="shared" ca="1" si="79"/>
        <v>21</v>
      </c>
      <c r="DH89">
        <f ca="1">DG88/(100+DG88)</f>
        <v>0.17355371900826447</v>
      </c>
    </row>
    <row r="90" spans="1:112" hidden="1">
      <c r="A90" s="68">
        <v>78</v>
      </c>
      <c r="B90" s="240" t="str">
        <f t="shared" ca="1" si="71"/>
        <v>F.</v>
      </c>
      <c r="C90" s="246" t="str">
        <f t="shared" ca="1" si="72"/>
        <v>KOMUNIKACINĖS VEIKLOS</v>
      </c>
      <c r="D90" s="162"/>
      <c r="E90" s="242" t="str">
        <f t="shared" ca="1" si="73"/>
        <v/>
      </c>
      <c r="F90" s="171">
        <f ca="1">SUM(F91:F101)</f>
        <v>0</v>
      </c>
      <c r="G90" s="171">
        <f ca="1">SUMIF($H$5:$DC$5,"&lt;="&amp;PAL,$H90:$DC90)</f>
        <v>0</v>
      </c>
      <c r="H90" s="171">
        <f ca="1">SUM(H91:H101)</f>
        <v>0</v>
      </c>
      <c r="I90" s="171">
        <f t="shared" ref="I90:BT90" ca="1" si="86">SUM(I91:I101)</f>
        <v>0</v>
      </c>
      <c r="J90" s="171">
        <f t="shared" ca="1" si="86"/>
        <v>0</v>
      </c>
      <c r="K90" s="171">
        <f t="shared" ca="1" si="86"/>
        <v>0</v>
      </c>
      <c r="L90" s="171">
        <f t="shared" ca="1" si="86"/>
        <v>0</v>
      </c>
      <c r="M90" s="171">
        <f t="shared" ca="1" si="86"/>
        <v>0</v>
      </c>
      <c r="N90" s="171">
        <f t="shared" ca="1" si="86"/>
        <v>0</v>
      </c>
      <c r="O90" s="171">
        <f t="shared" ca="1" si="86"/>
        <v>0</v>
      </c>
      <c r="P90" s="171">
        <f t="shared" ca="1" si="86"/>
        <v>0</v>
      </c>
      <c r="Q90" s="171">
        <f t="shared" ca="1" si="86"/>
        <v>0</v>
      </c>
      <c r="R90" s="171">
        <f t="shared" ca="1" si="86"/>
        <v>0</v>
      </c>
      <c r="S90" s="171">
        <f t="shared" ca="1" si="86"/>
        <v>0</v>
      </c>
      <c r="T90" s="171">
        <f t="shared" ca="1" si="86"/>
        <v>0</v>
      </c>
      <c r="U90" s="171">
        <f t="shared" ca="1" si="86"/>
        <v>0</v>
      </c>
      <c r="V90" s="171">
        <f t="shared" ca="1" si="86"/>
        <v>0</v>
      </c>
      <c r="W90" s="171">
        <f t="shared" ca="1" si="86"/>
        <v>0</v>
      </c>
      <c r="X90" s="171">
        <f t="shared" ca="1" si="86"/>
        <v>0</v>
      </c>
      <c r="Y90" s="171">
        <f t="shared" ca="1" si="86"/>
        <v>0</v>
      </c>
      <c r="Z90" s="171">
        <f t="shared" ca="1" si="86"/>
        <v>0</v>
      </c>
      <c r="AA90" s="171">
        <f t="shared" ca="1" si="86"/>
        <v>0</v>
      </c>
      <c r="AB90" s="171">
        <f t="shared" ca="1" si="86"/>
        <v>0</v>
      </c>
      <c r="AC90" s="171">
        <f t="shared" ca="1" si="86"/>
        <v>0</v>
      </c>
      <c r="AD90" s="171">
        <f t="shared" ca="1" si="86"/>
        <v>0</v>
      </c>
      <c r="AE90" s="171">
        <f t="shared" ca="1" si="86"/>
        <v>0</v>
      </c>
      <c r="AF90" s="171">
        <f t="shared" ca="1" si="86"/>
        <v>0</v>
      </c>
      <c r="AG90" s="171">
        <f t="shared" ca="1" si="86"/>
        <v>0</v>
      </c>
      <c r="AH90" s="171">
        <f t="shared" ca="1" si="86"/>
        <v>0</v>
      </c>
      <c r="AI90" s="171">
        <f t="shared" ca="1" si="86"/>
        <v>0</v>
      </c>
      <c r="AJ90" s="171">
        <f t="shared" ca="1" si="86"/>
        <v>0</v>
      </c>
      <c r="AK90" s="171">
        <f t="shared" ca="1" si="86"/>
        <v>0</v>
      </c>
      <c r="AL90" s="171">
        <f t="shared" ca="1" si="86"/>
        <v>0</v>
      </c>
      <c r="AM90" s="171">
        <f t="shared" ca="1" si="86"/>
        <v>0</v>
      </c>
      <c r="AN90" s="171">
        <f t="shared" ca="1" si="86"/>
        <v>0</v>
      </c>
      <c r="AO90" s="171">
        <f t="shared" ca="1" si="86"/>
        <v>0</v>
      </c>
      <c r="AP90" s="171">
        <f t="shared" ca="1" si="86"/>
        <v>0</v>
      </c>
      <c r="AQ90" s="171">
        <f t="shared" ca="1" si="86"/>
        <v>0</v>
      </c>
      <c r="AR90" s="171">
        <f t="shared" ca="1" si="86"/>
        <v>0</v>
      </c>
      <c r="AS90" s="171">
        <f t="shared" ca="1" si="86"/>
        <v>0</v>
      </c>
      <c r="AT90" s="171">
        <f t="shared" ca="1" si="86"/>
        <v>0</v>
      </c>
      <c r="AU90" s="171">
        <f t="shared" ca="1" si="86"/>
        <v>0</v>
      </c>
      <c r="AV90" s="171">
        <f t="shared" ca="1" si="86"/>
        <v>0</v>
      </c>
      <c r="AW90" s="171">
        <f t="shared" ca="1" si="86"/>
        <v>0</v>
      </c>
      <c r="AX90" s="171">
        <f t="shared" ca="1" si="86"/>
        <v>0</v>
      </c>
      <c r="AY90" s="171">
        <f t="shared" ca="1" si="86"/>
        <v>0</v>
      </c>
      <c r="AZ90" s="171">
        <f t="shared" ca="1" si="86"/>
        <v>0</v>
      </c>
      <c r="BA90" s="171">
        <f t="shared" ca="1" si="86"/>
        <v>0</v>
      </c>
      <c r="BB90" s="171">
        <f t="shared" ca="1" si="86"/>
        <v>0</v>
      </c>
      <c r="BC90" s="171">
        <f t="shared" ca="1" si="86"/>
        <v>0</v>
      </c>
      <c r="BD90" s="171">
        <f t="shared" ca="1" si="86"/>
        <v>0</v>
      </c>
      <c r="BE90" s="171">
        <f t="shared" ca="1" si="86"/>
        <v>0</v>
      </c>
      <c r="BF90" s="171">
        <f t="shared" ca="1" si="86"/>
        <v>0</v>
      </c>
      <c r="BG90" s="171">
        <f t="shared" ca="1" si="86"/>
        <v>0</v>
      </c>
      <c r="BH90" s="171">
        <f t="shared" ca="1" si="86"/>
        <v>0</v>
      </c>
      <c r="BI90" s="171">
        <f t="shared" ca="1" si="86"/>
        <v>0</v>
      </c>
      <c r="BJ90" s="171">
        <f t="shared" ca="1" si="86"/>
        <v>0</v>
      </c>
      <c r="BK90" s="171">
        <f t="shared" ca="1" si="86"/>
        <v>0</v>
      </c>
      <c r="BL90" s="171">
        <f t="shared" ca="1" si="86"/>
        <v>0</v>
      </c>
      <c r="BM90" s="171">
        <f t="shared" ca="1" si="86"/>
        <v>0</v>
      </c>
      <c r="BN90" s="171">
        <f t="shared" ca="1" si="86"/>
        <v>0</v>
      </c>
      <c r="BO90" s="171">
        <f t="shared" ca="1" si="86"/>
        <v>0</v>
      </c>
      <c r="BP90" s="171">
        <f t="shared" ca="1" si="86"/>
        <v>0</v>
      </c>
      <c r="BQ90" s="171">
        <f t="shared" ca="1" si="86"/>
        <v>0</v>
      </c>
      <c r="BR90" s="171">
        <f t="shared" ca="1" si="86"/>
        <v>0</v>
      </c>
      <c r="BS90" s="171">
        <f t="shared" ca="1" si="86"/>
        <v>0</v>
      </c>
      <c r="BT90" s="171">
        <f t="shared" ca="1" si="86"/>
        <v>0</v>
      </c>
      <c r="BU90" s="171">
        <f t="shared" ref="BU90:DC90" ca="1" si="87">SUM(BU91:BU101)</f>
        <v>0</v>
      </c>
      <c r="BV90" s="171">
        <f t="shared" ca="1" si="87"/>
        <v>0</v>
      </c>
      <c r="BW90" s="171">
        <f t="shared" ca="1" si="87"/>
        <v>0</v>
      </c>
      <c r="BX90" s="171">
        <f t="shared" ca="1" si="87"/>
        <v>0</v>
      </c>
      <c r="BY90" s="171">
        <f t="shared" ca="1" si="87"/>
        <v>0</v>
      </c>
      <c r="BZ90" s="171">
        <f t="shared" ca="1" si="87"/>
        <v>0</v>
      </c>
      <c r="CA90" s="171">
        <f t="shared" ca="1" si="87"/>
        <v>0</v>
      </c>
      <c r="CB90" s="171">
        <f t="shared" ca="1" si="87"/>
        <v>0</v>
      </c>
      <c r="CC90" s="171">
        <f t="shared" ca="1" si="87"/>
        <v>0</v>
      </c>
      <c r="CD90" s="171">
        <f t="shared" ca="1" si="87"/>
        <v>0</v>
      </c>
      <c r="CE90" s="171">
        <f t="shared" ca="1" si="87"/>
        <v>0</v>
      </c>
      <c r="CF90" s="171">
        <f t="shared" ca="1" si="87"/>
        <v>0</v>
      </c>
      <c r="CG90" s="171">
        <f t="shared" ca="1" si="87"/>
        <v>0</v>
      </c>
      <c r="CH90" s="171">
        <f t="shared" ca="1" si="87"/>
        <v>0</v>
      </c>
      <c r="CI90" s="171">
        <f t="shared" ca="1" si="87"/>
        <v>0</v>
      </c>
      <c r="CJ90" s="171">
        <f t="shared" ca="1" si="87"/>
        <v>0</v>
      </c>
      <c r="CK90" s="171">
        <f t="shared" ca="1" si="87"/>
        <v>0</v>
      </c>
      <c r="CL90" s="171">
        <f t="shared" ca="1" si="87"/>
        <v>0</v>
      </c>
      <c r="CM90" s="171">
        <f t="shared" ca="1" si="87"/>
        <v>0</v>
      </c>
      <c r="CN90" s="171">
        <f t="shared" ca="1" si="87"/>
        <v>0</v>
      </c>
      <c r="CO90" s="171">
        <f t="shared" ca="1" si="87"/>
        <v>0</v>
      </c>
      <c r="CP90" s="171">
        <f t="shared" ca="1" si="87"/>
        <v>0</v>
      </c>
      <c r="CQ90" s="171">
        <f t="shared" ca="1" si="87"/>
        <v>0</v>
      </c>
      <c r="CR90" s="171">
        <f t="shared" ca="1" si="87"/>
        <v>0</v>
      </c>
      <c r="CS90" s="171">
        <f t="shared" ca="1" si="87"/>
        <v>0</v>
      </c>
      <c r="CT90" s="171">
        <f t="shared" ca="1" si="87"/>
        <v>0</v>
      </c>
      <c r="CU90" s="171">
        <f t="shared" ca="1" si="87"/>
        <v>0</v>
      </c>
      <c r="CV90" s="171">
        <f t="shared" ca="1" si="87"/>
        <v>0</v>
      </c>
      <c r="CW90" s="171">
        <f t="shared" ca="1" si="87"/>
        <v>0</v>
      </c>
      <c r="CX90" s="171">
        <f t="shared" ca="1" si="87"/>
        <v>0</v>
      </c>
      <c r="CY90" s="171">
        <f t="shared" ca="1" si="87"/>
        <v>0</v>
      </c>
      <c r="CZ90" s="171">
        <f t="shared" ca="1" si="87"/>
        <v>0</v>
      </c>
      <c r="DA90" s="171">
        <f t="shared" ca="1" si="87"/>
        <v>0</v>
      </c>
      <c r="DB90" s="171">
        <f t="shared" ca="1" si="87"/>
        <v>0</v>
      </c>
      <c r="DC90" s="171">
        <f t="shared" ca="1" si="87"/>
        <v>0</v>
      </c>
      <c r="DE90" s="113"/>
    </row>
    <row r="91" spans="1:112" hidden="1">
      <c r="A91" s="68">
        <v>79</v>
      </c>
      <c r="B91" s="240" t="str">
        <f t="shared" ca="1" si="71"/>
        <v>F.1.</v>
      </c>
      <c r="C91" s="241" t="str">
        <f t="shared" ca="1" si="72"/>
        <v>Veikla</v>
      </c>
      <c r="D91" s="162"/>
      <c r="E91" s="242">
        <f t="shared" ca="1" si="73"/>
        <v>0.21</v>
      </c>
      <c r="F91" s="171">
        <f ca="1">H91+NPV(FD,I91:INDEX(I91:DC91,PAL))</f>
        <v>0</v>
      </c>
      <c r="G91" s="171">
        <f ca="1">SUMIF($H$5:$DC$5,"&lt;="&amp;PAL,$H91:$DC91)</f>
        <v>0</v>
      </c>
      <c r="H91" s="243">
        <f t="shared" ca="1" si="74"/>
        <v>0</v>
      </c>
      <c r="I91" s="243">
        <f t="shared" ca="1" si="74"/>
        <v>0</v>
      </c>
      <c r="J91" s="243">
        <f t="shared" ca="1" si="74"/>
        <v>0</v>
      </c>
      <c r="K91" s="243">
        <f t="shared" ca="1" si="74"/>
        <v>0</v>
      </c>
      <c r="L91" s="243">
        <f t="shared" ca="1" si="74"/>
        <v>0</v>
      </c>
      <c r="M91" s="243">
        <f t="shared" ca="1" si="74"/>
        <v>0</v>
      </c>
      <c r="N91" s="243">
        <f t="shared" ca="1" si="74"/>
        <v>0</v>
      </c>
      <c r="O91" s="243">
        <f t="shared" ca="1" si="74"/>
        <v>0</v>
      </c>
      <c r="P91" s="243">
        <f t="shared" ca="1" si="74"/>
        <v>0</v>
      </c>
      <c r="Q91" s="243">
        <f t="shared" ca="1" si="74"/>
        <v>0</v>
      </c>
      <c r="R91" s="243">
        <f t="shared" ca="1" si="74"/>
        <v>0</v>
      </c>
      <c r="S91" s="243">
        <f t="shared" ca="1" si="74"/>
        <v>0</v>
      </c>
      <c r="T91" s="243">
        <f t="shared" ca="1" si="74"/>
        <v>0</v>
      </c>
      <c r="U91" s="243">
        <f t="shared" ca="1" si="74"/>
        <v>0</v>
      </c>
      <c r="V91" s="243">
        <f t="shared" ca="1" si="74"/>
        <v>0</v>
      </c>
      <c r="W91" s="243">
        <f t="shared" ref="W91:CD95" ca="1" si="88">OFFSET(INDIRECT("'"&amp;Opt_alt&amp;"'!H12"),$A91,W$5)*$DF91</f>
        <v>0</v>
      </c>
      <c r="X91" s="243">
        <f t="shared" ca="1" si="88"/>
        <v>0</v>
      </c>
      <c r="Y91" s="243">
        <f t="shared" ca="1" si="88"/>
        <v>0</v>
      </c>
      <c r="Z91" s="243">
        <f t="shared" ca="1" si="88"/>
        <v>0</v>
      </c>
      <c r="AA91" s="243">
        <f t="shared" ca="1" si="88"/>
        <v>0</v>
      </c>
      <c r="AB91" s="243">
        <f t="shared" ca="1" si="88"/>
        <v>0</v>
      </c>
      <c r="AC91" s="243">
        <f t="shared" ca="1" si="88"/>
        <v>0</v>
      </c>
      <c r="AD91" s="243">
        <f t="shared" ca="1" si="88"/>
        <v>0</v>
      </c>
      <c r="AE91" s="243">
        <f t="shared" ca="1" si="88"/>
        <v>0</v>
      </c>
      <c r="AF91" s="243">
        <f t="shared" ca="1" si="88"/>
        <v>0</v>
      </c>
      <c r="AG91" s="243">
        <f t="shared" ca="1" si="88"/>
        <v>0</v>
      </c>
      <c r="AH91" s="243">
        <f t="shared" ca="1" si="88"/>
        <v>0</v>
      </c>
      <c r="AI91" s="243">
        <f t="shared" ca="1" si="88"/>
        <v>0</v>
      </c>
      <c r="AJ91" s="243">
        <f t="shared" ca="1" si="88"/>
        <v>0</v>
      </c>
      <c r="AK91" s="243">
        <f t="shared" ca="1" si="88"/>
        <v>0</v>
      </c>
      <c r="AL91" s="243">
        <f t="shared" ca="1" si="88"/>
        <v>0</v>
      </c>
      <c r="AM91" s="243">
        <f t="shared" ca="1" si="88"/>
        <v>0</v>
      </c>
      <c r="AN91" s="243">
        <f t="shared" ca="1" si="88"/>
        <v>0</v>
      </c>
      <c r="AO91" s="243">
        <f t="shared" ca="1" si="88"/>
        <v>0</v>
      </c>
      <c r="AP91" s="243">
        <f t="shared" ca="1" si="88"/>
        <v>0</v>
      </c>
      <c r="AQ91" s="243">
        <f t="shared" ca="1" si="88"/>
        <v>0</v>
      </c>
      <c r="AR91" s="243">
        <f t="shared" ca="1" si="88"/>
        <v>0</v>
      </c>
      <c r="AS91" s="243">
        <f t="shared" ca="1" si="88"/>
        <v>0</v>
      </c>
      <c r="AT91" s="243">
        <f t="shared" ca="1" si="88"/>
        <v>0</v>
      </c>
      <c r="AU91" s="243">
        <f t="shared" ca="1" si="88"/>
        <v>0</v>
      </c>
      <c r="AV91" s="243">
        <f t="shared" ca="1" si="88"/>
        <v>0</v>
      </c>
      <c r="AW91" s="243">
        <f t="shared" ca="1" si="88"/>
        <v>0</v>
      </c>
      <c r="AX91" s="243">
        <f t="shared" ca="1" si="88"/>
        <v>0</v>
      </c>
      <c r="AY91" s="243">
        <f t="shared" ca="1" si="88"/>
        <v>0</v>
      </c>
      <c r="AZ91" s="243">
        <f t="shared" ca="1" si="88"/>
        <v>0</v>
      </c>
      <c r="BA91" s="243">
        <f t="shared" ca="1" si="88"/>
        <v>0</v>
      </c>
      <c r="BB91" s="243">
        <f t="shared" ca="1" si="88"/>
        <v>0</v>
      </c>
      <c r="BC91" s="243">
        <f t="shared" ca="1" si="88"/>
        <v>0</v>
      </c>
      <c r="BD91" s="243">
        <f t="shared" ca="1" si="88"/>
        <v>0</v>
      </c>
      <c r="BE91" s="243">
        <f t="shared" ca="1" si="88"/>
        <v>0</v>
      </c>
      <c r="BF91" s="243">
        <f t="shared" ca="1" si="88"/>
        <v>0</v>
      </c>
      <c r="BG91" s="243">
        <f t="shared" ca="1" si="88"/>
        <v>0</v>
      </c>
      <c r="BH91" s="243">
        <f t="shared" ca="1" si="88"/>
        <v>0</v>
      </c>
      <c r="BI91" s="243">
        <f t="shared" ca="1" si="88"/>
        <v>0</v>
      </c>
      <c r="BJ91" s="243">
        <f t="shared" ca="1" si="88"/>
        <v>0</v>
      </c>
      <c r="BK91" s="243">
        <f t="shared" ca="1" si="88"/>
        <v>0</v>
      </c>
      <c r="BL91" s="243">
        <f t="shared" ca="1" si="88"/>
        <v>0</v>
      </c>
      <c r="BM91" s="243">
        <f t="shared" ca="1" si="88"/>
        <v>0</v>
      </c>
      <c r="BN91" s="243">
        <f t="shared" ca="1" si="88"/>
        <v>0</v>
      </c>
      <c r="BO91" s="243">
        <f t="shared" ca="1" si="88"/>
        <v>0</v>
      </c>
      <c r="BP91" s="243">
        <f t="shared" ca="1" si="88"/>
        <v>0</v>
      </c>
      <c r="BQ91" s="243">
        <f t="shared" ca="1" si="88"/>
        <v>0</v>
      </c>
      <c r="BR91" s="243">
        <f t="shared" ca="1" si="88"/>
        <v>0</v>
      </c>
      <c r="BS91" s="243">
        <f t="shared" ca="1" si="88"/>
        <v>0</v>
      </c>
      <c r="BT91" s="243">
        <f t="shared" ca="1" si="85"/>
        <v>0</v>
      </c>
      <c r="BU91" s="243">
        <f t="shared" ca="1" si="85"/>
        <v>0</v>
      </c>
      <c r="BV91" s="243">
        <f t="shared" ca="1" si="85"/>
        <v>0</v>
      </c>
      <c r="BW91" s="243">
        <f t="shared" ca="1" si="85"/>
        <v>0</v>
      </c>
      <c r="BX91" s="243">
        <f t="shared" ca="1" si="85"/>
        <v>0</v>
      </c>
      <c r="BY91" s="243">
        <f t="shared" ca="1" si="85"/>
        <v>0</v>
      </c>
      <c r="BZ91" s="243">
        <f t="shared" ca="1" si="85"/>
        <v>0</v>
      </c>
      <c r="CA91" s="243">
        <f t="shared" ca="1" si="85"/>
        <v>0</v>
      </c>
      <c r="CB91" s="243">
        <f t="shared" ca="1" si="85"/>
        <v>0</v>
      </c>
      <c r="CC91" s="243">
        <f t="shared" ca="1" si="85"/>
        <v>0</v>
      </c>
      <c r="CD91" s="243">
        <f t="shared" ca="1" si="85"/>
        <v>0</v>
      </c>
      <c r="CE91" s="243">
        <f t="shared" ca="1" si="85"/>
        <v>0</v>
      </c>
      <c r="CF91" s="243">
        <f t="shared" ca="1" si="85"/>
        <v>0</v>
      </c>
      <c r="CG91" s="243">
        <f t="shared" ca="1" si="85"/>
        <v>0</v>
      </c>
      <c r="CH91" s="243">
        <f t="shared" ca="1" si="85"/>
        <v>0</v>
      </c>
      <c r="CI91" s="243">
        <f t="shared" ca="1" si="85"/>
        <v>0</v>
      </c>
      <c r="CJ91" s="243">
        <f t="shared" ca="1" si="84"/>
        <v>0</v>
      </c>
      <c r="CK91" s="243">
        <f t="shared" ca="1" si="84"/>
        <v>0</v>
      </c>
      <c r="CL91" s="243">
        <f t="shared" ca="1" si="84"/>
        <v>0</v>
      </c>
      <c r="CM91" s="243">
        <f t="shared" ca="1" si="84"/>
        <v>0</v>
      </c>
      <c r="CN91" s="243">
        <f t="shared" ca="1" si="84"/>
        <v>0</v>
      </c>
      <c r="CO91" s="243">
        <f t="shared" ca="1" si="84"/>
        <v>0</v>
      </c>
      <c r="CP91" s="243">
        <f t="shared" ca="1" si="84"/>
        <v>0</v>
      </c>
      <c r="CQ91" s="243">
        <f t="shared" ca="1" si="84"/>
        <v>0</v>
      </c>
      <c r="CR91" s="243">
        <f t="shared" ca="1" si="84"/>
        <v>0</v>
      </c>
      <c r="CS91" s="243">
        <f t="shared" ca="1" si="84"/>
        <v>0</v>
      </c>
      <c r="CT91" s="243">
        <f t="shared" ca="1" si="84"/>
        <v>0</v>
      </c>
      <c r="CU91" s="243">
        <f t="shared" ca="1" si="84"/>
        <v>0</v>
      </c>
      <c r="CV91" s="243">
        <f t="shared" ca="1" si="84"/>
        <v>0</v>
      </c>
      <c r="CW91" s="243">
        <f t="shared" ca="1" si="84"/>
        <v>0</v>
      </c>
      <c r="CX91" s="243">
        <f t="shared" ca="1" si="84"/>
        <v>0</v>
      </c>
      <c r="CY91" s="243">
        <f t="shared" ca="1" si="84"/>
        <v>0</v>
      </c>
      <c r="CZ91" s="243">
        <f t="shared" ca="1" si="84"/>
        <v>0</v>
      </c>
      <c r="DA91" s="243">
        <f t="shared" ca="1" si="84"/>
        <v>0</v>
      </c>
      <c r="DB91" s="243">
        <f t="shared" ca="1" si="84"/>
        <v>0</v>
      </c>
      <c r="DC91" s="243">
        <f t="shared" ca="1" si="84"/>
        <v>0</v>
      </c>
      <c r="DE91" s="113" t="str">
        <f t="shared" ca="1" si="75"/>
        <v>F.1.</v>
      </c>
      <c r="DF91">
        <f t="shared" ref="DF91:DF100" ca="1" si="89">VLOOKUP(DE91,scenarijai,$DF$6,FALSE)</f>
        <v>1</v>
      </c>
      <c r="DG91">
        <f t="shared" ref="DG91:DG100" ca="1" si="90">OFFSET(INDIRECT("'"&amp;Opt_alt&amp;"'!H12"),$A91,DG$5)</f>
        <v>21</v>
      </c>
      <c r="DH91">
        <v>0</v>
      </c>
    </row>
    <row r="92" spans="1:112" hidden="1">
      <c r="A92" s="68">
        <v>80</v>
      </c>
      <c r="B92" s="240" t="str">
        <f t="shared" ca="1" si="71"/>
        <v>F.2.</v>
      </c>
      <c r="C92" s="241" t="str">
        <f t="shared" ca="1" si="72"/>
        <v>Veikla</v>
      </c>
      <c r="D92" s="162"/>
      <c r="E92" s="242">
        <f t="shared" ca="1" si="73"/>
        <v>0.21</v>
      </c>
      <c r="F92" s="171">
        <f ca="1">H92+NPV(FD,I92:INDEX(I92:DC92,PAL))</f>
        <v>0</v>
      </c>
      <c r="G92" s="171">
        <f ca="1">SUMIF($H$5:$DC$5,"&lt;="&amp;PAL,$H92:$DC92)</f>
        <v>0</v>
      </c>
      <c r="H92" s="243">
        <f t="shared" ref="H92:W107" ca="1" si="91">OFFSET(INDIRECT("'"&amp;Opt_alt&amp;"'!H12"),$A92,H$5)*$DF92</f>
        <v>0</v>
      </c>
      <c r="I92" s="243">
        <f t="shared" ca="1" si="91"/>
        <v>0</v>
      </c>
      <c r="J92" s="243">
        <f t="shared" ca="1" si="91"/>
        <v>0</v>
      </c>
      <c r="K92" s="243">
        <f t="shared" ca="1" si="91"/>
        <v>0</v>
      </c>
      <c r="L92" s="243">
        <f t="shared" ca="1" si="91"/>
        <v>0</v>
      </c>
      <c r="M92" s="243">
        <f t="shared" ca="1" si="91"/>
        <v>0</v>
      </c>
      <c r="N92" s="243">
        <f t="shared" ca="1" si="91"/>
        <v>0</v>
      </c>
      <c r="O92" s="243">
        <f t="shared" ca="1" si="91"/>
        <v>0</v>
      </c>
      <c r="P92" s="243">
        <f t="shared" ca="1" si="91"/>
        <v>0</v>
      </c>
      <c r="Q92" s="243">
        <f t="shared" ca="1" si="91"/>
        <v>0</v>
      </c>
      <c r="R92" s="243">
        <f t="shared" ca="1" si="91"/>
        <v>0</v>
      </c>
      <c r="S92" s="243">
        <f t="shared" ca="1" si="91"/>
        <v>0</v>
      </c>
      <c r="T92" s="243">
        <f t="shared" ca="1" si="91"/>
        <v>0</v>
      </c>
      <c r="U92" s="243">
        <f t="shared" ca="1" si="91"/>
        <v>0</v>
      </c>
      <c r="V92" s="243">
        <f t="shared" ca="1" si="91"/>
        <v>0</v>
      </c>
      <c r="W92" s="243">
        <f t="shared" ca="1" si="91"/>
        <v>0</v>
      </c>
      <c r="X92" s="243">
        <f t="shared" ca="1" si="88"/>
        <v>0</v>
      </c>
      <c r="Y92" s="243">
        <f t="shared" ca="1" si="88"/>
        <v>0</v>
      </c>
      <c r="Z92" s="243">
        <f t="shared" ca="1" si="88"/>
        <v>0</v>
      </c>
      <c r="AA92" s="243">
        <f t="shared" ca="1" si="88"/>
        <v>0</v>
      </c>
      <c r="AB92" s="243">
        <f t="shared" ca="1" si="88"/>
        <v>0</v>
      </c>
      <c r="AC92" s="243">
        <f t="shared" ca="1" si="88"/>
        <v>0</v>
      </c>
      <c r="AD92" s="243">
        <f t="shared" ca="1" si="88"/>
        <v>0</v>
      </c>
      <c r="AE92" s="243">
        <f t="shared" ca="1" si="88"/>
        <v>0</v>
      </c>
      <c r="AF92" s="243">
        <f t="shared" ca="1" si="88"/>
        <v>0</v>
      </c>
      <c r="AG92" s="243">
        <f t="shared" ca="1" si="88"/>
        <v>0</v>
      </c>
      <c r="AH92" s="243">
        <f t="shared" ca="1" si="88"/>
        <v>0</v>
      </c>
      <c r="AI92" s="243">
        <f t="shared" ca="1" si="88"/>
        <v>0</v>
      </c>
      <c r="AJ92" s="243">
        <f t="shared" ca="1" si="88"/>
        <v>0</v>
      </c>
      <c r="AK92" s="243">
        <f t="shared" ca="1" si="88"/>
        <v>0</v>
      </c>
      <c r="AL92" s="243">
        <f t="shared" ca="1" si="88"/>
        <v>0</v>
      </c>
      <c r="AM92" s="243">
        <f t="shared" ca="1" si="88"/>
        <v>0</v>
      </c>
      <c r="AN92" s="243">
        <f t="shared" ca="1" si="88"/>
        <v>0</v>
      </c>
      <c r="AO92" s="243">
        <f t="shared" ca="1" si="88"/>
        <v>0</v>
      </c>
      <c r="AP92" s="243">
        <f t="shared" ca="1" si="88"/>
        <v>0</v>
      </c>
      <c r="AQ92" s="243">
        <f t="shared" ca="1" si="88"/>
        <v>0</v>
      </c>
      <c r="AR92" s="243">
        <f t="shared" ca="1" si="88"/>
        <v>0</v>
      </c>
      <c r="AS92" s="243">
        <f t="shared" ca="1" si="88"/>
        <v>0</v>
      </c>
      <c r="AT92" s="243">
        <f t="shared" ca="1" si="88"/>
        <v>0</v>
      </c>
      <c r="AU92" s="243">
        <f t="shared" ca="1" si="88"/>
        <v>0</v>
      </c>
      <c r="AV92" s="243">
        <f t="shared" ca="1" si="88"/>
        <v>0</v>
      </c>
      <c r="AW92" s="243">
        <f t="shared" ca="1" si="88"/>
        <v>0</v>
      </c>
      <c r="AX92" s="243">
        <f t="shared" ca="1" si="88"/>
        <v>0</v>
      </c>
      <c r="AY92" s="243">
        <f t="shared" ca="1" si="88"/>
        <v>0</v>
      </c>
      <c r="AZ92" s="243">
        <f t="shared" ca="1" si="88"/>
        <v>0</v>
      </c>
      <c r="BA92" s="243">
        <f t="shared" ca="1" si="88"/>
        <v>0</v>
      </c>
      <c r="BB92" s="243">
        <f t="shared" ca="1" si="88"/>
        <v>0</v>
      </c>
      <c r="BC92" s="243">
        <f t="shared" ca="1" si="88"/>
        <v>0</v>
      </c>
      <c r="BD92" s="243">
        <f t="shared" ca="1" si="88"/>
        <v>0</v>
      </c>
      <c r="BE92" s="243">
        <f t="shared" ca="1" si="88"/>
        <v>0</v>
      </c>
      <c r="BF92" s="243">
        <f t="shared" ca="1" si="88"/>
        <v>0</v>
      </c>
      <c r="BG92" s="243">
        <f t="shared" ca="1" si="88"/>
        <v>0</v>
      </c>
      <c r="BH92" s="243">
        <f t="shared" ca="1" si="88"/>
        <v>0</v>
      </c>
      <c r="BI92" s="243">
        <f t="shared" ca="1" si="88"/>
        <v>0</v>
      </c>
      <c r="BJ92" s="243">
        <f t="shared" ca="1" si="88"/>
        <v>0</v>
      </c>
      <c r="BK92" s="243">
        <f t="shared" ca="1" si="88"/>
        <v>0</v>
      </c>
      <c r="BL92" s="243">
        <f t="shared" ca="1" si="88"/>
        <v>0</v>
      </c>
      <c r="BM92" s="243">
        <f t="shared" ca="1" si="88"/>
        <v>0</v>
      </c>
      <c r="BN92" s="243">
        <f t="shared" ca="1" si="88"/>
        <v>0</v>
      </c>
      <c r="BO92" s="243">
        <f t="shared" ca="1" si="88"/>
        <v>0</v>
      </c>
      <c r="BP92" s="243">
        <f t="shared" ca="1" si="88"/>
        <v>0</v>
      </c>
      <c r="BQ92" s="243">
        <f t="shared" ca="1" si="88"/>
        <v>0</v>
      </c>
      <c r="BR92" s="243">
        <f t="shared" ca="1" si="88"/>
        <v>0</v>
      </c>
      <c r="BS92" s="243">
        <f t="shared" ca="1" si="88"/>
        <v>0</v>
      </c>
      <c r="BT92" s="243">
        <f t="shared" ca="1" si="88"/>
        <v>0</v>
      </c>
      <c r="BU92" s="243">
        <f t="shared" ca="1" si="85"/>
        <v>0</v>
      </c>
      <c r="BV92" s="243">
        <f t="shared" ca="1" si="85"/>
        <v>0</v>
      </c>
      <c r="BW92" s="243">
        <f t="shared" ca="1" si="85"/>
        <v>0</v>
      </c>
      <c r="BX92" s="243">
        <f t="shared" ca="1" si="85"/>
        <v>0</v>
      </c>
      <c r="BY92" s="243">
        <f t="shared" ca="1" si="85"/>
        <v>0</v>
      </c>
      <c r="BZ92" s="243">
        <f t="shared" ca="1" si="85"/>
        <v>0</v>
      </c>
      <c r="CA92" s="243">
        <f t="shared" ca="1" si="85"/>
        <v>0</v>
      </c>
      <c r="CB92" s="243">
        <f t="shared" ca="1" si="85"/>
        <v>0</v>
      </c>
      <c r="CC92" s="243">
        <f t="shared" ca="1" si="85"/>
        <v>0</v>
      </c>
      <c r="CD92" s="243">
        <f t="shared" ca="1" si="85"/>
        <v>0</v>
      </c>
      <c r="CE92" s="243">
        <f t="shared" ca="1" si="85"/>
        <v>0</v>
      </c>
      <c r="CF92" s="243">
        <f t="shared" ca="1" si="85"/>
        <v>0</v>
      </c>
      <c r="CG92" s="243">
        <f t="shared" ca="1" si="85"/>
        <v>0</v>
      </c>
      <c r="CH92" s="243">
        <f t="shared" ca="1" si="85"/>
        <v>0</v>
      </c>
      <c r="CI92" s="243">
        <f t="shared" ca="1" si="85"/>
        <v>0</v>
      </c>
      <c r="CJ92" s="243">
        <f t="shared" ca="1" si="84"/>
        <v>0</v>
      </c>
      <c r="CK92" s="243">
        <f t="shared" ca="1" si="84"/>
        <v>0</v>
      </c>
      <c r="CL92" s="243">
        <f t="shared" ca="1" si="84"/>
        <v>0</v>
      </c>
      <c r="CM92" s="243">
        <f t="shared" ca="1" si="84"/>
        <v>0</v>
      </c>
      <c r="CN92" s="243">
        <f t="shared" ca="1" si="84"/>
        <v>0</v>
      </c>
      <c r="CO92" s="243">
        <f t="shared" ca="1" si="84"/>
        <v>0</v>
      </c>
      <c r="CP92" s="243">
        <f t="shared" ca="1" si="84"/>
        <v>0</v>
      </c>
      <c r="CQ92" s="243">
        <f t="shared" ca="1" si="84"/>
        <v>0</v>
      </c>
      <c r="CR92" s="243">
        <f t="shared" ca="1" si="84"/>
        <v>0</v>
      </c>
      <c r="CS92" s="243">
        <f t="shared" ca="1" si="84"/>
        <v>0</v>
      </c>
      <c r="CT92" s="243">
        <f t="shared" ca="1" si="84"/>
        <v>0</v>
      </c>
      <c r="CU92" s="243">
        <f t="shared" ca="1" si="84"/>
        <v>0</v>
      </c>
      <c r="CV92" s="243">
        <f t="shared" ca="1" si="84"/>
        <v>0</v>
      </c>
      <c r="CW92" s="243">
        <f t="shared" ca="1" si="84"/>
        <v>0</v>
      </c>
      <c r="CX92" s="243">
        <f t="shared" ca="1" si="84"/>
        <v>0</v>
      </c>
      <c r="CY92" s="243">
        <f t="shared" ca="1" si="84"/>
        <v>0</v>
      </c>
      <c r="CZ92" s="243">
        <f t="shared" ca="1" si="84"/>
        <v>0</v>
      </c>
      <c r="DA92" s="243">
        <f t="shared" ca="1" si="84"/>
        <v>0</v>
      </c>
      <c r="DB92" s="243">
        <f t="shared" ca="1" si="84"/>
        <v>0</v>
      </c>
      <c r="DC92" s="243">
        <f t="shared" ca="1" si="84"/>
        <v>0</v>
      </c>
      <c r="DE92" s="113" t="str">
        <f t="shared" ca="1" si="75"/>
        <v>F.2.</v>
      </c>
      <c r="DF92">
        <f t="shared" ca="1" si="89"/>
        <v>1</v>
      </c>
      <c r="DG92">
        <f t="shared" ca="1" si="90"/>
        <v>21</v>
      </c>
      <c r="DH92">
        <v>0</v>
      </c>
    </row>
    <row r="93" spans="1:112" hidden="1">
      <c r="A93" s="68">
        <v>81</v>
      </c>
      <c r="B93" s="240" t="str">
        <f t="shared" ca="1" si="71"/>
        <v>F.3.</v>
      </c>
      <c r="C93" s="241" t="str">
        <f t="shared" ca="1" si="72"/>
        <v>Veikla</v>
      </c>
      <c r="D93" s="162"/>
      <c r="E93" s="242">
        <f t="shared" ca="1" si="73"/>
        <v>0.21</v>
      </c>
      <c r="F93" s="171">
        <f ca="1">H93+NPV(FD,I93:INDEX(I93:DC93,PAL))</f>
        <v>0</v>
      </c>
      <c r="G93" s="171">
        <f ca="1">SUMIF($H$5:$DC$5,"&lt;="&amp;PAL,$H93:$DC93)</f>
        <v>0</v>
      </c>
      <c r="H93" s="243">
        <f t="shared" ca="1" si="91"/>
        <v>0</v>
      </c>
      <c r="I93" s="243">
        <f t="shared" ca="1" si="91"/>
        <v>0</v>
      </c>
      <c r="J93" s="243">
        <f t="shared" ca="1" si="91"/>
        <v>0</v>
      </c>
      <c r="K93" s="243">
        <f t="shared" ca="1" si="91"/>
        <v>0</v>
      </c>
      <c r="L93" s="243">
        <f t="shared" ca="1" si="91"/>
        <v>0</v>
      </c>
      <c r="M93" s="243">
        <f t="shared" ca="1" si="91"/>
        <v>0</v>
      </c>
      <c r="N93" s="243">
        <f t="shared" ca="1" si="91"/>
        <v>0</v>
      </c>
      <c r="O93" s="243">
        <f t="shared" ca="1" si="91"/>
        <v>0</v>
      </c>
      <c r="P93" s="243">
        <f t="shared" ca="1" si="91"/>
        <v>0</v>
      </c>
      <c r="Q93" s="243">
        <f t="shared" ca="1" si="91"/>
        <v>0</v>
      </c>
      <c r="R93" s="243">
        <f t="shared" ca="1" si="91"/>
        <v>0</v>
      </c>
      <c r="S93" s="243">
        <f t="shared" ca="1" si="91"/>
        <v>0</v>
      </c>
      <c r="T93" s="243">
        <f t="shared" ca="1" si="91"/>
        <v>0</v>
      </c>
      <c r="U93" s="243">
        <f t="shared" ca="1" si="91"/>
        <v>0</v>
      </c>
      <c r="V93" s="243">
        <f t="shared" ca="1" si="91"/>
        <v>0</v>
      </c>
      <c r="W93" s="243">
        <f t="shared" ca="1" si="91"/>
        <v>0</v>
      </c>
      <c r="X93" s="243">
        <f t="shared" ca="1" si="88"/>
        <v>0</v>
      </c>
      <c r="Y93" s="243">
        <f t="shared" ca="1" si="88"/>
        <v>0</v>
      </c>
      <c r="Z93" s="243">
        <f t="shared" ca="1" si="88"/>
        <v>0</v>
      </c>
      <c r="AA93" s="243">
        <f t="shared" ca="1" si="88"/>
        <v>0</v>
      </c>
      <c r="AB93" s="243">
        <f t="shared" ca="1" si="88"/>
        <v>0</v>
      </c>
      <c r="AC93" s="243">
        <f t="shared" ca="1" si="88"/>
        <v>0</v>
      </c>
      <c r="AD93" s="243">
        <f t="shared" ca="1" si="88"/>
        <v>0</v>
      </c>
      <c r="AE93" s="243">
        <f t="shared" ca="1" si="88"/>
        <v>0</v>
      </c>
      <c r="AF93" s="243">
        <f t="shared" ca="1" si="88"/>
        <v>0</v>
      </c>
      <c r="AG93" s="243">
        <f t="shared" ca="1" si="88"/>
        <v>0</v>
      </c>
      <c r="AH93" s="243">
        <f t="shared" ca="1" si="88"/>
        <v>0</v>
      </c>
      <c r="AI93" s="243">
        <f t="shared" ca="1" si="88"/>
        <v>0</v>
      </c>
      <c r="AJ93" s="243">
        <f t="shared" ca="1" si="88"/>
        <v>0</v>
      </c>
      <c r="AK93" s="243">
        <f t="shared" ca="1" si="88"/>
        <v>0</v>
      </c>
      <c r="AL93" s="243">
        <f t="shared" ca="1" si="88"/>
        <v>0</v>
      </c>
      <c r="AM93" s="243">
        <f t="shared" ca="1" si="88"/>
        <v>0</v>
      </c>
      <c r="AN93" s="243">
        <f t="shared" ca="1" si="88"/>
        <v>0</v>
      </c>
      <c r="AO93" s="243">
        <f t="shared" ca="1" si="88"/>
        <v>0</v>
      </c>
      <c r="AP93" s="243">
        <f t="shared" ca="1" si="88"/>
        <v>0</v>
      </c>
      <c r="AQ93" s="243">
        <f t="shared" ca="1" si="88"/>
        <v>0</v>
      </c>
      <c r="AR93" s="243">
        <f t="shared" ca="1" si="88"/>
        <v>0</v>
      </c>
      <c r="AS93" s="243">
        <f t="shared" ca="1" si="88"/>
        <v>0</v>
      </c>
      <c r="AT93" s="243">
        <f t="shared" ca="1" si="88"/>
        <v>0</v>
      </c>
      <c r="AU93" s="243">
        <f t="shared" ca="1" si="88"/>
        <v>0</v>
      </c>
      <c r="AV93" s="243">
        <f t="shared" ca="1" si="88"/>
        <v>0</v>
      </c>
      <c r="AW93" s="243">
        <f t="shared" ca="1" si="88"/>
        <v>0</v>
      </c>
      <c r="AX93" s="243">
        <f t="shared" ca="1" si="88"/>
        <v>0</v>
      </c>
      <c r="AY93" s="243">
        <f t="shared" ca="1" si="88"/>
        <v>0</v>
      </c>
      <c r="AZ93" s="243">
        <f t="shared" ca="1" si="88"/>
        <v>0</v>
      </c>
      <c r="BA93" s="243">
        <f t="shared" ca="1" si="88"/>
        <v>0</v>
      </c>
      <c r="BB93" s="243">
        <f t="shared" ca="1" si="88"/>
        <v>0</v>
      </c>
      <c r="BC93" s="243">
        <f t="shared" ca="1" si="88"/>
        <v>0</v>
      </c>
      <c r="BD93" s="243">
        <f t="shared" ca="1" si="88"/>
        <v>0</v>
      </c>
      <c r="BE93" s="243">
        <f t="shared" ca="1" si="88"/>
        <v>0</v>
      </c>
      <c r="BF93" s="243">
        <f t="shared" ca="1" si="88"/>
        <v>0</v>
      </c>
      <c r="BG93" s="243">
        <f t="shared" ca="1" si="88"/>
        <v>0</v>
      </c>
      <c r="BH93" s="243">
        <f t="shared" ca="1" si="88"/>
        <v>0</v>
      </c>
      <c r="BI93" s="243">
        <f t="shared" ca="1" si="88"/>
        <v>0</v>
      </c>
      <c r="BJ93" s="243">
        <f t="shared" ca="1" si="88"/>
        <v>0</v>
      </c>
      <c r="BK93" s="243">
        <f t="shared" ca="1" si="88"/>
        <v>0</v>
      </c>
      <c r="BL93" s="243">
        <f t="shared" ca="1" si="88"/>
        <v>0</v>
      </c>
      <c r="BM93" s="243">
        <f t="shared" ca="1" si="88"/>
        <v>0</v>
      </c>
      <c r="BN93" s="243">
        <f t="shared" ca="1" si="88"/>
        <v>0</v>
      </c>
      <c r="BO93" s="243">
        <f t="shared" ca="1" si="88"/>
        <v>0</v>
      </c>
      <c r="BP93" s="243">
        <f t="shared" ca="1" si="88"/>
        <v>0</v>
      </c>
      <c r="BQ93" s="243">
        <f t="shared" ca="1" si="88"/>
        <v>0</v>
      </c>
      <c r="BR93" s="243">
        <f t="shared" ca="1" si="88"/>
        <v>0</v>
      </c>
      <c r="BS93" s="243">
        <f t="shared" ca="1" si="88"/>
        <v>0</v>
      </c>
      <c r="BT93" s="243">
        <f t="shared" ca="1" si="88"/>
        <v>0</v>
      </c>
      <c r="BU93" s="243">
        <f t="shared" ca="1" si="85"/>
        <v>0</v>
      </c>
      <c r="BV93" s="243">
        <f t="shared" ca="1" si="85"/>
        <v>0</v>
      </c>
      <c r="BW93" s="243">
        <f t="shared" ca="1" si="85"/>
        <v>0</v>
      </c>
      <c r="BX93" s="243">
        <f t="shared" ca="1" si="85"/>
        <v>0</v>
      </c>
      <c r="BY93" s="243">
        <f t="shared" ca="1" si="85"/>
        <v>0</v>
      </c>
      <c r="BZ93" s="243">
        <f t="shared" ca="1" si="85"/>
        <v>0</v>
      </c>
      <c r="CA93" s="243">
        <f t="shared" ca="1" si="85"/>
        <v>0</v>
      </c>
      <c r="CB93" s="243">
        <f t="shared" ca="1" si="85"/>
        <v>0</v>
      </c>
      <c r="CC93" s="243">
        <f t="shared" ca="1" si="85"/>
        <v>0</v>
      </c>
      <c r="CD93" s="243">
        <f t="shared" ca="1" si="85"/>
        <v>0</v>
      </c>
      <c r="CE93" s="243">
        <f t="shared" ca="1" si="85"/>
        <v>0</v>
      </c>
      <c r="CF93" s="243">
        <f t="shared" ca="1" si="85"/>
        <v>0</v>
      </c>
      <c r="CG93" s="243">
        <f t="shared" ca="1" si="85"/>
        <v>0</v>
      </c>
      <c r="CH93" s="243">
        <f t="shared" ca="1" si="85"/>
        <v>0</v>
      </c>
      <c r="CI93" s="243">
        <f t="shared" ca="1" si="85"/>
        <v>0</v>
      </c>
      <c r="CJ93" s="243">
        <f t="shared" ca="1" si="84"/>
        <v>0</v>
      </c>
      <c r="CK93" s="243">
        <f t="shared" ca="1" si="84"/>
        <v>0</v>
      </c>
      <c r="CL93" s="243">
        <f t="shared" ca="1" si="84"/>
        <v>0</v>
      </c>
      <c r="CM93" s="243">
        <f t="shared" ca="1" si="84"/>
        <v>0</v>
      </c>
      <c r="CN93" s="243">
        <f t="shared" ca="1" si="84"/>
        <v>0</v>
      </c>
      <c r="CO93" s="243">
        <f t="shared" ca="1" si="84"/>
        <v>0</v>
      </c>
      <c r="CP93" s="243">
        <f t="shared" ca="1" si="84"/>
        <v>0</v>
      </c>
      <c r="CQ93" s="243">
        <f t="shared" ca="1" si="84"/>
        <v>0</v>
      </c>
      <c r="CR93" s="243">
        <f t="shared" ca="1" si="84"/>
        <v>0</v>
      </c>
      <c r="CS93" s="243">
        <f t="shared" ca="1" si="84"/>
        <v>0</v>
      </c>
      <c r="CT93" s="243">
        <f t="shared" ca="1" si="84"/>
        <v>0</v>
      </c>
      <c r="CU93" s="243">
        <f t="shared" ca="1" si="84"/>
        <v>0</v>
      </c>
      <c r="CV93" s="243">
        <f t="shared" ca="1" si="84"/>
        <v>0</v>
      </c>
      <c r="CW93" s="243">
        <f t="shared" ca="1" si="84"/>
        <v>0</v>
      </c>
      <c r="CX93" s="243">
        <f t="shared" ca="1" si="84"/>
        <v>0</v>
      </c>
      <c r="CY93" s="243">
        <f t="shared" ca="1" si="84"/>
        <v>0</v>
      </c>
      <c r="CZ93" s="243">
        <f t="shared" ca="1" si="84"/>
        <v>0</v>
      </c>
      <c r="DA93" s="243">
        <f t="shared" ca="1" si="84"/>
        <v>0</v>
      </c>
      <c r="DB93" s="243">
        <f t="shared" ca="1" si="84"/>
        <v>0</v>
      </c>
      <c r="DC93" s="243">
        <f t="shared" ca="1" si="84"/>
        <v>0</v>
      </c>
      <c r="DE93" s="113" t="str">
        <f t="shared" ca="1" si="75"/>
        <v>F.3.</v>
      </c>
      <c r="DF93">
        <f t="shared" ca="1" si="89"/>
        <v>1</v>
      </c>
      <c r="DG93">
        <f t="shared" ca="1" si="90"/>
        <v>21</v>
      </c>
      <c r="DH93">
        <v>0</v>
      </c>
    </row>
    <row r="94" spans="1:112" hidden="1">
      <c r="A94" s="68">
        <v>82</v>
      </c>
      <c r="B94" s="240" t="str">
        <f t="shared" ca="1" si="71"/>
        <v>F.4.</v>
      </c>
      <c r="C94" s="241" t="str">
        <f t="shared" ca="1" si="72"/>
        <v>Veikla</v>
      </c>
      <c r="D94" s="162"/>
      <c r="E94" s="242">
        <f t="shared" ca="1" si="73"/>
        <v>0.21</v>
      </c>
      <c r="F94" s="171">
        <f ca="1">H94+NPV(FD,I94:INDEX(I94:DC94,PAL))</f>
        <v>0</v>
      </c>
      <c r="G94" s="171">
        <f ca="1">SUMIF($H$5:$DC$5,"&lt;="&amp;PAL,$H94:$DC94)</f>
        <v>0</v>
      </c>
      <c r="H94" s="243">
        <f t="shared" ca="1" si="91"/>
        <v>0</v>
      </c>
      <c r="I94" s="243">
        <f t="shared" ca="1" si="91"/>
        <v>0</v>
      </c>
      <c r="J94" s="243">
        <f t="shared" ca="1" si="91"/>
        <v>0</v>
      </c>
      <c r="K94" s="243">
        <f t="shared" ca="1" si="91"/>
        <v>0</v>
      </c>
      <c r="L94" s="243">
        <f t="shared" ca="1" si="91"/>
        <v>0</v>
      </c>
      <c r="M94" s="243">
        <f t="shared" ca="1" si="91"/>
        <v>0</v>
      </c>
      <c r="N94" s="243">
        <f t="shared" ca="1" si="91"/>
        <v>0</v>
      </c>
      <c r="O94" s="243">
        <f t="shared" ca="1" si="91"/>
        <v>0</v>
      </c>
      <c r="P94" s="243">
        <f t="shared" ca="1" si="91"/>
        <v>0</v>
      </c>
      <c r="Q94" s="243">
        <f t="shared" ca="1" si="91"/>
        <v>0</v>
      </c>
      <c r="R94" s="243">
        <f t="shared" ca="1" si="91"/>
        <v>0</v>
      </c>
      <c r="S94" s="243">
        <f t="shared" ca="1" si="91"/>
        <v>0</v>
      </c>
      <c r="T94" s="243">
        <f t="shared" ca="1" si="91"/>
        <v>0</v>
      </c>
      <c r="U94" s="243">
        <f t="shared" ca="1" si="91"/>
        <v>0</v>
      </c>
      <c r="V94" s="243">
        <f t="shared" ca="1" si="91"/>
        <v>0</v>
      </c>
      <c r="W94" s="243">
        <f t="shared" ca="1" si="91"/>
        <v>0</v>
      </c>
      <c r="X94" s="243">
        <f t="shared" ca="1" si="88"/>
        <v>0</v>
      </c>
      <c r="Y94" s="243">
        <f t="shared" ca="1" si="88"/>
        <v>0</v>
      </c>
      <c r="Z94" s="243">
        <f t="shared" ca="1" si="88"/>
        <v>0</v>
      </c>
      <c r="AA94" s="243">
        <f t="shared" ca="1" si="88"/>
        <v>0</v>
      </c>
      <c r="AB94" s="243">
        <f t="shared" ca="1" si="88"/>
        <v>0</v>
      </c>
      <c r="AC94" s="243">
        <f t="shared" ca="1" si="88"/>
        <v>0</v>
      </c>
      <c r="AD94" s="243">
        <f t="shared" ca="1" si="88"/>
        <v>0</v>
      </c>
      <c r="AE94" s="243">
        <f t="shared" ca="1" si="88"/>
        <v>0</v>
      </c>
      <c r="AF94" s="243">
        <f t="shared" ca="1" si="88"/>
        <v>0</v>
      </c>
      <c r="AG94" s="243">
        <f t="shared" ca="1" si="88"/>
        <v>0</v>
      </c>
      <c r="AH94" s="243">
        <f t="shared" ca="1" si="88"/>
        <v>0</v>
      </c>
      <c r="AI94" s="243">
        <f t="shared" ca="1" si="88"/>
        <v>0</v>
      </c>
      <c r="AJ94" s="243">
        <f t="shared" ca="1" si="88"/>
        <v>0</v>
      </c>
      <c r="AK94" s="243">
        <f t="shared" ca="1" si="88"/>
        <v>0</v>
      </c>
      <c r="AL94" s="243">
        <f t="shared" ca="1" si="88"/>
        <v>0</v>
      </c>
      <c r="AM94" s="243">
        <f t="shared" ca="1" si="88"/>
        <v>0</v>
      </c>
      <c r="AN94" s="243">
        <f t="shared" ca="1" si="88"/>
        <v>0</v>
      </c>
      <c r="AO94" s="243">
        <f t="shared" ca="1" si="88"/>
        <v>0</v>
      </c>
      <c r="AP94" s="243">
        <f t="shared" ca="1" si="88"/>
        <v>0</v>
      </c>
      <c r="AQ94" s="243">
        <f t="shared" ca="1" si="88"/>
        <v>0</v>
      </c>
      <c r="AR94" s="243">
        <f t="shared" ca="1" si="88"/>
        <v>0</v>
      </c>
      <c r="AS94" s="243">
        <f t="shared" ca="1" si="88"/>
        <v>0</v>
      </c>
      <c r="AT94" s="243">
        <f t="shared" ca="1" si="88"/>
        <v>0</v>
      </c>
      <c r="AU94" s="243">
        <f t="shared" ca="1" si="88"/>
        <v>0</v>
      </c>
      <c r="AV94" s="243">
        <f t="shared" ca="1" si="88"/>
        <v>0</v>
      </c>
      <c r="AW94" s="243">
        <f t="shared" ca="1" si="88"/>
        <v>0</v>
      </c>
      <c r="AX94" s="243">
        <f t="shared" ca="1" si="88"/>
        <v>0</v>
      </c>
      <c r="AY94" s="243">
        <f t="shared" ca="1" si="88"/>
        <v>0</v>
      </c>
      <c r="AZ94" s="243">
        <f t="shared" ca="1" si="88"/>
        <v>0</v>
      </c>
      <c r="BA94" s="243">
        <f t="shared" ca="1" si="88"/>
        <v>0</v>
      </c>
      <c r="BB94" s="243">
        <f t="shared" ca="1" si="88"/>
        <v>0</v>
      </c>
      <c r="BC94" s="243">
        <f t="shared" ca="1" si="88"/>
        <v>0</v>
      </c>
      <c r="BD94" s="243">
        <f t="shared" ca="1" si="88"/>
        <v>0</v>
      </c>
      <c r="BE94" s="243">
        <f t="shared" ca="1" si="88"/>
        <v>0</v>
      </c>
      <c r="BF94" s="243">
        <f t="shared" ca="1" si="88"/>
        <v>0</v>
      </c>
      <c r="BG94" s="243">
        <f t="shared" ca="1" si="88"/>
        <v>0</v>
      </c>
      <c r="BH94" s="243">
        <f t="shared" ca="1" si="88"/>
        <v>0</v>
      </c>
      <c r="BI94" s="243">
        <f t="shared" ca="1" si="88"/>
        <v>0</v>
      </c>
      <c r="BJ94" s="243">
        <f t="shared" ca="1" si="88"/>
        <v>0</v>
      </c>
      <c r="BK94" s="243">
        <f t="shared" ca="1" si="88"/>
        <v>0</v>
      </c>
      <c r="BL94" s="243">
        <f t="shared" ca="1" si="88"/>
        <v>0</v>
      </c>
      <c r="BM94" s="243">
        <f t="shared" ca="1" si="88"/>
        <v>0</v>
      </c>
      <c r="BN94" s="243">
        <f t="shared" ca="1" si="88"/>
        <v>0</v>
      </c>
      <c r="BO94" s="243">
        <f t="shared" ca="1" si="88"/>
        <v>0</v>
      </c>
      <c r="BP94" s="243">
        <f t="shared" ca="1" si="88"/>
        <v>0</v>
      </c>
      <c r="BQ94" s="243">
        <f t="shared" ca="1" si="88"/>
        <v>0</v>
      </c>
      <c r="BR94" s="243">
        <f t="shared" ca="1" si="88"/>
        <v>0</v>
      </c>
      <c r="BS94" s="243">
        <f t="shared" ca="1" si="88"/>
        <v>0</v>
      </c>
      <c r="BT94" s="243">
        <f t="shared" ca="1" si="88"/>
        <v>0</v>
      </c>
      <c r="BU94" s="243">
        <f t="shared" ca="1" si="85"/>
        <v>0</v>
      </c>
      <c r="BV94" s="243">
        <f t="shared" ca="1" si="85"/>
        <v>0</v>
      </c>
      <c r="BW94" s="243">
        <f t="shared" ca="1" si="85"/>
        <v>0</v>
      </c>
      <c r="BX94" s="243">
        <f t="shared" ca="1" si="85"/>
        <v>0</v>
      </c>
      <c r="BY94" s="243">
        <f t="shared" ca="1" si="85"/>
        <v>0</v>
      </c>
      <c r="BZ94" s="243">
        <f t="shared" ca="1" si="85"/>
        <v>0</v>
      </c>
      <c r="CA94" s="243">
        <f t="shared" ca="1" si="85"/>
        <v>0</v>
      </c>
      <c r="CB94" s="243">
        <f t="shared" ca="1" si="85"/>
        <v>0</v>
      </c>
      <c r="CC94" s="243">
        <f t="shared" ca="1" si="85"/>
        <v>0</v>
      </c>
      <c r="CD94" s="243">
        <f t="shared" ca="1" si="85"/>
        <v>0</v>
      </c>
      <c r="CE94" s="243">
        <f t="shared" ca="1" si="85"/>
        <v>0</v>
      </c>
      <c r="CF94" s="243">
        <f t="shared" ca="1" si="85"/>
        <v>0</v>
      </c>
      <c r="CG94" s="243">
        <f t="shared" ca="1" si="85"/>
        <v>0</v>
      </c>
      <c r="CH94" s="243">
        <f t="shared" ca="1" si="85"/>
        <v>0</v>
      </c>
      <c r="CI94" s="243">
        <f t="shared" ca="1" si="85"/>
        <v>0</v>
      </c>
      <c r="CJ94" s="243">
        <f t="shared" ca="1" si="84"/>
        <v>0</v>
      </c>
      <c r="CK94" s="243">
        <f t="shared" ca="1" si="84"/>
        <v>0</v>
      </c>
      <c r="CL94" s="243">
        <f t="shared" ca="1" si="84"/>
        <v>0</v>
      </c>
      <c r="CM94" s="243">
        <f t="shared" ca="1" si="84"/>
        <v>0</v>
      </c>
      <c r="CN94" s="243">
        <f t="shared" ca="1" si="84"/>
        <v>0</v>
      </c>
      <c r="CO94" s="243">
        <f t="shared" ca="1" si="84"/>
        <v>0</v>
      </c>
      <c r="CP94" s="243">
        <f t="shared" ca="1" si="84"/>
        <v>0</v>
      </c>
      <c r="CQ94" s="243">
        <f t="shared" ca="1" si="84"/>
        <v>0</v>
      </c>
      <c r="CR94" s="243">
        <f t="shared" ca="1" si="84"/>
        <v>0</v>
      </c>
      <c r="CS94" s="243">
        <f t="shared" ca="1" si="84"/>
        <v>0</v>
      </c>
      <c r="CT94" s="243">
        <f t="shared" ca="1" si="84"/>
        <v>0</v>
      </c>
      <c r="CU94" s="243">
        <f t="shared" ca="1" si="84"/>
        <v>0</v>
      </c>
      <c r="CV94" s="243">
        <f t="shared" ca="1" si="84"/>
        <v>0</v>
      </c>
      <c r="CW94" s="243">
        <f t="shared" ca="1" si="84"/>
        <v>0</v>
      </c>
      <c r="CX94" s="243">
        <f t="shared" ca="1" si="84"/>
        <v>0</v>
      </c>
      <c r="CY94" s="243">
        <f t="shared" ca="1" si="84"/>
        <v>0</v>
      </c>
      <c r="CZ94" s="243">
        <f t="shared" ca="1" si="84"/>
        <v>0</v>
      </c>
      <c r="DA94" s="243">
        <f t="shared" ca="1" si="84"/>
        <v>0</v>
      </c>
      <c r="DB94" s="243">
        <f t="shared" ca="1" si="84"/>
        <v>0</v>
      </c>
      <c r="DC94" s="243">
        <f t="shared" ca="1" si="84"/>
        <v>0</v>
      </c>
      <c r="DE94" s="113" t="str">
        <f t="shared" ca="1" si="75"/>
        <v>F.4.</v>
      </c>
      <c r="DF94">
        <f t="shared" ca="1" si="89"/>
        <v>1</v>
      </c>
      <c r="DG94">
        <f t="shared" ca="1" si="90"/>
        <v>21</v>
      </c>
      <c r="DH94">
        <v>0</v>
      </c>
    </row>
    <row r="95" spans="1:112" ht="15.75" hidden="1" customHeight="1">
      <c r="A95" s="68">
        <v>83</v>
      </c>
      <c r="B95" s="240" t="str">
        <f t="shared" ca="1" si="71"/>
        <v>F.5.</v>
      </c>
      <c r="C95" s="241" t="str">
        <f t="shared" ca="1" si="72"/>
        <v>Veikla</v>
      </c>
      <c r="D95" s="162"/>
      <c r="E95" s="242">
        <f t="shared" ca="1" si="73"/>
        <v>0.21</v>
      </c>
      <c r="F95" s="171">
        <f ca="1">H95+NPV(FD,I95:INDEX(I95:DC95,PAL))</f>
        <v>0</v>
      </c>
      <c r="G95" s="171">
        <f ca="1">SUMIF($H$5:$DC$5,"&lt;="&amp;PAL,$H95:$DC95)</f>
        <v>0</v>
      </c>
      <c r="H95" s="243">
        <f t="shared" ca="1" si="91"/>
        <v>0</v>
      </c>
      <c r="I95" s="243">
        <f t="shared" ca="1" si="91"/>
        <v>0</v>
      </c>
      <c r="J95" s="243">
        <f t="shared" ca="1" si="91"/>
        <v>0</v>
      </c>
      <c r="K95" s="243">
        <f t="shared" ca="1" si="91"/>
        <v>0</v>
      </c>
      <c r="L95" s="243">
        <f t="shared" ca="1" si="91"/>
        <v>0</v>
      </c>
      <c r="M95" s="243">
        <f t="shared" ca="1" si="91"/>
        <v>0</v>
      </c>
      <c r="N95" s="243">
        <f t="shared" ca="1" si="91"/>
        <v>0</v>
      </c>
      <c r="O95" s="243">
        <f t="shared" ca="1" si="91"/>
        <v>0</v>
      </c>
      <c r="P95" s="243">
        <f t="shared" ca="1" si="91"/>
        <v>0</v>
      </c>
      <c r="Q95" s="243">
        <f t="shared" ca="1" si="91"/>
        <v>0</v>
      </c>
      <c r="R95" s="243">
        <f t="shared" ca="1" si="91"/>
        <v>0</v>
      </c>
      <c r="S95" s="243">
        <f t="shared" ca="1" si="91"/>
        <v>0</v>
      </c>
      <c r="T95" s="243">
        <f t="shared" ca="1" si="91"/>
        <v>0</v>
      </c>
      <c r="U95" s="243">
        <f t="shared" ca="1" si="91"/>
        <v>0</v>
      </c>
      <c r="V95" s="243">
        <f t="shared" ca="1" si="91"/>
        <v>0</v>
      </c>
      <c r="W95" s="243">
        <f t="shared" ca="1" si="91"/>
        <v>0</v>
      </c>
      <c r="X95" s="243">
        <f t="shared" ca="1" si="88"/>
        <v>0</v>
      </c>
      <c r="Y95" s="243">
        <f t="shared" ca="1" si="88"/>
        <v>0</v>
      </c>
      <c r="Z95" s="243">
        <f t="shared" ca="1" si="88"/>
        <v>0</v>
      </c>
      <c r="AA95" s="243">
        <f t="shared" ca="1" si="88"/>
        <v>0</v>
      </c>
      <c r="AB95" s="243">
        <f t="shared" ca="1" si="88"/>
        <v>0</v>
      </c>
      <c r="AC95" s="243">
        <f t="shared" ca="1" si="88"/>
        <v>0</v>
      </c>
      <c r="AD95" s="243">
        <f t="shared" ca="1" si="88"/>
        <v>0</v>
      </c>
      <c r="AE95" s="243">
        <f t="shared" ca="1" si="88"/>
        <v>0</v>
      </c>
      <c r="AF95" s="243">
        <f t="shared" ca="1" si="88"/>
        <v>0</v>
      </c>
      <c r="AG95" s="243">
        <f t="shared" ca="1" si="88"/>
        <v>0</v>
      </c>
      <c r="AH95" s="243">
        <f t="shared" ca="1" si="88"/>
        <v>0</v>
      </c>
      <c r="AI95" s="243">
        <f t="shared" ca="1" si="88"/>
        <v>0</v>
      </c>
      <c r="AJ95" s="243">
        <f t="shared" ca="1" si="88"/>
        <v>0</v>
      </c>
      <c r="AK95" s="243">
        <f t="shared" ca="1" si="88"/>
        <v>0</v>
      </c>
      <c r="AL95" s="243">
        <f t="shared" ca="1" si="88"/>
        <v>0</v>
      </c>
      <c r="AM95" s="243">
        <f t="shared" ca="1" si="88"/>
        <v>0</v>
      </c>
      <c r="AN95" s="243">
        <f t="shared" ca="1" si="88"/>
        <v>0</v>
      </c>
      <c r="AO95" s="243">
        <f t="shared" ca="1" si="88"/>
        <v>0</v>
      </c>
      <c r="AP95" s="243">
        <f t="shared" ca="1" si="88"/>
        <v>0</v>
      </c>
      <c r="AQ95" s="243">
        <f t="shared" ca="1" si="88"/>
        <v>0</v>
      </c>
      <c r="AR95" s="243">
        <f t="shared" ca="1" si="88"/>
        <v>0</v>
      </c>
      <c r="AS95" s="243">
        <f t="shared" ca="1" si="88"/>
        <v>0</v>
      </c>
      <c r="AT95" s="243">
        <f t="shared" ca="1" si="88"/>
        <v>0</v>
      </c>
      <c r="AU95" s="243">
        <f t="shared" ca="1" si="88"/>
        <v>0</v>
      </c>
      <c r="AV95" s="243">
        <f t="shared" ca="1" si="88"/>
        <v>0</v>
      </c>
      <c r="AW95" s="243">
        <f t="shared" ca="1" si="88"/>
        <v>0</v>
      </c>
      <c r="AX95" s="243">
        <f t="shared" ca="1" si="88"/>
        <v>0</v>
      </c>
      <c r="AY95" s="243">
        <f t="shared" ca="1" si="88"/>
        <v>0</v>
      </c>
      <c r="AZ95" s="243">
        <f t="shared" ca="1" si="88"/>
        <v>0</v>
      </c>
      <c r="BA95" s="243">
        <f t="shared" ca="1" si="88"/>
        <v>0</v>
      </c>
      <c r="BB95" s="243">
        <f t="shared" ca="1" si="88"/>
        <v>0</v>
      </c>
      <c r="BC95" s="243">
        <f t="shared" ca="1" si="88"/>
        <v>0</v>
      </c>
      <c r="BD95" s="243">
        <f t="shared" ca="1" si="88"/>
        <v>0</v>
      </c>
      <c r="BE95" s="243">
        <f t="shared" ca="1" si="88"/>
        <v>0</v>
      </c>
      <c r="BF95" s="243">
        <f t="shared" ca="1" si="88"/>
        <v>0</v>
      </c>
      <c r="BG95" s="243">
        <f t="shared" ca="1" si="88"/>
        <v>0</v>
      </c>
      <c r="BH95" s="243">
        <f t="shared" ca="1" si="88"/>
        <v>0</v>
      </c>
      <c r="BI95" s="243">
        <f t="shared" ca="1" si="88"/>
        <v>0</v>
      </c>
      <c r="BJ95" s="243">
        <f t="shared" ca="1" si="88"/>
        <v>0</v>
      </c>
      <c r="BK95" s="243">
        <f t="shared" ca="1" si="88"/>
        <v>0</v>
      </c>
      <c r="BL95" s="243">
        <f t="shared" ca="1" si="88"/>
        <v>0</v>
      </c>
      <c r="BM95" s="243">
        <f t="shared" ca="1" si="88"/>
        <v>0</v>
      </c>
      <c r="BN95" s="243">
        <f t="shared" ca="1" si="88"/>
        <v>0</v>
      </c>
      <c r="BO95" s="243">
        <f t="shared" ca="1" si="88"/>
        <v>0</v>
      </c>
      <c r="BP95" s="243">
        <f t="shared" ca="1" si="88"/>
        <v>0</v>
      </c>
      <c r="BQ95" s="243">
        <f t="shared" ca="1" si="88"/>
        <v>0</v>
      </c>
      <c r="BR95" s="243">
        <f t="shared" ca="1" si="88"/>
        <v>0</v>
      </c>
      <c r="BS95" s="243">
        <f t="shared" ca="1" si="88"/>
        <v>0</v>
      </c>
      <c r="BT95" s="243">
        <f t="shared" ca="1" si="88"/>
        <v>0</v>
      </c>
      <c r="BU95" s="243">
        <f t="shared" ca="1" si="88"/>
        <v>0</v>
      </c>
      <c r="BV95" s="243">
        <f t="shared" ca="1" si="88"/>
        <v>0</v>
      </c>
      <c r="BW95" s="243">
        <f t="shared" ca="1" si="88"/>
        <v>0</v>
      </c>
      <c r="BX95" s="243">
        <f t="shared" ca="1" si="88"/>
        <v>0</v>
      </c>
      <c r="BY95" s="243">
        <f t="shared" ca="1" si="88"/>
        <v>0</v>
      </c>
      <c r="BZ95" s="243">
        <f t="shared" ca="1" si="88"/>
        <v>0</v>
      </c>
      <c r="CA95" s="243">
        <f t="shared" ca="1" si="88"/>
        <v>0</v>
      </c>
      <c r="CB95" s="243">
        <f t="shared" ca="1" si="88"/>
        <v>0</v>
      </c>
      <c r="CC95" s="243">
        <f t="shared" ca="1" si="88"/>
        <v>0</v>
      </c>
      <c r="CD95" s="243">
        <f t="shared" ca="1" si="88"/>
        <v>0</v>
      </c>
      <c r="CE95" s="243">
        <f t="shared" ca="1" si="85"/>
        <v>0</v>
      </c>
      <c r="CF95" s="243">
        <f t="shared" ca="1" si="85"/>
        <v>0</v>
      </c>
      <c r="CG95" s="243">
        <f t="shared" ref="CG95:DC98" ca="1" si="92">OFFSET(INDIRECT("'"&amp;Opt_alt&amp;"'!H12"),$A95,CG$5)*$DF95</f>
        <v>0</v>
      </c>
      <c r="CH95" s="243">
        <f t="shared" ca="1" si="92"/>
        <v>0</v>
      </c>
      <c r="CI95" s="243">
        <f t="shared" ca="1" si="92"/>
        <v>0</v>
      </c>
      <c r="CJ95" s="243">
        <f t="shared" ca="1" si="92"/>
        <v>0</v>
      </c>
      <c r="CK95" s="243">
        <f t="shared" ca="1" si="92"/>
        <v>0</v>
      </c>
      <c r="CL95" s="243">
        <f t="shared" ca="1" si="92"/>
        <v>0</v>
      </c>
      <c r="CM95" s="243">
        <f t="shared" ca="1" si="92"/>
        <v>0</v>
      </c>
      <c r="CN95" s="243">
        <f t="shared" ca="1" si="92"/>
        <v>0</v>
      </c>
      <c r="CO95" s="243">
        <f t="shared" ca="1" si="92"/>
        <v>0</v>
      </c>
      <c r="CP95" s="243">
        <f t="shared" ca="1" si="92"/>
        <v>0</v>
      </c>
      <c r="CQ95" s="243">
        <f t="shared" ca="1" si="92"/>
        <v>0</v>
      </c>
      <c r="CR95" s="243">
        <f t="shared" ca="1" si="92"/>
        <v>0</v>
      </c>
      <c r="CS95" s="243">
        <f t="shared" ca="1" si="92"/>
        <v>0</v>
      </c>
      <c r="CT95" s="243">
        <f t="shared" ca="1" si="92"/>
        <v>0</v>
      </c>
      <c r="CU95" s="243">
        <f t="shared" ca="1" si="92"/>
        <v>0</v>
      </c>
      <c r="CV95" s="243">
        <f t="shared" ca="1" si="92"/>
        <v>0</v>
      </c>
      <c r="CW95" s="243">
        <f t="shared" ca="1" si="92"/>
        <v>0</v>
      </c>
      <c r="CX95" s="243">
        <f t="shared" ca="1" si="92"/>
        <v>0</v>
      </c>
      <c r="CY95" s="243">
        <f t="shared" ca="1" si="92"/>
        <v>0</v>
      </c>
      <c r="CZ95" s="243">
        <f t="shared" ca="1" si="92"/>
        <v>0</v>
      </c>
      <c r="DA95" s="243">
        <f t="shared" ca="1" si="92"/>
        <v>0</v>
      </c>
      <c r="DB95" s="243">
        <f t="shared" ca="1" si="92"/>
        <v>0</v>
      </c>
      <c r="DC95" s="243">
        <f t="shared" ca="1" si="92"/>
        <v>0</v>
      </c>
      <c r="DE95" s="113" t="str">
        <f t="shared" ca="1" si="75"/>
        <v>F.5.</v>
      </c>
      <c r="DF95">
        <f t="shared" ca="1" si="89"/>
        <v>1</v>
      </c>
      <c r="DG95">
        <f t="shared" ca="1" si="90"/>
        <v>21</v>
      </c>
      <c r="DH95">
        <v>0</v>
      </c>
    </row>
    <row r="96" spans="1:112" ht="15.75" hidden="1" customHeight="1">
      <c r="A96" s="68">
        <v>84</v>
      </c>
      <c r="B96" s="240" t="str">
        <f t="shared" ca="1" si="71"/>
        <v>F.6.</v>
      </c>
      <c r="C96" s="241" t="str">
        <f t="shared" ca="1" si="72"/>
        <v>Veikla</v>
      </c>
      <c r="D96" s="162"/>
      <c r="E96" s="242">
        <f t="shared" ca="1" si="73"/>
        <v>0.21</v>
      </c>
      <c r="F96" s="171">
        <f ca="1">H96+NPV(FD,I96:INDEX(I96:DC96,PAL))</f>
        <v>0</v>
      </c>
      <c r="G96" s="171">
        <f ca="1">SUMIF($H$5:$DC$5,"&lt;="&amp;PAL,$H96:$DC96)</f>
        <v>0</v>
      </c>
      <c r="H96" s="243">
        <f t="shared" ca="1" si="91"/>
        <v>0</v>
      </c>
      <c r="I96" s="243">
        <f t="shared" ca="1" si="91"/>
        <v>0</v>
      </c>
      <c r="J96" s="243">
        <f t="shared" ca="1" si="91"/>
        <v>0</v>
      </c>
      <c r="K96" s="243">
        <f t="shared" ca="1" si="91"/>
        <v>0</v>
      </c>
      <c r="L96" s="243">
        <f t="shared" ca="1" si="91"/>
        <v>0</v>
      </c>
      <c r="M96" s="243">
        <f t="shared" ca="1" si="91"/>
        <v>0</v>
      </c>
      <c r="N96" s="243">
        <f t="shared" ca="1" si="91"/>
        <v>0</v>
      </c>
      <c r="O96" s="243">
        <f t="shared" ca="1" si="91"/>
        <v>0</v>
      </c>
      <c r="P96" s="243">
        <f t="shared" ca="1" si="91"/>
        <v>0</v>
      </c>
      <c r="Q96" s="243">
        <f t="shared" ca="1" si="91"/>
        <v>0</v>
      </c>
      <c r="R96" s="243">
        <f t="shared" ca="1" si="91"/>
        <v>0</v>
      </c>
      <c r="S96" s="243">
        <f t="shared" ca="1" si="91"/>
        <v>0</v>
      </c>
      <c r="T96" s="243">
        <f t="shared" ca="1" si="91"/>
        <v>0</v>
      </c>
      <c r="U96" s="243">
        <f t="shared" ca="1" si="91"/>
        <v>0</v>
      </c>
      <c r="V96" s="243">
        <f t="shared" ca="1" si="91"/>
        <v>0</v>
      </c>
      <c r="W96" s="243">
        <f t="shared" ca="1" si="91"/>
        <v>0</v>
      </c>
      <c r="X96" s="243">
        <f t="shared" ref="X96:CI99" ca="1" si="93">OFFSET(INDIRECT("'"&amp;Opt_alt&amp;"'!H12"),$A96,X$5)*$DF96</f>
        <v>0</v>
      </c>
      <c r="Y96" s="243">
        <f t="shared" ca="1" si="93"/>
        <v>0</v>
      </c>
      <c r="Z96" s="243">
        <f t="shared" ca="1" si="93"/>
        <v>0</v>
      </c>
      <c r="AA96" s="243">
        <f t="shared" ca="1" si="93"/>
        <v>0</v>
      </c>
      <c r="AB96" s="243">
        <f t="shared" ca="1" si="93"/>
        <v>0</v>
      </c>
      <c r="AC96" s="243">
        <f t="shared" ca="1" si="93"/>
        <v>0</v>
      </c>
      <c r="AD96" s="243">
        <f t="shared" ca="1" si="93"/>
        <v>0</v>
      </c>
      <c r="AE96" s="243">
        <f t="shared" ca="1" si="93"/>
        <v>0</v>
      </c>
      <c r="AF96" s="243">
        <f t="shared" ca="1" si="93"/>
        <v>0</v>
      </c>
      <c r="AG96" s="243">
        <f t="shared" ca="1" si="93"/>
        <v>0</v>
      </c>
      <c r="AH96" s="243">
        <f t="shared" ca="1" si="93"/>
        <v>0</v>
      </c>
      <c r="AI96" s="243">
        <f t="shared" ca="1" si="93"/>
        <v>0</v>
      </c>
      <c r="AJ96" s="243">
        <f t="shared" ca="1" si="93"/>
        <v>0</v>
      </c>
      <c r="AK96" s="243">
        <f t="shared" ca="1" si="93"/>
        <v>0</v>
      </c>
      <c r="AL96" s="243">
        <f t="shared" ca="1" si="93"/>
        <v>0</v>
      </c>
      <c r="AM96" s="243">
        <f t="shared" ca="1" si="93"/>
        <v>0</v>
      </c>
      <c r="AN96" s="243">
        <f t="shared" ca="1" si="93"/>
        <v>0</v>
      </c>
      <c r="AO96" s="243">
        <f t="shared" ca="1" si="93"/>
        <v>0</v>
      </c>
      <c r="AP96" s="243">
        <f t="shared" ca="1" si="93"/>
        <v>0</v>
      </c>
      <c r="AQ96" s="243">
        <f t="shared" ca="1" si="93"/>
        <v>0</v>
      </c>
      <c r="AR96" s="243">
        <f t="shared" ca="1" si="93"/>
        <v>0</v>
      </c>
      <c r="AS96" s="243">
        <f t="shared" ca="1" si="93"/>
        <v>0</v>
      </c>
      <c r="AT96" s="243">
        <f t="shared" ca="1" si="93"/>
        <v>0</v>
      </c>
      <c r="AU96" s="243">
        <f t="shared" ca="1" si="93"/>
        <v>0</v>
      </c>
      <c r="AV96" s="243">
        <f t="shared" ca="1" si="93"/>
        <v>0</v>
      </c>
      <c r="AW96" s="243">
        <f t="shared" ca="1" si="93"/>
        <v>0</v>
      </c>
      <c r="AX96" s="243">
        <f t="shared" ca="1" si="93"/>
        <v>0</v>
      </c>
      <c r="AY96" s="243">
        <f t="shared" ca="1" si="93"/>
        <v>0</v>
      </c>
      <c r="AZ96" s="243">
        <f t="shared" ca="1" si="93"/>
        <v>0</v>
      </c>
      <c r="BA96" s="243">
        <f t="shared" ca="1" si="93"/>
        <v>0</v>
      </c>
      <c r="BB96" s="243">
        <f t="shared" ca="1" si="93"/>
        <v>0</v>
      </c>
      <c r="BC96" s="243">
        <f t="shared" ca="1" si="93"/>
        <v>0</v>
      </c>
      <c r="BD96" s="243">
        <f t="shared" ca="1" si="93"/>
        <v>0</v>
      </c>
      <c r="BE96" s="243">
        <f t="shared" ca="1" si="93"/>
        <v>0</v>
      </c>
      <c r="BF96" s="243">
        <f t="shared" ca="1" si="93"/>
        <v>0</v>
      </c>
      <c r="BG96" s="243">
        <f t="shared" ca="1" si="93"/>
        <v>0</v>
      </c>
      <c r="BH96" s="243">
        <f t="shared" ca="1" si="93"/>
        <v>0</v>
      </c>
      <c r="BI96" s="243">
        <f t="shared" ca="1" si="93"/>
        <v>0</v>
      </c>
      <c r="BJ96" s="243">
        <f t="shared" ca="1" si="93"/>
        <v>0</v>
      </c>
      <c r="BK96" s="243">
        <f t="shared" ca="1" si="93"/>
        <v>0</v>
      </c>
      <c r="BL96" s="243">
        <f t="shared" ca="1" si="93"/>
        <v>0</v>
      </c>
      <c r="BM96" s="243">
        <f t="shared" ca="1" si="93"/>
        <v>0</v>
      </c>
      <c r="BN96" s="243">
        <f t="shared" ca="1" si="93"/>
        <v>0</v>
      </c>
      <c r="BO96" s="243">
        <f t="shared" ca="1" si="93"/>
        <v>0</v>
      </c>
      <c r="BP96" s="243">
        <f t="shared" ca="1" si="93"/>
        <v>0</v>
      </c>
      <c r="BQ96" s="243">
        <f t="shared" ca="1" si="93"/>
        <v>0</v>
      </c>
      <c r="BR96" s="243">
        <f t="shared" ca="1" si="93"/>
        <v>0</v>
      </c>
      <c r="BS96" s="243">
        <f t="shared" ca="1" si="93"/>
        <v>0</v>
      </c>
      <c r="BT96" s="243">
        <f t="shared" ca="1" si="93"/>
        <v>0</v>
      </c>
      <c r="BU96" s="243">
        <f t="shared" ca="1" si="93"/>
        <v>0</v>
      </c>
      <c r="BV96" s="243">
        <f t="shared" ca="1" si="93"/>
        <v>0</v>
      </c>
      <c r="BW96" s="243">
        <f t="shared" ca="1" si="93"/>
        <v>0</v>
      </c>
      <c r="BX96" s="243">
        <f t="shared" ca="1" si="93"/>
        <v>0</v>
      </c>
      <c r="BY96" s="243">
        <f t="shared" ca="1" si="93"/>
        <v>0</v>
      </c>
      <c r="BZ96" s="243">
        <f t="shared" ca="1" si="93"/>
        <v>0</v>
      </c>
      <c r="CA96" s="243">
        <f t="shared" ca="1" si="93"/>
        <v>0</v>
      </c>
      <c r="CB96" s="243">
        <f t="shared" ca="1" si="93"/>
        <v>0</v>
      </c>
      <c r="CC96" s="243">
        <f t="shared" ca="1" si="93"/>
        <v>0</v>
      </c>
      <c r="CD96" s="243">
        <f t="shared" ca="1" si="93"/>
        <v>0</v>
      </c>
      <c r="CE96" s="243">
        <f t="shared" ca="1" si="93"/>
        <v>0</v>
      </c>
      <c r="CF96" s="243">
        <f t="shared" ca="1" si="93"/>
        <v>0</v>
      </c>
      <c r="CG96" s="243">
        <f t="shared" ca="1" si="93"/>
        <v>0</v>
      </c>
      <c r="CH96" s="243">
        <f t="shared" ca="1" si="93"/>
        <v>0</v>
      </c>
      <c r="CI96" s="243">
        <f t="shared" ca="1" si="93"/>
        <v>0</v>
      </c>
      <c r="CJ96" s="243">
        <f t="shared" ca="1" si="92"/>
        <v>0</v>
      </c>
      <c r="CK96" s="243">
        <f t="shared" ca="1" si="92"/>
        <v>0</v>
      </c>
      <c r="CL96" s="243">
        <f t="shared" ca="1" si="92"/>
        <v>0</v>
      </c>
      <c r="CM96" s="243">
        <f t="shared" ca="1" si="92"/>
        <v>0</v>
      </c>
      <c r="CN96" s="243">
        <f t="shared" ca="1" si="92"/>
        <v>0</v>
      </c>
      <c r="CO96" s="243">
        <f t="shared" ca="1" si="92"/>
        <v>0</v>
      </c>
      <c r="CP96" s="243">
        <f t="shared" ca="1" si="92"/>
        <v>0</v>
      </c>
      <c r="CQ96" s="243">
        <f t="shared" ca="1" si="92"/>
        <v>0</v>
      </c>
      <c r="CR96" s="243">
        <f t="shared" ca="1" si="92"/>
        <v>0</v>
      </c>
      <c r="CS96" s="243">
        <f t="shared" ca="1" si="92"/>
        <v>0</v>
      </c>
      <c r="CT96" s="243">
        <f t="shared" ca="1" si="92"/>
        <v>0</v>
      </c>
      <c r="CU96" s="243">
        <f t="shared" ca="1" si="92"/>
        <v>0</v>
      </c>
      <c r="CV96" s="243">
        <f t="shared" ca="1" si="92"/>
        <v>0</v>
      </c>
      <c r="CW96" s="243">
        <f t="shared" ca="1" si="92"/>
        <v>0</v>
      </c>
      <c r="CX96" s="243">
        <f t="shared" ca="1" si="92"/>
        <v>0</v>
      </c>
      <c r="CY96" s="243">
        <f t="shared" ca="1" si="92"/>
        <v>0</v>
      </c>
      <c r="CZ96" s="243">
        <f t="shared" ca="1" si="92"/>
        <v>0</v>
      </c>
      <c r="DA96" s="243">
        <f t="shared" ca="1" si="92"/>
        <v>0</v>
      </c>
      <c r="DB96" s="243">
        <f t="shared" ca="1" si="92"/>
        <v>0</v>
      </c>
      <c r="DC96" s="243">
        <f t="shared" ca="1" si="92"/>
        <v>0</v>
      </c>
      <c r="DE96" s="113" t="str">
        <f t="shared" ca="1" si="75"/>
        <v>F.6.</v>
      </c>
      <c r="DF96">
        <f t="shared" ca="1" si="89"/>
        <v>1</v>
      </c>
      <c r="DG96">
        <f t="shared" ca="1" si="90"/>
        <v>21</v>
      </c>
      <c r="DH96">
        <v>0</v>
      </c>
    </row>
    <row r="97" spans="1:112" ht="15.75" hidden="1" customHeight="1">
      <c r="A97" s="68">
        <v>85</v>
      </c>
      <c r="B97" s="240" t="str">
        <f t="shared" ca="1" si="71"/>
        <v>F.7.</v>
      </c>
      <c r="C97" s="241" t="str">
        <f t="shared" ca="1" si="72"/>
        <v>Veikla</v>
      </c>
      <c r="D97" s="162"/>
      <c r="E97" s="242">
        <f t="shared" ca="1" si="73"/>
        <v>0.21</v>
      </c>
      <c r="F97" s="171">
        <f ca="1">H97+NPV(FD,I97:INDEX(I97:DC97,PAL))</f>
        <v>0</v>
      </c>
      <c r="G97" s="171">
        <f ca="1">SUMIF($H$5:$DC$5,"&lt;="&amp;PAL,$H97:$DC97)</f>
        <v>0</v>
      </c>
      <c r="H97" s="243">
        <f t="shared" ca="1" si="91"/>
        <v>0</v>
      </c>
      <c r="I97" s="243">
        <f t="shared" ca="1" si="91"/>
        <v>0</v>
      </c>
      <c r="J97" s="243">
        <f t="shared" ca="1" si="91"/>
        <v>0</v>
      </c>
      <c r="K97" s="243">
        <f t="shared" ca="1" si="91"/>
        <v>0</v>
      </c>
      <c r="L97" s="243">
        <f t="shared" ca="1" si="91"/>
        <v>0</v>
      </c>
      <c r="M97" s="243">
        <f t="shared" ca="1" si="91"/>
        <v>0</v>
      </c>
      <c r="N97" s="243">
        <f t="shared" ca="1" si="91"/>
        <v>0</v>
      </c>
      <c r="O97" s="243">
        <f t="shared" ca="1" si="91"/>
        <v>0</v>
      </c>
      <c r="P97" s="243">
        <f t="shared" ca="1" si="91"/>
        <v>0</v>
      </c>
      <c r="Q97" s="243">
        <f t="shared" ca="1" si="91"/>
        <v>0</v>
      </c>
      <c r="R97" s="243">
        <f t="shared" ca="1" si="91"/>
        <v>0</v>
      </c>
      <c r="S97" s="243">
        <f t="shared" ca="1" si="91"/>
        <v>0</v>
      </c>
      <c r="T97" s="243">
        <f t="shared" ca="1" si="91"/>
        <v>0</v>
      </c>
      <c r="U97" s="243">
        <f t="shared" ca="1" si="91"/>
        <v>0</v>
      </c>
      <c r="V97" s="243">
        <f t="shared" ca="1" si="91"/>
        <v>0</v>
      </c>
      <c r="W97" s="243">
        <f t="shared" ca="1" si="91"/>
        <v>0</v>
      </c>
      <c r="X97" s="243">
        <f t="shared" ca="1" si="93"/>
        <v>0</v>
      </c>
      <c r="Y97" s="243">
        <f t="shared" ca="1" si="93"/>
        <v>0</v>
      </c>
      <c r="Z97" s="243">
        <f t="shared" ca="1" si="93"/>
        <v>0</v>
      </c>
      <c r="AA97" s="243">
        <f t="shared" ca="1" si="93"/>
        <v>0</v>
      </c>
      <c r="AB97" s="243">
        <f t="shared" ca="1" si="93"/>
        <v>0</v>
      </c>
      <c r="AC97" s="243">
        <f t="shared" ca="1" si="93"/>
        <v>0</v>
      </c>
      <c r="AD97" s="243">
        <f t="shared" ca="1" si="93"/>
        <v>0</v>
      </c>
      <c r="AE97" s="243">
        <f t="shared" ca="1" si="93"/>
        <v>0</v>
      </c>
      <c r="AF97" s="243">
        <f t="shared" ca="1" si="93"/>
        <v>0</v>
      </c>
      <c r="AG97" s="243">
        <f t="shared" ca="1" si="93"/>
        <v>0</v>
      </c>
      <c r="AH97" s="243">
        <f t="shared" ca="1" si="93"/>
        <v>0</v>
      </c>
      <c r="AI97" s="243">
        <f t="shared" ca="1" si="93"/>
        <v>0</v>
      </c>
      <c r="AJ97" s="243">
        <f t="shared" ca="1" si="93"/>
        <v>0</v>
      </c>
      <c r="AK97" s="243">
        <f t="shared" ca="1" si="93"/>
        <v>0</v>
      </c>
      <c r="AL97" s="243">
        <f t="shared" ca="1" si="93"/>
        <v>0</v>
      </c>
      <c r="AM97" s="243">
        <f t="shared" ca="1" si="93"/>
        <v>0</v>
      </c>
      <c r="AN97" s="243">
        <f t="shared" ca="1" si="93"/>
        <v>0</v>
      </c>
      <c r="AO97" s="243">
        <f t="shared" ca="1" si="93"/>
        <v>0</v>
      </c>
      <c r="AP97" s="243">
        <f t="shared" ca="1" si="93"/>
        <v>0</v>
      </c>
      <c r="AQ97" s="243">
        <f t="shared" ca="1" si="93"/>
        <v>0</v>
      </c>
      <c r="AR97" s="243">
        <f t="shared" ca="1" si="93"/>
        <v>0</v>
      </c>
      <c r="AS97" s="243">
        <f t="shared" ca="1" si="93"/>
        <v>0</v>
      </c>
      <c r="AT97" s="243">
        <f t="shared" ca="1" si="93"/>
        <v>0</v>
      </c>
      <c r="AU97" s="243">
        <f t="shared" ca="1" si="93"/>
        <v>0</v>
      </c>
      <c r="AV97" s="243">
        <f t="shared" ca="1" si="93"/>
        <v>0</v>
      </c>
      <c r="AW97" s="243">
        <f t="shared" ca="1" si="93"/>
        <v>0</v>
      </c>
      <c r="AX97" s="243">
        <f t="shared" ca="1" si="93"/>
        <v>0</v>
      </c>
      <c r="AY97" s="243">
        <f t="shared" ca="1" si="93"/>
        <v>0</v>
      </c>
      <c r="AZ97" s="243">
        <f t="shared" ca="1" si="93"/>
        <v>0</v>
      </c>
      <c r="BA97" s="243">
        <f t="shared" ca="1" si="93"/>
        <v>0</v>
      </c>
      <c r="BB97" s="243">
        <f t="shared" ca="1" si="93"/>
        <v>0</v>
      </c>
      <c r="BC97" s="243">
        <f t="shared" ca="1" si="93"/>
        <v>0</v>
      </c>
      <c r="BD97" s="243">
        <f t="shared" ca="1" si="93"/>
        <v>0</v>
      </c>
      <c r="BE97" s="243">
        <f t="shared" ca="1" si="93"/>
        <v>0</v>
      </c>
      <c r="BF97" s="243">
        <f t="shared" ca="1" si="93"/>
        <v>0</v>
      </c>
      <c r="BG97" s="243">
        <f t="shared" ca="1" si="93"/>
        <v>0</v>
      </c>
      <c r="BH97" s="243">
        <f t="shared" ca="1" si="93"/>
        <v>0</v>
      </c>
      <c r="BI97" s="243">
        <f t="shared" ca="1" si="93"/>
        <v>0</v>
      </c>
      <c r="BJ97" s="243">
        <f t="shared" ca="1" si="93"/>
        <v>0</v>
      </c>
      <c r="BK97" s="243">
        <f t="shared" ca="1" si="93"/>
        <v>0</v>
      </c>
      <c r="BL97" s="243">
        <f t="shared" ca="1" si="93"/>
        <v>0</v>
      </c>
      <c r="BM97" s="243">
        <f t="shared" ca="1" si="93"/>
        <v>0</v>
      </c>
      <c r="BN97" s="243">
        <f t="shared" ca="1" si="93"/>
        <v>0</v>
      </c>
      <c r="BO97" s="243">
        <f t="shared" ca="1" si="93"/>
        <v>0</v>
      </c>
      <c r="BP97" s="243">
        <f t="shared" ca="1" si="93"/>
        <v>0</v>
      </c>
      <c r="BQ97" s="243">
        <f t="shared" ca="1" si="93"/>
        <v>0</v>
      </c>
      <c r="BR97" s="243">
        <f t="shared" ca="1" si="93"/>
        <v>0</v>
      </c>
      <c r="BS97" s="243">
        <f t="shared" ca="1" si="93"/>
        <v>0</v>
      </c>
      <c r="BT97" s="243">
        <f t="shared" ca="1" si="93"/>
        <v>0</v>
      </c>
      <c r="BU97" s="243">
        <f t="shared" ca="1" si="93"/>
        <v>0</v>
      </c>
      <c r="BV97" s="243">
        <f t="shared" ca="1" si="93"/>
        <v>0</v>
      </c>
      <c r="BW97" s="243">
        <f t="shared" ca="1" si="93"/>
        <v>0</v>
      </c>
      <c r="BX97" s="243">
        <f t="shared" ca="1" si="93"/>
        <v>0</v>
      </c>
      <c r="BY97" s="243">
        <f t="shared" ca="1" si="93"/>
        <v>0</v>
      </c>
      <c r="BZ97" s="243">
        <f t="shared" ca="1" si="93"/>
        <v>0</v>
      </c>
      <c r="CA97" s="243">
        <f t="shared" ca="1" si="93"/>
        <v>0</v>
      </c>
      <c r="CB97" s="243">
        <f t="shared" ca="1" si="93"/>
        <v>0</v>
      </c>
      <c r="CC97" s="243">
        <f t="shared" ca="1" si="93"/>
        <v>0</v>
      </c>
      <c r="CD97" s="243">
        <f t="shared" ca="1" si="93"/>
        <v>0</v>
      </c>
      <c r="CE97" s="243">
        <f t="shared" ca="1" si="93"/>
        <v>0</v>
      </c>
      <c r="CF97" s="243">
        <f t="shared" ca="1" si="93"/>
        <v>0</v>
      </c>
      <c r="CG97" s="243">
        <f t="shared" ca="1" si="93"/>
        <v>0</v>
      </c>
      <c r="CH97" s="243">
        <f t="shared" ca="1" si="93"/>
        <v>0</v>
      </c>
      <c r="CI97" s="243">
        <f t="shared" ca="1" si="93"/>
        <v>0</v>
      </c>
      <c r="CJ97" s="243">
        <f t="shared" ca="1" si="92"/>
        <v>0</v>
      </c>
      <c r="CK97" s="243">
        <f t="shared" ca="1" si="92"/>
        <v>0</v>
      </c>
      <c r="CL97" s="243">
        <f t="shared" ca="1" si="92"/>
        <v>0</v>
      </c>
      <c r="CM97" s="243">
        <f t="shared" ca="1" si="92"/>
        <v>0</v>
      </c>
      <c r="CN97" s="243">
        <f t="shared" ca="1" si="92"/>
        <v>0</v>
      </c>
      <c r="CO97" s="243">
        <f t="shared" ca="1" si="92"/>
        <v>0</v>
      </c>
      <c r="CP97" s="243">
        <f t="shared" ca="1" si="92"/>
        <v>0</v>
      </c>
      <c r="CQ97" s="243">
        <f t="shared" ca="1" si="92"/>
        <v>0</v>
      </c>
      <c r="CR97" s="243">
        <f t="shared" ca="1" si="92"/>
        <v>0</v>
      </c>
      <c r="CS97" s="243">
        <f t="shared" ca="1" si="92"/>
        <v>0</v>
      </c>
      <c r="CT97" s="243">
        <f t="shared" ca="1" si="92"/>
        <v>0</v>
      </c>
      <c r="CU97" s="243">
        <f t="shared" ca="1" si="92"/>
        <v>0</v>
      </c>
      <c r="CV97" s="243">
        <f t="shared" ca="1" si="92"/>
        <v>0</v>
      </c>
      <c r="CW97" s="243">
        <f t="shared" ca="1" si="92"/>
        <v>0</v>
      </c>
      <c r="CX97" s="243">
        <f t="shared" ca="1" si="92"/>
        <v>0</v>
      </c>
      <c r="CY97" s="243">
        <f t="shared" ca="1" si="92"/>
        <v>0</v>
      </c>
      <c r="CZ97" s="243">
        <f t="shared" ca="1" si="92"/>
        <v>0</v>
      </c>
      <c r="DA97" s="243">
        <f t="shared" ca="1" si="92"/>
        <v>0</v>
      </c>
      <c r="DB97" s="243">
        <f t="shared" ca="1" si="92"/>
        <v>0</v>
      </c>
      <c r="DC97" s="243">
        <f t="shared" ca="1" si="92"/>
        <v>0</v>
      </c>
      <c r="DE97" s="113" t="str">
        <f t="shared" ca="1" si="75"/>
        <v>F.7.</v>
      </c>
      <c r="DF97">
        <f t="shared" ca="1" si="89"/>
        <v>1</v>
      </c>
      <c r="DG97">
        <f t="shared" ca="1" si="90"/>
        <v>21</v>
      </c>
      <c r="DH97">
        <v>0</v>
      </c>
    </row>
    <row r="98" spans="1:112" ht="15.75" hidden="1" customHeight="1">
      <c r="A98" s="68">
        <v>86</v>
      </c>
      <c r="B98" s="240" t="str">
        <f t="shared" ca="1" si="71"/>
        <v>F.8.</v>
      </c>
      <c r="C98" s="241" t="str">
        <f t="shared" ca="1" si="72"/>
        <v>Veikla</v>
      </c>
      <c r="D98" s="162"/>
      <c r="E98" s="242">
        <f t="shared" ca="1" si="73"/>
        <v>0.21</v>
      </c>
      <c r="F98" s="171">
        <f ca="1">H98+NPV(FD,I98:INDEX(I98:DC98,PAL))</f>
        <v>0</v>
      </c>
      <c r="G98" s="171">
        <f ca="1">SUMIF($H$5:$DC$5,"&lt;="&amp;PAL,$H98:$DC98)</f>
        <v>0</v>
      </c>
      <c r="H98" s="243">
        <f t="shared" ca="1" si="91"/>
        <v>0</v>
      </c>
      <c r="I98" s="243">
        <f t="shared" ca="1" si="91"/>
        <v>0</v>
      </c>
      <c r="J98" s="243">
        <f t="shared" ca="1" si="91"/>
        <v>0</v>
      </c>
      <c r="K98" s="243">
        <f t="shared" ca="1" si="91"/>
        <v>0</v>
      </c>
      <c r="L98" s="243">
        <f t="shared" ca="1" si="91"/>
        <v>0</v>
      </c>
      <c r="M98" s="243">
        <f t="shared" ca="1" si="91"/>
        <v>0</v>
      </c>
      <c r="N98" s="243">
        <f t="shared" ca="1" si="91"/>
        <v>0</v>
      </c>
      <c r="O98" s="243">
        <f t="shared" ca="1" si="91"/>
        <v>0</v>
      </c>
      <c r="P98" s="243">
        <f t="shared" ca="1" si="91"/>
        <v>0</v>
      </c>
      <c r="Q98" s="243">
        <f t="shared" ca="1" si="91"/>
        <v>0</v>
      </c>
      <c r="R98" s="243">
        <f t="shared" ca="1" si="91"/>
        <v>0</v>
      </c>
      <c r="S98" s="243">
        <f t="shared" ca="1" si="91"/>
        <v>0</v>
      </c>
      <c r="T98" s="243">
        <f t="shared" ca="1" si="91"/>
        <v>0</v>
      </c>
      <c r="U98" s="243">
        <f t="shared" ca="1" si="91"/>
        <v>0</v>
      </c>
      <c r="V98" s="243">
        <f t="shared" ca="1" si="91"/>
        <v>0</v>
      </c>
      <c r="W98" s="243">
        <f t="shared" ca="1" si="91"/>
        <v>0</v>
      </c>
      <c r="X98" s="243">
        <f t="shared" ca="1" si="93"/>
        <v>0</v>
      </c>
      <c r="Y98" s="243">
        <f t="shared" ca="1" si="93"/>
        <v>0</v>
      </c>
      <c r="Z98" s="243">
        <f t="shared" ca="1" si="93"/>
        <v>0</v>
      </c>
      <c r="AA98" s="243">
        <f t="shared" ca="1" si="93"/>
        <v>0</v>
      </c>
      <c r="AB98" s="243">
        <f t="shared" ca="1" si="93"/>
        <v>0</v>
      </c>
      <c r="AC98" s="243">
        <f t="shared" ca="1" si="93"/>
        <v>0</v>
      </c>
      <c r="AD98" s="243">
        <f t="shared" ca="1" si="93"/>
        <v>0</v>
      </c>
      <c r="AE98" s="243">
        <f t="shared" ca="1" si="93"/>
        <v>0</v>
      </c>
      <c r="AF98" s="243">
        <f t="shared" ca="1" si="93"/>
        <v>0</v>
      </c>
      <c r="AG98" s="243">
        <f t="shared" ca="1" si="93"/>
        <v>0</v>
      </c>
      <c r="AH98" s="243">
        <f t="shared" ca="1" si="93"/>
        <v>0</v>
      </c>
      <c r="AI98" s="243">
        <f t="shared" ca="1" si="93"/>
        <v>0</v>
      </c>
      <c r="AJ98" s="243">
        <f t="shared" ca="1" si="93"/>
        <v>0</v>
      </c>
      <c r="AK98" s="243">
        <f t="shared" ca="1" si="93"/>
        <v>0</v>
      </c>
      <c r="AL98" s="243">
        <f t="shared" ca="1" si="93"/>
        <v>0</v>
      </c>
      <c r="AM98" s="243">
        <f t="shared" ca="1" si="93"/>
        <v>0</v>
      </c>
      <c r="AN98" s="243">
        <f t="shared" ca="1" si="93"/>
        <v>0</v>
      </c>
      <c r="AO98" s="243">
        <f t="shared" ca="1" si="93"/>
        <v>0</v>
      </c>
      <c r="AP98" s="243">
        <f t="shared" ca="1" si="93"/>
        <v>0</v>
      </c>
      <c r="AQ98" s="243">
        <f t="shared" ca="1" si="93"/>
        <v>0</v>
      </c>
      <c r="AR98" s="243">
        <f t="shared" ca="1" si="93"/>
        <v>0</v>
      </c>
      <c r="AS98" s="243">
        <f t="shared" ca="1" si="93"/>
        <v>0</v>
      </c>
      <c r="AT98" s="243">
        <f t="shared" ca="1" si="93"/>
        <v>0</v>
      </c>
      <c r="AU98" s="243">
        <f t="shared" ca="1" si="93"/>
        <v>0</v>
      </c>
      <c r="AV98" s="243">
        <f t="shared" ca="1" si="93"/>
        <v>0</v>
      </c>
      <c r="AW98" s="243">
        <f t="shared" ca="1" si="93"/>
        <v>0</v>
      </c>
      <c r="AX98" s="243">
        <f t="shared" ca="1" si="93"/>
        <v>0</v>
      </c>
      <c r="AY98" s="243">
        <f t="shared" ca="1" si="93"/>
        <v>0</v>
      </c>
      <c r="AZ98" s="243">
        <f t="shared" ca="1" si="93"/>
        <v>0</v>
      </c>
      <c r="BA98" s="243">
        <f t="shared" ca="1" si="93"/>
        <v>0</v>
      </c>
      <c r="BB98" s="243">
        <f t="shared" ca="1" si="93"/>
        <v>0</v>
      </c>
      <c r="BC98" s="243">
        <f t="shared" ca="1" si="93"/>
        <v>0</v>
      </c>
      <c r="BD98" s="243">
        <f t="shared" ca="1" si="93"/>
        <v>0</v>
      </c>
      <c r="BE98" s="243">
        <f t="shared" ca="1" si="93"/>
        <v>0</v>
      </c>
      <c r="BF98" s="243">
        <f t="shared" ca="1" si="93"/>
        <v>0</v>
      </c>
      <c r="BG98" s="243">
        <f t="shared" ca="1" si="93"/>
        <v>0</v>
      </c>
      <c r="BH98" s="243">
        <f t="shared" ca="1" si="93"/>
        <v>0</v>
      </c>
      <c r="BI98" s="243">
        <f t="shared" ca="1" si="93"/>
        <v>0</v>
      </c>
      <c r="BJ98" s="243">
        <f t="shared" ca="1" si="93"/>
        <v>0</v>
      </c>
      <c r="BK98" s="243">
        <f t="shared" ca="1" si="93"/>
        <v>0</v>
      </c>
      <c r="BL98" s="243">
        <f t="shared" ca="1" si="93"/>
        <v>0</v>
      </c>
      <c r="BM98" s="243">
        <f t="shared" ca="1" si="93"/>
        <v>0</v>
      </c>
      <c r="BN98" s="243">
        <f t="shared" ca="1" si="93"/>
        <v>0</v>
      </c>
      <c r="BO98" s="243">
        <f t="shared" ca="1" si="93"/>
        <v>0</v>
      </c>
      <c r="BP98" s="243">
        <f t="shared" ca="1" si="93"/>
        <v>0</v>
      </c>
      <c r="BQ98" s="243">
        <f t="shared" ca="1" si="93"/>
        <v>0</v>
      </c>
      <c r="BR98" s="243">
        <f t="shared" ca="1" si="93"/>
        <v>0</v>
      </c>
      <c r="BS98" s="243">
        <f t="shared" ca="1" si="93"/>
        <v>0</v>
      </c>
      <c r="BT98" s="243">
        <f t="shared" ca="1" si="93"/>
        <v>0</v>
      </c>
      <c r="BU98" s="243">
        <f t="shared" ca="1" si="93"/>
        <v>0</v>
      </c>
      <c r="BV98" s="243">
        <f t="shared" ca="1" si="93"/>
        <v>0</v>
      </c>
      <c r="BW98" s="243">
        <f t="shared" ca="1" si="93"/>
        <v>0</v>
      </c>
      <c r="BX98" s="243">
        <f t="shared" ca="1" si="93"/>
        <v>0</v>
      </c>
      <c r="BY98" s="243">
        <f t="shared" ca="1" si="93"/>
        <v>0</v>
      </c>
      <c r="BZ98" s="243">
        <f t="shared" ca="1" si="93"/>
        <v>0</v>
      </c>
      <c r="CA98" s="243">
        <f t="shared" ca="1" si="93"/>
        <v>0</v>
      </c>
      <c r="CB98" s="243">
        <f t="shared" ca="1" si="93"/>
        <v>0</v>
      </c>
      <c r="CC98" s="243">
        <f t="shared" ca="1" si="93"/>
        <v>0</v>
      </c>
      <c r="CD98" s="243">
        <f t="shared" ca="1" si="93"/>
        <v>0</v>
      </c>
      <c r="CE98" s="243">
        <f t="shared" ca="1" si="93"/>
        <v>0</v>
      </c>
      <c r="CF98" s="243">
        <f t="shared" ca="1" si="93"/>
        <v>0</v>
      </c>
      <c r="CG98" s="243">
        <f t="shared" ca="1" si="93"/>
        <v>0</v>
      </c>
      <c r="CH98" s="243">
        <f t="shared" ca="1" si="93"/>
        <v>0</v>
      </c>
      <c r="CI98" s="243">
        <f t="shared" ca="1" si="93"/>
        <v>0</v>
      </c>
      <c r="CJ98" s="243">
        <f t="shared" ca="1" si="92"/>
        <v>0</v>
      </c>
      <c r="CK98" s="243">
        <f t="shared" ca="1" si="92"/>
        <v>0</v>
      </c>
      <c r="CL98" s="243">
        <f t="shared" ca="1" si="92"/>
        <v>0</v>
      </c>
      <c r="CM98" s="243">
        <f t="shared" ca="1" si="92"/>
        <v>0</v>
      </c>
      <c r="CN98" s="243">
        <f t="shared" ca="1" si="92"/>
        <v>0</v>
      </c>
      <c r="CO98" s="243">
        <f t="shared" ca="1" si="92"/>
        <v>0</v>
      </c>
      <c r="CP98" s="243">
        <f t="shared" ca="1" si="92"/>
        <v>0</v>
      </c>
      <c r="CQ98" s="243">
        <f t="shared" ca="1" si="92"/>
        <v>0</v>
      </c>
      <c r="CR98" s="243">
        <f t="shared" ca="1" si="92"/>
        <v>0</v>
      </c>
      <c r="CS98" s="243">
        <f t="shared" ca="1" si="92"/>
        <v>0</v>
      </c>
      <c r="CT98" s="243">
        <f t="shared" ca="1" si="92"/>
        <v>0</v>
      </c>
      <c r="CU98" s="243">
        <f t="shared" ca="1" si="92"/>
        <v>0</v>
      </c>
      <c r="CV98" s="243">
        <f t="shared" ca="1" si="92"/>
        <v>0</v>
      </c>
      <c r="CW98" s="243">
        <f t="shared" ca="1" si="92"/>
        <v>0</v>
      </c>
      <c r="CX98" s="243">
        <f t="shared" ca="1" si="92"/>
        <v>0</v>
      </c>
      <c r="CY98" s="243">
        <f t="shared" ca="1" si="92"/>
        <v>0</v>
      </c>
      <c r="CZ98" s="243">
        <f t="shared" ca="1" si="92"/>
        <v>0</v>
      </c>
      <c r="DA98" s="243">
        <f t="shared" ca="1" si="92"/>
        <v>0</v>
      </c>
      <c r="DB98" s="243">
        <f t="shared" ca="1" si="92"/>
        <v>0</v>
      </c>
      <c r="DC98" s="243">
        <f t="shared" ca="1" si="92"/>
        <v>0</v>
      </c>
      <c r="DE98" s="113" t="str">
        <f t="shared" ca="1" si="75"/>
        <v>F.8.</v>
      </c>
      <c r="DF98">
        <f t="shared" ca="1" si="89"/>
        <v>1</v>
      </c>
      <c r="DG98">
        <f t="shared" ca="1" si="90"/>
        <v>21</v>
      </c>
      <c r="DH98">
        <v>0</v>
      </c>
    </row>
    <row r="99" spans="1:112" ht="15.75" hidden="1" customHeight="1">
      <c r="A99" s="68">
        <v>87</v>
      </c>
      <c r="B99" s="240" t="str">
        <f t="shared" ca="1" si="71"/>
        <v>F.9.</v>
      </c>
      <c r="C99" s="241" t="str">
        <f t="shared" ca="1" si="72"/>
        <v>Investicijos (privataus ir NVO sektoriaus)</v>
      </c>
      <c r="D99" s="162"/>
      <c r="E99" s="242">
        <f t="shared" ca="1" si="73"/>
        <v>0.21</v>
      </c>
      <c r="F99" s="171">
        <f ca="1">H99+NPV(FD,I99:INDEX(I99:DC99,PAL))</f>
        <v>0</v>
      </c>
      <c r="G99" s="171">
        <f ca="1">SUMIF($H$5:$DC$5,"&lt;="&amp;PAL,$H99:$DC99)</f>
        <v>0</v>
      </c>
      <c r="H99" s="243">
        <f t="shared" ca="1" si="91"/>
        <v>0</v>
      </c>
      <c r="I99" s="243">
        <f t="shared" ca="1" si="91"/>
        <v>0</v>
      </c>
      <c r="J99" s="243">
        <f t="shared" ca="1" si="91"/>
        <v>0</v>
      </c>
      <c r="K99" s="243">
        <f t="shared" ca="1" si="91"/>
        <v>0</v>
      </c>
      <c r="L99" s="243">
        <f t="shared" ca="1" si="91"/>
        <v>0</v>
      </c>
      <c r="M99" s="243">
        <f t="shared" ca="1" si="91"/>
        <v>0</v>
      </c>
      <c r="N99" s="243">
        <f t="shared" ca="1" si="91"/>
        <v>0</v>
      </c>
      <c r="O99" s="243">
        <f t="shared" ca="1" si="91"/>
        <v>0</v>
      </c>
      <c r="P99" s="243">
        <f t="shared" ca="1" si="91"/>
        <v>0</v>
      </c>
      <c r="Q99" s="243">
        <f t="shared" ca="1" si="91"/>
        <v>0</v>
      </c>
      <c r="R99" s="243">
        <f t="shared" ca="1" si="91"/>
        <v>0</v>
      </c>
      <c r="S99" s="243">
        <f t="shared" ca="1" si="91"/>
        <v>0</v>
      </c>
      <c r="T99" s="243">
        <f t="shared" ca="1" si="91"/>
        <v>0</v>
      </c>
      <c r="U99" s="243">
        <f t="shared" ca="1" si="91"/>
        <v>0</v>
      </c>
      <c r="V99" s="243">
        <f t="shared" ca="1" si="91"/>
        <v>0</v>
      </c>
      <c r="W99" s="243">
        <f t="shared" ca="1" si="91"/>
        <v>0</v>
      </c>
      <c r="X99" s="243">
        <f t="shared" ca="1" si="93"/>
        <v>0</v>
      </c>
      <c r="Y99" s="243">
        <f t="shared" ca="1" si="93"/>
        <v>0</v>
      </c>
      <c r="Z99" s="243">
        <f t="shared" ca="1" si="93"/>
        <v>0</v>
      </c>
      <c r="AA99" s="243">
        <f t="shared" ca="1" si="93"/>
        <v>0</v>
      </c>
      <c r="AB99" s="243">
        <f t="shared" ca="1" si="93"/>
        <v>0</v>
      </c>
      <c r="AC99" s="243">
        <f t="shared" ca="1" si="93"/>
        <v>0</v>
      </c>
      <c r="AD99" s="243">
        <f t="shared" ca="1" si="93"/>
        <v>0</v>
      </c>
      <c r="AE99" s="243">
        <f t="shared" ca="1" si="93"/>
        <v>0</v>
      </c>
      <c r="AF99" s="243">
        <f t="shared" ca="1" si="93"/>
        <v>0</v>
      </c>
      <c r="AG99" s="243">
        <f t="shared" ca="1" si="93"/>
        <v>0</v>
      </c>
      <c r="AH99" s="243">
        <f t="shared" ca="1" si="93"/>
        <v>0</v>
      </c>
      <c r="AI99" s="243">
        <f t="shared" ca="1" si="93"/>
        <v>0</v>
      </c>
      <c r="AJ99" s="243">
        <f t="shared" ca="1" si="93"/>
        <v>0</v>
      </c>
      <c r="AK99" s="243">
        <f t="shared" ca="1" si="93"/>
        <v>0</v>
      </c>
      <c r="AL99" s="243">
        <f t="shared" ca="1" si="93"/>
        <v>0</v>
      </c>
      <c r="AM99" s="243">
        <f t="shared" ca="1" si="93"/>
        <v>0</v>
      </c>
      <c r="AN99" s="243">
        <f t="shared" ca="1" si="93"/>
        <v>0</v>
      </c>
      <c r="AO99" s="243">
        <f t="shared" ca="1" si="93"/>
        <v>0</v>
      </c>
      <c r="AP99" s="243">
        <f t="shared" ca="1" si="93"/>
        <v>0</v>
      </c>
      <c r="AQ99" s="243">
        <f t="shared" ca="1" si="93"/>
        <v>0</v>
      </c>
      <c r="AR99" s="243">
        <f t="shared" ca="1" si="93"/>
        <v>0</v>
      </c>
      <c r="AS99" s="243">
        <f t="shared" ca="1" si="93"/>
        <v>0</v>
      </c>
      <c r="AT99" s="243">
        <f t="shared" ca="1" si="93"/>
        <v>0</v>
      </c>
      <c r="AU99" s="243">
        <f t="shared" ca="1" si="93"/>
        <v>0</v>
      </c>
      <c r="AV99" s="243">
        <f t="shared" ca="1" si="93"/>
        <v>0</v>
      </c>
      <c r="AW99" s="243">
        <f t="shared" ca="1" si="93"/>
        <v>0</v>
      </c>
      <c r="AX99" s="243">
        <f t="shared" ca="1" si="93"/>
        <v>0</v>
      </c>
      <c r="AY99" s="243">
        <f t="shared" ca="1" si="93"/>
        <v>0</v>
      </c>
      <c r="AZ99" s="243">
        <f t="shared" ca="1" si="93"/>
        <v>0</v>
      </c>
      <c r="BA99" s="243">
        <f t="shared" ca="1" si="93"/>
        <v>0</v>
      </c>
      <c r="BB99" s="243">
        <f t="shared" ca="1" si="93"/>
        <v>0</v>
      </c>
      <c r="BC99" s="243">
        <f t="shared" ca="1" si="93"/>
        <v>0</v>
      </c>
      <c r="BD99" s="243">
        <f t="shared" ca="1" si="93"/>
        <v>0</v>
      </c>
      <c r="BE99" s="243">
        <f t="shared" ca="1" si="93"/>
        <v>0</v>
      </c>
      <c r="BF99" s="243">
        <f t="shared" ca="1" si="93"/>
        <v>0</v>
      </c>
      <c r="BG99" s="243">
        <f t="shared" ca="1" si="93"/>
        <v>0</v>
      </c>
      <c r="BH99" s="243">
        <f t="shared" ca="1" si="93"/>
        <v>0</v>
      </c>
      <c r="BI99" s="243">
        <f t="shared" ca="1" si="93"/>
        <v>0</v>
      </c>
      <c r="BJ99" s="243">
        <f t="shared" ca="1" si="93"/>
        <v>0</v>
      </c>
      <c r="BK99" s="243">
        <f t="shared" ca="1" si="93"/>
        <v>0</v>
      </c>
      <c r="BL99" s="243">
        <f t="shared" ca="1" si="93"/>
        <v>0</v>
      </c>
      <c r="BM99" s="243">
        <f t="shared" ca="1" si="93"/>
        <v>0</v>
      </c>
      <c r="BN99" s="243">
        <f t="shared" ca="1" si="93"/>
        <v>0</v>
      </c>
      <c r="BO99" s="243">
        <f t="shared" ca="1" si="93"/>
        <v>0</v>
      </c>
      <c r="BP99" s="243">
        <f t="shared" ca="1" si="93"/>
        <v>0</v>
      </c>
      <c r="BQ99" s="243">
        <f t="shared" ca="1" si="93"/>
        <v>0</v>
      </c>
      <c r="BR99" s="243">
        <f t="shared" ca="1" si="93"/>
        <v>0</v>
      </c>
      <c r="BS99" s="243">
        <f t="shared" ca="1" si="93"/>
        <v>0</v>
      </c>
      <c r="BT99" s="243">
        <f t="shared" ca="1" si="93"/>
        <v>0</v>
      </c>
      <c r="BU99" s="243">
        <f t="shared" ca="1" si="93"/>
        <v>0</v>
      </c>
      <c r="BV99" s="243">
        <f t="shared" ca="1" si="93"/>
        <v>0</v>
      </c>
      <c r="BW99" s="243">
        <f t="shared" ca="1" si="93"/>
        <v>0</v>
      </c>
      <c r="BX99" s="243">
        <f t="shared" ca="1" si="93"/>
        <v>0</v>
      </c>
      <c r="BY99" s="243">
        <f t="shared" ca="1" si="93"/>
        <v>0</v>
      </c>
      <c r="BZ99" s="243">
        <f t="shared" ca="1" si="93"/>
        <v>0</v>
      </c>
      <c r="CA99" s="243">
        <f t="shared" ca="1" si="93"/>
        <v>0</v>
      </c>
      <c r="CB99" s="243">
        <f t="shared" ca="1" si="93"/>
        <v>0</v>
      </c>
      <c r="CC99" s="243">
        <f t="shared" ca="1" si="93"/>
        <v>0</v>
      </c>
      <c r="CD99" s="243">
        <f t="shared" ca="1" si="93"/>
        <v>0</v>
      </c>
      <c r="CE99" s="243">
        <f t="shared" ca="1" si="93"/>
        <v>0</v>
      </c>
      <c r="CF99" s="243">
        <f t="shared" ca="1" si="93"/>
        <v>0</v>
      </c>
      <c r="CG99" s="243">
        <f t="shared" ca="1" si="93"/>
        <v>0</v>
      </c>
      <c r="CH99" s="243">
        <f t="shared" ca="1" si="93"/>
        <v>0</v>
      </c>
      <c r="CI99" s="243">
        <f t="shared" ref="CI99:DC102" ca="1" si="94">OFFSET(INDIRECT("'"&amp;Opt_alt&amp;"'!H12"),$A99,CI$5)*$DF99</f>
        <v>0</v>
      </c>
      <c r="CJ99" s="243">
        <f t="shared" ca="1" si="94"/>
        <v>0</v>
      </c>
      <c r="CK99" s="243">
        <f t="shared" ca="1" si="94"/>
        <v>0</v>
      </c>
      <c r="CL99" s="243">
        <f t="shared" ca="1" si="94"/>
        <v>0</v>
      </c>
      <c r="CM99" s="243">
        <f t="shared" ca="1" si="94"/>
        <v>0</v>
      </c>
      <c r="CN99" s="243">
        <f t="shared" ca="1" si="94"/>
        <v>0</v>
      </c>
      <c r="CO99" s="243">
        <f t="shared" ca="1" si="94"/>
        <v>0</v>
      </c>
      <c r="CP99" s="243">
        <f t="shared" ca="1" si="94"/>
        <v>0</v>
      </c>
      <c r="CQ99" s="243">
        <f t="shared" ca="1" si="94"/>
        <v>0</v>
      </c>
      <c r="CR99" s="243">
        <f t="shared" ca="1" si="94"/>
        <v>0</v>
      </c>
      <c r="CS99" s="243">
        <f t="shared" ca="1" si="94"/>
        <v>0</v>
      </c>
      <c r="CT99" s="243">
        <f t="shared" ca="1" si="94"/>
        <v>0</v>
      </c>
      <c r="CU99" s="243">
        <f t="shared" ca="1" si="94"/>
        <v>0</v>
      </c>
      <c r="CV99" s="243">
        <f t="shared" ca="1" si="94"/>
        <v>0</v>
      </c>
      <c r="CW99" s="243">
        <f t="shared" ca="1" si="94"/>
        <v>0</v>
      </c>
      <c r="CX99" s="243">
        <f t="shared" ca="1" si="94"/>
        <v>0</v>
      </c>
      <c r="CY99" s="243">
        <f t="shared" ca="1" si="94"/>
        <v>0</v>
      </c>
      <c r="CZ99" s="243">
        <f t="shared" ca="1" si="94"/>
        <v>0</v>
      </c>
      <c r="DA99" s="243">
        <f t="shared" ca="1" si="94"/>
        <v>0</v>
      </c>
      <c r="DB99" s="243">
        <f t="shared" ca="1" si="94"/>
        <v>0</v>
      </c>
      <c r="DC99" s="243">
        <f t="shared" ca="1" si="94"/>
        <v>0</v>
      </c>
      <c r="DE99" s="113" t="str">
        <f t="shared" ca="1" si="75"/>
        <v>F.9.</v>
      </c>
      <c r="DF99">
        <f t="shared" ca="1" si="89"/>
        <v>1</v>
      </c>
      <c r="DG99">
        <f t="shared" ca="1" si="90"/>
        <v>21</v>
      </c>
      <c r="DH99">
        <v>0</v>
      </c>
    </row>
    <row r="100" spans="1:112" hidden="1">
      <c r="A100" s="68">
        <v>88</v>
      </c>
      <c r="B100" s="240" t="str">
        <f t="shared" ca="1" si="71"/>
        <v>F.10.</v>
      </c>
      <c r="C100" s="241" t="str">
        <f t="shared" ca="1" si="72"/>
        <v>Reinvesticijos (po priemonės įgyvendinimo) (privataus ir NVO sektoriaus)</v>
      </c>
      <c r="D100" s="231"/>
      <c r="E100" s="247">
        <f t="shared" ca="1" si="73"/>
        <v>0.21</v>
      </c>
      <c r="F100" s="171">
        <f ca="1">H100+NPV(FD,I100:INDEX(I100:DC100,PAL))</f>
        <v>0</v>
      </c>
      <c r="G100" s="171">
        <f ca="1">SUMIF($H$5:$DC$5,"&lt;="&amp;PAL,$H100:$DC100)</f>
        <v>0</v>
      </c>
      <c r="H100" s="243">
        <f t="shared" ca="1" si="91"/>
        <v>0</v>
      </c>
      <c r="I100" s="243">
        <f t="shared" ca="1" si="91"/>
        <v>0</v>
      </c>
      <c r="J100" s="243">
        <f t="shared" ca="1" si="91"/>
        <v>0</v>
      </c>
      <c r="K100" s="243">
        <f t="shared" ca="1" si="91"/>
        <v>0</v>
      </c>
      <c r="L100" s="243">
        <f t="shared" ca="1" si="91"/>
        <v>0</v>
      </c>
      <c r="M100" s="243">
        <f t="shared" ca="1" si="91"/>
        <v>0</v>
      </c>
      <c r="N100" s="243">
        <f t="shared" ca="1" si="91"/>
        <v>0</v>
      </c>
      <c r="O100" s="243">
        <f t="shared" ca="1" si="91"/>
        <v>0</v>
      </c>
      <c r="P100" s="243">
        <f t="shared" ca="1" si="91"/>
        <v>0</v>
      </c>
      <c r="Q100" s="243">
        <f t="shared" ca="1" si="91"/>
        <v>0</v>
      </c>
      <c r="R100" s="243">
        <f t="shared" ca="1" si="91"/>
        <v>0</v>
      </c>
      <c r="S100" s="243">
        <f t="shared" ca="1" si="91"/>
        <v>0</v>
      </c>
      <c r="T100" s="243">
        <f t="shared" ca="1" si="91"/>
        <v>0</v>
      </c>
      <c r="U100" s="243">
        <f t="shared" ca="1" si="91"/>
        <v>0</v>
      </c>
      <c r="V100" s="243">
        <f t="shared" ca="1" si="91"/>
        <v>0</v>
      </c>
      <c r="W100" s="243">
        <f t="shared" ca="1" si="91"/>
        <v>0</v>
      </c>
      <c r="X100" s="243">
        <f t="shared" ref="X100:CI102" ca="1" si="95">OFFSET(INDIRECT("'"&amp;Opt_alt&amp;"'!H12"),$A100,X$5)*$DF100</f>
        <v>0</v>
      </c>
      <c r="Y100" s="243">
        <f t="shared" ca="1" si="95"/>
        <v>0</v>
      </c>
      <c r="Z100" s="243">
        <f t="shared" ca="1" si="95"/>
        <v>0</v>
      </c>
      <c r="AA100" s="243">
        <f t="shared" ca="1" si="95"/>
        <v>0</v>
      </c>
      <c r="AB100" s="243">
        <f t="shared" ca="1" si="95"/>
        <v>0</v>
      </c>
      <c r="AC100" s="243">
        <f t="shared" ca="1" si="95"/>
        <v>0</v>
      </c>
      <c r="AD100" s="243">
        <f t="shared" ca="1" si="95"/>
        <v>0</v>
      </c>
      <c r="AE100" s="243">
        <f t="shared" ca="1" si="95"/>
        <v>0</v>
      </c>
      <c r="AF100" s="243">
        <f t="shared" ca="1" si="95"/>
        <v>0</v>
      </c>
      <c r="AG100" s="243">
        <f t="shared" ca="1" si="95"/>
        <v>0</v>
      </c>
      <c r="AH100" s="243">
        <f t="shared" ca="1" si="95"/>
        <v>0</v>
      </c>
      <c r="AI100" s="243">
        <f t="shared" ca="1" si="95"/>
        <v>0</v>
      </c>
      <c r="AJ100" s="243">
        <f t="shared" ca="1" si="95"/>
        <v>0</v>
      </c>
      <c r="AK100" s="243">
        <f t="shared" ca="1" si="95"/>
        <v>0</v>
      </c>
      <c r="AL100" s="243">
        <f t="shared" ca="1" si="95"/>
        <v>0</v>
      </c>
      <c r="AM100" s="243">
        <f t="shared" ca="1" si="95"/>
        <v>0</v>
      </c>
      <c r="AN100" s="243">
        <f t="shared" ca="1" si="95"/>
        <v>0</v>
      </c>
      <c r="AO100" s="243">
        <f t="shared" ca="1" si="95"/>
        <v>0</v>
      </c>
      <c r="AP100" s="243">
        <f t="shared" ca="1" si="95"/>
        <v>0</v>
      </c>
      <c r="AQ100" s="243">
        <f t="shared" ca="1" si="95"/>
        <v>0</v>
      </c>
      <c r="AR100" s="243">
        <f t="shared" ca="1" si="95"/>
        <v>0</v>
      </c>
      <c r="AS100" s="243">
        <f t="shared" ca="1" si="95"/>
        <v>0</v>
      </c>
      <c r="AT100" s="243">
        <f t="shared" ca="1" si="95"/>
        <v>0</v>
      </c>
      <c r="AU100" s="243">
        <f t="shared" ca="1" si="95"/>
        <v>0</v>
      </c>
      <c r="AV100" s="243">
        <f t="shared" ca="1" si="95"/>
        <v>0</v>
      </c>
      <c r="AW100" s="243">
        <f t="shared" ca="1" si="95"/>
        <v>0</v>
      </c>
      <c r="AX100" s="243">
        <f t="shared" ca="1" si="95"/>
        <v>0</v>
      </c>
      <c r="AY100" s="243">
        <f t="shared" ca="1" si="95"/>
        <v>0</v>
      </c>
      <c r="AZ100" s="243">
        <f t="shared" ca="1" si="95"/>
        <v>0</v>
      </c>
      <c r="BA100" s="243">
        <f t="shared" ca="1" si="95"/>
        <v>0</v>
      </c>
      <c r="BB100" s="243">
        <f t="shared" ca="1" si="95"/>
        <v>0</v>
      </c>
      <c r="BC100" s="243">
        <f t="shared" ca="1" si="95"/>
        <v>0</v>
      </c>
      <c r="BD100" s="243">
        <f t="shared" ca="1" si="95"/>
        <v>0</v>
      </c>
      <c r="BE100" s="243">
        <f t="shared" ca="1" si="95"/>
        <v>0</v>
      </c>
      <c r="BF100" s="243">
        <f t="shared" ca="1" si="95"/>
        <v>0</v>
      </c>
      <c r="BG100" s="243">
        <f t="shared" ca="1" si="95"/>
        <v>0</v>
      </c>
      <c r="BH100" s="243">
        <f t="shared" ca="1" si="95"/>
        <v>0</v>
      </c>
      <c r="BI100" s="243">
        <f t="shared" ca="1" si="95"/>
        <v>0</v>
      </c>
      <c r="BJ100" s="243">
        <f t="shared" ca="1" si="95"/>
        <v>0</v>
      </c>
      <c r="BK100" s="243">
        <f t="shared" ca="1" si="95"/>
        <v>0</v>
      </c>
      <c r="BL100" s="243">
        <f t="shared" ca="1" si="95"/>
        <v>0</v>
      </c>
      <c r="BM100" s="243">
        <f t="shared" ca="1" si="95"/>
        <v>0</v>
      </c>
      <c r="BN100" s="243">
        <f t="shared" ca="1" si="95"/>
        <v>0</v>
      </c>
      <c r="BO100" s="243">
        <f t="shared" ca="1" si="95"/>
        <v>0</v>
      </c>
      <c r="BP100" s="243">
        <f t="shared" ca="1" si="95"/>
        <v>0</v>
      </c>
      <c r="BQ100" s="243">
        <f t="shared" ca="1" si="95"/>
        <v>0</v>
      </c>
      <c r="BR100" s="243">
        <f t="shared" ca="1" si="95"/>
        <v>0</v>
      </c>
      <c r="BS100" s="243">
        <f t="shared" ca="1" si="95"/>
        <v>0</v>
      </c>
      <c r="BT100" s="243">
        <f t="shared" ca="1" si="95"/>
        <v>0</v>
      </c>
      <c r="BU100" s="243">
        <f t="shared" ca="1" si="95"/>
        <v>0</v>
      </c>
      <c r="BV100" s="243">
        <f t="shared" ca="1" si="95"/>
        <v>0</v>
      </c>
      <c r="BW100" s="243">
        <f t="shared" ca="1" si="95"/>
        <v>0</v>
      </c>
      <c r="BX100" s="243">
        <f t="shared" ca="1" si="95"/>
        <v>0</v>
      </c>
      <c r="BY100" s="243">
        <f t="shared" ca="1" si="95"/>
        <v>0</v>
      </c>
      <c r="BZ100" s="243">
        <f t="shared" ca="1" si="95"/>
        <v>0</v>
      </c>
      <c r="CA100" s="243">
        <f t="shared" ca="1" si="95"/>
        <v>0</v>
      </c>
      <c r="CB100" s="243">
        <f t="shared" ca="1" si="95"/>
        <v>0</v>
      </c>
      <c r="CC100" s="243">
        <f t="shared" ca="1" si="95"/>
        <v>0</v>
      </c>
      <c r="CD100" s="243">
        <f t="shared" ca="1" si="95"/>
        <v>0</v>
      </c>
      <c r="CE100" s="243">
        <f t="shared" ca="1" si="95"/>
        <v>0</v>
      </c>
      <c r="CF100" s="243">
        <f t="shared" ca="1" si="95"/>
        <v>0</v>
      </c>
      <c r="CG100" s="243">
        <f t="shared" ca="1" si="95"/>
        <v>0</v>
      </c>
      <c r="CH100" s="243">
        <f t="shared" ca="1" si="95"/>
        <v>0</v>
      </c>
      <c r="CI100" s="243">
        <f t="shared" ca="1" si="95"/>
        <v>0</v>
      </c>
      <c r="CJ100" s="243">
        <f t="shared" ca="1" si="94"/>
        <v>0</v>
      </c>
      <c r="CK100" s="243">
        <f t="shared" ca="1" si="94"/>
        <v>0</v>
      </c>
      <c r="CL100" s="243">
        <f t="shared" ca="1" si="94"/>
        <v>0</v>
      </c>
      <c r="CM100" s="243">
        <f t="shared" ca="1" si="94"/>
        <v>0</v>
      </c>
      <c r="CN100" s="243">
        <f t="shared" ca="1" si="94"/>
        <v>0</v>
      </c>
      <c r="CO100" s="243">
        <f t="shared" ca="1" si="94"/>
        <v>0</v>
      </c>
      <c r="CP100" s="243">
        <f t="shared" ca="1" si="94"/>
        <v>0</v>
      </c>
      <c r="CQ100" s="243">
        <f t="shared" ca="1" si="94"/>
        <v>0</v>
      </c>
      <c r="CR100" s="243">
        <f t="shared" ca="1" si="94"/>
        <v>0</v>
      </c>
      <c r="CS100" s="243">
        <f t="shared" ca="1" si="94"/>
        <v>0</v>
      </c>
      <c r="CT100" s="243">
        <f t="shared" ca="1" si="94"/>
        <v>0</v>
      </c>
      <c r="CU100" s="243">
        <f t="shared" ca="1" si="94"/>
        <v>0</v>
      </c>
      <c r="CV100" s="243">
        <f t="shared" ca="1" si="94"/>
        <v>0</v>
      </c>
      <c r="CW100" s="243">
        <f t="shared" ca="1" si="94"/>
        <v>0</v>
      </c>
      <c r="CX100" s="243">
        <f t="shared" ca="1" si="94"/>
        <v>0</v>
      </c>
      <c r="CY100" s="243">
        <f t="shared" ca="1" si="94"/>
        <v>0</v>
      </c>
      <c r="CZ100" s="243">
        <f t="shared" ca="1" si="94"/>
        <v>0</v>
      </c>
      <c r="DA100" s="243">
        <f t="shared" ca="1" si="94"/>
        <v>0</v>
      </c>
      <c r="DB100" s="243">
        <f t="shared" ca="1" si="94"/>
        <v>0</v>
      </c>
      <c r="DC100" s="243">
        <f t="shared" ca="1" si="94"/>
        <v>0</v>
      </c>
      <c r="DE100" s="113" t="str">
        <f t="shared" ca="1" si="75"/>
        <v>F.10.</v>
      </c>
      <c r="DF100">
        <f t="shared" ca="1" si="89"/>
        <v>1</v>
      </c>
      <c r="DG100">
        <f t="shared" ca="1" si="90"/>
        <v>21</v>
      </c>
      <c r="DH100">
        <v>0</v>
      </c>
    </row>
    <row r="101" spans="1:112" ht="14.25" hidden="1" customHeight="1">
      <c r="A101" s="68">
        <v>89</v>
      </c>
      <c r="B101" s="240" t="str">
        <f t="shared" ca="1" si="71"/>
        <v>F.11.</v>
      </c>
      <c r="C101" s="241" t="str">
        <f t="shared" ca="1" si="72"/>
        <v>Reinvesticijos (po priemonės įgyvendinimo) (viešojo sektoriaus)</v>
      </c>
      <c r="D101" s="162"/>
      <c r="E101" s="242">
        <f t="shared" ca="1" si="73"/>
        <v>0.21</v>
      </c>
      <c r="F101" s="171">
        <f ca="1">H101+NPV(FD,I101:INDEX(I101:DC101,PAL))</f>
        <v>0</v>
      </c>
      <c r="G101" s="171">
        <f ca="1">SUMIF($H$5:$DC$5,"&lt;="&amp;PAL,$H101:$DC101)</f>
        <v>0</v>
      </c>
      <c r="H101" s="243">
        <f t="shared" ca="1" si="91"/>
        <v>0</v>
      </c>
      <c r="I101" s="243">
        <f t="shared" ca="1" si="91"/>
        <v>0</v>
      </c>
      <c r="J101" s="243">
        <f t="shared" ca="1" si="91"/>
        <v>0</v>
      </c>
      <c r="K101" s="243">
        <f t="shared" ca="1" si="91"/>
        <v>0</v>
      </c>
      <c r="L101" s="243">
        <f t="shared" ca="1" si="91"/>
        <v>0</v>
      </c>
      <c r="M101" s="243">
        <f t="shared" ca="1" si="91"/>
        <v>0</v>
      </c>
      <c r="N101" s="243">
        <f t="shared" ca="1" si="91"/>
        <v>0</v>
      </c>
      <c r="O101" s="243">
        <f t="shared" ca="1" si="91"/>
        <v>0</v>
      </c>
      <c r="P101" s="243">
        <f t="shared" ca="1" si="91"/>
        <v>0</v>
      </c>
      <c r="Q101" s="243">
        <f t="shared" ca="1" si="91"/>
        <v>0</v>
      </c>
      <c r="R101" s="243">
        <f t="shared" ca="1" si="91"/>
        <v>0</v>
      </c>
      <c r="S101" s="243">
        <f t="shared" ca="1" si="91"/>
        <v>0</v>
      </c>
      <c r="T101" s="243">
        <f t="shared" ca="1" si="91"/>
        <v>0</v>
      </c>
      <c r="U101" s="243">
        <f t="shared" ca="1" si="91"/>
        <v>0</v>
      </c>
      <c r="V101" s="243">
        <f t="shared" ca="1" si="91"/>
        <v>0</v>
      </c>
      <c r="W101" s="243">
        <f t="shared" ca="1" si="91"/>
        <v>0</v>
      </c>
      <c r="X101" s="243">
        <f t="shared" ca="1" si="95"/>
        <v>0</v>
      </c>
      <c r="Y101" s="243">
        <f t="shared" ca="1" si="95"/>
        <v>0</v>
      </c>
      <c r="Z101" s="243">
        <f t="shared" ca="1" si="95"/>
        <v>0</v>
      </c>
      <c r="AA101" s="243">
        <f t="shared" ca="1" si="95"/>
        <v>0</v>
      </c>
      <c r="AB101" s="243">
        <f t="shared" ca="1" si="95"/>
        <v>0</v>
      </c>
      <c r="AC101" s="243">
        <f t="shared" ca="1" si="95"/>
        <v>0</v>
      </c>
      <c r="AD101" s="243">
        <f t="shared" ca="1" si="95"/>
        <v>0</v>
      </c>
      <c r="AE101" s="243">
        <f t="shared" ca="1" si="95"/>
        <v>0</v>
      </c>
      <c r="AF101" s="243">
        <f t="shared" ca="1" si="95"/>
        <v>0</v>
      </c>
      <c r="AG101" s="243">
        <f t="shared" ca="1" si="95"/>
        <v>0</v>
      </c>
      <c r="AH101" s="243">
        <f t="shared" ca="1" si="95"/>
        <v>0</v>
      </c>
      <c r="AI101" s="243">
        <f t="shared" ca="1" si="95"/>
        <v>0</v>
      </c>
      <c r="AJ101" s="243">
        <f t="shared" ca="1" si="95"/>
        <v>0</v>
      </c>
      <c r="AK101" s="243">
        <f t="shared" ca="1" si="95"/>
        <v>0</v>
      </c>
      <c r="AL101" s="243">
        <f t="shared" ca="1" si="95"/>
        <v>0</v>
      </c>
      <c r="AM101" s="243">
        <f t="shared" ca="1" si="95"/>
        <v>0</v>
      </c>
      <c r="AN101" s="243">
        <f t="shared" ca="1" si="95"/>
        <v>0</v>
      </c>
      <c r="AO101" s="243">
        <f t="shared" ca="1" si="95"/>
        <v>0</v>
      </c>
      <c r="AP101" s="243">
        <f t="shared" ca="1" si="95"/>
        <v>0</v>
      </c>
      <c r="AQ101" s="243">
        <f t="shared" ca="1" si="95"/>
        <v>0</v>
      </c>
      <c r="AR101" s="243">
        <f t="shared" ca="1" si="95"/>
        <v>0</v>
      </c>
      <c r="AS101" s="243">
        <f t="shared" ca="1" si="95"/>
        <v>0</v>
      </c>
      <c r="AT101" s="243">
        <f t="shared" ca="1" si="95"/>
        <v>0</v>
      </c>
      <c r="AU101" s="243">
        <f t="shared" ca="1" si="95"/>
        <v>0</v>
      </c>
      <c r="AV101" s="243">
        <f t="shared" ca="1" si="95"/>
        <v>0</v>
      </c>
      <c r="AW101" s="243">
        <f t="shared" ca="1" si="95"/>
        <v>0</v>
      </c>
      <c r="AX101" s="243">
        <f t="shared" ca="1" si="95"/>
        <v>0</v>
      </c>
      <c r="AY101" s="243">
        <f t="shared" ca="1" si="95"/>
        <v>0</v>
      </c>
      <c r="AZ101" s="243">
        <f t="shared" ca="1" si="95"/>
        <v>0</v>
      </c>
      <c r="BA101" s="243">
        <f t="shared" ca="1" si="95"/>
        <v>0</v>
      </c>
      <c r="BB101" s="243">
        <f t="shared" ca="1" si="95"/>
        <v>0</v>
      </c>
      <c r="BC101" s="243">
        <f t="shared" ca="1" si="95"/>
        <v>0</v>
      </c>
      <c r="BD101" s="243">
        <f t="shared" ca="1" si="95"/>
        <v>0</v>
      </c>
      <c r="BE101" s="243">
        <f t="shared" ca="1" si="95"/>
        <v>0</v>
      </c>
      <c r="BF101" s="243">
        <f t="shared" ca="1" si="95"/>
        <v>0</v>
      </c>
      <c r="BG101" s="243">
        <f t="shared" ca="1" si="95"/>
        <v>0</v>
      </c>
      <c r="BH101" s="243">
        <f t="shared" ca="1" si="95"/>
        <v>0</v>
      </c>
      <c r="BI101" s="243">
        <f t="shared" ca="1" si="95"/>
        <v>0</v>
      </c>
      <c r="BJ101" s="243">
        <f t="shared" ca="1" si="95"/>
        <v>0</v>
      </c>
      <c r="BK101" s="243">
        <f t="shared" ca="1" si="95"/>
        <v>0</v>
      </c>
      <c r="BL101" s="243">
        <f t="shared" ca="1" si="95"/>
        <v>0</v>
      </c>
      <c r="BM101" s="243">
        <f t="shared" ca="1" si="95"/>
        <v>0</v>
      </c>
      <c r="BN101" s="243">
        <f t="shared" ca="1" si="95"/>
        <v>0</v>
      </c>
      <c r="BO101" s="243">
        <f t="shared" ca="1" si="95"/>
        <v>0</v>
      </c>
      <c r="BP101" s="243">
        <f t="shared" ca="1" si="95"/>
        <v>0</v>
      </c>
      <c r="BQ101" s="243">
        <f t="shared" ca="1" si="95"/>
        <v>0</v>
      </c>
      <c r="BR101" s="243">
        <f t="shared" ca="1" si="95"/>
        <v>0</v>
      </c>
      <c r="BS101" s="243">
        <f t="shared" ca="1" si="95"/>
        <v>0</v>
      </c>
      <c r="BT101" s="243">
        <f t="shared" ca="1" si="95"/>
        <v>0</v>
      </c>
      <c r="BU101" s="243">
        <f t="shared" ca="1" si="95"/>
        <v>0</v>
      </c>
      <c r="BV101" s="243">
        <f t="shared" ca="1" si="95"/>
        <v>0</v>
      </c>
      <c r="BW101" s="243">
        <f t="shared" ca="1" si="95"/>
        <v>0</v>
      </c>
      <c r="BX101" s="243">
        <f t="shared" ca="1" si="95"/>
        <v>0</v>
      </c>
      <c r="BY101" s="243">
        <f t="shared" ca="1" si="95"/>
        <v>0</v>
      </c>
      <c r="BZ101" s="243">
        <f t="shared" ca="1" si="95"/>
        <v>0</v>
      </c>
      <c r="CA101" s="243">
        <f t="shared" ca="1" si="95"/>
        <v>0</v>
      </c>
      <c r="CB101" s="243">
        <f t="shared" ca="1" si="95"/>
        <v>0</v>
      </c>
      <c r="CC101" s="243">
        <f t="shared" ca="1" si="95"/>
        <v>0</v>
      </c>
      <c r="CD101" s="243">
        <f t="shared" ca="1" si="95"/>
        <v>0</v>
      </c>
      <c r="CE101" s="243">
        <f t="shared" ca="1" si="95"/>
        <v>0</v>
      </c>
      <c r="CF101" s="243">
        <f t="shared" ca="1" si="95"/>
        <v>0</v>
      </c>
      <c r="CG101" s="243">
        <f t="shared" ca="1" si="95"/>
        <v>0</v>
      </c>
      <c r="CH101" s="243">
        <f t="shared" ca="1" si="95"/>
        <v>0</v>
      </c>
      <c r="CI101" s="243">
        <f t="shared" ca="1" si="95"/>
        <v>0</v>
      </c>
      <c r="CJ101" s="243">
        <f t="shared" ca="1" si="94"/>
        <v>0</v>
      </c>
      <c r="CK101" s="243">
        <f t="shared" ca="1" si="94"/>
        <v>0</v>
      </c>
      <c r="CL101" s="243">
        <f t="shared" ca="1" si="94"/>
        <v>0</v>
      </c>
      <c r="CM101" s="243">
        <f t="shared" ca="1" si="94"/>
        <v>0</v>
      </c>
      <c r="CN101" s="243">
        <f t="shared" ca="1" si="94"/>
        <v>0</v>
      </c>
      <c r="CO101" s="243">
        <f t="shared" ca="1" si="94"/>
        <v>0</v>
      </c>
      <c r="CP101" s="243">
        <f t="shared" ca="1" si="94"/>
        <v>0</v>
      </c>
      <c r="CQ101" s="243">
        <f t="shared" ca="1" si="94"/>
        <v>0</v>
      </c>
      <c r="CR101" s="243">
        <f t="shared" ca="1" si="94"/>
        <v>0</v>
      </c>
      <c r="CS101" s="243">
        <f t="shared" ca="1" si="94"/>
        <v>0</v>
      </c>
      <c r="CT101" s="243">
        <f t="shared" ca="1" si="94"/>
        <v>0</v>
      </c>
      <c r="CU101" s="243">
        <f t="shared" ca="1" si="94"/>
        <v>0</v>
      </c>
      <c r="CV101" s="243">
        <f t="shared" ca="1" si="94"/>
        <v>0</v>
      </c>
      <c r="CW101" s="243">
        <f t="shared" ca="1" si="94"/>
        <v>0</v>
      </c>
      <c r="CX101" s="243">
        <f t="shared" ca="1" si="94"/>
        <v>0</v>
      </c>
      <c r="CY101" s="243">
        <f t="shared" ca="1" si="94"/>
        <v>0</v>
      </c>
      <c r="CZ101" s="243">
        <f t="shared" ca="1" si="94"/>
        <v>0</v>
      </c>
      <c r="DA101" s="243">
        <f t="shared" ca="1" si="94"/>
        <v>0</v>
      </c>
      <c r="DB101" s="243">
        <f t="shared" ca="1" si="94"/>
        <v>0</v>
      </c>
      <c r="DC101" s="243">
        <f t="shared" ca="1" si="94"/>
        <v>0</v>
      </c>
      <c r="DE101" s="113" t="str">
        <f t="shared" ca="1" si="75"/>
        <v>F.11.</v>
      </c>
      <c r="DF101">
        <f t="shared" ref="DF101:DF110" ca="1" si="96">VLOOKUP(DE101,scenarijai,$DF$6,FALSE)</f>
        <v>1</v>
      </c>
      <c r="DG101">
        <f t="shared" ref="DG101:DG126" ca="1" si="97">OFFSET(INDIRECT("'"&amp;Opt_alt&amp;"'!H12"),$A101,DG$5)</f>
        <v>21</v>
      </c>
      <c r="DH101">
        <v>0</v>
      </c>
    </row>
    <row r="102" spans="1:112" ht="14.25" hidden="1" customHeight="1">
      <c r="A102" s="68">
        <v>90</v>
      </c>
      <c r="B102" s="240" t="str">
        <f t="shared" ca="1" si="71"/>
        <v>F.L.</v>
      </c>
      <c r="C102" s="241" t="str">
        <f t="shared" ca="1" si="72"/>
        <v>Likutinė vertė</v>
      </c>
      <c r="D102" s="162"/>
      <c r="E102" s="242">
        <f t="shared" ca="1" si="73"/>
        <v>0.21</v>
      </c>
      <c r="F102" s="171">
        <f ca="1">H102+NPV(FD,I102:INDEX(I102:DC102,PAL))</f>
        <v>0</v>
      </c>
      <c r="G102" s="171">
        <f ca="1">SUMIF($H$5:$DC$5,"&lt;="&amp;PAL,$H102:$DC102)</f>
        <v>0</v>
      </c>
      <c r="H102" s="243">
        <f t="shared" ca="1" si="91"/>
        <v>0</v>
      </c>
      <c r="I102" s="243">
        <f t="shared" ca="1" si="91"/>
        <v>0</v>
      </c>
      <c r="J102" s="243">
        <f t="shared" ca="1" si="91"/>
        <v>0</v>
      </c>
      <c r="K102" s="243">
        <f t="shared" ca="1" si="91"/>
        <v>0</v>
      </c>
      <c r="L102" s="243">
        <f t="shared" ca="1" si="91"/>
        <v>0</v>
      </c>
      <c r="M102" s="243">
        <f t="shared" ca="1" si="91"/>
        <v>0</v>
      </c>
      <c r="N102" s="243">
        <f t="shared" ca="1" si="91"/>
        <v>0</v>
      </c>
      <c r="O102" s="243">
        <f t="shared" ca="1" si="91"/>
        <v>0</v>
      </c>
      <c r="P102" s="243">
        <f t="shared" ca="1" si="91"/>
        <v>0</v>
      </c>
      <c r="Q102" s="243">
        <f t="shared" ca="1" si="91"/>
        <v>0</v>
      </c>
      <c r="R102" s="243">
        <f t="shared" ca="1" si="91"/>
        <v>0</v>
      </c>
      <c r="S102" s="243">
        <f t="shared" ca="1" si="91"/>
        <v>0</v>
      </c>
      <c r="T102" s="243">
        <f t="shared" ca="1" si="91"/>
        <v>0</v>
      </c>
      <c r="U102" s="243">
        <f t="shared" ca="1" si="91"/>
        <v>0</v>
      </c>
      <c r="V102" s="243">
        <f t="shared" ca="1" si="91"/>
        <v>0</v>
      </c>
      <c r="W102" s="243">
        <f t="shared" ca="1" si="91"/>
        <v>0</v>
      </c>
      <c r="X102" s="243">
        <f t="shared" ca="1" si="95"/>
        <v>0</v>
      </c>
      <c r="Y102" s="243">
        <f t="shared" ca="1" si="95"/>
        <v>0</v>
      </c>
      <c r="Z102" s="243">
        <f t="shared" ca="1" si="95"/>
        <v>0</v>
      </c>
      <c r="AA102" s="243">
        <f t="shared" ca="1" si="95"/>
        <v>0</v>
      </c>
      <c r="AB102" s="243">
        <f t="shared" ca="1" si="95"/>
        <v>0</v>
      </c>
      <c r="AC102" s="243">
        <f t="shared" ca="1" si="95"/>
        <v>0</v>
      </c>
      <c r="AD102" s="243">
        <f t="shared" ca="1" si="95"/>
        <v>0</v>
      </c>
      <c r="AE102" s="243">
        <f t="shared" ca="1" si="95"/>
        <v>0</v>
      </c>
      <c r="AF102" s="243">
        <f t="shared" ca="1" si="95"/>
        <v>0</v>
      </c>
      <c r="AG102" s="243">
        <f t="shared" ca="1" si="95"/>
        <v>0</v>
      </c>
      <c r="AH102" s="243">
        <f t="shared" ca="1" si="95"/>
        <v>0</v>
      </c>
      <c r="AI102" s="243">
        <f t="shared" ca="1" si="95"/>
        <v>0</v>
      </c>
      <c r="AJ102" s="243">
        <f t="shared" ca="1" si="95"/>
        <v>0</v>
      </c>
      <c r="AK102" s="243">
        <f t="shared" ca="1" si="95"/>
        <v>0</v>
      </c>
      <c r="AL102" s="243">
        <f t="shared" ca="1" si="95"/>
        <v>0</v>
      </c>
      <c r="AM102" s="243">
        <f t="shared" ca="1" si="95"/>
        <v>0</v>
      </c>
      <c r="AN102" s="243">
        <f t="shared" ca="1" si="95"/>
        <v>0</v>
      </c>
      <c r="AO102" s="243">
        <f t="shared" ca="1" si="95"/>
        <v>0</v>
      </c>
      <c r="AP102" s="243">
        <f t="shared" ca="1" si="95"/>
        <v>0</v>
      </c>
      <c r="AQ102" s="243">
        <f t="shared" ca="1" si="95"/>
        <v>0</v>
      </c>
      <c r="AR102" s="243">
        <f t="shared" ca="1" si="95"/>
        <v>0</v>
      </c>
      <c r="AS102" s="243">
        <f t="shared" ca="1" si="95"/>
        <v>0</v>
      </c>
      <c r="AT102" s="243">
        <f t="shared" ca="1" si="95"/>
        <v>0</v>
      </c>
      <c r="AU102" s="243">
        <f t="shared" ca="1" si="95"/>
        <v>0</v>
      </c>
      <c r="AV102" s="243">
        <f t="shared" ca="1" si="95"/>
        <v>0</v>
      </c>
      <c r="AW102" s="243">
        <f t="shared" ca="1" si="95"/>
        <v>0</v>
      </c>
      <c r="AX102" s="243">
        <f t="shared" ca="1" si="95"/>
        <v>0</v>
      </c>
      <c r="AY102" s="243">
        <f t="shared" ca="1" si="95"/>
        <v>0</v>
      </c>
      <c r="AZ102" s="243">
        <f t="shared" ca="1" si="95"/>
        <v>0</v>
      </c>
      <c r="BA102" s="243">
        <f t="shared" ca="1" si="95"/>
        <v>0</v>
      </c>
      <c r="BB102" s="243">
        <f t="shared" ca="1" si="95"/>
        <v>0</v>
      </c>
      <c r="BC102" s="243">
        <f t="shared" ca="1" si="95"/>
        <v>0</v>
      </c>
      <c r="BD102" s="243">
        <f t="shared" ca="1" si="95"/>
        <v>0</v>
      </c>
      <c r="BE102" s="243">
        <f t="shared" ca="1" si="95"/>
        <v>0</v>
      </c>
      <c r="BF102" s="243">
        <f t="shared" ca="1" si="95"/>
        <v>0</v>
      </c>
      <c r="BG102" s="243">
        <f t="shared" ca="1" si="95"/>
        <v>0</v>
      </c>
      <c r="BH102" s="243">
        <f t="shared" ca="1" si="95"/>
        <v>0</v>
      </c>
      <c r="BI102" s="243">
        <f t="shared" ca="1" si="95"/>
        <v>0</v>
      </c>
      <c r="BJ102" s="243">
        <f t="shared" ca="1" si="95"/>
        <v>0</v>
      </c>
      <c r="BK102" s="243">
        <f t="shared" ca="1" si="95"/>
        <v>0</v>
      </c>
      <c r="BL102" s="243">
        <f t="shared" ca="1" si="95"/>
        <v>0</v>
      </c>
      <c r="BM102" s="243">
        <f t="shared" ca="1" si="95"/>
        <v>0</v>
      </c>
      <c r="BN102" s="243">
        <f t="shared" ca="1" si="95"/>
        <v>0</v>
      </c>
      <c r="BO102" s="243">
        <f t="shared" ca="1" si="95"/>
        <v>0</v>
      </c>
      <c r="BP102" s="243">
        <f t="shared" ca="1" si="95"/>
        <v>0</v>
      </c>
      <c r="BQ102" s="243">
        <f t="shared" ca="1" si="95"/>
        <v>0</v>
      </c>
      <c r="BR102" s="243">
        <f t="shared" ca="1" si="95"/>
        <v>0</v>
      </c>
      <c r="BS102" s="243">
        <f t="shared" ca="1" si="95"/>
        <v>0</v>
      </c>
      <c r="BT102" s="243">
        <f t="shared" ca="1" si="95"/>
        <v>0</v>
      </c>
      <c r="BU102" s="243">
        <f t="shared" ca="1" si="95"/>
        <v>0</v>
      </c>
      <c r="BV102" s="243">
        <f t="shared" ca="1" si="95"/>
        <v>0</v>
      </c>
      <c r="BW102" s="243">
        <f t="shared" ca="1" si="95"/>
        <v>0</v>
      </c>
      <c r="BX102" s="243">
        <f t="shared" ca="1" si="95"/>
        <v>0</v>
      </c>
      <c r="BY102" s="243">
        <f t="shared" ca="1" si="95"/>
        <v>0</v>
      </c>
      <c r="BZ102" s="243">
        <f t="shared" ca="1" si="95"/>
        <v>0</v>
      </c>
      <c r="CA102" s="243">
        <f t="shared" ca="1" si="95"/>
        <v>0</v>
      </c>
      <c r="CB102" s="243">
        <f t="shared" ca="1" si="95"/>
        <v>0</v>
      </c>
      <c r="CC102" s="243">
        <f t="shared" ca="1" si="95"/>
        <v>0</v>
      </c>
      <c r="CD102" s="243">
        <f t="shared" ca="1" si="95"/>
        <v>0</v>
      </c>
      <c r="CE102" s="243">
        <f t="shared" ca="1" si="95"/>
        <v>0</v>
      </c>
      <c r="CF102" s="243">
        <f t="shared" ca="1" si="95"/>
        <v>0</v>
      </c>
      <c r="CG102" s="243">
        <f t="shared" ca="1" si="95"/>
        <v>0</v>
      </c>
      <c r="CH102" s="243">
        <f t="shared" ca="1" si="95"/>
        <v>0</v>
      </c>
      <c r="CI102" s="243">
        <f t="shared" ca="1" si="95"/>
        <v>0</v>
      </c>
      <c r="CJ102" s="243">
        <f t="shared" ca="1" si="94"/>
        <v>0</v>
      </c>
      <c r="CK102" s="243">
        <f t="shared" ca="1" si="94"/>
        <v>0</v>
      </c>
      <c r="CL102" s="243">
        <f t="shared" ca="1" si="94"/>
        <v>0</v>
      </c>
      <c r="CM102" s="243">
        <f t="shared" ca="1" si="94"/>
        <v>0</v>
      </c>
      <c r="CN102" s="243">
        <f t="shared" ca="1" si="94"/>
        <v>0</v>
      </c>
      <c r="CO102" s="243">
        <f t="shared" ca="1" si="94"/>
        <v>0</v>
      </c>
      <c r="CP102" s="243">
        <f t="shared" ca="1" si="94"/>
        <v>0</v>
      </c>
      <c r="CQ102" s="243">
        <f t="shared" ca="1" si="94"/>
        <v>0</v>
      </c>
      <c r="CR102" s="243">
        <f t="shared" ca="1" si="94"/>
        <v>0</v>
      </c>
      <c r="CS102" s="243">
        <f t="shared" ca="1" si="94"/>
        <v>0</v>
      </c>
      <c r="CT102" s="243">
        <f t="shared" ca="1" si="94"/>
        <v>0</v>
      </c>
      <c r="CU102" s="243">
        <f t="shared" ca="1" si="94"/>
        <v>0</v>
      </c>
      <c r="CV102" s="243">
        <f t="shared" ca="1" si="94"/>
        <v>0</v>
      </c>
      <c r="CW102" s="243">
        <f t="shared" ca="1" si="94"/>
        <v>0</v>
      </c>
      <c r="CX102" s="243">
        <f t="shared" ca="1" si="94"/>
        <v>0</v>
      </c>
      <c r="CY102" s="243">
        <f t="shared" ca="1" si="94"/>
        <v>0</v>
      </c>
      <c r="CZ102" s="243">
        <f t="shared" ca="1" si="94"/>
        <v>0</v>
      </c>
      <c r="DA102" s="243">
        <f t="shared" ca="1" si="94"/>
        <v>0</v>
      </c>
      <c r="DB102" s="243">
        <f t="shared" ca="1" si="94"/>
        <v>0</v>
      </c>
      <c r="DC102" s="243">
        <f t="shared" ca="1" si="94"/>
        <v>0</v>
      </c>
      <c r="DE102" s="113" t="str">
        <f t="shared" ca="1" si="75"/>
        <v>F.L.</v>
      </c>
      <c r="DF102">
        <f t="shared" ca="1" si="96"/>
        <v>1</v>
      </c>
      <c r="DG102">
        <f t="shared" ca="1" si="97"/>
        <v>21</v>
      </c>
      <c r="DH102">
        <f ca="1">DG101/(100+DG101)</f>
        <v>0.17355371900826447</v>
      </c>
    </row>
    <row r="103" spans="1:112" ht="14.25" hidden="1" customHeight="1">
      <c r="A103" s="68">
        <v>91</v>
      </c>
      <c r="B103" s="240" t="str">
        <f t="shared" ca="1" si="71"/>
        <v>G.</v>
      </c>
      <c r="C103" s="246" t="str">
        <f t="shared" ca="1" si="72"/>
        <v>VEIKLOS IR PALAIKYMO (ATNAUJINIMO) SĄNAUDOS, IŠ VISO</v>
      </c>
      <c r="D103" s="162"/>
      <c r="E103" s="242" t="str">
        <f t="shared" ca="1" si="73"/>
        <v/>
      </c>
      <c r="F103" s="173">
        <f ca="1">SUM(F104,F111)</f>
        <v>8576036.1096842457</v>
      </c>
      <c r="G103" s="173">
        <f ca="1">SUM(G104,G111)</f>
        <v>18406736</v>
      </c>
      <c r="H103" s="173">
        <f ca="1">SUM(H104,H111)</f>
        <v>0</v>
      </c>
      <c r="I103" s="173">
        <f t="shared" ref="I103:BT103" ca="1" si="98">SUM(I104,I111)</f>
        <v>0</v>
      </c>
      <c r="J103" s="173">
        <f t="shared" ca="1" si="98"/>
        <v>0</v>
      </c>
      <c r="K103" s="173">
        <f t="shared" ca="1" si="98"/>
        <v>0</v>
      </c>
      <c r="L103" s="173">
        <f t="shared" ca="1" si="98"/>
        <v>0</v>
      </c>
      <c r="M103" s="173">
        <f t="shared" ca="1" si="98"/>
        <v>0</v>
      </c>
      <c r="N103" s="173">
        <f t="shared" ca="1" si="98"/>
        <v>0</v>
      </c>
      <c r="O103" s="173">
        <f t="shared" ca="1" si="98"/>
        <v>0</v>
      </c>
      <c r="P103" s="173">
        <f t="shared" ca="1" si="98"/>
        <v>165753</v>
      </c>
      <c r="Q103" s="173">
        <f t="shared" ca="1" si="98"/>
        <v>165753</v>
      </c>
      <c r="R103" s="173">
        <f t="shared" ca="1" si="98"/>
        <v>168855</v>
      </c>
      <c r="S103" s="173">
        <f t="shared" ca="1" si="98"/>
        <v>339345</v>
      </c>
      <c r="T103" s="173">
        <f t="shared" ca="1" si="98"/>
        <v>511627</v>
      </c>
      <c r="U103" s="173">
        <f t="shared" ca="1" si="98"/>
        <v>591973</v>
      </c>
      <c r="V103" s="173">
        <f t="shared" ca="1" si="98"/>
        <v>1097562</v>
      </c>
      <c r="W103" s="173">
        <f t="shared" ca="1" si="98"/>
        <v>1097562</v>
      </c>
      <c r="X103" s="173">
        <f t="shared" ca="1" si="98"/>
        <v>1097562</v>
      </c>
      <c r="Y103" s="173">
        <f t="shared" ca="1" si="98"/>
        <v>1097562</v>
      </c>
      <c r="Z103" s="173">
        <f t="shared" ca="1" si="98"/>
        <v>1097562</v>
      </c>
      <c r="AA103" s="173">
        <f t="shared" ca="1" si="98"/>
        <v>1097562</v>
      </c>
      <c r="AB103" s="173">
        <f t="shared" ca="1" si="98"/>
        <v>1097562</v>
      </c>
      <c r="AC103" s="173">
        <f t="shared" ca="1" si="98"/>
        <v>1097562</v>
      </c>
      <c r="AD103" s="173">
        <f t="shared" ca="1" si="98"/>
        <v>1097562</v>
      </c>
      <c r="AE103" s="173">
        <f t="shared" ca="1" si="98"/>
        <v>1097562</v>
      </c>
      <c r="AF103" s="173">
        <f t="shared" ca="1" si="98"/>
        <v>1097562</v>
      </c>
      <c r="AG103" s="173">
        <f t="shared" ca="1" si="98"/>
        <v>1097562</v>
      </c>
      <c r="AH103" s="173">
        <f t="shared" ca="1" si="98"/>
        <v>1097562</v>
      </c>
      <c r="AI103" s="173">
        <f t="shared" ca="1" si="98"/>
        <v>1097562</v>
      </c>
      <c r="AJ103" s="173">
        <f t="shared" ca="1" si="98"/>
        <v>1097562</v>
      </c>
      <c r="AK103" s="173">
        <f t="shared" ca="1" si="98"/>
        <v>0</v>
      </c>
      <c r="AL103" s="173">
        <f t="shared" ca="1" si="98"/>
        <v>0</v>
      </c>
      <c r="AM103" s="173">
        <f t="shared" ca="1" si="98"/>
        <v>0</v>
      </c>
      <c r="AN103" s="173">
        <f t="shared" ca="1" si="98"/>
        <v>0</v>
      </c>
      <c r="AO103" s="173">
        <f t="shared" ca="1" si="98"/>
        <v>0</v>
      </c>
      <c r="AP103" s="173">
        <f t="shared" ca="1" si="98"/>
        <v>0</v>
      </c>
      <c r="AQ103" s="173">
        <f t="shared" ca="1" si="98"/>
        <v>0</v>
      </c>
      <c r="AR103" s="173">
        <f t="shared" ca="1" si="98"/>
        <v>0</v>
      </c>
      <c r="AS103" s="173">
        <f t="shared" ca="1" si="98"/>
        <v>0</v>
      </c>
      <c r="AT103" s="173">
        <f t="shared" ca="1" si="98"/>
        <v>0</v>
      </c>
      <c r="AU103" s="173">
        <f t="shared" ca="1" si="98"/>
        <v>0</v>
      </c>
      <c r="AV103" s="173">
        <f t="shared" ca="1" si="98"/>
        <v>0</v>
      </c>
      <c r="AW103" s="173">
        <f t="shared" ca="1" si="98"/>
        <v>0</v>
      </c>
      <c r="AX103" s="173">
        <f t="shared" ca="1" si="98"/>
        <v>0</v>
      </c>
      <c r="AY103" s="173">
        <f t="shared" ca="1" si="98"/>
        <v>0</v>
      </c>
      <c r="AZ103" s="173">
        <f t="shared" ca="1" si="98"/>
        <v>0</v>
      </c>
      <c r="BA103" s="173">
        <f t="shared" ca="1" si="98"/>
        <v>0</v>
      </c>
      <c r="BB103" s="173">
        <f t="shared" ca="1" si="98"/>
        <v>0</v>
      </c>
      <c r="BC103" s="173">
        <f t="shared" ca="1" si="98"/>
        <v>0</v>
      </c>
      <c r="BD103" s="173">
        <f t="shared" ca="1" si="98"/>
        <v>0</v>
      </c>
      <c r="BE103" s="173">
        <f t="shared" ca="1" si="98"/>
        <v>0</v>
      </c>
      <c r="BF103" s="173">
        <f t="shared" ca="1" si="98"/>
        <v>0</v>
      </c>
      <c r="BG103" s="173">
        <f t="shared" ca="1" si="98"/>
        <v>0</v>
      </c>
      <c r="BH103" s="173">
        <f t="shared" ca="1" si="98"/>
        <v>0</v>
      </c>
      <c r="BI103" s="173">
        <f t="shared" ca="1" si="98"/>
        <v>0</v>
      </c>
      <c r="BJ103" s="173">
        <f t="shared" ca="1" si="98"/>
        <v>0</v>
      </c>
      <c r="BK103" s="173">
        <f t="shared" ca="1" si="98"/>
        <v>0</v>
      </c>
      <c r="BL103" s="173">
        <f t="shared" ca="1" si="98"/>
        <v>0</v>
      </c>
      <c r="BM103" s="173">
        <f t="shared" ca="1" si="98"/>
        <v>0</v>
      </c>
      <c r="BN103" s="173">
        <f t="shared" ca="1" si="98"/>
        <v>0</v>
      </c>
      <c r="BO103" s="173">
        <f t="shared" ca="1" si="98"/>
        <v>0</v>
      </c>
      <c r="BP103" s="173">
        <f t="shared" ca="1" si="98"/>
        <v>0</v>
      </c>
      <c r="BQ103" s="173">
        <f t="shared" ca="1" si="98"/>
        <v>0</v>
      </c>
      <c r="BR103" s="173">
        <f t="shared" ca="1" si="98"/>
        <v>0</v>
      </c>
      <c r="BS103" s="173">
        <f t="shared" ca="1" si="98"/>
        <v>0</v>
      </c>
      <c r="BT103" s="173">
        <f t="shared" ca="1" si="98"/>
        <v>0</v>
      </c>
      <c r="BU103" s="173">
        <f t="shared" ref="BU103:DC103" ca="1" si="99">SUM(BU104,BU111)</f>
        <v>0</v>
      </c>
      <c r="BV103" s="173">
        <f t="shared" ca="1" si="99"/>
        <v>0</v>
      </c>
      <c r="BW103" s="173">
        <f t="shared" ca="1" si="99"/>
        <v>0</v>
      </c>
      <c r="BX103" s="173">
        <f t="shared" ca="1" si="99"/>
        <v>0</v>
      </c>
      <c r="BY103" s="173">
        <f t="shared" ca="1" si="99"/>
        <v>0</v>
      </c>
      <c r="BZ103" s="173">
        <f t="shared" ca="1" si="99"/>
        <v>0</v>
      </c>
      <c r="CA103" s="173">
        <f t="shared" ca="1" si="99"/>
        <v>0</v>
      </c>
      <c r="CB103" s="173">
        <f t="shared" ca="1" si="99"/>
        <v>0</v>
      </c>
      <c r="CC103" s="173">
        <f t="shared" ca="1" si="99"/>
        <v>0</v>
      </c>
      <c r="CD103" s="173">
        <f t="shared" ca="1" si="99"/>
        <v>0</v>
      </c>
      <c r="CE103" s="173">
        <f t="shared" ca="1" si="99"/>
        <v>0</v>
      </c>
      <c r="CF103" s="173">
        <f t="shared" ca="1" si="99"/>
        <v>0</v>
      </c>
      <c r="CG103" s="173">
        <f t="shared" ca="1" si="99"/>
        <v>0</v>
      </c>
      <c r="CH103" s="173">
        <f t="shared" ca="1" si="99"/>
        <v>0</v>
      </c>
      <c r="CI103" s="173">
        <f t="shared" ca="1" si="99"/>
        <v>0</v>
      </c>
      <c r="CJ103" s="173">
        <f t="shared" ca="1" si="99"/>
        <v>0</v>
      </c>
      <c r="CK103" s="173">
        <f t="shared" ca="1" si="99"/>
        <v>0</v>
      </c>
      <c r="CL103" s="173">
        <f t="shared" ca="1" si="99"/>
        <v>0</v>
      </c>
      <c r="CM103" s="173">
        <f t="shared" ca="1" si="99"/>
        <v>0</v>
      </c>
      <c r="CN103" s="173">
        <f t="shared" ca="1" si="99"/>
        <v>0</v>
      </c>
      <c r="CO103" s="173">
        <f t="shared" ca="1" si="99"/>
        <v>0</v>
      </c>
      <c r="CP103" s="173">
        <f t="shared" ca="1" si="99"/>
        <v>0</v>
      </c>
      <c r="CQ103" s="173">
        <f t="shared" ca="1" si="99"/>
        <v>0</v>
      </c>
      <c r="CR103" s="173">
        <f t="shared" ca="1" si="99"/>
        <v>0</v>
      </c>
      <c r="CS103" s="173">
        <f t="shared" ca="1" si="99"/>
        <v>0</v>
      </c>
      <c r="CT103" s="173">
        <f t="shared" ca="1" si="99"/>
        <v>0</v>
      </c>
      <c r="CU103" s="173">
        <f t="shared" ca="1" si="99"/>
        <v>0</v>
      </c>
      <c r="CV103" s="173">
        <f t="shared" ca="1" si="99"/>
        <v>0</v>
      </c>
      <c r="CW103" s="173">
        <f t="shared" ca="1" si="99"/>
        <v>0</v>
      </c>
      <c r="CX103" s="173">
        <f t="shared" ca="1" si="99"/>
        <v>0</v>
      </c>
      <c r="CY103" s="173">
        <f t="shared" ca="1" si="99"/>
        <v>0</v>
      </c>
      <c r="CZ103" s="173">
        <f t="shared" ca="1" si="99"/>
        <v>0</v>
      </c>
      <c r="DA103" s="173">
        <f t="shared" ca="1" si="99"/>
        <v>0</v>
      </c>
      <c r="DB103" s="173">
        <f t="shared" ca="1" si="99"/>
        <v>0</v>
      </c>
      <c r="DC103" s="173">
        <f t="shared" ca="1" si="99"/>
        <v>0</v>
      </c>
      <c r="DE103" s="113"/>
    </row>
    <row r="104" spans="1:112" ht="14.25" hidden="1" customHeight="1">
      <c r="A104" s="68">
        <v>92</v>
      </c>
      <c r="B104" s="240" t="str">
        <f t="shared" ca="1" si="71"/>
        <v>G.1.</v>
      </c>
      <c r="C104" s="246" t="str">
        <f t="shared" ca="1" si="72"/>
        <v>Veiklos ir palaikymo (atnaujinimo) sąnaudos (viešojo sektoriaus), iš viso</v>
      </c>
      <c r="D104" s="162"/>
      <c r="E104" s="242" t="str">
        <f t="shared" ca="1" si="73"/>
        <v/>
      </c>
      <c r="F104" s="173">
        <f ca="1">SUM(F105:F110)</f>
        <v>8576036.1096842457</v>
      </c>
      <c r="G104" s="173">
        <f t="shared" ref="G104" ca="1" si="100">SUM(G105:G110)</f>
        <v>18406736</v>
      </c>
      <c r="H104" s="173">
        <f ca="1">SUM(H105:H110)</f>
        <v>0</v>
      </c>
      <c r="I104" s="173">
        <f t="shared" ref="I104:BT104" ca="1" si="101">SUM(I105:I110)</f>
        <v>0</v>
      </c>
      <c r="J104" s="173">
        <f t="shared" ca="1" si="101"/>
        <v>0</v>
      </c>
      <c r="K104" s="173">
        <f t="shared" ca="1" si="101"/>
        <v>0</v>
      </c>
      <c r="L104" s="173">
        <f t="shared" ca="1" si="101"/>
        <v>0</v>
      </c>
      <c r="M104" s="173">
        <f t="shared" ca="1" si="101"/>
        <v>0</v>
      </c>
      <c r="N104" s="173">
        <f t="shared" ca="1" si="101"/>
        <v>0</v>
      </c>
      <c r="O104" s="173">
        <f t="shared" ca="1" si="101"/>
        <v>0</v>
      </c>
      <c r="P104" s="173">
        <f t="shared" ca="1" si="101"/>
        <v>165753</v>
      </c>
      <c r="Q104" s="173">
        <f t="shared" ca="1" si="101"/>
        <v>165753</v>
      </c>
      <c r="R104" s="173">
        <f t="shared" ca="1" si="101"/>
        <v>168855</v>
      </c>
      <c r="S104" s="173">
        <f t="shared" ca="1" si="101"/>
        <v>339345</v>
      </c>
      <c r="T104" s="173">
        <f t="shared" ca="1" si="101"/>
        <v>511627</v>
      </c>
      <c r="U104" s="173">
        <f t="shared" ca="1" si="101"/>
        <v>591973</v>
      </c>
      <c r="V104" s="173">
        <f t="shared" ca="1" si="101"/>
        <v>1097562</v>
      </c>
      <c r="W104" s="173">
        <f t="shared" ca="1" si="101"/>
        <v>1097562</v>
      </c>
      <c r="X104" s="173">
        <f t="shared" ca="1" si="101"/>
        <v>1097562</v>
      </c>
      <c r="Y104" s="173">
        <f t="shared" ca="1" si="101"/>
        <v>1097562</v>
      </c>
      <c r="Z104" s="173">
        <f t="shared" ca="1" si="101"/>
        <v>1097562</v>
      </c>
      <c r="AA104" s="173">
        <f t="shared" ca="1" si="101"/>
        <v>1097562</v>
      </c>
      <c r="AB104" s="173">
        <f t="shared" ca="1" si="101"/>
        <v>1097562</v>
      </c>
      <c r="AC104" s="173">
        <f t="shared" ca="1" si="101"/>
        <v>1097562</v>
      </c>
      <c r="AD104" s="173">
        <f t="shared" ca="1" si="101"/>
        <v>1097562</v>
      </c>
      <c r="AE104" s="173">
        <f t="shared" ca="1" si="101"/>
        <v>1097562</v>
      </c>
      <c r="AF104" s="173">
        <f t="shared" ca="1" si="101"/>
        <v>1097562</v>
      </c>
      <c r="AG104" s="173">
        <f t="shared" ca="1" si="101"/>
        <v>1097562</v>
      </c>
      <c r="AH104" s="173">
        <f t="shared" ca="1" si="101"/>
        <v>1097562</v>
      </c>
      <c r="AI104" s="173">
        <f t="shared" ca="1" si="101"/>
        <v>1097562</v>
      </c>
      <c r="AJ104" s="173">
        <f t="shared" ca="1" si="101"/>
        <v>1097562</v>
      </c>
      <c r="AK104" s="173">
        <f t="shared" ca="1" si="101"/>
        <v>0</v>
      </c>
      <c r="AL104" s="173">
        <f t="shared" ca="1" si="101"/>
        <v>0</v>
      </c>
      <c r="AM104" s="173">
        <f t="shared" ca="1" si="101"/>
        <v>0</v>
      </c>
      <c r="AN104" s="173">
        <f t="shared" ca="1" si="101"/>
        <v>0</v>
      </c>
      <c r="AO104" s="173">
        <f t="shared" ca="1" si="101"/>
        <v>0</v>
      </c>
      <c r="AP104" s="173">
        <f t="shared" ca="1" si="101"/>
        <v>0</v>
      </c>
      <c r="AQ104" s="173">
        <f t="shared" ca="1" si="101"/>
        <v>0</v>
      </c>
      <c r="AR104" s="173">
        <f t="shared" ca="1" si="101"/>
        <v>0</v>
      </c>
      <c r="AS104" s="173">
        <f t="shared" ca="1" si="101"/>
        <v>0</v>
      </c>
      <c r="AT104" s="173">
        <f t="shared" ca="1" si="101"/>
        <v>0</v>
      </c>
      <c r="AU104" s="173">
        <f t="shared" ca="1" si="101"/>
        <v>0</v>
      </c>
      <c r="AV104" s="173">
        <f t="shared" ca="1" si="101"/>
        <v>0</v>
      </c>
      <c r="AW104" s="173">
        <f t="shared" ca="1" si="101"/>
        <v>0</v>
      </c>
      <c r="AX104" s="173">
        <f t="shared" ca="1" si="101"/>
        <v>0</v>
      </c>
      <c r="AY104" s="173">
        <f t="shared" ca="1" si="101"/>
        <v>0</v>
      </c>
      <c r="AZ104" s="173">
        <f t="shared" ca="1" si="101"/>
        <v>0</v>
      </c>
      <c r="BA104" s="173">
        <f t="shared" ca="1" si="101"/>
        <v>0</v>
      </c>
      <c r="BB104" s="173">
        <f t="shared" ca="1" si="101"/>
        <v>0</v>
      </c>
      <c r="BC104" s="173">
        <f t="shared" ca="1" si="101"/>
        <v>0</v>
      </c>
      <c r="BD104" s="173">
        <f t="shared" ca="1" si="101"/>
        <v>0</v>
      </c>
      <c r="BE104" s="173">
        <f t="shared" ca="1" si="101"/>
        <v>0</v>
      </c>
      <c r="BF104" s="173">
        <f t="shared" ca="1" si="101"/>
        <v>0</v>
      </c>
      <c r="BG104" s="173">
        <f t="shared" ca="1" si="101"/>
        <v>0</v>
      </c>
      <c r="BH104" s="173">
        <f t="shared" ca="1" si="101"/>
        <v>0</v>
      </c>
      <c r="BI104" s="173">
        <f t="shared" ca="1" si="101"/>
        <v>0</v>
      </c>
      <c r="BJ104" s="173">
        <f t="shared" ca="1" si="101"/>
        <v>0</v>
      </c>
      <c r="BK104" s="173">
        <f t="shared" ca="1" si="101"/>
        <v>0</v>
      </c>
      <c r="BL104" s="173">
        <f t="shared" ca="1" si="101"/>
        <v>0</v>
      </c>
      <c r="BM104" s="173">
        <f t="shared" ca="1" si="101"/>
        <v>0</v>
      </c>
      <c r="BN104" s="173">
        <f t="shared" ca="1" si="101"/>
        <v>0</v>
      </c>
      <c r="BO104" s="173">
        <f t="shared" ca="1" si="101"/>
        <v>0</v>
      </c>
      <c r="BP104" s="173">
        <f t="shared" ca="1" si="101"/>
        <v>0</v>
      </c>
      <c r="BQ104" s="173">
        <f t="shared" ca="1" si="101"/>
        <v>0</v>
      </c>
      <c r="BR104" s="173">
        <f t="shared" ca="1" si="101"/>
        <v>0</v>
      </c>
      <c r="BS104" s="173">
        <f t="shared" ca="1" si="101"/>
        <v>0</v>
      </c>
      <c r="BT104" s="173">
        <f t="shared" ca="1" si="101"/>
        <v>0</v>
      </c>
      <c r="BU104" s="173">
        <f t="shared" ref="BU104:DC104" ca="1" si="102">SUM(BU105:BU110)</f>
        <v>0</v>
      </c>
      <c r="BV104" s="173">
        <f t="shared" ca="1" si="102"/>
        <v>0</v>
      </c>
      <c r="BW104" s="173">
        <f t="shared" ca="1" si="102"/>
        <v>0</v>
      </c>
      <c r="BX104" s="173">
        <f t="shared" ca="1" si="102"/>
        <v>0</v>
      </c>
      <c r="BY104" s="173">
        <f t="shared" ca="1" si="102"/>
        <v>0</v>
      </c>
      <c r="BZ104" s="173">
        <f t="shared" ca="1" si="102"/>
        <v>0</v>
      </c>
      <c r="CA104" s="173">
        <f t="shared" ca="1" si="102"/>
        <v>0</v>
      </c>
      <c r="CB104" s="173">
        <f t="shared" ca="1" si="102"/>
        <v>0</v>
      </c>
      <c r="CC104" s="173">
        <f t="shared" ca="1" si="102"/>
        <v>0</v>
      </c>
      <c r="CD104" s="173">
        <f t="shared" ca="1" si="102"/>
        <v>0</v>
      </c>
      <c r="CE104" s="173">
        <f t="shared" ca="1" si="102"/>
        <v>0</v>
      </c>
      <c r="CF104" s="173">
        <f t="shared" ca="1" si="102"/>
        <v>0</v>
      </c>
      <c r="CG104" s="173">
        <f t="shared" ca="1" si="102"/>
        <v>0</v>
      </c>
      <c r="CH104" s="173">
        <f t="shared" ca="1" si="102"/>
        <v>0</v>
      </c>
      <c r="CI104" s="173">
        <f t="shared" ca="1" si="102"/>
        <v>0</v>
      </c>
      <c r="CJ104" s="173">
        <f t="shared" ca="1" si="102"/>
        <v>0</v>
      </c>
      <c r="CK104" s="173">
        <f t="shared" ca="1" si="102"/>
        <v>0</v>
      </c>
      <c r="CL104" s="173">
        <f t="shared" ca="1" si="102"/>
        <v>0</v>
      </c>
      <c r="CM104" s="173">
        <f t="shared" ca="1" si="102"/>
        <v>0</v>
      </c>
      <c r="CN104" s="173">
        <f t="shared" ca="1" si="102"/>
        <v>0</v>
      </c>
      <c r="CO104" s="173">
        <f t="shared" ca="1" si="102"/>
        <v>0</v>
      </c>
      <c r="CP104" s="173">
        <f t="shared" ca="1" si="102"/>
        <v>0</v>
      </c>
      <c r="CQ104" s="173">
        <f t="shared" ca="1" si="102"/>
        <v>0</v>
      </c>
      <c r="CR104" s="173">
        <f t="shared" ca="1" si="102"/>
        <v>0</v>
      </c>
      <c r="CS104" s="173">
        <f t="shared" ca="1" si="102"/>
        <v>0</v>
      </c>
      <c r="CT104" s="173">
        <f t="shared" ca="1" si="102"/>
        <v>0</v>
      </c>
      <c r="CU104" s="173">
        <f t="shared" ca="1" si="102"/>
        <v>0</v>
      </c>
      <c r="CV104" s="173">
        <f t="shared" ca="1" si="102"/>
        <v>0</v>
      </c>
      <c r="CW104" s="173">
        <f t="shared" ca="1" si="102"/>
        <v>0</v>
      </c>
      <c r="CX104" s="173">
        <f t="shared" ca="1" si="102"/>
        <v>0</v>
      </c>
      <c r="CY104" s="173">
        <f t="shared" ca="1" si="102"/>
        <v>0</v>
      </c>
      <c r="CZ104" s="173">
        <f t="shared" ca="1" si="102"/>
        <v>0</v>
      </c>
      <c r="DA104" s="173">
        <f t="shared" ca="1" si="102"/>
        <v>0</v>
      </c>
      <c r="DB104" s="173">
        <f t="shared" ca="1" si="102"/>
        <v>0</v>
      </c>
      <c r="DC104" s="173">
        <f t="shared" ca="1" si="102"/>
        <v>0</v>
      </c>
      <c r="DE104" s="113"/>
    </row>
    <row r="105" spans="1:112" ht="14.25" hidden="1" customHeight="1">
      <c r="A105" s="68">
        <v>93</v>
      </c>
      <c r="B105" s="240" t="str">
        <f t="shared" ca="1" si="71"/>
        <v>G.1.1.</v>
      </c>
      <c r="C105" s="241" t="str">
        <f t="shared" ca="1" si="72"/>
        <v>Veiklos 18 veiklos sąnaudų pokytis</v>
      </c>
      <c r="D105" s="162"/>
      <c r="E105" s="242">
        <f t="shared" ca="1" si="73"/>
        <v>0.21</v>
      </c>
      <c r="F105" s="171">
        <f ca="1">H105+NPV(FD,I105:INDEX(I105:DC105,PAL))</f>
        <v>8576036.1096842457</v>
      </c>
      <c r="G105" s="171">
        <f ca="1">SUMIF($H$5:$DC$5,"&lt;="&amp;PAL,$H105:$DC105)</f>
        <v>18406736</v>
      </c>
      <c r="H105" s="243">
        <f t="shared" ca="1" si="91"/>
        <v>0</v>
      </c>
      <c r="I105" s="243">
        <f t="shared" ca="1" si="91"/>
        <v>0</v>
      </c>
      <c r="J105" s="243">
        <f t="shared" ca="1" si="91"/>
        <v>0</v>
      </c>
      <c r="K105" s="243">
        <f t="shared" ca="1" si="91"/>
        <v>0</v>
      </c>
      <c r="L105" s="243">
        <f t="shared" ca="1" si="91"/>
        <v>0</v>
      </c>
      <c r="M105" s="243">
        <f t="shared" ca="1" si="91"/>
        <v>0</v>
      </c>
      <c r="N105" s="243">
        <f t="shared" ca="1" si="91"/>
        <v>0</v>
      </c>
      <c r="O105" s="243">
        <f t="shared" ca="1" si="91"/>
        <v>0</v>
      </c>
      <c r="P105" s="243">
        <f t="shared" ca="1" si="91"/>
        <v>165753</v>
      </c>
      <c r="Q105" s="243">
        <f t="shared" ca="1" si="91"/>
        <v>165753</v>
      </c>
      <c r="R105" s="243">
        <f t="shared" ca="1" si="91"/>
        <v>168855</v>
      </c>
      <c r="S105" s="243">
        <f t="shared" ca="1" si="91"/>
        <v>339345</v>
      </c>
      <c r="T105" s="243">
        <f t="shared" ca="1" si="91"/>
        <v>511627</v>
      </c>
      <c r="U105" s="243">
        <f t="shared" ca="1" si="91"/>
        <v>591973</v>
      </c>
      <c r="V105" s="243">
        <f t="shared" ca="1" si="91"/>
        <v>1097562</v>
      </c>
      <c r="W105" s="243">
        <f t="shared" ca="1" si="91"/>
        <v>1097562</v>
      </c>
      <c r="X105" s="243">
        <f t="shared" ref="X105:CI110" ca="1" si="103">OFFSET(INDIRECT("'"&amp;Opt_alt&amp;"'!H12"),$A105,X$5)*$DF105</f>
        <v>1097562</v>
      </c>
      <c r="Y105" s="243">
        <f t="shared" ca="1" si="103"/>
        <v>1097562</v>
      </c>
      <c r="Z105" s="243">
        <f t="shared" ca="1" si="103"/>
        <v>1097562</v>
      </c>
      <c r="AA105" s="243">
        <f t="shared" ca="1" si="103"/>
        <v>1097562</v>
      </c>
      <c r="AB105" s="243">
        <f t="shared" ca="1" si="103"/>
        <v>1097562</v>
      </c>
      <c r="AC105" s="243">
        <f t="shared" ca="1" si="103"/>
        <v>1097562</v>
      </c>
      <c r="AD105" s="243">
        <f t="shared" ca="1" si="103"/>
        <v>1097562</v>
      </c>
      <c r="AE105" s="243">
        <f t="shared" ca="1" si="103"/>
        <v>1097562</v>
      </c>
      <c r="AF105" s="243">
        <f t="shared" ca="1" si="103"/>
        <v>1097562</v>
      </c>
      <c r="AG105" s="243">
        <f t="shared" ca="1" si="103"/>
        <v>1097562</v>
      </c>
      <c r="AH105" s="243">
        <f t="shared" ca="1" si="103"/>
        <v>1097562</v>
      </c>
      <c r="AI105" s="243">
        <f t="shared" ca="1" si="103"/>
        <v>1097562</v>
      </c>
      <c r="AJ105" s="243">
        <f t="shared" ca="1" si="103"/>
        <v>1097562</v>
      </c>
      <c r="AK105" s="243">
        <f t="shared" ca="1" si="103"/>
        <v>0</v>
      </c>
      <c r="AL105" s="243">
        <f t="shared" ca="1" si="103"/>
        <v>0</v>
      </c>
      <c r="AM105" s="243">
        <f t="shared" ca="1" si="103"/>
        <v>0</v>
      </c>
      <c r="AN105" s="243">
        <f t="shared" ca="1" si="103"/>
        <v>0</v>
      </c>
      <c r="AO105" s="243">
        <f t="shared" ca="1" si="103"/>
        <v>0</v>
      </c>
      <c r="AP105" s="243">
        <f t="shared" ca="1" si="103"/>
        <v>0</v>
      </c>
      <c r="AQ105" s="243">
        <f t="shared" ca="1" si="103"/>
        <v>0</v>
      </c>
      <c r="AR105" s="243">
        <f t="shared" ca="1" si="103"/>
        <v>0</v>
      </c>
      <c r="AS105" s="243">
        <f t="shared" ca="1" si="103"/>
        <v>0</v>
      </c>
      <c r="AT105" s="243">
        <f t="shared" ca="1" si="103"/>
        <v>0</v>
      </c>
      <c r="AU105" s="243">
        <f t="shared" ca="1" si="103"/>
        <v>0</v>
      </c>
      <c r="AV105" s="243">
        <f t="shared" ca="1" si="103"/>
        <v>0</v>
      </c>
      <c r="AW105" s="243">
        <f t="shared" ca="1" si="103"/>
        <v>0</v>
      </c>
      <c r="AX105" s="243">
        <f t="shared" ca="1" si="103"/>
        <v>0</v>
      </c>
      <c r="AY105" s="243">
        <f t="shared" ca="1" si="103"/>
        <v>0</v>
      </c>
      <c r="AZ105" s="243">
        <f t="shared" ca="1" si="103"/>
        <v>0</v>
      </c>
      <c r="BA105" s="243">
        <f t="shared" ca="1" si="103"/>
        <v>0</v>
      </c>
      <c r="BB105" s="243">
        <f t="shared" ca="1" si="103"/>
        <v>0</v>
      </c>
      <c r="BC105" s="243">
        <f t="shared" ca="1" si="103"/>
        <v>0</v>
      </c>
      <c r="BD105" s="243">
        <f t="shared" ca="1" si="103"/>
        <v>0</v>
      </c>
      <c r="BE105" s="243">
        <f t="shared" ca="1" si="103"/>
        <v>0</v>
      </c>
      <c r="BF105" s="243">
        <f t="shared" ca="1" si="103"/>
        <v>0</v>
      </c>
      <c r="BG105" s="243">
        <f t="shared" ca="1" si="103"/>
        <v>0</v>
      </c>
      <c r="BH105" s="243">
        <f t="shared" ca="1" si="103"/>
        <v>0</v>
      </c>
      <c r="BI105" s="243">
        <f t="shared" ca="1" si="103"/>
        <v>0</v>
      </c>
      <c r="BJ105" s="243">
        <f t="shared" ca="1" si="103"/>
        <v>0</v>
      </c>
      <c r="BK105" s="243">
        <f t="shared" ca="1" si="103"/>
        <v>0</v>
      </c>
      <c r="BL105" s="243">
        <f t="shared" ca="1" si="103"/>
        <v>0</v>
      </c>
      <c r="BM105" s="243">
        <f t="shared" ca="1" si="103"/>
        <v>0</v>
      </c>
      <c r="BN105" s="243">
        <f t="shared" ca="1" si="103"/>
        <v>0</v>
      </c>
      <c r="BO105" s="243">
        <f t="shared" ca="1" si="103"/>
        <v>0</v>
      </c>
      <c r="BP105" s="243">
        <f t="shared" ca="1" si="103"/>
        <v>0</v>
      </c>
      <c r="BQ105" s="243">
        <f t="shared" ca="1" si="103"/>
        <v>0</v>
      </c>
      <c r="BR105" s="243">
        <f t="shared" ca="1" si="103"/>
        <v>0</v>
      </c>
      <c r="BS105" s="243">
        <f t="shared" ca="1" si="103"/>
        <v>0</v>
      </c>
      <c r="BT105" s="243">
        <f t="shared" ca="1" si="103"/>
        <v>0</v>
      </c>
      <c r="BU105" s="243">
        <f t="shared" ca="1" si="103"/>
        <v>0</v>
      </c>
      <c r="BV105" s="243">
        <f t="shared" ca="1" si="103"/>
        <v>0</v>
      </c>
      <c r="BW105" s="243">
        <f t="shared" ca="1" si="103"/>
        <v>0</v>
      </c>
      <c r="BX105" s="243">
        <f t="shared" ca="1" si="103"/>
        <v>0</v>
      </c>
      <c r="BY105" s="243">
        <f t="shared" ca="1" si="103"/>
        <v>0</v>
      </c>
      <c r="BZ105" s="243">
        <f t="shared" ca="1" si="103"/>
        <v>0</v>
      </c>
      <c r="CA105" s="243">
        <f t="shared" ca="1" si="103"/>
        <v>0</v>
      </c>
      <c r="CB105" s="243">
        <f t="shared" ca="1" si="103"/>
        <v>0</v>
      </c>
      <c r="CC105" s="243">
        <f t="shared" ca="1" si="103"/>
        <v>0</v>
      </c>
      <c r="CD105" s="243">
        <f t="shared" ca="1" si="103"/>
        <v>0</v>
      </c>
      <c r="CE105" s="243">
        <f t="shared" ca="1" si="103"/>
        <v>0</v>
      </c>
      <c r="CF105" s="243">
        <f t="shared" ca="1" si="103"/>
        <v>0</v>
      </c>
      <c r="CG105" s="243">
        <f t="shared" ca="1" si="103"/>
        <v>0</v>
      </c>
      <c r="CH105" s="243">
        <f t="shared" ca="1" si="103"/>
        <v>0</v>
      </c>
      <c r="CI105" s="243">
        <f t="shared" ca="1" si="103"/>
        <v>0</v>
      </c>
      <c r="CJ105" s="243">
        <f t="shared" ref="CJ105:DC110" ca="1" si="104">OFFSET(INDIRECT("'"&amp;Opt_alt&amp;"'!H12"),$A105,CJ$5)*$DF105</f>
        <v>0</v>
      </c>
      <c r="CK105" s="243">
        <f t="shared" ca="1" si="104"/>
        <v>0</v>
      </c>
      <c r="CL105" s="243">
        <f t="shared" ca="1" si="104"/>
        <v>0</v>
      </c>
      <c r="CM105" s="243">
        <f t="shared" ca="1" si="104"/>
        <v>0</v>
      </c>
      <c r="CN105" s="243">
        <f t="shared" ca="1" si="104"/>
        <v>0</v>
      </c>
      <c r="CO105" s="243">
        <f t="shared" ca="1" si="104"/>
        <v>0</v>
      </c>
      <c r="CP105" s="243">
        <f t="shared" ca="1" si="104"/>
        <v>0</v>
      </c>
      <c r="CQ105" s="243">
        <f t="shared" ca="1" si="104"/>
        <v>0</v>
      </c>
      <c r="CR105" s="243">
        <f t="shared" ca="1" si="104"/>
        <v>0</v>
      </c>
      <c r="CS105" s="243">
        <f t="shared" ca="1" si="104"/>
        <v>0</v>
      </c>
      <c r="CT105" s="243">
        <f t="shared" ca="1" si="104"/>
        <v>0</v>
      </c>
      <c r="CU105" s="243">
        <f t="shared" ca="1" si="104"/>
        <v>0</v>
      </c>
      <c r="CV105" s="243">
        <f t="shared" ca="1" si="104"/>
        <v>0</v>
      </c>
      <c r="CW105" s="243">
        <f t="shared" ca="1" si="104"/>
        <v>0</v>
      </c>
      <c r="CX105" s="243">
        <f t="shared" ca="1" si="104"/>
        <v>0</v>
      </c>
      <c r="CY105" s="243">
        <f t="shared" ca="1" si="104"/>
        <v>0</v>
      </c>
      <c r="CZ105" s="243">
        <f t="shared" ca="1" si="104"/>
        <v>0</v>
      </c>
      <c r="DA105" s="243">
        <f t="shared" ca="1" si="104"/>
        <v>0</v>
      </c>
      <c r="DB105" s="243">
        <f t="shared" ca="1" si="104"/>
        <v>0</v>
      </c>
      <c r="DC105" s="243">
        <f t="shared" ca="1" si="104"/>
        <v>0</v>
      </c>
      <c r="DE105" s="113" t="str">
        <f t="shared" ca="1" si="75"/>
        <v>G.1.1.</v>
      </c>
      <c r="DF105">
        <f t="shared" ca="1" si="96"/>
        <v>1</v>
      </c>
      <c r="DG105">
        <f t="shared" ca="1" si="97"/>
        <v>21</v>
      </c>
    </row>
    <row r="106" spans="1:112" hidden="1">
      <c r="A106" s="68">
        <v>94</v>
      </c>
      <c r="B106" s="240" t="str">
        <f t="shared" ca="1" si="71"/>
        <v>G.1.2.</v>
      </c>
      <c r="C106" s="241" t="str">
        <f t="shared" ca="1" si="72"/>
        <v>Veiklos ir palaikymo (atnaujinimo) sąnaudos 2 (viešojo sektoriaus)</v>
      </c>
      <c r="D106" s="162"/>
      <c r="E106" s="242">
        <f t="shared" ca="1" si="73"/>
        <v>0.21</v>
      </c>
      <c r="F106" s="171">
        <f ca="1">H106+NPV(FD,I106:INDEX(I106:DC106,PAL))</f>
        <v>0</v>
      </c>
      <c r="G106" s="171">
        <f ca="1">SUMIF($H$5:$DC$5,"&lt;="&amp;PAL,$H106:$DC106)</f>
        <v>0</v>
      </c>
      <c r="H106" s="243">
        <f t="shared" ca="1" si="91"/>
        <v>0</v>
      </c>
      <c r="I106" s="243">
        <f t="shared" ca="1" si="91"/>
        <v>0</v>
      </c>
      <c r="J106" s="243">
        <f t="shared" ca="1" si="91"/>
        <v>0</v>
      </c>
      <c r="K106" s="243">
        <f t="shared" ca="1" si="91"/>
        <v>0</v>
      </c>
      <c r="L106" s="243">
        <f t="shared" ca="1" si="91"/>
        <v>0</v>
      </c>
      <c r="M106" s="243">
        <f t="shared" ca="1" si="91"/>
        <v>0</v>
      </c>
      <c r="N106" s="243">
        <f t="shared" ca="1" si="91"/>
        <v>0</v>
      </c>
      <c r="O106" s="243">
        <f t="shared" ca="1" si="91"/>
        <v>0</v>
      </c>
      <c r="P106" s="243">
        <f t="shared" ca="1" si="91"/>
        <v>0</v>
      </c>
      <c r="Q106" s="243">
        <f t="shared" ca="1" si="91"/>
        <v>0</v>
      </c>
      <c r="R106" s="243">
        <f t="shared" ca="1" si="91"/>
        <v>0</v>
      </c>
      <c r="S106" s="243">
        <f t="shared" ca="1" si="91"/>
        <v>0</v>
      </c>
      <c r="T106" s="243">
        <f t="shared" ca="1" si="91"/>
        <v>0</v>
      </c>
      <c r="U106" s="243">
        <f t="shared" ca="1" si="91"/>
        <v>0</v>
      </c>
      <c r="V106" s="243">
        <f t="shared" ca="1" si="91"/>
        <v>0</v>
      </c>
      <c r="W106" s="243">
        <f t="shared" ca="1" si="91"/>
        <v>0</v>
      </c>
      <c r="X106" s="243">
        <f t="shared" ca="1" si="103"/>
        <v>0</v>
      </c>
      <c r="Y106" s="243">
        <f t="shared" ca="1" si="103"/>
        <v>0</v>
      </c>
      <c r="Z106" s="243">
        <f t="shared" ca="1" si="103"/>
        <v>0</v>
      </c>
      <c r="AA106" s="243">
        <f t="shared" ca="1" si="103"/>
        <v>0</v>
      </c>
      <c r="AB106" s="243">
        <f t="shared" ca="1" si="103"/>
        <v>0</v>
      </c>
      <c r="AC106" s="243">
        <f t="shared" ca="1" si="103"/>
        <v>0</v>
      </c>
      <c r="AD106" s="243">
        <f t="shared" ca="1" si="103"/>
        <v>0</v>
      </c>
      <c r="AE106" s="243">
        <f t="shared" ca="1" si="103"/>
        <v>0</v>
      </c>
      <c r="AF106" s="243">
        <f t="shared" ca="1" si="103"/>
        <v>0</v>
      </c>
      <c r="AG106" s="243">
        <f t="shared" ca="1" si="103"/>
        <v>0</v>
      </c>
      <c r="AH106" s="243">
        <f t="shared" ca="1" si="103"/>
        <v>0</v>
      </c>
      <c r="AI106" s="243">
        <f t="shared" ca="1" si="103"/>
        <v>0</v>
      </c>
      <c r="AJ106" s="243">
        <f t="shared" ca="1" si="103"/>
        <v>0</v>
      </c>
      <c r="AK106" s="243">
        <f t="shared" ca="1" si="103"/>
        <v>0</v>
      </c>
      <c r="AL106" s="243">
        <f t="shared" ca="1" si="103"/>
        <v>0</v>
      </c>
      <c r="AM106" s="243">
        <f t="shared" ca="1" si="103"/>
        <v>0</v>
      </c>
      <c r="AN106" s="243">
        <f t="shared" ca="1" si="103"/>
        <v>0</v>
      </c>
      <c r="AO106" s="243">
        <f t="shared" ca="1" si="103"/>
        <v>0</v>
      </c>
      <c r="AP106" s="243">
        <f t="shared" ca="1" si="103"/>
        <v>0</v>
      </c>
      <c r="AQ106" s="243">
        <f t="shared" ca="1" si="103"/>
        <v>0</v>
      </c>
      <c r="AR106" s="243">
        <f t="shared" ca="1" si="103"/>
        <v>0</v>
      </c>
      <c r="AS106" s="243">
        <f t="shared" ca="1" si="103"/>
        <v>0</v>
      </c>
      <c r="AT106" s="243">
        <f t="shared" ca="1" si="103"/>
        <v>0</v>
      </c>
      <c r="AU106" s="243">
        <f t="shared" ca="1" si="103"/>
        <v>0</v>
      </c>
      <c r="AV106" s="243">
        <f t="shared" ca="1" si="103"/>
        <v>0</v>
      </c>
      <c r="AW106" s="243">
        <f t="shared" ca="1" si="103"/>
        <v>0</v>
      </c>
      <c r="AX106" s="243">
        <f t="shared" ca="1" si="103"/>
        <v>0</v>
      </c>
      <c r="AY106" s="243">
        <f t="shared" ca="1" si="103"/>
        <v>0</v>
      </c>
      <c r="AZ106" s="243">
        <f t="shared" ca="1" si="103"/>
        <v>0</v>
      </c>
      <c r="BA106" s="243">
        <f t="shared" ca="1" si="103"/>
        <v>0</v>
      </c>
      <c r="BB106" s="243">
        <f t="shared" ca="1" si="103"/>
        <v>0</v>
      </c>
      <c r="BC106" s="243">
        <f t="shared" ca="1" si="103"/>
        <v>0</v>
      </c>
      <c r="BD106" s="243">
        <f t="shared" ca="1" si="103"/>
        <v>0</v>
      </c>
      <c r="BE106" s="243">
        <f t="shared" ca="1" si="103"/>
        <v>0</v>
      </c>
      <c r="BF106" s="243">
        <f t="shared" ca="1" si="103"/>
        <v>0</v>
      </c>
      <c r="BG106" s="243">
        <f t="shared" ca="1" si="103"/>
        <v>0</v>
      </c>
      <c r="BH106" s="243">
        <f t="shared" ca="1" si="103"/>
        <v>0</v>
      </c>
      <c r="BI106" s="243">
        <f t="shared" ca="1" si="103"/>
        <v>0</v>
      </c>
      <c r="BJ106" s="243">
        <f t="shared" ca="1" si="103"/>
        <v>0</v>
      </c>
      <c r="BK106" s="243">
        <f t="shared" ca="1" si="103"/>
        <v>0</v>
      </c>
      <c r="BL106" s="243">
        <f t="shared" ca="1" si="103"/>
        <v>0</v>
      </c>
      <c r="BM106" s="243">
        <f t="shared" ca="1" si="103"/>
        <v>0</v>
      </c>
      <c r="BN106" s="243">
        <f t="shared" ca="1" si="103"/>
        <v>0</v>
      </c>
      <c r="BO106" s="243">
        <f t="shared" ca="1" si="103"/>
        <v>0</v>
      </c>
      <c r="BP106" s="243">
        <f t="shared" ca="1" si="103"/>
        <v>0</v>
      </c>
      <c r="BQ106" s="243">
        <f t="shared" ca="1" si="103"/>
        <v>0</v>
      </c>
      <c r="BR106" s="243">
        <f t="shared" ca="1" si="103"/>
        <v>0</v>
      </c>
      <c r="BS106" s="243">
        <f t="shared" ca="1" si="103"/>
        <v>0</v>
      </c>
      <c r="BT106" s="243">
        <f t="shared" ca="1" si="103"/>
        <v>0</v>
      </c>
      <c r="BU106" s="243">
        <f t="shared" ca="1" si="103"/>
        <v>0</v>
      </c>
      <c r="BV106" s="243">
        <f t="shared" ca="1" si="103"/>
        <v>0</v>
      </c>
      <c r="BW106" s="243">
        <f t="shared" ca="1" si="103"/>
        <v>0</v>
      </c>
      <c r="BX106" s="243">
        <f t="shared" ca="1" si="103"/>
        <v>0</v>
      </c>
      <c r="BY106" s="243">
        <f t="shared" ca="1" si="103"/>
        <v>0</v>
      </c>
      <c r="BZ106" s="243">
        <f t="shared" ca="1" si="103"/>
        <v>0</v>
      </c>
      <c r="CA106" s="243">
        <f t="shared" ca="1" si="103"/>
        <v>0</v>
      </c>
      <c r="CB106" s="243">
        <f t="shared" ca="1" si="103"/>
        <v>0</v>
      </c>
      <c r="CC106" s="243">
        <f t="shared" ca="1" si="103"/>
        <v>0</v>
      </c>
      <c r="CD106" s="243">
        <f t="shared" ca="1" si="103"/>
        <v>0</v>
      </c>
      <c r="CE106" s="243">
        <f t="shared" ca="1" si="103"/>
        <v>0</v>
      </c>
      <c r="CF106" s="243">
        <f t="shared" ca="1" si="103"/>
        <v>0</v>
      </c>
      <c r="CG106" s="243">
        <f t="shared" ca="1" si="103"/>
        <v>0</v>
      </c>
      <c r="CH106" s="243">
        <f t="shared" ca="1" si="103"/>
        <v>0</v>
      </c>
      <c r="CI106" s="243">
        <f t="shared" ca="1" si="103"/>
        <v>0</v>
      </c>
      <c r="CJ106" s="243">
        <f t="shared" ca="1" si="104"/>
        <v>0</v>
      </c>
      <c r="CK106" s="243">
        <f t="shared" ca="1" si="104"/>
        <v>0</v>
      </c>
      <c r="CL106" s="243">
        <f t="shared" ca="1" si="104"/>
        <v>0</v>
      </c>
      <c r="CM106" s="243">
        <f t="shared" ca="1" si="104"/>
        <v>0</v>
      </c>
      <c r="CN106" s="243">
        <f t="shared" ca="1" si="104"/>
        <v>0</v>
      </c>
      <c r="CO106" s="243">
        <f t="shared" ca="1" si="104"/>
        <v>0</v>
      </c>
      <c r="CP106" s="243">
        <f t="shared" ca="1" si="104"/>
        <v>0</v>
      </c>
      <c r="CQ106" s="243">
        <f t="shared" ca="1" si="104"/>
        <v>0</v>
      </c>
      <c r="CR106" s="243">
        <f t="shared" ca="1" si="104"/>
        <v>0</v>
      </c>
      <c r="CS106" s="243">
        <f t="shared" ca="1" si="104"/>
        <v>0</v>
      </c>
      <c r="CT106" s="243">
        <f t="shared" ca="1" si="104"/>
        <v>0</v>
      </c>
      <c r="CU106" s="243">
        <f t="shared" ca="1" si="104"/>
        <v>0</v>
      </c>
      <c r="CV106" s="243">
        <f t="shared" ca="1" si="104"/>
        <v>0</v>
      </c>
      <c r="CW106" s="243">
        <f t="shared" ca="1" si="104"/>
        <v>0</v>
      </c>
      <c r="CX106" s="243">
        <f t="shared" ca="1" si="104"/>
        <v>0</v>
      </c>
      <c r="CY106" s="243">
        <f t="shared" ca="1" si="104"/>
        <v>0</v>
      </c>
      <c r="CZ106" s="243">
        <f t="shared" ca="1" si="104"/>
        <v>0</v>
      </c>
      <c r="DA106" s="243">
        <f t="shared" ca="1" si="104"/>
        <v>0</v>
      </c>
      <c r="DB106" s="243">
        <f t="shared" ca="1" si="104"/>
        <v>0</v>
      </c>
      <c r="DC106" s="243">
        <f t="shared" ca="1" si="104"/>
        <v>0</v>
      </c>
      <c r="DE106" s="113" t="str">
        <f t="shared" ca="1" si="75"/>
        <v>G.1.2.</v>
      </c>
      <c r="DF106">
        <f t="shared" ca="1" si="96"/>
        <v>1</v>
      </c>
      <c r="DG106">
        <f t="shared" ca="1" si="97"/>
        <v>21</v>
      </c>
    </row>
    <row r="107" spans="1:112" hidden="1">
      <c r="A107" s="68">
        <v>95</v>
      </c>
      <c r="B107" s="240" t="str">
        <f t="shared" ca="1" si="71"/>
        <v>G.1.3.</v>
      </c>
      <c r="C107" s="241" t="str">
        <f t="shared" ca="1" si="72"/>
        <v>Veiklos ir palaikymo (atnaujinimo) sąnaudos 3 (viešojo sektoriaus)</v>
      </c>
      <c r="D107" s="162"/>
      <c r="E107" s="242">
        <f t="shared" ca="1" si="73"/>
        <v>0.21</v>
      </c>
      <c r="F107" s="171">
        <f ca="1">H107+NPV(FD,I107:INDEX(I107:DC107,PAL))</f>
        <v>0</v>
      </c>
      <c r="G107" s="171">
        <f ca="1">SUMIF($H$5:$DC$5,"&lt;="&amp;PAL,$H107:$DC107)</f>
        <v>0</v>
      </c>
      <c r="H107" s="243">
        <f t="shared" ca="1" si="91"/>
        <v>0</v>
      </c>
      <c r="I107" s="243">
        <f t="shared" ca="1" si="91"/>
        <v>0</v>
      </c>
      <c r="J107" s="243">
        <f t="shared" ca="1" si="91"/>
        <v>0</v>
      </c>
      <c r="K107" s="243">
        <f t="shared" ca="1" si="91"/>
        <v>0</v>
      </c>
      <c r="L107" s="243">
        <f t="shared" ca="1" si="91"/>
        <v>0</v>
      </c>
      <c r="M107" s="243">
        <f t="shared" ca="1" si="91"/>
        <v>0</v>
      </c>
      <c r="N107" s="243">
        <f t="shared" ca="1" si="91"/>
        <v>0</v>
      </c>
      <c r="O107" s="243">
        <f t="shared" ca="1" si="91"/>
        <v>0</v>
      </c>
      <c r="P107" s="243">
        <f t="shared" ca="1" si="91"/>
        <v>0</v>
      </c>
      <c r="Q107" s="243">
        <f t="shared" ca="1" si="91"/>
        <v>0</v>
      </c>
      <c r="R107" s="243">
        <f t="shared" ca="1" si="91"/>
        <v>0</v>
      </c>
      <c r="S107" s="243">
        <f t="shared" ca="1" si="91"/>
        <v>0</v>
      </c>
      <c r="T107" s="243">
        <f t="shared" ca="1" si="91"/>
        <v>0</v>
      </c>
      <c r="U107" s="243">
        <f t="shared" ca="1" si="91"/>
        <v>0</v>
      </c>
      <c r="V107" s="243">
        <f t="shared" ca="1" si="91"/>
        <v>0</v>
      </c>
      <c r="W107" s="243">
        <f t="shared" ref="W107:BT110" ca="1" si="105">OFFSET(INDIRECT("'"&amp;Opt_alt&amp;"'!H12"),$A107,W$5)*$DF107</f>
        <v>0</v>
      </c>
      <c r="X107" s="243">
        <f t="shared" ca="1" si="105"/>
        <v>0</v>
      </c>
      <c r="Y107" s="243">
        <f t="shared" ca="1" si="105"/>
        <v>0</v>
      </c>
      <c r="Z107" s="243">
        <f t="shared" ca="1" si="105"/>
        <v>0</v>
      </c>
      <c r="AA107" s="243">
        <f t="shared" ca="1" si="105"/>
        <v>0</v>
      </c>
      <c r="AB107" s="243">
        <f t="shared" ca="1" si="105"/>
        <v>0</v>
      </c>
      <c r="AC107" s="243">
        <f t="shared" ca="1" si="105"/>
        <v>0</v>
      </c>
      <c r="AD107" s="243">
        <f t="shared" ca="1" si="105"/>
        <v>0</v>
      </c>
      <c r="AE107" s="243">
        <f t="shared" ca="1" si="105"/>
        <v>0</v>
      </c>
      <c r="AF107" s="243">
        <f t="shared" ca="1" si="105"/>
        <v>0</v>
      </c>
      <c r="AG107" s="243">
        <f t="shared" ca="1" si="105"/>
        <v>0</v>
      </c>
      <c r="AH107" s="243">
        <f t="shared" ca="1" si="105"/>
        <v>0</v>
      </c>
      <c r="AI107" s="243">
        <f t="shared" ca="1" si="105"/>
        <v>0</v>
      </c>
      <c r="AJ107" s="243">
        <f t="shared" ca="1" si="105"/>
        <v>0</v>
      </c>
      <c r="AK107" s="243">
        <f t="shared" ca="1" si="105"/>
        <v>0</v>
      </c>
      <c r="AL107" s="243">
        <f t="shared" ca="1" si="105"/>
        <v>0</v>
      </c>
      <c r="AM107" s="243">
        <f t="shared" ca="1" si="105"/>
        <v>0</v>
      </c>
      <c r="AN107" s="243">
        <f t="shared" ca="1" si="105"/>
        <v>0</v>
      </c>
      <c r="AO107" s="243">
        <f t="shared" ca="1" si="105"/>
        <v>0</v>
      </c>
      <c r="AP107" s="243">
        <f t="shared" ca="1" si="105"/>
        <v>0</v>
      </c>
      <c r="AQ107" s="243">
        <f t="shared" ca="1" si="105"/>
        <v>0</v>
      </c>
      <c r="AR107" s="243">
        <f t="shared" ca="1" si="105"/>
        <v>0</v>
      </c>
      <c r="AS107" s="243">
        <f t="shared" ca="1" si="105"/>
        <v>0</v>
      </c>
      <c r="AT107" s="243">
        <f t="shared" ca="1" si="105"/>
        <v>0</v>
      </c>
      <c r="AU107" s="243">
        <f t="shared" ca="1" si="105"/>
        <v>0</v>
      </c>
      <c r="AV107" s="243">
        <f t="shared" ca="1" si="105"/>
        <v>0</v>
      </c>
      <c r="AW107" s="243">
        <f t="shared" ca="1" si="105"/>
        <v>0</v>
      </c>
      <c r="AX107" s="243">
        <f t="shared" ca="1" si="105"/>
        <v>0</v>
      </c>
      <c r="AY107" s="243">
        <f t="shared" ca="1" si="105"/>
        <v>0</v>
      </c>
      <c r="AZ107" s="243">
        <f t="shared" ca="1" si="105"/>
        <v>0</v>
      </c>
      <c r="BA107" s="243">
        <f t="shared" ca="1" si="105"/>
        <v>0</v>
      </c>
      <c r="BB107" s="243">
        <f t="shared" ca="1" si="105"/>
        <v>0</v>
      </c>
      <c r="BC107" s="243">
        <f t="shared" ca="1" si="105"/>
        <v>0</v>
      </c>
      <c r="BD107" s="243">
        <f t="shared" ca="1" si="105"/>
        <v>0</v>
      </c>
      <c r="BE107" s="243">
        <f t="shared" ca="1" si="105"/>
        <v>0</v>
      </c>
      <c r="BF107" s="243">
        <f t="shared" ca="1" si="105"/>
        <v>0</v>
      </c>
      <c r="BG107" s="243">
        <f t="shared" ca="1" si="105"/>
        <v>0</v>
      </c>
      <c r="BH107" s="243">
        <f t="shared" ca="1" si="105"/>
        <v>0</v>
      </c>
      <c r="BI107" s="243">
        <f t="shared" ca="1" si="105"/>
        <v>0</v>
      </c>
      <c r="BJ107" s="243">
        <f t="shared" ca="1" si="105"/>
        <v>0</v>
      </c>
      <c r="BK107" s="243">
        <f t="shared" ca="1" si="105"/>
        <v>0</v>
      </c>
      <c r="BL107" s="243">
        <f t="shared" ca="1" si="105"/>
        <v>0</v>
      </c>
      <c r="BM107" s="243">
        <f t="shared" ca="1" si="105"/>
        <v>0</v>
      </c>
      <c r="BN107" s="243">
        <f t="shared" ca="1" si="105"/>
        <v>0</v>
      </c>
      <c r="BO107" s="243">
        <f t="shared" ca="1" si="105"/>
        <v>0</v>
      </c>
      <c r="BP107" s="243">
        <f t="shared" ca="1" si="105"/>
        <v>0</v>
      </c>
      <c r="BQ107" s="243">
        <f t="shared" ca="1" si="105"/>
        <v>0</v>
      </c>
      <c r="BR107" s="243">
        <f t="shared" ca="1" si="105"/>
        <v>0</v>
      </c>
      <c r="BS107" s="243">
        <f t="shared" ca="1" si="105"/>
        <v>0</v>
      </c>
      <c r="BT107" s="243">
        <f t="shared" ca="1" si="103"/>
        <v>0</v>
      </c>
      <c r="BU107" s="243">
        <f t="shared" ca="1" si="103"/>
        <v>0</v>
      </c>
      <c r="BV107" s="243">
        <f t="shared" ca="1" si="103"/>
        <v>0</v>
      </c>
      <c r="BW107" s="243">
        <f t="shared" ca="1" si="103"/>
        <v>0</v>
      </c>
      <c r="BX107" s="243">
        <f t="shared" ca="1" si="103"/>
        <v>0</v>
      </c>
      <c r="BY107" s="243">
        <f t="shared" ca="1" si="103"/>
        <v>0</v>
      </c>
      <c r="BZ107" s="243">
        <f t="shared" ca="1" si="103"/>
        <v>0</v>
      </c>
      <c r="CA107" s="243">
        <f t="shared" ca="1" si="103"/>
        <v>0</v>
      </c>
      <c r="CB107" s="243">
        <f t="shared" ca="1" si="103"/>
        <v>0</v>
      </c>
      <c r="CC107" s="243">
        <f t="shared" ca="1" si="103"/>
        <v>0</v>
      </c>
      <c r="CD107" s="243">
        <f t="shared" ca="1" si="103"/>
        <v>0</v>
      </c>
      <c r="CE107" s="243">
        <f t="shared" ca="1" si="103"/>
        <v>0</v>
      </c>
      <c r="CF107" s="243">
        <f t="shared" ca="1" si="103"/>
        <v>0</v>
      </c>
      <c r="CG107" s="243">
        <f t="shared" ca="1" si="103"/>
        <v>0</v>
      </c>
      <c r="CH107" s="243">
        <f t="shared" ca="1" si="103"/>
        <v>0</v>
      </c>
      <c r="CI107" s="243">
        <f t="shared" ca="1" si="103"/>
        <v>0</v>
      </c>
      <c r="CJ107" s="243">
        <f t="shared" ca="1" si="104"/>
        <v>0</v>
      </c>
      <c r="CK107" s="243">
        <f t="shared" ca="1" si="104"/>
        <v>0</v>
      </c>
      <c r="CL107" s="243">
        <f t="shared" ca="1" si="104"/>
        <v>0</v>
      </c>
      <c r="CM107" s="243">
        <f t="shared" ca="1" si="104"/>
        <v>0</v>
      </c>
      <c r="CN107" s="243">
        <f t="shared" ca="1" si="104"/>
        <v>0</v>
      </c>
      <c r="CO107" s="243">
        <f t="shared" ca="1" si="104"/>
        <v>0</v>
      </c>
      <c r="CP107" s="243">
        <f t="shared" ca="1" si="104"/>
        <v>0</v>
      </c>
      <c r="CQ107" s="243">
        <f t="shared" ca="1" si="104"/>
        <v>0</v>
      </c>
      <c r="CR107" s="243">
        <f t="shared" ca="1" si="104"/>
        <v>0</v>
      </c>
      <c r="CS107" s="243">
        <f t="shared" ca="1" si="104"/>
        <v>0</v>
      </c>
      <c r="CT107" s="243">
        <f t="shared" ca="1" si="104"/>
        <v>0</v>
      </c>
      <c r="CU107" s="243">
        <f t="shared" ca="1" si="104"/>
        <v>0</v>
      </c>
      <c r="CV107" s="243">
        <f t="shared" ca="1" si="104"/>
        <v>0</v>
      </c>
      <c r="CW107" s="243">
        <f t="shared" ca="1" si="104"/>
        <v>0</v>
      </c>
      <c r="CX107" s="243">
        <f t="shared" ca="1" si="104"/>
        <v>0</v>
      </c>
      <c r="CY107" s="243">
        <f t="shared" ca="1" si="104"/>
        <v>0</v>
      </c>
      <c r="CZ107" s="243">
        <f t="shared" ca="1" si="104"/>
        <v>0</v>
      </c>
      <c r="DA107" s="243">
        <f t="shared" ca="1" si="104"/>
        <v>0</v>
      </c>
      <c r="DB107" s="243">
        <f t="shared" ca="1" si="104"/>
        <v>0</v>
      </c>
      <c r="DC107" s="243">
        <f t="shared" ca="1" si="104"/>
        <v>0</v>
      </c>
      <c r="DE107" s="113" t="str">
        <f t="shared" ca="1" si="75"/>
        <v>G.1.3.</v>
      </c>
      <c r="DF107">
        <f t="shared" ca="1" si="96"/>
        <v>1</v>
      </c>
      <c r="DG107">
        <f t="shared" ca="1" si="97"/>
        <v>21</v>
      </c>
    </row>
    <row r="108" spans="1:112" hidden="1">
      <c r="A108" s="68">
        <v>96</v>
      </c>
      <c r="B108" s="240" t="str">
        <f t="shared" ca="1" si="71"/>
        <v>G.1.4.</v>
      </c>
      <c r="C108" s="241" t="str">
        <f t="shared" ca="1" si="72"/>
        <v>Veiklos ir palaikymo (atnaujinimo) sąnaudos 4 (viešojo sektoriaus)</v>
      </c>
      <c r="D108" s="162"/>
      <c r="E108" s="242">
        <f t="shared" ca="1" si="73"/>
        <v>0.21</v>
      </c>
      <c r="F108" s="171">
        <f ca="1">H108+NPV(FD,I108:INDEX(I108:DC108,PAL))</f>
        <v>0</v>
      </c>
      <c r="G108" s="171">
        <f ca="1">SUMIF($H$5:$DC$5,"&lt;="&amp;PAL,$H108:$DC108)</f>
        <v>0</v>
      </c>
      <c r="H108" s="243">
        <f t="shared" ref="H108:W122" ca="1" si="106">OFFSET(INDIRECT("'"&amp;Opt_alt&amp;"'!H12"),$A108,H$5)*$DF108</f>
        <v>0</v>
      </c>
      <c r="I108" s="243">
        <f t="shared" ca="1" si="106"/>
        <v>0</v>
      </c>
      <c r="J108" s="243">
        <f t="shared" ca="1" si="106"/>
        <v>0</v>
      </c>
      <c r="K108" s="243">
        <f t="shared" ca="1" si="106"/>
        <v>0</v>
      </c>
      <c r="L108" s="243">
        <f t="shared" ca="1" si="106"/>
        <v>0</v>
      </c>
      <c r="M108" s="243">
        <f t="shared" ca="1" si="106"/>
        <v>0</v>
      </c>
      <c r="N108" s="243">
        <f t="shared" ca="1" si="106"/>
        <v>0</v>
      </c>
      <c r="O108" s="243">
        <f t="shared" ca="1" si="106"/>
        <v>0</v>
      </c>
      <c r="P108" s="243">
        <f t="shared" ca="1" si="106"/>
        <v>0</v>
      </c>
      <c r="Q108" s="243">
        <f t="shared" ca="1" si="106"/>
        <v>0</v>
      </c>
      <c r="R108" s="243">
        <f t="shared" ca="1" si="106"/>
        <v>0</v>
      </c>
      <c r="S108" s="243">
        <f t="shared" ca="1" si="106"/>
        <v>0</v>
      </c>
      <c r="T108" s="243">
        <f t="shared" ca="1" si="106"/>
        <v>0</v>
      </c>
      <c r="U108" s="243">
        <f t="shared" ca="1" si="106"/>
        <v>0</v>
      </c>
      <c r="V108" s="243">
        <f t="shared" ca="1" si="106"/>
        <v>0</v>
      </c>
      <c r="W108" s="243">
        <f t="shared" ca="1" si="106"/>
        <v>0</v>
      </c>
      <c r="X108" s="243">
        <f t="shared" ca="1" si="105"/>
        <v>0</v>
      </c>
      <c r="Y108" s="243">
        <f t="shared" ca="1" si="105"/>
        <v>0</v>
      </c>
      <c r="Z108" s="243">
        <f t="shared" ca="1" si="105"/>
        <v>0</v>
      </c>
      <c r="AA108" s="243">
        <f t="shared" ca="1" si="105"/>
        <v>0</v>
      </c>
      <c r="AB108" s="243">
        <f t="shared" ca="1" si="105"/>
        <v>0</v>
      </c>
      <c r="AC108" s="243">
        <f t="shared" ca="1" si="105"/>
        <v>0</v>
      </c>
      <c r="AD108" s="243">
        <f t="shared" ca="1" si="105"/>
        <v>0</v>
      </c>
      <c r="AE108" s="243">
        <f t="shared" ca="1" si="105"/>
        <v>0</v>
      </c>
      <c r="AF108" s="243">
        <f t="shared" ca="1" si="105"/>
        <v>0</v>
      </c>
      <c r="AG108" s="243">
        <f t="shared" ca="1" si="105"/>
        <v>0</v>
      </c>
      <c r="AH108" s="243">
        <f t="shared" ca="1" si="105"/>
        <v>0</v>
      </c>
      <c r="AI108" s="243">
        <f t="shared" ca="1" si="105"/>
        <v>0</v>
      </c>
      <c r="AJ108" s="243">
        <f t="shared" ca="1" si="105"/>
        <v>0</v>
      </c>
      <c r="AK108" s="243">
        <f t="shared" ca="1" si="105"/>
        <v>0</v>
      </c>
      <c r="AL108" s="243">
        <f t="shared" ca="1" si="105"/>
        <v>0</v>
      </c>
      <c r="AM108" s="243">
        <f t="shared" ca="1" si="105"/>
        <v>0</v>
      </c>
      <c r="AN108" s="243">
        <f t="shared" ca="1" si="105"/>
        <v>0</v>
      </c>
      <c r="AO108" s="243">
        <f t="shared" ca="1" si="105"/>
        <v>0</v>
      </c>
      <c r="AP108" s="243">
        <f t="shared" ca="1" si="105"/>
        <v>0</v>
      </c>
      <c r="AQ108" s="243">
        <f t="shared" ca="1" si="105"/>
        <v>0</v>
      </c>
      <c r="AR108" s="243">
        <f t="shared" ca="1" si="105"/>
        <v>0</v>
      </c>
      <c r="AS108" s="243">
        <f t="shared" ca="1" si="105"/>
        <v>0</v>
      </c>
      <c r="AT108" s="243">
        <f t="shared" ca="1" si="105"/>
        <v>0</v>
      </c>
      <c r="AU108" s="243">
        <f t="shared" ca="1" si="105"/>
        <v>0</v>
      </c>
      <c r="AV108" s="243">
        <f t="shared" ca="1" si="105"/>
        <v>0</v>
      </c>
      <c r="AW108" s="243">
        <f t="shared" ca="1" si="105"/>
        <v>0</v>
      </c>
      <c r="AX108" s="243">
        <f t="shared" ca="1" si="105"/>
        <v>0</v>
      </c>
      <c r="AY108" s="243">
        <f t="shared" ca="1" si="105"/>
        <v>0</v>
      </c>
      <c r="AZ108" s="243">
        <f t="shared" ca="1" si="105"/>
        <v>0</v>
      </c>
      <c r="BA108" s="243">
        <f t="shared" ca="1" si="105"/>
        <v>0</v>
      </c>
      <c r="BB108" s="243">
        <f t="shared" ca="1" si="105"/>
        <v>0</v>
      </c>
      <c r="BC108" s="243">
        <f t="shared" ca="1" si="105"/>
        <v>0</v>
      </c>
      <c r="BD108" s="243">
        <f t="shared" ca="1" si="105"/>
        <v>0</v>
      </c>
      <c r="BE108" s="243">
        <f t="shared" ca="1" si="105"/>
        <v>0</v>
      </c>
      <c r="BF108" s="243">
        <f t="shared" ca="1" si="105"/>
        <v>0</v>
      </c>
      <c r="BG108" s="243">
        <f t="shared" ca="1" si="105"/>
        <v>0</v>
      </c>
      <c r="BH108" s="243">
        <f t="shared" ca="1" si="105"/>
        <v>0</v>
      </c>
      <c r="BI108" s="243">
        <f t="shared" ca="1" si="105"/>
        <v>0</v>
      </c>
      <c r="BJ108" s="243">
        <f t="shared" ca="1" si="105"/>
        <v>0</v>
      </c>
      <c r="BK108" s="243">
        <f t="shared" ca="1" si="105"/>
        <v>0</v>
      </c>
      <c r="BL108" s="243">
        <f t="shared" ca="1" si="105"/>
        <v>0</v>
      </c>
      <c r="BM108" s="243">
        <f t="shared" ca="1" si="105"/>
        <v>0</v>
      </c>
      <c r="BN108" s="243">
        <f t="shared" ca="1" si="105"/>
        <v>0</v>
      </c>
      <c r="BO108" s="243">
        <f t="shared" ca="1" si="105"/>
        <v>0</v>
      </c>
      <c r="BP108" s="243">
        <f t="shared" ca="1" si="105"/>
        <v>0</v>
      </c>
      <c r="BQ108" s="243">
        <f t="shared" ca="1" si="105"/>
        <v>0</v>
      </c>
      <c r="BR108" s="243">
        <f t="shared" ca="1" si="105"/>
        <v>0</v>
      </c>
      <c r="BS108" s="243">
        <f t="shared" ca="1" si="105"/>
        <v>0</v>
      </c>
      <c r="BT108" s="243">
        <f t="shared" ca="1" si="105"/>
        <v>0</v>
      </c>
      <c r="BU108" s="243">
        <f t="shared" ca="1" si="103"/>
        <v>0</v>
      </c>
      <c r="BV108" s="243">
        <f t="shared" ca="1" si="103"/>
        <v>0</v>
      </c>
      <c r="BW108" s="243">
        <f t="shared" ca="1" si="103"/>
        <v>0</v>
      </c>
      <c r="BX108" s="243">
        <f t="shared" ca="1" si="103"/>
        <v>0</v>
      </c>
      <c r="BY108" s="243">
        <f t="shared" ca="1" si="103"/>
        <v>0</v>
      </c>
      <c r="BZ108" s="243">
        <f t="shared" ca="1" si="103"/>
        <v>0</v>
      </c>
      <c r="CA108" s="243">
        <f t="shared" ca="1" si="103"/>
        <v>0</v>
      </c>
      <c r="CB108" s="243">
        <f t="shared" ca="1" si="103"/>
        <v>0</v>
      </c>
      <c r="CC108" s="243">
        <f t="shared" ca="1" si="103"/>
        <v>0</v>
      </c>
      <c r="CD108" s="243">
        <f t="shared" ca="1" si="103"/>
        <v>0</v>
      </c>
      <c r="CE108" s="243">
        <f t="shared" ca="1" si="103"/>
        <v>0</v>
      </c>
      <c r="CF108" s="243">
        <f t="shared" ca="1" si="103"/>
        <v>0</v>
      </c>
      <c r="CG108" s="243">
        <f t="shared" ca="1" si="103"/>
        <v>0</v>
      </c>
      <c r="CH108" s="243">
        <f t="shared" ca="1" si="103"/>
        <v>0</v>
      </c>
      <c r="CI108" s="243">
        <f t="shared" ca="1" si="103"/>
        <v>0</v>
      </c>
      <c r="CJ108" s="243">
        <f t="shared" ca="1" si="104"/>
        <v>0</v>
      </c>
      <c r="CK108" s="243">
        <f t="shared" ca="1" si="104"/>
        <v>0</v>
      </c>
      <c r="CL108" s="243">
        <f t="shared" ca="1" si="104"/>
        <v>0</v>
      </c>
      <c r="CM108" s="243">
        <f t="shared" ca="1" si="104"/>
        <v>0</v>
      </c>
      <c r="CN108" s="243">
        <f t="shared" ca="1" si="104"/>
        <v>0</v>
      </c>
      <c r="CO108" s="243">
        <f t="shared" ca="1" si="104"/>
        <v>0</v>
      </c>
      <c r="CP108" s="243">
        <f t="shared" ca="1" si="104"/>
        <v>0</v>
      </c>
      <c r="CQ108" s="243">
        <f t="shared" ca="1" si="104"/>
        <v>0</v>
      </c>
      <c r="CR108" s="243">
        <f t="shared" ca="1" si="104"/>
        <v>0</v>
      </c>
      <c r="CS108" s="243">
        <f t="shared" ca="1" si="104"/>
        <v>0</v>
      </c>
      <c r="CT108" s="243">
        <f t="shared" ca="1" si="104"/>
        <v>0</v>
      </c>
      <c r="CU108" s="243">
        <f t="shared" ca="1" si="104"/>
        <v>0</v>
      </c>
      <c r="CV108" s="243">
        <f t="shared" ca="1" si="104"/>
        <v>0</v>
      </c>
      <c r="CW108" s="243">
        <f t="shared" ca="1" si="104"/>
        <v>0</v>
      </c>
      <c r="CX108" s="243">
        <f t="shared" ca="1" si="104"/>
        <v>0</v>
      </c>
      <c r="CY108" s="243">
        <f t="shared" ca="1" si="104"/>
        <v>0</v>
      </c>
      <c r="CZ108" s="243">
        <f t="shared" ca="1" si="104"/>
        <v>0</v>
      </c>
      <c r="DA108" s="243">
        <f t="shared" ca="1" si="104"/>
        <v>0</v>
      </c>
      <c r="DB108" s="243">
        <f t="shared" ca="1" si="104"/>
        <v>0</v>
      </c>
      <c r="DC108" s="243">
        <f t="shared" ca="1" si="104"/>
        <v>0</v>
      </c>
      <c r="DE108" s="113" t="str">
        <f t="shared" ca="1" si="75"/>
        <v>G.1.4.</v>
      </c>
      <c r="DF108">
        <f t="shared" ca="1" si="96"/>
        <v>1</v>
      </c>
      <c r="DG108">
        <f t="shared" ca="1" si="97"/>
        <v>21</v>
      </c>
    </row>
    <row r="109" spans="1:112" hidden="1">
      <c r="A109" s="68">
        <v>97</v>
      </c>
      <c r="B109" s="240" t="str">
        <f t="shared" ca="1" si="71"/>
        <v>G.1.5.</v>
      </c>
      <c r="C109" s="241" t="str">
        <f t="shared" ca="1" si="72"/>
        <v>Veiklos ir palaikymo (atnaujinimo) sąnaudos 5 (viešojo sektoriaus)</v>
      </c>
      <c r="D109" s="162"/>
      <c r="E109" s="242">
        <f t="shared" ca="1" si="73"/>
        <v>0.21</v>
      </c>
      <c r="F109" s="171">
        <f ca="1">H109+NPV(FD,I109:INDEX(I109:DC109,PAL))</f>
        <v>0</v>
      </c>
      <c r="G109" s="171">
        <f ca="1">SUMIF($H$5:$DC$5,"&lt;="&amp;PAL,$H109:$DC109)</f>
        <v>0</v>
      </c>
      <c r="H109" s="243">
        <f t="shared" ca="1" si="106"/>
        <v>0</v>
      </c>
      <c r="I109" s="243">
        <f t="shared" ca="1" si="106"/>
        <v>0</v>
      </c>
      <c r="J109" s="243">
        <f t="shared" ca="1" si="106"/>
        <v>0</v>
      </c>
      <c r="K109" s="243">
        <f t="shared" ca="1" si="106"/>
        <v>0</v>
      </c>
      <c r="L109" s="243">
        <f t="shared" ca="1" si="106"/>
        <v>0</v>
      </c>
      <c r="M109" s="243">
        <f t="shared" ca="1" si="106"/>
        <v>0</v>
      </c>
      <c r="N109" s="243">
        <f t="shared" ca="1" si="106"/>
        <v>0</v>
      </c>
      <c r="O109" s="243">
        <f t="shared" ca="1" si="106"/>
        <v>0</v>
      </c>
      <c r="P109" s="243">
        <f t="shared" ca="1" si="106"/>
        <v>0</v>
      </c>
      <c r="Q109" s="243">
        <f t="shared" ca="1" si="106"/>
        <v>0</v>
      </c>
      <c r="R109" s="243">
        <f t="shared" ca="1" si="106"/>
        <v>0</v>
      </c>
      <c r="S109" s="243">
        <f t="shared" ca="1" si="106"/>
        <v>0</v>
      </c>
      <c r="T109" s="243">
        <f t="shared" ca="1" si="106"/>
        <v>0</v>
      </c>
      <c r="U109" s="243">
        <f t="shared" ca="1" si="106"/>
        <v>0</v>
      </c>
      <c r="V109" s="243">
        <f t="shared" ca="1" si="106"/>
        <v>0</v>
      </c>
      <c r="W109" s="243">
        <f t="shared" ca="1" si="106"/>
        <v>0</v>
      </c>
      <c r="X109" s="243">
        <f t="shared" ca="1" si="105"/>
        <v>0</v>
      </c>
      <c r="Y109" s="243">
        <f t="shared" ca="1" si="105"/>
        <v>0</v>
      </c>
      <c r="Z109" s="243">
        <f t="shared" ca="1" si="105"/>
        <v>0</v>
      </c>
      <c r="AA109" s="243">
        <f t="shared" ca="1" si="105"/>
        <v>0</v>
      </c>
      <c r="AB109" s="243">
        <f t="shared" ca="1" si="105"/>
        <v>0</v>
      </c>
      <c r="AC109" s="243">
        <f t="shared" ca="1" si="105"/>
        <v>0</v>
      </c>
      <c r="AD109" s="243">
        <f t="shared" ca="1" si="105"/>
        <v>0</v>
      </c>
      <c r="AE109" s="243">
        <f t="shared" ca="1" si="105"/>
        <v>0</v>
      </c>
      <c r="AF109" s="243">
        <f t="shared" ca="1" si="105"/>
        <v>0</v>
      </c>
      <c r="AG109" s="243">
        <f t="shared" ca="1" si="105"/>
        <v>0</v>
      </c>
      <c r="AH109" s="243">
        <f t="shared" ca="1" si="105"/>
        <v>0</v>
      </c>
      <c r="AI109" s="243">
        <f t="shared" ca="1" si="105"/>
        <v>0</v>
      </c>
      <c r="AJ109" s="243">
        <f t="shared" ca="1" si="105"/>
        <v>0</v>
      </c>
      <c r="AK109" s="243">
        <f t="shared" ca="1" si="105"/>
        <v>0</v>
      </c>
      <c r="AL109" s="243">
        <f t="shared" ca="1" si="105"/>
        <v>0</v>
      </c>
      <c r="AM109" s="243">
        <f t="shared" ca="1" si="105"/>
        <v>0</v>
      </c>
      <c r="AN109" s="243">
        <f t="shared" ca="1" si="105"/>
        <v>0</v>
      </c>
      <c r="AO109" s="243">
        <f t="shared" ca="1" si="105"/>
        <v>0</v>
      </c>
      <c r="AP109" s="243">
        <f t="shared" ca="1" si="105"/>
        <v>0</v>
      </c>
      <c r="AQ109" s="243">
        <f t="shared" ca="1" si="105"/>
        <v>0</v>
      </c>
      <c r="AR109" s="243">
        <f t="shared" ca="1" si="105"/>
        <v>0</v>
      </c>
      <c r="AS109" s="243">
        <f t="shared" ca="1" si="105"/>
        <v>0</v>
      </c>
      <c r="AT109" s="243">
        <f t="shared" ca="1" si="105"/>
        <v>0</v>
      </c>
      <c r="AU109" s="243">
        <f t="shared" ca="1" si="105"/>
        <v>0</v>
      </c>
      <c r="AV109" s="243">
        <f t="shared" ca="1" si="105"/>
        <v>0</v>
      </c>
      <c r="AW109" s="243">
        <f t="shared" ca="1" si="105"/>
        <v>0</v>
      </c>
      <c r="AX109" s="243">
        <f t="shared" ca="1" si="105"/>
        <v>0</v>
      </c>
      <c r="AY109" s="243">
        <f t="shared" ca="1" si="105"/>
        <v>0</v>
      </c>
      <c r="AZ109" s="243">
        <f t="shared" ca="1" si="105"/>
        <v>0</v>
      </c>
      <c r="BA109" s="243">
        <f t="shared" ca="1" si="105"/>
        <v>0</v>
      </c>
      <c r="BB109" s="243">
        <f t="shared" ca="1" si="105"/>
        <v>0</v>
      </c>
      <c r="BC109" s="243">
        <f t="shared" ca="1" si="105"/>
        <v>0</v>
      </c>
      <c r="BD109" s="243">
        <f t="shared" ca="1" si="105"/>
        <v>0</v>
      </c>
      <c r="BE109" s="243">
        <f t="shared" ca="1" si="105"/>
        <v>0</v>
      </c>
      <c r="BF109" s="243">
        <f t="shared" ca="1" si="105"/>
        <v>0</v>
      </c>
      <c r="BG109" s="243">
        <f t="shared" ca="1" si="105"/>
        <v>0</v>
      </c>
      <c r="BH109" s="243">
        <f t="shared" ca="1" si="105"/>
        <v>0</v>
      </c>
      <c r="BI109" s="243">
        <f t="shared" ca="1" si="105"/>
        <v>0</v>
      </c>
      <c r="BJ109" s="243">
        <f t="shared" ca="1" si="105"/>
        <v>0</v>
      </c>
      <c r="BK109" s="243">
        <f t="shared" ca="1" si="105"/>
        <v>0</v>
      </c>
      <c r="BL109" s="243">
        <f t="shared" ca="1" si="105"/>
        <v>0</v>
      </c>
      <c r="BM109" s="243">
        <f t="shared" ca="1" si="105"/>
        <v>0</v>
      </c>
      <c r="BN109" s="243">
        <f t="shared" ca="1" si="105"/>
        <v>0</v>
      </c>
      <c r="BO109" s="243">
        <f t="shared" ca="1" si="105"/>
        <v>0</v>
      </c>
      <c r="BP109" s="243">
        <f t="shared" ca="1" si="105"/>
        <v>0</v>
      </c>
      <c r="BQ109" s="243">
        <f t="shared" ca="1" si="105"/>
        <v>0</v>
      </c>
      <c r="BR109" s="243">
        <f t="shared" ca="1" si="105"/>
        <v>0</v>
      </c>
      <c r="BS109" s="243">
        <f t="shared" ca="1" si="105"/>
        <v>0</v>
      </c>
      <c r="BT109" s="243">
        <f t="shared" ca="1" si="105"/>
        <v>0</v>
      </c>
      <c r="BU109" s="243">
        <f t="shared" ca="1" si="103"/>
        <v>0</v>
      </c>
      <c r="BV109" s="243">
        <f t="shared" ca="1" si="103"/>
        <v>0</v>
      </c>
      <c r="BW109" s="243">
        <f t="shared" ca="1" si="103"/>
        <v>0</v>
      </c>
      <c r="BX109" s="243">
        <f t="shared" ca="1" si="103"/>
        <v>0</v>
      </c>
      <c r="BY109" s="243">
        <f t="shared" ca="1" si="103"/>
        <v>0</v>
      </c>
      <c r="BZ109" s="243">
        <f t="shared" ca="1" si="103"/>
        <v>0</v>
      </c>
      <c r="CA109" s="243">
        <f t="shared" ca="1" si="103"/>
        <v>0</v>
      </c>
      <c r="CB109" s="243">
        <f t="shared" ca="1" si="103"/>
        <v>0</v>
      </c>
      <c r="CC109" s="243">
        <f t="shared" ca="1" si="103"/>
        <v>0</v>
      </c>
      <c r="CD109" s="243">
        <f t="shared" ca="1" si="103"/>
        <v>0</v>
      </c>
      <c r="CE109" s="243">
        <f t="shared" ca="1" si="103"/>
        <v>0</v>
      </c>
      <c r="CF109" s="243">
        <f t="shared" ca="1" si="103"/>
        <v>0</v>
      </c>
      <c r="CG109" s="243">
        <f t="shared" ca="1" si="103"/>
        <v>0</v>
      </c>
      <c r="CH109" s="243">
        <f t="shared" ca="1" si="103"/>
        <v>0</v>
      </c>
      <c r="CI109" s="243">
        <f t="shared" ca="1" si="103"/>
        <v>0</v>
      </c>
      <c r="CJ109" s="243">
        <f t="shared" ca="1" si="104"/>
        <v>0</v>
      </c>
      <c r="CK109" s="243">
        <f t="shared" ca="1" si="104"/>
        <v>0</v>
      </c>
      <c r="CL109" s="243">
        <f t="shared" ca="1" si="104"/>
        <v>0</v>
      </c>
      <c r="CM109" s="243">
        <f t="shared" ca="1" si="104"/>
        <v>0</v>
      </c>
      <c r="CN109" s="243">
        <f t="shared" ca="1" si="104"/>
        <v>0</v>
      </c>
      <c r="CO109" s="243">
        <f t="shared" ca="1" si="104"/>
        <v>0</v>
      </c>
      <c r="CP109" s="243">
        <f t="shared" ca="1" si="104"/>
        <v>0</v>
      </c>
      <c r="CQ109" s="243">
        <f t="shared" ca="1" si="104"/>
        <v>0</v>
      </c>
      <c r="CR109" s="243">
        <f t="shared" ca="1" si="104"/>
        <v>0</v>
      </c>
      <c r="CS109" s="243">
        <f t="shared" ca="1" si="104"/>
        <v>0</v>
      </c>
      <c r="CT109" s="243">
        <f t="shared" ca="1" si="104"/>
        <v>0</v>
      </c>
      <c r="CU109" s="243">
        <f t="shared" ca="1" si="104"/>
        <v>0</v>
      </c>
      <c r="CV109" s="243">
        <f t="shared" ca="1" si="104"/>
        <v>0</v>
      </c>
      <c r="CW109" s="243">
        <f t="shared" ca="1" si="104"/>
        <v>0</v>
      </c>
      <c r="CX109" s="243">
        <f t="shared" ca="1" si="104"/>
        <v>0</v>
      </c>
      <c r="CY109" s="243">
        <f t="shared" ca="1" si="104"/>
        <v>0</v>
      </c>
      <c r="CZ109" s="243">
        <f t="shared" ca="1" si="104"/>
        <v>0</v>
      </c>
      <c r="DA109" s="243">
        <f t="shared" ca="1" si="104"/>
        <v>0</v>
      </c>
      <c r="DB109" s="243">
        <f t="shared" ca="1" si="104"/>
        <v>0</v>
      </c>
      <c r="DC109" s="243">
        <f t="shared" ca="1" si="104"/>
        <v>0</v>
      </c>
      <c r="DE109" s="113" t="str">
        <f t="shared" ca="1" si="75"/>
        <v>G.1.5.</v>
      </c>
      <c r="DF109">
        <f t="shared" ca="1" si="96"/>
        <v>1</v>
      </c>
      <c r="DG109">
        <f t="shared" ca="1" si="97"/>
        <v>21</v>
      </c>
    </row>
    <row r="110" spans="1:112" hidden="1">
      <c r="A110" s="68">
        <v>98</v>
      </c>
      <c r="B110" s="240" t="str">
        <f t="shared" ca="1" si="71"/>
        <v>G.1.6.</v>
      </c>
      <c r="C110" s="241" t="str">
        <f t="shared" ca="1" si="72"/>
        <v>Veiklos ir palaikymo (atnaujinimo) sąnaudos 6 (viešojo sektoriaus)</v>
      </c>
      <c r="D110" s="162"/>
      <c r="E110" s="242">
        <f t="shared" ca="1" si="73"/>
        <v>0.21</v>
      </c>
      <c r="F110" s="171">
        <f ca="1">H110+NPV(FD,I110:INDEX(I110:DC110,PAL))</f>
        <v>0</v>
      </c>
      <c r="G110" s="171">
        <f ca="1">SUMIF($H$5:$DC$5,"&lt;="&amp;PAL,$H110:$DC110)</f>
        <v>0</v>
      </c>
      <c r="H110" s="243">
        <f t="shared" ca="1" si="106"/>
        <v>0</v>
      </c>
      <c r="I110" s="243">
        <f t="shared" ca="1" si="106"/>
        <v>0</v>
      </c>
      <c r="J110" s="243">
        <f t="shared" ca="1" si="106"/>
        <v>0</v>
      </c>
      <c r="K110" s="243">
        <f t="shared" ca="1" si="106"/>
        <v>0</v>
      </c>
      <c r="L110" s="243">
        <f t="shared" ca="1" si="106"/>
        <v>0</v>
      </c>
      <c r="M110" s="243">
        <f t="shared" ca="1" si="106"/>
        <v>0</v>
      </c>
      <c r="N110" s="243">
        <f t="shared" ca="1" si="106"/>
        <v>0</v>
      </c>
      <c r="O110" s="243">
        <f t="shared" ca="1" si="106"/>
        <v>0</v>
      </c>
      <c r="P110" s="243">
        <f t="shared" ca="1" si="106"/>
        <v>0</v>
      </c>
      <c r="Q110" s="243">
        <f t="shared" ca="1" si="106"/>
        <v>0</v>
      </c>
      <c r="R110" s="243">
        <f t="shared" ca="1" si="106"/>
        <v>0</v>
      </c>
      <c r="S110" s="243">
        <f t="shared" ca="1" si="106"/>
        <v>0</v>
      </c>
      <c r="T110" s="243">
        <f t="shared" ca="1" si="106"/>
        <v>0</v>
      </c>
      <c r="U110" s="243">
        <f t="shared" ca="1" si="106"/>
        <v>0</v>
      </c>
      <c r="V110" s="243">
        <f t="shared" ca="1" si="106"/>
        <v>0</v>
      </c>
      <c r="W110" s="243">
        <f t="shared" ca="1" si="106"/>
        <v>0</v>
      </c>
      <c r="X110" s="243">
        <f t="shared" ca="1" si="105"/>
        <v>0</v>
      </c>
      <c r="Y110" s="243">
        <f t="shared" ca="1" si="105"/>
        <v>0</v>
      </c>
      <c r="Z110" s="243">
        <f t="shared" ca="1" si="105"/>
        <v>0</v>
      </c>
      <c r="AA110" s="243">
        <f t="shared" ca="1" si="105"/>
        <v>0</v>
      </c>
      <c r="AB110" s="243">
        <f t="shared" ca="1" si="105"/>
        <v>0</v>
      </c>
      <c r="AC110" s="243">
        <f t="shared" ca="1" si="105"/>
        <v>0</v>
      </c>
      <c r="AD110" s="243">
        <f t="shared" ca="1" si="105"/>
        <v>0</v>
      </c>
      <c r="AE110" s="243">
        <f t="shared" ca="1" si="105"/>
        <v>0</v>
      </c>
      <c r="AF110" s="243">
        <f t="shared" ca="1" si="105"/>
        <v>0</v>
      </c>
      <c r="AG110" s="243">
        <f t="shared" ca="1" si="105"/>
        <v>0</v>
      </c>
      <c r="AH110" s="243">
        <f t="shared" ca="1" si="105"/>
        <v>0</v>
      </c>
      <c r="AI110" s="243">
        <f t="shared" ca="1" si="105"/>
        <v>0</v>
      </c>
      <c r="AJ110" s="243">
        <f t="shared" ca="1" si="105"/>
        <v>0</v>
      </c>
      <c r="AK110" s="243">
        <f t="shared" ca="1" si="105"/>
        <v>0</v>
      </c>
      <c r="AL110" s="243">
        <f t="shared" ca="1" si="105"/>
        <v>0</v>
      </c>
      <c r="AM110" s="243">
        <f t="shared" ca="1" si="105"/>
        <v>0</v>
      </c>
      <c r="AN110" s="243">
        <f t="shared" ca="1" si="105"/>
        <v>0</v>
      </c>
      <c r="AO110" s="243">
        <f t="shared" ca="1" si="105"/>
        <v>0</v>
      </c>
      <c r="AP110" s="243">
        <f t="shared" ca="1" si="105"/>
        <v>0</v>
      </c>
      <c r="AQ110" s="243">
        <f t="shared" ca="1" si="105"/>
        <v>0</v>
      </c>
      <c r="AR110" s="243">
        <f t="shared" ca="1" si="105"/>
        <v>0</v>
      </c>
      <c r="AS110" s="243">
        <f t="shared" ca="1" si="105"/>
        <v>0</v>
      </c>
      <c r="AT110" s="243">
        <f t="shared" ca="1" si="105"/>
        <v>0</v>
      </c>
      <c r="AU110" s="243">
        <f t="shared" ca="1" si="105"/>
        <v>0</v>
      </c>
      <c r="AV110" s="243">
        <f t="shared" ca="1" si="105"/>
        <v>0</v>
      </c>
      <c r="AW110" s="243">
        <f t="shared" ca="1" si="105"/>
        <v>0</v>
      </c>
      <c r="AX110" s="243">
        <f t="shared" ca="1" si="105"/>
        <v>0</v>
      </c>
      <c r="AY110" s="243">
        <f t="shared" ca="1" si="105"/>
        <v>0</v>
      </c>
      <c r="AZ110" s="243">
        <f t="shared" ca="1" si="105"/>
        <v>0</v>
      </c>
      <c r="BA110" s="243">
        <f t="shared" ca="1" si="105"/>
        <v>0</v>
      </c>
      <c r="BB110" s="243">
        <f t="shared" ca="1" si="105"/>
        <v>0</v>
      </c>
      <c r="BC110" s="243">
        <f t="shared" ca="1" si="105"/>
        <v>0</v>
      </c>
      <c r="BD110" s="243">
        <f t="shared" ca="1" si="105"/>
        <v>0</v>
      </c>
      <c r="BE110" s="243">
        <f t="shared" ca="1" si="105"/>
        <v>0</v>
      </c>
      <c r="BF110" s="243">
        <f t="shared" ca="1" si="105"/>
        <v>0</v>
      </c>
      <c r="BG110" s="243">
        <f t="shared" ca="1" si="105"/>
        <v>0</v>
      </c>
      <c r="BH110" s="243">
        <f t="shared" ca="1" si="105"/>
        <v>0</v>
      </c>
      <c r="BI110" s="243">
        <f t="shared" ca="1" si="105"/>
        <v>0</v>
      </c>
      <c r="BJ110" s="243">
        <f t="shared" ca="1" si="105"/>
        <v>0</v>
      </c>
      <c r="BK110" s="243">
        <f t="shared" ca="1" si="105"/>
        <v>0</v>
      </c>
      <c r="BL110" s="243">
        <f t="shared" ca="1" si="105"/>
        <v>0</v>
      </c>
      <c r="BM110" s="243">
        <f t="shared" ca="1" si="105"/>
        <v>0</v>
      </c>
      <c r="BN110" s="243">
        <f t="shared" ca="1" si="105"/>
        <v>0</v>
      </c>
      <c r="BO110" s="243">
        <f t="shared" ca="1" si="105"/>
        <v>0</v>
      </c>
      <c r="BP110" s="243">
        <f t="shared" ca="1" si="105"/>
        <v>0</v>
      </c>
      <c r="BQ110" s="243">
        <f t="shared" ca="1" si="105"/>
        <v>0</v>
      </c>
      <c r="BR110" s="243">
        <f t="shared" ca="1" si="105"/>
        <v>0</v>
      </c>
      <c r="BS110" s="243">
        <f t="shared" ca="1" si="105"/>
        <v>0</v>
      </c>
      <c r="BT110" s="243">
        <f t="shared" ca="1" si="105"/>
        <v>0</v>
      </c>
      <c r="BU110" s="243">
        <f t="shared" ca="1" si="103"/>
        <v>0</v>
      </c>
      <c r="BV110" s="243">
        <f t="shared" ca="1" si="103"/>
        <v>0</v>
      </c>
      <c r="BW110" s="243">
        <f t="shared" ca="1" si="103"/>
        <v>0</v>
      </c>
      <c r="BX110" s="243">
        <f t="shared" ca="1" si="103"/>
        <v>0</v>
      </c>
      <c r="BY110" s="243">
        <f t="shared" ca="1" si="103"/>
        <v>0</v>
      </c>
      <c r="BZ110" s="243">
        <f t="shared" ca="1" si="103"/>
        <v>0</v>
      </c>
      <c r="CA110" s="243">
        <f t="shared" ca="1" si="103"/>
        <v>0</v>
      </c>
      <c r="CB110" s="243">
        <f t="shared" ca="1" si="103"/>
        <v>0</v>
      </c>
      <c r="CC110" s="243">
        <f t="shared" ca="1" si="103"/>
        <v>0</v>
      </c>
      <c r="CD110" s="243">
        <f t="shared" ca="1" si="103"/>
        <v>0</v>
      </c>
      <c r="CE110" s="243">
        <f t="shared" ca="1" si="103"/>
        <v>0</v>
      </c>
      <c r="CF110" s="243">
        <f t="shared" ca="1" si="103"/>
        <v>0</v>
      </c>
      <c r="CG110" s="243">
        <f t="shared" ca="1" si="103"/>
        <v>0</v>
      </c>
      <c r="CH110" s="243">
        <f t="shared" ca="1" si="103"/>
        <v>0</v>
      </c>
      <c r="CI110" s="243">
        <f t="shared" ca="1" si="103"/>
        <v>0</v>
      </c>
      <c r="CJ110" s="243">
        <f t="shared" ca="1" si="104"/>
        <v>0</v>
      </c>
      <c r="CK110" s="243">
        <f t="shared" ca="1" si="104"/>
        <v>0</v>
      </c>
      <c r="CL110" s="243">
        <f t="shared" ca="1" si="104"/>
        <v>0</v>
      </c>
      <c r="CM110" s="243">
        <f t="shared" ca="1" si="104"/>
        <v>0</v>
      </c>
      <c r="CN110" s="243">
        <f t="shared" ca="1" si="104"/>
        <v>0</v>
      </c>
      <c r="CO110" s="243">
        <f t="shared" ca="1" si="104"/>
        <v>0</v>
      </c>
      <c r="CP110" s="243">
        <f t="shared" ca="1" si="104"/>
        <v>0</v>
      </c>
      <c r="CQ110" s="243">
        <f t="shared" ca="1" si="104"/>
        <v>0</v>
      </c>
      <c r="CR110" s="243">
        <f t="shared" ca="1" si="104"/>
        <v>0</v>
      </c>
      <c r="CS110" s="243">
        <f t="shared" ca="1" si="104"/>
        <v>0</v>
      </c>
      <c r="CT110" s="243">
        <f t="shared" ca="1" si="104"/>
        <v>0</v>
      </c>
      <c r="CU110" s="243">
        <f t="shared" ca="1" si="104"/>
        <v>0</v>
      </c>
      <c r="CV110" s="243">
        <f t="shared" ca="1" si="104"/>
        <v>0</v>
      </c>
      <c r="CW110" s="243">
        <f t="shared" ca="1" si="104"/>
        <v>0</v>
      </c>
      <c r="CX110" s="243">
        <f t="shared" ca="1" si="104"/>
        <v>0</v>
      </c>
      <c r="CY110" s="243">
        <f t="shared" ca="1" si="104"/>
        <v>0</v>
      </c>
      <c r="CZ110" s="243">
        <f t="shared" ca="1" si="104"/>
        <v>0</v>
      </c>
      <c r="DA110" s="243">
        <f t="shared" ca="1" si="104"/>
        <v>0</v>
      </c>
      <c r="DB110" s="243">
        <f t="shared" ca="1" si="104"/>
        <v>0</v>
      </c>
      <c r="DC110" s="243">
        <f t="shared" ca="1" si="104"/>
        <v>0</v>
      </c>
      <c r="DE110" s="113" t="str">
        <f t="shared" ca="1" si="75"/>
        <v>G.1.6.</v>
      </c>
      <c r="DF110">
        <f t="shared" ca="1" si="96"/>
        <v>1</v>
      </c>
      <c r="DG110">
        <f t="shared" ca="1" si="97"/>
        <v>21</v>
      </c>
    </row>
    <row r="111" spans="1:112" hidden="1">
      <c r="A111" s="68">
        <v>99</v>
      </c>
      <c r="B111" s="240" t="str">
        <f t="shared" ca="1" si="71"/>
        <v>G.2.</v>
      </c>
      <c r="C111" s="246" t="str">
        <f t="shared" ca="1" si="72"/>
        <v>Veiklos ir palaikymo (atnaujinimo) sąnaudos (privataus ir NVO sektoriaus), iš viso</v>
      </c>
      <c r="D111" s="231"/>
      <c r="E111" s="242" t="str">
        <f t="shared" ca="1" si="73"/>
        <v/>
      </c>
      <c r="F111" s="185">
        <f ca="1">SUM(F112:F114)</f>
        <v>0</v>
      </c>
      <c r="G111" s="185">
        <f t="shared" ref="G111" ca="1" si="107">SUM(G112:G114)</f>
        <v>0</v>
      </c>
      <c r="H111" s="185">
        <f ca="1">SUM(H112:H114)</f>
        <v>0</v>
      </c>
      <c r="I111" s="185">
        <f t="shared" ref="I111:BT111" ca="1" si="108">SUM(I112:I114)</f>
        <v>0</v>
      </c>
      <c r="J111" s="185">
        <f t="shared" ca="1" si="108"/>
        <v>0</v>
      </c>
      <c r="K111" s="185">
        <f t="shared" ca="1" si="108"/>
        <v>0</v>
      </c>
      <c r="L111" s="185">
        <f t="shared" ca="1" si="108"/>
        <v>0</v>
      </c>
      <c r="M111" s="185">
        <f t="shared" ca="1" si="108"/>
        <v>0</v>
      </c>
      <c r="N111" s="185">
        <f t="shared" ca="1" si="108"/>
        <v>0</v>
      </c>
      <c r="O111" s="185">
        <f t="shared" ca="1" si="108"/>
        <v>0</v>
      </c>
      <c r="P111" s="185">
        <f t="shared" ca="1" si="108"/>
        <v>0</v>
      </c>
      <c r="Q111" s="185">
        <f t="shared" ca="1" si="108"/>
        <v>0</v>
      </c>
      <c r="R111" s="185">
        <f t="shared" ca="1" si="108"/>
        <v>0</v>
      </c>
      <c r="S111" s="185">
        <f t="shared" ca="1" si="108"/>
        <v>0</v>
      </c>
      <c r="T111" s="185">
        <f t="shared" ca="1" si="108"/>
        <v>0</v>
      </c>
      <c r="U111" s="185">
        <f t="shared" ca="1" si="108"/>
        <v>0</v>
      </c>
      <c r="V111" s="185">
        <f t="shared" ca="1" si="108"/>
        <v>0</v>
      </c>
      <c r="W111" s="185">
        <f t="shared" ca="1" si="108"/>
        <v>0</v>
      </c>
      <c r="X111" s="185">
        <f t="shared" ca="1" si="108"/>
        <v>0</v>
      </c>
      <c r="Y111" s="185">
        <f t="shared" ca="1" si="108"/>
        <v>0</v>
      </c>
      <c r="Z111" s="185">
        <f t="shared" ca="1" si="108"/>
        <v>0</v>
      </c>
      <c r="AA111" s="185">
        <f t="shared" ca="1" si="108"/>
        <v>0</v>
      </c>
      <c r="AB111" s="185">
        <f t="shared" ca="1" si="108"/>
        <v>0</v>
      </c>
      <c r="AC111" s="185">
        <f t="shared" ca="1" si="108"/>
        <v>0</v>
      </c>
      <c r="AD111" s="185">
        <f t="shared" ca="1" si="108"/>
        <v>0</v>
      </c>
      <c r="AE111" s="185">
        <f t="shared" ca="1" si="108"/>
        <v>0</v>
      </c>
      <c r="AF111" s="185">
        <f t="shared" ca="1" si="108"/>
        <v>0</v>
      </c>
      <c r="AG111" s="185">
        <f t="shared" ca="1" si="108"/>
        <v>0</v>
      </c>
      <c r="AH111" s="185">
        <f t="shared" ca="1" si="108"/>
        <v>0</v>
      </c>
      <c r="AI111" s="185">
        <f t="shared" ca="1" si="108"/>
        <v>0</v>
      </c>
      <c r="AJ111" s="185">
        <f t="shared" ca="1" si="108"/>
        <v>0</v>
      </c>
      <c r="AK111" s="185">
        <f t="shared" ca="1" si="108"/>
        <v>0</v>
      </c>
      <c r="AL111" s="185">
        <f t="shared" ca="1" si="108"/>
        <v>0</v>
      </c>
      <c r="AM111" s="185">
        <f t="shared" ca="1" si="108"/>
        <v>0</v>
      </c>
      <c r="AN111" s="185">
        <f t="shared" ca="1" si="108"/>
        <v>0</v>
      </c>
      <c r="AO111" s="185">
        <f t="shared" ca="1" si="108"/>
        <v>0</v>
      </c>
      <c r="AP111" s="185">
        <f t="shared" ca="1" si="108"/>
        <v>0</v>
      </c>
      <c r="AQ111" s="185">
        <f t="shared" ca="1" si="108"/>
        <v>0</v>
      </c>
      <c r="AR111" s="185">
        <f t="shared" ca="1" si="108"/>
        <v>0</v>
      </c>
      <c r="AS111" s="185">
        <f t="shared" ca="1" si="108"/>
        <v>0</v>
      </c>
      <c r="AT111" s="185">
        <f t="shared" ca="1" si="108"/>
        <v>0</v>
      </c>
      <c r="AU111" s="185">
        <f t="shared" ca="1" si="108"/>
        <v>0</v>
      </c>
      <c r="AV111" s="185">
        <f t="shared" ca="1" si="108"/>
        <v>0</v>
      </c>
      <c r="AW111" s="185">
        <f t="shared" ca="1" si="108"/>
        <v>0</v>
      </c>
      <c r="AX111" s="185">
        <f t="shared" ca="1" si="108"/>
        <v>0</v>
      </c>
      <c r="AY111" s="185">
        <f t="shared" ca="1" si="108"/>
        <v>0</v>
      </c>
      <c r="AZ111" s="185">
        <f t="shared" ca="1" si="108"/>
        <v>0</v>
      </c>
      <c r="BA111" s="185">
        <f t="shared" ca="1" si="108"/>
        <v>0</v>
      </c>
      <c r="BB111" s="185">
        <f t="shared" ca="1" si="108"/>
        <v>0</v>
      </c>
      <c r="BC111" s="185">
        <f t="shared" ca="1" si="108"/>
        <v>0</v>
      </c>
      <c r="BD111" s="185">
        <f t="shared" ca="1" si="108"/>
        <v>0</v>
      </c>
      <c r="BE111" s="185">
        <f t="shared" ca="1" si="108"/>
        <v>0</v>
      </c>
      <c r="BF111" s="185">
        <f t="shared" ca="1" si="108"/>
        <v>0</v>
      </c>
      <c r="BG111" s="185">
        <f t="shared" ca="1" si="108"/>
        <v>0</v>
      </c>
      <c r="BH111" s="185">
        <f t="shared" ca="1" si="108"/>
        <v>0</v>
      </c>
      <c r="BI111" s="185">
        <f t="shared" ca="1" si="108"/>
        <v>0</v>
      </c>
      <c r="BJ111" s="185">
        <f t="shared" ca="1" si="108"/>
        <v>0</v>
      </c>
      <c r="BK111" s="185">
        <f t="shared" ca="1" si="108"/>
        <v>0</v>
      </c>
      <c r="BL111" s="185">
        <f t="shared" ca="1" si="108"/>
        <v>0</v>
      </c>
      <c r="BM111" s="185">
        <f t="shared" ca="1" si="108"/>
        <v>0</v>
      </c>
      <c r="BN111" s="185">
        <f t="shared" ca="1" si="108"/>
        <v>0</v>
      </c>
      <c r="BO111" s="185">
        <f t="shared" ca="1" si="108"/>
        <v>0</v>
      </c>
      <c r="BP111" s="185">
        <f t="shared" ca="1" si="108"/>
        <v>0</v>
      </c>
      <c r="BQ111" s="185">
        <f t="shared" ca="1" si="108"/>
        <v>0</v>
      </c>
      <c r="BR111" s="185">
        <f t="shared" ca="1" si="108"/>
        <v>0</v>
      </c>
      <c r="BS111" s="185">
        <f t="shared" ca="1" si="108"/>
        <v>0</v>
      </c>
      <c r="BT111" s="185">
        <f t="shared" ca="1" si="108"/>
        <v>0</v>
      </c>
      <c r="BU111" s="185">
        <f t="shared" ref="BU111:DC111" ca="1" si="109">SUM(BU112:BU114)</f>
        <v>0</v>
      </c>
      <c r="BV111" s="185">
        <f t="shared" ca="1" si="109"/>
        <v>0</v>
      </c>
      <c r="BW111" s="185">
        <f t="shared" ca="1" si="109"/>
        <v>0</v>
      </c>
      <c r="BX111" s="185">
        <f t="shared" ca="1" si="109"/>
        <v>0</v>
      </c>
      <c r="BY111" s="185">
        <f t="shared" ca="1" si="109"/>
        <v>0</v>
      </c>
      <c r="BZ111" s="185">
        <f t="shared" ca="1" si="109"/>
        <v>0</v>
      </c>
      <c r="CA111" s="185">
        <f t="shared" ca="1" si="109"/>
        <v>0</v>
      </c>
      <c r="CB111" s="185">
        <f t="shared" ca="1" si="109"/>
        <v>0</v>
      </c>
      <c r="CC111" s="185">
        <f t="shared" ca="1" si="109"/>
        <v>0</v>
      </c>
      <c r="CD111" s="185">
        <f t="shared" ca="1" si="109"/>
        <v>0</v>
      </c>
      <c r="CE111" s="185">
        <f t="shared" ca="1" si="109"/>
        <v>0</v>
      </c>
      <c r="CF111" s="185">
        <f t="shared" ca="1" si="109"/>
        <v>0</v>
      </c>
      <c r="CG111" s="185">
        <f t="shared" ca="1" si="109"/>
        <v>0</v>
      </c>
      <c r="CH111" s="185">
        <f t="shared" ca="1" si="109"/>
        <v>0</v>
      </c>
      <c r="CI111" s="185">
        <f t="shared" ca="1" si="109"/>
        <v>0</v>
      </c>
      <c r="CJ111" s="185">
        <f t="shared" ca="1" si="109"/>
        <v>0</v>
      </c>
      <c r="CK111" s="185">
        <f t="shared" ca="1" si="109"/>
        <v>0</v>
      </c>
      <c r="CL111" s="185">
        <f t="shared" ca="1" si="109"/>
        <v>0</v>
      </c>
      <c r="CM111" s="185">
        <f t="shared" ca="1" si="109"/>
        <v>0</v>
      </c>
      <c r="CN111" s="185">
        <f t="shared" ca="1" si="109"/>
        <v>0</v>
      </c>
      <c r="CO111" s="185">
        <f t="shared" ca="1" si="109"/>
        <v>0</v>
      </c>
      <c r="CP111" s="185">
        <f t="shared" ca="1" si="109"/>
        <v>0</v>
      </c>
      <c r="CQ111" s="185">
        <f t="shared" ca="1" si="109"/>
        <v>0</v>
      </c>
      <c r="CR111" s="185">
        <f t="shared" ca="1" si="109"/>
        <v>0</v>
      </c>
      <c r="CS111" s="185">
        <f t="shared" ca="1" si="109"/>
        <v>0</v>
      </c>
      <c r="CT111" s="185">
        <f t="shared" ca="1" si="109"/>
        <v>0</v>
      </c>
      <c r="CU111" s="185">
        <f t="shared" ca="1" si="109"/>
        <v>0</v>
      </c>
      <c r="CV111" s="185">
        <f t="shared" ca="1" si="109"/>
        <v>0</v>
      </c>
      <c r="CW111" s="185">
        <f t="shared" ca="1" si="109"/>
        <v>0</v>
      </c>
      <c r="CX111" s="185">
        <f t="shared" ca="1" si="109"/>
        <v>0</v>
      </c>
      <c r="CY111" s="185">
        <f t="shared" ca="1" si="109"/>
        <v>0</v>
      </c>
      <c r="CZ111" s="185">
        <f t="shared" ca="1" si="109"/>
        <v>0</v>
      </c>
      <c r="DA111" s="185">
        <f t="shared" ca="1" si="109"/>
        <v>0</v>
      </c>
      <c r="DB111" s="185">
        <f t="shared" ca="1" si="109"/>
        <v>0</v>
      </c>
      <c r="DC111" s="185">
        <f t="shared" ca="1" si="109"/>
        <v>0</v>
      </c>
      <c r="DE111" s="113"/>
    </row>
    <row r="112" spans="1:112" ht="15" hidden="1" customHeight="1">
      <c r="A112" s="68">
        <v>100</v>
      </c>
      <c r="B112" s="240" t="str">
        <f t="shared" ca="1" si="71"/>
        <v>G.2.1.</v>
      </c>
      <c r="C112" s="241" t="str">
        <f t="shared" ca="1" si="72"/>
        <v>Veiklos ir palaikymo (atnaujinimo) sąnaudos 1 (privataus ir NVO sektoriaus)</v>
      </c>
      <c r="D112" s="231"/>
      <c r="E112" s="247">
        <f t="shared" ca="1" si="73"/>
        <v>0.21</v>
      </c>
      <c r="F112" s="171">
        <f ca="1">H112+NPV(FD,I112:INDEX(I112:DC112,PAL))</f>
        <v>0</v>
      </c>
      <c r="G112" s="171">
        <f ca="1">SUMIF($H$5:$DC$5,"&lt;="&amp;PAL,$H112:$DC112)</f>
        <v>0</v>
      </c>
      <c r="H112" s="243">
        <f t="shared" ca="1" si="106"/>
        <v>0</v>
      </c>
      <c r="I112" s="243">
        <f t="shared" ca="1" si="106"/>
        <v>0</v>
      </c>
      <c r="J112" s="243">
        <f t="shared" ca="1" si="106"/>
        <v>0</v>
      </c>
      <c r="K112" s="243">
        <f t="shared" ca="1" si="106"/>
        <v>0</v>
      </c>
      <c r="L112" s="243">
        <f t="shared" ca="1" si="106"/>
        <v>0</v>
      </c>
      <c r="M112" s="243">
        <f t="shared" ca="1" si="106"/>
        <v>0</v>
      </c>
      <c r="N112" s="243">
        <f t="shared" ca="1" si="106"/>
        <v>0</v>
      </c>
      <c r="O112" s="243">
        <f t="shared" ca="1" si="106"/>
        <v>0</v>
      </c>
      <c r="P112" s="243">
        <f t="shared" ca="1" si="106"/>
        <v>0</v>
      </c>
      <c r="Q112" s="243">
        <f t="shared" ca="1" si="106"/>
        <v>0</v>
      </c>
      <c r="R112" s="243">
        <f t="shared" ca="1" si="106"/>
        <v>0</v>
      </c>
      <c r="S112" s="243">
        <f t="shared" ca="1" si="106"/>
        <v>0</v>
      </c>
      <c r="T112" s="243">
        <f t="shared" ca="1" si="106"/>
        <v>0</v>
      </c>
      <c r="U112" s="243">
        <f t="shared" ca="1" si="106"/>
        <v>0</v>
      </c>
      <c r="V112" s="243">
        <f t="shared" ca="1" si="106"/>
        <v>0</v>
      </c>
      <c r="W112" s="243">
        <f t="shared" ca="1" si="106"/>
        <v>0</v>
      </c>
      <c r="X112" s="243">
        <f t="shared" ref="X112:CI114" ca="1" si="110">OFFSET(INDIRECT("'"&amp;Opt_alt&amp;"'!H12"),$A112,X$5)*$DF112</f>
        <v>0</v>
      </c>
      <c r="Y112" s="243">
        <f t="shared" ca="1" si="110"/>
        <v>0</v>
      </c>
      <c r="Z112" s="243">
        <f t="shared" ca="1" si="110"/>
        <v>0</v>
      </c>
      <c r="AA112" s="243">
        <f t="shared" ca="1" si="110"/>
        <v>0</v>
      </c>
      <c r="AB112" s="243">
        <f t="shared" ca="1" si="110"/>
        <v>0</v>
      </c>
      <c r="AC112" s="243">
        <f t="shared" ca="1" si="110"/>
        <v>0</v>
      </c>
      <c r="AD112" s="243">
        <f t="shared" ca="1" si="110"/>
        <v>0</v>
      </c>
      <c r="AE112" s="243">
        <f t="shared" ca="1" si="110"/>
        <v>0</v>
      </c>
      <c r="AF112" s="243">
        <f t="shared" ca="1" si="110"/>
        <v>0</v>
      </c>
      <c r="AG112" s="243">
        <f t="shared" ca="1" si="110"/>
        <v>0</v>
      </c>
      <c r="AH112" s="243">
        <f t="shared" ca="1" si="110"/>
        <v>0</v>
      </c>
      <c r="AI112" s="243">
        <f t="shared" ca="1" si="110"/>
        <v>0</v>
      </c>
      <c r="AJ112" s="243">
        <f t="shared" ca="1" si="110"/>
        <v>0</v>
      </c>
      <c r="AK112" s="243">
        <f t="shared" ca="1" si="110"/>
        <v>0</v>
      </c>
      <c r="AL112" s="243">
        <f t="shared" ca="1" si="110"/>
        <v>0</v>
      </c>
      <c r="AM112" s="243">
        <f t="shared" ca="1" si="110"/>
        <v>0</v>
      </c>
      <c r="AN112" s="243">
        <f t="shared" ca="1" si="110"/>
        <v>0</v>
      </c>
      <c r="AO112" s="243">
        <f t="shared" ca="1" si="110"/>
        <v>0</v>
      </c>
      <c r="AP112" s="243">
        <f t="shared" ca="1" si="110"/>
        <v>0</v>
      </c>
      <c r="AQ112" s="243">
        <f t="shared" ca="1" si="110"/>
        <v>0</v>
      </c>
      <c r="AR112" s="243">
        <f t="shared" ca="1" si="110"/>
        <v>0</v>
      </c>
      <c r="AS112" s="243">
        <f t="shared" ca="1" si="110"/>
        <v>0</v>
      </c>
      <c r="AT112" s="243">
        <f t="shared" ca="1" si="110"/>
        <v>0</v>
      </c>
      <c r="AU112" s="243">
        <f t="shared" ca="1" si="110"/>
        <v>0</v>
      </c>
      <c r="AV112" s="243">
        <f t="shared" ca="1" si="110"/>
        <v>0</v>
      </c>
      <c r="AW112" s="243">
        <f t="shared" ca="1" si="110"/>
        <v>0</v>
      </c>
      <c r="AX112" s="243">
        <f t="shared" ca="1" si="110"/>
        <v>0</v>
      </c>
      <c r="AY112" s="243">
        <f t="shared" ca="1" si="110"/>
        <v>0</v>
      </c>
      <c r="AZ112" s="243">
        <f t="shared" ca="1" si="110"/>
        <v>0</v>
      </c>
      <c r="BA112" s="243">
        <f t="shared" ca="1" si="110"/>
        <v>0</v>
      </c>
      <c r="BB112" s="243">
        <f t="shared" ca="1" si="110"/>
        <v>0</v>
      </c>
      <c r="BC112" s="243">
        <f t="shared" ca="1" si="110"/>
        <v>0</v>
      </c>
      <c r="BD112" s="243">
        <f t="shared" ca="1" si="110"/>
        <v>0</v>
      </c>
      <c r="BE112" s="243">
        <f t="shared" ca="1" si="110"/>
        <v>0</v>
      </c>
      <c r="BF112" s="243">
        <f t="shared" ca="1" si="110"/>
        <v>0</v>
      </c>
      <c r="BG112" s="243">
        <f t="shared" ca="1" si="110"/>
        <v>0</v>
      </c>
      <c r="BH112" s="243">
        <f t="shared" ca="1" si="110"/>
        <v>0</v>
      </c>
      <c r="BI112" s="243">
        <f t="shared" ca="1" si="110"/>
        <v>0</v>
      </c>
      <c r="BJ112" s="243">
        <f t="shared" ca="1" si="110"/>
        <v>0</v>
      </c>
      <c r="BK112" s="243">
        <f t="shared" ca="1" si="110"/>
        <v>0</v>
      </c>
      <c r="BL112" s="243">
        <f t="shared" ca="1" si="110"/>
        <v>0</v>
      </c>
      <c r="BM112" s="243">
        <f t="shared" ca="1" si="110"/>
        <v>0</v>
      </c>
      <c r="BN112" s="243">
        <f t="shared" ca="1" si="110"/>
        <v>0</v>
      </c>
      <c r="BO112" s="243">
        <f t="shared" ca="1" si="110"/>
        <v>0</v>
      </c>
      <c r="BP112" s="243">
        <f t="shared" ca="1" si="110"/>
        <v>0</v>
      </c>
      <c r="BQ112" s="243">
        <f t="shared" ca="1" si="110"/>
        <v>0</v>
      </c>
      <c r="BR112" s="243">
        <f t="shared" ca="1" si="110"/>
        <v>0</v>
      </c>
      <c r="BS112" s="243">
        <f t="shared" ca="1" si="110"/>
        <v>0</v>
      </c>
      <c r="BT112" s="243">
        <f t="shared" ca="1" si="110"/>
        <v>0</v>
      </c>
      <c r="BU112" s="243">
        <f t="shared" ca="1" si="110"/>
        <v>0</v>
      </c>
      <c r="BV112" s="243">
        <f t="shared" ca="1" si="110"/>
        <v>0</v>
      </c>
      <c r="BW112" s="243">
        <f t="shared" ca="1" si="110"/>
        <v>0</v>
      </c>
      <c r="BX112" s="243">
        <f t="shared" ca="1" si="110"/>
        <v>0</v>
      </c>
      <c r="BY112" s="243">
        <f t="shared" ca="1" si="110"/>
        <v>0</v>
      </c>
      <c r="BZ112" s="243">
        <f t="shared" ca="1" si="110"/>
        <v>0</v>
      </c>
      <c r="CA112" s="243">
        <f t="shared" ca="1" si="110"/>
        <v>0</v>
      </c>
      <c r="CB112" s="243">
        <f t="shared" ca="1" si="110"/>
        <v>0</v>
      </c>
      <c r="CC112" s="243">
        <f t="shared" ca="1" si="110"/>
        <v>0</v>
      </c>
      <c r="CD112" s="243">
        <f t="shared" ca="1" si="110"/>
        <v>0</v>
      </c>
      <c r="CE112" s="243">
        <f t="shared" ca="1" si="110"/>
        <v>0</v>
      </c>
      <c r="CF112" s="243">
        <f t="shared" ca="1" si="110"/>
        <v>0</v>
      </c>
      <c r="CG112" s="243">
        <f t="shared" ca="1" si="110"/>
        <v>0</v>
      </c>
      <c r="CH112" s="243">
        <f t="shared" ca="1" si="110"/>
        <v>0</v>
      </c>
      <c r="CI112" s="243">
        <f t="shared" ca="1" si="110"/>
        <v>0</v>
      </c>
      <c r="CJ112" s="243">
        <f t="shared" ref="CJ112:DC114" ca="1" si="111">OFFSET(INDIRECT("'"&amp;Opt_alt&amp;"'!H12"),$A112,CJ$5)*$DF112</f>
        <v>0</v>
      </c>
      <c r="CK112" s="243">
        <f t="shared" ca="1" si="111"/>
        <v>0</v>
      </c>
      <c r="CL112" s="243">
        <f t="shared" ca="1" si="111"/>
        <v>0</v>
      </c>
      <c r="CM112" s="243">
        <f t="shared" ca="1" si="111"/>
        <v>0</v>
      </c>
      <c r="CN112" s="243">
        <f t="shared" ca="1" si="111"/>
        <v>0</v>
      </c>
      <c r="CO112" s="243">
        <f t="shared" ca="1" si="111"/>
        <v>0</v>
      </c>
      <c r="CP112" s="243">
        <f t="shared" ca="1" si="111"/>
        <v>0</v>
      </c>
      <c r="CQ112" s="243">
        <f t="shared" ca="1" si="111"/>
        <v>0</v>
      </c>
      <c r="CR112" s="243">
        <f t="shared" ca="1" si="111"/>
        <v>0</v>
      </c>
      <c r="CS112" s="243">
        <f t="shared" ca="1" si="111"/>
        <v>0</v>
      </c>
      <c r="CT112" s="243">
        <f t="shared" ca="1" si="111"/>
        <v>0</v>
      </c>
      <c r="CU112" s="243">
        <f t="shared" ca="1" si="111"/>
        <v>0</v>
      </c>
      <c r="CV112" s="243">
        <f t="shared" ca="1" si="111"/>
        <v>0</v>
      </c>
      <c r="CW112" s="243">
        <f t="shared" ca="1" si="111"/>
        <v>0</v>
      </c>
      <c r="CX112" s="243">
        <f t="shared" ca="1" si="111"/>
        <v>0</v>
      </c>
      <c r="CY112" s="243">
        <f t="shared" ca="1" si="111"/>
        <v>0</v>
      </c>
      <c r="CZ112" s="243">
        <f t="shared" ca="1" si="111"/>
        <v>0</v>
      </c>
      <c r="DA112" s="243">
        <f t="shared" ca="1" si="111"/>
        <v>0</v>
      </c>
      <c r="DB112" s="243">
        <f t="shared" ca="1" si="111"/>
        <v>0</v>
      </c>
      <c r="DC112" s="243">
        <f t="shared" ca="1" si="111"/>
        <v>0</v>
      </c>
      <c r="DE112" s="113" t="str">
        <f t="shared" ca="1" si="75"/>
        <v>G.2.1.</v>
      </c>
      <c r="DF112">
        <f t="shared" ref="DF112:DF114" ca="1" si="112">VLOOKUP(DE112,scenarijai,$DF$6,FALSE)</f>
        <v>1</v>
      </c>
      <c r="DG112">
        <f t="shared" ca="1" si="97"/>
        <v>21</v>
      </c>
    </row>
    <row r="113" spans="1:111" hidden="1">
      <c r="A113" s="68">
        <v>101</v>
      </c>
      <c r="B113" s="240" t="str">
        <f t="shared" ca="1" si="71"/>
        <v>G.2.2.</v>
      </c>
      <c r="C113" s="241" t="str">
        <f t="shared" ca="1" si="72"/>
        <v>Veiklos ir palaikymo (atnaujinimo) sąnaudos 2 (privataus ir NVO sektoriaus)</v>
      </c>
      <c r="D113" s="162"/>
      <c r="E113" s="242">
        <f t="shared" ca="1" si="73"/>
        <v>0.21</v>
      </c>
      <c r="F113" s="171">
        <f ca="1">H113+NPV(FD,I113:INDEX(I113:DC113,PAL))</f>
        <v>0</v>
      </c>
      <c r="G113" s="171">
        <f ca="1">SUMIF($H$5:$DC$5,"&lt;="&amp;PAL,$H113:$DC113)</f>
        <v>0</v>
      </c>
      <c r="H113" s="243">
        <f t="shared" ca="1" si="106"/>
        <v>0</v>
      </c>
      <c r="I113" s="243">
        <f t="shared" ca="1" si="106"/>
        <v>0</v>
      </c>
      <c r="J113" s="243">
        <f t="shared" ca="1" si="106"/>
        <v>0</v>
      </c>
      <c r="K113" s="243">
        <f t="shared" ca="1" si="106"/>
        <v>0</v>
      </c>
      <c r="L113" s="243">
        <f t="shared" ca="1" si="106"/>
        <v>0</v>
      </c>
      <c r="M113" s="243">
        <f t="shared" ca="1" si="106"/>
        <v>0</v>
      </c>
      <c r="N113" s="243">
        <f t="shared" ca="1" si="106"/>
        <v>0</v>
      </c>
      <c r="O113" s="243">
        <f t="shared" ca="1" si="106"/>
        <v>0</v>
      </c>
      <c r="P113" s="243">
        <f t="shared" ca="1" si="106"/>
        <v>0</v>
      </c>
      <c r="Q113" s="243">
        <f t="shared" ca="1" si="106"/>
        <v>0</v>
      </c>
      <c r="R113" s="243">
        <f t="shared" ca="1" si="106"/>
        <v>0</v>
      </c>
      <c r="S113" s="243">
        <f t="shared" ca="1" si="106"/>
        <v>0</v>
      </c>
      <c r="T113" s="243">
        <f t="shared" ca="1" si="106"/>
        <v>0</v>
      </c>
      <c r="U113" s="243">
        <f t="shared" ca="1" si="106"/>
        <v>0</v>
      </c>
      <c r="V113" s="243">
        <f t="shared" ca="1" si="106"/>
        <v>0</v>
      </c>
      <c r="W113" s="243">
        <f t="shared" ca="1" si="106"/>
        <v>0</v>
      </c>
      <c r="X113" s="243">
        <f t="shared" ca="1" si="110"/>
        <v>0</v>
      </c>
      <c r="Y113" s="243">
        <f t="shared" ca="1" si="110"/>
        <v>0</v>
      </c>
      <c r="Z113" s="243">
        <f t="shared" ca="1" si="110"/>
        <v>0</v>
      </c>
      <c r="AA113" s="243">
        <f t="shared" ca="1" si="110"/>
        <v>0</v>
      </c>
      <c r="AB113" s="243">
        <f t="shared" ca="1" si="110"/>
        <v>0</v>
      </c>
      <c r="AC113" s="243">
        <f t="shared" ca="1" si="110"/>
        <v>0</v>
      </c>
      <c r="AD113" s="243">
        <f t="shared" ca="1" si="110"/>
        <v>0</v>
      </c>
      <c r="AE113" s="243">
        <f t="shared" ca="1" si="110"/>
        <v>0</v>
      </c>
      <c r="AF113" s="243">
        <f t="shared" ca="1" si="110"/>
        <v>0</v>
      </c>
      <c r="AG113" s="243">
        <f t="shared" ca="1" si="110"/>
        <v>0</v>
      </c>
      <c r="AH113" s="243">
        <f t="shared" ca="1" si="110"/>
        <v>0</v>
      </c>
      <c r="AI113" s="243">
        <f t="shared" ca="1" si="110"/>
        <v>0</v>
      </c>
      <c r="AJ113" s="243">
        <f t="shared" ca="1" si="110"/>
        <v>0</v>
      </c>
      <c r="AK113" s="243">
        <f t="shared" ca="1" si="110"/>
        <v>0</v>
      </c>
      <c r="AL113" s="243">
        <f t="shared" ca="1" si="110"/>
        <v>0</v>
      </c>
      <c r="AM113" s="243">
        <f t="shared" ca="1" si="110"/>
        <v>0</v>
      </c>
      <c r="AN113" s="243">
        <f t="shared" ca="1" si="110"/>
        <v>0</v>
      </c>
      <c r="AO113" s="243">
        <f t="shared" ca="1" si="110"/>
        <v>0</v>
      </c>
      <c r="AP113" s="243">
        <f t="shared" ca="1" si="110"/>
        <v>0</v>
      </c>
      <c r="AQ113" s="243">
        <f t="shared" ca="1" si="110"/>
        <v>0</v>
      </c>
      <c r="AR113" s="243">
        <f t="shared" ca="1" si="110"/>
        <v>0</v>
      </c>
      <c r="AS113" s="243">
        <f t="shared" ca="1" si="110"/>
        <v>0</v>
      </c>
      <c r="AT113" s="243">
        <f t="shared" ca="1" si="110"/>
        <v>0</v>
      </c>
      <c r="AU113" s="243">
        <f t="shared" ca="1" si="110"/>
        <v>0</v>
      </c>
      <c r="AV113" s="243">
        <f t="shared" ca="1" si="110"/>
        <v>0</v>
      </c>
      <c r="AW113" s="243">
        <f t="shared" ca="1" si="110"/>
        <v>0</v>
      </c>
      <c r="AX113" s="243">
        <f t="shared" ca="1" si="110"/>
        <v>0</v>
      </c>
      <c r="AY113" s="243">
        <f t="shared" ca="1" si="110"/>
        <v>0</v>
      </c>
      <c r="AZ113" s="243">
        <f t="shared" ca="1" si="110"/>
        <v>0</v>
      </c>
      <c r="BA113" s="243">
        <f t="shared" ca="1" si="110"/>
        <v>0</v>
      </c>
      <c r="BB113" s="243">
        <f t="shared" ca="1" si="110"/>
        <v>0</v>
      </c>
      <c r="BC113" s="243">
        <f t="shared" ca="1" si="110"/>
        <v>0</v>
      </c>
      <c r="BD113" s="243">
        <f t="shared" ca="1" si="110"/>
        <v>0</v>
      </c>
      <c r="BE113" s="243">
        <f t="shared" ca="1" si="110"/>
        <v>0</v>
      </c>
      <c r="BF113" s="243">
        <f t="shared" ca="1" si="110"/>
        <v>0</v>
      </c>
      <c r="BG113" s="243">
        <f t="shared" ca="1" si="110"/>
        <v>0</v>
      </c>
      <c r="BH113" s="243">
        <f t="shared" ca="1" si="110"/>
        <v>0</v>
      </c>
      <c r="BI113" s="243">
        <f t="shared" ca="1" si="110"/>
        <v>0</v>
      </c>
      <c r="BJ113" s="243">
        <f t="shared" ca="1" si="110"/>
        <v>0</v>
      </c>
      <c r="BK113" s="243">
        <f t="shared" ca="1" si="110"/>
        <v>0</v>
      </c>
      <c r="BL113" s="243">
        <f t="shared" ca="1" si="110"/>
        <v>0</v>
      </c>
      <c r="BM113" s="243">
        <f t="shared" ca="1" si="110"/>
        <v>0</v>
      </c>
      <c r="BN113" s="243">
        <f t="shared" ca="1" si="110"/>
        <v>0</v>
      </c>
      <c r="BO113" s="243">
        <f t="shared" ca="1" si="110"/>
        <v>0</v>
      </c>
      <c r="BP113" s="243">
        <f t="shared" ca="1" si="110"/>
        <v>0</v>
      </c>
      <c r="BQ113" s="243">
        <f t="shared" ca="1" si="110"/>
        <v>0</v>
      </c>
      <c r="BR113" s="243">
        <f t="shared" ca="1" si="110"/>
        <v>0</v>
      </c>
      <c r="BS113" s="243">
        <f t="shared" ca="1" si="110"/>
        <v>0</v>
      </c>
      <c r="BT113" s="243">
        <f t="shared" ca="1" si="110"/>
        <v>0</v>
      </c>
      <c r="BU113" s="243">
        <f t="shared" ca="1" si="110"/>
        <v>0</v>
      </c>
      <c r="BV113" s="243">
        <f t="shared" ca="1" si="110"/>
        <v>0</v>
      </c>
      <c r="BW113" s="243">
        <f t="shared" ca="1" si="110"/>
        <v>0</v>
      </c>
      <c r="BX113" s="243">
        <f t="shared" ca="1" si="110"/>
        <v>0</v>
      </c>
      <c r="BY113" s="243">
        <f t="shared" ca="1" si="110"/>
        <v>0</v>
      </c>
      <c r="BZ113" s="243">
        <f t="shared" ca="1" si="110"/>
        <v>0</v>
      </c>
      <c r="CA113" s="243">
        <f t="shared" ca="1" si="110"/>
        <v>0</v>
      </c>
      <c r="CB113" s="243">
        <f t="shared" ca="1" si="110"/>
        <v>0</v>
      </c>
      <c r="CC113" s="243">
        <f t="shared" ca="1" si="110"/>
        <v>0</v>
      </c>
      <c r="CD113" s="243">
        <f t="shared" ca="1" si="110"/>
        <v>0</v>
      </c>
      <c r="CE113" s="243">
        <f t="shared" ca="1" si="110"/>
        <v>0</v>
      </c>
      <c r="CF113" s="243">
        <f t="shared" ca="1" si="110"/>
        <v>0</v>
      </c>
      <c r="CG113" s="243">
        <f t="shared" ca="1" si="110"/>
        <v>0</v>
      </c>
      <c r="CH113" s="243">
        <f t="shared" ca="1" si="110"/>
        <v>0</v>
      </c>
      <c r="CI113" s="243">
        <f t="shared" ca="1" si="110"/>
        <v>0</v>
      </c>
      <c r="CJ113" s="243">
        <f t="shared" ca="1" si="111"/>
        <v>0</v>
      </c>
      <c r="CK113" s="243">
        <f t="shared" ca="1" si="111"/>
        <v>0</v>
      </c>
      <c r="CL113" s="243">
        <f t="shared" ca="1" si="111"/>
        <v>0</v>
      </c>
      <c r="CM113" s="243">
        <f t="shared" ca="1" si="111"/>
        <v>0</v>
      </c>
      <c r="CN113" s="243">
        <f t="shared" ca="1" si="111"/>
        <v>0</v>
      </c>
      <c r="CO113" s="243">
        <f t="shared" ca="1" si="111"/>
        <v>0</v>
      </c>
      <c r="CP113" s="243">
        <f t="shared" ca="1" si="111"/>
        <v>0</v>
      </c>
      <c r="CQ113" s="243">
        <f t="shared" ca="1" si="111"/>
        <v>0</v>
      </c>
      <c r="CR113" s="243">
        <f t="shared" ca="1" si="111"/>
        <v>0</v>
      </c>
      <c r="CS113" s="243">
        <f t="shared" ca="1" si="111"/>
        <v>0</v>
      </c>
      <c r="CT113" s="243">
        <f t="shared" ca="1" si="111"/>
        <v>0</v>
      </c>
      <c r="CU113" s="243">
        <f t="shared" ca="1" si="111"/>
        <v>0</v>
      </c>
      <c r="CV113" s="243">
        <f t="shared" ca="1" si="111"/>
        <v>0</v>
      </c>
      <c r="CW113" s="243">
        <f t="shared" ca="1" si="111"/>
        <v>0</v>
      </c>
      <c r="CX113" s="243">
        <f t="shared" ca="1" si="111"/>
        <v>0</v>
      </c>
      <c r="CY113" s="243">
        <f t="shared" ca="1" si="111"/>
        <v>0</v>
      </c>
      <c r="CZ113" s="243">
        <f t="shared" ca="1" si="111"/>
        <v>0</v>
      </c>
      <c r="DA113" s="243">
        <f t="shared" ca="1" si="111"/>
        <v>0</v>
      </c>
      <c r="DB113" s="243">
        <f t="shared" ca="1" si="111"/>
        <v>0</v>
      </c>
      <c r="DC113" s="243">
        <f t="shared" ca="1" si="111"/>
        <v>0</v>
      </c>
      <c r="DE113" s="113" t="str">
        <f t="shared" ca="1" si="75"/>
        <v>G.2.2.</v>
      </c>
      <c r="DF113">
        <f t="shared" ca="1" si="112"/>
        <v>1</v>
      </c>
      <c r="DG113">
        <f t="shared" ca="1" si="97"/>
        <v>21</v>
      </c>
    </row>
    <row r="114" spans="1:111" hidden="1">
      <c r="A114" s="68">
        <v>102</v>
      </c>
      <c r="B114" s="240" t="str">
        <f t="shared" ca="1" si="71"/>
        <v>G.2.3.</v>
      </c>
      <c r="C114" s="241" t="str">
        <f t="shared" ca="1" si="72"/>
        <v>Veiklos ir palaikymo (atnaujinimo) sąnaudos 3 (privataus ir NVO sektoriaus)</v>
      </c>
      <c r="D114" s="237"/>
      <c r="E114" s="242">
        <f t="shared" ca="1" si="73"/>
        <v>0.21</v>
      </c>
      <c r="F114" s="171">
        <f ca="1">H114+NPV(FD,I114:INDEX(I114:DC114,PAL))</f>
        <v>0</v>
      </c>
      <c r="G114" s="171">
        <f ca="1">SUMIF($H$5:$DC$5,"&lt;="&amp;PAL,$H114:$DC114)</f>
        <v>0</v>
      </c>
      <c r="H114" s="243">
        <f t="shared" ca="1" si="106"/>
        <v>0</v>
      </c>
      <c r="I114" s="243">
        <f t="shared" ca="1" si="106"/>
        <v>0</v>
      </c>
      <c r="J114" s="243">
        <f t="shared" ca="1" si="106"/>
        <v>0</v>
      </c>
      <c r="K114" s="243">
        <f t="shared" ca="1" si="106"/>
        <v>0</v>
      </c>
      <c r="L114" s="243">
        <f t="shared" ca="1" si="106"/>
        <v>0</v>
      </c>
      <c r="M114" s="243">
        <f t="shared" ca="1" si="106"/>
        <v>0</v>
      </c>
      <c r="N114" s="243">
        <f t="shared" ca="1" si="106"/>
        <v>0</v>
      </c>
      <c r="O114" s="243">
        <f t="shared" ca="1" si="106"/>
        <v>0</v>
      </c>
      <c r="P114" s="243">
        <f t="shared" ca="1" si="106"/>
        <v>0</v>
      </c>
      <c r="Q114" s="243">
        <f t="shared" ca="1" si="106"/>
        <v>0</v>
      </c>
      <c r="R114" s="243">
        <f t="shared" ca="1" si="106"/>
        <v>0</v>
      </c>
      <c r="S114" s="243">
        <f t="shared" ca="1" si="106"/>
        <v>0</v>
      </c>
      <c r="T114" s="243">
        <f t="shared" ca="1" si="106"/>
        <v>0</v>
      </c>
      <c r="U114" s="243">
        <f t="shared" ca="1" si="106"/>
        <v>0</v>
      </c>
      <c r="V114" s="243">
        <f t="shared" ca="1" si="106"/>
        <v>0</v>
      </c>
      <c r="W114" s="243">
        <f t="shared" ca="1" si="106"/>
        <v>0</v>
      </c>
      <c r="X114" s="243">
        <f t="shared" ca="1" si="110"/>
        <v>0</v>
      </c>
      <c r="Y114" s="243">
        <f t="shared" ca="1" si="110"/>
        <v>0</v>
      </c>
      <c r="Z114" s="243">
        <f t="shared" ca="1" si="110"/>
        <v>0</v>
      </c>
      <c r="AA114" s="243">
        <f t="shared" ca="1" si="110"/>
        <v>0</v>
      </c>
      <c r="AB114" s="243">
        <f t="shared" ca="1" si="110"/>
        <v>0</v>
      </c>
      <c r="AC114" s="243">
        <f t="shared" ca="1" si="110"/>
        <v>0</v>
      </c>
      <c r="AD114" s="243">
        <f t="shared" ca="1" si="110"/>
        <v>0</v>
      </c>
      <c r="AE114" s="243">
        <f t="shared" ca="1" si="110"/>
        <v>0</v>
      </c>
      <c r="AF114" s="243">
        <f t="shared" ca="1" si="110"/>
        <v>0</v>
      </c>
      <c r="AG114" s="243">
        <f t="shared" ca="1" si="110"/>
        <v>0</v>
      </c>
      <c r="AH114" s="243">
        <f t="shared" ca="1" si="110"/>
        <v>0</v>
      </c>
      <c r="AI114" s="243">
        <f t="shared" ca="1" si="110"/>
        <v>0</v>
      </c>
      <c r="AJ114" s="243">
        <f t="shared" ca="1" si="110"/>
        <v>0</v>
      </c>
      <c r="AK114" s="243">
        <f t="shared" ca="1" si="110"/>
        <v>0</v>
      </c>
      <c r="AL114" s="243">
        <f t="shared" ca="1" si="110"/>
        <v>0</v>
      </c>
      <c r="AM114" s="243">
        <f t="shared" ca="1" si="110"/>
        <v>0</v>
      </c>
      <c r="AN114" s="243">
        <f t="shared" ca="1" si="110"/>
        <v>0</v>
      </c>
      <c r="AO114" s="243">
        <f t="shared" ca="1" si="110"/>
        <v>0</v>
      </c>
      <c r="AP114" s="243">
        <f t="shared" ca="1" si="110"/>
        <v>0</v>
      </c>
      <c r="AQ114" s="243">
        <f t="shared" ca="1" si="110"/>
        <v>0</v>
      </c>
      <c r="AR114" s="243">
        <f t="shared" ca="1" si="110"/>
        <v>0</v>
      </c>
      <c r="AS114" s="243">
        <f t="shared" ca="1" si="110"/>
        <v>0</v>
      </c>
      <c r="AT114" s="243">
        <f t="shared" ca="1" si="110"/>
        <v>0</v>
      </c>
      <c r="AU114" s="243">
        <f t="shared" ca="1" si="110"/>
        <v>0</v>
      </c>
      <c r="AV114" s="243">
        <f t="shared" ca="1" si="110"/>
        <v>0</v>
      </c>
      <c r="AW114" s="243">
        <f t="shared" ca="1" si="110"/>
        <v>0</v>
      </c>
      <c r="AX114" s="243">
        <f t="shared" ca="1" si="110"/>
        <v>0</v>
      </c>
      <c r="AY114" s="243">
        <f t="shared" ca="1" si="110"/>
        <v>0</v>
      </c>
      <c r="AZ114" s="243">
        <f t="shared" ca="1" si="110"/>
        <v>0</v>
      </c>
      <c r="BA114" s="243">
        <f t="shared" ca="1" si="110"/>
        <v>0</v>
      </c>
      <c r="BB114" s="243">
        <f t="shared" ca="1" si="110"/>
        <v>0</v>
      </c>
      <c r="BC114" s="243">
        <f t="shared" ca="1" si="110"/>
        <v>0</v>
      </c>
      <c r="BD114" s="243">
        <f t="shared" ca="1" si="110"/>
        <v>0</v>
      </c>
      <c r="BE114" s="243">
        <f t="shared" ca="1" si="110"/>
        <v>0</v>
      </c>
      <c r="BF114" s="243">
        <f t="shared" ca="1" si="110"/>
        <v>0</v>
      </c>
      <c r="BG114" s="243">
        <f t="shared" ca="1" si="110"/>
        <v>0</v>
      </c>
      <c r="BH114" s="243">
        <f t="shared" ca="1" si="110"/>
        <v>0</v>
      </c>
      <c r="BI114" s="243">
        <f t="shared" ca="1" si="110"/>
        <v>0</v>
      </c>
      <c r="BJ114" s="243">
        <f t="shared" ca="1" si="110"/>
        <v>0</v>
      </c>
      <c r="BK114" s="243">
        <f t="shared" ca="1" si="110"/>
        <v>0</v>
      </c>
      <c r="BL114" s="243">
        <f t="shared" ca="1" si="110"/>
        <v>0</v>
      </c>
      <c r="BM114" s="243">
        <f t="shared" ca="1" si="110"/>
        <v>0</v>
      </c>
      <c r="BN114" s="243">
        <f t="shared" ca="1" si="110"/>
        <v>0</v>
      </c>
      <c r="BO114" s="243">
        <f t="shared" ca="1" si="110"/>
        <v>0</v>
      </c>
      <c r="BP114" s="243">
        <f t="shared" ca="1" si="110"/>
        <v>0</v>
      </c>
      <c r="BQ114" s="243">
        <f t="shared" ca="1" si="110"/>
        <v>0</v>
      </c>
      <c r="BR114" s="243">
        <f t="shared" ca="1" si="110"/>
        <v>0</v>
      </c>
      <c r="BS114" s="243">
        <f t="shared" ca="1" si="110"/>
        <v>0</v>
      </c>
      <c r="BT114" s="243">
        <f t="shared" ca="1" si="110"/>
        <v>0</v>
      </c>
      <c r="BU114" s="243">
        <f t="shared" ca="1" si="110"/>
        <v>0</v>
      </c>
      <c r="BV114" s="243">
        <f t="shared" ca="1" si="110"/>
        <v>0</v>
      </c>
      <c r="BW114" s="243">
        <f t="shared" ca="1" si="110"/>
        <v>0</v>
      </c>
      <c r="BX114" s="243">
        <f t="shared" ca="1" si="110"/>
        <v>0</v>
      </c>
      <c r="BY114" s="243">
        <f t="shared" ca="1" si="110"/>
        <v>0</v>
      </c>
      <c r="BZ114" s="243">
        <f t="shared" ca="1" si="110"/>
        <v>0</v>
      </c>
      <c r="CA114" s="243">
        <f t="shared" ca="1" si="110"/>
        <v>0</v>
      </c>
      <c r="CB114" s="243">
        <f t="shared" ca="1" si="110"/>
        <v>0</v>
      </c>
      <c r="CC114" s="243">
        <f t="shared" ca="1" si="110"/>
        <v>0</v>
      </c>
      <c r="CD114" s="243">
        <f t="shared" ca="1" si="110"/>
        <v>0</v>
      </c>
      <c r="CE114" s="243">
        <f t="shared" ca="1" si="110"/>
        <v>0</v>
      </c>
      <c r="CF114" s="243">
        <f t="shared" ca="1" si="110"/>
        <v>0</v>
      </c>
      <c r="CG114" s="243">
        <f t="shared" ca="1" si="110"/>
        <v>0</v>
      </c>
      <c r="CH114" s="243">
        <f t="shared" ca="1" si="110"/>
        <v>0</v>
      </c>
      <c r="CI114" s="243">
        <f t="shared" ca="1" si="110"/>
        <v>0</v>
      </c>
      <c r="CJ114" s="243">
        <f t="shared" ca="1" si="111"/>
        <v>0</v>
      </c>
      <c r="CK114" s="243">
        <f t="shared" ca="1" si="111"/>
        <v>0</v>
      </c>
      <c r="CL114" s="243">
        <f t="shared" ca="1" si="111"/>
        <v>0</v>
      </c>
      <c r="CM114" s="243">
        <f t="shared" ca="1" si="111"/>
        <v>0</v>
      </c>
      <c r="CN114" s="243">
        <f t="shared" ca="1" si="111"/>
        <v>0</v>
      </c>
      <c r="CO114" s="243">
        <f t="shared" ca="1" si="111"/>
        <v>0</v>
      </c>
      <c r="CP114" s="243">
        <f t="shared" ca="1" si="111"/>
        <v>0</v>
      </c>
      <c r="CQ114" s="243">
        <f t="shared" ca="1" si="111"/>
        <v>0</v>
      </c>
      <c r="CR114" s="243">
        <f t="shared" ca="1" si="111"/>
        <v>0</v>
      </c>
      <c r="CS114" s="243">
        <f t="shared" ca="1" si="111"/>
        <v>0</v>
      </c>
      <c r="CT114" s="243">
        <f t="shared" ca="1" si="111"/>
        <v>0</v>
      </c>
      <c r="CU114" s="243">
        <f t="shared" ca="1" si="111"/>
        <v>0</v>
      </c>
      <c r="CV114" s="243">
        <f t="shared" ca="1" si="111"/>
        <v>0</v>
      </c>
      <c r="CW114" s="243">
        <f t="shared" ca="1" si="111"/>
        <v>0</v>
      </c>
      <c r="CX114" s="243">
        <f t="shared" ca="1" si="111"/>
        <v>0</v>
      </c>
      <c r="CY114" s="243">
        <f t="shared" ca="1" si="111"/>
        <v>0</v>
      </c>
      <c r="CZ114" s="243">
        <f t="shared" ca="1" si="111"/>
        <v>0</v>
      </c>
      <c r="DA114" s="243">
        <f t="shared" ca="1" si="111"/>
        <v>0</v>
      </c>
      <c r="DB114" s="243">
        <f t="shared" ca="1" si="111"/>
        <v>0</v>
      </c>
      <c r="DC114" s="243">
        <f t="shared" ca="1" si="111"/>
        <v>0</v>
      </c>
      <c r="DE114" s="113" t="str">
        <f t="shared" ca="1" si="75"/>
        <v>G.2.3.</v>
      </c>
      <c r="DF114">
        <f t="shared" ca="1" si="112"/>
        <v>1</v>
      </c>
      <c r="DG114">
        <f t="shared" ca="1" si="97"/>
        <v>21</v>
      </c>
    </row>
    <row r="115" spans="1:111" hidden="1">
      <c r="A115" s="68">
        <v>103</v>
      </c>
      <c r="B115" s="240" t="str">
        <f t="shared" ca="1" si="71"/>
        <v>H.</v>
      </c>
      <c r="C115" s="246" t="str">
        <f t="shared" ca="1" si="72"/>
        <v>VEIKLOS PAJAMOS, IŠ VISO (išskyrus mokestines pajamas)</v>
      </c>
      <c r="D115" s="162"/>
      <c r="E115" s="242" t="str">
        <f t="shared" ca="1" si="73"/>
        <v/>
      </c>
      <c r="F115" s="173">
        <f ca="1">SUM(F116,F123)</f>
        <v>807366292.55182159</v>
      </c>
      <c r="G115" s="173">
        <f ca="1">SUM(G116,G123)</f>
        <v>1813650000</v>
      </c>
      <c r="H115" s="173">
        <f ca="1">SUM(H116,H123)</f>
        <v>0</v>
      </c>
      <c r="I115" s="173">
        <f t="shared" ref="I115:BT115" ca="1" si="113">SUM(I116,I123)</f>
        <v>0</v>
      </c>
      <c r="J115" s="173">
        <f t="shared" ca="1" si="113"/>
        <v>0</v>
      </c>
      <c r="K115" s="173">
        <f t="shared" ca="1" si="113"/>
        <v>0</v>
      </c>
      <c r="L115" s="173">
        <f t="shared" ca="1" si="113"/>
        <v>0</v>
      </c>
      <c r="M115" s="173">
        <f t="shared" ca="1" si="113"/>
        <v>0</v>
      </c>
      <c r="N115" s="173">
        <f t="shared" ca="1" si="113"/>
        <v>0</v>
      </c>
      <c r="O115" s="173">
        <f t="shared" ca="1" si="113"/>
        <v>0</v>
      </c>
      <c r="P115" s="173">
        <f t="shared" ca="1" si="113"/>
        <v>0</v>
      </c>
      <c r="Q115" s="173">
        <f t="shared" ca="1" si="113"/>
        <v>0</v>
      </c>
      <c r="R115" s="173">
        <f t="shared" ca="1" si="113"/>
        <v>0</v>
      </c>
      <c r="S115" s="173">
        <f t="shared" ca="1" si="113"/>
        <v>0</v>
      </c>
      <c r="T115" s="173">
        <f t="shared" ca="1" si="113"/>
        <v>0</v>
      </c>
      <c r="U115" s="173">
        <f t="shared" ca="1" si="113"/>
        <v>0</v>
      </c>
      <c r="V115" s="173">
        <f t="shared" ca="1" si="113"/>
        <v>120910000</v>
      </c>
      <c r="W115" s="173">
        <f t="shared" ca="1" si="113"/>
        <v>120910000</v>
      </c>
      <c r="X115" s="173">
        <f t="shared" ca="1" si="113"/>
        <v>120910000</v>
      </c>
      <c r="Y115" s="173">
        <f t="shared" ca="1" si="113"/>
        <v>120910000</v>
      </c>
      <c r="Z115" s="173">
        <f t="shared" ca="1" si="113"/>
        <v>120910000</v>
      </c>
      <c r="AA115" s="173">
        <f t="shared" ca="1" si="113"/>
        <v>120910000</v>
      </c>
      <c r="AB115" s="173">
        <f t="shared" ca="1" si="113"/>
        <v>120910000</v>
      </c>
      <c r="AC115" s="173">
        <f t="shared" ca="1" si="113"/>
        <v>120910000</v>
      </c>
      <c r="AD115" s="173">
        <f t="shared" ca="1" si="113"/>
        <v>120910000</v>
      </c>
      <c r="AE115" s="173">
        <f t="shared" ca="1" si="113"/>
        <v>120910000</v>
      </c>
      <c r="AF115" s="173">
        <f t="shared" ca="1" si="113"/>
        <v>120910000</v>
      </c>
      <c r="AG115" s="173">
        <f t="shared" ca="1" si="113"/>
        <v>120910000</v>
      </c>
      <c r="AH115" s="173">
        <f t="shared" ca="1" si="113"/>
        <v>120910000</v>
      </c>
      <c r="AI115" s="173">
        <f t="shared" ca="1" si="113"/>
        <v>120910000</v>
      </c>
      <c r="AJ115" s="173">
        <f t="shared" ca="1" si="113"/>
        <v>120910000</v>
      </c>
      <c r="AK115" s="173">
        <f t="shared" ca="1" si="113"/>
        <v>0</v>
      </c>
      <c r="AL115" s="173">
        <f t="shared" ca="1" si="113"/>
        <v>0</v>
      </c>
      <c r="AM115" s="173">
        <f t="shared" ca="1" si="113"/>
        <v>0</v>
      </c>
      <c r="AN115" s="173">
        <f t="shared" ca="1" si="113"/>
        <v>0</v>
      </c>
      <c r="AO115" s="173">
        <f t="shared" ca="1" si="113"/>
        <v>0</v>
      </c>
      <c r="AP115" s="173">
        <f t="shared" ca="1" si="113"/>
        <v>0</v>
      </c>
      <c r="AQ115" s="173">
        <f t="shared" ca="1" si="113"/>
        <v>0</v>
      </c>
      <c r="AR115" s="173">
        <f t="shared" ca="1" si="113"/>
        <v>0</v>
      </c>
      <c r="AS115" s="173">
        <f t="shared" ca="1" si="113"/>
        <v>0</v>
      </c>
      <c r="AT115" s="173">
        <f t="shared" ca="1" si="113"/>
        <v>0</v>
      </c>
      <c r="AU115" s="173">
        <f t="shared" ca="1" si="113"/>
        <v>0</v>
      </c>
      <c r="AV115" s="173">
        <f t="shared" ca="1" si="113"/>
        <v>0</v>
      </c>
      <c r="AW115" s="173">
        <f t="shared" ca="1" si="113"/>
        <v>0</v>
      </c>
      <c r="AX115" s="173">
        <f t="shared" ca="1" si="113"/>
        <v>0</v>
      </c>
      <c r="AY115" s="173">
        <f t="shared" ca="1" si="113"/>
        <v>0</v>
      </c>
      <c r="AZ115" s="173">
        <f t="shared" ca="1" si="113"/>
        <v>0</v>
      </c>
      <c r="BA115" s="173">
        <f t="shared" ca="1" si="113"/>
        <v>0</v>
      </c>
      <c r="BB115" s="173">
        <f t="shared" ca="1" si="113"/>
        <v>0</v>
      </c>
      <c r="BC115" s="173">
        <f t="shared" ca="1" si="113"/>
        <v>0</v>
      </c>
      <c r="BD115" s="173">
        <f t="shared" ca="1" si="113"/>
        <v>0</v>
      </c>
      <c r="BE115" s="173">
        <f t="shared" ca="1" si="113"/>
        <v>0</v>
      </c>
      <c r="BF115" s="173">
        <f t="shared" ca="1" si="113"/>
        <v>0</v>
      </c>
      <c r="BG115" s="173">
        <f t="shared" ca="1" si="113"/>
        <v>0</v>
      </c>
      <c r="BH115" s="173">
        <f t="shared" ca="1" si="113"/>
        <v>0</v>
      </c>
      <c r="BI115" s="173">
        <f t="shared" ca="1" si="113"/>
        <v>0</v>
      </c>
      <c r="BJ115" s="173">
        <f t="shared" ca="1" si="113"/>
        <v>0</v>
      </c>
      <c r="BK115" s="173">
        <f t="shared" ca="1" si="113"/>
        <v>0</v>
      </c>
      <c r="BL115" s="173">
        <f t="shared" ca="1" si="113"/>
        <v>0</v>
      </c>
      <c r="BM115" s="173">
        <f t="shared" ca="1" si="113"/>
        <v>0</v>
      </c>
      <c r="BN115" s="173">
        <f t="shared" ca="1" si="113"/>
        <v>0</v>
      </c>
      <c r="BO115" s="173">
        <f t="shared" ca="1" si="113"/>
        <v>0</v>
      </c>
      <c r="BP115" s="173">
        <f t="shared" ca="1" si="113"/>
        <v>0</v>
      </c>
      <c r="BQ115" s="173">
        <f t="shared" ca="1" si="113"/>
        <v>0</v>
      </c>
      <c r="BR115" s="173">
        <f t="shared" ca="1" si="113"/>
        <v>0</v>
      </c>
      <c r="BS115" s="173">
        <f t="shared" ca="1" si="113"/>
        <v>0</v>
      </c>
      <c r="BT115" s="173">
        <f t="shared" ca="1" si="113"/>
        <v>0</v>
      </c>
      <c r="BU115" s="173">
        <f t="shared" ref="BU115:DC115" ca="1" si="114">SUM(BU116,BU123)</f>
        <v>0</v>
      </c>
      <c r="BV115" s="173">
        <f t="shared" ca="1" si="114"/>
        <v>0</v>
      </c>
      <c r="BW115" s="173">
        <f t="shared" ca="1" si="114"/>
        <v>0</v>
      </c>
      <c r="BX115" s="173">
        <f t="shared" ca="1" si="114"/>
        <v>0</v>
      </c>
      <c r="BY115" s="173">
        <f t="shared" ca="1" si="114"/>
        <v>0</v>
      </c>
      <c r="BZ115" s="173">
        <f t="shared" ca="1" si="114"/>
        <v>0</v>
      </c>
      <c r="CA115" s="173">
        <f t="shared" ca="1" si="114"/>
        <v>0</v>
      </c>
      <c r="CB115" s="173">
        <f t="shared" ca="1" si="114"/>
        <v>0</v>
      </c>
      <c r="CC115" s="173">
        <f t="shared" ca="1" si="114"/>
        <v>0</v>
      </c>
      <c r="CD115" s="173">
        <f t="shared" ca="1" si="114"/>
        <v>0</v>
      </c>
      <c r="CE115" s="173">
        <f t="shared" ca="1" si="114"/>
        <v>0</v>
      </c>
      <c r="CF115" s="173">
        <f t="shared" ca="1" si="114"/>
        <v>0</v>
      </c>
      <c r="CG115" s="173">
        <f t="shared" ca="1" si="114"/>
        <v>0</v>
      </c>
      <c r="CH115" s="173">
        <f t="shared" ca="1" si="114"/>
        <v>0</v>
      </c>
      <c r="CI115" s="173">
        <f t="shared" ca="1" si="114"/>
        <v>0</v>
      </c>
      <c r="CJ115" s="173">
        <f t="shared" ca="1" si="114"/>
        <v>0</v>
      </c>
      <c r="CK115" s="173">
        <f t="shared" ca="1" si="114"/>
        <v>0</v>
      </c>
      <c r="CL115" s="173">
        <f t="shared" ca="1" si="114"/>
        <v>0</v>
      </c>
      <c r="CM115" s="173">
        <f t="shared" ca="1" si="114"/>
        <v>0</v>
      </c>
      <c r="CN115" s="173">
        <f t="shared" ca="1" si="114"/>
        <v>0</v>
      </c>
      <c r="CO115" s="173">
        <f t="shared" ca="1" si="114"/>
        <v>0</v>
      </c>
      <c r="CP115" s="173">
        <f t="shared" ca="1" si="114"/>
        <v>0</v>
      </c>
      <c r="CQ115" s="173">
        <f t="shared" ca="1" si="114"/>
        <v>0</v>
      </c>
      <c r="CR115" s="173">
        <f t="shared" ca="1" si="114"/>
        <v>0</v>
      </c>
      <c r="CS115" s="173">
        <f t="shared" ca="1" si="114"/>
        <v>0</v>
      </c>
      <c r="CT115" s="173">
        <f t="shared" ca="1" si="114"/>
        <v>0</v>
      </c>
      <c r="CU115" s="173">
        <f t="shared" ca="1" si="114"/>
        <v>0</v>
      </c>
      <c r="CV115" s="173">
        <f t="shared" ca="1" si="114"/>
        <v>0</v>
      </c>
      <c r="CW115" s="173">
        <f t="shared" ca="1" si="114"/>
        <v>0</v>
      </c>
      <c r="CX115" s="173">
        <f t="shared" ca="1" si="114"/>
        <v>0</v>
      </c>
      <c r="CY115" s="173">
        <f t="shared" ca="1" si="114"/>
        <v>0</v>
      </c>
      <c r="CZ115" s="173">
        <f t="shared" ca="1" si="114"/>
        <v>0</v>
      </c>
      <c r="DA115" s="173">
        <f t="shared" ca="1" si="114"/>
        <v>0</v>
      </c>
      <c r="DB115" s="173">
        <f t="shared" ca="1" si="114"/>
        <v>0</v>
      </c>
      <c r="DC115" s="173">
        <f t="shared" ca="1" si="114"/>
        <v>0</v>
      </c>
      <c r="DE115" s="113"/>
    </row>
    <row r="116" spans="1:111" hidden="1">
      <c r="A116" s="68">
        <v>104</v>
      </c>
      <c r="B116" s="240" t="str">
        <f t="shared" ca="1" si="71"/>
        <v>H.1.</v>
      </c>
      <c r="C116" s="246" t="str">
        <f t="shared" ca="1" si="72"/>
        <v>Veiklos pajamos (viešojo sektoriaus), iš viso</v>
      </c>
      <c r="D116" s="162"/>
      <c r="E116" s="242" t="str">
        <f t="shared" ca="1" si="73"/>
        <v/>
      </c>
      <c r="F116" s="173">
        <f ca="1">SUM(F117:F122)</f>
        <v>807366292.55182159</v>
      </c>
      <c r="G116" s="173">
        <f t="shared" ref="G116" ca="1" si="115">SUM(G117:G122)</f>
        <v>1813650000</v>
      </c>
      <c r="H116" s="173">
        <f ca="1">SUM(H117:H122)</f>
        <v>0</v>
      </c>
      <c r="I116" s="173">
        <f t="shared" ref="I116:BT116" ca="1" si="116">SUM(I117:I122)</f>
        <v>0</v>
      </c>
      <c r="J116" s="173">
        <f t="shared" ca="1" si="116"/>
        <v>0</v>
      </c>
      <c r="K116" s="173">
        <f t="shared" ca="1" si="116"/>
        <v>0</v>
      </c>
      <c r="L116" s="173">
        <f t="shared" ca="1" si="116"/>
        <v>0</v>
      </c>
      <c r="M116" s="173">
        <f t="shared" ca="1" si="116"/>
        <v>0</v>
      </c>
      <c r="N116" s="173">
        <f t="shared" ca="1" si="116"/>
        <v>0</v>
      </c>
      <c r="O116" s="173">
        <f t="shared" ca="1" si="116"/>
        <v>0</v>
      </c>
      <c r="P116" s="173">
        <f t="shared" ca="1" si="116"/>
        <v>0</v>
      </c>
      <c r="Q116" s="173">
        <f t="shared" ca="1" si="116"/>
        <v>0</v>
      </c>
      <c r="R116" s="173">
        <f t="shared" ca="1" si="116"/>
        <v>0</v>
      </c>
      <c r="S116" s="173">
        <f t="shared" ca="1" si="116"/>
        <v>0</v>
      </c>
      <c r="T116" s="173">
        <f t="shared" ca="1" si="116"/>
        <v>0</v>
      </c>
      <c r="U116" s="173">
        <f t="shared" ca="1" si="116"/>
        <v>0</v>
      </c>
      <c r="V116" s="173">
        <f t="shared" ca="1" si="116"/>
        <v>120910000</v>
      </c>
      <c r="W116" s="173">
        <f t="shared" ca="1" si="116"/>
        <v>120910000</v>
      </c>
      <c r="X116" s="173">
        <f t="shared" ca="1" si="116"/>
        <v>120910000</v>
      </c>
      <c r="Y116" s="173">
        <f t="shared" ca="1" si="116"/>
        <v>120910000</v>
      </c>
      <c r="Z116" s="173">
        <f t="shared" ca="1" si="116"/>
        <v>120910000</v>
      </c>
      <c r="AA116" s="173">
        <f t="shared" ca="1" si="116"/>
        <v>120910000</v>
      </c>
      <c r="AB116" s="173">
        <f t="shared" ca="1" si="116"/>
        <v>120910000</v>
      </c>
      <c r="AC116" s="173">
        <f t="shared" ca="1" si="116"/>
        <v>120910000</v>
      </c>
      <c r="AD116" s="173">
        <f t="shared" ca="1" si="116"/>
        <v>120910000</v>
      </c>
      <c r="AE116" s="173">
        <f t="shared" ca="1" si="116"/>
        <v>120910000</v>
      </c>
      <c r="AF116" s="173">
        <f t="shared" ca="1" si="116"/>
        <v>120910000</v>
      </c>
      <c r="AG116" s="173">
        <f t="shared" ca="1" si="116"/>
        <v>120910000</v>
      </c>
      <c r="AH116" s="173">
        <f t="shared" ca="1" si="116"/>
        <v>120910000</v>
      </c>
      <c r="AI116" s="173">
        <f t="shared" ca="1" si="116"/>
        <v>120910000</v>
      </c>
      <c r="AJ116" s="173">
        <f t="shared" ca="1" si="116"/>
        <v>120910000</v>
      </c>
      <c r="AK116" s="173">
        <f t="shared" ca="1" si="116"/>
        <v>0</v>
      </c>
      <c r="AL116" s="173">
        <f t="shared" ca="1" si="116"/>
        <v>0</v>
      </c>
      <c r="AM116" s="173">
        <f t="shared" ca="1" si="116"/>
        <v>0</v>
      </c>
      <c r="AN116" s="173">
        <f t="shared" ca="1" si="116"/>
        <v>0</v>
      </c>
      <c r="AO116" s="173">
        <f t="shared" ca="1" si="116"/>
        <v>0</v>
      </c>
      <c r="AP116" s="173">
        <f t="shared" ca="1" si="116"/>
        <v>0</v>
      </c>
      <c r="AQ116" s="173">
        <f t="shared" ca="1" si="116"/>
        <v>0</v>
      </c>
      <c r="AR116" s="173">
        <f t="shared" ca="1" si="116"/>
        <v>0</v>
      </c>
      <c r="AS116" s="173">
        <f t="shared" ca="1" si="116"/>
        <v>0</v>
      </c>
      <c r="AT116" s="173">
        <f t="shared" ca="1" si="116"/>
        <v>0</v>
      </c>
      <c r="AU116" s="173">
        <f t="shared" ca="1" si="116"/>
        <v>0</v>
      </c>
      <c r="AV116" s="173">
        <f t="shared" ca="1" si="116"/>
        <v>0</v>
      </c>
      <c r="AW116" s="173">
        <f t="shared" ca="1" si="116"/>
        <v>0</v>
      </c>
      <c r="AX116" s="173">
        <f t="shared" ca="1" si="116"/>
        <v>0</v>
      </c>
      <c r="AY116" s="173">
        <f t="shared" ca="1" si="116"/>
        <v>0</v>
      </c>
      <c r="AZ116" s="173">
        <f t="shared" ca="1" si="116"/>
        <v>0</v>
      </c>
      <c r="BA116" s="173">
        <f t="shared" ca="1" si="116"/>
        <v>0</v>
      </c>
      <c r="BB116" s="173">
        <f t="shared" ca="1" si="116"/>
        <v>0</v>
      </c>
      <c r="BC116" s="173">
        <f t="shared" ca="1" si="116"/>
        <v>0</v>
      </c>
      <c r="BD116" s="173">
        <f t="shared" ca="1" si="116"/>
        <v>0</v>
      </c>
      <c r="BE116" s="173">
        <f t="shared" ca="1" si="116"/>
        <v>0</v>
      </c>
      <c r="BF116" s="173">
        <f t="shared" ca="1" si="116"/>
        <v>0</v>
      </c>
      <c r="BG116" s="173">
        <f t="shared" ca="1" si="116"/>
        <v>0</v>
      </c>
      <c r="BH116" s="173">
        <f t="shared" ca="1" si="116"/>
        <v>0</v>
      </c>
      <c r="BI116" s="173">
        <f t="shared" ca="1" si="116"/>
        <v>0</v>
      </c>
      <c r="BJ116" s="173">
        <f t="shared" ca="1" si="116"/>
        <v>0</v>
      </c>
      <c r="BK116" s="173">
        <f t="shared" ca="1" si="116"/>
        <v>0</v>
      </c>
      <c r="BL116" s="173">
        <f t="shared" ca="1" si="116"/>
        <v>0</v>
      </c>
      <c r="BM116" s="173">
        <f t="shared" ca="1" si="116"/>
        <v>0</v>
      </c>
      <c r="BN116" s="173">
        <f t="shared" ca="1" si="116"/>
        <v>0</v>
      </c>
      <c r="BO116" s="173">
        <f t="shared" ca="1" si="116"/>
        <v>0</v>
      </c>
      <c r="BP116" s="173">
        <f t="shared" ca="1" si="116"/>
        <v>0</v>
      </c>
      <c r="BQ116" s="173">
        <f t="shared" ca="1" si="116"/>
        <v>0</v>
      </c>
      <c r="BR116" s="173">
        <f t="shared" ca="1" si="116"/>
        <v>0</v>
      </c>
      <c r="BS116" s="173">
        <f t="shared" ca="1" si="116"/>
        <v>0</v>
      </c>
      <c r="BT116" s="173">
        <f t="shared" ca="1" si="116"/>
        <v>0</v>
      </c>
      <c r="BU116" s="173">
        <f t="shared" ref="BU116:DC116" ca="1" si="117">SUM(BU117:BU122)</f>
        <v>0</v>
      </c>
      <c r="BV116" s="173">
        <f t="shared" ca="1" si="117"/>
        <v>0</v>
      </c>
      <c r="BW116" s="173">
        <f t="shared" ca="1" si="117"/>
        <v>0</v>
      </c>
      <c r="BX116" s="173">
        <f t="shared" ca="1" si="117"/>
        <v>0</v>
      </c>
      <c r="BY116" s="173">
        <f t="shared" ca="1" si="117"/>
        <v>0</v>
      </c>
      <c r="BZ116" s="173">
        <f t="shared" ca="1" si="117"/>
        <v>0</v>
      </c>
      <c r="CA116" s="173">
        <f t="shared" ca="1" si="117"/>
        <v>0</v>
      </c>
      <c r="CB116" s="173">
        <f t="shared" ca="1" si="117"/>
        <v>0</v>
      </c>
      <c r="CC116" s="173">
        <f t="shared" ca="1" si="117"/>
        <v>0</v>
      </c>
      <c r="CD116" s="173">
        <f t="shared" ca="1" si="117"/>
        <v>0</v>
      </c>
      <c r="CE116" s="173">
        <f t="shared" ca="1" si="117"/>
        <v>0</v>
      </c>
      <c r="CF116" s="173">
        <f t="shared" ca="1" si="117"/>
        <v>0</v>
      </c>
      <c r="CG116" s="173">
        <f t="shared" ca="1" si="117"/>
        <v>0</v>
      </c>
      <c r="CH116" s="173">
        <f t="shared" ca="1" si="117"/>
        <v>0</v>
      </c>
      <c r="CI116" s="173">
        <f t="shared" ca="1" si="117"/>
        <v>0</v>
      </c>
      <c r="CJ116" s="173">
        <f t="shared" ca="1" si="117"/>
        <v>0</v>
      </c>
      <c r="CK116" s="173">
        <f t="shared" ca="1" si="117"/>
        <v>0</v>
      </c>
      <c r="CL116" s="173">
        <f t="shared" ca="1" si="117"/>
        <v>0</v>
      </c>
      <c r="CM116" s="173">
        <f t="shared" ca="1" si="117"/>
        <v>0</v>
      </c>
      <c r="CN116" s="173">
        <f t="shared" ca="1" si="117"/>
        <v>0</v>
      </c>
      <c r="CO116" s="173">
        <f t="shared" ca="1" si="117"/>
        <v>0</v>
      </c>
      <c r="CP116" s="173">
        <f t="shared" ca="1" si="117"/>
        <v>0</v>
      </c>
      <c r="CQ116" s="173">
        <f t="shared" ca="1" si="117"/>
        <v>0</v>
      </c>
      <c r="CR116" s="173">
        <f t="shared" ca="1" si="117"/>
        <v>0</v>
      </c>
      <c r="CS116" s="173">
        <f t="shared" ca="1" si="117"/>
        <v>0</v>
      </c>
      <c r="CT116" s="173">
        <f t="shared" ca="1" si="117"/>
        <v>0</v>
      </c>
      <c r="CU116" s="173">
        <f t="shared" ca="1" si="117"/>
        <v>0</v>
      </c>
      <c r="CV116" s="173">
        <f t="shared" ca="1" si="117"/>
        <v>0</v>
      </c>
      <c r="CW116" s="173">
        <f t="shared" ca="1" si="117"/>
        <v>0</v>
      </c>
      <c r="CX116" s="173">
        <f t="shared" ca="1" si="117"/>
        <v>0</v>
      </c>
      <c r="CY116" s="173">
        <f t="shared" ca="1" si="117"/>
        <v>0</v>
      </c>
      <c r="CZ116" s="173">
        <f t="shared" ca="1" si="117"/>
        <v>0</v>
      </c>
      <c r="DA116" s="173">
        <f t="shared" ca="1" si="117"/>
        <v>0</v>
      </c>
      <c r="DB116" s="173">
        <f t="shared" ca="1" si="117"/>
        <v>0</v>
      </c>
      <c r="DC116" s="173">
        <f t="shared" ca="1" si="117"/>
        <v>0</v>
      </c>
      <c r="DD116" s="37"/>
      <c r="DE116" s="113"/>
    </row>
    <row r="117" spans="1:111" hidden="1">
      <c r="A117" s="68">
        <v>105</v>
      </c>
      <c r="B117" s="240" t="str">
        <f t="shared" ca="1" si="71"/>
        <v>H.1.1.</v>
      </c>
      <c r="C117" s="241" t="str">
        <f t="shared" ca="1" si="72"/>
        <v>Veiklos 18 veiklos pajamų pokytis</v>
      </c>
      <c r="D117" s="237"/>
      <c r="E117" s="247" t="str">
        <f t="shared" ca="1" si="73"/>
        <v>Be PVM</v>
      </c>
      <c r="F117" s="171">
        <f ca="1">H117+NPV(FD,I117:INDEX(I117:DC117,PAL))</f>
        <v>807366292.55182159</v>
      </c>
      <c r="G117" s="171">
        <f ca="1">SUMIF($H$5:$DC$5,"&lt;="&amp;PAL,$H117:$DC117)</f>
        <v>1813650000</v>
      </c>
      <c r="H117" s="243">
        <f t="shared" ca="1" si="106"/>
        <v>0</v>
      </c>
      <c r="I117" s="243">
        <f t="shared" ca="1" si="106"/>
        <v>0</v>
      </c>
      <c r="J117" s="243">
        <f t="shared" ca="1" si="106"/>
        <v>0</v>
      </c>
      <c r="K117" s="243">
        <f t="shared" ca="1" si="106"/>
        <v>0</v>
      </c>
      <c r="L117" s="243">
        <f t="shared" ca="1" si="106"/>
        <v>0</v>
      </c>
      <c r="M117" s="243">
        <f t="shared" ca="1" si="106"/>
        <v>0</v>
      </c>
      <c r="N117" s="243">
        <f t="shared" ca="1" si="106"/>
        <v>0</v>
      </c>
      <c r="O117" s="243">
        <f t="shared" ca="1" si="106"/>
        <v>0</v>
      </c>
      <c r="P117" s="243">
        <f t="shared" ca="1" si="106"/>
        <v>0</v>
      </c>
      <c r="Q117" s="243">
        <f t="shared" ca="1" si="106"/>
        <v>0</v>
      </c>
      <c r="R117" s="243">
        <f t="shared" ca="1" si="106"/>
        <v>0</v>
      </c>
      <c r="S117" s="243">
        <f t="shared" ca="1" si="106"/>
        <v>0</v>
      </c>
      <c r="T117" s="243">
        <f t="shared" ca="1" si="106"/>
        <v>0</v>
      </c>
      <c r="U117" s="243">
        <f t="shared" ca="1" si="106"/>
        <v>0</v>
      </c>
      <c r="V117" s="243">
        <f t="shared" ca="1" si="106"/>
        <v>120910000</v>
      </c>
      <c r="W117" s="243">
        <f t="shared" ca="1" si="106"/>
        <v>120910000</v>
      </c>
      <c r="X117" s="243">
        <f t="shared" ref="X117:CI119" ca="1" si="118">OFFSET(INDIRECT("'"&amp;Opt_alt&amp;"'!H12"),$A117,X$5)*$DF117</f>
        <v>120910000</v>
      </c>
      <c r="Y117" s="243">
        <f t="shared" ca="1" si="118"/>
        <v>120910000</v>
      </c>
      <c r="Z117" s="243">
        <f t="shared" ca="1" si="118"/>
        <v>120910000</v>
      </c>
      <c r="AA117" s="243">
        <f t="shared" ca="1" si="118"/>
        <v>120910000</v>
      </c>
      <c r="AB117" s="243">
        <f t="shared" ca="1" si="118"/>
        <v>120910000</v>
      </c>
      <c r="AC117" s="243">
        <f t="shared" ca="1" si="118"/>
        <v>120910000</v>
      </c>
      <c r="AD117" s="243">
        <f t="shared" ca="1" si="118"/>
        <v>120910000</v>
      </c>
      <c r="AE117" s="243">
        <f t="shared" ca="1" si="118"/>
        <v>120910000</v>
      </c>
      <c r="AF117" s="243">
        <f t="shared" ca="1" si="118"/>
        <v>120910000</v>
      </c>
      <c r="AG117" s="243">
        <f t="shared" ca="1" si="118"/>
        <v>120910000</v>
      </c>
      <c r="AH117" s="243">
        <f t="shared" ca="1" si="118"/>
        <v>120910000</v>
      </c>
      <c r="AI117" s="243">
        <f t="shared" ca="1" si="118"/>
        <v>120910000</v>
      </c>
      <c r="AJ117" s="243">
        <f t="shared" ca="1" si="118"/>
        <v>120910000</v>
      </c>
      <c r="AK117" s="243">
        <f t="shared" ca="1" si="118"/>
        <v>0</v>
      </c>
      <c r="AL117" s="243">
        <f t="shared" ca="1" si="118"/>
        <v>0</v>
      </c>
      <c r="AM117" s="243">
        <f t="shared" ca="1" si="118"/>
        <v>0</v>
      </c>
      <c r="AN117" s="243">
        <f t="shared" ca="1" si="118"/>
        <v>0</v>
      </c>
      <c r="AO117" s="243">
        <f t="shared" ca="1" si="118"/>
        <v>0</v>
      </c>
      <c r="AP117" s="243">
        <f t="shared" ca="1" si="118"/>
        <v>0</v>
      </c>
      <c r="AQ117" s="243">
        <f t="shared" ca="1" si="118"/>
        <v>0</v>
      </c>
      <c r="AR117" s="243">
        <f t="shared" ca="1" si="118"/>
        <v>0</v>
      </c>
      <c r="AS117" s="243">
        <f t="shared" ca="1" si="118"/>
        <v>0</v>
      </c>
      <c r="AT117" s="243">
        <f t="shared" ca="1" si="118"/>
        <v>0</v>
      </c>
      <c r="AU117" s="243">
        <f t="shared" ca="1" si="118"/>
        <v>0</v>
      </c>
      <c r="AV117" s="243">
        <f t="shared" ca="1" si="118"/>
        <v>0</v>
      </c>
      <c r="AW117" s="243">
        <f t="shared" ca="1" si="118"/>
        <v>0</v>
      </c>
      <c r="AX117" s="243">
        <f t="shared" ca="1" si="118"/>
        <v>0</v>
      </c>
      <c r="AY117" s="243">
        <f t="shared" ca="1" si="118"/>
        <v>0</v>
      </c>
      <c r="AZ117" s="243">
        <f t="shared" ca="1" si="118"/>
        <v>0</v>
      </c>
      <c r="BA117" s="243">
        <f t="shared" ca="1" si="118"/>
        <v>0</v>
      </c>
      <c r="BB117" s="243">
        <f t="shared" ca="1" si="118"/>
        <v>0</v>
      </c>
      <c r="BC117" s="243">
        <f t="shared" ca="1" si="118"/>
        <v>0</v>
      </c>
      <c r="BD117" s="243">
        <f t="shared" ca="1" si="118"/>
        <v>0</v>
      </c>
      <c r="BE117" s="243">
        <f t="shared" ca="1" si="118"/>
        <v>0</v>
      </c>
      <c r="BF117" s="243">
        <f t="shared" ca="1" si="118"/>
        <v>0</v>
      </c>
      <c r="BG117" s="243">
        <f t="shared" ca="1" si="118"/>
        <v>0</v>
      </c>
      <c r="BH117" s="243">
        <f t="shared" ca="1" si="118"/>
        <v>0</v>
      </c>
      <c r="BI117" s="243">
        <f t="shared" ca="1" si="118"/>
        <v>0</v>
      </c>
      <c r="BJ117" s="243">
        <f t="shared" ca="1" si="118"/>
        <v>0</v>
      </c>
      <c r="BK117" s="243">
        <f t="shared" ca="1" si="118"/>
        <v>0</v>
      </c>
      <c r="BL117" s="243">
        <f t="shared" ca="1" si="118"/>
        <v>0</v>
      </c>
      <c r="BM117" s="243">
        <f t="shared" ca="1" si="118"/>
        <v>0</v>
      </c>
      <c r="BN117" s="243">
        <f t="shared" ca="1" si="118"/>
        <v>0</v>
      </c>
      <c r="BO117" s="243">
        <f t="shared" ca="1" si="118"/>
        <v>0</v>
      </c>
      <c r="BP117" s="243">
        <f t="shared" ca="1" si="118"/>
        <v>0</v>
      </c>
      <c r="BQ117" s="243">
        <f t="shared" ca="1" si="118"/>
        <v>0</v>
      </c>
      <c r="BR117" s="243">
        <f t="shared" ca="1" si="118"/>
        <v>0</v>
      </c>
      <c r="BS117" s="243">
        <f t="shared" ca="1" si="118"/>
        <v>0</v>
      </c>
      <c r="BT117" s="243">
        <f t="shared" ca="1" si="118"/>
        <v>0</v>
      </c>
      <c r="BU117" s="243">
        <f t="shared" ca="1" si="118"/>
        <v>0</v>
      </c>
      <c r="BV117" s="243">
        <f t="shared" ca="1" si="118"/>
        <v>0</v>
      </c>
      <c r="BW117" s="243">
        <f t="shared" ca="1" si="118"/>
        <v>0</v>
      </c>
      <c r="BX117" s="243">
        <f t="shared" ca="1" si="118"/>
        <v>0</v>
      </c>
      <c r="BY117" s="243">
        <f t="shared" ca="1" si="118"/>
        <v>0</v>
      </c>
      <c r="BZ117" s="243">
        <f t="shared" ca="1" si="118"/>
        <v>0</v>
      </c>
      <c r="CA117" s="243">
        <f t="shared" ca="1" si="118"/>
        <v>0</v>
      </c>
      <c r="CB117" s="243">
        <f t="shared" ca="1" si="118"/>
        <v>0</v>
      </c>
      <c r="CC117" s="243">
        <f t="shared" ca="1" si="118"/>
        <v>0</v>
      </c>
      <c r="CD117" s="243">
        <f t="shared" ca="1" si="118"/>
        <v>0</v>
      </c>
      <c r="CE117" s="243">
        <f t="shared" ca="1" si="118"/>
        <v>0</v>
      </c>
      <c r="CF117" s="243">
        <f t="shared" ca="1" si="118"/>
        <v>0</v>
      </c>
      <c r="CG117" s="243">
        <f t="shared" ca="1" si="118"/>
        <v>0</v>
      </c>
      <c r="CH117" s="243">
        <f t="shared" ca="1" si="118"/>
        <v>0</v>
      </c>
      <c r="CI117" s="243">
        <f t="shared" ca="1" si="118"/>
        <v>0</v>
      </c>
      <c r="CJ117" s="243">
        <f t="shared" ref="CJ117:DC118" ca="1" si="119">OFFSET(INDIRECT("'"&amp;Opt_alt&amp;"'!H12"),$A117,CJ$5)*$DF117</f>
        <v>0</v>
      </c>
      <c r="CK117" s="243">
        <f t="shared" ca="1" si="119"/>
        <v>0</v>
      </c>
      <c r="CL117" s="243">
        <f t="shared" ca="1" si="119"/>
        <v>0</v>
      </c>
      <c r="CM117" s="243">
        <f t="shared" ca="1" si="119"/>
        <v>0</v>
      </c>
      <c r="CN117" s="243">
        <f t="shared" ca="1" si="119"/>
        <v>0</v>
      </c>
      <c r="CO117" s="243">
        <f t="shared" ca="1" si="119"/>
        <v>0</v>
      </c>
      <c r="CP117" s="243">
        <f t="shared" ca="1" si="119"/>
        <v>0</v>
      </c>
      <c r="CQ117" s="243">
        <f t="shared" ca="1" si="119"/>
        <v>0</v>
      </c>
      <c r="CR117" s="243">
        <f t="shared" ca="1" si="119"/>
        <v>0</v>
      </c>
      <c r="CS117" s="243">
        <f t="shared" ca="1" si="119"/>
        <v>0</v>
      </c>
      <c r="CT117" s="243">
        <f t="shared" ca="1" si="119"/>
        <v>0</v>
      </c>
      <c r="CU117" s="243">
        <f t="shared" ca="1" si="119"/>
        <v>0</v>
      </c>
      <c r="CV117" s="243">
        <f t="shared" ca="1" si="119"/>
        <v>0</v>
      </c>
      <c r="CW117" s="243">
        <f t="shared" ca="1" si="119"/>
        <v>0</v>
      </c>
      <c r="CX117" s="243">
        <f t="shared" ca="1" si="119"/>
        <v>0</v>
      </c>
      <c r="CY117" s="243">
        <f t="shared" ca="1" si="119"/>
        <v>0</v>
      </c>
      <c r="CZ117" s="243">
        <f t="shared" ca="1" si="119"/>
        <v>0</v>
      </c>
      <c r="DA117" s="243">
        <f t="shared" ca="1" si="119"/>
        <v>0</v>
      </c>
      <c r="DB117" s="243">
        <f t="shared" ca="1" si="119"/>
        <v>0</v>
      </c>
      <c r="DC117" s="243">
        <f t="shared" ca="1" si="119"/>
        <v>0</v>
      </c>
      <c r="DD117" s="37"/>
      <c r="DE117" s="113" t="str">
        <f t="shared" ca="1" si="75"/>
        <v>H.1.1.</v>
      </c>
      <c r="DF117">
        <f t="shared" ref="DF117:DF126" ca="1" si="120">VLOOKUP(DE117,scenarijai,$DF$6,FALSE)</f>
        <v>1</v>
      </c>
      <c r="DG117">
        <f t="shared" ca="1" si="97"/>
        <v>0</v>
      </c>
    </row>
    <row r="118" spans="1:111" hidden="1">
      <c r="A118" s="68">
        <v>106</v>
      </c>
      <c r="B118" s="240" t="str">
        <f t="shared" ca="1" si="71"/>
        <v>H.1.2.</v>
      </c>
      <c r="C118" s="241" t="str">
        <f t="shared" ca="1" si="72"/>
        <v>Veiklos pajamos 2 (viešojo sektoriaus)</v>
      </c>
      <c r="D118" s="237" t="str">
        <f>IF(Result_mat=0,"",Result_mat)</f>
        <v>%</v>
      </c>
      <c r="E118" s="247" t="str">
        <f t="shared" ca="1" si="73"/>
        <v>Be PVM</v>
      </c>
      <c r="F118" s="171">
        <f ca="1">H118+NPV(FD,I118:INDEX(I118:DC118,PAL))</f>
        <v>0</v>
      </c>
      <c r="G118" s="171">
        <f ca="1">SUMIF($H$5:$DC$5,"&lt;="&amp;PAL,$H118:$DC118)</f>
        <v>0</v>
      </c>
      <c r="H118" s="243">
        <f t="shared" ca="1" si="106"/>
        <v>0</v>
      </c>
      <c r="I118" s="243">
        <f t="shared" ca="1" si="106"/>
        <v>0</v>
      </c>
      <c r="J118" s="243">
        <f t="shared" ca="1" si="106"/>
        <v>0</v>
      </c>
      <c r="K118" s="243">
        <f t="shared" ca="1" si="106"/>
        <v>0</v>
      </c>
      <c r="L118" s="243">
        <f t="shared" ca="1" si="106"/>
        <v>0</v>
      </c>
      <c r="M118" s="243">
        <f t="shared" ca="1" si="106"/>
        <v>0</v>
      </c>
      <c r="N118" s="243">
        <f t="shared" ca="1" si="106"/>
        <v>0</v>
      </c>
      <c r="O118" s="243">
        <f t="shared" ca="1" si="106"/>
        <v>0</v>
      </c>
      <c r="P118" s="243">
        <f t="shared" ca="1" si="106"/>
        <v>0</v>
      </c>
      <c r="Q118" s="243">
        <f t="shared" ca="1" si="106"/>
        <v>0</v>
      </c>
      <c r="R118" s="243">
        <f t="shared" ca="1" si="106"/>
        <v>0</v>
      </c>
      <c r="S118" s="243">
        <f t="shared" ca="1" si="106"/>
        <v>0</v>
      </c>
      <c r="T118" s="243">
        <f t="shared" ca="1" si="106"/>
        <v>0</v>
      </c>
      <c r="U118" s="243">
        <f t="shared" ca="1" si="106"/>
        <v>0</v>
      </c>
      <c r="V118" s="243">
        <f t="shared" ca="1" si="106"/>
        <v>0</v>
      </c>
      <c r="W118" s="243">
        <f t="shared" ca="1" si="106"/>
        <v>0</v>
      </c>
      <c r="X118" s="243">
        <f t="shared" ca="1" si="118"/>
        <v>0</v>
      </c>
      <c r="Y118" s="243">
        <f t="shared" ca="1" si="118"/>
        <v>0</v>
      </c>
      <c r="Z118" s="243">
        <f t="shared" ca="1" si="118"/>
        <v>0</v>
      </c>
      <c r="AA118" s="243">
        <f t="shared" ca="1" si="118"/>
        <v>0</v>
      </c>
      <c r="AB118" s="243">
        <f t="shared" ca="1" si="118"/>
        <v>0</v>
      </c>
      <c r="AC118" s="243">
        <f t="shared" ca="1" si="118"/>
        <v>0</v>
      </c>
      <c r="AD118" s="243">
        <f t="shared" ca="1" si="118"/>
        <v>0</v>
      </c>
      <c r="AE118" s="243">
        <f t="shared" ca="1" si="118"/>
        <v>0</v>
      </c>
      <c r="AF118" s="243">
        <f t="shared" ca="1" si="118"/>
        <v>0</v>
      </c>
      <c r="AG118" s="243">
        <f t="shared" ca="1" si="118"/>
        <v>0</v>
      </c>
      <c r="AH118" s="243">
        <f t="shared" ca="1" si="118"/>
        <v>0</v>
      </c>
      <c r="AI118" s="243">
        <f t="shared" ca="1" si="118"/>
        <v>0</v>
      </c>
      <c r="AJ118" s="243">
        <f t="shared" ca="1" si="118"/>
        <v>0</v>
      </c>
      <c r="AK118" s="243">
        <f t="shared" ca="1" si="118"/>
        <v>0</v>
      </c>
      <c r="AL118" s="243">
        <f t="shared" ca="1" si="118"/>
        <v>0</v>
      </c>
      <c r="AM118" s="243">
        <f t="shared" ca="1" si="118"/>
        <v>0</v>
      </c>
      <c r="AN118" s="243">
        <f t="shared" ca="1" si="118"/>
        <v>0</v>
      </c>
      <c r="AO118" s="243">
        <f t="shared" ca="1" si="118"/>
        <v>0</v>
      </c>
      <c r="AP118" s="243">
        <f t="shared" ca="1" si="118"/>
        <v>0</v>
      </c>
      <c r="AQ118" s="243">
        <f t="shared" ca="1" si="118"/>
        <v>0</v>
      </c>
      <c r="AR118" s="243">
        <f t="shared" ca="1" si="118"/>
        <v>0</v>
      </c>
      <c r="AS118" s="243">
        <f t="shared" ca="1" si="118"/>
        <v>0</v>
      </c>
      <c r="AT118" s="243">
        <f t="shared" ca="1" si="118"/>
        <v>0</v>
      </c>
      <c r="AU118" s="243">
        <f t="shared" ca="1" si="118"/>
        <v>0</v>
      </c>
      <c r="AV118" s="243">
        <f t="shared" ca="1" si="118"/>
        <v>0</v>
      </c>
      <c r="AW118" s="243">
        <f t="shared" ca="1" si="118"/>
        <v>0</v>
      </c>
      <c r="AX118" s="243">
        <f t="shared" ca="1" si="118"/>
        <v>0</v>
      </c>
      <c r="AY118" s="243">
        <f t="shared" ca="1" si="118"/>
        <v>0</v>
      </c>
      <c r="AZ118" s="243">
        <f t="shared" ca="1" si="118"/>
        <v>0</v>
      </c>
      <c r="BA118" s="243">
        <f t="shared" ca="1" si="118"/>
        <v>0</v>
      </c>
      <c r="BB118" s="243">
        <f t="shared" ca="1" si="118"/>
        <v>0</v>
      </c>
      <c r="BC118" s="243">
        <f t="shared" ca="1" si="118"/>
        <v>0</v>
      </c>
      <c r="BD118" s="243">
        <f t="shared" ca="1" si="118"/>
        <v>0</v>
      </c>
      <c r="BE118" s="243">
        <f t="shared" ca="1" si="118"/>
        <v>0</v>
      </c>
      <c r="BF118" s="243">
        <f t="shared" ca="1" si="118"/>
        <v>0</v>
      </c>
      <c r="BG118" s="243">
        <f t="shared" ca="1" si="118"/>
        <v>0</v>
      </c>
      <c r="BH118" s="243">
        <f t="shared" ca="1" si="118"/>
        <v>0</v>
      </c>
      <c r="BI118" s="243">
        <f t="shared" ca="1" si="118"/>
        <v>0</v>
      </c>
      <c r="BJ118" s="243">
        <f t="shared" ca="1" si="118"/>
        <v>0</v>
      </c>
      <c r="BK118" s="243">
        <f t="shared" ca="1" si="118"/>
        <v>0</v>
      </c>
      <c r="BL118" s="243">
        <f t="shared" ca="1" si="118"/>
        <v>0</v>
      </c>
      <c r="BM118" s="243">
        <f t="shared" ca="1" si="118"/>
        <v>0</v>
      </c>
      <c r="BN118" s="243">
        <f t="shared" ca="1" si="118"/>
        <v>0</v>
      </c>
      <c r="BO118" s="243">
        <f t="shared" ca="1" si="118"/>
        <v>0</v>
      </c>
      <c r="BP118" s="243">
        <f t="shared" ca="1" si="118"/>
        <v>0</v>
      </c>
      <c r="BQ118" s="243">
        <f t="shared" ca="1" si="118"/>
        <v>0</v>
      </c>
      <c r="BR118" s="243">
        <f t="shared" ca="1" si="118"/>
        <v>0</v>
      </c>
      <c r="BS118" s="243">
        <f t="shared" ca="1" si="118"/>
        <v>0</v>
      </c>
      <c r="BT118" s="243">
        <f t="shared" ca="1" si="118"/>
        <v>0</v>
      </c>
      <c r="BU118" s="243">
        <f t="shared" ca="1" si="118"/>
        <v>0</v>
      </c>
      <c r="BV118" s="243">
        <f t="shared" ca="1" si="118"/>
        <v>0</v>
      </c>
      <c r="BW118" s="243">
        <f t="shared" ca="1" si="118"/>
        <v>0</v>
      </c>
      <c r="BX118" s="243">
        <f t="shared" ca="1" si="118"/>
        <v>0</v>
      </c>
      <c r="BY118" s="243">
        <f t="shared" ca="1" si="118"/>
        <v>0</v>
      </c>
      <c r="BZ118" s="243">
        <f t="shared" ca="1" si="118"/>
        <v>0</v>
      </c>
      <c r="CA118" s="243">
        <f t="shared" ca="1" si="118"/>
        <v>0</v>
      </c>
      <c r="CB118" s="243">
        <f t="shared" ca="1" si="118"/>
        <v>0</v>
      </c>
      <c r="CC118" s="243">
        <f t="shared" ca="1" si="118"/>
        <v>0</v>
      </c>
      <c r="CD118" s="243">
        <f t="shared" ca="1" si="118"/>
        <v>0</v>
      </c>
      <c r="CE118" s="243">
        <f t="shared" ca="1" si="118"/>
        <v>0</v>
      </c>
      <c r="CF118" s="243">
        <f t="shared" ca="1" si="118"/>
        <v>0</v>
      </c>
      <c r="CG118" s="243">
        <f t="shared" ca="1" si="118"/>
        <v>0</v>
      </c>
      <c r="CH118" s="243">
        <f t="shared" ca="1" si="118"/>
        <v>0</v>
      </c>
      <c r="CI118" s="243">
        <f t="shared" ca="1" si="118"/>
        <v>0</v>
      </c>
      <c r="CJ118" s="243">
        <f t="shared" ca="1" si="119"/>
        <v>0</v>
      </c>
      <c r="CK118" s="243">
        <f t="shared" ca="1" si="119"/>
        <v>0</v>
      </c>
      <c r="CL118" s="243">
        <f t="shared" ca="1" si="119"/>
        <v>0</v>
      </c>
      <c r="CM118" s="243">
        <f t="shared" ca="1" si="119"/>
        <v>0</v>
      </c>
      <c r="CN118" s="243">
        <f t="shared" ca="1" si="119"/>
        <v>0</v>
      </c>
      <c r="CO118" s="243">
        <f t="shared" ca="1" si="119"/>
        <v>0</v>
      </c>
      <c r="CP118" s="243">
        <f t="shared" ca="1" si="119"/>
        <v>0</v>
      </c>
      <c r="CQ118" s="243">
        <f t="shared" ca="1" si="119"/>
        <v>0</v>
      </c>
      <c r="CR118" s="243">
        <f t="shared" ca="1" si="119"/>
        <v>0</v>
      </c>
      <c r="CS118" s="243">
        <f t="shared" ca="1" si="119"/>
        <v>0</v>
      </c>
      <c r="CT118" s="243">
        <f t="shared" ca="1" si="119"/>
        <v>0</v>
      </c>
      <c r="CU118" s="243">
        <f t="shared" ca="1" si="119"/>
        <v>0</v>
      </c>
      <c r="CV118" s="243">
        <f t="shared" ca="1" si="119"/>
        <v>0</v>
      </c>
      <c r="CW118" s="243">
        <f t="shared" ca="1" si="119"/>
        <v>0</v>
      </c>
      <c r="CX118" s="243">
        <f t="shared" ca="1" si="119"/>
        <v>0</v>
      </c>
      <c r="CY118" s="243">
        <f t="shared" ca="1" si="119"/>
        <v>0</v>
      </c>
      <c r="CZ118" s="243">
        <f t="shared" ca="1" si="119"/>
        <v>0</v>
      </c>
      <c r="DA118" s="243">
        <f t="shared" ca="1" si="119"/>
        <v>0</v>
      </c>
      <c r="DB118" s="243">
        <f t="shared" ca="1" si="119"/>
        <v>0</v>
      </c>
      <c r="DC118" s="243">
        <f t="shared" ca="1" si="119"/>
        <v>0</v>
      </c>
      <c r="DE118" s="113" t="str">
        <f t="shared" ca="1" si="75"/>
        <v>H.1.2.</v>
      </c>
      <c r="DF118">
        <f t="shared" ca="1" si="120"/>
        <v>1</v>
      </c>
      <c r="DG118">
        <f t="shared" ca="1" si="97"/>
        <v>0</v>
      </c>
    </row>
    <row r="119" spans="1:111" hidden="1">
      <c r="A119" s="68">
        <v>107</v>
      </c>
      <c r="B119" s="240" t="str">
        <f t="shared" ca="1" si="71"/>
        <v>H.1.3.</v>
      </c>
      <c r="C119" s="241" t="str">
        <f t="shared" ca="1" si="72"/>
        <v>Veiklos pajamos 3 (viešojo sektoriaus)</v>
      </c>
      <c r="D119" s="220"/>
      <c r="E119" s="242" t="str">
        <f t="shared" ca="1" si="73"/>
        <v>Be PVM</v>
      </c>
      <c r="F119" s="171">
        <f ca="1">H119+NPV(FD,I119:INDEX(I119:DC119,PAL))</f>
        <v>0</v>
      </c>
      <c r="G119" s="171">
        <f ca="1">SUMIF($H$5:$DC$5,"&lt;="&amp;PAL,$H119:$DC119)</f>
        <v>0</v>
      </c>
      <c r="H119" s="243">
        <f t="shared" ca="1" si="106"/>
        <v>0</v>
      </c>
      <c r="I119" s="243">
        <f t="shared" ca="1" si="106"/>
        <v>0</v>
      </c>
      <c r="J119" s="243">
        <f t="shared" ca="1" si="106"/>
        <v>0</v>
      </c>
      <c r="K119" s="243">
        <f t="shared" ca="1" si="106"/>
        <v>0</v>
      </c>
      <c r="L119" s="243">
        <f t="shared" ca="1" si="106"/>
        <v>0</v>
      </c>
      <c r="M119" s="243">
        <f t="shared" ca="1" si="106"/>
        <v>0</v>
      </c>
      <c r="N119" s="243">
        <f t="shared" ca="1" si="106"/>
        <v>0</v>
      </c>
      <c r="O119" s="243">
        <f t="shared" ca="1" si="106"/>
        <v>0</v>
      </c>
      <c r="P119" s="243">
        <f t="shared" ca="1" si="106"/>
        <v>0</v>
      </c>
      <c r="Q119" s="243">
        <f t="shared" ca="1" si="106"/>
        <v>0</v>
      </c>
      <c r="R119" s="243">
        <f t="shared" ca="1" si="106"/>
        <v>0</v>
      </c>
      <c r="S119" s="243">
        <f t="shared" ca="1" si="106"/>
        <v>0</v>
      </c>
      <c r="T119" s="243">
        <f t="shared" ca="1" si="106"/>
        <v>0</v>
      </c>
      <c r="U119" s="243">
        <f t="shared" ca="1" si="106"/>
        <v>0</v>
      </c>
      <c r="V119" s="243">
        <f t="shared" ca="1" si="106"/>
        <v>0</v>
      </c>
      <c r="W119" s="243">
        <f t="shared" ca="1" si="106"/>
        <v>0</v>
      </c>
      <c r="X119" s="243">
        <f t="shared" ca="1" si="118"/>
        <v>0</v>
      </c>
      <c r="Y119" s="243">
        <f t="shared" ca="1" si="118"/>
        <v>0</v>
      </c>
      <c r="Z119" s="243">
        <f t="shared" ca="1" si="118"/>
        <v>0</v>
      </c>
      <c r="AA119" s="243">
        <f t="shared" ca="1" si="118"/>
        <v>0</v>
      </c>
      <c r="AB119" s="243">
        <f t="shared" ca="1" si="118"/>
        <v>0</v>
      </c>
      <c r="AC119" s="243">
        <f t="shared" ca="1" si="118"/>
        <v>0</v>
      </c>
      <c r="AD119" s="243">
        <f t="shared" ca="1" si="118"/>
        <v>0</v>
      </c>
      <c r="AE119" s="243">
        <f t="shared" ca="1" si="118"/>
        <v>0</v>
      </c>
      <c r="AF119" s="243">
        <f t="shared" ca="1" si="118"/>
        <v>0</v>
      </c>
      <c r="AG119" s="243">
        <f t="shared" ca="1" si="118"/>
        <v>0</v>
      </c>
      <c r="AH119" s="243">
        <f t="shared" ca="1" si="118"/>
        <v>0</v>
      </c>
      <c r="AI119" s="243">
        <f t="shared" ca="1" si="118"/>
        <v>0</v>
      </c>
      <c r="AJ119" s="243">
        <f t="shared" ca="1" si="118"/>
        <v>0</v>
      </c>
      <c r="AK119" s="243">
        <f t="shared" ca="1" si="118"/>
        <v>0</v>
      </c>
      <c r="AL119" s="243">
        <f t="shared" ca="1" si="118"/>
        <v>0</v>
      </c>
      <c r="AM119" s="243">
        <f t="shared" ca="1" si="118"/>
        <v>0</v>
      </c>
      <c r="AN119" s="243">
        <f t="shared" ca="1" si="118"/>
        <v>0</v>
      </c>
      <c r="AO119" s="243">
        <f t="shared" ca="1" si="118"/>
        <v>0</v>
      </c>
      <c r="AP119" s="243">
        <f t="shared" ca="1" si="118"/>
        <v>0</v>
      </c>
      <c r="AQ119" s="243">
        <f t="shared" ca="1" si="118"/>
        <v>0</v>
      </c>
      <c r="AR119" s="243">
        <f t="shared" ca="1" si="118"/>
        <v>0</v>
      </c>
      <c r="AS119" s="243">
        <f t="shared" ca="1" si="118"/>
        <v>0</v>
      </c>
      <c r="AT119" s="243">
        <f t="shared" ca="1" si="118"/>
        <v>0</v>
      </c>
      <c r="AU119" s="243">
        <f t="shared" ca="1" si="118"/>
        <v>0</v>
      </c>
      <c r="AV119" s="243">
        <f t="shared" ca="1" si="118"/>
        <v>0</v>
      </c>
      <c r="AW119" s="243">
        <f t="shared" ca="1" si="118"/>
        <v>0</v>
      </c>
      <c r="AX119" s="243">
        <f t="shared" ca="1" si="118"/>
        <v>0</v>
      </c>
      <c r="AY119" s="243">
        <f t="shared" ca="1" si="118"/>
        <v>0</v>
      </c>
      <c r="AZ119" s="243">
        <f t="shared" ca="1" si="118"/>
        <v>0</v>
      </c>
      <c r="BA119" s="243">
        <f t="shared" ca="1" si="118"/>
        <v>0</v>
      </c>
      <c r="BB119" s="243">
        <f t="shared" ca="1" si="118"/>
        <v>0</v>
      </c>
      <c r="BC119" s="243">
        <f t="shared" ca="1" si="118"/>
        <v>0</v>
      </c>
      <c r="BD119" s="243">
        <f t="shared" ca="1" si="118"/>
        <v>0</v>
      </c>
      <c r="BE119" s="243">
        <f t="shared" ca="1" si="118"/>
        <v>0</v>
      </c>
      <c r="BF119" s="243">
        <f t="shared" ca="1" si="118"/>
        <v>0</v>
      </c>
      <c r="BG119" s="243">
        <f t="shared" ca="1" si="118"/>
        <v>0</v>
      </c>
      <c r="BH119" s="243">
        <f t="shared" ca="1" si="118"/>
        <v>0</v>
      </c>
      <c r="BI119" s="243">
        <f t="shared" ca="1" si="118"/>
        <v>0</v>
      </c>
      <c r="BJ119" s="243">
        <f t="shared" ca="1" si="118"/>
        <v>0</v>
      </c>
      <c r="BK119" s="243">
        <f t="shared" ca="1" si="118"/>
        <v>0</v>
      </c>
      <c r="BL119" s="243">
        <f t="shared" ca="1" si="118"/>
        <v>0</v>
      </c>
      <c r="BM119" s="243">
        <f t="shared" ca="1" si="118"/>
        <v>0</v>
      </c>
      <c r="BN119" s="243">
        <f t="shared" ca="1" si="118"/>
        <v>0</v>
      </c>
      <c r="BO119" s="243">
        <f t="shared" ca="1" si="118"/>
        <v>0</v>
      </c>
      <c r="BP119" s="243">
        <f t="shared" ca="1" si="118"/>
        <v>0</v>
      </c>
      <c r="BQ119" s="243">
        <f t="shared" ca="1" si="118"/>
        <v>0</v>
      </c>
      <c r="BR119" s="243">
        <f t="shared" ca="1" si="118"/>
        <v>0</v>
      </c>
      <c r="BS119" s="243">
        <f t="shared" ca="1" si="118"/>
        <v>0</v>
      </c>
      <c r="BT119" s="243">
        <f t="shared" ca="1" si="118"/>
        <v>0</v>
      </c>
      <c r="BU119" s="243">
        <f t="shared" ca="1" si="118"/>
        <v>0</v>
      </c>
      <c r="BV119" s="243">
        <f t="shared" ca="1" si="118"/>
        <v>0</v>
      </c>
      <c r="BW119" s="243">
        <f t="shared" ca="1" si="118"/>
        <v>0</v>
      </c>
      <c r="BX119" s="243">
        <f t="shared" ca="1" si="118"/>
        <v>0</v>
      </c>
      <c r="BY119" s="243">
        <f t="shared" ca="1" si="118"/>
        <v>0</v>
      </c>
      <c r="BZ119" s="243">
        <f t="shared" ca="1" si="118"/>
        <v>0</v>
      </c>
      <c r="CA119" s="243">
        <f t="shared" ca="1" si="118"/>
        <v>0</v>
      </c>
      <c r="CB119" s="243">
        <f t="shared" ca="1" si="118"/>
        <v>0</v>
      </c>
      <c r="CC119" s="243">
        <f t="shared" ca="1" si="118"/>
        <v>0</v>
      </c>
      <c r="CD119" s="243">
        <f t="shared" ca="1" si="118"/>
        <v>0</v>
      </c>
      <c r="CE119" s="243">
        <f t="shared" ca="1" si="118"/>
        <v>0</v>
      </c>
      <c r="CF119" s="243">
        <f t="shared" ca="1" si="118"/>
        <v>0</v>
      </c>
      <c r="CG119" s="243">
        <f t="shared" ca="1" si="118"/>
        <v>0</v>
      </c>
      <c r="CH119" s="243">
        <f t="shared" ca="1" si="118"/>
        <v>0</v>
      </c>
      <c r="CI119" s="243">
        <f t="shared" ref="CI119:DC126" ca="1" si="121">OFFSET(INDIRECT("'"&amp;Opt_alt&amp;"'!H12"),$A119,CI$5)*$DF119</f>
        <v>0</v>
      </c>
      <c r="CJ119" s="243">
        <f t="shared" ca="1" si="121"/>
        <v>0</v>
      </c>
      <c r="CK119" s="243">
        <f t="shared" ca="1" si="121"/>
        <v>0</v>
      </c>
      <c r="CL119" s="243">
        <f t="shared" ca="1" si="121"/>
        <v>0</v>
      </c>
      <c r="CM119" s="243">
        <f t="shared" ca="1" si="121"/>
        <v>0</v>
      </c>
      <c r="CN119" s="243">
        <f t="shared" ca="1" si="121"/>
        <v>0</v>
      </c>
      <c r="CO119" s="243">
        <f t="shared" ca="1" si="121"/>
        <v>0</v>
      </c>
      <c r="CP119" s="243">
        <f t="shared" ca="1" si="121"/>
        <v>0</v>
      </c>
      <c r="CQ119" s="243">
        <f t="shared" ca="1" si="121"/>
        <v>0</v>
      </c>
      <c r="CR119" s="243">
        <f t="shared" ca="1" si="121"/>
        <v>0</v>
      </c>
      <c r="CS119" s="243">
        <f t="shared" ca="1" si="121"/>
        <v>0</v>
      </c>
      <c r="CT119" s="243">
        <f t="shared" ca="1" si="121"/>
        <v>0</v>
      </c>
      <c r="CU119" s="243">
        <f t="shared" ca="1" si="121"/>
        <v>0</v>
      </c>
      <c r="CV119" s="243">
        <f t="shared" ca="1" si="121"/>
        <v>0</v>
      </c>
      <c r="CW119" s="243">
        <f t="shared" ca="1" si="121"/>
        <v>0</v>
      </c>
      <c r="CX119" s="243">
        <f t="shared" ca="1" si="121"/>
        <v>0</v>
      </c>
      <c r="CY119" s="243">
        <f t="shared" ca="1" si="121"/>
        <v>0</v>
      </c>
      <c r="CZ119" s="243">
        <f t="shared" ca="1" si="121"/>
        <v>0</v>
      </c>
      <c r="DA119" s="243">
        <f t="shared" ca="1" si="121"/>
        <v>0</v>
      </c>
      <c r="DB119" s="243">
        <f t="shared" ca="1" si="121"/>
        <v>0</v>
      </c>
      <c r="DC119" s="243">
        <f t="shared" ca="1" si="121"/>
        <v>0</v>
      </c>
      <c r="DE119" s="113" t="str">
        <f t="shared" ca="1" si="75"/>
        <v>H.1.3.</v>
      </c>
      <c r="DF119">
        <f t="shared" ca="1" si="120"/>
        <v>1</v>
      </c>
      <c r="DG119">
        <f t="shared" ca="1" si="97"/>
        <v>0</v>
      </c>
    </row>
    <row r="120" spans="1:111" hidden="1">
      <c r="A120" s="68">
        <v>108</v>
      </c>
      <c r="B120" s="240" t="str">
        <f t="shared" ca="1" si="71"/>
        <v>H.1.4.</v>
      </c>
      <c r="C120" s="241" t="str">
        <f t="shared" ca="1" si="72"/>
        <v>Veiklos pajamos 4 (viešojo sektoriaus)</v>
      </c>
      <c r="D120" s="220"/>
      <c r="E120" s="242" t="str">
        <f t="shared" ca="1" si="73"/>
        <v>Be PVM</v>
      </c>
      <c r="F120" s="171">
        <f ca="1">H120+NPV(FD,I120:INDEX(I120:DC120,PAL))</f>
        <v>0</v>
      </c>
      <c r="G120" s="171">
        <f ca="1">SUMIF($H$5:$DC$5,"&lt;="&amp;PAL,$H120:$DC120)</f>
        <v>0</v>
      </c>
      <c r="H120" s="243">
        <f t="shared" ca="1" si="106"/>
        <v>0</v>
      </c>
      <c r="I120" s="243">
        <f t="shared" ca="1" si="106"/>
        <v>0</v>
      </c>
      <c r="J120" s="243">
        <f t="shared" ca="1" si="106"/>
        <v>0</v>
      </c>
      <c r="K120" s="243">
        <f t="shared" ca="1" si="106"/>
        <v>0</v>
      </c>
      <c r="L120" s="243">
        <f t="shared" ca="1" si="106"/>
        <v>0</v>
      </c>
      <c r="M120" s="243">
        <f t="shared" ca="1" si="106"/>
        <v>0</v>
      </c>
      <c r="N120" s="243">
        <f t="shared" ca="1" si="106"/>
        <v>0</v>
      </c>
      <c r="O120" s="243">
        <f t="shared" ca="1" si="106"/>
        <v>0</v>
      </c>
      <c r="P120" s="243">
        <f t="shared" ca="1" si="106"/>
        <v>0</v>
      </c>
      <c r="Q120" s="243">
        <f t="shared" ca="1" si="106"/>
        <v>0</v>
      </c>
      <c r="R120" s="243">
        <f t="shared" ca="1" si="106"/>
        <v>0</v>
      </c>
      <c r="S120" s="243">
        <f t="shared" ca="1" si="106"/>
        <v>0</v>
      </c>
      <c r="T120" s="243">
        <f t="shared" ca="1" si="106"/>
        <v>0</v>
      </c>
      <c r="U120" s="243">
        <f t="shared" ca="1" si="106"/>
        <v>0</v>
      </c>
      <c r="V120" s="243">
        <f t="shared" ca="1" si="106"/>
        <v>0</v>
      </c>
      <c r="W120" s="243">
        <f t="shared" ca="1" si="106"/>
        <v>0</v>
      </c>
      <c r="X120" s="243">
        <f t="shared" ref="X120:CI127" ca="1" si="122">OFFSET(INDIRECT("'"&amp;Opt_alt&amp;"'!H12"),$A120,X$5)*$DF120</f>
        <v>0</v>
      </c>
      <c r="Y120" s="243">
        <f t="shared" ca="1" si="122"/>
        <v>0</v>
      </c>
      <c r="Z120" s="243">
        <f t="shared" ca="1" si="122"/>
        <v>0</v>
      </c>
      <c r="AA120" s="243">
        <f t="shared" ca="1" si="122"/>
        <v>0</v>
      </c>
      <c r="AB120" s="243">
        <f t="shared" ca="1" si="122"/>
        <v>0</v>
      </c>
      <c r="AC120" s="243">
        <f t="shared" ca="1" si="122"/>
        <v>0</v>
      </c>
      <c r="AD120" s="243">
        <f t="shared" ca="1" si="122"/>
        <v>0</v>
      </c>
      <c r="AE120" s="243">
        <f t="shared" ca="1" si="122"/>
        <v>0</v>
      </c>
      <c r="AF120" s="243">
        <f t="shared" ca="1" si="122"/>
        <v>0</v>
      </c>
      <c r="AG120" s="243">
        <f t="shared" ca="1" si="122"/>
        <v>0</v>
      </c>
      <c r="AH120" s="243">
        <f t="shared" ca="1" si="122"/>
        <v>0</v>
      </c>
      <c r="AI120" s="243">
        <f t="shared" ca="1" si="122"/>
        <v>0</v>
      </c>
      <c r="AJ120" s="243">
        <f t="shared" ca="1" si="122"/>
        <v>0</v>
      </c>
      <c r="AK120" s="243">
        <f t="shared" ca="1" si="122"/>
        <v>0</v>
      </c>
      <c r="AL120" s="243">
        <f t="shared" ca="1" si="122"/>
        <v>0</v>
      </c>
      <c r="AM120" s="243">
        <f t="shared" ca="1" si="122"/>
        <v>0</v>
      </c>
      <c r="AN120" s="243">
        <f t="shared" ca="1" si="122"/>
        <v>0</v>
      </c>
      <c r="AO120" s="243">
        <f t="shared" ca="1" si="122"/>
        <v>0</v>
      </c>
      <c r="AP120" s="243">
        <f t="shared" ca="1" si="122"/>
        <v>0</v>
      </c>
      <c r="AQ120" s="243">
        <f t="shared" ca="1" si="122"/>
        <v>0</v>
      </c>
      <c r="AR120" s="243">
        <f t="shared" ca="1" si="122"/>
        <v>0</v>
      </c>
      <c r="AS120" s="243">
        <f t="shared" ca="1" si="122"/>
        <v>0</v>
      </c>
      <c r="AT120" s="243">
        <f t="shared" ca="1" si="122"/>
        <v>0</v>
      </c>
      <c r="AU120" s="243">
        <f t="shared" ca="1" si="122"/>
        <v>0</v>
      </c>
      <c r="AV120" s="243">
        <f t="shared" ca="1" si="122"/>
        <v>0</v>
      </c>
      <c r="AW120" s="243">
        <f t="shared" ca="1" si="122"/>
        <v>0</v>
      </c>
      <c r="AX120" s="243">
        <f t="shared" ca="1" si="122"/>
        <v>0</v>
      </c>
      <c r="AY120" s="243">
        <f t="shared" ca="1" si="122"/>
        <v>0</v>
      </c>
      <c r="AZ120" s="243">
        <f t="shared" ca="1" si="122"/>
        <v>0</v>
      </c>
      <c r="BA120" s="243">
        <f t="shared" ca="1" si="122"/>
        <v>0</v>
      </c>
      <c r="BB120" s="243">
        <f t="shared" ca="1" si="122"/>
        <v>0</v>
      </c>
      <c r="BC120" s="243">
        <f t="shared" ca="1" si="122"/>
        <v>0</v>
      </c>
      <c r="BD120" s="243">
        <f t="shared" ca="1" si="122"/>
        <v>0</v>
      </c>
      <c r="BE120" s="243">
        <f t="shared" ca="1" si="122"/>
        <v>0</v>
      </c>
      <c r="BF120" s="243">
        <f t="shared" ca="1" si="122"/>
        <v>0</v>
      </c>
      <c r="BG120" s="243">
        <f t="shared" ca="1" si="122"/>
        <v>0</v>
      </c>
      <c r="BH120" s="243">
        <f t="shared" ca="1" si="122"/>
        <v>0</v>
      </c>
      <c r="BI120" s="243">
        <f t="shared" ca="1" si="122"/>
        <v>0</v>
      </c>
      <c r="BJ120" s="243">
        <f t="shared" ca="1" si="122"/>
        <v>0</v>
      </c>
      <c r="BK120" s="243">
        <f t="shared" ca="1" si="122"/>
        <v>0</v>
      </c>
      <c r="BL120" s="243">
        <f t="shared" ca="1" si="122"/>
        <v>0</v>
      </c>
      <c r="BM120" s="243">
        <f t="shared" ca="1" si="122"/>
        <v>0</v>
      </c>
      <c r="BN120" s="243">
        <f t="shared" ca="1" si="122"/>
        <v>0</v>
      </c>
      <c r="BO120" s="243">
        <f t="shared" ca="1" si="122"/>
        <v>0</v>
      </c>
      <c r="BP120" s="243">
        <f t="shared" ca="1" si="122"/>
        <v>0</v>
      </c>
      <c r="BQ120" s="243">
        <f t="shared" ca="1" si="122"/>
        <v>0</v>
      </c>
      <c r="BR120" s="243">
        <f t="shared" ca="1" si="122"/>
        <v>0</v>
      </c>
      <c r="BS120" s="243">
        <f t="shared" ca="1" si="122"/>
        <v>0</v>
      </c>
      <c r="BT120" s="243">
        <f t="shared" ca="1" si="122"/>
        <v>0</v>
      </c>
      <c r="BU120" s="243">
        <f t="shared" ca="1" si="122"/>
        <v>0</v>
      </c>
      <c r="BV120" s="243">
        <f t="shared" ca="1" si="122"/>
        <v>0</v>
      </c>
      <c r="BW120" s="243">
        <f t="shared" ca="1" si="122"/>
        <v>0</v>
      </c>
      <c r="BX120" s="243">
        <f t="shared" ca="1" si="122"/>
        <v>0</v>
      </c>
      <c r="BY120" s="243">
        <f t="shared" ca="1" si="122"/>
        <v>0</v>
      </c>
      <c r="BZ120" s="243">
        <f t="shared" ca="1" si="122"/>
        <v>0</v>
      </c>
      <c r="CA120" s="243">
        <f t="shared" ca="1" si="122"/>
        <v>0</v>
      </c>
      <c r="CB120" s="243">
        <f t="shared" ca="1" si="122"/>
        <v>0</v>
      </c>
      <c r="CC120" s="243">
        <f t="shared" ca="1" si="122"/>
        <v>0</v>
      </c>
      <c r="CD120" s="243">
        <f t="shared" ca="1" si="122"/>
        <v>0</v>
      </c>
      <c r="CE120" s="243">
        <f t="shared" ca="1" si="122"/>
        <v>0</v>
      </c>
      <c r="CF120" s="243">
        <f t="shared" ca="1" si="122"/>
        <v>0</v>
      </c>
      <c r="CG120" s="243">
        <f t="shared" ca="1" si="122"/>
        <v>0</v>
      </c>
      <c r="CH120" s="243">
        <f t="shared" ca="1" si="122"/>
        <v>0</v>
      </c>
      <c r="CI120" s="243">
        <f t="shared" ca="1" si="122"/>
        <v>0</v>
      </c>
      <c r="CJ120" s="243">
        <f t="shared" ca="1" si="121"/>
        <v>0</v>
      </c>
      <c r="CK120" s="243">
        <f t="shared" ca="1" si="121"/>
        <v>0</v>
      </c>
      <c r="CL120" s="243">
        <f t="shared" ca="1" si="121"/>
        <v>0</v>
      </c>
      <c r="CM120" s="243">
        <f t="shared" ca="1" si="121"/>
        <v>0</v>
      </c>
      <c r="CN120" s="243">
        <f t="shared" ca="1" si="121"/>
        <v>0</v>
      </c>
      <c r="CO120" s="243">
        <f t="shared" ca="1" si="121"/>
        <v>0</v>
      </c>
      <c r="CP120" s="243">
        <f t="shared" ca="1" si="121"/>
        <v>0</v>
      </c>
      <c r="CQ120" s="243">
        <f t="shared" ca="1" si="121"/>
        <v>0</v>
      </c>
      <c r="CR120" s="243">
        <f t="shared" ca="1" si="121"/>
        <v>0</v>
      </c>
      <c r="CS120" s="243">
        <f t="shared" ca="1" si="121"/>
        <v>0</v>
      </c>
      <c r="CT120" s="243">
        <f t="shared" ca="1" si="121"/>
        <v>0</v>
      </c>
      <c r="CU120" s="243">
        <f t="shared" ca="1" si="121"/>
        <v>0</v>
      </c>
      <c r="CV120" s="243">
        <f t="shared" ca="1" si="121"/>
        <v>0</v>
      </c>
      <c r="CW120" s="243">
        <f t="shared" ca="1" si="121"/>
        <v>0</v>
      </c>
      <c r="CX120" s="243">
        <f t="shared" ca="1" si="121"/>
        <v>0</v>
      </c>
      <c r="CY120" s="243">
        <f t="shared" ca="1" si="121"/>
        <v>0</v>
      </c>
      <c r="CZ120" s="243">
        <f t="shared" ca="1" si="121"/>
        <v>0</v>
      </c>
      <c r="DA120" s="243">
        <f t="shared" ca="1" si="121"/>
        <v>0</v>
      </c>
      <c r="DB120" s="243">
        <f t="shared" ca="1" si="121"/>
        <v>0</v>
      </c>
      <c r="DC120" s="243">
        <f t="shared" ca="1" si="121"/>
        <v>0</v>
      </c>
      <c r="DE120" s="113" t="str">
        <f t="shared" ca="1" si="75"/>
        <v>H.1.4.</v>
      </c>
      <c r="DF120">
        <f t="shared" ca="1" si="120"/>
        <v>1</v>
      </c>
      <c r="DG120">
        <f t="shared" ca="1" si="97"/>
        <v>0</v>
      </c>
    </row>
    <row r="121" spans="1:111" hidden="1">
      <c r="A121" s="68">
        <v>109</v>
      </c>
      <c r="B121" s="240" t="str">
        <f t="shared" ca="1" si="71"/>
        <v>H.1.5.</v>
      </c>
      <c r="C121" s="241" t="str">
        <f t="shared" ca="1" si="72"/>
        <v>Veiklos pajamos 5 (viešojo sektoriaus)</v>
      </c>
      <c r="D121" s="220"/>
      <c r="E121" s="242" t="str">
        <f t="shared" ca="1" si="73"/>
        <v>Be PVM</v>
      </c>
      <c r="F121" s="171">
        <f ca="1">H121+NPV(FD,I121:INDEX(I121:DC121,PAL))</f>
        <v>0</v>
      </c>
      <c r="G121" s="171">
        <f ca="1">SUMIF($H$5:$DC$5,"&lt;="&amp;PAL,$H121:$DC121)</f>
        <v>0</v>
      </c>
      <c r="H121" s="243">
        <f t="shared" ca="1" si="106"/>
        <v>0</v>
      </c>
      <c r="I121" s="243">
        <f t="shared" ca="1" si="106"/>
        <v>0</v>
      </c>
      <c r="J121" s="243">
        <f t="shared" ca="1" si="106"/>
        <v>0</v>
      </c>
      <c r="K121" s="243">
        <f t="shared" ca="1" si="106"/>
        <v>0</v>
      </c>
      <c r="L121" s="243">
        <f t="shared" ca="1" si="106"/>
        <v>0</v>
      </c>
      <c r="M121" s="243">
        <f t="shared" ca="1" si="106"/>
        <v>0</v>
      </c>
      <c r="N121" s="243">
        <f t="shared" ca="1" si="106"/>
        <v>0</v>
      </c>
      <c r="O121" s="243">
        <f t="shared" ca="1" si="106"/>
        <v>0</v>
      </c>
      <c r="P121" s="243">
        <f t="shared" ca="1" si="106"/>
        <v>0</v>
      </c>
      <c r="Q121" s="243">
        <f t="shared" ca="1" si="106"/>
        <v>0</v>
      </c>
      <c r="R121" s="243">
        <f t="shared" ca="1" si="106"/>
        <v>0</v>
      </c>
      <c r="S121" s="243">
        <f t="shared" ca="1" si="106"/>
        <v>0</v>
      </c>
      <c r="T121" s="243">
        <f t="shared" ca="1" si="106"/>
        <v>0</v>
      </c>
      <c r="U121" s="243">
        <f t="shared" ca="1" si="106"/>
        <v>0</v>
      </c>
      <c r="V121" s="243">
        <f t="shared" ca="1" si="106"/>
        <v>0</v>
      </c>
      <c r="W121" s="243">
        <f t="shared" ca="1" si="106"/>
        <v>0</v>
      </c>
      <c r="X121" s="243">
        <f t="shared" ca="1" si="122"/>
        <v>0</v>
      </c>
      <c r="Y121" s="243">
        <f t="shared" ca="1" si="122"/>
        <v>0</v>
      </c>
      <c r="Z121" s="243">
        <f t="shared" ca="1" si="122"/>
        <v>0</v>
      </c>
      <c r="AA121" s="243">
        <f t="shared" ca="1" si="122"/>
        <v>0</v>
      </c>
      <c r="AB121" s="243">
        <f t="shared" ca="1" si="122"/>
        <v>0</v>
      </c>
      <c r="AC121" s="243">
        <f t="shared" ca="1" si="122"/>
        <v>0</v>
      </c>
      <c r="AD121" s="243">
        <f t="shared" ca="1" si="122"/>
        <v>0</v>
      </c>
      <c r="AE121" s="243">
        <f t="shared" ca="1" si="122"/>
        <v>0</v>
      </c>
      <c r="AF121" s="243">
        <f t="shared" ca="1" si="122"/>
        <v>0</v>
      </c>
      <c r="AG121" s="243">
        <f t="shared" ca="1" si="122"/>
        <v>0</v>
      </c>
      <c r="AH121" s="243">
        <f t="shared" ca="1" si="122"/>
        <v>0</v>
      </c>
      <c r="AI121" s="243">
        <f t="shared" ca="1" si="122"/>
        <v>0</v>
      </c>
      <c r="AJ121" s="243">
        <f t="shared" ca="1" si="122"/>
        <v>0</v>
      </c>
      <c r="AK121" s="243">
        <f t="shared" ca="1" si="122"/>
        <v>0</v>
      </c>
      <c r="AL121" s="243">
        <f t="shared" ca="1" si="122"/>
        <v>0</v>
      </c>
      <c r="AM121" s="243">
        <f t="shared" ca="1" si="122"/>
        <v>0</v>
      </c>
      <c r="AN121" s="243">
        <f t="shared" ca="1" si="122"/>
        <v>0</v>
      </c>
      <c r="AO121" s="243">
        <f t="shared" ca="1" si="122"/>
        <v>0</v>
      </c>
      <c r="AP121" s="243">
        <f t="shared" ca="1" si="122"/>
        <v>0</v>
      </c>
      <c r="AQ121" s="243">
        <f t="shared" ca="1" si="122"/>
        <v>0</v>
      </c>
      <c r="AR121" s="243">
        <f t="shared" ca="1" si="122"/>
        <v>0</v>
      </c>
      <c r="AS121" s="243">
        <f t="shared" ca="1" si="122"/>
        <v>0</v>
      </c>
      <c r="AT121" s="243">
        <f t="shared" ca="1" si="122"/>
        <v>0</v>
      </c>
      <c r="AU121" s="243">
        <f t="shared" ca="1" si="122"/>
        <v>0</v>
      </c>
      <c r="AV121" s="243">
        <f t="shared" ca="1" si="122"/>
        <v>0</v>
      </c>
      <c r="AW121" s="243">
        <f t="shared" ca="1" si="122"/>
        <v>0</v>
      </c>
      <c r="AX121" s="243">
        <f t="shared" ca="1" si="122"/>
        <v>0</v>
      </c>
      <c r="AY121" s="243">
        <f t="shared" ca="1" si="122"/>
        <v>0</v>
      </c>
      <c r="AZ121" s="243">
        <f t="shared" ca="1" si="122"/>
        <v>0</v>
      </c>
      <c r="BA121" s="243">
        <f t="shared" ca="1" si="122"/>
        <v>0</v>
      </c>
      <c r="BB121" s="243">
        <f t="shared" ca="1" si="122"/>
        <v>0</v>
      </c>
      <c r="BC121" s="243">
        <f t="shared" ca="1" si="122"/>
        <v>0</v>
      </c>
      <c r="BD121" s="243">
        <f t="shared" ca="1" si="122"/>
        <v>0</v>
      </c>
      <c r="BE121" s="243">
        <f t="shared" ca="1" si="122"/>
        <v>0</v>
      </c>
      <c r="BF121" s="243">
        <f t="shared" ca="1" si="122"/>
        <v>0</v>
      </c>
      <c r="BG121" s="243">
        <f t="shared" ca="1" si="122"/>
        <v>0</v>
      </c>
      <c r="BH121" s="243">
        <f t="shared" ca="1" si="122"/>
        <v>0</v>
      </c>
      <c r="BI121" s="243">
        <f t="shared" ca="1" si="122"/>
        <v>0</v>
      </c>
      <c r="BJ121" s="243">
        <f t="shared" ca="1" si="122"/>
        <v>0</v>
      </c>
      <c r="BK121" s="243">
        <f t="shared" ca="1" si="122"/>
        <v>0</v>
      </c>
      <c r="BL121" s="243">
        <f t="shared" ca="1" si="122"/>
        <v>0</v>
      </c>
      <c r="BM121" s="243">
        <f t="shared" ca="1" si="122"/>
        <v>0</v>
      </c>
      <c r="BN121" s="243">
        <f t="shared" ca="1" si="122"/>
        <v>0</v>
      </c>
      <c r="BO121" s="243">
        <f t="shared" ca="1" si="122"/>
        <v>0</v>
      </c>
      <c r="BP121" s="243">
        <f t="shared" ca="1" si="122"/>
        <v>0</v>
      </c>
      <c r="BQ121" s="243">
        <f t="shared" ca="1" si="122"/>
        <v>0</v>
      </c>
      <c r="BR121" s="243">
        <f t="shared" ca="1" si="122"/>
        <v>0</v>
      </c>
      <c r="BS121" s="243">
        <f t="shared" ca="1" si="122"/>
        <v>0</v>
      </c>
      <c r="BT121" s="243">
        <f t="shared" ca="1" si="122"/>
        <v>0</v>
      </c>
      <c r="BU121" s="243">
        <f t="shared" ca="1" si="122"/>
        <v>0</v>
      </c>
      <c r="BV121" s="243">
        <f t="shared" ca="1" si="122"/>
        <v>0</v>
      </c>
      <c r="BW121" s="243">
        <f t="shared" ca="1" si="122"/>
        <v>0</v>
      </c>
      <c r="BX121" s="243">
        <f t="shared" ca="1" si="122"/>
        <v>0</v>
      </c>
      <c r="BY121" s="243">
        <f t="shared" ca="1" si="122"/>
        <v>0</v>
      </c>
      <c r="BZ121" s="243">
        <f t="shared" ca="1" si="122"/>
        <v>0</v>
      </c>
      <c r="CA121" s="243">
        <f t="shared" ca="1" si="122"/>
        <v>0</v>
      </c>
      <c r="CB121" s="243">
        <f t="shared" ca="1" si="122"/>
        <v>0</v>
      </c>
      <c r="CC121" s="243">
        <f t="shared" ca="1" si="122"/>
        <v>0</v>
      </c>
      <c r="CD121" s="243">
        <f t="shared" ca="1" si="122"/>
        <v>0</v>
      </c>
      <c r="CE121" s="243">
        <f t="shared" ca="1" si="122"/>
        <v>0</v>
      </c>
      <c r="CF121" s="243">
        <f t="shared" ca="1" si="122"/>
        <v>0</v>
      </c>
      <c r="CG121" s="243">
        <f t="shared" ca="1" si="122"/>
        <v>0</v>
      </c>
      <c r="CH121" s="243">
        <f t="shared" ca="1" si="122"/>
        <v>0</v>
      </c>
      <c r="CI121" s="243">
        <f t="shared" ca="1" si="122"/>
        <v>0</v>
      </c>
      <c r="CJ121" s="243">
        <f t="shared" ca="1" si="121"/>
        <v>0</v>
      </c>
      <c r="CK121" s="243">
        <f t="shared" ca="1" si="121"/>
        <v>0</v>
      </c>
      <c r="CL121" s="243">
        <f t="shared" ca="1" si="121"/>
        <v>0</v>
      </c>
      <c r="CM121" s="243">
        <f t="shared" ca="1" si="121"/>
        <v>0</v>
      </c>
      <c r="CN121" s="243">
        <f t="shared" ca="1" si="121"/>
        <v>0</v>
      </c>
      <c r="CO121" s="243">
        <f t="shared" ca="1" si="121"/>
        <v>0</v>
      </c>
      <c r="CP121" s="243">
        <f t="shared" ca="1" si="121"/>
        <v>0</v>
      </c>
      <c r="CQ121" s="243">
        <f t="shared" ca="1" si="121"/>
        <v>0</v>
      </c>
      <c r="CR121" s="243">
        <f t="shared" ca="1" si="121"/>
        <v>0</v>
      </c>
      <c r="CS121" s="243">
        <f t="shared" ca="1" si="121"/>
        <v>0</v>
      </c>
      <c r="CT121" s="243">
        <f t="shared" ca="1" si="121"/>
        <v>0</v>
      </c>
      <c r="CU121" s="243">
        <f t="shared" ca="1" si="121"/>
        <v>0</v>
      </c>
      <c r="CV121" s="243">
        <f t="shared" ca="1" si="121"/>
        <v>0</v>
      </c>
      <c r="CW121" s="243">
        <f t="shared" ca="1" si="121"/>
        <v>0</v>
      </c>
      <c r="CX121" s="243">
        <f t="shared" ca="1" si="121"/>
        <v>0</v>
      </c>
      <c r="CY121" s="243">
        <f t="shared" ca="1" si="121"/>
        <v>0</v>
      </c>
      <c r="CZ121" s="243">
        <f t="shared" ca="1" si="121"/>
        <v>0</v>
      </c>
      <c r="DA121" s="243">
        <f t="shared" ca="1" si="121"/>
        <v>0</v>
      </c>
      <c r="DB121" s="243">
        <f t="shared" ca="1" si="121"/>
        <v>0</v>
      </c>
      <c r="DC121" s="243">
        <f t="shared" ca="1" si="121"/>
        <v>0</v>
      </c>
      <c r="DE121" s="113" t="str">
        <f t="shared" ca="1" si="75"/>
        <v>H.1.5.</v>
      </c>
      <c r="DF121">
        <f t="shared" ca="1" si="120"/>
        <v>1</v>
      </c>
      <c r="DG121">
        <f t="shared" ca="1" si="97"/>
        <v>0</v>
      </c>
    </row>
    <row r="122" spans="1:111" hidden="1">
      <c r="A122" s="68">
        <v>110</v>
      </c>
      <c r="B122" s="240" t="str">
        <f t="shared" ca="1" si="71"/>
        <v>H.1.6.</v>
      </c>
      <c r="C122" s="241" t="str">
        <f t="shared" ca="1" si="72"/>
        <v>Veiklos pajamos 6 (viešojo sektoriaus)</v>
      </c>
      <c r="D122" s="220"/>
      <c r="E122" s="242" t="str">
        <f t="shared" ca="1" si="73"/>
        <v>Be PVM</v>
      </c>
      <c r="F122" s="171">
        <f ca="1">H122+NPV(FD,I122:INDEX(I122:DC122,PAL))</f>
        <v>0</v>
      </c>
      <c r="G122" s="171">
        <f ca="1">SUMIF($H$5:$DC$5,"&lt;="&amp;PAL,$H122:$DC122)</f>
        <v>0</v>
      </c>
      <c r="H122" s="243">
        <f t="shared" ca="1" si="106"/>
        <v>0</v>
      </c>
      <c r="I122" s="243">
        <f t="shared" ca="1" si="106"/>
        <v>0</v>
      </c>
      <c r="J122" s="243">
        <f t="shared" ca="1" si="106"/>
        <v>0</v>
      </c>
      <c r="K122" s="243">
        <f t="shared" ca="1" si="106"/>
        <v>0</v>
      </c>
      <c r="L122" s="243">
        <f t="shared" ca="1" si="106"/>
        <v>0</v>
      </c>
      <c r="M122" s="243">
        <f t="shared" ca="1" si="106"/>
        <v>0</v>
      </c>
      <c r="N122" s="243">
        <f t="shared" ca="1" si="106"/>
        <v>0</v>
      </c>
      <c r="O122" s="243">
        <f t="shared" ca="1" si="106"/>
        <v>0</v>
      </c>
      <c r="P122" s="243">
        <f t="shared" ca="1" si="106"/>
        <v>0</v>
      </c>
      <c r="Q122" s="243">
        <f t="shared" ca="1" si="106"/>
        <v>0</v>
      </c>
      <c r="R122" s="243">
        <f t="shared" ca="1" si="106"/>
        <v>0</v>
      </c>
      <c r="S122" s="243">
        <f t="shared" ca="1" si="106"/>
        <v>0</v>
      </c>
      <c r="T122" s="243">
        <f t="shared" ca="1" si="106"/>
        <v>0</v>
      </c>
      <c r="U122" s="243">
        <f t="shared" ca="1" si="106"/>
        <v>0</v>
      </c>
      <c r="V122" s="243">
        <f t="shared" ca="1" si="106"/>
        <v>0</v>
      </c>
      <c r="W122" s="243">
        <f t="shared" ca="1" si="106"/>
        <v>0</v>
      </c>
      <c r="X122" s="243">
        <f t="shared" ca="1" si="122"/>
        <v>0</v>
      </c>
      <c r="Y122" s="243">
        <f t="shared" ca="1" si="122"/>
        <v>0</v>
      </c>
      <c r="Z122" s="243">
        <f t="shared" ca="1" si="122"/>
        <v>0</v>
      </c>
      <c r="AA122" s="243">
        <f t="shared" ca="1" si="122"/>
        <v>0</v>
      </c>
      <c r="AB122" s="243">
        <f t="shared" ca="1" si="122"/>
        <v>0</v>
      </c>
      <c r="AC122" s="243">
        <f t="shared" ca="1" si="122"/>
        <v>0</v>
      </c>
      <c r="AD122" s="243">
        <f t="shared" ca="1" si="122"/>
        <v>0</v>
      </c>
      <c r="AE122" s="243">
        <f t="shared" ca="1" si="122"/>
        <v>0</v>
      </c>
      <c r="AF122" s="243">
        <f t="shared" ca="1" si="122"/>
        <v>0</v>
      </c>
      <c r="AG122" s="243">
        <f t="shared" ca="1" si="122"/>
        <v>0</v>
      </c>
      <c r="AH122" s="243">
        <f t="shared" ca="1" si="122"/>
        <v>0</v>
      </c>
      <c r="AI122" s="243">
        <f t="shared" ca="1" si="122"/>
        <v>0</v>
      </c>
      <c r="AJ122" s="243">
        <f t="shared" ca="1" si="122"/>
        <v>0</v>
      </c>
      <c r="AK122" s="243">
        <f t="shared" ca="1" si="122"/>
        <v>0</v>
      </c>
      <c r="AL122" s="243">
        <f t="shared" ca="1" si="122"/>
        <v>0</v>
      </c>
      <c r="AM122" s="243">
        <f t="shared" ca="1" si="122"/>
        <v>0</v>
      </c>
      <c r="AN122" s="243">
        <f t="shared" ca="1" si="122"/>
        <v>0</v>
      </c>
      <c r="AO122" s="243">
        <f t="shared" ca="1" si="122"/>
        <v>0</v>
      </c>
      <c r="AP122" s="243">
        <f t="shared" ca="1" si="122"/>
        <v>0</v>
      </c>
      <c r="AQ122" s="243">
        <f t="shared" ca="1" si="122"/>
        <v>0</v>
      </c>
      <c r="AR122" s="243">
        <f t="shared" ca="1" si="122"/>
        <v>0</v>
      </c>
      <c r="AS122" s="243">
        <f t="shared" ca="1" si="122"/>
        <v>0</v>
      </c>
      <c r="AT122" s="243">
        <f t="shared" ca="1" si="122"/>
        <v>0</v>
      </c>
      <c r="AU122" s="243">
        <f t="shared" ca="1" si="122"/>
        <v>0</v>
      </c>
      <c r="AV122" s="243">
        <f t="shared" ca="1" si="122"/>
        <v>0</v>
      </c>
      <c r="AW122" s="243">
        <f t="shared" ca="1" si="122"/>
        <v>0</v>
      </c>
      <c r="AX122" s="243">
        <f t="shared" ca="1" si="122"/>
        <v>0</v>
      </c>
      <c r="AY122" s="243">
        <f t="shared" ca="1" si="122"/>
        <v>0</v>
      </c>
      <c r="AZ122" s="243">
        <f t="shared" ca="1" si="122"/>
        <v>0</v>
      </c>
      <c r="BA122" s="243">
        <f t="shared" ca="1" si="122"/>
        <v>0</v>
      </c>
      <c r="BB122" s="243">
        <f t="shared" ca="1" si="122"/>
        <v>0</v>
      </c>
      <c r="BC122" s="243">
        <f t="shared" ca="1" si="122"/>
        <v>0</v>
      </c>
      <c r="BD122" s="243">
        <f t="shared" ca="1" si="122"/>
        <v>0</v>
      </c>
      <c r="BE122" s="243">
        <f t="shared" ca="1" si="122"/>
        <v>0</v>
      </c>
      <c r="BF122" s="243">
        <f t="shared" ca="1" si="122"/>
        <v>0</v>
      </c>
      <c r="BG122" s="243">
        <f t="shared" ca="1" si="122"/>
        <v>0</v>
      </c>
      <c r="BH122" s="243">
        <f t="shared" ca="1" si="122"/>
        <v>0</v>
      </c>
      <c r="BI122" s="243">
        <f t="shared" ca="1" si="122"/>
        <v>0</v>
      </c>
      <c r="BJ122" s="243">
        <f t="shared" ca="1" si="122"/>
        <v>0</v>
      </c>
      <c r="BK122" s="243">
        <f t="shared" ca="1" si="122"/>
        <v>0</v>
      </c>
      <c r="BL122" s="243">
        <f t="shared" ca="1" si="122"/>
        <v>0</v>
      </c>
      <c r="BM122" s="243">
        <f t="shared" ca="1" si="122"/>
        <v>0</v>
      </c>
      <c r="BN122" s="243">
        <f t="shared" ca="1" si="122"/>
        <v>0</v>
      </c>
      <c r="BO122" s="243">
        <f t="shared" ca="1" si="122"/>
        <v>0</v>
      </c>
      <c r="BP122" s="243">
        <f t="shared" ca="1" si="122"/>
        <v>0</v>
      </c>
      <c r="BQ122" s="243">
        <f t="shared" ca="1" si="122"/>
        <v>0</v>
      </c>
      <c r="BR122" s="243">
        <f t="shared" ca="1" si="122"/>
        <v>0</v>
      </c>
      <c r="BS122" s="243">
        <f t="shared" ca="1" si="122"/>
        <v>0</v>
      </c>
      <c r="BT122" s="243">
        <f t="shared" ca="1" si="122"/>
        <v>0</v>
      </c>
      <c r="BU122" s="243">
        <f t="shared" ca="1" si="122"/>
        <v>0</v>
      </c>
      <c r="BV122" s="243">
        <f t="shared" ca="1" si="122"/>
        <v>0</v>
      </c>
      <c r="BW122" s="243">
        <f t="shared" ca="1" si="122"/>
        <v>0</v>
      </c>
      <c r="BX122" s="243">
        <f t="shared" ca="1" si="122"/>
        <v>0</v>
      </c>
      <c r="BY122" s="243">
        <f t="shared" ca="1" si="122"/>
        <v>0</v>
      </c>
      <c r="BZ122" s="243">
        <f t="shared" ca="1" si="122"/>
        <v>0</v>
      </c>
      <c r="CA122" s="243">
        <f t="shared" ca="1" si="122"/>
        <v>0</v>
      </c>
      <c r="CB122" s="243">
        <f t="shared" ca="1" si="122"/>
        <v>0</v>
      </c>
      <c r="CC122" s="243">
        <f t="shared" ca="1" si="122"/>
        <v>0</v>
      </c>
      <c r="CD122" s="243">
        <f t="shared" ca="1" si="122"/>
        <v>0</v>
      </c>
      <c r="CE122" s="243">
        <f t="shared" ca="1" si="122"/>
        <v>0</v>
      </c>
      <c r="CF122" s="243">
        <f t="shared" ca="1" si="122"/>
        <v>0</v>
      </c>
      <c r="CG122" s="243">
        <f t="shared" ca="1" si="122"/>
        <v>0</v>
      </c>
      <c r="CH122" s="243">
        <f t="shared" ca="1" si="122"/>
        <v>0</v>
      </c>
      <c r="CI122" s="243">
        <f t="shared" ca="1" si="122"/>
        <v>0</v>
      </c>
      <c r="CJ122" s="243">
        <f t="shared" ca="1" si="121"/>
        <v>0</v>
      </c>
      <c r="CK122" s="243">
        <f t="shared" ca="1" si="121"/>
        <v>0</v>
      </c>
      <c r="CL122" s="243">
        <f t="shared" ca="1" si="121"/>
        <v>0</v>
      </c>
      <c r="CM122" s="243">
        <f t="shared" ca="1" si="121"/>
        <v>0</v>
      </c>
      <c r="CN122" s="243">
        <f t="shared" ca="1" si="121"/>
        <v>0</v>
      </c>
      <c r="CO122" s="243">
        <f t="shared" ca="1" si="121"/>
        <v>0</v>
      </c>
      <c r="CP122" s="243">
        <f t="shared" ca="1" si="121"/>
        <v>0</v>
      </c>
      <c r="CQ122" s="243">
        <f t="shared" ca="1" si="121"/>
        <v>0</v>
      </c>
      <c r="CR122" s="243">
        <f t="shared" ca="1" si="121"/>
        <v>0</v>
      </c>
      <c r="CS122" s="243">
        <f t="shared" ca="1" si="121"/>
        <v>0</v>
      </c>
      <c r="CT122" s="243">
        <f t="shared" ca="1" si="121"/>
        <v>0</v>
      </c>
      <c r="CU122" s="243">
        <f t="shared" ca="1" si="121"/>
        <v>0</v>
      </c>
      <c r="CV122" s="243">
        <f t="shared" ca="1" si="121"/>
        <v>0</v>
      </c>
      <c r="CW122" s="243">
        <f t="shared" ca="1" si="121"/>
        <v>0</v>
      </c>
      <c r="CX122" s="243">
        <f t="shared" ca="1" si="121"/>
        <v>0</v>
      </c>
      <c r="CY122" s="243">
        <f t="shared" ca="1" si="121"/>
        <v>0</v>
      </c>
      <c r="CZ122" s="243">
        <f t="shared" ca="1" si="121"/>
        <v>0</v>
      </c>
      <c r="DA122" s="243">
        <f t="shared" ca="1" si="121"/>
        <v>0</v>
      </c>
      <c r="DB122" s="243">
        <f t="shared" ca="1" si="121"/>
        <v>0</v>
      </c>
      <c r="DC122" s="243">
        <f t="shared" ca="1" si="121"/>
        <v>0</v>
      </c>
      <c r="DE122" s="113" t="str">
        <f t="shared" ca="1" si="75"/>
        <v>H.1.6.</v>
      </c>
      <c r="DF122">
        <f t="shared" ca="1" si="120"/>
        <v>1</v>
      </c>
      <c r="DG122">
        <f t="shared" ca="1" si="97"/>
        <v>0</v>
      </c>
    </row>
    <row r="123" spans="1:111" hidden="1">
      <c r="A123" s="68">
        <v>111</v>
      </c>
      <c r="B123" s="240" t="str">
        <f t="shared" ca="1" si="71"/>
        <v>H.2.</v>
      </c>
      <c r="C123" s="246" t="str">
        <f t="shared" ca="1" si="72"/>
        <v>Veiklos pajamos (privataus ir NVO sektoriaus), iš viso</v>
      </c>
      <c r="D123" s="220"/>
      <c r="E123" s="242" t="str">
        <f t="shared" ca="1" si="73"/>
        <v/>
      </c>
      <c r="F123" s="173">
        <f ca="1">SUM(F124:F126)</f>
        <v>0</v>
      </c>
      <c r="G123" s="173">
        <f t="shared" ref="G123" ca="1" si="123">SUM(G124:G126)</f>
        <v>0</v>
      </c>
      <c r="H123" s="173">
        <f ca="1">SUM(H124:H126)</f>
        <v>0</v>
      </c>
      <c r="I123" s="173">
        <f t="shared" ref="I123:BT123" ca="1" si="124">SUM(I124:I126)</f>
        <v>0</v>
      </c>
      <c r="J123" s="173">
        <f t="shared" ca="1" si="124"/>
        <v>0</v>
      </c>
      <c r="K123" s="173">
        <f t="shared" ca="1" si="124"/>
        <v>0</v>
      </c>
      <c r="L123" s="173">
        <f t="shared" ca="1" si="124"/>
        <v>0</v>
      </c>
      <c r="M123" s="173">
        <f t="shared" ca="1" si="124"/>
        <v>0</v>
      </c>
      <c r="N123" s="173">
        <f t="shared" ca="1" si="124"/>
        <v>0</v>
      </c>
      <c r="O123" s="173">
        <f t="shared" ca="1" si="124"/>
        <v>0</v>
      </c>
      <c r="P123" s="173">
        <f t="shared" ca="1" si="124"/>
        <v>0</v>
      </c>
      <c r="Q123" s="173">
        <f t="shared" ca="1" si="124"/>
        <v>0</v>
      </c>
      <c r="R123" s="173">
        <f t="shared" ca="1" si="124"/>
        <v>0</v>
      </c>
      <c r="S123" s="173">
        <f t="shared" ca="1" si="124"/>
        <v>0</v>
      </c>
      <c r="T123" s="173">
        <f t="shared" ca="1" si="124"/>
        <v>0</v>
      </c>
      <c r="U123" s="173">
        <f t="shared" ca="1" si="124"/>
        <v>0</v>
      </c>
      <c r="V123" s="173">
        <f t="shared" ca="1" si="124"/>
        <v>0</v>
      </c>
      <c r="W123" s="173">
        <f t="shared" ca="1" si="124"/>
        <v>0</v>
      </c>
      <c r="X123" s="173">
        <f t="shared" ca="1" si="124"/>
        <v>0</v>
      </c>
      <c r="Y123" s="173">
        <f t="shared" ca="1" si="124"/>
        <v>0</v>
      </c>
      <c r="Z123" s="173">
        <f t="shared" ca="1" si="124"/>
        <v>0</v>
      </c>
      <c r="AA123" s="173">
        <f t="shared" ca="1" si="124"/>
        <v>0</v>
      </c>
      <c r="AB123" s="173">
        <f t="shared" ca="1" si="124"/>
        <v>0</v>
      </c>
      <c r="AC123" s="173">
        <f t="shared" ca="1" si="124"/>
        <v>0</v>
      </c>
      <c r="AD123" s="173">
        <f t="shared" ca="1" si="124"/>
        <v>0</v>
      </c>
      <c r="AE123" s="173">
        <f t="shared" ca="1" si="124"/>
        <v>0</v>
      </c>
      <c r="AF123" s="173">
        <f t="shared" ca="1" si="124"/>
        <v>0</v>
      </c>
      <c r="AG123" s="173">
        <f t="shared" ca="1" si="124"/>
        <v>0</v>
      </c>
      <c r="AH123" s="173">
        <f t="shared" ca="1" si="124"/>
        <v>0</v>
      </c>
      <c r="AI123" s="173">
        <f t="shared" ca="1" si="124"/>
        <v>0</v>
      </c>
      <c r="AJ123" s="173">
        <f t="shared" ca="1" si="124"/>
        <v>0</v>
      </c>
      <c r="AK123" s="173">
        <f t="shared" ca="1" si="124"/>
        <v>0</v>
      </c>
      <c r="AL123" s="173">
        <f t="shared" ca="1" si="124"/>
        <v>0</v>
      </c>
      <c r="AM123" s="173">
        <f t="shared" ca="1" si="124"/>
        <v>0</v>
      </c>
      <c r="AN123" s="173">
        <f t="shared" ca="1" si="124"/>
        <v>0</v>
      </c>
      <c r="AO123" s="173">
        <f t="shared" ca="1" si="124"/>
        <v>0</v>
      </c>
      <c r="AP123" s="173">
        <f t="shared" ca="1" si="124"/>
        <v>0</v>
      </c>
      <c r="AQ123" s="173">
        <f t="shared" ca="1" si="124"/>
        <v>0</v>
      </c>
      <c r="AR123" s="173">
        <f t="shared" ca="1" si="124"/>
        <v>0</v>
      </c>
      <c r="AS123" s="173">
        <f t="shared" ca="1" si="124"/>
        <v>0</v>
      </c>
      <c r="AT123" s="173">
        <f t="shared" ca="1" si="124"/>
        <v>0</v>
      </c>
      <c r="AU123" s="173">
        <f t="shared" ca="1" si="124"/>
        <v>0</v>
      </c>
      <c r="AV123" s="173">
        <f t="shared" ca="1" si="124"/>
        <v>0</v>
      </c>
      <c r="AW123" s="173">
        <f t="shared" ca="1" si="124"/>
        <v>0</v>
      </c>
      <c r="AX123" s="173">
        <f t="shared" ca="1" si="124"/>
        <v>0</v>
      </c>
      <c r="AY123" s="173">
        <f t="shared" ca="1" si="124"/>
        <v>0</v>
      </c>
      <c r="AZ123" s="173">
        <f t="shared" ca="1" si="124"/>
        <v>0</v>
      </c>
      <c r="BA123" s="173">
        <f t="shared" ca="1" si="124"/>
        <v>0</v>
      </c>
      <c r="BB123" s="173">
        <f t="shared" ca="1" si="124"/>
        <v>0</v>
      </c>
      <c r="BC123" s="173">
        <f t="shared" ca="1" si="124"/>
        <v>0</v>
      </c>
      <c r="BD123" s="173">
        <f t="shared" ca="1" si="124"/>
        <v>0</v>
      </c>
      <c r="BE123" s="173">
        <f t="shared" ca="1" si="124"/>
        <v>0</v>
      </c>
      <c r="BF123" s="173">
        <f t="shared" ca="1" si="124"/>
        <v>0</v>
      </c>
      <c r="BG123" s="173">
        <f t="shared" ca="1" si="124"/>
        <v>0</v>
      </c>
      <c r="BH123" s="173">
        <f t="shared" ca="1" si="124"/>
        <v>0</v>
      </c>
      <c r="BI123" s="173">
        <f t="shared" ca="1" si="124"/>
        <v>0</v>
      </c>
      <c r="BJ123" s="173">
        <f t="shared" ca="1" si="124"/>
        <v>0</v>
      </c>
      <c r="BK123" s="173">
        <f t="shared" ca="1" si="124"/>
        <v>0</v>
      </c>
      <c r="BL123" s="173">
        <f t="shared" ca="1" si="124"/>
        <v>0</v>
      </c>
      <c r="BM123" s="173">
        <f t="shared" ca="1" si="124"/>
        <v>0</v>
      </c>
      <c r="BN123" s="173">
        <f t="shared" ca="1" si="124"/>
        <v>0</v>
      </c>
      <c r="BO123" s="173">
        <f t="shared" ca="1" si="124"/>
        <v>0</v>
      </c>
      <c r="BP123" s="173">
        <f t="shared" ca="1" si="124"/>
        <v>0</v>
      </c>
      <c r="BQ123" s="173">
        <f t="shared" ca="1" si="124"/>
        <v>0</v>
      </c>
      <c r="BR123" s="173">
        <f t="shared" ca="1" si="124"/>
        <v>0</v>
      </c>
      <c r="BS123" s="173">
        <f t="shared" ca="1" si="124"/>
        <v>0</v>
      </c>
      <c r="BT123" s="173">
        <f t="shared" ca="1" si="124"/>
        <v>0</v>
      </c>
      <c r="BU123" s="173">
        <f t="shared" ref="BU123:DC123" ca="1" si="125">SUM(BU124:BU126)</f>
        <v>0</v>
      </c>
      <c r="BV123" s="173">
        <f t="shared" ca="1" si="125"/>
        <v>0</v>
      </c>
      <c r="BW123" s="173">
        <f t="shared" ca="1" si="125"/>
        <v>0</v>
      </c>
      <c r="BX123" s="173">
        <f t="shared" ca="1" si="125"/>
        <v>0</v>
      </c>
      <c r="BY123" s="173">
        <f t="shared" ca="1" si="125"/>
        <v>0</v>
      </c>
      <c r="BZ123" s="173">
        <f t="shared" ca="1" si="125"/>
        <v>0</v>
      </c>
      <c r="CA123" s="173">
        <f t="shared" ca="1" si="125"/>
        <v>0</v>
      </c>
      <c r="CB123" s="173">
        <f t="shared" ca="1" si="125"/>
        <v>0</v>
      </c>
      <c r="CC123" s="173">
        <f t="shared" ca="1" si="125"/>
        <v>0</v>
      </c>
      <c r="CD123" s="173">
        <f t="shared" ca="1" si="125"/>
        <v>0</v>
      </c>
      <c r="CE123" s="173">
        <f t="shared" ca="1" si="125"/>
        <v>0</v>
      </c>
      <c r="CF123" s="173">
        <f t="shared" ca="1" si="125"/>
        <v>0</v>
      </c>
      <c r="CG123" s="173">
        <f t="shared" ca="1" si="125"/>
        <v>0</v>
      </c>
      <c r="CH123" s="173">
        <f t="shared" ca="1" si="125"/>
        <v>0</v>
      </c>
      <c r="CI123" s="173">
        <f t="shared" ca="1" si="125"/>
        <v>0</v>
      </c>
      <c r="CJ123" s="173">
        <f t="shared" ca="1" si="125"/>
        <v>0</v>
      </c>
      <c r="CK123" s="173">
        <f t="shared" ca="1" si="125"/>
        <v>0</v>
      </c>
      <c r="CL123" s="173">
        <f t="shared" ca="1" si="125"/>
        <v>0</v>
      </c>
      <c r="CM123" s="173">
        <f t="shared" ca="1" si="125"/>
        <v>0</v>
      </c>
      <c r="CN123" s="173">
        <f t="shared" ca="1" si="125"/>
        <v>0</v>
      </c>
      <c r="CO123" s="173">
        <f t="shared" ca="1" si="125"/>
        <v>0</v>
      </c>
      <c r="CP123" s="173">
        <f t="shared" ca="1" si="125"/>
        <v>0</v>
      </c>
      <c r="CQ123" s="173">
        <f t="shared" ca="1" si="125"/>
        <v>0</v>
      </c>
      <c r="CR123" s="173">
        <f t="shared" ca="1" si="125"/>
        <v>0</v>
      </c>
      <c r="CS123" s="173">
        <f t="shared" ca="1" si="125"/>
        <v>0</v>
      </c>
      <c r="CT123" s="173">
        <f t="shared" ca="1" si="125"/>
        <v>0</v>
      </c>
      <c r="CU123" s="173">
        <f t="shared" ca="1" si="125"/>
        <v>0</v>
      </c>
      <c r="CV123" s="173">
        <f t="shared" ca="1" si="125"/>
        <v>0</v>
      </c>
      <c r="CW123" s="173">
        <f t="shared" ca="1" si="125"/>
        <v>0</v>
      </c>
      <c r="CX123" s="173">
        <f t="shared" ca="1" si="125"/>
        <v>0</v>
      </c>
      <c r="CY123" s="173">
        <f t="shared" ca="1" si="125"/>
        <v>0</v>
      </c>
      <c r="CZ123" s="173">
        <f t="shared" ca="1" si="125"/>
        <v>0</v>
      </c>
      <c r="DA123" s="173">
        <f t="shared" ca="1" si="125"/>
        <v>0</v>
      </c>
      <c r="DB123" s="173">
        <f t="shared" ca="1" si="125"/>
        <v>0</v>
      </c>
      <c r="DC123" s="173">
        <f t="shared" ca="1" si="125"/>
        <v>0</v>
      </c>
      <c r="DE123" s="113"/>
    </row>
    <row r="124" spans="1:111" hidden="1">
      <c r="A124" s="68">
        <v>112</v>
      </c>
      <c r="B124" s="240" t="str">
        <f t="shared" ca="1" si="71"/>
        <v>H.2.1.</v>
      </c>
      <c r="C124" s="241" t="str">
        <f t="shared" ca="1" si="72"/>
        <v>Veiklos pajamos 1 (privataus ir NVO sektoriaus)</v>
      </c>
      <c r="D124" s="220"/>
      <c r="E124" s="242">
        <f t="shared" ca="1" si="73"/>
        <v>0.05</v>
      </c>
      <c r="F124" s="171">
        <f ca="1">H124+NPV(FD,I124:INDEX(I124:DC124,PAL))</f>
        <v>0</v>
      </c>
      <c r="G124" s="171">
        <f ca="1">SUMIF($H$5:$DC$5,"&lt;="&amp;PAL,$H124:$DC124)</f>
        <v>0</v>
      </c>
      <c r="H124" s="243">
        <f ca="1">OFFSET(INDIRECT("'"&amp;Opt_alt&amp;"'!H12"),$A124,H$5)*$DF124</f>
        <v>0</v>
      </c>
      <c r="I124" s="243">
        <f t="shared" ref="H124:W139" ca="1" si="126">OFFSET(INDIRECT("'"&amp;Opt_alt&amp;"'!H12"),$A124,I$5)*$DF124</f>
        <v>0</v>
      </c>
      <c r="J124" s="243">
        <f t="shared" ca="1" si="126"/>
        <v>0</v>
      </c>
      <c r="K124" s="243">
        <f t="shared" ca="1" si="126"/>
        <v>0</v>
      </c>
      <c r="L124" s="243">
        <f t="shared" ca="1" si="126"/>
        <v>0</v>
      </c>
      <c r="M124" s="243">
        <f t="shared" ca="1" si="126"/>
        <v>0</v>
      </c>
      <c r="N124" s="243">
        <f t="shared" ca="1" si="126"/>
        <v>0</v>
      </c>
      <c r="O124" s="243">
        <f t="shared" ca="1" si="126"/>
        <v>0</v>
      </c>
      <c r="P124" s="243">
        <f t="shared" ca="1" si="126"/>
        <v>0</v>
      </c>
      <c r="Q124" s="243">
        <f t="shared" ca="1" si="126"/>
        <v>0</v>
      </c>
      <c r="R124" s="243">
        <f t="shared" ca="1" si="126"/>
        <v>0</v>
      </c>
      <c r="S124" s="243">
        <f t="shared" ca="1" si="126"/>
        <v>0</v>
      </c>
      <c r="T124" s="243">
        <f t="shared" ca="1" si="126"/>
        <v>0</v>
      </c>
      <c r="U124" s="243">
        <f t="shared" ca="1" si="126"/>
        <v>0</v>
      </c>
      <c r="V124" s="243">
        <f t="shared" ca="1" si="126"/>
        <v>0</v>
      </c>
      <c r="W124" s="243">
        <f t="shared" ca="1" si="126"/>
        <v>0</v>
      </c>
      <c r="X124" s="243">
        <f t="shared" ref="X124:CD127" ca="1" si="127">OFFSET(INDIRECT("'"&amp;Opt_alt&amp;"'!H12"),$A124,X$5)*$DF124</f>
        <v>0</v>
      </c>
      <c r="Y124" s="243">
        <f t="shared" ca="1" si="127"/>
        <v>0</v>
      </c>
      <c r="Z124" s="243">
        <f t="shared" ca="1" si="127"/>
        <v>0</v>
      </c>
      <c r="AA124" s="243">
        <f t="shared" ca="1" si="127"/>
        <v>0</v>
      </c>
      <c r="AB124" s="243">
        <f t="shared" ca="1" si="127"/>
        <v>0</v>
      </c>
      <c r="AC124" s="243">
        <f t="shared" ca="1" si="127"/>
        <v>0</v>
      </c>
      <c r="AD124" s="243">
        <f t="shared" ca="1" si="127"/>
        <v>0</v>
      </c>
      <c r="AE124" s="243">
        <f t="shared" ca="1" si="127"/>
        <v>0</v>
      </c>
      <c r="AF124" s="243">
        <f t="shared" ca="1" si="127"/>
        <v>0</v>
      </c>
      <c r="AG124" s="243">
        <f t="shared" ca="1" si="127"/>
        <v>0</v>
      </c>
      <c r="AH124" s="243">
        <f t="shared" ca="1" si="127"/>
        <v>0</v>
      </c>
      <c r="AI124" s="243">
        <f t="shared" ca="1" si="127"/>
        <v>0</v>
      </c>
      <c r="AJ124" s="243">
        <f t="shared" ca="1" si="127"/>
        <v>0</v>
      </c>
      <c r="AK124" s="243">
        <f t="shared" ca="1" si="127"/>
        <v>0</v>
      </c>
      <c r="AL124" s="243">
        <f t="shared" ca="1" si="127"/>
        <v>0</v>
      </c>
      <c r="AM124" s="243">
        <f t="shared" ca="1" si="127"/>
        <v>0</v>
      </c>
      <c r="AN124" s="243">
        <f t="shared" ca="1" si="127"/>
        <v>0</v>
      </c>
      <c r="AO124" s="243">
        <f t="shared" ca="1" si="127"/>
        <v>0</v>
      </c>
      <c r="AP124" s="243">
        <f t="shared" ca="1" si="127"/>
        <v>0</v>
      </c>
      <c r="AQ124" s="243">
        <f t="shared" ca="1" si="127"/>
        <v>0</v>
      </c>
      <c r="AR124" s="243">
        <f t="shared" ca="1" si="127"/>
        <v>0</v>
      </c>
      <c r="AS124" s="243">
        <f t="shared" ca="1" si="127"/>
        <v>0</v>
      </c>
      <c r="AT124" s="243">
        <f t="shared" ca="1" si="127"/>
        <v>0</v>
      </c>
      <c r="AU124" s="243">
        <f t="shared" ca="1" si="127"/>
        <v>0</v>
      </c>
      <c r="AV124" s="243">
        <f t="shared" ca="1" si="127"/>
        <v>0</v>
      </c>
      <c r="AW124" s="243">
        <f t="shared" ca="1" si="127"/>
        <v>0</v>
      </c>
      <c r="AX124" s="243">
        <f t="shared" ca="1" si="127"/>
        <v>0</v>
      </c>
      <c r="AY124" s="243">
        <f t="shared" ca="1" si="127"/>
        <v>0</v>
      </c>
      <c r="AZ124" s="243">
        <f t="shared" ca="1" si="127"/>
        <v>0</v>
      </c>
      <c r="BA124" s="243">
        <f t="shared" ca="1" si="127"/>
        <v>0</v>
      </c>
      <c r="BB124" s="243">
        <f t="shared" ca="1" si="127"/>
        <v>0</v>
      </c>
      <c r="BC124" s="243">
        <f t="shared" ca="1" si="127"/>
        <v>0</v>
      </c>
      <c r="BD124" s="243">
        <f t="shared" ca="1" si="127"/>
        <v>0</v>
      </c>
      <c r="BE124" s="243">
        <f t="shared" ca="1" si="127"/>
        <v>0</v>
      </c>
      <c r="BF124" s="243">
        <f t="shared" ca="1" si="127"/>
        <v>0</v>
      </c>
      <c r="BG124" s="243">
        <f t="shared" ca="1" si="127"/>
        <v>0</v>
      </c>
      <c r="BH124" s="243">
        <f t="shared" ca="1" si="127"/>
        <v>0</v>
      </c>
      <c r="BI124" s="243">
        <f t="shared" ca="1" si="127"/>
        <v>0</v>
      </c>
      <c r="BJ124" s="243">
        <f t="shared" ca="1" si="127"/>
        <v>0</v>
      </c>
      <c r="BK124" s="243">
        <f t="shared" ca="1" si="127"/>
        <v>0</v>
      </c>
      <c r="BL124" s="243">
        <f t="shared" ca="1" si="127"/>
        <v>0</v>
      </c>
      <c r="BM124" s="243">
        <f t="shared" ca="1" si="127"/>
        <v>0</v>
      </c>
      <c r="BN124" s="243">
        <f t="shared" ca="1" si="127"/>
        <v>0</v>
      </c>
      <c r="BO124" s="243">
        <f t="shared" ca="1" si="127"/>
        <v>0</v>
      </c>
      <c r="BP124" s="243">
        <f t="shared" ca="1" si="127"/>
        <v>0</v>
      </c>
      <c r="BQ124" s="243">
        <f t="shared" ca="1" si="127"/>
        <v>0</v>
      </c>
      <c r="BR124" s="243">
        <f t="shared" ca="1" si="127"/>
        <v>0</v>
      </c>
      <c r="BS124" s="243">
        <f t="shared" ca="1" si="127"/>
        <v>0</v>
      </c>
      <c r="BT124" s="243">
        <f t="shared" ca="1" si="127"/>
        <v>0</v>
      </c>
      <c r="BU124" s="243">
        <f t="shared" ca="1" si="122"/>
        <v>0</v>
      </c>
      <c r="BV124" s="243">
        <f t="shared" ca="1" si="122"/>
        <v>0</v>
      </c>
      <c r="BW124" s="243">
        <f t="shared" ca="1" si="122"/>
        <v>0</v>
      </c>
      <c r="BX124" s="243">
        <f t="shared" ca="1" si="122"/>
        <v>0</v>
      </c>
      <c r="BY124" s="243">
        <f t="shared" ca="1" si="122"/>
        <v>0</v>
      </c>
      <c r="BZ124" s="243">
        <f t="shared" ca="1" si="122"/>
        <v>0</v>
      </c>
      <c r="CA124" s="243">
        <f t="shared" ca="1" si="122"/>
        <v>0</v>
      </c>
      <c r="CB124" s="243">
        <f t="shared" ca="1" si="122"/>
        <v>0</v>
      </c>
      <c r="CC124" s="243">
        <f t="shared" ca="1" si="122"/>
        <v>0</v>
      </c>
      <c r="CD124" s="243">
        <f t="shared" ca="1" si="122"/>
        <v>0</v>
      </c>
      <c r="CE124" s="243">
        <f t="shared" ca="1" si="122"/>
        <v>0</v>
      </c>
      <c r="CF124" s="243">
        <f t="shared" ca="1" si="122"/>
        <v>0</v>
      </c>
      <c r="CG124" s="243">
        <f t="shared" ca="1" si="122"/>
        <v>0</v>
      </c>
      <c r="CH124" s="243">
        <f t="shared" ca="1" si="122"/>
        <v>0</v>
      </c>
      <c r="CI124" s="243">
        <f t="shared" ca="1" si="122"/>
        <v>0</v>
      </c>
      <c r="CJ124" s="243">
        <f t="shared" ca="1" si="121"/>
        <v>0</v>
      </c>
      <c r="CK124" s="243">
        <f t="shared" ca="1" si="121"/>
        <v>0</v>
      </c>
      <c r="CL124" s="243">
        <f t="shared" ca="1" si="121"/>
        <v>0</v>
      </c>
      <c r="CM124" s="243">
        <f t="shared" ca="1" si="121"/>
        <v>0</v>
      </c>
      <c r="CN124" s="243">
        <f t="shared" ca="1" si="121"/>
        <v>0</v>
      </c>
      <c r="CO124" s="243">
        <f t="shared" ca="1" si="121"/>
        <v>0</v>
      </c>
      <c r="CP124" s="243">
        <f t="shared" ca="1" si="121"/>
        <v>0</v>
      </c>
      <c r="CQ124" s="243">
        <f t="shared" ca="1" si="121"/>
        <v>0</v>
      </c>
      <c r="CR124" s="243">
        <f t="shared" ca="1" si="121"/>
        <v>0</v>
      </c>
      <c r="CS124" s="243">
        <f t="shared" ca="1" si="121"/>
        <v>0</v>
      </c>
      <c r="CT124" s="243">
        <f t="shared" ca="1" si="121"/>
        <v>0</v>
      </c>
      <c r="CU124" s="243">
        <f t="shared" ca="1" si="121"/>
        <v>0</v>
      </c>
      <c r="CV124" s="243">
        <f t="shared" ca="1" si="121"/>
        <v>0</v>
      </c>
      <c r="CW124" s="243">
        <f t="shared" ca="1" si="121"/>
        <v>0</v>
      </c>
      <c r="CX124" s="243">
        <f t="shared" ca="1" si="121"/>
        <v>0</v>
      </c>
      <c r="CY124" s="243">
        <f t="shared" ca="1" si="121"/>
        <v>0</v>
      </c>
      <c r="CZ124" s="243">
        <f t="shared" ca="1" si="121"/>
        <v>0</v>
      </c>
      <c r="DA124" s="243">
        <f t="shared" ca="1" si="121"/>
        <v>0</v>
      </c>
      <c r="DB124" s="243">
        <f t="shared" ca="1" si="121"/>
        <v>0</v>
      </c>
      <c r="DC124" s="243">
        <f t="shared" ca="1" si="121"/>
        <v>0</v>
      </c>
      <c r="DE124" s="113" t="str">
        <f t="shared" ca="1" si="75"/>
        <v>H.2.1.</v>
      </c>
      <c r="DF124">
        <f t="shared" ca="1" si="120"/>
        <v>1</v>
      </c>
      <c r="DG124">
        <f t="shared" ca="1" si="97"/>
        <v>5</v>
      </c>
    </row>
    <row r="125" spans="1:111" hidden="1">
      <c r="A125" s="68">
        <v>113</v>
      </c>
      <c r="B125" s="240" t="str">
        <f t="shared" ca="1" si="71"/>
        <v>H.2.2.</v>
      </c>
      <c r="C125" s="241" t="str">
        <f t="shared" ca="1" si="72"/>
        <v>Veiklos pajamos 2 (privataus ir NVO sektoriaus)</v>
      </c>
      <c r="D125" s="220"/>
      <c r="E125" s="242">
        <f t="shared" ca="1" si="73"/>
        <v>0.21</v>
      </c>
      <c r="F125" s="171">
        <f ca="1">H125+NPV(FD,I125:INDEX(I125:DC125,PAL))</f>
        <v>0</v>
      </c>
      <c r="G125" s="171">
        <f ca="1">SUMIF($H$5:$DC$5,"&lt;="&amp;PAL,$H125:$DC125)</f>
        <v>0</v>
      </c>
      <c r="H125" s="243">
        <f ca="1">OFFSET(INDIRECT("'"&amp;Opt_alt&amp;"'!H12"),$A125,H$5)*$DF125</f>
        <v>0</v>
      </c>
      <c r="I125" s="243">
        <f t="shared" ca="1" si="126"/>
        <v>0</v>
      </c>
      <c r="J125" s="243">
        <f t="shared" ca="1" si="126"/>
        <v>0</v>
      </c>
      <c r="K125" s="243">
        <f t="shared" ca="1" si="126"/>
        <v>0</v>
      </c>
      <c r="L125" s="243">
        <f t="shared" ca="1" si="126"/>
        <v>0</v>
      </c>
      <c r="M125" s="243">
        <f t="shared" ca="1" si="126"/>
        <v>0</v>
      </c>
      <c r="N125" s="243">
        <f t="shared" ca="1" si="126"/>
        <v>0</v>
      </c>
      <c r="O125" s="243">
        <f t="shared" ca="1" si="126"/>
        <v>0</v>
      </c>
      <c r="P125" s="243">
        <f t="shared" ca="1" si="126"/>
        <v>0</v>
      </c>
      <c r="Q125" s="243">
        <f t="shared" ca="1" si="126"/>
        <v>0</v>
      </c>
      <c r="R125" s="243">
        <f t="shared" ca="1" si="126"/>
        <v>0</v>
      </c>
      <c r="S125" s="243">
        <f t="shared" ca="1" si="126"/>
        <v>0</v>
      </c>
      <c r="T125" s="243">
        <f t="shared" ca="1" si="126"/>
        <v>0</v>
      </c>
      <c r="U125" s="243">
        <f t="shared" ca="1" si="126"/>
        <v>0</v>
      </c>
      <c r="V125" s="243">
        <f t="shared" ca="1" si="126"/>
        <v>0</v>
      </c>
      <c r="W125" s="243">
        <f t="shared" ca="1" si="126"/>
        <v>0</v>
      </c>
      <c r="X125" s="243">
        <f t="shared" ca="1" si="127"/>
        <v>0</v>
      </c>
      <c r="Y125" s="243">
        <f t="shared" ca="1" si="127"/>
        <v>0</v>
      </c>
      <c r="Z125" s="243">
        <f t="shared" ca="1" si="127"/>
        <v>0</v>
      </c>
      <c r="AA125" s="243">
        <f t="shared" ca="1" si="127"/>
        <v>0</v>
      </c>
      <c r="AB125" s="243">
        <f t="shared" ca="1" si="127"/>
        <v>0</v>
      </c>
      <c r="AC125" s="243">
        <f t="shared" ca="1" si="127"/>
        <v>0</v>
      </c>
      <c r="AD125" s="243">
        <f t="shared" ca="1" si="127"/>
        <v>0</v>
      </c>
      <c r="AE125" s="243">
        <f t="shared" ca="1" si="127"/>
        <v>0</v>
      </c>
      <c r="AF125" s="243">
        <f t="shared" ca="1" si="127"/>
        <v>0</v>
      </c>
      <c r="AG125" s="243">
        <f t="shared" ca="1" si="127"/>
        <v>0</v>
      </c>
      <c r="AH125" s="243">
        <f t="shared" ca="1" si="127"/>
        <v>0</v>
      </c>
      <c r="AI125" s="243">
        <f t="shared" ca="1" si="127"/>
        <v>0</v>
      </c>
      <c r="AJ125" s="243">
        <f t="shared" ca="1" si="127"/>
        <v>0</v>
      </c>
      <c r="AK125" s="243">
        <f t="shared" ca="1" si="127"/>
        <v>0</v>
      </c>
      <c r="AL125" s="243">
        <f t="shared" ca="1" si="127"/>
        <v>0</v>
      </c>
      <c r="AM125" s="243">
        <f t="shared" ca="1" si="127"/>
        <v>0</v>
      </c>
      <c r="AN125" s="243">
        <f t="shared" ca="1" si="127"/>
        <v>0</v>
      </c>
      <c r="AO125" s="243">
        <f t="shared" ca="1" si="127"/>
        <v>0</v>
      </c>
      <c r="AP125" s="243">
        <f t="shared" ca="1" si="127"/>
        <v>0</v>
      </c>
      <c r="AQ125" s="243">
        <f t="shared" ca="1" si="127"/>
        <v>0</v>
      </c>
      <c r="AR125" s="243">
        <f t="shared" ca="1" si="127"/>
        <v>0</v>
      </c>
      <c r="AS125" s="243">
        <f t="shared" ca="1" si="127"/>
        <v>0</v>
      </c>
      <c r="AT125" s="243">
        <f t="shared" ca="1" si="127"/>
        <v>0</v>
      </c>
      <c r="AU125" s="243">
        <f t="shared" ca="1" si="127"/>
        <v>0</v>
      </c>
      <c r="AV125" s="243">
        <f t="shared" ca="1" si="127"/>
        <v>0</v>
      </c>
      <c r="AW125" s="243">
        <f t="shared" ca="1" si="127"/>
        <v>0</v>
      </c>
      <c r="AX125" s="243">
        <f t="shared" ca="1" si="127"/>
        <v>0</v>
      </c>
      <c r="AY125" s="243">
        <f t="shared" ca="1" si="127"/>
        <v>0</v>
      </c>
      <c r="AZ125" s="243">
        <f t="shared" ca="1" si="127"/>
        <v>0</v>
      </c>
      <c r="BA125" s="243">
        <f t="shared" ca="1" si="127"/>
        <v>0</v>
      </c>
      <c r="BB125" s="243">
        <f t="shared" ca="1" si="127"/>
        <v>0</v>
      </c>
      <c r="BC125" s="243">
        <f t="shared" ca="1" si="127"/>
        <v>0</v>
      </c>
      <c r="BD125" s="243">
        <f t="shared" ca="1" si="127"/>
        <v>0</v>
      </c>
      <c r="BE125" s="243">
        <f t="shared" ca="1" si="127"/>
        <v>0</v>
      </c>
      <c r="BF125" s="243">
        <f t="shared" ca="1" si="127"/>
        <v>0</v>
      </c>
      <c r="BG125" s="243">
        <f t="shared" ca="1" si="127"/>
        <v>0</v>
      </c>
      <c r="BH125" s="243">
        <f t="shared" ca="1" si="127"/>
        <v>0</v>
      </c>
      <c r="BI125" s="243">
        <f t="shared" ca="1" si="127"/>
        <v>0</v>
      </c>
      <c r="BJ125" s="243">
        <f t="shared" ca="1" si="127"/>
        <v>0</v>
      </c>
      <c r="BK125" s="243">
        <f t="shared" ca="1" si="127"/>
        <v>0</v>
      </c>
      <c r="BL125" s="243">
        <f t="shared" ca="1" si="127"/>
        <v>0</v>
      </c>
      <c r="BM125" s="243">
        <f t="shared" ca="1" si="127"/>
        <v>0</v>
      </c>
      <c r="BN125" s="243">
        <f t="shared" ca="1" si="127"/>
        <v>0</v>
      </c>
      <c r="BO125" s="243">
        <f t="shared" ca="1" si="127"/>
        <v>0</v>
      </c>
      <c r="BP125" s="243">
        <f t="shared" ca="1" si="127"/>
        <v>0</v>
      </c>
      <c r="BQ125" s="243">
        <f t="shared" ca="1" si="127"/>
        <v>0</v>
      </c>
      <c r="BR125" s="243">
        <f t="shared" ca="1" si="127"/>
        <v>0</v>
      </c>
      <c r="BS125" s="243">
        <f t="shared" ca="1" si="127"/>
        <v>0</v>
      </c>
      <c r="BT125" s="243">
        <f t="shared" ca="1" si="127"/>
        <v>0</v>
      </c>
      <c r="BU125" s="243">
        <f t="shared" ca="1" si="122"/>
        <v>0</v>
      </c>
      <c r="BV125" s="243">
        <f t="shared" ca="1" si="122"/>
        <v>0</v>
      </c>
      <c r="BW125" s="243">
        <f t="shared" ca="1" si="122"/>
        <v>0</v>
      </c>
      <c r="BX125" s="243">
        <f t="shared" ca="1" si="122"/>
        <v>0</v>
      </c>
      <c r="BY125" s="243">
        <f t="shared" ca="1" si="122"/>
        <v>0</v>
      </c>
      <c r="BZ125" s="243">
        <f t="shared" ca="1" si="122"/>
        <v>0</v>
      </c>
      <c r="CA125" s="243">
        <f t="shared" ca="1" si="122"/>
        <v>0</v>
      </c>
      <c r="CB125" s="243">
        <f t="shared" ca="1" si="122"/>
        <v>0</v>
      </c>
      <c r="CC125" s="243">
        <f t="shared" ca="1" si="122"/>
        <v>0</v>
      </c>
      <c r="CD125" s="243">
        <f t="shared" ca="1" si="122"/>
        <v>0</v>
      </c>
      <c r="CE125" s="243">
        <f t="shared" ca="1" si="122"/>
        <v>0</v>
      </c>
      <c r="CF125" s="243">
        <f t="shared" ca="1" si="122"/>
        <v>0</v>
      </c>
      <c r="CG125" s="243">
        <f t="shared" ca="1" si="122"/>
        <v>0</v>
      </c>
      <c r="CH125" s="243">
        <f t="shared" ca="1" si="122"/>
        <v>0</v>
      </c>
      <c r="CI125" s="243">
        <f t="shared" ca="1" si="122"/>
        <v>0</v>
      </c>
      <c r="CJ125" s="243">
        <f t="shared" ca="1" si="121"/>
        <v>0</v>
      </c>
      <c r="CK125" s="243">
        <f t="shared" ca="1" si="121"/>
        <v>0</v>
      </c>
      <c r="CL125" s="243">
        <f t="shared" ca="1" si="121"/>
        <v>0</v>
      </c>
      <c r="CM125" s="243">
        <f t="shared" ca="1" si="121"/>
        <v>0</v>
      </c>
      <c r="CN125" s="243">
        <f t="shared" ca="1" si="121"/>
        <v>0</v>
      </c>
      <c r="CO125" s="243">
        <f t="shared" ca="1" si="121"/>
        <v>0</v>
      </c>
      <c r="CP125" s="243">
        <f t="shared" ca="1" si="121"/>
        <v>0</v>
      </c>
      <c r="CQ125" s="243">
        <f t="shared" ca="1" si="121"/>
        <v>0</v>
      </c>
      <c r="CR125" s="243">
        <f t="shared" ca="1" si="121"/>
        <v>0</v>
      </c>
      <c r="CS125" s="243">
        <f t="shared" ca="1" si="121"/>
        <v>0</v>
      </c>
      <c r="CT125" s="243">
        <f t="shared" ca="1" si="121"/>
        <v>0</v>
      </c>
      <c r="CU125" s="243">
        <f t="shared" ca="1" si="121"/>
        <v>0</v>
      </c>
      <c r="CV125" s="243">
        <f t="shared" ca="1" si="121"/>
        <v>0</v>
      </c>
      <c r="CW125" s="243">
        <f t="shared" ca="1" si="121"/>
        <v>0</v>
      </c>
      <c r="CX125" s="243">
        <f t="shared" ca="1" si="121"/>
        <v>0</v>
      </c>
      <c r="CY125" s="243">
        <f t="shared" ca="1" si="121"/>
        <v>0</v>
      </c>
      <c r="CZ125" s="243">
        <f t="shared" ca="1" si="121"/>
        <v>0</v>
      </c>
      <c r="DA125" s="243">
        <f t="shared" ca="1" si="121"/>
        <v>0</v>
      </c>
      <c r="DB125" s="243">
        <f t="shared" ca="1" si="121"/>
        <v>0</v>
      </c>
      <c r="DC125" s="243">
        <f t="shared" ca="1" si="121"/>
        <v>0</v>
      </c>
      <c r="DE125" s="113" t="str">
        <f t="shared" ca="1" si="75"/>
        <v>H.2.2.</v>
      </c>
      <c r="DF125">
        <f t="shared" ca="1" si="120"/>
        <v>1</v>
      </c>
      <c r="DG125">
        <f t="shared" ca="1" si="97"/>
        <v>21</v>
      </c>
    </row>
    <row r="126" spans="1:111" hidden="1">
      <c r="A126" s="68">
        <v>114</v>
      </c>
      <c r="B126" s="240" t="str">
        <f t="shared" ca="1" si="71"/>
        <v>H.2.3.</v>
      </c>
      <c r="C126" s="241" t="str">
        <f t="shared" ca="1" si="72"/>
        <v>Veiklos pajamos 3 (privataus ir NVO sektoriaus)</v>
      </c>
      <c r="D126" s="237"/>
      <c r="E126" s="242" t="str">
        <f t="shared" ca="1" si="73"/>
        <v/>
      </c>
      <c r="F126" s="171">
        <f ca="1">H126+NPV(FD,I126:INDEX(I126:DC126,PAL))</f>
        <v>0</v>
      </c>
      <c r="G126" s="171">
        <f ca="1">SUMIF($H$5:$DC$5,"&lt;="&amp;PAL,$H126:$DC126)</f>
        <v>0</v>
      </c>
      <c r="H126" s="243">
        <f ca="1">OFFSET(INDIRECT("'"&amp;Opt_alt&amp;"'!H12"),$A126,H$5)*$DF126</f>
        <v>0</v>
      </c>
      <c r="I126" s="243">
        <f t="shared" ca="1" si="126"/>
        <v>0</v>
      </c>
      <c r="J126" s="243">
        <f t="shared" ca="1" si="126"/>
        <v>0</v>
      </c>
      <c r="K126" s="243">
        <f t="shared" ca="1" si="126"/>
        <v>0</v>
      </c>
      <c r="L126" s="243">
        <f t="shared" ca="1" si="126"/>
        <v>0</v>
      </c>
      <c r="M126" s="243">
        <f t="shared" ca="1" si="126"/>
        <v>0</v>
      </c>
      <c r="N126" s="243">
        <f t="shared" ca="1" si="126"/>
        <v>0</v>
      </c>
      <c r="O126" s="243">
        <f t="shared" ca="1" si="126"/>
        <v>0</v>
      </c>
      <c r="P126" s="243">
        <f t="shared" ca="1" si="126"/>
        <v>0</v>
      </c>
      <c r="Q126" s="243">
        <f t="shared" ca="1" si="126"/>
        <v>0</v>
      </c>
      <c r="R126" s="243">
        <f t="shared" ca="1" si="126"/>
        <v>0</v>
      </c>
      <c r="S126" s="243">
        <f t="shared" ca="1" si="126"/>
        <v>0</v>
      </c>
      <c r="T126" s="243">
        <f t="shared" ca="1" si="126"/>
        <v>0</v>
      </c>
      <c r="U126" s="243">
        <f t="shared" ca="1" si="126"/>
        <v>0</v>
      </c>
      <c r="V126" s="243">
        <f t="shared" ca="1" si="126"/>
        <v>0</v>
      </c>
      <c r="W126" s="243">
        <f t="shared" ca="1" si="126"/>
        <v>0</v>
      </c>
      <c r="X126" s="243">
        <f t="shared" ca="1" si="127"/>
        <v>0</v>
      </c>
      <c r="Y126" s="243">
        <f t="shared" ca="1" si="127"/>
        <v>0</v>
      </c>
      <c r="Z126" s="243">
        <f t="shared" ca="1" si="127"/>
        <v>0</v>
      </c>
      <c r="AA126" s="243">
        <f t="shared" ca="1" si="127"/>
        <v>0</v>
      </c>
      <c r="AB126" s="243">
        <f t="shared" ca="1" si="127"/>
        <v>0</v>
      </c>
      <c r="AC126" s="243">
        <f t="shared" ca="1" si="127"/>
        <v>0</v>
      </c>
      <c r="AD126" s="243">
        <f t="shared" ca="1" si="127"/>
        <v>0</v>
      </c>
      <c r="AE126" s="243">
        <f t="shared" ca="1" si="127"/>
        <v>0</v>
      </c>
      <c r="AF126" s="243">
        <f t="shared" ca="1" si="127"/>
        <v>0</v>
      </c>
      <c r="AG126" s="243">
        <f t="shared" ca="1" si="127"/>
        <v>0</v>
      </c>
      <c r="AH126" s="243">
        <f t="shared" ca="1" si="127"/>
        <v>0</v>
      </c>
      <c r="AI126" s="243">
        <f t="shared" ca="1" si="127"/>
        <v>0</v>
      </c>
      <c r="AJ126" s="243">
        <f t="shared" ca="1" si="127"/>
        <v>0</v>
      </c>
      <c r="AK126" s="243">
        <f t="shared" ca="1" si="127"/>
        <v>0</v>
      </c>
      <c r="AL126" s="243">
        <f t="shared" ca="1" si="127"/>
        <v>0</v>
      </c>
      <c r="AM126" s="243">
        <f t="shared" ca="1" si="127"/>
        <v>0</v>
      </c>
      <c r="AN126" s="243">
        <f t="shared" ca="1" si="127"/>
        <v>0</v>
      </c>
      <c r="AO126" s="243">
        <f t="shared" ca="1" si="127"/>
        <v>0</v>
      </c>
      <c r="AP126" s="243">
        <f t="shared" ca="1" si="127"/>
        <v>0</v>
      </c>
      <c r="AQ126" s="243">
        <f t="shared" ca="1" si="127"/>
        <v>0</v>
      </c>
      <c r="AR126" s="243">
        <f t="shared" ca="1" si="127"/>
        <v>0</v>
      </c>
      <c r="AS126" s="243">
        <f t="shared" ca="1" si="127"/>
        <v>0</v>
      </c>
      <c r="AT126" s="243">
        <f t="shared" ca="1" si="127"/>
        <v>0</v>
      </c>
      <c r="AU126" s="243">
        <f t="shared" ca="1" si="127"/>
        <v>0</v>
      </c>
      <c r="AV126" s="243">
        <f t="shared" ca="1" si="127"/>
        <v>0</v>
      </c>
      <c r="AW126" s="243">
        <f t="shared" ca="1" si="127"/>
        <v>0</v>
      </c>
      <c r="AX126" s="243">
        <f t="shared" ca="1" si="127"/>
        <v>0</v>
      </c>
      <c r="AY126" s="243">
        <f t="shared" ca="1" si="127"/>
        <v>0</v>
      </c>
      <c r="AZ126" s="243">
        <f t="shared" ca="1" si="127"/>
        <v>0</v>
      </c>
      <c r="BA126" s="243">
        <f t="shared" ca="1" si="127"/>
        <v>0</v>
      </c>
      <c r="BB126" s="243">
        <f t="shared" ca="1" si="127"/>
        <v>0</v>
      </c>
      <c r="BC126" s="243">
        <f t="shared" ca="1" si="127"/>
        <v>0</v>
      </c>
      <c r="BD126" s="243">
        <f t="shared" ca="1" si="127"/>
        <v>0</v>
      </c>
      <c r="BE126" s="243">
        <f t="shared" ca="1" si="127"/>
        <v>0</v>
      </c>
      <c r="BF126" s="243">
        <f t="shared" ca="1" si="127"/>
        <v>0</v>
      </c>
      <c r="BG126" s="243">
        <f t="shared" ca="1" si="127"/>
        <v>0</v>
      </c>
      <c r="BH126" s="243">
        <f t="shared" ca="1" si="127"/>
        <v>0</v>
      </c>
      <c r="BI126" s="243">
        <f t="shared" ca="1" si="127"/>
        <v>0</v>
      </c>
      <c r="BJ126" s="243">
        <f t="shared" ca="1" si="127"/>
        <v>0</v>
      </c>
      <c r="BK126" s="243">
        <f t="shared" ca="1" si="127"/>
        <v>0</v>
      </c>
      <c r="BL126" s="243">
        <f t="shared" ca="1" si="127"/>
        <v>0</v>
      </c>
      <c r="BM126" s="243">
        <f t="shared" ca="1" si="127"/>
        <v>0</v>
      </c>
      <c r="BN126" s="243">
        <f t="shared" ca="1" si="127"/>
        <v>0</v>
      </c>
      <c r="BO126" s="243">
        <f t="shared" ca="1" si="127"/>
        <v>0</v>
      </c>
      <c r="BP126" s="243">
        <f t="shared" ca="1" si="127"/>
        <v>0</v>
      </c>
      <c r="BQ126" s="243">
        <f t="shared" ca="1" si="127"/>
        <v>0</v>
      </c>
      <c r="BR126" s="243">
        <f t="shared" ca="1" si="127"/>
        <v>0</v>
      </c>
      <c r="BS126" s="243">
        <f t="shared" ca="1" si="127"/>
        <v>0</v>
      </c>
      <c r="BT126" s="243">
        <f t="shared" ca="1" si="127"/>
        <v>0</v>
      </c>
      <c r="BU126" s="243">
        <f t="shared" ca="1" si="122"/>
        <v>0</v>
      </c>
      <c r="BV126" s="243">
        <f t="shared" ca="1" si="122"/>
        <v>0</v>
      </c>
      <c r="BW126" s="243">
        <f t="shared" ca="1" si="122"/>
        <v>0</v>
      </c>
      <c r="BX126" s="243">
        <f t="shared" ca="1" si="122"/>
        <v>0</v>
      </c>
      <c r="BY126" s="243">
        <f t="shared" ca="1" si="122"/>
        <v>0</v>
      </c>
      <c r="BZ126" s="243">
        <f t="shared" ca="1" si="122"/>
        <v>0</v>
      </c>
      <c r="CA126" s="243">
        <f t="shared" ca="1" si="122"/>
        <v>0</v>
      </c>
      <c r="CB126" s="243">
        <f t="shared" ca="1" si="122"/>
        <v>0</v>
      </c>
      <c r="CC126" s="243">
        <f t="shared" ca="1" si="122"/>
        <v>0</v>
      </c>
      <c r="CD126" s="243">
        <f t="shared" ca="1" si="122"/>
        <v>0</v>
      </c>
      <c r="CE126" s="243">
        <f t="shared" ca="1" si="122"/>
        <v>0</v>
      </c>
      <c r="CF126" s="243">
        <f t="shared" ca="1" si="122"/>
        <v>0</v>
      </c>
      <c r="CG126" s="243">
        <f t="shared" ca="1" si="122"/>
        <v>0</v>
      </c>
      <c r="CH126" s="243">
        <f t="shared" ca="1" si="122"/>
        <v>0</v>
      </c>
      <c r="CI126" s="243">
        <f t="shared" ca="1" si="122"/>
        <v>0</v>
      </c>
      <c r="CJ126" s="243">
        <f t="shared" ca="1" si="121"/>
        <v>0</v>
      </c>
      <c r="CK126" s="243">
        <f t="shared" ca="1" si="121"/>
        <v>0</v>
      </c>
      <c r="CL126" s="243">
        <f t="shared" ca="1" si="121"/>
        <v>0</v>
      </c>
      <c r="CM126" s="243">
        <f t="shared" ca="1" si="121"/>
        <v>0</v>
      </c>
      <c r="CN126" s="243">
        <f t="shared" ca="1" si="121"/>
        <v>0</v>
      </c>
      <c r="CO126" s="243">
        <f t="shared" ca="1" si="121"/>
        <v>0</v>
      </c>
      <c r="CP126" s="243">
        <f t="shared" ca="1" si="121"/>
        <v>0</v>
      </c>
      <c r="CQ126" s="243">
        <f t="shared" ca="1" si="121"/>
        <v>0</v>
      </c>
      <c r="CR126" s="243">
        <f t="shared" ca="1" si="121"/>
        <v>0</v>
      </c>
      <c r="CS126" s="243">
        <f t="shared" ca="1" si="121"/>
        <v>0</v>
      </c>
      <c r="CT126" s="243">
        <f t="shared" ca="1" si="121"/>
        <v>0</v>
      </c>
      <c r="CU126" s="243">
        <f t="shared" ca="1" si="121"/>
        <v>0</v>
      </c>
      <c r="CV126" s="243">
        <f t="shared" ca="1" si="121"/>
        <v>0</v>
      </c>
      <c r="CW126" s="243">
        <f t="shared" ca="1" si="121"/>
        <v>0</v>
      </c>
      <c r="CX126" s="243">
        <f t="shared" ca="1" si="121"/>
        <v>0</v>
      </c>
      <c r="CY126" s="243">
        <f t="shared" ca="1" si="121"/>
        <v>0</v>
      </c>
      <c r="CZ126" s="243">
        <f t="shared" ca="1" si="121"/>
        <v>0</v>
      </c>
      <c r="DA126" s="243">
        <f t="shared" ca="1" si="121"/>
        <v>0</v>
      </c>
      <c r="DB126" s="243">
        <f t="shared" ca="1" si="121"/>
        <v>0</v>
      </c>
      <c r="DC126" s="243">
        <f t="shared" ca="1" si="121"/>
        <v>0</v>
      </c>
      <c r="DE126" s="113" t="str">
        <f t="shared" ca="1" si="75"/>
        <v>H.2.3.</v>
      </c>
      <c r="DF126">
        <f t="shared" ca="1" si="120"/>
        <v>1</v>
      </c>
      <c r="DG126">
        <f t="shared" ca="1" si="97"/>
        <v>0</v>
      </c>
    </row>
    <row r="127" spans="1:111" hidden="1">
      <c r="A127" s="68">
        <v>115</v>
      </c>
      <c r="B127" s="240" t="str">
        <f t="shared" ca="1" si="71"/>
        <v>I.</v>
      </c>
      <c r="C127" s="246" t="str">
        <f t="shared" ca="1" si="72"/>
        <v>MOKESTINĖS PAJAMOS</v>
      </c>
      <c r="D127" s="220"/>
      <c r="E127" s="242" t="str">
        <f t="shared" ca="1" si="73"/>
        <v/>
      </c>
      <c r="F127" s="171">
        <f ca="1">H127+NPV(FD,I127:INDEX(I127:DC127,PAL))</f>
        <v>0</v>
      </c>
      <c r="G127" s="171">
        <f ca="1">SUMIF($H$5:$DC$5,"&lt;="&amp;PAL,$H127:$DC127)</f>
        <v>0</v>
      </c>
      <c r="H127" s="243">
        <f t="shared" ref="H127:I127" ca="1" si="128">OFFSET(INDIRECT("'"&amp;Opt_alt&amp;"'!H12"),$A127,H$5)*$DF127</f>
        <v>0</v>
      </c>
      <c r="I127" s="243">
        <f t="shared" ca="1" si="128"/>
        <v>0</v>
      </c>
      <c r="J127" s="243">
        <f t="shared" ca="1" si="126"/>
        <v>0</v>
      </c>
      <c r="K127" s="243">
        <f t="shared" ca="1" si="126"/>
        <v>0</v>
      </c>
      <c r="L127" s="243">
        <f t="shared" ca="1" si="126"/>
        <v>0</v>
      </c>
      <c r="M127" s="243">
        <f t="shared" ca="1" si="126"/>
        <v>0</v>
      </c>
      <c r="N127" s="243">
        <f t="shared" ca="1" si="126"/>
        <v>0</v>
      </c>
      <c r="O127" s="243">
        <f t="shared" ca="1" si="126"/>
        <v>0</v>
      </c>
      <c r="P127" s="243">
        <f t="shared" ca="1" si="126"/>
        <v>0</v>
      </c>
      <c r="Q127" s="243">
        <f t="shared" ca="1" si="126"/>
        <v>0</v>
      </c>
      <c r="R127" s="243">
        <f t="shared" ca="1" si="126"/>
        <v>0</v>
      </c>
      <c r="S127" s="243">
        <f t="shared" ca="1" si="126"/>
        <v>0</v>
      </c>
      <c r="T127" s="243">
        <f t="shared" ca="1" si="126"/>
        <v>0</v>
      </c>
      <c r="U127" s="243">
        <f t="shared" ca="1" si="126"/>
        <v>0</v>
      </c>
      <c r="V127" s="243">
        <f t="shared" ca="1" si="126"/>
        <v>0</v>
      </c>
      <c r="W127" s="243">
        <f t="shared" ca="1" si="126"/>
        <v>0</v>
      </c>
      <c r="X127" s="243">
        <f t="shared" ca="1" si="127"/>
        <v>0</v>
      </c>
      <c r="Y127" s="243">
        <f t="shared" ca="1" si="127"/>
        <v>0</v>
      </c>
      <c r="Z127" s="243">
        <f t="shared" ca="1" si="127"/>
        <v>0</v>
      </c>
      <c r="AA127" s="243">
        <f t="shared" ca="1" si="127"/>
        <v>0</v>
      </c>
      <c r="AB127" s="243">
        <f t="shared" ca="1" si="127"/>
        <v>0</v>
      </c>
      <c r="AC127" s="243">
        <f t="shared" ca="1" si="127"/>
        <v>0</v>
      </c>
      <c r="AD127" s="243">
        <f t="shared" ca="1" si="127"/>
        <v>0</v>
      </c>
      <c r="AE127" s="243">
        <f t="shared" ca="1" si="127"/>
        <v>0</v>
      </c>
      <c r="AF127" s="243">
        <f t="shared" ca="1" si="127"/>
        <v>0</v>
      </c>
      <c r="AG127" s="243">
        <f t="shared" ca="1" si="127"/>
        <v>0</v>
      </c>
      <c r="AH127" s="243">
        <f t="shared" ca="1" si="127"/>
        <v>0</v>
      </c>
      <c r="AI127" s="243">
        <f t="shared" ca="1" si="127"/>
        <v>0</v>
      </c>
      <c r="AJ127" s="243">
        <f t="shared" ca="1" si="127"/>
        <v>0</v>
      </c>
      <c r="AK127" s="243">
        <f t="shared" ca="1" si="127"/>
        <v>0</v>
      </c>
      <c r="AL127" s="243">
        <f t="shared" ca="1" si="127"/>
        <v>0</v>
      </c>
      <c r="AM127" s="243">
        <f t="shared" ca="1" si="127"/>
        <v>0</v>
      </c>
      <c r="AN127" s="243">
        <f t="shared" ca="1" si="127"/>
        <v>0</v>
      </c>
      <c r="AO127" s="243">
        <f t="shared" ca="1" si="127"/>
        <v>0</v>
      </c>
      <c r="AP127" s="243">
        <f t="shared" ca="1" si="127"/>
        <v>0</v>
      </c>
      <c r="AQ127" s="243">
        <f t="shared" ca="1" si="127"/>
        <v>0</v>
      </c>
      <c r="AR127" s="243">
        <f t="shared" ca="1" si="127"/>
        <v>0</v>
      </c>
      <c r="AS127" s="243">
        <f t="shared" ca="1" si="127"/>
        <v>0</v>
      </c>
      <c r="AT127" s="243">
        <f t="shared" ca="1" si="127"/>
        <v>0</v>
      </c>
      <c r="AU127" s="243">
        <f t="shared" ca="1" si="127"/>
        <v>0</v>
      </c>
      <c r="AV127" s="243">
        <f t="shared" ca="1" si="127"/>
        <v>0</v>
      </c>
      <c r="AW127" s="243">
        <f t="shared" ca="1" si="127"/>
        <v>0</v>
      </c>
      <c r="AX127" s="243">
        <f t="shared" ca="1" si="127"/>
        <v>0</v>
      </c>
      <c r="AY127" s="243">
        <f t="shared" ca="1" si="127"/>
        <v>0</v>
      </c>
      <c r="AZ127" s="243">
        <f t="shared" ca="1" si="127"/>
        <v>0</v>
      </c>
      <c r="BA127" s="243">
        <f t="shared" ca="1" si="127"/>
        <v>0</v>
      </c>
      <c r="BB127" s="243">
        <f t="shared" ca="1" si="127"/>
        <v>0</v>
      </c>
      <c r="BC127" s="243">
        <f t="shared" ca="1" si="127"/>
        <v>0</v>
      </c>
      <c r="BD127" s="243">
        <f t="shared" ca="1" si="127"/>
        <v>0</v>
      </c>
      <c r="BE127" s="243">
        <f t="shared" ca="1" si="127"/>
        <v>0</v>
      </c>
      <c r="BF127" s="243">
        <f t="shared" ca="1" si="127"/>
        <v>0</v>
      </c>
      <c r="BG127" s="243">
        <f t="shared" ca="1" si="127"/>
        <v>0</v>
      </c>
      <c r="BH127" s="243">
        <f t="shared" ca="1" si="127"/>
        <v>0</v>
      </c>
      <c r="BI127" s="243">
        <f t="shared" ca="1" si="127"/>
        <v>0</v>
      </c>
      <c r="BJ127" s="243">
        <f t="shared" ca="1" si="127"/>
        <v>0</v>
      </c>
      <c r="BK127" s="243">
        <f t="shared" ca="1" si="127"/>
        <v>0</v>
      </c>
      <c r="BL127" s="243">
        <f t="shared" ca="1" si="127"/>
        <v>0</v>
      </c>
      <c r="BM127" s="243">
        <f t="shared" ca="1" si="127"/>
        <v>0</v>
      </c>
      <c r="BN127" s="243">
        <f t="shared" ca="1" si="127"/>
        <v>0</v>
      </c>
      <c r="BO127" s="243">
        <f t="shared" ca="1" si="127"/>
        <v>0</v>
      </c>
      <c r="BP127" s="243">
        <f t="shared" ca="1" si="127"/>
        <v>0</v>
      </c>
      <c r="BQ127" s="243">
        <f t="shared" ca="1" si="127"/>
        <v>0</v>
      </c>
      <c r="BR127" s="243">
        <f t="shared" ca="1" si="127"/>
        <v>0</v>
      </c>
      <c r="BS127" s="243">
        <f t="shared" ca="1" si="127"/>
        <v>0</v>
      </c>
      <c r="BT127" s="243">
        <f t="shared" ca="1" si="127"/>
        <v>0</v>
      </c>
      <c r="BU127" s="243">
        <f t="shared" ca="1" si="127"/>
        <v>0</v>
      </c>
      <c r="BV127" s="243">
        <f t="shared" ca="1" si="127"/>
        <v>0</v>
      </c>
      <c r="BW127" s="243">
        <f t="shared" ca="1" si="127"/>
        <v>0</v>
      </c>
      <c r="BX127" s="243">
        <f t="shared" ca="1" si="127"/>
        <v>0</v>
      </c>
      <c r="BY127" s="243">
        <f t="shared" ca="1" si="127"/>
        <v>0</v>
      </c>
      <c r="BZ127" s="243">
        <f t="shared" ca="1" si="127"/>
        <v>0</v>
      </c>
      <c r="CA127" s="243">
        <f t="shared" ca="1" si="127"/>
        <v>0</v>
      </c>
      <c r="CB127" s="243">
        <f t="shared" ca="1" si="127"/>
        <v>0</v>
      </c>
      <c r="CC127" s="243">
        <f t="shared" ca="1" si="127"/>
        <v>0</v>
      </c>
      <c r="CD127" s="243">
        <f t="shared" ca="1" si="127"/>
        <v>0</v>
      </c>
      <c r="CE127" s="243">
        <f t="shared" ca="1" si="122"/>
        <v>0</v>
      </c>
      <c r="CF127" s="243">
        <f t="shared" ca="1" si="122"/>
        <v>0</v>
      </c>
      <c r="CG127" s="243">
        <f t="shared" ref="CG127:DC127" ca="1" si="129">OFFSET(INDIRECT("'"&amp;Opt_alt&amp;"'!H12"),$A127,CG$5)*$DF127</f>
        <v>0</v>
      </c>
      <c r="CH127" s="243">
        <f t="shared" ca="1" si="129"/>
        <v>0</v>
      </c>
      <c r="CI127" s="243">
        <f t="shared" ca="1" si="129"/>
        <v>0</v>
      </c>
      <c r="CJ127" s="243">
        <f t="shared" ca="1" si="129"/>
        <v>0</v>
      </c>
      <c r="CK127" s="243">
        <f t="shared" ca="1" si="129"/>
        <v>0</v>
      </c>
      <c r="CL127" s="243">
        <f t="shared" ca="1" si="129"/>
        <v>0</v>
      </c>
      <c r="CM127" s="243">
        <f t="shared" ca="1" si="129"/>
        <v>0</v>
      </c>
      <c r="CN127" s="243">
        <f t="shared" ca="1" si="129"/>
        <v>0</v>
      </c>
      <c r="CO127" s="243">
        <f t="shared" ca="1" si="129"/>
        <v>0</v>
      </c>
      <c r="CP127" s="243">
        <f t="shared" ca="1" si="129"/>
        <v>0</v>
      </c>
      <c r="CQ127" s="243">
        <f t="shared" ca="1" si="129"/>
        <v>0</v>
      </c>
      <c r="CR127" s="243">
        <f t="shared" ca="1" si="129"/>
        <v>0</v>
      </c>
      <c r="CS127" s="243">
        <f t="shared" ca="1" si="129"/>
        <v>0</v>
      </c>
      <c r="CT127" s="243">
        <f t="shared" ca="1" si="129"/>
        <v>0</v>
      </c>
      <c r="CU127" s="243">
        <f t="shared" ca="1" si="129"/>
        <v>0</v>
      </c>
      <c r="CV127" s="243">
        <f t="shared" ca="1" si="129"/>
        <v>0</v>
      </c>
      <c r="CW127" s="243">
        <f t="shared" ca="1" si="129"/>
        <v>0</v>
      </c>
      <c r="CX127" s="243">
        <f t="shared" ca="1" si="129"/>
        <v>0</v>
      </c>
      <c r="CY127" s="243">
        <f t="shared" ca="1" si="129"/>
        <v>0</v>
      </c>
      <c r="CZ127" s="243">
        <f t="shared" ca="1" si="129"/>
        <v>0</v>
      </c>
      <c r="DA127" s="243">
        <f t="shared" ca="1" si="129"/>
        <v>0</v>
      </c>
      <c r="DB127" s="243">
        <f t="shared" ca="1" si="129"/>
        <v>0</v>
      </c>
      <c r="DC127" s="243">
        <f t="shared" ca="1" si="129"/>
        <v>0</v>
      </c>
      <c r="DE127" s="113" t="str">
        <f t="shared" ca="1" si="75"/>
        <v>I.</v>
      </c>
      <c r="DF127">
        <f ca="1">VLOOKUP(DE127,scenarijai,$DF$6,FALSE)</f>
        <v>1</v>
      </c>
    </row>
    <row r="128" spans="1:111" hidden="1">
      <c r="A128" s="68">
        <v>116</v>
      </c>
      <c r="B128" s="240" t="str">
        <f t="shared" ca="1" si="71"/>
        <v>J.</v>
      </c>
      <c r="C128" s="246" t="str">
        <f t="shared" ca="1" si="72"/>
        <v>PVM (kuris įskaičiuotas į investicijas, veiklos sąnaudas ir pajamas) BALANSAS</v>
      </c>
      <c r="D128" s="220"/>
      <c r="E128" s="242" t="str">
        <f t="shared" ca="1" si="73"/>
        <v/>
      </c>
      <c r="F128" s="173">
        <f ca="1">F129+F130-F131</f>
        <v>408311236.79742473</v>
      </c>
      <c r="G128" s="173">
        <f t="shared" ref="G128" ca="1" si="130">G129+G130-G131</f>
        <v>504755348.30322093</v>
      </c>
      <c r="H128" s="173">
        <f ca="1">H129+H130-H131</f>
        <v>0</v>
      </c>
      <c r="I128" s="173">
        <f t="shared" ref="I128:BT128" ca="1" si="131">I129+I130-I131</f>
        <v>299630.08264462807</v>
      </c>
      <c r="J128" s="173">
        <f t="shared" ca="1" si="131"/>
        <v>21312833.09504132</v>
      </c>
      <c r="K128" s="173">
        <f t="shared" ca="1" si="131"/>
        <v>61308060.844316415</v>
      </c>
      <c r="L128" s="173">
        <f t="shared" ca="1" si="131"/>
        <v>87144136.812693164</v>
      </c>
      <c r="M128" s="173">
        <f t="shared" ca="1" si="131"/>
        <v>139730474.98532134</v>
      </c>
      <c r="N128" s="173">
        <f t="shared" ca="1" si="131"/>
        <v>53799049.58677686</v>
      </c>
      <c r="O128" s="173">
        <f t="shared" ca="1" si="131"/>
        <v>61050894.719008267</v>
      </c>
      <c r="P128" s="173">
        <f t="shared" ca="1" si="131"/>
        <v>34367758.731137916</v>
      </c>
      <c r="Q128" s="173">
        <f t="shared" ca="1" si="131"/>
        <v>19851899.280991737</v>
      </c>
      <c r="R128" s="173">
        <f t="shared" ca="1" si="131"/>
        <v>14457693.842975207</v>
      </c>
      <c r="S128" s="173">
        <f t="shared" ca="1" si="131"/>
        <v>4464555.7438016525</v>
      </c>
      <c r="T128" s="173">
        <f t="shared" ca="1" si="131"/>
        <v>4008331.9586776858</v>
      </c>
      <c r="U128" s="173">
        <f t="shared" ca="1" si="131"/>
        <v>102739.11570247934</v>
      </c>
      <c r="V128" s="173">
        <f t="shared" ca="1" si="131"/>
        <v>190485.96694214878</v>
      </c>
      <c r="W128" s="173">
        <f t="shared" ca="1" si="131"/>
        <v>190485.96694214878</v>
      </c>
      <c r="X128" s="173">
        <f t="shared" ca="1" si="131"/>
        <v>190485.96694214878</v>
      </c>
      <c r="Y128" s="173">
        <f t="shared" ca="1" si="131"/>
        <v>190485.96694214878</v>
      </c>
      <c r="Z128" s="173">
        <f t="shared" ca="1" si="131"/>
        <v>190485.96694214878</v>
      </c>
      <c r="AA128" s="173">
        <f t="shared" ca="1" si="131"/>
        <v>190485.96694214878</v>
      </c>
      <c r="AB128" s="173">
        <f t="shared" ca="1" si="131"/>
        <v>190485.96694214878</v>
      </c>
      <c r="AC128" s="173">
        <f t="shared" ca="1" si="131"/>
        <v>190485.96694214878</v>
      </c>
      <c r="AD128" s="173">
        <f t="shared" ca="1" si="131"/>
        <v>190485.96694214878</v>
      </c>
      <c r="AE128" s="173">
        <f t="shared" ca="1" si="131"/>
        <v>190485.96694214878</v>
      </c>
      <c r="AF128" s="173">
        <f t="shared" ca="1" si="131"/>
        <v>190485.96694214878</v>
      </c>
      <c r="AG128" s="173">
        <f t="shared" ca="1" si="131"/>
        <v>190485.96694214878</v>
      </c>
      <c r="AH128" s="173">
        <f t="shared" ca="1" si="131"/>
        <v>190485.96694214878</v>
      </c>
      <c r="AI128" s="173">
        <f t="shared" ca="1" si="131"/>
        <v>190485.96694214878</v>
      </c>
      <c r="AJ128" s="173">
        <f t="shared" ca="1" si="131"/>
        <v>190485.96694214878</v>
      </c>
      <c r="AK128" s="173">
        <f t="shared" ca="1" si="131"/>
        <v>0</v>
      </c>
      <c r="AL128" s="173">
        <f t="shared" ca="1" si="131"/>
        <v>0</v>
      </c>
      <c r="AM128" s="173">
        <f t="shared" ca="1" si="131"/>
        <v>0</v>
      </c>
      <c r="AN128" s="173">
        <f t="shared" ca="1" si="131"/>
        <v>0</v>
      </c>
      <c r="AO128" s="173">
        <f t="shared" ca="1" si="131"/>
        <v>0</v>
      </c>
      <c r="AP128" s="173">
        <f t="shared" ca="1" si="131"/>
        <v>0</v>
      </c>
      <c r="AQ128" s="173">
        <f t="shared" ca="1" si="131"/>
        <v>0</v>
      </c>
      <c r="AR128" s="173">
        <f t="shared" ca="1" si="131"/>
        <v>0</v>
      </c>
      <c r="AS128" s="173">
        <f t="shared" ca="1" si="131"/>
        <v>0</v>
      </c>
      <c r="AT128" s="173">
        <f t="shared" ca="1" si="131"/>
        <v>0</v>
      </c>
      <c r="AU128" s="173">
        <f t="shared" ca="1" si="131"/>
        <v>0</v>
      </c>
      <c r="AV128" s="173">
        <f t="shared" ca="1" si="131"/>
        <v>0</v>
      </c>
      <c r="AW128" s="173">
        <f t="shared" ca="1" si="131"/>
        <v>0</v>
      </c>
      <c r="AX128" s="173">
        <f t="shared" ca="1" si="131"/>
        <v>0</v>
      </c>
      <c r="AY128" s="173">
        <f t="shared" ca="1" si="131"/>
        <v>0</v>
      </c>
      <c r="AZ128" s="173">
        <f t="shared" ca="1" si="131"/>
        <v>0</v>
      </c>
      <c r="BA128" s="173">
        <f t="shared" ca="1" si="131"/>
        <v>0</v>
      </c>
      <c r="BB128" s="173">
        <f t="shared" ca="1" si="131"/>
        <v>0</v>
      </c>
      <c r="BC128" s="173">
        <f t="shared" ca="1" si="131"/>
        <v>0</v>
      </c>
      <c r="BD128" s="173">
        <f t="shared" ca="1" si="131"/>
        <v>0</v>
      </c>
      <c r="BE128" s="173">
        <f t="shared" ca="1" si="131"/>
        <v>0</v>
      </c>
      <c r="BF128" s="173">
        <f t="shared" ca="1" si="131"/>
        <v>0</v>
      </c>
      <c r="BG128" s="173">
        <f t="shared" ca="1" si="131"/>
        <v>0</v>
      </c>
      <c r="BH128" s="173">
        <f t="shared" ca="1" si="131"/>
        <v>0</v>
      </c>
      <c r="BI128" s="173">
        <f t="shared" ca="1" si="131"/>
        <v>0</v>
      </c>
      <c r="BJ128" s="173">
        <f t="shared" ca="1" si="131"/>
        <v>0</v>
      </c>
      <c r="BK128" s="173">
        <f t="shared" ca="1" si="131"/>
        <v>0</v>
      </c>
      <c r="BL128" s="173">
        <f t="shared" ca="1" si="131"/>
        <v>0</v>
      </c>
      <c r="BM128" s="173">
        <f t="shared" ca="1" si="131"/>
        <v>0</v>
      </c>
      <c r="BN128" s="173">
        <f t="shared" ca="1" si="131"/>
        <v>0</v>
      </c>
      <c r="BO128" s="173">
        <f t="shared" ca="1" si="131"/>
        <v>0</v>
      </c>
      <c r="BP128" s="173">
        <f t="shared" ca="1" si="131"/>
        <v>0</v>
      </c>
      <c r="BQ128" s="173">
        <f t="shared" ca="1" si="131"/>
        <v>0</v>
      </c>
      <c r="BR128" s="173">
        <f t="shared" ca="1" si="131"/>
        <v>0</v>
      </c>
      <c r="BS128" s="173">
        <f t="shared" ca="1" si="131"/>
        <v>0</v>
      </c>
      <c r="BT128" s="173">
        <f t="shared" ca="1" si="131"/>
        <v>0</v>
      </c>
      <c r="BU128" s="173">
        <f t="shared" ref="BU128:DC128" ca="1" si="132">BU129+BU130-BU131</f>
        <v>0</v>
      </c>
      <c r="BV128" s="173">
        <f t="shared" ca="1" si="132"/>
        <v>0</v>
      </c>
      <c r="BW128" s="173">
        <f t="shared" ca="1" si="132"/>
        <v>0</v>
      </c>
      <c r="BX128" s="173">
        <f t="shared" ca="1" si="132"/>
        <v>0</v>
      </c>
      <c r="BY128" s="173">
        <f t="shared" ca="1" si="132"/>
        <v>0</v>
      </c>
      <c r="BZ128" s="173">
        <f t="shared" ca="1" si="132"/>
        <v>0</v>
      </c>
      <c r="CA128" s="173">
        <f t="shared" ca="1" si="132"/>
        <v>0</v>
      </c>
      <c r="CB128" s="173">
        <f t="shared" ca="1" si="132"/>
        <v>0</v>
      </c>
      <c r="CC128" s="173">
        <f t="shared" ca="1" si="132"/>
        <v>0</v>
      </c>
      <c r="CD128" s="173">
        <f t="shared" ca="1" si="132"/>
        <v>0</v>
      </c>
      <c r="CE128" s="173">
        <f t="shared" ca="1" si="132"/>
        <v>0</v>
      </c>
      <c r="CF128" s="173">
        <f t="shared" ca="1" si="132"/>
        <v>0</v>
      </c>
      <c r="CG128" s="173">
        <f t="shared" ca="1" si="132"/>
        <v>0</v>
      </c>
      <c r="CH128" s="173">
        <f t="shared" ca="1" si="132"/>
        <v>0</v>
      </c>
      <c r="CI128" s="173">
        <f t="shared" ca="1" si="132"/>
        <v>0</v>
      </c>
      <c r="CJ128" s="173">
        <f t="shared" ca="1" si="132"/>
        <v>0</v>
      </c>
      <c r="CK128" s="173">
        <f t="shared" ca="1" si="132"/>
        <v>0</v>
      </c>
      <c r="CL128" s="173">
        <f t="shared" ca="1" si="132"/>
        <v>0</v>
      </c>
      <c r="CM128" s="173">
        <f t="shared" ca="1" si="132"/>
        <v>0</v>
      </c>
      <c r="CN128" s="173">
        <f t="shared" ca="1" si="132"/>
        <v>0</v>
      </c>
      <c r="CO128" s="173">
        <f t="shared" ca="1" si="132"/>
        <v>0</v>
      </c>
      <c r="CP128" s="173">
        <f t="shared" ca="1" si="132"/>
        <v>0</v>
      </c>
      <c r="CQ128" s="173">
        <f t="shared" ca="1" si="132"/>
        <v>0</v>
      </c>
      <c r="CR128" s="173">
        <f t="shared" ca="1" si="132"/>
        <v>0</v>
      </c>
      <c r="CS128" s="173">
        <f t="shared" ca="1" si="132"/>
        <v>0</v>
      </c>
      <c r="CT128" s="173">
        <f t="shared" ca="1" si="132"/>
        <v>0</v>
      </c>
      <c r="CU128" s="173">
        <f t="shared" ca="1" si="132"/>
        <v>0</v>
      </c>
      <c r="CV128" s="173">
        <f t="shared" ca="1" si="132"/>
        <v>0</v>
      </c>
      <c r="CW128" s="173">
        <f t="shared" ca="1" si="132"/>
        <v>0</v>
      </c>
      <c r="CX128" s="173">
        <f t="shared" ca="1" si="132"/>
        <v>0</v>
      </c>
      <c r="CY128" s="173">
        <f t="shared" ca="1" si="132"/>
        <v>0</v>
      </c>
      <c r="CZ128" s="173">
        <f t="shared" ca="1" si="132"/>
        <v>0</v>
      </c>
      <c r="DA128" s="173">
        <f t="shared" ca="1" si="132"/>
        <v>0</v>
      </c>
      <c r="DB128" s="173">
        <f t="shared" ca="1" si="132"/>
        <v>0</v>
      </c>
      <c r="DC128" s="173">
        <f t="shared" ca="1" si="132"/>
        <v>0</v>
      </c>
      <c r="DE128" s="113" t="str">
        <f ca="1">OFFSET(INDIRECT("'"&amp;Opt_alt&amp;"'!B12"),$A128,0)</f>
        <v>J.</v>
      </c>
    </row>
    <row r="129" spans="1:110" hidden="1">
      <c r="A129" s="68">
        <v>117</v>
      </c>
      <c r="B129" s="240" t="str">
        <f t="shared" ca="1" si="71"/>
        <v>J.1.</v>
      </c>
      <c r="C129" s="241" t="str">
        <f t="shared" ca="1" si="72"/>
        <v>Bendra pirkimo PVM suma (investicijoms ir reinvesticijoms)</v>
      </c>
      <c r="D129" s="308"/>
      <c r="E129" s="242" t="str">
        <f t="shared" ca="1" si="73"/>
        <v/>
      </c>
      <c r="F129" s="171">
        <f ca="1">H129+NPV(FD,I129:INDEX(I129:DC129,PAL))</f>
        <v>406822833.83623987</v>
      </c>
      <c r="G129" s="171">
        <f ca="1">SUMIF($H$5:$DC$5,"&lt;="&amp;PAL,$H129:$DC129)</f>
        <v>501560790.81561762</v>
      </c>
      <c r="H129" s="309" cm="1">
        <f t="array" aca="1" ref="H129" ca="1">SUMPRODUCT($DG12:$DG22,H12:H22,1/($DG12:$DG22+100))+SUMPRODUCT($DG25:$DG35,H25:H35,1/($DG25:$DG35+100))+SUMPRODUCT($DG38:$DG48,H38:H48,1/($DG38:$DG48+100))+SUMPRODUCT($DG52:$DG62,H52:H62,1/($DG52:$DG62+100))+SUMPRODUCT($DG65:$DG75,H65:H75,1/($DG65:$DG75+100))+SUMPRODUCT($DG78:$DG88,H78:H88,1/($DG78:$DG88+100))+SUMPRODUCT($DG91:$DG101,H91:H101,1/($DG91:$DG101+100))</f>
        <v>0</v>
      </c>
      <c r="I129" s="309" cm="1">
        <f t="array" aca="1" ref="I129" ca="1">SUMPRODUCT($DG12:$DG22,I12:I22,1/($DG12:$DG22+100))+SUMPRODUCT($DG25:$DG35,I25:I35,1/($DG25:$DG35+100))+SUMPRODUCT($DG38:$DG48,I38:I48,1/($DG38:$DG48+100))+SUMPRODUCT($DG52:$DG62,I52:I62,1/($DG52:$DG62+100))+SUMPRODUCT($DG65:$DG75,I65:I75,1/($DG65:$DG75+100))+SUMPRODUCT($DG78:$DG88,I78:I88,1/($DG78:$DG88+100))+SUMPRODUCT($DG91:$DG101,I91:I101,1/($DG91:$DG101+100))</f>
        <v>299630.08264462807</v>
      </c>
      <c r="J129" s="309" cm="1">
        <f t="array" aca="1" ref="J129" ca="1">SUMPRODUCT($DG12:$DG22,J12:J22,1/($DG12:$DG22+100))+SUMPRODUCT($DG25:$DG35,J25:J35,1/($DG25:$DG35+100))+SUMPRODUCT($DG38:$DG48,J38:J48,1/($DG38:$DG48+100))+SUMPRODUCT($DG52:$DG62,J52:J62,1/($DG52:$DG62+100))+SUMPRODUCT($DG65:$DG75,J65:J75,1/($DG65:$DG75+100))+SUMPRODUCT($DG78:$DG88,J78:J88,1/($DG78:$DG88+100))+SUMPRODUCT($DG91:$DG101,J91:J101,1/($DG91:$DG101+100))</f>
        <v>21312833.09504132</v>
      </c>
      <c r="K129" s="309" cm="1">
        <f t="array" aca="1" ref="K129" ca="1">SUMPRODUCT($DG12:$DG22,K12:K22,1/($DG12:$DG22+100))+SUMPRODUCT($DG25:$DG35,K25:K35,1/($DG25:$DG35+100))+SUMPRODUCT($DG38:$DG48,K38:K48,1/($DG38:$DG48+100))+SUMPRODUCT($DG52:$DG62,K52:K62,1/($DG52:$DG62+100))+SUMPRODUCT($DG65:$DG75,K65:K75,1/($DG65:$DG75+100))+SUMPRODUCT($DG78:$DG88,K78:K88,1/($DG78:$DG88+100))+SUMPRODUCT($DG91:$DG101,K91:K101,1/($DG91:$DG101+100))</f>
        <v>61308060.844316415</v>
      </c>
      <c r="L129" s="309" cm="1">
        <f t="array" aca="1" ref="L129" ca="1">SUMPRODUCT($DG12:$DG22,L12:L22,1/($DG12:$DG22+100))+SUMPRODUCT($DG25:$DG35,L25:L35,1/($DG25:$DG35+100))+SUMPRODUCT($DG38:$DG48,L38:L48,1/($DG38:$DG48+100))+SUMPRODUCT($DG52:$DG62,L52:L62,1/($DG52:$DG62+100))+SUMPRODUCT($DG65:$DG75,L65:L75,1/($DG65:$DG75+100))+SUMPRODUCT($DG78:$DG88,L78:L88,1/($DG78:$DG88+100))+SUMPRODUCT($DG91:$DG101,L91:L101,1/($DG91:$DG101+100))</f>
        <v>87144136.812693164</v>
      </c>
      <c r="M129" s="309" cm="1">
        <f t="array" aca="1" ref="M129" ca="1">SUMPRODUCT($DG12:$DG22,M12:M22,1/($DG12:$DG22+100))+SUMPRODUCT($DG25:$DG35,M25:M35,1/($DG25:$DG35+100))+SUMPRODUCT($DG38:$DG48,M38:M48,1/($DG38:$DG48+100))+SUMPRODUCT($DG52:$DG62,M52:M62,1/($DG52:$DG62+100))+SUMPRODUCT($DG65:$DG75,M65:M75,1/($DG65:$DG75+100))+SUMPRODUCT($DG78:$DG88,M78:M88,1/($DG78:$DG88+100))+SUMPRODUCT($DG91:$DG101,M91:M101,1/($DG91:$DG101+100))</f>
        <v>139730474.98532134</v>
      </c>
      <c r="N129" s="309" cm="1">
        <f t="array" aca="1" ref="N129" ca="1">SUMPRODUCT($DG12:$DG22,N12:N22,1/($DG12:$DG22+100))+SUMPRODUCT($DG25:$DG35,N25:N35,1/($DG25:$DG35+100))+SUMPRODUCT($DG38:$DG48,N38:N48,1/($DG38:$DG48+100))+SUMPRODUCT($DG52:$DG62,N52:N62,1/($DG52:$DG62+100))+SUMPRODUCT($DG65:$DG75,N65:N75,1/($DG65:$DG75+100))+SUMPRODUCT($DG78:$DG88,N78:N88,1/($DG78:$DG88+100))+SUMPRODUCT($DG91:$DG101,N91:N101,1/($DG91:$DG101+100))</f>
        <v>53799049.58677686</v>
      </c>
      <c r="O129" s="309" cm="1">
        <f t="array" aca="1" ref="O129" ca="1">SUMPRODUCT($DG12:$DG22,O12:O22,1/($DG12:$DG22+100))+SUMPRODUCT($DG25:$DG35,O25:O35,1/($DG25:$DG35+100))+SUMPRODUCT($DG38:$DG48,O38:O48,1/($DG38:$DG48+100))+SUMPRODUCT($DG52:$DG62,O52:O62,1/($DG52:$DG62+100))+SUMPRODUCT($DG65:$DG75,O65:O75,1/($DG65:$DG75+100))+SUMPRODUCT($DG78:$DG88,O78:O88,1/($DG78:$DG88+100))+SUMPRODUCT($DG91:$DG101,O91:O101,1/($DG91:$DG101+100))</f>
        <v>61050894.719008267</v>
      </c>
      <c r="P129" s="309" cm="1">
        <f t="array" aca="1" ref="P129" ca="1">SUMPRODUCT($DG12:$DG22,P12:P22,1/($DG12:$DG22+100))+SUMPRODUCT($DG25:$DG35,P25:P35,1/($DG25:$DG35+100))+SUMPRODUCT($DG38:$DG48,P38:P48,1/($DG38:$DG48+100))+SUMPRODUCT($DG52:$DG62,P52:P62,1/($DG52:$DG62+100))+SUMPRODUCT($DG65:$DG75,P65:P75,1/($DG65:$DG75+100))+SUMPRODUCT($DG78:$DG88,P78:P88,1/($DG78:$DG88+100))+SUMPRODUCT($DG91:$DG101,P91:P101,1/($DG91:$DG101+100))</f>
        <v>34338991.681551136</v>
      </c>
      <c r="Q129" s="309" cm="1">
        <f t="array" aca="1" ref="Q129" ca="1">SUMPRODUCT($DG12:$DG22,Q12:Q22,1/($DG12:$DG22+100))+SUMPRODUCT($DG25:$DG35,Q25:Q35,1/($DG25:$DG35+100))+SUMPRODUCT($DG38:$DG48,Q38:Q48,1/($DG38:$DG48+100))+SUMPRODUCT($DG52:$DG62,Q52:Q62,1/($DG52:$DG62+100))+SUMPRODUCT($DG65:$DG75,Q65:Q75,1/($DG65:$DG75+100))+SUMPRODUCT($DG78:$DG88,Q78:Q88,1/($DG78:$DG88+100))+SUMPRODUCT($DG91:$DG101,Q91:Q101,1/($DG91:$DG101+100))</f>
        <v>19823132.23140496</v>
      </c>
      <c r="R129" s="309" cm="1">
        <f t="array" aca="1" ref="R129" ca="1">SUMPRODUCT($DG12:$DG22,R12:R22,1/($DG12:$DG22+100))+SUMPRODUCT($DG25:$DG35,R25:R35,1/($DG25:$DG35+100))+SUMPRODUCT($DG38:$DG48,R38:R48,1/($DG38:$DG48+100))+SUMPRODUCT($DG52:$DG62,R52:R62,1/($DG52:$DG62+100))+SUMPRODUCT($DG65:$DG75,R65:R75,1/($DG65:$DG75+100))+SUMPRODUCT($DG78:$DG88,R78:R88,1/($DG78:$DG88+100))+SUMPRODUCT($DG91:$DG101,R91:R101,1/($DG91:$DG101+100))</f>
        <v>14428388.429752067</v>
      </c>
      <c r="S129" s="309" cm="1">
        <f t="array" aca="1" ref="S129" ca="1">SUMPRODUCT($DG12:$DG22,S12:S22,1/($DG12:$DG22+100))+SUMPRODUCT($DG25:$DG35,S25:S35,1/($DG25:$DG35+100))+SUMPRODUCT($DG38:$DG48,S38:S48,1/($DG38:$DG48+100))+SUMPRODUCT($DG52:$DG62,S52:S62,1/($DG52:$DG62+100))+SUMPRODUCT($DG65:$DG75,S65:S75,1/($DG65:$DG75+100))+SUMPRODUCT($DG78:$DG88,S78:S88,1/($DG78:$DG88+100))+SUMPRODUCT($DG91:$DG101,S91:S101,1/($DG91:$DG101+100))</f>
        <v>4405661.1570247933</v>
      </c>
      <c r="T129" s="309" cm="1">
        <f t="array" aca="1" ref="T129" ca="1">SUMPRODUCT($DG12:$DG22,T12:T22,1/($DG12:$DG22+100))+SUMPRODUCT($DG25:$DG35,T25:T35,1/($DG25:$DG35+100))+SUMPRODUCT($DG38:$DG48,T38:T48,1/($DG38:$DG48+100))+SUMPRODUCT($DG52:$DG62,T52:T62,1/($DG52:$DG62+100))+SUMPRODUCT($DG65:$DG75,T65:T75,1/($DG65:$DG75+100))+SUMPRODUCT($DG78:$DG88,T78:T88,1/($DG78:$DG88+100))+SUMPRODUCT($DG91:$DG101,T91:T101,1/($DG91:$DG101+100))</f>
        <v>3919537.1900826446</v>
      </c>
      <c r="U129" s="309" cm="1">
        <f t="array" aca="1" ref="U129" ca="1">SUMPRODUCT($DG12:$DG22,U12:U22,1/($DG12:$DG22+100))+SUMPRODUCT($DG25:$DG35,U25:U35,1/($DG25:$DG35+100))+SUMPRODUCT($DG38:$DG48,U38:U48,1/($DG38:$DG48+100))+SUMPRODUCT($DG52:$DG62,U52:U62,1/($DG52:$DG62+100))+SUMPRODUCT($DG65:$DG75,U65:U75,1/($DG65:$DG75+100))+SUMPRODUCT($DG78:$DG88,U78:U88,1/($DG78:$DG88+100))+SUMPRODUCT($DG91:$DG101,U91:U101,1/($DG91:$DG101+100))</f>
        <v>0</v>
      </c>
      <c r="V129" s="309" cm="1">
        <f t="array" aca="1" ref="V129" ca="1">SUMPRODUCT($DG12:$DG22,V12:V22,1/($DG12:$DG22+100))+SUMPRODUCT($DG25:$DG35,V25:V35,1/($DG25:$DG35+100))+SUMPRODUCT($DG38:$DG48,V38:V48,1/($DG38:$DG48+100))+SUMPRODUCT($DG52:$DG62,V52:V62,1/($DG52:$DG62+100))+SUMPRODUCT($DG65:$DG75,V65:V75,1/($DG65:$DG75+100))+SUMPRODUCT($DG78:$DG88,V78:V88,1/($DG78:$DG88+100))+SUMPRODUCT($DG91:$DG101,V91:V101,1/($DG91:$DG101+100))</f>
        <v>0</v>
      </c>
      <c r="W129" s="309" cm="1">
        <f t="array" aca="1" ref="W129" ca="1">SUMPRODUCT($DG12:$DG22,W12:W22,1/($DG12:$DG22+100))+SUMPRODUCT($DG25:$DG35,W25:W35,1/($DG25:$DG35+100))+SUMPRODUCT($DG38:$DG48,W38:W48,1/($DG38:$DG48+100))+SUMPRODUCT($DG52:$DG62,W52:W62,1/($DG52:$DG62+100))+SUMPRODUCT($DG65:$DG75,W65:W75,1/($DG65:$DG75+100))+SUMPRODUCT($DG78:$DG88,W78:W88,1/($DG78:$DG88+100))+SUMPRODUCT($DG91:$DG101,W91:W101,1/($DG91:$DG101+100))</f>
        <v>0</v>
      </c>
      <c r="X129" s="309" cm="1">
        <f t="array" aca="1" ref="X129" ca="1">SUMPRODUCT($DG12:$DG22,X12:X22,1/($DG12:$DG22+100))+SUMPRODUCT($DG25:$DG35,X25:X35,1/($DG25:$DG35+100))+SUMPRODUCT($DG38:$DG48,X38:X48,1/($DG38:$DG48+100))+SUMPRODUCT($DG52:$DG62,X52:X62,1/($DG52:$DG62+100))+SUMPRODUCT($DG65:$DG75,X65:X75,1/($DG65:$DG75+100))+SUMPRODUCT($DG78:$DG88,X78:X88,1/($DG78:$DG88+100))+SUMPRODUCT($DG91:$DG101,X91:X101,1/($DG91:$DG101+100))</f>
        <v>0</v>
      </c>
      <c r="Y129" s="309" cm="1">
        <f t="array" aca="1" ref="Y129" ca="1">SUMPRODUCT($DG12:$DG22,Y12:Y22,1/($DG12:$DG22+100))+SUMPRODUCT($DG25:$DG35,Y25:Y35,1/($DG25:$DG35+100))+SUMPRODUCT($DG38:$DG48,Y38:Y48,1/($DG38:$DG48+100))+SUMPRODUCT($DG52:$DG62,Y52:Y62,1/($DG52:$DG62+100))+SUMPRODUCT($DG65:$DG75,Y65:Y75,1/($DG65:$DG75+100))+SUMPRODUCT($DG78:$DG88,Y78:Y88,1/($DG78:$DG88+100))+SUMPRODUCT($DG91:$DG101,Y91:Y101,1/($DG91:$DG101+100))</f>
        <v>0</v>
      </c>
      <c r="Z129" s="309" cm="1">
        <f t="array" aca="1" ref="Z129" ca="1">SUMPRODUCT($DG12:$DG22,Z12:Z22,1/($DG12:$DG22+100))+SUMPRODUCT($DG25:$DG35,Z25:Z35,1/($DG25:$DG35+100))+SUMPRODUCT($DG38:$DG48,Z38:Z48,1/($DG38:$DG48+100))+SUMPRODUCT($DG52:$DG62,Z52:Z62,1/($DG52:$DG62+100))+SUMPRODUCT($DG65:$DG75,Z65:Z75,1/($DG65:$DG75+100))+SUMPRODUCT($DG78:$DG88,Z78:Z88,1/($DG78:$DG88+100))+SUMPRODUCT($DG91:$DG101,Z91:Z101,1/($DG91:$DG101+100))</f>
        <v>0</v>
      </c>
      <c r="AA129" s="309" cm="1">
        <f t="array" aca="1" ref="AA129" ca="1">SUMPRODUCT($DG12:$DG22,AA12:AA22,1/($DG12:$DG22+100))+SUMPRODUCT($DG25:$DG35,AA25:AA35,1/($DG25:$DG35+100))+SUMPRODUCT($DG38:$DG48,AA38:AA48,1/($DG38:$DG48+100))+SUMPRODUCT($DG52:$DG62,AA52:AA62,1/($DG52:$DG62+100))+SUMPRODUCT($DG65:$DG75,AA65:AA75,1/($DG65:$DG75+100))+SUMPRODUCT($DG78:$DG88,AA78:AA88,1/($DG78:$DG88+100))+SUMPRODUCT($DG91:$DG101,AA91:AA101,1/($DG91:$DG101+100))</f>
        <v>0</v>
      </c>
      <c r="AB129" s="309" cm="1">
        <f t="array" aca="1" ref="AB129" ca="1">SUMPRODUCT($DG12:$DG22,AB12:AB22,1/($DG12:$DG22+100))+SUMPRODUCT($DG25:$DG35,AB25:AB35,1/($DG25:$DG35+100))+SUMPRODUCT($DG38:$DG48,AB38:AB48,1/($DG38:$DG48+100))+SUMPRODUCT($DG52:$DG62,AB52:AB62,1/($DG52:$DG62+100))+SUMPRODUCT($DG65:$DG75,AB65:AB75,1/($DG65:$DG75+100))+SUMPRODUCT($DG78:$DG88,AB78:AB88,1/($DG78:$DG88+100))+SUMPRODUCT($DG91:$DG101,AB91:AB101,1/($DG91:$DG101+100))</f>
        <v>0</v>
      </c>
      <c r="AC129" s="309" cm="1">
        <f t="array" aca="1" ref="AC129" ca="1">SUMPRODUCT($DG12:$DG22,AC12:AC22,1/($DG12:$DG22+100))+SUMPRODUCT($DG25:$DG35,AC25:AC35,1/($DG25:$DG35+100))+SUMPRODUCT($DG38:$DG48,AC38:AC48,1/($DG38:$DG48+100))+SUMPRODUCT($DG52:$DG62,AC52:AC62,1/($DG52:$DG62+100))+SUMPRODUCT($DG65:$DG75,AC65:AC75,1/($DG65:$DG75+100))+SUMPRODUCT($DG78:$DG88,AC78:AC88,1/($DG78:$DG88+100))+SUMPRODUCT($DG91:$DG101,AC91:AC101,1/($DG91:$DG101+100))</f>
        <v>0</v>
      </c>
      <c r="AD129" s="309" cm="1">
        <f t="array" aca="1" ref="AD129" ca="1">SUMPRODUCT($DG12:$DG22,AD12:AD22,1/($DG12:$DG22+100))+SUMPRODUCT($DG25:$DG35,AD25:AD35,1/($DG25:$DG35+100))+SUMPRODUCT($DG38:$DG48,AD38:AD48,1/($DG38:$DG48+100))+SUMPRODUCT($DG52:$DG62,AD52:AD62,1/($DG52:$DG62+100))+SUMPRODUCT($DG65:$DG75,AD65:AD75,1/($DG65:$DG75+100))+SUMPRODUCT($DG78:$DG88,AD78:AD88,1/($DG78:$DG88+100))+SUMPRODUCT($DG91:$DG101,AD91:AD101,1/($DG91:$DG101+100))</f>
        <v>0</v>
      </c>
      <c r="AE129" s="309" cm="1">
        <f t="array" aca="1" ref="AE129" ca="1">SUMPRODUCT($DG12:$DG22,AE12:AE22,1/($DG12:$DG22+100))+SUMPRODUCT($DG25:$DG35,AE25:AE35,1/($DG25:$DG35+100))+SUMPRODUCT($DG38:$DG48,AE38:AE48,1/($DG38:$DG48+100))+SUMPRODUCT($DG52:$DG62,AE52:AE62,1/($DG52:$DG62+100))+SUMPRODUCT($DG65:$DG75,AE65:AE75,1/($DG65:$DG75+100))+SUMPRODUCT($DG78:$DG88,AE78:AE88,1/($DG78:$DG88+100))+SUMPRODUCT($DG91:$DG101,AE91:AE101,1/($DG91:$DG101+100))</f>
        <v>0</v>
      </c>
      <c r="AF129" s="309" cm="1">
        <f t="array" aca="1" ref="AF129" ca="1">SUMPRODUCT($DG12:$DG22,AF12:AF22,1/($DG12:$DG22+100))+SUMPRODUCT($DG25:$DG35,AF25:AF35,1/($DG25:$DG35+100))+SUMPRODUCT($DG38:$DG48,AF38:AF48,1/($DG38:$DG48+100))+SUMPRODUCT($DG52:$DG62,AF52:AF62,1/($DG52:$DG62+100))+SUMPRODUCT($DG65:$DG75,AF65:AF75,1/($DG65:$DG75+100))+SUMPRODUCT($DG78:$DG88,AF78:AF88,1/($DG78:$DG88+100))+SUMPRODUCT($DG91:$DG101,AF91:AF101,1/($DG91:$DG101+100))</f>
        <v>0</v>
      </c>
      <c r="AG129" s="309" cm="1">
        <f t="array" aca="1" ref="AG129" ca="1">SUMPRODUCT($DG12:$DG22,AG12:AG22,1/($DG12:$DG22+100))+SUMPRODUCT($DG25:$DG35,AG25:AG35,1/($DG25:$DG35+100))+SUMPRODUCT($DG38:$DG48,AG38:AG48,1/($DG38:$DG48+100))+SUMPRODUCT($DG52:$DG62,AG52:AG62,1/($DG52:$DG62+100))+SUMPRODUCT($DG65:$DG75,AG65:AG75,1/($DG65:$DG75+100))+SUMPRODUCT($DG78:$DG88,AG78:AG88,1/($DG78:$DG88+100))+SUMPRODUCT($DG91:$DG101,AG91:AG101,1/($DG91:$DG101+100))</f>
        <v>0</v>
      </c>
      <c r="AH129" s="309" cm="1">
        <f t="array" aca="1" ref="AH129" ca="1">SUMPRODUCT($DG12:$DG22,AH12:AH22,1/($DG12:$DG22+100))+SUMPRODUCT($DG25:$DG35,AH25:AH35,1/($DG25:$DG35+100))+SUMPRODUCT($DG38:$DG48,AH38:AH48,1/($DG38:$DG48+100))+SUMPRODUCT($DG52:$DG62,AH52:AH62,1/($DG52:$DG62+100))+SUMPRODUCT($DG65:$DG75,AH65:AH75,1/($DG65:$DG75+100))+SUMPRODUCT($DG78:$DG88,AH78:AH88,1/($DG78:$DG88+100))+SUMPRODUCT($DG91:$DG101,AH91:AH101,1/($DG91:$DG101+100))</f>
        <v>0</v>
      </c>
      <c r="AI129" s="309" cm="1">
        <f t="array" aca="1" ref="AI129" ca="1">SUMPRODUCT($DG12:$DG22,AI12:AI22,1/($DG12:$DG22+100))+SUMPRODUCT($DG25:$DG35,AI25:AI35,1/($DG25:$DG35+100))+SUMPRODUCT($DG38:$DG48,AI38:AI48,1/($DG38:$DG48+100))+SUMPRODUCT($DG52:$DG62,AI52:AI62,1/($DG52:$DG62+100))+SUMPRODUCT($DG65:$DG75,AI65:AI75,1/($DG65:$DG75+100))+SUMPRODUCT($DG78:$DG88,AI78:AI88,1/($DG78:$DG88+100))+SUMPRODUCT($DG91:$DG101,AI91:AI101,1/($DG91:$DG101+100))</f>
        <v>0</v>
      </c>
      <c r="AJ129" s="309" cm="1">
        <f t="array" aca="1" ref="AJ129" ca="1">SUMPRODUCT($DG12:$DG22,AJ12:AJ22,1/($DG12:$DG22+100))+SUMPRODUCT($DG25:$DG35,AJ25:AJ35,1/($DG25:$DG35+100))+SUMPRODUCT($DG38:$DG48,AJ38:AJ48,1/($DG38:$DG48+100))+SUMPRODUCT($DG52:$DG62,AJ52:AJ62,1/($DG52:$DG62+100))+SUMPRODUCT($DG65:$DG75,AJ65:AJ75,1/($DG65:$DG75+100))+SUMPRODUCT($DG78:$DG88,AJ78:AJ88,1/($DG78:$DG88+100))+SUMPRODUCT($DG91:$DG101,AJ91:AJ101,1/($DG91:$DG101+100))</f>
        <v>0</v>
      </c>
      <c r="AK129" s="309" cm="1">
        <f t="array" aca="1" ref="AK129" ca="1">SUMPRODUCT($DG12:$DG22,AK12:AK22,1/($DG12:$DG22+100))+SUMPRODUCT($DG25:$DG35,AK25:AK35,1/($DG25:$DG35+100))+SUMPRODUCT($DG38:$DG48,AK38:AK48,1/($DG38:$DG48+100))+SUMPRODUCT($DG52:$DG62,AK52:AK62,1/($DG52:$DG62+100))+SUMPRODUCT($DG65:$DG75,AK65:AK75,1/($DG65:$DG75+100))+SUMPRODUCT($DG78:$DG88,AK78:AK88,1/($DG78:$DG88+100))+SUMPRODUCT($DG91:$DG101,AK91:AK101,1/($DG91:$DG101+100))</f>
        <v>0</v>
      </c>
      <c r="AL129" s="309" cm="1">
        <f t="array" aca="1" ref="AL129" ca="1">SUMPRODUCT($DG12:$DG22,AL12:AL22,1/($DG12:$DG22+100))+SUMPRODUCT($DG25:$DG35,AL25:AL35,1/($DG25:$DG35+100))+SUMPRODUCT($DG38:$DG48,AL38:AL48,1/($DG38:$DG48+100))+SUMPRODUCT($DG52:$DG62,AL52:AL62,1/($DG52:$DG62+100))+SUMPRODUCT($DG65:$DG75,AL65:AL75,1/($DG65:$DG75+100))+SUMPRODUCT($DG78:$DG88,AL78:AL88,1/($DG78:$DG88+100))+SUMPRODUCT($DG91:$DG101,AL91:AL101,1/($DG91:$DG101+100))</f>
        <v>0</v>
      </c>
      <c r="AM129" s="309" cm="1">
        <f t="array" aca="1" ref="AM129" ca="1">SUMPRODUCT($DG12:$DG22,AM12:AM22,1/($DG12:$DG22+100))+SUMPRODUCT($DG25:$DG35,AM25:AM35,1/($DG25:$DG35+100))+SUMPRODUCT($DG38:$DG48,AM38:AM48,1/($DG38:$DG48+100))+SUMPRODUCT($DG52:$DG62,AM52:AM62,1/($DG52:$DG62+100))+SUMPRODUCT($DG65:$DG75,AM65:AM75,1/($DG65:$DG75+100))+SUMPRODUCT($DG78:$DG88,AM78:AM88,1/($DG78:$DG88+100))+SUMPRODUCT($DG91:$DG101,AM91:AM101,1/($DG91:$DG101+100))</f>
        <v>0</v>
      </c>
      <c r="AN129" s="309" cm="1">
        <f t="array" aca="1" ref="AN129" ca="1">SUMPRODUCT($DG12:$DG22,AN12:AN22,1/($DG12:$DG22+100))+SUMPRODUCT($DG25:$DG35,AN25:AN35,1/($DG25:$DG35+100))+SUMPRODUCT($DG38:$DG48,AN38:AN48,1/($DG38:$DG48+100))+SUMPRODUCT($DG52:$DG62,AN52:AN62,1/($DG52:$DG62+100))+SUMPRODUCT($DG65:$DG75,AN65:AN75,1/($DG65:$DG75+100))+SUMPRODUCT($DG78:$DG88,AN78:AN88,1/($DG78:$DG88+100))+SUMPRODUCT($DG91:$DG101,AN91:AN101,1/($DG91:$DG101+100))</f>
        <v>0</v>
      </c>
      <c r="AO129" s="309" cm="1">
        <f t="array" aca="1" ref="AO129" ca="1">SUMPRODUCT($DG12:$DG22,AO12:AO22,1/($DG12:$DG22+100))+SUMPRODUCT($DG25:$DG35,AO25:AO35,1/($DG25:$DG35+100))+SUMPRODUCT($DG38:$DG48,AO38:AO48,1/($DG38:$DG48+100))+SUMPRODUCT($DG52:$DG62,AO52:AO62,1/($DG52:$DG62+100))+SUMPRODUCT($DG65:$DG75,AO65:AO75,1/($DG65:$DG75+100))+SUMPRODUCT($DG78:$DG88,AO78:AO88,1/($DG78:$DG88+100))+SUMPRODUCT($DG91:$DG101,AO91:AO101,1/($DG91:$DG101+100))</f>
        <v>0</v>
      </c>
      <c r="AP129" s="309" cm="1">
        <f t="array" aca="1" ref="AP129" ca="1">SUMPRODUCT($DG12:$DG22,AP12:AP22,1/($DG12:$DG22+100))+SUMPRODUCT($DG25:$DG35,AP25:AP35,1/($DG25:$DG35+100))+SUMPRODUCT($DG38:$DG48,AP38:AP48,1/($DG38:$DG48+100))+SUMPRODUCT($DG52:$DG62,AP52:AP62,1/($DG52:$DG62+100))+SUMPRODUCT($DG65:$DG75,AP65:AP75,1/($DG65:$DG75+100))+SUMPRODUCT($DG78:$DG88,AP78:AP88,1/($DG78:$DG88+100))+SUMPRODUCT($DG91:$DG101,AP91:AP101,1/($DG91:$DG101+100))</f>
        <v>0</v>
      </c>
      <c r="AQ129" s="309" cm="1">
        <f t="array" aca="1" ref="AQ129" ca="1">SUMPRODUCT($DG12:$DG22,AQ12:AQ22,1/($DG12:$DG22+100))+SUMPRODUCT($DG25:$DG35,AQ25:AQ35,1/($DG25:$DG35+100))+SUMPRODUCT($DG38:$DG48,AQ38:AQ48,1/($DG38:$DG48+100))+SUMPRODUCT($DG52:$DG62,AQ52:AQ62,1/($DG52:$DG62+100))+SUMPRODUCT($DG65:$DG75,AQ65:AQ75,1/($DG65:$DG75+100))+SUMPRODUCT($DG78:$DG88,AQ78:AQ88,1/($DG78:$DG88+100))+SUMPRODUCT($DG91:$DG101,AQ91:AQ101,1/($DG91:$DG101+100))</f>
        <v>0</v>
      </c>
      <c r="AR129" s="309" cm="1">
        <f t="array" aca="1" ref="AR129" ca="1">SUMPRODUCT($DG12:$DG22,AR12:AR22,1/($DG12:$DG22+100))+SUMPRODUCT($DG25:$DG35,AR25:AR35,1/($DG25:$DG35+100))+SUMPRODUCT($DG38:$DG48,AR38:AR48,1/($DG38:$DG48+100))+SUMPRODUCT($DG52:$DG62,AR52:AR62,1/($DG52:$DG62+100))+SUMPRODUCT($DG65:$DG75,AR65:AR75,1/($DG65:$DG75+100))+SUMPRODUCT($DG78:$DG88,AR78:AR88,1/($DG78:$DG88+100))+SUMPRODUCT($DG91:$DG101,AR91:AR101,1/($DG91:$DG101+100))</f>
        <v>0</v>
      </c>
      <c r="AS129" s="309" cm="1">
        <f t="array" aca="1" ref="AS129" ca="1">SUMPRODUCT($DG12:$DG22,AS12:AS22,1/($DG12:$DG22+100))+SUMPRODUCT($DG25:$DG35,AS25:AS35,1/($DG25:$DG35+100))+SUMPRODUCT($DG38:$DG48,AS38:AS48,1/($DG38:$DG48+100))+SUMPRODUCT($DG52:$DG62,AS52:AS62,1/($DG52:$DG62+100))+SUMPRODUCT($DG65:$DG75,AS65:AS75,1/($DG65:$DG75+100))+SUMPRODUCT($DG78:$DG88,AS78:AS88,1/($DG78:$DG88+100))+SUMPRODUCT($DG91:$DG101,AS91:AS101,1/($DG91:$DG101+100))</f>
        <v>0</v>
      </c>
      <c r="AT129" s="309" cm="1">
        <f t="array" aca="1" ref="AT129" ca="1">SUMPRODUCT($DG12:$DG22,AT12:AT22,1/($DG12:$DG22+100))+SUMPRODUCT($DG25:$DG35,AT25:AT35,1/($DG25:$DG35+100))+SUMPRODUCT($DG38:$DG48,AT38:AT48,1/($DG38:$DG48+100))+SUMPRODUCT($DG52:$DG62,AT52:AT62,1/($DG52:$DG62+100))+SUMPRODUCT($DG65:$DG75,AT65:AT75,1/($DG65:$DG75+100))+SUMPRODUCT($DG78:$DG88,AT78:AT88,1/($DG78:$DG88+100))+SUMPRODUCT($DG91:$DG101,AT91:AT101,1/($DG91:$DG101+100))</f>
        <v>0</v>
      </c>
      <c r="AU129" s="309" cm="1">
        <f t="array" aca="1" ref="AU129" ca="1">SUMPRODUCT($DG12:$DG22,AU12:AU22,1/($DG12:$DG22+100))+SUMPRODUCT($DG25:$DG35,AU25:AU35,1/($DG25:$DG35+100))+SUMPRODUCT($DG38:$DG48,AU38:AU48,1/($DG38:$DG48+100))+SUMPRODUCT($DG52:$DG62,AU52:AU62,1/($DG52:$DG62+100))+SUMPRODUCT($DG65:$DG75,AU65:AU75,1/($DG65:$DG75+100))+SUMPRODUCT($DG78:$DG88,AU78:AU88,1/($DG78:$DG88+100))+SUMPRODUCT($DG91:$DG101,AU91:AU101,1/($DG91:$DG101+100))</f>
        <v>0</v>
      </c>
      <c r="AV129" s="309" cm="1">
        <f t="array" aca="1" ref="AV129" ca="1">SUMPRODUCT($DG12:$DG22,AV12:AV22,1/($DG12:$DG22+100))+SUMPRODUCT($DG25:$DG35,AV25:AV35,1/($DG25:$DG35+100))+SUMPRODUCT($DG38:$DG48,AV38:AV48,1/($DG38:$DG48+100))+SUMPRODUCT($DG52:$DG62,AV52:AV62,1/($DG52:$DG62+100))+SUMPRODUCT($DG65:$DG75,AV65:AV75,1/($DG65:$DG75+100))+SUMPRODUCT($DG78:$DG88,AV78:AV88,1/($DG78:$DG88+100))+SUMPRODUCT($DG91:$DG101,AV91:AV101,1/($DG91:$DG101+100))</f>
        <v>0</v>
      </c>
      <c r="AW129" s="309" cm="1">
        <f t="array" aca="1" ref="AW129" ca="1">SUMPRODUCT($DG12:$DG22,AW12:AW22,1/($DG12:$DG22+100))+SUMPRODUCT($DG25:$DG35,AW25:AW35,1/($DG25:$DG35+100))+SUMPRODUCT($DG38:$DG48,AW38:AW48,1/($DG38:$DG48+100))+SUMPRODUCT($DG52:$DG62,AW52:AW62,1/($DG52:$DG62+100))+SUMPRODUCT($DG65:$DG75,AW65:AW75,1/($DG65:$DG75+100))+SUMPRODUCT($DG78:$DG88,AW78:AW88,1/($DG78:$DG88+100))+SUMPRODUCT($DG91:$DG101,AW91:AW101,1/($DG91:$DG101+100))</f>
        <v>0</v>
      </c>
      <c r="AX129" s="309" cm="1">
        <f t="array" aca="1" ref="AX129" ca="1">SUMPRODUCT($DG12:$DG22,AX12:AX22,1/($DG12:$DG22+100))+SUMPRODUCT($DG25:$DG35,AX25:AX35,1/($DG25:$DG35+100))+SUMPRODUCT($DG38:$DG48,AX38:AX48,1/($DG38:$DG48+100))+SUMPRODUCT($DG52:$DG62,AX52:AX62,1/($DG52:$DG62+100))+SUMPRODUCT($DG65:$DG75,AX65:AX75,1/($DG65:$DG75+100))+SUMPRODUCT($DG78:$DG88,AX78:AX88,1/($DG78:$DG88+100))+SUMPRODUCT($DG91:$DG101,AX91:AX101,1/($DG91:$DG101+100))</f>
        <v>0</v>
      </c>
      <c r="AY129" s="309" cm="1">
        <f t="array" aca="1" ref="AY129" ca="1">SUMPRODUCT($DG12:$DG22,AY12:AY22,1/($DG12:$DG22+100))+SUMPRODUCT($DG25:$DG35,AY25:AY35,1/($DG25:$DG35+100))+SUMPRODUCT($DG38:$DG48,AY38:AY48,1/($DG38:$DG48+100))+SUMPRODUCT($DG52:$DG62,AY52:AY62,1/($DG52:$DG62+100))+SUMPRODUCT($DG65:$DG75,AY65:AY75,1/($DG65:$DG75+100))+SUMPRODUCT($DG78:$DG88,AY78:AY88,1/($DG78:$DG88+100))+SUMPRODUCT($DG91:$DG101,AY91:AY101,1/($DG91:$DG101+100))</f>
        <v>0</v>
      </c>
      <c r="AZ129" s="309" cm="1">
        <f t="array" aca="1" ref="AZ129" ca="1">SUMPRODUCT($DG12:$DG22,AZ12:AZ22,1/($DG12:$DG22+100))+SUMPRODUCT($DG25:$DG35,AZ25:AZ35,1/($DG25:$DG35+100))+SUMPRODUCT($DG38:$DG48,AZ38:AZ48,1/($DG38:$DG48+100))+SUMPRODUCT($DG52:$DG62,AZ52:AZ62,1/($DG52:$DG62+100))+SUMPRODUCT($DG65:$DG75,AZ65:AZ75,1/($DG65:$DG75+100))+SUMPRODUCT($DG78:$DG88,AZ78:AZ88,1/($DG78:$DG88+100))+SUMPRODUCT($DG91:$DG101,AZ91:AZ101,1/($DG91:$DG101+100))</f>
        <v>0</v>
      </c>
      <c r="BA129" s="309" cm="1">
        <f t="array" aca="1" ref="BA129" ca="1">SUMPRODUCT($DG12:$DG22,BA12:BA22,1/($DG12:$DG22+100))+SUMPRODUCT($DG25:$DG35,BA25:BA35,1/($DG25:$DG35+100))+SUMPRODUCT($DG38:$DG48,BA38:BA48,1/($DG38:$DG48+100))+SUMPRODUCT($DG52:$DG62,BA52:BA62,1/($DG52:$DG62+100))+SUMPRODUCT($DG65:$DG75,BA65:BA75,1/($DG65:$DG75+100))+SUMPRODUCT($DG78:$DG88,BA78:BA88,1/($DG78:$DG88+100))+SUMPRODUCT($DG91:$DG101,BA91:BA101,1/($DG91:$DG101+100))</f>
        <v>0</v>
      </c>
      <c r="BB129" s="309" cm="1">
        <f t="array" aca="1" ref="BB129" ca="1">SUMPRODUCT($DG12:$DG22,BB12:BB22,1/($DG12:$DG22+100))+SUMPRODUCT($DG25:$DG35,BB25:BB35,1/($DG25:$DG35+100))+SUMPRODUCT($DG38:$DG48,BB38:BB48,1/($DG38:$DG48+100))+SUMPRODUCT($DG52:$DG62,BB52:BB62,1/($DG52:$DG62+100))+SUMPRODUCT($DG65:$DG75,BB65:BB75,1/($DG65:$DG75+100))+SUMPRODUCT($DG78:$DG88,BB78:BB88,1/($DG78:$DG88+100))+SUMPRODUCT($DG91:$DG101,BB91:BB101,1/($DG91:$DG101+100))</f>
        <v>0</v>
      </c>
      <c r="BC129" s="309" cm="1">
        <f t="array" aca="1" ref="BC129" ca="1">SUMPRODUCT($DG12:$DG22,BC12:BC22,1/($DG12:$DG22+100))+SUMPRODUCT($DG25:$DG35,BC25:BC35,1/($DG25:$DG35+100))+SUMPRODUCT($DG38:$DG48,BC38:BC48,1/($DG38:$DG48+100))+SUMPRODUCT($DG52:$DG62,BC52:BC62,1/($DG52:$DG62+100))+SUMPRODUCT($DG65:$DG75,BC65:BC75,1/($DG65:$DG75+100))+SUMPRODUCT($DG78:$DG88,BC78:BC88,1/($DG78:$DG88+100))+SUMPRODUCT($DG91:$DG101,BC91:BC101,1/($DG91:$DG101+100))</f>
        <v>0</v>
      </c>
      <c r="BD129" s="309" cm="1">
        <f t="array" aca="1" ref="BD129" ca="1">SUMPRODUCT($DG12:$DG22,BD12:BD22,1/($DG12:$DG22+100))+SUMPRODUCT($DG25:$DG35,BD25:BD35,1/($DG25:$DG35+100))+SUMPRODUCT($DG38:$DG48,BD38:BD48,1/($DG38:$DG48+100))+SUMPRODUCT($DG52:$DG62,BD52:BD62,1/($DG52:$DG62+100))+SUMPRODUCT($DG65:$DG75,BD65:BD75,1/($DG65:$DG75+100))+SUMPRODUCT($DG78:$DG88,BD78:BD88,1/($DG78:$DG88+100))+SUMPRODUCT($DG91:$DG101,BD91:BD101,1/($DG91:$DG101+100))</f>
        <v>0</v>
      </c>
      <c r="BE129" s="309" cm="1">
        <f t="array" aca="1" ref="BE129" ca="1">SUMPRODUCT($DG12:$DG22,BE12:BE22,1/($DG12:$DG22+100))+SUMPRODUCT($DG25:$DG35,BE25:BE35,1/($DG25:$DG35+100))+SUMPRODUCT($DG38:$DG48,BE38:BE48,1/($DG38:$DG48+100))+SUMPRODUCT($DG52:$DG62,BE52:BE62,1/($DG52:$DG62+100))+SUMPRODUCT($DG65:$DG75,BE65:BE75,1/($DG65:$DG75+100))+SUMPRODUCT($DG78:$DG88,BE78:BE88,1/($DG78:$DG88+100))+SUMPRODUCT($DG91:$DG101,BE91:BE101,1/($DG91:$DG101+100))</f>
        <v>0</v>
      </c>
      <c r="BF129" s="309" cm="1">
        <f t="array" aca="1" ref="BF129" ca="1">SUMPRODUCT($DG12:$DG22,BF12:BF22,1/($DG12:$DG22+100))+SUMPRODUCT($DG25:$DG35,BF25:BF35,1/($DG25:$DG35+100))+SUMPRODUCT($DG38:$DG48,BF38:BF48,1/($DG38:$DG48+100))+SUMPRODUCT($DG52:$DG62,BF52:BF62,1/($DG52:$DG62+100))+SUMPRODUCT($DG65:$DG75,BF65:BF75,1/($DG65:$DG75+100))+SUMPRODUCT($DG78:$DG88,BF78:BF88,1/($DG78:$DG88+100))+SUMPRODUCT($DG91:$DG101,BF91:BF101,1/($DG91:$DG101+100))</f>
        <v>0</v>
      </c>
      <c r="BG129" s="309" cm="1">
        <f t="array" aca="1" ref="BG129" ca="1">SUMPRODUCT($DG12:$DG22,BG12:BG22,1/($DG12:$DG22+100))+SUMPRODUCT($DG25:$DG35,BG25:BG35,1/($DG25:$DG35+100))+SUMPRODUCT($DG38:$DG48,BG38:BG48,1/($DG38:$DG48+100))+SUMPRODUCT($DG52:$DG62,BG52:BG62,1/($DG52:$DG62+100))+SUMPRODUCT($DG65:$DG75,BG65:BG75,1/($DG65:$DG75+100))+SUMPRODUCT($DG78:$DG88,BG78:BG88,1/($DG78:$DG88+100))+SUMPRODUCT($DG91:$DG101,BG91:BG101,1/($DG91:$DG101+100))</f>
        <v>0</v>
      </c>
      <c r="BH129" s="309" cm="1">
        <f t="array" aca="1" ref="BH129" ca="1">SUMPRODUCT($DG12:$DG22,BH12:BH22,1/($DG12:$DG22+100))+SUMPRODUCT($DG25:$DG35,BH25:BH35,1/($DG25:$DG35+100))+SUMPRODUCT($DG38:$DG48,BH38:BH48,1/($DG38:$DG48+100))+SUMPRODUCT($DG52:$DG62,BH52:BH62,1/($DG52:$DG62+100))+SUMPRODUCT($DG65:$DG75,BH65:BH75,1/($DG65:$DG75+100))+SUMPRODUCT($DG78:$DG88,BH78:BH88,1/($DG78:$DG88+100))+SUMPRODUCT($DG91:$DG101,BH91:BH101,1/($DG91:$DG101+100))</f>
        <v>0</v>
      </c>
      <c r="BI129" s="309" cm="1">
        <f t="array" aca="1" ref="BI129" ca="1">SUMPRODUCT($DG12:$DG22,BI12:BI22,1/($DG12:$DG22+100))+SUMPRODUCT($DG25:$DG35,BI25:BI35,1/($DG25:$DG35+100))+SUMPRODUCT($DG38:$DG48,BI38:BI48,1/($DG38:$DG48+100))+SUMPRODUCT($DG52:$DG62,BI52:BI62,1/($DG52:$DG62+100))+SUMPRODUCT($DG65:$DG75,BI65:BI75,1/($DG65:$DG75+100))+SUMPRODUCT($DG78:$DG88,BI78:BI88,1/($DG78:$DG88+100))+SUMPRODUCT($DG91:$DG101,BI91:BI101,1/($DG91:$DG101+100))</f>
        <v>0</v>
      </c>
      <c r="BJ129" s="309" cm="1">
        <f t="array" aca="1" ref="BJ129" ca="1">SUMPRODUCT($DG12:$DG22,BJ12:BJ22,1/($DG12:$DG22+100))+SUMPRODUCT($DG25:$DG35,BJ25:BJ35,1/($DG25:$DG35+100))+SUMPRODUCT($DG38:$DG48,BJ38:BJ48,1/($DG38:$DG48+100))+SUMPRODUCT($DG52:$DG62,BJ52:BJ62,1/($DG52:$DG62+100))+SUMPRODUCT($DG65:$DG75,BJ65:BJ75,1/($DG65:$DG75+100))+SUMPRODUCT($DG78:$DG88,BJ78:BJ88,1/($DG78:$DG88+100))+SUMPRODUCT($DG91:$DG101,BJ91:BJ101,1/($DG91:$DG101+100))</f>
        <v>0</v>
      </c>
      <c r="BK129" s="309" cm="1">
        <f t="array" aca="1" ref="BK129" ca="1">SUMPRODUCT($DG12:$DG22,BK12:BK22,1/($DG12:$DG22+100))+SUMPRODUCT($DG25:$DG35,BK25:BK35,1/($DG25:$DG35+100))+SUMPRODUCT($DG38:$DG48,BK38:BK48,1/($DG38:$DG48+100))+SUMPRODUCT($DG52:$DG62,BK52:BK62,1/($DG52:$DG62+100))+SUMPRODUCT($DG65:$DG75,BK65:BK75,1/($DG65:$DG75+100))+SUMPRODUCT($DG78:$DG88,BK78:BK88,1/($DG78:$DG88+100))+SUMPRODUCT($DG91:$DG101,BK91:BK101,1/($DG91:$DG101+100))</f>
        <v>0</v>
      </c>
      <c r="BL129" s="309" cm="1">
        <f t="array" aca="1" ref="BL129" ca="1">SUMPRODUCT($DG12:$DG22,BL12:BL22,1/($DG12:$DG22+100))+SUMPRODUCT($DG25:$DG35,BL25:BL35,1/($DG25:$DG35+100))+SUMPRODUCT($DG38:$DG48,BL38:BL48,1/($DG38:$DG48+100))+SUMPRODUCT($DG52:$DG62,BL52:BL62,1/($DG52:$DG62+100))+SUMPRODUCT($DG65:$DG75,BL65:BL75,1/($DG65:$DG75+100))+SUMPRODUCT($DG78:$DG88,BL78:BL88,1/($DG78:$DG88+100))+SUMPRODUCT($DG91:$DG101,BL91:BL101,1/($DG91:$DG101+100))</f>
        <v>0</v>
      </c>
      <c r="BM129" s="309" cm="1">
        <f t="array" aca="1" ref="BM129" ca="1">SUMPRODUCT($DG12:$DG22,BM12:BM22,1/($DG12:$DG22+100))+SUMPRODUCT($DG25:$DG35,BM25:BM35,1/($DG25:$DG35+100))+SUMPRODUCT($DG38:$DG48,BM38:BM48,1/($DG38:$DG48+100))+SUMPRODUCT($DG52:$DG62,BM52:BM62,1/($DG52:$DG62+100))+SUMPRODUCT($DG65:$DG75,BM65:BM75,1/($DG65:$DG75+100))+SUMPRODUCT($DG78:$DG88,BM78:BM88,1/($DG78:$DG88+100))+SUMPRODUCT($DG91:$DG101,BM91:BM101,1/($DG91:$DG101+100))</f>
        <v>0</v>
      </c>
      <c r="BN129" s="309" cm="1">
        <f t="array" aca="1" ref="BN129" ca="1">SUMPRODUCT($DG12:$DG22,BN12:BN22,1/($DG12:$DG22+100))+SUMPRODUCT($DG25:$DG35,BN25:BN35,1/($DG25:$DG35+100))+SUMPRODUCT($DG38:$DG48,BN38:BN48,1/($DG38:$DG48+100))+SUMPRODUCT($DG52:$DG62,BN52:BN62,1/($DG52:$DG62+100))+SUMPRODUCT($DG65:$DG75,BN65:BN75,1/($DG65:$DG75+100))+SUMPRODUCT($DG78:$DG88,BN78:BN88,1/($DG78:$DG88+100))+SUMPRODUCT($DG91:$DG101,BN91:BN101,1/($DG91:$DG101+100))</f>
        <v>0</v>
      </c>
      <c r="BO129" s="309" cm="1">
        <f t="array" aca="1" ref="BO129" ca="1">SUMPRODUCT($DG12:$DG22,BO12:BO22,1/($DG12:$DG22+100))+SUMPRODUCT($DG25:$DG35,BO25:BO35,1/($DG25:$DG35+100))+SUMPRODUCT($DG38:$DG48,BO38:BO48,1/($DG38:$DG48+100))+SUMPRODUCT($DG52:$DG62,BO52:BO62,1/($DG52:$DG62+100))+SUMPRODUCT($DG65:$DG75,BO65:BO75,1/($DG65:$DG75+100))+SUMPRODUCT($DG78:$DG88,BO78:BO88,1/($DG78:$DG88+100))+SUMPRODUCT($DG91:$DG101,BO91:BO101,1/($DG91:$DG101+100))</f>
        <v>0</v>
      </c>
      <c r="BP129" s="309" cm="1">
        <f t="array" aca="1" ref="BP129" ca="1">SUMPRODUCT($DG12:$DG22,BP12:BP22,1/($DG12:$DG22+100))+SUMPRODUCT($DG25:$DG35,BP25:BP35,1/($DG25:$DG35+100))+SUMPRODUCT($DG38:$DG48,BP38:BP48,1/($DG38:$DG48+100))+SUMPRODUCT($DG52:$DG62,BP52:BP62,1/($DG52:$DG62+100))+SUMPRODUCT($DG65:$DG75,BP65:BP75,1/($DG65:$DG75+100))+SUMPRODUCT($DG78:$DG88,BP78:BP88,1/($DG78:$DG88+100))+SUMPRODUCT($DG91:$DG101,BP91:BP101,1/($DG91:$DG101+100))</f>
        <v>0</v>
      </c>
      <c r="BQ129" s="309" cm="1">
        <f t="array" aca="1" ref="BQ129" ca="1">SUMPRODUCT($DG12:$DG22,BQ12:BQ22,1/($DG12:$DG22+100))+SUMPRODUCT($DG25:$DG35,BQ25:BQ35,1/($DG25:$DG35+100))+SUMPRODUCT($DG38:$DG48,BQ38:BQ48,1/($DG38:$DG48+100))+SUMPRODUCT($DG52:$DG62,BQ52:BQ62,1/($DG52:$DG62+100))+SUMPRODUCT($DG65:$DG75,BQ65:BQ75,1/($DG65:$DG75+100))+SUMPRODUCT($DG78:$DG88,BQ78:BQ88,1/($DG78:$DG88+100))+SUMPRODUCT($DG91:$DG101,BQ91:BQ101,1/($DG91:$DG101+100))</f>
        <v>0</v>
      </c>
      <c r="BR129" s="309" cm="1">
        <f t="array" aca="1" ref="BR129" ca="1">SUMPRODUCT($DG12:$DG22,BR12:BR22,1/($DG12:$DG22+100))+SUMPRODUCT($DG25:$DG35,BR25:BR35,1/($DG25:$DG35+100))+SUMPRODUCT($DG38:$DG48,BR38:BR48,1/($DG38:$DG48+100))+SUMPRODUCT($DG52:$DG62,BR52:BR62,1/($DG52:$DG62+100))+SUMPRODUCT($DG65:$DG75,BR65:BR75,1/($DG65:$DG75+100))+SUMPRODUCT($DG78:$DG88,BR78:BR88,1/($DG78:$DG88+100))+SUMPRODUCT($DG91:$DG101,BR91:BR101,1/($DG91:$DG101+100))</f>
        <v>0</v>
      </c>
      <c r="BS129" s="309" cm="1">
        <f t="array" aca="1" ref="BS129" ca="1">SUMPRODUCT($DG12:$DG22,BS12:BS22,1/($DG12:$DG22+100))+SUMPRODUCT($DG25:$DG35,BS25:BS35,1/($DG25:$DG35+100))+SUMPRODUCT($DG38:$DG48,BS38:BS48,1/($DG38:$DG48+100))+SUMPRODUCT($DG52:$DG62,BS52:BS62,1/($DG52:$DG62+100))+SUMPRODUCT($DG65:$DG75,BS65:BS75,1/($DG65:$DG75+100))+SUMPRODUCT($DG78:$DG88,BS78:BS88,1/($DG78:$DG88+100))+SUMPRODUCT($DG91:$DG101,BS91:BS101,1/($DG91:$DG101+100))</f>
        <v>0</v>
      </c>
      <c r="BT129" s="309" cm="1">
        <f t="array" aca="1" ref="BT129" ca="1">SUMPRODUCT($DG12:$DG22,BT12:BT22,1/($DG12:$DG22+100))+SUMPRODUCT($DG25:$DG35,BT25:BT35,1/($DG25:$DG35+100))+SUMPRODUCT($DG38:$DG48,BT38:BT48,1/($DG38:$DG48+100))+SUMPRODUCT($DG52:$DG62,BT52:BT62,1/($DG52:$DG62+100))+SUMPRODUCT($DG65:$DG75,BT65:BT75,1/($DG65:$DG75+100))+SUMPRODUCT($DG78:$DG88,BT78:BT88,1/($DG78:$DG88+100))+SUMPRODUCT($DG91:$DG101,BT91:BT101,1/($DG91:$DG101+100))</f>
        <v>0</v>
      </c>
      <c r="BU129" s="309" cm="1">
        <f t="array" aca="1" ref="BU129" ca="1">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309" cm="1">
        <f t="array" aca="1" ref="BV129" ca="1">SUMPRODUCT($DG12:$DG22,BV12:BV22,1/($DG12:$DG22+100))+SUMPRODUCT($DG25:$DG35,BV25:BV35,1/($DG25:$DG35+100))+SUMPRODUCT($DG38:$DG48,BV38:BV48,1/($DG38:$DG48+100))+SUMPRODUCT($DG52:$DG62,BV52:BV62,1/($DG52:$DG62+100))+SUMPRODUCT($DG65:$DG75,BV65:BV75,1/($DG65:$DG75+100))+SUMPRODUCT($DG78:$DG88,BV78:BV88,1/($DG78:$DG88+100))+SUMPRODUCT($DG91:$DG101,BV91:BV101,1/($DG91:$DG101+100))</f>
        <v>0</v>
      </c>
      <c r="BW129" s="309" cm="1">
        <f t="array" aca="1" ref="BW129" ca="1">SUMPRODUCT($DG12:$DG22,BW12:BW22,1/($DG12:$DG22+100))+SUMPRODUCT($DG25:$DG35,BW25:BW35,1/($DG25:$DG35+100))+SUMPRODUCT($DG38:$DG48,BW38:BW48,1/($DG38:$DG48+100))+SUMPRODUCT($DG52:$DG62,BW52:BW62,1/($DG52:$DG62+100))+SUMPRODUCT($DG65:$DG75,BW65:BW75,1/($DG65:$DG75+100))+SUMPRODUCT($DG78:$DG88,BW78:BW88,1/($DG78:$DG88+100))+SUMPRODUCT($DG91:$DG101,BW91:BW101,1/($DG91:$DG101+100))</f>
        <v>0</v>
      </c>
      <c r="BX129" s="309" cm="1">
        <f t="array" aca="1" ref="BX129" ca="1">SUMPRODUCT($DG12:$DG22,BX12:BX22,1/($DG12:$DG22+100))+SUMPRODUCT($DG25:$DG35,BX25:BX35,1/($DG25:$DG35+100))+SUMPRODUCT($DG38:$DG48,BX38:BX48,1/($DG38:$DG48+100))+SUMPRODUCT($DG52:$DG62,BX52:BX62,1/($DG52:$DG62+100))+SUMPRODUCT($DG65:$DG75,BX65:BX75,1/($DG65:$DG75+100))+SUMPRODUCT($DG78:$DG88,BX78:BX88,1/($DG78:$DG88+100))+SUMPRODUCT($DG91:$DG101,BX91:BX101,1/($DG91:$DG101+100))</f>
        <v>0</v>
      </c>
      <c r="BY129" s="309" cm="1">
        <f t="array" aca="1" ref="BY129" ca="1">SUMPRODUCT($DG12:$DG22,BY12:BY22,1/($DG12:$DG22+100))+SUMPRODUCT($DG25:$DG35,BY25:BY35,1/($DG25:$DG35+100))+SUMPRODUCT($DG38:$DG48,BY38:BY48,1/($DG38:$DG48+100))+SUMPRODUCT($DG52:$DG62,BY52:BY62,1/($DG52:$DG62+100))+SUMPRODUCT($DG65:$DG75,BY65:BY75,1/($DG65:$DG75+100))+SUMPRODUCT($DG78:$DG88,BY78:BY88,1/($DG78:$DG88+100))+SUMPRODUCT($DG91:$DG101,BY91:BY101,1/($DG91:$DG101+100))</f>
        <v>0</v>
      </c>
      <c r="BZ129" s="309" cm="1">
        <f t="array" aca="1" ref="BZ129" ca="1">SUMPRODUCT($DG12:$DG22,BZ12:BZ22,1/($DG12:$DG22+100))+SUMPRODUCT($DG25:$DG35,BZ25:BZ35,1/($DG25:$DG35+100))+SUMPRODUCT($DG38:$DG48,BZ38:BZ48,1/($DG38:$DG48+100))+SUMPRODUCT($DG52:$DG62,BZ52:BZ62,1/($DG52:$DG62+100))+SUMPRODUCT($DG65:$DG75,BZ65:BZ75,1/($DG65:$DG75+100))+SUMPRODUCT($DG78:$DG88,BZ78:BZ88,1/($DG78:$DG88+100))+SUMPRODUCT($DG91:$DG101,BZ91:BZ101,1/($DG91:$DG101+100))</f>
        <v>0</v>
      </c>
      <c r="CA129" s="309" cm="1">
        <f t="array" aca="1" ref="CA129" ca="1">SUMPRODUCT($DG12:$DG22,CA12:CA22,1/($DG12:$DG22+100))+SUMPRODUCT($DG25:$DG35,CA25:CA35,1/($DG25:$DG35+100))+SUMPRODUCT($DG38:$DG48,CA38:CA48,1/($DG38:$DG48+100))+SUMPRODUCT($DG52:$DG62,CA52:CA62,1/($DG52:$DG62+100))+SUMPRODUCT($DG65:$DG75,CA65:CA75,1/($DG65:$DG75+100))+SUMPRODUCT($DG78:$DG88,CA78:CA88,1/($DG78:$DG88+100))+SUMPRODUCT($DG91:$DG101,CA91:CA101,1/($DG91:$DG101+100))</f>
        <v>0</v>
      </c>
      <c r="CB129" s="309" cm="1">
        <f t="array" aca="1" ref="CB129" ca="1">SUMPRODUCT($DG12:$DG22,CB12:CB22,1/($DG12:$DG22+100))+SUMPRODUCT($DG25:$DG35,CB25:CB35,1/($DG25:$DG35+100))+SUMPRODUCT($DG38:$DG48,CB38:CB48,1/($DG38:$DG48+100))+SUMPRODUCT($DG52:$DG62,CB52:CB62,1/($DG52:$DG62+100))+SUMPRODUCT($DG65:$DG75,CB65:CB75,1/($DG65:$DG75+100))+SUMPRODUCT($DG78:$DG88,CB78:CB88,1/($DG78:$DG88+100))+SUMPRODUCT($DG91:$DG101,CB91:CB101,1/($DG91:$DG101+100))</f>
        <v>0</v>
      </c>
      <c r="CC129" s="309" cm="1">
        <f t="array" aca="1" ref="CC129" ca="1">SUMPRODUCT($DG12:$DG22,CC12:CC22,1/($DG12:$DG22+100))+SUMPRODUCT($DG25:$DG35,CC25:CC35,1/($DG25:$DG35+100))+SUMPRODUCT($DG38:$DG48,CC38:CC48,1/($DG38:$DG48+100))+SUMPRODUCT($DG52:$DG62,CC52:CC62,1/($DG52:$DG62+100))+SUMPRODUCT($DG65:$DG75,CC65:CC75,1/($DG65:$DG75+100))+SUMPRODUCT($DG78:$DG88,CC78:CC88,1/($DG78:$DG88+100))+SUMPRODUCT($DG91:$DG101,CC91:CC101,1/($DG91:$DG101+100))</f>
        <v>0</v>
      </c>
      <c r="CD129" s="309" cm="1">
        <f t="array" aca="1" ref="CD129" ca="1">SUMPRODUCT($DG12:$DG22,CD12:CD22,1/($DG12:$DG22+100))+SUMPRODUCT($DG25:$DG35,CD25:CD35,1/($DG25:$DG35+100))+SUMPRODUCT($DG38:$DG48,CD38:CD48,1/($DG38:$DG48+100))+SUMPRODUCT($DG52:$DG62,CD52:CD62,1/($DG52:$DG62+100))+SUMPRODUCT($DG65:$DG75,CD65:CD75,1/($DG65:$DG75+100))+SUMPRODUCT($DG78:$DG88,CD78:CD88,1/($DG78:$DG88+100))+SUMPRODUCT($DG91:$DG101,CD91:CD101,1/($DG91:$DG101+100))</f>
        <v>0</v>
      </c>
      <c r="CE129" s="309" cm="1">
        <f t="array" aca="1" ref="CE129" ca="1">SUMPRODUCT($DG12:$DG22,CE12:CE22,1/($DG12:$DG22+100))+SUMPRODUCT($DG25:$DG35,CE25:CE35,1/($DG25:$DG35+100))+SUMPRODUCT($DG38:$DG48,CE38:CE48,1/($DG38:$DG48+100))+SUMPRODUCT($DG52:$DG62,CE52:CE62,1/($DG52:$DG62+100))+SUMPRODUCT($DG65:$DG75,CE65:CE75,1/($DG65:$DG75+100))+SUMPRODUCT($DG78:$DG88,CE78:CE88,1/($DG78:$DG88+100))+SUMPRODUCT($DG91:$DG101,CE91:CE101,1/($DG91:$DG101+100))</f>
        <v>0</v>
      </c>
      <c r="CF129" s="309" cm="1">
        <f t="array" aca="1" ref="CF129" ca="1">SUMPRODUCT($DG12:$DG22,CF12:CF22,1/($DG12:$DG22+100))+SUMPRODUCT($DG25:$DG35,CF25:CF35,1/($DG25:$DG35+100))+SUMPRODUCT($DG38:$DG48,CF38:CF48,1/($DG38:$DG48+100))+SUMPRODUCT($DG52:$DG62,CF52:CF62,1/($DG52:$DG62+100))+SUMPRODUCT($DG65:$DG75,CF65:CF75,1/($DG65:$DG75+100))+SUMPRODUCT($DG78:$DG88,CF78:CF88,1/($DG78:$DG88+100))+SUMPRODUCT($DG91:$DG101,CF91:CF101,1/($DG91:$DG101+100))</f>
        <v>0</v>
      </c>
      <c r="CG129" s="309" cm="1">
        <f t="array" aca="1" ref="CG129" ca="1">SUMPRODUCT($DG12:$DG22,CG12:CG22,1/($DG12:$DG22+100))+SUMPRODUCT($DG25:$DG35,CG25:CG35,1/($DG25:$DG35+100))+SUMPRODUCT($DG38:$DG48,CG38:CG48,1/($DG38:$DG48+100))+SUMPRODUCT($DG52:$DG62,CG52:CG62,1/($DG52:$DG62+100))+SUMPRODUCT($DG65:$DG75,CG65:CG75,1/($DG65:$DG75+100))+SUMPRODUCT($DG78:$DG88,CG78:CG88,1/($DG78:$DG88+100))+SUMPRODUCT($DG91:$DG101,CG91:CG101,1/($DG91:$DG101+100))</f>
        <v>0</v>
      </c>
      <c r="CH129" s="309" cm="1">
        <f t="array" aca="1" ref="CH129" ca="1">SUMPRODUCT($DG12:$DG22,CH12:CH22,1/($DG12:$DG22+100))+SUMPRODUCT($DG25:$DG35,CH25:CH35,1/($DG25:$DG35+100))+SUMPRODUCT($DG38:$DG48,CH38:CH48,1/($DG38:$DG48+100))+SUMPRODUCT($DG52:$DG62,CH52:CH62,1/($DG52:$DG62+100))+SUMPRODUCT($DG65:$DG75,CH65:CH75,1/($DG65:$DG75+100))+SUMPRODUCT($DG78:$DG88,CH78:CH88,1/($DG78:$DG88+100))+SUMPRODUCT($DG91:$DG101,CH91:CH101,1/($DG91:$DG101+100))</f>
        <v>0</v>
      </c>
      <c r="CI129" s="309" cm="1">
        <f t="array" aca="1" ref="CI129" ca="1">SUMPRODUCT($DG12:$DG22,CI12:CI22,1/($DG12:$DG22+100))+SUMPRODUCT($DG25:$DG35,CI25:CI35,1/($DG25:$DG35+100))+SUMPRODUCT($DG38:$DG48,CI38:CI48,1/($DG38:$DG48+100))+SUMPRODUCT($DG52:$DG62,CI52:CI62,1/($DG52:$DG62+100))+SUMPRODUCT($DG65:$DG75,CI65:CI75,1/($DG65:$DG75+100))+SUMPRODUCT($DG78:$DG88,CI78:CI88,1/($DG78:$DG88+100))+SUMPRODUCT($DG91:$DG101,CI91:CI101,1/($DG91:$DG101+100))</f>
        <v>0</v>
      </c>
      <c r="CJ129" s="309" cm="1">
        <f t="array" aca="1" ref="CJ129" ca="1">SUMPRODUCT($DG12:$DG22,CJ12:CJ22,1/($DG12:$DG22+100))+SUMPRODUCT($DG25:$DG35,CJ25:CJ35,1/($DG25:$DG35+100))+SUMPRODUCT($DG38:$DG48,CJ38:CJ48,1/($DG38:$DG48+100))+SUMPRODUCT($DG52:$DG62,CJ52:CJ62,1/($DG52:$DG62+100))+SUMPRODUCT($DG65:$DG75,CJ65:CJ75,1/($DG65:$DG75+100))+SUMPRODUCT($DG78:$DG88,CJ78:CJ88,1/($DG78:$DG88+100))+SUMPRODUCT($DG91:$DG101,CJ91:CJ101,1/($DG91:$DG101+100))</f>
        <v>0</v>
      </c>
      <c r="CK129" s="309" cm="1">
        <f t="array" aca="1" ref="CK129" ca="1">SUMPRODUCT($DG12:$DG22,CK12:CK22,1/($DG12:$DG22+100))+SUMPRODUCT($DG25:$DG35,CK25:CK35,1/($DG25:$DG35+100))+SUMPRODUCT($DG38:$DG48,CK38:CK48,1/($DG38:$DG48+100))+SUMPRODUCT($DG52:$DG62,CK52:CK62,1/($DG52:$DG62+100))+SUMPRODUCT($DG65:$DG75,CK65:CK75,1/($DG65:$DG75+100))+SUMPRODUCT($DG78:$DG88,CK78:CK88,1/($DG78:$DG88+100))+SUMPRODUCT($DG91:$DG101,CK91:CK101,1/($DG91:$DG101+100))</f>
        <v>0</v>
      </c>
      <c r="CL129" s="309" cm="1">
        <f t="array" aca="1" ref="CL129" ca="1">SUMPRODUCT($DG12:$DG22,CL12:CL22,1/($DG12:$DG22+100))+SUMPRODUCT($DG25:$DG35,CL25:CL35,1/($DG25:$DG35+100))+SUMPRODUCT($DG38:$DG48,CL38:CL48,1/($DG38:$DG48+100))+SUMPRODUCT($DG52:$DG62,CL52:CL62,1/($DG52:$DG62+100))+SUMPRODUCT($DG65:$DG75,CL65:CL75,1/($DG65:$DG75+100))+SUMPRODUCT($DG78:$DG88,CL78:CL88,1/($DG78:$DG88+100))+SUMPRODUCT($DG91:$DG101,CL91:CL101,1/($DG91:$DG101+100))</f>
        <v>0</v>
      </c>
      <c r="CM129" s="309" cm="1">
        <f t="array" aca="1" ref="CM129" ca="1">SUMPRODUCT($DG12:$DG22,CM12:CM22,1/($DG12:$DG22+100))+SUMPRODUCT($DG25:$DG35,CM25:CM35,1/($DG25:$DG35+100))+SUMPRODUCT($DG38:$DG48,CM38:CM48,1/($DG38:$DG48+100))+SUMPRODUCT($DG52:$DG62,CM52:CM62,1/($DG52:$DG62+100))+SUMPRODUCT($DG65:$DG75,CM65:CM75,1/($DG65:$DG75+100))+SUMPRODUCT($DG78:$DG88,CM78:CM88,1/($DG78:$DG88+100))+SUMPRODUCT($DG91:$DG101,CM91:CM101,1/($DG91:$DG101+100))</f>
        <v>0</v>
      </c>
      <c r="CN129" s="309" cm="1">
        <f t="array" aca="1" ref="CN129" ca="1">SUMPRODUCT($DG12:$DG22,CN12:CN22,1/($DG12:$DG22+100))+SUMPRODUCT($DG25:$DG35,CN25:CN35,1/($DG25:$DG35+100))+SUMPRODUCT($DG38:$DG48,CN38:CN48,1/($DG38:$DG48+100))+SUMPRODUCT($DG52:$DG62,CN52:CN62,1/($DG52:$DG62+100))+SUMPRODUCT($DG65:$DG75,CN65:CN75,1/($DG65:$DG75+100))+SUMPRODUCT($DG78:$DG88,CN78:CN88,1/($DG78:$DG88+100))+SUMPRODUCT($DG91:$DG101,CN91:CN101,1/($DG91:$DG101+100))</f>
        <v>0</v>
      </c>
      <c r="CO129" s="309" cm="1">
        <f t="array" aca="1" ref="CO129" ca="1">SUMPRODUCT($DG12:$DG22,CO12:CO22,1/($DG12:$DG22+100))+SUMPRODUCT($DG25:$DG35,CO25:CO35,1/($DG25:$DG35+100))+SUMPRODUCT($DG38:$DG48,CO38:CO48,1/($DG38:$DG48+100))+SUMPRODUCT($DG52:$DG62,CO52:CO62,1/($DG52:$DG62+100))+SUMPRODUCT($DG65:$DG75,CO65:CO75,1/($DG65:$DG75+100))+SUMPRODUCT($DG78:$DG88,CO78:CO88,1/($DG78:$DG88+100))+SUMPRODUCT($DG91:$DG101,CO91:CO101,1/($DG91:$DG101+100))</f>
        <v>0</v>
      </c>
      <c r="CP129" s="309" cm="1">
        <f t="array" aca="1" ref="CP129" ca="1">SUMPRODUCT($DG12:$DG22,CP12:CP22,1/($DG12:$DG22+100))+SUMPRODUCT($DG25:$DG35,CP25:CP35,1/($DG25:$DG35+100))+SUMPRODUCT($DG38:$DG48,CP38:CP48,1/($DG38:$DG48+100))+SUMPRODUCT($DG52:$DG62,CP52:CP62,1/($DG52:$DG62+100))+SUMPRODUCT($DG65:$DG75,CP65:CP75,1/($DG65:$DG75+100))+SUMPRODUCT($DG78:$DG88,CP78:CP88,1/($DG78:$DG88+100))+SUMPRODUCT($DG91:$DG101,CP91:CP101,1/($DG91:$DG101+100))</f>
        <v>0</v>
      </c>
      <c r="CQ129" s="309" cm="1">
        <f t="array" aca="1" ref="CQ129" ca="1">SUMPRODUCT($DG12:$DG22,CQ12:CQ22,1/($DG12:$DG22+100))+SUMPRODUCT($DG25:$DG35,CQ25:CQ35,1/($DG25:$DG35+100))+SUMPRODUCT($DG38:$DG48,CQ38:CQ48,1/($DG38:$DG48+100))+SUMPRODUCT($DG52:$DG62,CQ52:CQ62,1/($DG52:$DG62+100))+SUMPRODUCT($DG65:$DG75,CQ65:CQ75,1/($DG65:$DG75+100))+SUMPRODUCT($DG78:$DG88,CQ78:CQ88,1/($DG78:$DG88+100))+SUMPRODUCT($DG91:$DG101,CQ91:CQ101,1/($DG91:$DG101+100))</f>
        <v>0</v>
      </c>
      <c r="CR129" s="309" cm="1">
        <f t="array" aca="1" ref="CR129" ca="1">SUMPRODUCT($DG12:$DG22,CR12:CR22,1/($DG12:$DG22+100))+SUMPRODUCT($DG25:$DG35,CR25:CR35,1/($DG25:$DG35+100))+SUMPRODUCT($DG38:$DG48,CR38:CR48,1/($DG38:$DG48+100))+SUMPRODUCT($DG52:$DG62,CR52:CR62,1/($DG52:$DG62+100))+SUMPRODUCT($DG65:$DG75,CR65:CR75,1/($DG65:$DG75+100))+SUMPRODUCT($DG78:$DG88,CR78:CR88,1/($DG78:$DG88+100))+SUMPRODUCT($DG91:$DG101,CR91:CR101,1/($DG91:$DG101+100))</f>
        <v>0</v>
      </c>
      <c r="CS129" s="309" cm="1">
        <f t="array" aca="1" ref="CS129" ca="1">SUMPRODUCT($DG12:$DG22,CS12:CS22,1/($DG12:$DG22+100))+SUMPRODUCT($DG25:$DG35,CS25:CS35,1/($DG25:$DG35+100))+SUMPRODUCT($DG38:$DG48,CS38:CS48,1/($DG38:$DG48+100))+SUMPRODUCT($DG52:$DG62,CS52:CS62,1/($DG52:$DG62+100))+SUMPRODUCT($DG65:$DG75,CS65:CS75,1/($DG65:$DG75+100))+SUMPRODUCT($DG78:$DG88,CS78:CS88,1/($DG78:$DG88+100))+SUMPRODUCT($DG91:$DG101,CS91:CS101,1/($DG91:$DG101+100))</f>
        <v>0</v>
      </c>
      <c r="CT129" s="309" cm="1">
        <f t="array" aca="1" ref="CT129" ca="1">SUMPRODUCT($DG12:$DG22,CT12:CT22,1/($DG12:$DG22+100))+SUMPRODUCT($DG25:$DG35,CT25:CT35,1/($DG25:$DG35+100))+SUMPRODUCT($DG38:$DG48,CT38:CT48,1/($DG38:$DG48+100))+SUMPRODUCT($DG52:$DG62,CT52:CT62,1/($DG52:$DG62+100))+SUMPRODUCT($DG65:$DG75,CT65:CT75,1/($DG65:$DG75+100))+SUMPRODUCT($DG78:$DG88,CT78:CT88,1/($DG78:$DG88+100))+SUMPRODUCT($DG91:$DG101,CT91:CT101,1/($DG91:$DG101+100))</f>
        <v>0</v>
      </c>
      <c r="CU129" s="309" cm="1">
        <f t="array" aca="1" ref="CU129" ca="1">SUMPRODUCT($DG12:$DG22,CU12:CU22,1/($DG12:$DG22+100))+SUMPRODUCT($DG25:$DG35,CU25:CU35,1/($DG25:$DG35+100))+SUMPRODUCT($DG38:$DG48,CU38:CU48,1/($DG38:$DG48+100))+SUMPRODUCT($DG52:$DG62,CU52:CU62,1/($DG52:$DG62+100))+SUMPRODUCT($DG65:$DG75,CU65:CU75,1/($DG65:$DG75+100))+SUMPRODUCT($DG78:$DG88,CU78:CU88,1/($DG78:$DG88+100))+SUMPRODUCT($DG91:$DG101,CU91:CU101,1/($DG91:$DG101+100))</f>
        <v>0</v>
      </c>
      <c r="CV129" s="309" cm="1">
        <f t="array" aca="1" ref="CV129" ca="1">SUMPRODUCT($DG12:$DG22,CV12:CV22,1/($DG12:$DG22+100))+SUMPRODUCT($DG25:$DG35,CV25:CV35,1/($DG25:$DG35+100))+SUMPRODUCT($DG38:$DG48,CV38:CV48,1/($DG38:$DG48+100))+SUMPRODUCT($DG52:$DG62,CV52:CV62,1/($DG52:$DG62+100))+SUMPRODUCT($DG65:$DG75,CV65:CV75,1/($DG65:$DG75+100))+SUMPRODUCT($DG78:$DG88,CV78:CV88,1/($DG78:$DG88+100))+SUMPRODUCT($DG91:$DG101,CV91:CV101,1/($DG91:$DG101+100))</f>
        <v>0</v>
      </c>
      <c r="CW129" s="309" cm="1">
        <f t="array" aca="1" ref="CW129" ca="1">SUMPRODUCT($DG12:$DG22,CW12:CW22,1/($DG12:$DG22+100))+SUMPRODUCT($DG25:$DG35,CW25:CW35,1/($DG25:$DG35+100))+SUMPRODUCT($DG38:$DG48,CW38:CW48,1/($DG38:$DG48+100))+SUMPRODUCT($DG52:$DG62,CW52:CW62,1/($DG52:$DG62+100))+SUMPRODUCT($DG65:$DG75,CW65:CW75,1/($DG65:$DG75+100))+SUMPRODUCT($DG78:$DG88,CW78:CW88,1/($DG78:$DG88+100))+SUMPRODUCT($DG91:$DG101,CW91:CW101,1/($DG91:$DG101+100))</f>
        <v>0</v>
      </c>
      <c r="CX129" s="309" cm="1">
        <f t="array" aca="1" ref="CX129" ca="1">SUMPRODUCT($DG12:$DG22,CX12:CX22,1/($DG12:$DG22+100))+SUMPRODUCT($DG25:$DG35,CX25:CX35,1/($DG25:$DG35+100))+SUMPRODUCT($DG38:$DG48,CX38:CX48,1/($DG38:$DG48+100))+SUMPRODUCT($DG52:$DG62,CX52:CX62,1/($DG52:$DG62+100))+SUMPRODUCT($DG65:$DG75,CX65:CX75,1/($DG65:$DG75+100))+SUMPRODUCT($DG78:$DG88,CX78:CX88,1/($DG78:$DG88+100))+SUMPRODUCT($DG91:$DG101,CX91:CX101,1/($DG91:$DG101+100))</f>
        <v>0</v>
      </c>
      <c r="CY129" s="309" cm="1">
        <f t="array" aca="1" ref="CY129" ca="1">SUMPRODUCT($DG12:$DG22,CY12:CY22,1/($DG12:$DG22+100))+SUMPRODUCT($DG25:$DG35,CY25:CY35,1/($DG25:$DG35+100))+SUMPRODUCT($DG38:$DG48,CY38:CY48,1/($DG38:$DG48+100))+SUMPRODUCT($DG52:$DG62,CY52:CY62,1/($DG52:$DG62+100))+SUMPRODUCT($DG65:$DG75,CY65:CY75,1/($DG65:$DG75+100))+SUMPRODUCT($DG78:$DG88,CY78:CY88,1/($DG78:$DG88+100))+SUMPRODUCT($DG91:$DG101,CY91:CY101,1/($DG91:$DG101+100))</f>
        <v>0</v>
      </c>
      <c r="CZ129" s="309" cm="1">
        <f t="array" aca="1" ref="CZ129" ca="1">SUMPRODUCT($DG12:$DG22,CZ12:CZ22,1/($DG12:$DG22+100))+SUMPRODUCT($DG25:$DG35,CZ25:CZ35,1/($DG25:$DG35+100))+SUMPRODUCT($DG38:$DG48,CZ38:CZ48,1/($DG38:$DG48+100))+SUMPRODUCT($DG52:$DG62,CZ52:CZ62,1/($DG52:$DG62+100))+SUMPRODUCT($DG65:$DG75,CZ65:CZ75,1/($DG65:$DG75+100))+SUMPRODUCT($DG78:$DG88,CZ78:CZ88,1/($DG78:$DG88+100))+SUMPRODUCT($DG91:$DG101,CZ91:CZ101,1/($DG91:$DG101+100))</f>
        <v>0</v>
      </c>
      <c r="DA129" s="309" cm="1">
        <f t="array" aca="1" ref="DA129" ca="1">SUMPRODUCT($DG12:$DG22,DA12:DA22,1/($DG12:$DG22+100))+SUMPRODUCT($DG25:$DG35,DA25:DA35,1/($DG25:$DG35+100))+SUMPRODUCT($DG38:$DG48,DA38:DA48,1/($DG38:$DG48+100))+SUMPRODUCT($DG52:$DG62,DA52:DA62,1/($DG52:$DG62+100))+SUMPRODUCT($DG65:$DG75,DA65:DA75,1/($DG65:$DG75+100))+SUMPRODUCT($DG78:$DG88,DA78:DA88,1/($DG78:$DG88+100))+SUMPRODUCT($DG91:$DG101,DA91:DA101,1/($DG91:$DG101+100))</f>
        <v>0</v>
      </c>
      <c r="DB129" s="309" cm="1">
        <f t="array" aca="1" ref="DB129" ca="1">SUMPRODUCT($DG12:$DG22,DB12:DB22,1/($DG12:$DG22+100))+SUMPRODUCT($DG25:$DG35,DB25:DB35,1/($DG25:$DG35+100))+SUMPRODUCT($DG38:$DG48,DB38:DB48,1/($DG38:$DG48+100))+SUMPRODUCT($DG52:$DG62,DB52:DB62,1/($DG52:$DG62+100))+SUMPRODUCT($DG65:$DG75,DB65:DB75,1/($DG65:$DG75+100))+SUMPRODUCT($DG78:$DG88,DB78:DB88,1/($DG78:$DG88+100))+SUMPRODUCT($DG91:$DG101,DB91:DB101,1/($DG91:$DG101+100))</f>
        <v>0</v>
      </c>
      <c r="DC129" s="309" cm="1">
        <f t="array" aca="1" ref="DC129" ca="1">SUMPRODUCT($DG12:$DG22,DC12:DC22,1/($DG12:$DG22+100))+SUMPRODUCT($DG25:$DG35,DC25:DC35,1/($DG25:$DG35+100))+SUMPRODUCT($DG38:$DG48,DC38:DC48,1/($DG38:$DG48+100))+SUMPRODUCT($DG52:$DG62,DC52:DC62,1/($DG52:$DG62+100))+SUMPRODUCT($DG65:$DG75,DC65:DC75,1/($DG65:$DG75+100))+SUMPRODUCT($DG78:$DG88,DC78:DC88,1/($DG78:$DG88+100))+SUMPRODUCT($DG91:$DG101,DC91:DC101,1/($DG91:$DG101+100))</f>
        <v>0</v>
      </c>
      <c r="DE129" s="113" t="str">
        <f t="shared" ca="1" si="75"/>
        <v>J.1.</v>
      </c>
    </row>
    <row r="130" spans="1:110" hidden="1">
      <c r="A130" s="68">
        <v>118</v>
      </c>
      <c r="B130" s="240" t="str">
        <f t="shared" ca="1" si="71"/>
        <v>J.2.</v>
      </c>
      <c r="C130" s="241" t="str">
        <f t="shared" ca="1" si="72"/>
        <v>Bendra pirkimo PVM suma (veiklos sąnaudoms)</v>
      </c>
      <c r="D130" s="308"/>
      <c r="E130" s="242" t="str">
        <f t="shared" ca="1" si="73"/>
        <v/>
      </c>
      <c r="F130" s="171">
        <f ca="1">H130+NPV(FD,I130:INDEX(I130:DC130,PAL))</f>
        <v>1488402.9611848695</v>
      </c>
      <c r="G130" s="171">
        <f ca="1">SUMIF($H$5:$DC$5,"&lt;="&amp;PAL,$H130:$DC130)</f>
        <v>3194557.4876033058</v>
      </c>
      <c r="H130" s="243" cm="1">
        <f t="array" aca="1" ref="H130" ca="1">SUMPRODUCT($DG105:$DG110,H105:H110,1/($DG105:$DG110+100))+SUMPRODUCT($DG112:$DG114,H112:H114,1/($DG112:$DG114+100))</f>
        <v>0</v>
      </c>
      <c r="I130" s="243" cm="1">
        <f t="array" aca="1" ref="I130" ca="1">SUMPRODUCT($DG105:$DG110,I105:I110,1/($DG105:$DG110+100))+SUMPRODUCT($DG112:$DG114,I112:I114,1/($DG112:$DG114+100))</f>
        <v>0</v>
      </c>
      <c r="J130" s="243" cm="1">
        <f t="array" aca="1" ref="J130" ca="1">SUMPRODUCT($DG105:$DG110,J105:J110,1/($DG105:$DG110+100))+SUMPRODUCT($DG112:$DG114,J112:J114,1/($DG112:$DG114+100))</f>
        <v>0</v>
      </c>
      <c r="K130" s="243" cm="1">
        <f t="array" aca="1" ref="K130" ca="1">SUMPRODUCT($DG105:$DG110,K105:K110,1/($DG105:$DG110+100))+SUMPRODUCT($DG112:$DG114,K112:K114,1/($DG112:$DG114+100))</f>
        <v>0</v>
      </c>
      <c r="L130" s="243" cm="1">
        <f t="array" aca="1" ref="L130" ca="1">SUMPRODUCT($DG105:$DG110,L105:L110,1/($DG105:$DG110+100))+SUMPRODUCT($DG112:$DG114,L112:L114,1/($DG112:$DG114+100))</f>
        <v>0</v>
      </c>
      <c r="M130" s="243" cm="1">
        <f t="array" aca="1" ref="M130" ca="1">SUMPRODUCT($DG105:$DG110,M105:M110,1/($DG105:$DG110+100))+SUMPRODUCT($DG112:$DG114,M112:M114,1/($DG112:$DG114+100))</f>
        <v>0</v>
      </c>
      <c r="N130" s="243" cm="1">
        <f t="array" aca="1" ref="N130" ca="1">SUMPRODUCT($DG105:$DG110,N105:N110,1/($DG105:$DG110+100))+SUMPRODUCT($DG112:$DG114,N112:N114,1/($DG112:$DG114+100))</f>
        <v>0</v>
      </c>
      <c r="O130" s="243" cm="1">
        <f t="array" aca="1" ref="O130" ca="1">SUMPRODUCT($DG105:$DG110,O105:O110,1/($DG105:$DG110+100))+SUMPRODUCT($DG112:$DG114,O112:O114,1/($DG112:$DG114+100))</f>
        <v>0</v>
      </c>
      <c r="P130" s="243" cm="1">
        <f t="array" aca="1" ref="P130" ca="1">SUMPRODUCT($DG105:$DG110,P105:P110,1/($DG105:$DG110+100))+SUMPRODUCT($DG112:$DG114,P112:P114,1/($DG112:$DG114+100))</f>
        <v>28767.049586776859</v>
      </c>
      <c r="Q130" s="243" cm="1">
        <f t="array" aca="1" ref="Q130" ca="1">SUMPRODUCT($DG105:$DG110,Q105:Q110,1/($DG105:$DG110+100))+SUMPRODUCT($DG112:$DG114,Q112:Q114,1/($DG112:$DG114+100))</f>
        <v>28767.049586776859</v>
      </c>
      <c r="R130" s="243" cm="1">
        <f t="array" aca="1" ref="R130" ca="1">SUMPRODUCT($DG105:$DG110,R105:R110,1/($DG105:$DG110+100))+SUMPRODUCT($DG112:$DG114,R112:R114,1/($DG112:$DG114+100))</f>
        <v>29305.413223140498</v>
      </c>
      <c r="S130" s="243" cm="1">
        <f t="array" aca="1" ref="S130" ca="1">SUMPRODUCT($DG105:$DG110,S105:S110,1/($DG105:$DG110+100))+SUMPRODUCT($DG112:$DG114,S112:S114,1/($DG112:$DG114+100))</f>
        <v>58894.586776859505</v>
      </c>
      <c r="T130" s="243" cm="1">
        <f t="array" aca="1" ref="T130" ca="1">SUMPRODUCT($DG105:$DG110,T105:T110,1/($DG105:$DG110+100))+SUMPRODUCT($DG112:$DG114,T112:T114,1/($DG112:$DG114+100))</f>
        <v>88794.768595041329</v>
      </c>
      <c r="U130" s="243" cm="1">
        <f t="array" aca="1" ref="U130" ca="1">SUMPRODUCT($DG105:$DG110,U105:U110,1/($DG105:$DG110+100))+SUMPRODUCT($DG112:$DG114,U112:U114,1/($DG112:$DG114+100))</f>
        <v>102739.11570247934</v>
      </c>
      <c r="V130" s="243" cm="1">
        <f t="array" aca="1" ref="V130" ca="1">SUMPRODUCT($DG105:$DG110,V105:V110,1/($DG105:$DG110+100))+SUMPRODUCT($DG112:$DG114,V112:V114,1/($DG112:$DG114+100))</f>
        <v>190485.96694214878</v>
      </c>
      <c r="W130" s="243" cm="1">
        <f t="array" aca="1" ref="W130" ca="1">SUMPRODUCT($DG105:$DG110,W105:W110,1/($DG105:$DG110+100))+SUMPRODUCT($DG112:$DG114,W112:W114,1/($DG112:$DG114+100))</f>
        <v>190485.96694214878</v>
      </c>
      <c r="X130" s="243" cm="1">
        <f t="array" aca="1" ref="X130" ca="1">SUMPRODUCT($DG105:$DG110,X105:X110,1/($DG105:$DG110+100))+SUMPRODUCT($DG112:$DG114,X112:X114,1/($DG112:$DG114+100))</f>
        <v>190485.96694214878</v>
      </c>
      <c r="Y130" s="243" cm="1">
        <f t="array" aca="1" ref="Y130" ca="1">SUMPRODUCT($DG105:$DG110,Y105:Y110,1/($DG105:$DG110+100))+SUMPRODUCT($DG112:$DG114,Y112:Y114,1/($DG112:$DG114+100))</f>
        <v>190485.96694214878</v>
      </c>
      <c r="Z130" s="243" cm="1">
        <f t="array" aca="1" ref="Z130" ca="1">SUMPRODUCT($DG105:$DG110,Z105:Z110,1/($DG105:$DG110+100))+SUMPRODUCT($DG112:$DG114,Z112:Z114,1/($DG112:$DG114+100))</f>
        <v>190485.96694214878</v>
      </c>
      <c r="AA130" s="243" cm="1">
        <f t="array" aca="1" ref="AA130" ca="1">SUMPRODUCT($DG105:$DG110,AA105:AA110,1/($DG105:$DG110+100))+SUMPRODUCT($DG112:$DG114,AA112:AA114,1/($DG112:$DG114+100))</f>
        <v>190485.96694214878</v>
      </c>
      <c r="AB130" s="243" cm="1">
        <f t="array" aca="1" ref="AB130" ca="1">SUMPRODUCT($DG105:$DG110,AB105:AB110,1/($DG105:$DG110+100))+SUMPRODUCT($DG112:$DG114,AB112:AB114,1/($DG112:$DG114+100))</f>
        <v>190485.96694214878</v>
      </c>
      <c r="AC130" s="243" cm="1">
        <f t="array" aca="1" ref="AC130" ca="1">SUMPRODUCT($DG105:$DG110,AC105:AC110,1/($DG105:$DG110+100))+SUMPRODUCT($DG112:$DG114,AC112:AC114,1/($DG112:$DG114+100))</f>
        <v>190485.96694214878</v>
      </c>
      <c r="AD130" s="243" cm="1">
        <f t="array" aca="1" ref="AD130" ca="1">SUMPRODUCT($DG105:$DG110,AD105:AD110,1/($DG105:$DG110+100))+SUMPRODUCT($DG112:$DG114,AD112:AD114,1/($DG112:$DG114+100))</f>
        <v>190485.96694214878</v>
      </c>
      <c r="AE130" s="243" cm="1">
        <f t="array" aca="1" ref="AE130" ca="1">SUMPRODUCT($DG105:$DG110,AE105:AE110,1/($DG105:$DG110+100))+SUMPRODUCT($DG112:$DG114,AE112:AE114,1/($DG112:$DG114+100))</f>
        <v>190485.96694214878</v>
      </c>
      <c r="AF130" s="243" cm="1">
        <f t="array" aca="1" ref="AF130" ca="1">SUMPRODUCT($DG105:$DG110,AF105:AF110,1/($DG105:$DG110+100))+SUMPRODUCT($DG112:$DG114,AF112:AF114,1/($DG112:$DG114+100))</f>
        <v>190485.96694214878</v>
      </c>
      <c r="AG130" s="243" cm="1">
        <f t="array" aca="1" ref="AG130" ca="1">SUMPRODUCT($DG105:$DG110,AG105:AG110,1/($DG105:$DG110+100))+SUMPRODUCT($DG112:$DG114,AG112:AG114,1/($DG112:$DG114+100))</f>
        <v>190485.96694214878</v>
      </c>
      <c r="AH130" s="243" cm="1">
        <f t="array" aca="1" ref="AH130" ca="1">SUMPRODUCT($DG105:$DG110,AH105:AH110,1/($DG105:$DG110+100))+SUMPRODUCT($DG112:$DG114,AH112:AH114,1/($DG112:$DG114+100))</f>
        <v>190485.96694214878</v>
      </c>
      <c r="AI130" s="243" cm="1">
        <f t="array" aca="1" ref="AI130" ca="1">SUMPRODUCT($DG105:$DG110,AI105:AI110,1/($DG105:$DG110+100))+SUMPRODUCT($DG112:$DG114,AI112:AI114,1/($DG112:$DG114+100))</f>
        <v>190485.96694214878</v>
      </c>
      <c r="AJ130" s="243" cm="1">
        <f t="array" aca="1" ref="AJ130" ca="1">SUMPRODUCT($DG105:$DG110,AJ105:AJ110,1/($DG105:$DG110+100))+SUMPRODUCT($DG112:$DG114,AJ112:AJ114,1/($DG112:$DG114+100))</f>
        <v>190485.96694214878</v>
      </c>
      <c r="AK130" s="243" cm="1">
        <f t="array" aca="1" ref="AK130" ca="1">SUMPRODUCT($DG105:$DG110,AK105:AK110,1/($DG105:$DG110+100))+SUMPRODUCT($DG112:$DG114,AK112:AK114,1/($DG112:$DG114+100))</f>
        <v>0</v>
      </c>
      <c r="AL130" s="243" cm="1">
        <f t="array" aca="1" ref="AL130" ca="1">SUMPRODUCT($DG105:$DG110,AL105:AL110,1/($DG105:$DG110+100))+SUMPRODUCT($DG112:$DG114,AL112:AL114,1/($DG112:$DG114+100))</f>
        <v>0</v>
      </c>
      <c r="AM130" s="243" cm="1">
        <f t="array" aca="1" ref="AM130" ca="1">SUMPRODUCT($DG105:$DG110,AM105:AM110,1/($DG105:$DG110+100))+SUMPRODUCT($DG112:$DG114,AM112:AM114,1/($DG112:$DG114+100))</f>
        <v>0</v>
      </c>
      <c r="AN130" s="243" cm="1">
        <f t="array" aca="1" ref="AN130" ca="1">SUMPRODUCT($DG105:$DG110,AN105:AN110,1/($DG105:$DG110+100))+SUMPRODUCT($DG112:$DG114,AN112:AN114,1/($DG112:$DG114+100))</f>
        <v>0</v>
      </c>
      <c r="AO130" s="243" cm="1">
        <f t="array" aca="1" ref="AO130" ca="1">SUMPRODUCT($DG105:$DG110,AO105:AO110,1/($DG105:$DG110+100))+SUMPRODUCT($DG112:$DG114,AO112:AO114,1/($DG112:$DG114+100))</f>
        <v>0</v>
      </c>
      <c r="AP130" s="243" cm="1">
        <f t="array" aca="1" ref="AP130" ca="1">SUMPRODUCT($DG105:$DG110,AP105:AP110,1/($DG105:$DG110+100))+SUMPRODUCT($DG112:$DG114,AP112:AP114,1/($DG112:$DG114+100))</f>
        <v>0</v>
      </c>
      <c r="AQ130" s="243" cm="1">
        <f t="array" aca="1" ref="AQ130" ca="1">SUMPRODUCT($DG105:$DG110,AQ105:AQ110,1/($DG105:$DG110+100))+SUMPRODUCT($DG112:$DG114,AQ112:AQ114,1/($DG112:$DG114+100))</f>
        <v>0</v>
      </c>
      <c r="AR130" s="243" cm="1">
        <f t="array" aca="1" ref="AR130" ca="1">SUMPRODUCT($DG105:$DG110,AR105:AR110,1/($DG105:$DG110+100))+SUMPRODUCT($DG112:$DG114,AR112:AR114,1/($DG112:$DG114+100))</f>
        <v>0</v>
      </c>
      <c r="AS130" s="243" cm="1">
        <f t="array" aca="1" ref="AS130" ca="1">SUMPRODUCT($DG105:$DG110,AS105:AS110,1/($DG105:$DG110+100))+SUMPRODUCT($DG112:$DG114,AS112:AS114,1/($DG112:$DG114+100))</f>
        <v>0</v>
      </c>
      <c r="AT130" s="243" cm="1">
        <f t="array" aca="1" ref="AT130" ca="1">SUMPRODUCT($DG105:$DG110,AT105:AT110,1/($DG105:$DG110+100))+SUMPRODUCT($DG112:$DG114,AT112:AT114,1/($DG112:$DG114+100))</f>
        <v>0</v>
      </c>
      <c r="AU130" s="243" cm="1">
        <f t="array" aca="1" ref="AU130" ca="1">SUMPRODUCT($DG105:$DG110,AU105:AU110,1/($DG105:$DG110+100))+SUMPRODUCT($DG112:$DG114,AU112:AU114,1/($DG112:$DG114+100))</f>
        <v>0</v>
      </c>
      <c r="AV130" s="243" cm="1">
        <f t="array" aca="1" ref="AV130" ca="1">SUMPRODUCT($DG105:$DG110,AV105:AV110,1/($DG105:$DG110+100))+SUMPRODUCT($DG112:$DG114,AV112:AV114,1/($DG112:$DG114+100))</f>
        <v>0</v>
      </c>
      <c r="AW130" s="243" cm="1">
        <f t="array" aca="1" ref="AW130" ca="1">SUMPRODUCT($DG105:$DG110,AW105:AW110,1/($DG105:$DG110+100))+SUMPRODUCT($DG112:$DG114,AW112:AW114,1/($DG112:$DG114+100))</f>
        <v>0</v>
      </c>
      <c r="AX130" s="243" cm="1">
        <f t="array" aca="1" ref="AX130" ca="1">SUMPRODUCT($DG105:$DG110,AX105:AX110,1/($DG105:$DG110+100))+SUMPRODUCT($DG112:$DG114,AX112:AX114,1/($DG112:$DG114+100))</f>
        <v>0</v>
      </c>
      <c r="AY130" s="243" cm="1">
        <f t="array" aca="1" ref="AY130" ca="1">SUMPRODUCT($DG105:$DG110,AY105:AY110,1/($DG105:$DG110+100))+SUMPRODUCT($DG112:$DG114,AY112:AY114,1/($DG112:$DG114+100))</f>
        <v>0</v>
      </c>
      <c r="AZ130" s="243" cm="1">
        <f t="array" aca="1" ref="AZ130" ca="1">SUMPRODUCT($DG105:$DG110,AZ105:AZ110,1/($DG105:$DG110+100))+SUMPRODUCT($DG112:$DG114,AZ112:AZ114,1/($DG112:$DG114+100))</f>
        <v>0</v>
      </c>
      <c r="BA130" s="243" cm="1">
        <f t="array" aca="1" ref="BA130" ca="1">SUMPRODUCT($DG105:$DG110,BA105:BA110,1/($DG105:$DG110+100))+SUMPRODUCT($DG112:$DG114,BA112:BA114,1/($DG112:$DG114+100))</f>
        <v>0</v>
      </c>
      <c r="BB130" s="243" cm="1">
        <f t="array" aca="1" ref="BB130" ca="1">SUMPRODUCT($DG105:$DG110,BB105:BB110,1/($DG105:$DG110+100))+SUMPRODUCT($DG112:$DG114,BB112:BB114,1/($DG112:$DG114+100))</f>
        <v>0</v>
      </c>
      <c r="BC130" s="243" cm="1">
        <f t="array" aca="1" ref="BC130" ca="1">SUMPRODUCT($DG105:$DG110,BC105:BC110,1/($DG105:$DG110+100))+SUMPRODUCT($DG112:$DG114,BC112:BC114,1/($DG112:$DG114+100))</f>
        <v>0</v>
      </c>
      <c r="BD130" s="243" cm="1">
        <f t="array" aca="1" ref="BD130" ca="1">SUMPRODUCT($DG105:$DG110,BD105:BD110,1/($DG105:$DG110+100))+SUMPRODUCT($DG112:$DG114,BD112:BD114,1/($DG112:$DG114+100))</f>
        <v>0</v>
      </c>
      <c r="BE130" s="243" cm="1">
        <f t="array" aca="1" ref="BE130" ca="1">SUMPRODUCT($DG105:$DG110,BE105:BE110,1/($DG105:$DG110+100))+SUMPRODUCT($DG112:$DG114,BE112:BE114,1/($DG112:$DG114+100))</f>
        <v>0</v>
      </c>
      <c r="BF130" s="243" cm="1">
        <f t="array" aca="1" ref="BF130" ca="1">SUMPRODUCT($DG105:$DG110,BF105:BF110,1/($DG105:$DG110+100))+SUMPRODUCT($DG112:$DG114,BF112:BF114,1/($DG112:$DG114+100))</f>
        <v>0</v>
      </c>
      <c r="BG130" s="243" cm="1">
        <f t="array" aca="1" ref="BG130" ca="1">SUMPRODUCT($DG105:$DG110,BG105:BG110,1/($DG105:$DG110+100))+SUMPRODUCT($DG112:$DG114,BG112:BG114,1/($DG112:$DG114+100))</f>
        <v>0</v>
      </c>
      <c r="BH130" s="243" cm="1">
        <f t="array" aca="1" ref="BH130" ca="1">SUMPRODUCT($DG105:$DG110,BH105:BH110,1/($DG105:$DG110+100))+SUMPRODUCT($DG112:$DG114,BH112:BH114,1/($DG112:$DG114+100))</f>
        <v>0</v>
      </c>
      <c r="BI130" s="243" cm="1">
        <f t="array" aca="1" ref="BI130" ca="1">SUMPRODUCT($DG105:$DG110,BI105:BI110,1/($DG105:$DG110+100))+SUMPRODUCT($DG112:$DG114,BI112:BI114,1/($DG112:$DG114+100))</f>
        <v>0</v>
      </c>
      <c r="BJ130" s="243" cm="1">
        <f t="array" aca="1" ref="BJ130" ca="1">SUMPRODUCT($DG105:$DG110,BJ105:BJ110,1/($DG105:$DG110+100))+SUMPRODUCT($DG112:$DG114,BJ112:BJ114,1/($DG112:$DG114+100))</f>
        <v>0</v>
      </c>
      <c r="BK130" s="243" cm="1">
        <f t="array" aca="1" ref="BK130" ca="1">SUMPRODUCT($DG105:$DG110,BK105:BK110,1/($DG105:$DG110+100))+SUMPRODUCT($DG112:$DG114,BK112:BK114,1/($DG112:$DG114+100))</f>
        <v>0</v>
      </c>
      <c r="BL130" s="243" cm="1">
        <f t="array" aca="1" ref="BL130" ca="1">SUMPRODUCT($DG105:$DG110,BL105:BL110,1/($DG105:$DG110+100))+SUMPRODUCT($DG112:$DG114,BL112:BL114,1/($DG112:$DG114+100))</f>
        <v>0</v>
      </c>
      <c r="BM130" s="243" cm="1">
        <f t="array" aca="1" ref="BM130" ca="1">SUMPRODUCT($DG105:$DG110,BM105:BM110,1/($DG105:$DG110+100))+SUMPRODUCT($DG112:$DG114,BM112:BM114,1/($DG112:$DG114+100))</f>
        <v>0</v>
      </c>
      <c r="BN130" s="243" cm="1">
        <f t="array" aca="1" ref="BN130" ca="1">SUMPRODUCT($DG105:$DG110,BN105:BN110,1/($DG105:$DG110+100))+SUMPRODUCT($DG112:$DG114,BN112:BN114,1/($DG112:$DG114+100))</f>
        <v>0</v>
      </c>
      <c r="BO130" s="243" cm="1">
        <f t="array" aca="1" ref="BO130" ca="1">SUMPRODUCT($DG105:$DG110,BO105:BO110,1/($DG105:$DG110+100))+SUMPRODUCT($DG112:$DG114,BO112:BO114,1/($DG112:$DG114+100))</f>
        <v>0</v>
      </c>
      <c r="BP130" s="243" cm="1">
        <f t="array" aca="1" ref="BP130" ca="1">SUMPRODUCT($DG105:$DG110,BP105:BP110,1/($DG105:$DG110+100))+SUMPRODUCT($DG112:$DG114,BP112:BP114,1/($DG112:$DG114+100))</f>
        <v>0</v>
      </c>
      <c r="BQ130" s="243" cm="1">
        <f t="array" aca="1" ref="BQ130" ca="1">SUMPRODUCT($DG105:$DG110,BQ105:BQ110,1/($DG105:$DG110+100))+SUMPRODUCT($DG112:$DG114,BQ112:BQ114,1/($DG112:$DG114+100))</f>
        <v>0</v>
      </c>
      <c r="BR130" s="243" cm="1">
        <f t="array" aca="1" ref="BR130" ca="1">SUMPRODUCT($DG105:$DG110,BR105:BR110,1/($DG105:$DG110+100))+SUMPRODUCT($DG112:$DG114,BR112:BR114,1/($DG112:$DG114+100))</f>
        <v>0</v>
      </c>
      <c r="BS130" s="243" cm="1">
        <f t="array" aca="1" ref="BS130" ca="1">SUMPRODUCT($DG105:$DG110,BS105:BS110,1/($DG105:$DG110+100))+SUMPRODUCT($DG112:$DG114,BS112:BS114,1/($DG112:$DG114+100))</f>
        <v>0</v>
      </c>
      <c r="BT130" s="243" cm="1">
        <f t="array" aca="1" ref="BT130" ca="1">SUMPRODUCT($DG105:$DG110,BT105:BT110,1/($DG105:$DG110+100))+SUMPRODUCT($DG112:$DG114,BT112:BT114,1/($DG112:$DG114+100))</f>
        <v>0</v>
      </c>
      <c r="BU130" s="243" cm="1">
        <f t="array" aca="1" ref="BU130" ca="1">SUMPRODUCT($DG105:$DG110,BU105:BU110,1/($DG105:$DG110+100))+SUMPRODUCT($DG112:$DG114,BU112:BU114,1/($DG112:$DG114+100))</f>
        <v>0</v>
      </c>
      <c r="BV130" s="243" cm="1">
        <f t="array" aca="1" ref="BV130" ca="1">SUMPRODUCT($DG105:$DG110,BV105:BV110,1/($DG105:$DG110+100))+SUMPRODUCT($DG112:$DG114,BV112:BV114,1/($DG112:$DG114+100))</f>
        <v>0</v>
      </c>
      <c r="BW130" s="243" cm="1">
        <f t="array" aca="1" ref="BW130" ca="1">SUMPRODUCT($DG105:$DG110,BW105:BW110,1/($DG105:$DG110+100))+SUMPRODUCT($DG112:$DG114,BW112:BW114,1/($DG112:$DG114+100))</f>
        <v>0</v>
      </c>
      <c r="BX130" s="243" cm="1">
        <f t="array" aca="1" ref="BX130" ca="1">SUMPRODUCT($DG105:$DG110,BX105:BX110,1/($DG105:$DG110+100))+SUMPRODUCT($DG112:$DG114,BX112:BX114,1/($DG112:$DG114+100))</f>
        <v>0</v>
      </c>
      <c r="BY130" s="243" cm="1">
        <f t="array" aca="1" ref="BY130" ca="1">SUMPRODUCT($DG105:$DG110,BY105:BY110,1/($DG105:$DG110+100))+SUMPRODUCT($DG112:$DG114,BY112:BY114,1/($DG112:$DG114+100))</f>
        <v>0</v>
      </c>
      <c r="BZ130" s="243" cm="1">
        <f t="array" aca="1" ref="BZ130" ca="1">SUMPRODUCT($DG105:$DG110,BZ105:BZ110,1/($DG105:$DG110+100))+SUMPRODUCT($DG112:$DG114,BZ112:BZ114,1/($DG112:$DG114+100))</f>
        <v>0</v>
      </c>
      <c r="CA130" s="243" cm="1">
        <f t="array" aca="1" ref="CA130" ca="1">SUMPRODUCT($DG105:$DG110,CA105:CA110,1/($DG105:$DG110+100))+SUMPRODUCT($DG112:$DG114,CA112:CA114,1/($DG112:$DG114+100))</f>
        <v>0</v>
      </c>
      <c r="CB130" s="243" cm="1">
        <f t="array" aca="1" ref="CB130" ca="1">SUMPRODUCT($DG105:$DG110,CB105:CB110,1/($DG105:$DG110+100))+SUMPRODUCT($DG112:$DG114,CB112:CB114,1/($DG112:$DG114+100))</f>
        <v>0</v>
      </c>
      <c r="CC130" s="243" cm="1">
        <f t="array" aca="1" ref="CC130" ca="1">SUMPRODUCT($DG105:$DG110,CC105:CC110,1/($DG105:$DG110+100))+SUMPRODUCT($DG112:$DG114,CC112:CC114,1/($DG112:$DG114+100))</f>
        <v>0</v>
      </c>
      <c r="CD130" s="243" cm="1">
        <f t="array" aca="1" ref="CD130" ca="1">SUMPRODUCT($DG105:$DG110,CD105:CD110,1/($DG105:$DG110+100))+SUMPRODUCT($DG112:$DG114,CD112:CD114,1/($DG112:$DG114+100))</f>
        <v>0</v>
      </c>
      <c r="CE130" s="243" cm="1">
        <f t="array" aca="1" ref="CE130" ca="1">SUMPRODUCT($DG105:$DG110,CE105:CE110,1/($DG105:$DG110+100))+SUMPRODUCT($DG112:$DG114,CE112:CE114,1/($DG112:$DG114+100))</f>
        <v>0</v>
      </c>
      <c r="CF130" s="243" cm="1">
        <f t="array" aca="1" ref="CF130" ca="1">SUMPRODUCT($DG105:$DG110,CF105:CF110,1/($DG105:$DG110+100))+SUMPRODUCT($DG112:$DG114,CF112:CF114,1/($DG112:$DG114+100))</f>
        <v>0</v>
      </c>
      <c r="CG130" s="243" cm="1">
        <f t="array" aca="1" ref="CG130" ca="1">SUMPRODUCT($DG105:$DG110,CG105:CG110,1/($DG105:$DG110+100))+SUMPRODUCT($DG112:$DG114,CG112:CG114,1/($DG112:$DG114+100))</f>
        <v>0</v>
      </c>
      <c r="CH130" s="243" cm="1">
        <f t="array" aca="1" ref="CH130" ca="1">SUMPRODUCT($DG105:$DG110,CH105:CH110,1/($DG105:$DG110+100))+SUMPRODUCT($DG112:$DG114,CH112:CH114,1/($DG112:$DG114+100))</f>
        <v>0</v>
      </c>
      <c r="CI130" s="243" cm="1">
        <f t="array" aca="1" ref="CI130" ca="1">SUMPRODUCT($DG105:$DG110,CI105:CI110,1/($DG105:$DG110+100))+SUMPRODUCT($DG112:$DG114,CI112:CI114,1/($DG112:$DG114+100))</f>
        <v>0</v>
      </c>
      <c r="CJ130" s="243" cm="1">
        <f t="array" aca="1" ref="CJ130" ca="1">SUMPRODUCT($DG105:$DG110,CJ105:CJ110,1/($DG105:$DG110+100))+SUMPRODUCT($DG112:$DG114,CJ112:CJ114,1/($DG112:$DG114+100))</f>
        <v>0</v>
      </c>
      <c r="CK130" s="243" cm="1">
        <f t="array" aca="1" ref="CK130" ca="1">SUMPRODUCT($DG105:$DG110,CK105:CK110,1/($DG105:$DG110+100))+SUMPRODUCT($DG112:$DG114,CK112:CK114,1/($DG112:$DG114+100))</f>
        <v>0</v>
      </c>
      <c r="CL130" s="243" cm="1">
        <f t="array" aca="1" ref="CL130" ca="1">SUMPRODUCT($DG105:$DG110,CL105:CL110,1/($DG105:$DG110+100))+SUMPRODUCT($DG112:$DG114,CL112:CL114,1/($DG112:$DG114+100))</f>
        <v>0</v>
      </c>
      <c r="CM130" s="243" cm="1">
        <f t="array" aca="1" ref="CM130" ca="1">SUMPRODUCT($DG105:$DG110,CM105:CM110,1/($DG105:$DG110+100))+SUMPRODUCT($DG112:$DG114,CM112:CM114,1/($DG112:$DG114+100))</f>
        <v>0</v>
      </c>
      <c r="CN130" s="243" cm="1">
        <f t="array" aca="1" ref="CN130" ca="1">SUMPRODUCT($DG105:$DG110,CN105:CN110,1/($DG105:$DG110+100))+SUMPRODUCT($DG112:$DG114,CN112:CN114,1/($DG112:$DG114+100))</f>
        <v>0</v>
      </c>
      <c r="CO130" s="243" cm="1">
        <f t="array" aca="1" ref="CO130" ca="1">SUMPRODUCT($DG105:$DG110,CO105:CO110,1/($DG105:$DG110+100))+SUMPRODUCT($DG112:$DG114,CO112:CO114,1/($DG112:$DG114+100))</f>
        <v>0</v>
      </c>
      <c r="CP130" s="243" cm="1">
        <f t="array" aca="1" ref="CP130" ca="1">SUMPRODUCT($DG105:$DG110,CP105:CP110,1/($DG105:$DG110+100))+SUMPRODUCT($DG112:$DG114,CP112:CP114,1/($DG112:$DG114+100))</f>
        <v>0</v>
      </c>
      <c r="CQ130" s="243" cm="1">
        <f t="array" aca="1" ref="CQ130" ca="1">SUMPRODUCT($DG105:$DG110,CQ105:CQ110,1/($DG105:$DG110+100))+SUMPRODUCT($DG112:$DG114,CQ112:CQ114,1/($DG112:$DG114+100))</f>
        <v>0</v>
      </c>
      <c r="CR130" s="243" cm="1">
        <f t="array" aca="1" ref="CR130" ca="1">SUMPRODUCT($DG105:$DG110,CR105:CR110,1/($DG105:$DG110+100))+SUMPRODUCT($DG112:$DG114,CR112:CR114,1/($DG112:$DG114+100))</f>
        <v>0</v>
      </c>
      <c r="CS130" s="243" cm="1">
        <f t="array" aca="1" ref="CS130" ca="1">SUMPRODUCT($DG105:$DG110,CS105:CS110,1/($DG105:$DG110+100))+SUMPRODUCT($DG112:$DG114,CS112:CS114,1/($DG112:$DG114+100))</f>
        <v>0</v>
      </c>
      <c r="CT130" s="243" cm="1">
        <f t="array" aca="1" ref="CT130" ca="1">SUMPRODUCT($DG105:$DG110,CT105:CT110,1/($DG105:$DG110+100))+SUMPRODUCT($DG112:$DG114,CT112:CT114,1/($DG112:$DG114+100))</f>
        <v>0</v>
      </c>
      <c r="CU130" s="243" cm="1">
        <f t="array" aca="1" ref="CU130" ca="1">SUMPRODUCT($DG105:$DG110,CU105:CU110,1/($DG105:$DG110+100))+SUMPRODUCT($DG112:$DG114,CU112:CU114,1/($DG112:$DG114+100))</f>
        <v>0</v>
      </c>
      <c r="CV130" s="243" cm="1">
        <f t="array" aca="1" ref="CV130" ca="1">SUMPRODUCT($DG105:$DG110,CV105:CV110,1/($DG105:$DG110+100))+SUMPRODUCT($DG112:$DG114,CV112:CV114,1/($DG112:$DG114+100))</f>
        <v>0</v>
      </c>
      <c r="CW130" s="243" cm="1">
        <f t="array" aca="1" ref="CW130" ca="1">SUMPRODUCT($DG105:$DG110,CW105:CW110,1/($DG105:$DG110+100))+SUMPRODUCT($DG112:$DG114,CW112:CW114,1/($DG112:$DG114+100))</f>
        <v>0</v>
      </c>
      <c r="CX130" s="243" cm="1">
        <f t="array" aca="1" ref="CX130" ca="1">SUMPRODUCT($DG105:$DG110,CX105:CX110,1/($DG105:$DG110+100))+SUMPRODUCT($DG112:$DG114,CX112:CX114,1/($DG112:$DG114+100))</f>
        <v>0</v>
      </c>
      <c r="CY130" s="243" cm="1">
        <f t="array" aca="1" ref="CY130" ca="1">SUMPRODUCT($DG105:$DG110,CY105:CY110,1/($DG105:$DG110+100))+SUMPRODUCT($DG112:$DG114,CY112:CY114,1/($DG112:$DG114+100))</f>
        <v>0</v>
      </c>
      <c r="CZ130" s="243" cm="1">
        <f t="array" aca="1" ref="CZ130" ca="1">SUMPRODUCT($DG105:$DG110,CZ105:CZ110,1/($DG105:$DG110+100))+SUMPRODUCT($DG112:$DG114,CZ112:CZ114,1/($DG112:$DG114+100))</f>
        <v>0</v>
      </c>
      <c r="DA130" s="243" cm="1">
        <f t="array" aca="1" ref="DA130" ca="1">SUMPRODUCT($DG105:$DG110,DA105:DA110,1/($DG105:$DG110+100))+SUMPRODUCT($DG112:$DG114,DA112:DA114,1/($DG112:$DG114+100))</f>
        <v>0</v>
      </c>
      <c r="DB130" s="243" cm="1">
        <f t="array" aca="1" ref="DB130" ca="1">SUMPRODUCT($DG105:$DG110,DB105:DB110,1/($DG105:$DG110+100))+SUMPRODUCT($DG112:$DG114,DB112:DB114,1/($DG112:$DG114+100))</f>
        <v>0</v>
      </c>
      <c r="DC130" s="243" cm="1">
        <f t="array" aca="1" ref="DC130" ca="1">SUMPRODUCT($DG105:$DG110,DC105:DC110,1/($DG105:$DG110+100))+SUMPRODUCT($DG112:$DG114,DC112:DC114,1/($DG112:$DG114+100))</f>
        <v>0</v>
      </c>
      <c r="DE130" s="113" t="str">
        <f t="shared" ca="1" si="75"/>
        <v>J.2.</v>
      </c>
    </row>
    <row r="131" spans="1:110" hidden="1">
      <c r="A131" s="68">
        <v>119</v>
      </c>
      <c r="B131" s="240" t="str">
        <f t="shared" ca="1" si="71"/>
        <v>J.3.</v>
      </c>
      <c r="C131" s="241" t="str">
        <f t="shared" ca="1" si="72"/>
        <v>Bendra pardavimo PVM suma</v>
      </c>
      <c r="D131" s="308"/>
      <c r="E131" s="242" t="str">
        <f t="shared" ca="1" si="73"/>
        <v/>
      </c>
      <c r="F131" s="171">
        <f ca="1">H131+NPV(FD,I131:INDEX(I131:DC131,PAL))</f>
        <v>0</v>
      </c>
      <c r="G131" s="171">
        <f ca="1">SUMIF($H$5:$DC$5,"&lt;="&amp;PAL,$H131:$DC131)</f>
        <v>0</v>
      </c>
      <c r="H131" s="243" cm="1">
        <f t="array" aca="1" ref="H131" ca="1">SUMPRODUCT($DG117:$DG122,H117:H122,1/($DG117:$DG122+100))+SUMPRODUCT($DG124:$DG126,H124:H126,1/($DG124:$DG126+100))</f>
        <v>0</v>
      </c>
      <c r="I131" s="243" cm="1">
        <f t="array" aca="1" ref="I131" ca="1">SUMPRODUCT($DG117:$DG122,I117:I122,1/($DG117:$DG122+100))+SUMPRODUCT($DG124:$DG126,I124:I126,1/($DG124:$DG126+100))</f>
        <v>0</v>
      </c>
      <c r="J131" s="243" cm="1">
        <f t="array" aca="1" ref="J131" ca="1">SUMPRODUCT($DG117:$DG122,J117:J122,1/($DG117:$DG122+100))+SUMPRODUCT($DG124:$DG126,J124:J126,1/($DG124:$DG126+100))</f>
        <v>0</v>
      </c>
      <c r="K131" s="243" cm="1">
        <f t="array" aca="1" ref="K131" ca="1">SUMPRODUCT($DG117:$DG122,K117:K122,1/($DG117:$DG122+100))+SUMPRODUCT($DG124:$DG126,K124:K126,1/($DG124:$DG126+100))</f>
        <v>0</v>
      </c>
      <c r="L131" s="243" cm="1">
        <f t="array" aca="1" ref="L131" ca="1">SUMPRODUCT($DG117:$DG122,L117:L122,1/($DG117:$DG122+100))+SUMPRODUCT($DG124:$DG126,L124:L126,1/($DG124:$DG126+100))</f>
        <v>0</v>
      </c>
      <c r="M131" s="243" cm="1">
        <f t="array" aca="1" ref="M131" ca="1">SUMPRODUCT($DG117:$DG122,M117:M122,1/($DG117:$DG122+100))+SUMPRODUCT($DG124:$DG126,M124:M126,1/($DG124:$DG126+100))</f>
        <v>0</v>
      </c>
      <c r="N131" s="243" cm="1">
        <f t="array" aca="1" ref="N131" ca="1">SUMPRODUCT($DG117:$DG122,N117:N122,1/($DG117:$DG122+100))+SUMPRODUCT($DG124:$DG126,N124:N126,1/($DG124:$DG126+100))</f>
        <v>0</v>
      </c>
      <c r="O131" s="243" cm="1">
        <f t="array" aca="1" ref="O131" ca="1">SUMPRODUCT($DG117:$DG122,O117:O122,1/($DG117:$DG122+100))+SUMPRODUCT($DG124:$DG126,O124:O126,1/($DG124:$DG126+100))</f>
        <v>0</v>
      </c>
      <c r="P131" s="243" cm="1">
        <f t="array" aca="1" ref="P131" ca="1">SUMPRODUCT($DG117:$DG122,P117:P122,1/($DG117:$DG122+100))+SUMPRODUCT($DG124:$DG126,P124:P126,1/($DG124:$DG126+100))</f>
        <v>0</v>
      </c>
      <c r="Q131" s="243" cm="1">
        <f t="array" aca="1" ref="Q131" ca="1">SUMPRODUCT($DG117:$DG122,Q117:Q122,1/($DG117:$DG122+100))+SUMPRODUCT($DG124:$DG126,Q124:Q126,1/($DG124:$DG126+100))</f>
        <v>0</v>
      </c>
      <c r="R131" s="243" cm="1">
        <f t="array" aca="1" ref="R131" ca="1">SUMPRODUCT($DG117:$DG122,R117:R122,1/($DG117:$DG122+100))+SUMPRODUCT($DG124:$DG126,R124:R126,1/($DG124:$DG126+100))</f>
        <v>0</v>
      </c>
      <c r="S131" s="243" cm="1">
        <f t="array" aca="1" ref="S131" ca="1">SUMPRODUCT($DG117:$DG122,S117:S122,1/($DG117:$DG122+100))+SUMPRODUCT($DG124:$DG126,S124:S126,1/($DG124:$DG126+100))</f>
        <v>0</v>
      </c>
      <c r="T131" s="243" cm="1">
        <f t="array" aca="1" ref="T131" ca="1">SUMPRODUCT($DG117:$DG122,T117:T122,1/($DG117:$DG122+100))+SUMPRODUCT($DG124:$DG126,T124:T126,1/($DG124:$DG126+100))</f>
        <v>0</v>
      </c>
      <c r="U131" s="243" cm="1">
        <f t="array" aca="1" ref="U131" ca="1">SUMPRODUCT($DG117:$DG122,U117:U122,1/($DG117:$DG122+100))+SUMPRODUCT($DG124:$DG126,U124:U126,1/($DG124:$DG126+100))</f>
        <v>0</v>
      </c>
      <c r="V131" s="243" cm="1">
        <f t="array" aca="1" ref="V131" ca="1">SUMPRODUCT($DG117:$DG122,V117:V122,1/($DG117:$DG122+100))+SUMPRODUCT($DG124:$DG126,V124:V126,1/($DG124:$DG126+100))</f>
        <v>0</v>
      </c>
      <c r="W131" s="243" cm="1">
        <f t="array" aca="1" ref="W131" ca="1">SUMPRODUCT($DG117:$DG122,W117:W122,1/($DG117:$DG122+100))+SUMPRODUCT($DG124:$DG126,W124:W126,1/($DG124:$DG126+100))</f>
        <v>0</v>
      </c>
      <c r="X131" s="243" cm="1">
        <f t="array" aca="1" ref="X131" ca="1">SUMPRODUCT($DG117:$DG122,X117:X122,1/($DG117:$DG122+100))+SUMPRODUCT($DG124:$DG126,X124:X126,1/($DG124:$DG126+100))</f>
        <v>0</v>
      </c>
      <c r="Y131" s="243" cm="1">
        <f t="array" aca="1" ref="Y131" ca="1">SUMPRODUCT($DG117:$DG122,Y117:Y122,1/($DG117:$DG122+100))+SUMPRODUCT($DG124:$DG126,Y124:Y126,1/($DG124:$DG126+100))</f>
        <v>0</v>
      </c>
      <c r="Z131" s="243" cm="1">
        <f t="array" aca="1" ref="Z131" ca="1">SUMPRODUCT($DG117:$DG122,Z117:Z122,1/($DG117:$DG122+100))+SUMPRODUCT($DG124:$DG126,Z124:Z126,1/($DG124:$DG126+100))</f>
        <v>0</v>
      </c>
      <c r="AA131" s="243" cm="1">
        <f t="array" aca="1" ref="AA131" ca="1">SUMPRODUCT($DG117:$DG122,AA117:AA122,1/($DG117:$DG122+100))+SUMPRODUCT($DG124:$DG126,AA124:AA126,1/($DG124:$DG126+100))</f>
        <v>0</v>
      </c>
      <c r="AB131" s="243" cm="1">
        <f t="array" aca="1" ref="AB131" ca="1">SUMPRODUCT($DG117:$DG122,AB117:AB122,1/($DG117:$DG122+100))+SUMPRODUCT($DG124:$DG126,AB124:AB126,1/($DG124:$DG126+100))</f>
        <v>0</v>
      </c>
      <c r="AC131" s="243" cm="1">
        <f t="array" aca="1" ref="AC131" ca="1">SUMPRODUCT($DG117:$DG122,AC117:AC122,1/($DG117:$DG122+100))+SUMPRODUCT($DG124:$DG126,AC124:AC126,1/($DG124:$DG126+100))</f>
        <v>0</v>
      </c>
      <c r="AD131" s="243" cm="1">
        <f t="array" aca="1" ref="AD131" ca="1">SUMPRODUCT($DG117:$DG122,AD117:AD122,1/($DG117:$DG122+100))+SUMPRODUCT($DG124:$DG126,AD124:AD126,1/($DG124:$DG126+100))</f>
        <v>0</v>
      </c>
      <c r="AE131" s="243" cm="1">
        <f t="array" aca="1" ref="AE131" ca="1">SUMPRODUCT($DG117:$DG122,AE117:AE122,1/($DG117:$DG122+100))+SUMPRODUCT($DG124:$DG126,AE124:AE126,1/($DG124:$DG126+100))</f>
        <v>0</v>
      </c>
      <c r="AF131" s="243" cm="1">
        <f t="array" aca="1" ref="AF131" ca="1">SUMPRODUCT($DG117:$DG122,AF117:AF122,1/($DG117:$DG122+100))+SUMPRODUCT($DG124:$DG126,AF124:AF126,1/($DG124:$DG126+100))</f>
        <v>0</v>
      </c>
      <c r="AG131" s="243" cm="1">
        <f t="array" aca="1" ref="AG131" ca="1">SUMPRODUCT($DG117:$DG122,AG117:AG122,1/($DG117:$DG122+100))+SUMPRODUCT($DG124:$DG126,AG124:AG126,1/($DG124:$DG126+100))</f>
        <v>0</v>
      </c>
      <c r="AH131" s="243" cm="1">
        <f t="array" aca="1" ref="AH131" ca="1">SUMPRODUCT($DG117:$DG122,AH117:AH122,1/($DG117:$DG122+100))+SUMPRODUCT($DG124:$DG126,AH124:AH126,1/($DG124:$DG126+100))</f>
        <v>0</v>
      </c>
      <c r="AI131" s="243" cm="1">
        <f t="array" aca="1" ref="AI131" ca="1">SUMPRODUCT($DG117:$DG122,AI117:AI122,1/($DG117:$DG122+100))+SUMPRODUCT($DG124:$DG126,AI124:AI126,1/($DG124:$DG126+100))</f>
        <v>0</v>
      </c>
      <c r="AJ131" s="243" cm="1">
        <f t="array" aca="1" ref="AJ131" ca="1">SUMPRODUCT($DG117:$DG122,AJ117:AJ122,1/($DG117:$DG122+100))+SUMPRODUCT($DG124:$DG126,AJ124:AJ126,1/($DG124:$DG126+100))</f>
        <v>0</v>
      </c>
      <c r="AK131" s="243" cm="1">
        <f t="array" aca="1" ref="AK131" ca="1">SUMPRODUCT($DG117:$DG122,AK117:AK122,1/($DG117:$DG122+100))+SUMPRODUCT($DG124:$DG126,AK124:AK126,1/($DG124:$DG126+100))</f>
        <v>0</v>
      </c>
      <c r="AL131" s="243" cm="1">
        <f t="array" aca="1" ref="AL131" ca="1">SUMPRODUCT($DG117:$DG122,AL117:AL122,1/($DG117:$DG122+100))+SUMPRODUCT($DG124:$DG126,AL124:AL126,1/($DG124:$DG126+100))</f>
        <v>0</v>
      </c>
      <c r="AM131" s="243" cm="1">
        <f t="array" aca="1" ref="AM131" ca="1">SUMPRODUCT($DG117:$DG122,AM117:AM122,1/($DG117:$DG122+100))+SUMPRODUCT($DG124:$DG126,AM124:AM126,1/($DG124:$DG126+100))</f>
        <v>0</v>
      </c>
      <c r="AN131" s="243" cm="1">
        <f t="array" aca="1" ref="AN131" ca="1">SUMPRODUCT($DG117:$DG122,AN117:AN122,1/($DG117:$DG122+100))+SUMPRODUCT($DG124:$DG126,AN124:AN126,1/($DG124:$DG126+100))</f>
        <v>0</v>
      </c>
      <c r="AO131" s="243" cm="1">
        <f t="array" aca="1" ref="AO131" ca="1">SUMPRODUCT($DG117:$DG122,AO117:AO122,1/($DG117:$DG122+100))+SUMPRODUCT($DG124:$DG126,AO124:AO126,1/($DG124:$DG126+100))</f>
        <v>0</v>
      </c>
      <c r="AP131" s="243" cm="1">
        <f t="array" aca="1" ref="AP131" ca="1">SUMPRODUCT($DG117:$DG122,AP117:AP122,1/($DG117:$DG122+100))+SUMPRODUCT($DG124:$DG126,AP124:AP126,1/($DG124:$DG126+100))</f>
        <v>0</v>
      </c>
      <c r="AQ131" s="243" cm="1">
        <f t="array" aca="1" ref="AQ131" ca="1">SUMPRODUCT($DG117:$DG122,AQ117:AQ122,1/($DG117:$DG122+100))+SUMPRODUCT($DG124:$DG126,AQ124:AQ126,1/($DG124:$DG126+100))</f>
        <v>0</v>
      </c>
      <c r="AR131" s="243" cm="1">
        <f t="array" aca="1" ref="AR131" ca="1">SUMPRODUCT($DG117:$DG122,AR117:AR122,1/($DG117:$DG122+100))+SUMPRODUCT($DG124:$DG126,AR124:AR126,1/($DG124:$DG126+100))</f>
        <v>0</v>
      </c>
      <c r="AS131" s="243" cm="1">
        <f t="array" aca="1" ref="AS131" ca="1">SUMPRODUCT($DG117:$DG122,AS117:AS122,1/($DG117:$DG122+100))+SUMPRODUCT($DG124:$DG126,AS124:AS126,1/($DG124:$DG126+100))</f>
        <v>0</v>
      </c>
      <c r="AT131" s="243" cm="1">
        <f t="array" aca="1" ref="AT131" ca="1">SUMPRODUCT($DG117:$DG122,AT117:AT122,1/($DG117:$DG122+100))+SUMPRODUCT($DG124:$DG126,AT124:AT126,1/($DG124:$DG126+100))</f>
        <v>0</v>
      </c>
      <c r="AU131" s="243" cm="1">
        <f t="array" aca="1" ref="AU131" ca="1">SUMPRODUCT($DG117:$DG122,AU117:AU122,1/($DG117:$DG122+100))+SUMPRODUCT($DG124:$DG126,AU124:AU126,1/($DG124:$DG126+100))</f>
        <v>0</v>
      </c>
      <c r="AV131" s="243" cm="1">
        <f t="array" aca="1" ref="AV131" ca="1">SUMPRODUCT($DG117:$DG122,AV117:AV122,1/($DG117:$DG122+100))+SUMPRODUCT($DG124:$DG126,AV124:AV126,1/($DG124:$DG126+100))</f>
        <v>0</v>
      </c>
      <c r="AW131" s="243" cm="1">
        <f t="array" aca="1" ref="AW131" ca="1">SUMPRODUCT($DG117:$DG122,AW117:AW122,1/($DG117:$DG122+100))+SUMPRODUCT($DG124:$DG126,AW124:AW126,1/($DG124:$DG126+100))</f>
        <v>0</v>
      </c>
      <c r="AX131" s="243" cm="1">
        <f t="array" aca="1" ref="AX131" ca="1">SUMPRODUCT($DG117:$DG122,AX117:AX122,1/($DG117:$DG122+100))+SUMPRODUCT($DG124:$DG126,AX124:AX126,1/($DG124:$DG126+100))</f>
        <v>0</v>
      </c>
      <c r="AY131" s="243" cm="1">
        <f t="array" aca="1" ref="AY131" ca="1">SUMPRODUCT($DG117:$DG122,AY117:AY122,1/($DG117:$DG122+100))+SUMPRODUCT($DG124:$DG126,AY124:AY126,1/($DG124:$DG126+100))</f>
        <v>0</v>
      </c>
      <c r="AZ131" s="243" cm="1">
        <f t="array" aca="1" ref="AZ131" ca="1">SUMPRODUCT($DG117:$DG122,AZ117:AZ122,1/($DG117:$DG122+100))+SUMPRODUCT($DG124:$DG126,AZ124:AZ126,1/($DG124:$DG126+100))</f>
        <v>0</v>
      </c>
      <c r="BA131" s="243" cm="1">
        <f t="array" aca="1" ref="BA131" ca="1">SUMPRODUCT($DG117:$DG122,BA117:BA122,1/($DG117:$DG122+100))+SUMPRODUCT($DG124:$DG126,BA124:BA126,1/($DG124:$DG126+100))</f>
        <v>0</v>
      </c>
      <c r="BB131" s="243" cm="1">
        <f t="array" aca="1" ref="BB131" ca="1">SUMPRODUCT($DG117:$DG122,BB117:BB122,1/($DG117:$DG122+100))+SUMPRODUCT($DG124:$DG126,BB124:BB126,1/($DG124:$DG126+100))</f>
        <v>0</v>
      </c>
      <c r="BC131" s="243" cm="1">
        <f t="array" aca="1" ref="BC131" ca="1">SUMPRODUCT($DG117:$DG122,BC117:BC122,1/($DG117:$DG122+100))+SUMPRODUCT($DG124:$DG126,BC124:BC126,1/($DG124:$DG126+100))</f>
        <v>0</v>
      </c>
      <c r="BD131" s="243" cm="1">
        <f t="array" aca="1" ref="BD131" ca="1">SUMPRODUCT($DG117:$DG122,BD117:BD122,1/($DG117:$DG122+100))+SUMPRODUCT($DG124:$DG126,BD124:BD126,1/($DG124:$DG126+100))</f>
        <v>0</v>
      </c>
      <c r="BE131" s="243" cm="1">
        <f t="array" aca="1" ref="BE131" ca="1">SUMPRODUCT($DG117:$DG122,BE117:BE122,1/($DG117:$DG122+100))+SUMPRODUCT($DG124:$DG126,BE124:BE126,1/($DG124:$DG126+100))</f>
        <v>0</v>
      </c>
      <c r="BF131" s="243" cm="1">
        <f t="array" aca="1" ref="BF131" ca="1">SUMPRODUCT($DG117:$DG122,BF117:BF122,1/($DG117:$DG122+100))+SUMPRODUCT($DG124:$DG126,BF124:BF126,1/($DG124:$DG126+100))</f>
        <v>0</v>
      </c>
      <c r="BG131" s="243" cm="1">
        <f t="array" aca="1" ref="BG131" ca="1">SUMPRODUCT($DG117:$DG122,BG117:BG122,1/($DG117:$DG122+100))+SUMPRODUCT($DG124:$DG126,BG124:BG126,1/($DG124:$DG126+100))</f>
        <v>0</v>
      </c>
      <c r="BH131" s="243" cm="1">
        <f t="array" aca="1" ref="BH131" ca="1">SUMPRODUCT($DG117:$DG122,BH117:BH122,1/($DG117:$DG122+100))+SUMPRODUCT($DG124:$DG126,BH124:BH126,1/($DG124:$DG126+100))</f>
        <v>0</v>
      </c>
      <c r="BI131" s="243" cm="1">
        <f t="array" aca="1" ref="BI131" ca="1">SUMPRODUCT($DG117:$DG122,BI117:BI122,1/($DG117:$DG122+100))+SUMPRODUCT($DG124:$DG126,BI124:BI126,1/($DG124:$DG126+100))</f>
        <v>0</v>
      </c>
      <c r="BJ131" s="243" cm="1">
        <f t="array" aca="1" ref="BJ131" ca="1">SUMPRODUCT($DG117:$DG122,BJ117:BJ122,1/($DG117:$DG122+100))+SUMPRODUCT($DG124:$DG126,BJ124:BJ126,1/($DG124:$DG126+100))</f>
        <v>0</v>
      </c>
      <c r="BK131" s="243" cm="1">
        <f t="array" aca="1" ref="BK131" ca="1">SUMPRODUCT($DG117:$DG122,BK117:BK122,1/($DG117:$DG122+100))+SUMPRODUCT($DG124:$DG126,BK124:BK126,1/($DG124:$DG126+100))</f>
        <v>0</v>
      </c>
      <c r="BL131" s="243" cm="1">
        <f t="array" aca="1" ref="BL131" ca="1">SUMPRODUCT($DG117:$DG122,BL117:BL122,1/($DG117:$DG122+100))+SUMPRODUCT($DG124:$DG126,BL124:BL126,1/($DG124:$DG126+100))</f>
        <v>0</v>
      </c>
      <c r="BM131" s="243" cm="1">
        <f t="array" aca="1" ref="BM131" ca="1">SUMPRODUCT($DG117:$DG122,BM117:BM122,1/($DG117:$DG122+100))+SUMPRODUCT($DG124:$DG126,BM124:BM126,1/($DG124:$DG126+100))</f>
        <v>0</v>
      </c>
      <c r="BN131" s="243" cm="1">
        <f t="array" aca="1" ref="BN131" ca="1">SUMPRODUCT($DG117:$DG122,BN117:BN122,1/($DG117:$DG122+100))+SUMPRODUCT($DG124:$DG126,BN124:BN126,1/($DG124:$DG126+100))</f>
        <v>0</v>
      </c>
      <c r="BO131" s="243" cm="1">
        <f t="array" aca="1" ref="BO131" ca="1">SUMPRODUCT($DG117:$DG122,BO117:BO122,1/($DG117:$DG122+100))+SUMPRODUCT($DG124:$DG126,BO124:BO126,1/($DG124:$DG126+100))</f>
        <v>0</v>
      </c>
      <c r="BP131" s="243" cm="1">
        <f t="array" aca="1" ref="BP131" ca="1">SUMPRODUCT($DG117:$DG122,BP117:BP122,1/($DG117:$DG122+100))+SUMPRODUCT($DG124:$DG126,BP124:BP126,1/($DG124:$DG126+100))</f>
        <v>0</v>
      </c>
      <c r="BQ131" s="243" cm="1">
        <f t="array" aca="1" ref="BQ131" ca="1">SUMPRODUCT($DG117:$DG122,BQ117:BQ122,1/($DG117:$DG122+100))+SUMPRODUCT($DG124:$DG126,BQ124:BQ126,1/($DG124:$DG126+100))</f>
        <v>0</v>
      </c>
      <c r="BR131" s="243" cm="1">
        <f t="array" aca="1" ref="BR131" ca="1">SUMPRODUCT($DG117:$DG122,BR117:BR122,1/($DG117:$DG122+100))+SUMPRODUCT($DG124:$DG126,BR124:BR126,1/($DG124:$DG126+100))</f>
        <v>0</v>
      </c>
      <c r="BS131" s="243" cm="1">
        <f t="array" aca="1" ref="BS131" ca="1">SUMPRODUCT($DG117:$DG122,BS117:BS122,1/($DG117:$DG122+100))+SUMPRODUCT($DG124:$DG126,BS124:BS126,1/($DG124:$DG126+100))</f>
        <v>0</v>
      </c>
      <c r="BT131" s="243" cm="1">
        <f t="array" aca="1" ref="BT131" ca="1">SUMPRODUCT($DG117:$DG122,BT117:BT122,1/($DG117:$DG122+100))+SUMPRODUCT($DG124:$DG126,BT124:BT126,1/($DG124:$DG126+100))</f>
        <v>0</v>
      </c>
      <c r="BU131" s="243" cm="1">
        <f t="array" aca="1" ref="BU131" ca="1">SUMPRODUCT($DG117:$DG122,BU117:BU122,1/($DG117:$DG122+100))+SUMPRODUCT($DG124:$DG126,BU124:BU126,1/($DG124:$DG126+100))</f>
        <v>0</v>
      </c>
      <c r="BV131" s="243" cm="1">
        <f t="array" aca="1" ref="BV131" ca="1">SUMPRODUCT($DG117:$DG122,BV117:BV122,1/($DG117:$DG122+100))+SUMPRODUCT($DG124:$DG126,BV124:BV126,1/($DG124:$DG126+100))</f>
        <v>0</v>
      </c>
      <c r="BW131" s="243" cm="1">
        <f t="array" aca="1" ref="BW131" ca="1">SUMPRODUCT($DG117:$DG122,BW117:BW122,1/($DG117:$DG122+100))+SUMPRODUCT($DG124:$DG126,BW124:BW126,1/($DG124:$DG126+100))</f>
        <v>0</v>
      </c>
      <c r="BX131" s="243" cm="1">
        <f t="array" aca="1" ref="BX131" ca="1">SUMPRODUCT($DG117:$DG122,BX117:BX122,1/($DG117:$DG122+100))+SUMPRODUCT($DG124:$DG126,BX124:BX126,1/($DG124:$DG126+100))</f>
        <v>0</v>
      </c>
      <c r="BY131" s="243" cm="1">
        <f t="array" aca="1" ref="BY131" ca="1">SUMPRODUCT($DG117:$DG122,BY117:BY122,1/($DG117:$DG122+100))+SUMPRODUCT($DG124:$DG126,BY124:BY126,1/($DG124:$DG126+100))</f>
        <v>0</v>
      </c>
      <c r="BZ131" s="243" cm="1">
        <f t="array" aca="1" ref="BZ131" ca="1">SUMPRODUCT($DG117:$DG122,BZ117:BZ122,1/($DG117:$DG122+100))+SUMPRODUCT($DG124:$DG126,BZ124:BZ126,1/($DG124:$DG126+100))</f>
        <v>0</v>
      </c>
      <c r="CA131" s="243" cm="1">
        <f t="array" aca="1" ref="CA131" ca="1">SUMPRODUCT($DG117:$DG122,CA117:CA122,1/($DG117:$DG122+100))+SUMPRODUCT($DG124:$DG126,CA124:CA126,1/($DG124:$DG126+100))</f>
        <v>0</v>
      </c>
      <c r="CB131" s="243" cm="1">
        <f t="array" aca="1" ref="CB131" ca="1">SUMPRODUCT($DG117:$DG122,CB117:CB122,1/($DG117:$DG122+100))+SUMPRODUCT($DG124:$DG126,CB124:CB126,1/($DG124:$DG126+100))</f>
        <v>0</v>
      </c>
      <c r="CC131" s="243" cm="1">
        <f t="array" aca="1" ref="CC131" ca="1">SUMPRODUCT($DG117:$DG122,CC117:CC122,1/($DG117:$DG122+100))+SUMPRODUCT($DG124:$DG126,CC124:CC126,1/($DG124:$DG126+100))</f>
        <v>0</v>
      </c>
      <c r="CD131" s="243" cm="1">
        <f t="array" aca="1" ref="CD131" ca="1">SUMPRODUCT($DG117:$DG122,CD117:CD122,1/($DG117:$DG122+100))+SUMPRODUCT($DG124:$DG126,CD124:CD126,1/($DG124:$DG126+100))</f>
        <v>0</v>
      </c>
      <c r="CE131" s="243" cm="1">
        <f t="array" aca="1" ref="CE131" ca="1">SUMPRODUCT($DG117:$DG122,CE117:CE122,1/($DG117:$DG122+100))+SUMPRODUCT($DG124:$DG126,CE124:CE126,1/($DG124:$DG126+100))</f>
        <v>0</v>
      </c>
      <c r="CF131" s="243" cm="1">
        <f t="array" aca="1" ref="CF131" ca="1">SUMPRODUCT($DG117:$DG122,CF117:CF122,1/($DG117:$DG122+100))+SUMPRODUCT($DG124:$DG126,CF124:CF126,1/($DG124:$DG126+100))</f>
        <v>0</v>
      </c>
      <c r="CG131" s="243" cm="1">
        <f t="array" aca="1" ref="CG131" ca="1">SUMPRODUCT($DG117:$DG122,CG117:CG122,1/($DG117:$DG122+100))+SUMPRODUCT($DG124:$DG126,CG124:CG126,1/($DG124:$DG126+100))</f>
        <v>0</v>
      </c>
      <c r="CH131" s="243" cm="1">
        <f t="array" aca="1" ref="CH131" ca="1">SUMPRODUCT($DG117:$DG122,CH117:CH122,1/($DG117:$DG122+100))+SUMPRODUCT($DG124:$DG126,CH124:CH126,1/($DG124:$DG126+100))</f>
        <v>0</v>
      </c>
      <c r="CI131" s="243" cm="1">
        <f t="array" aca="1" ref="CI131" ca="1">SUMPRODUCT($DG117:$DG122,CI117:CI122,1/($DG117:$DG122+100))+SUMPRODUCT($DG124:$DG126,CI124:CI126,1/($DG124:$DG126+100))</f>
        <v>0</v>
      </c>
      <c r="CJ131" s="243" cm="1">
        <f t="array" aca="1" ref="CJ131" ca="1">SUMPRODUCT($DG117:$DG122,CJ117:CJ122,1/($DG117:$DG122+100))+SUMPRODUCT($DG124:$DG126,CJ124:CJ126,1/($DG124:$DG126+100))</f>
        <v>0</v>
      </c>
      <c r="CK131" s="243" cm="1">
        <f t="array" aca="1" ref="CK131" ca="1">SUMPRODUCT($DG117:$DG122,CK117:CK122,1/($DG117:$DG122+100))+SUMPRODUCT($DG124:$DG126,CK124:CK126,1/($DG124:$DG126+100))</f>
        <v>0</v>
      </c>
      <c r="CL131" s="243" cm="1">
        <f t="array" aca="1" ref="CL131" ca="1">SUMPRODUCT($DG117:$DG122,CL117:CL122,1/($DG117:$DG122+100))+SUMPRODUCT($DG124:$DG126,CL124:CL126,1/($DG124:$DG126+100))</f>
        <v>0</v>
      </c>
      <c r="CM131" s="243" cm="1">
        <f t="array" aca="1" ref="CM131" ca="1">SUMPRODUCT($DG117:$DG122,CM117:CM122,1/($DG117:$DG122+100))+SUMPRODUCT($DG124:$DG126,CM124:CM126,1/($DG124:$DG126+100))</f>
        <v>0</v>
      </c>
      <c r="CN131" s="243" cm="1">
        <f t="array" aca="1" ref="CN131" ca="1">SUMPRODUCT($DG117:$DG122,CN117:CN122,1/($DG117:$DG122+100))+SUMPRODUCT($DG124:$DG126,CN124:CN126,1/($DG124:$DG126+100))</f>
        <v>0</v>
      </c>
      <c r="CO131" s="243" cm="1">
        <f t="array" aca="1" ref="CO131" ca="1">SUMPRODUCT($DG117:$DG122,CO117:CO122,1/($DG117:$DG122+100))+SUMPRODUCT($DG124:$DG126,CO124:CO126,1/($DG124:$DG126+100))</f>
        <v>0</v>
      </c>
      <c r="CP131" s="243" cm="1">
        <f t="array" aca="1" ref="CP131" ca="1">SUMPRODUCT($DG117:$DG122,CP117:CP122,1/($DG117:$DG122+100))+SUMPRODUCT($DG124:$DG126,CP124:CP126,1/($DG124:$DG126+100))</f>
        <v>0</v>
      </c>
      <c r="CQ131" s="243" cm="1">
        <f t="array" aca="1" ref="CQ131" ca="1">SUMPRODUCT($DG117:$DG122,CQ117:CQ122,1/($DG117:$DG122+100))+SUMPRODUCT($DG124:$DG126,CQ124:CQ126,1/($DG124:$DG126+100))</f>
        <v>0</v>
      </c>
      <c r="CR131" s="243" cm="1">
        <f t="array" aca="1" ref="CR131" ca="1">SUMPRODUCT($DG117:$DG122,CR117:CR122,1/($DG117:$DG122+100))+SUMPRODUCT($DG124:$DG126,CR124:CR126,1/($DG124:$DG126+100))</f>
        <v>0</v>
      </c>
      <c r="CS131" s="243" cm="1">
        <f t="array" aca="1" ref="CS131" ca="1">SUMPRODUCT($DG117:$DG122,CS117:CS122,1/($DG117:$DG122+100))+SUMPRODUCT($DG124:$DG126,CS124:CS126,1/($DG124:$DG126+100))</f>
        <v>0</v>
      </c>
      <c r="CT131" s="243" cm="1">
        <f t="array" aca="1" ref="CT131" ca="1">SUMPRODUCT($DG117:$DG122,CT117:CT122,1/($DG117:$DG122+100))+SUMPRODUCT($DG124:$DG126,CT124:CT126,1/($DG124:$DG126+100))</f>
        <v>0</v>
      </c>
      <c r="CU131" s="243" cm="1">
        <f t="array" aca="1" ref="CU131" ca="1">SUMPRODUCT($DG117:$DG122,CU117:CU122,1/($DG117:$DG122+100))+SUMPRODUCT($DG124:$DG126,CU124:CU126,1/($DG124:$DG126+100))</f>
        <v>0</v>
      </c>
      <c r="CV131" s="243" cm="1">
        <f t="array" aca="1" ref="CV131" ca="1">SUMPRODUCT($DG117:$DG122,CV117:CV122,1/($DG117:$DG122+100))+SUMPRODUCT($DG124:$DG126,CV124:CV126,1/($DG124:$DG126+100))</f>
        <v>0</v>
      </c>
      <c r="CW131" s="243" cm="1">
        <f t="array" aca="1" ref="CW131" ca="1">SUMPRODUCT($DG117:$DG122,CW117:CW122,1/($DG117:$DG122+100))+SUMPRODUCT($DG124:$DG126,CW124:CW126,1/($DG124:$DG126+100))</f>
        <v>0</v>
      </c>
      <c r="CX131" s="243" cm="1">
        <f t="array" aca="1" ref="CX131" ca="1">SUMPRODUCT($DG117:$DG122,CX117:CX122,1/($DG117:$DG122+100))+SUMPRODUCT($DG124:$DG126,CX124:CX126,1/($DG124:$DG126+100))</f>
        <v>0</v>
      </c>
      <c r="CY131" s="243" cm="1">
        <f t="array" aca="1" ref="CY131" ca="1">SUMPRODUCT($DG117:$DG122,CY117:CY122,1/($DG117:$DG122+100))+SUMPRODUCT($DG124:$DG126,CY124:CY126,1/($DG124:$DG126+100))</f>
        <v>0</v>
      </c>
      <c r="CZ131" s="243" cm="1">
        <f t="array" aca="1" ref="CZ131" ca="1">SUMPRODUCT($DG117:$DG122,CZ117:CZ122,1/($DG117:$DG122+100))+SUMPRODUCT($DG124:$DG126,CZ124:CZ126,1/($DG124:$DG126+100))</f>
        <v>0</v>
      </c>
      <c r="DA131" s="243" cm="1">
        <f t="array" aca="1" ref="DA131" ca="1">SUMPRODUCT($DG117:$DG122,DA117:DA122,1/($DG117:$DG122+100))+SUMPRODUCT($DG124:$DG126,DA124:DA126,1/($DG124:$DG126+100))</f>
        <v>0</v>
      </c>
      <c r="DB131" s="243" cm="1">
        <f t="array" aca="1" ref="DB131" ca="1">SUMPRODUCT($DG117:$DG122,DB117:DB122,1/($DG117:$DG122+100))+SUMPRODUCT($DG124:$DG126,DB124:DB126,1/($DG124:$DG126+100))</f>
        <v>0</v>
      </c>
      <c r="DC131" s="243" cm="1">
        <f t="array" aca="1" ref="DC131" ca="1">SUMPRODUCT($DG117:$DG122,DC117:DC122,1/($DG117:$DG122+100))+SUMPRODUCT($DG124:$DG126,DC124:DC126,1/($DG124:$DG126+100))</f>
        <v>0</v>
      </c>
      <c r="DE131" s="113" t="str">
        <f t="shared" ca="1" si="75"/>
        <v>J.3.</v>
      </c>
    </row>
    <row r="132" spans="1:110" ht="43.2" hidden="1">
      <c r="A132" s="68">
        <v>120</v>
      </c>
      <c r="B132" s="240" t="str">
        <f t="shared" ca="1" si="71"/>
        <v>K.</v>
      </c>
      <c r="C132" s="246" t="str">
        <f t="shared" ca="1" si="72"/>
        <v>SIEKIAMAS REZULTATAS: Elektros energijos, pagamintos iš AEI dalis, palyginti su bendruoju elektros energijos suvartojimu, sudaro 50% 2050 m. , matavimo vienetas: %</v>
      </c>
      <c r="D132" s="308"/>
      <c r="E132" s="242" t="str">
        <f t="shared" ca="1" si="73"/>
        <v/>
      </c>
      <c r="F132" s="171">
        <f ca="1">H132+NPV(FD,I132:INDEX(I132:DC132,PAL))</f>
        <v>6.5165839968709207</v>
      </c>
      <c r="G132" s="171">
        <f ca="1">SUMIF($H$5:$DC$5,"&lt;="&amp;PAL,$H132:$DC132)</f>
        <v>12</v>
      </c>
      <c r="H132" s="243">
        <f t="shared" ca="1" si="126"/>
        <v>0</v>
      </c>
      <c r="I132" s="243">
        <f t="shared" ca="1" si="126"/>
        <v>0</v>
      </c>
      <c r="J132" s="243">
        <f t="shared" ca="1" si="126"/>
        <v>0</v>
      </c>
      <c r="K132" s="243">
        <f t="shared" ca="1" si="126"/>
        <v>0</v>
      </c>
      <c r="L132" s="243">
        <f t="shared" ca="1" si="126"/>
        <v>0</v>
      </c>
      <c r="M132" s="243">
        <f t="shared" ca="1" si="126"/>
        <v>0.5</v>
      </c>
      <c r="N132" s="243">
        <f t="shared" ca="1" si="126"/>
        <v>0.5</v>
      </c>
      <c r="O132" s="243">
        <f t="shared" ca="1" si="126"/>
        <v>0.5</v>
      </c>
      <c r="P132" s="243">
        <f t="shared" ca="1" si="126"/>
        <v>0.5</v>
      </c>
      <c r="Q132" s="243">
        <f t="shared" ca="1" si="126"/>
        <v>0.5</v>
      </c>
      <c r="R132" s="243">
        <f t="shared" ca="1" si="126"/>
        <v>0.5</v>
      </c>
      <c r="S132" s="243">
        <f t="shared" ca="1" si="126"/>
        <v>0.5</v>
      </c>
      <c r="T132" s="243">
        <f t="shared" ca="1" si="126"/>
        <v>0.5</v>
      </c>
      <c r="U132" s="243">
        <f t="shared" ca="1" si="126"/>
        <v>0.5</v>
      </c>
      <c r="V132" s="243">
        <f t="shared" ca="1" si="126"/>
        <v>0.5</v>
      </c>
      <c r="W132" s="243">
        <f t="shared" ca="1" si="126"/>
        <v>0.5</v>
      </c>
      <c r="X132" s="243">
        <f t="shared" ref="X132:CI135" ca="1" si="133">OFFSET(INDIRECT("'"&amp;Opt_alt&amp;"'!H12"),$A132,X$5)*$DF132</f>
        <v>0.5</v>
      </c>
      <c r="Y132" s="243">
        <f t="shared" ca="1" si="133"/>
        <v>0.5</v>
      </c>
      <c r="Z132" s="243">
        <f t="shared" ca="1" si="133"/>
        <v>0.5</v>
      </c>
      <c r="AA132" s="243">
        <f t="shared" ca="1" si="133"/>
        <v>0.5</v>
      </c>
      <c r="AB132" s="243">
        <f t="shared" ca="1" si="133"/>
        <v>0.5</v>
      </c>
      <c r="AC132" s="243">
        <f t="shared" ca="1" si="133"/>
        <v>0.5</v>
      </c>
      <c r="AD132" s="243">
        <f t="shared" ca="1" si="133"/>
        <v>0.5</v>
      </c>
      <c r="AE132" s="243">
        <f t="shared" ca="1" si="133"/>
        <v>0.5</v>
      </c>
      <c r="AF132" s="243">
        <f t="shared" ca="1" si="133"/>
        <v>0.5</v>
      </c>
      <c r="AG132" s="243">
        <f t="shared" ca="1" si="133"/>
        <v>0.5</v>
      </c>
      <c r="AH132" s="243">
        <f t="shared" ca="1" si="133"/>
        <v>0.5</v>
      </c>
      <c r="AI132" s="243">
        <f t="shared" ca="1" si="133"/>
        <v>0.5</v>
      </c>
      <c r="AJ132" s="243">
        <f t="shared" ca="1" si="133"/>
        <v>0.5</v>
      </c>
      <c r="AK132" s="243">
        <f t="shared" ca="1" si="133"/>
        <v>0</v>
      </c>
      <c r="AL132" s="243">
        <f t="shared" ca="1" si="133"/>
        <v>0</v>
      </c>
      <c r="AM132" s="243">
        <f t="shared" ca="1" si="133"/>
        <v>0</v>
      </c>
      <c r="AN132" s="243">
        <f t="shared" ca="1" si="133"/>
        <v>0</v>
      </c>
      <c r="AO132" s="243">
        <f t="shared" ca="1" si="133"/>
        <v>0</v>
      </c>
      <c r="AP132" s="243">
        <f t="shared" ca="1" si="133"/>
        <v>0</v>
      </c>
      <c r="AQ132" s="243">
        <f t="shared" ca="1" si="133"/>
        <v>0</v>
      </c>
      <c r="AR132" s="243">
        <f t="shared" ca="1" si="133"/>
        <v>0</v>
      </c>
      <c r="AS132" s="243">
        <f t="shared" ca="1" si="133"/>
        <v>0</v>
      </c>
      <c r="AT132" s="243">
        <f t="shared" ca="1" si="133"/>
        <v>0</v>
      </c>
      <c r="AU132" s="243">
        <f t="shared" ca="1" si="133"/>
        <v>0</v>
      </c>
      <c r="AV132" s="243">
        <f t="shared" ca="1" si="133"/>
        <v>0</v>
      </c>
      <c r="AW132" s="243">
        <f t="shared" ca="1" si="133"/>
        <v>0</v>
      </c>
      <c r="AX132" s="243">
        <f t="shared" ca="1" si="133"/>
        <v>0</v>
      </c>
      <c r="AY132" s="243">
        <f t="shared" ca="1" si="133"/>
        <v>0</v>
      </c>
      <c r="AZ132" s="243">
        <f t="shared" ca="1" si="133"/>
        <v>0</v>
      </c>
      <c r="BA132" s="243">
        <f t="shared" ca="1" si="133"/>
        <v>0</v>
      </c>
      <c r="BB132" s="243">
        <f t="shared" ca="1" si="133"/>
        <v>0</v>
      </c>
      <c r="BC132" s="243">
        <f t="shared" ca="1" si="133"/>
        <v>0</v>
      </c>
      <c r="BD132" s="243">
        <f t="shared" ca="1" si="133"/>
        <v>0</v>
      </c>
      <c r="BE132" s="243">
        <f t="shared" ca="1" si="133"/>
        <v>0</v>
      </c>
      <c r="BF132" s="243">
        <f t="shared" ca="1" si="133"/>
        <v>0</v>
      </c>
      <c r="BG132" s="243">
        <f t="shared" ca="1" si="133"/>
        <v>0</v>
      </c>
      <c r="BH132" s="243">
        <f t="shared" ca="1" si="133"/>
        <v>0</v>
      </c>
      <c r="BI132" s="243">
        <f t="shared" ca="1" si="133"/>
        <v>0</v>
      </c>
      <c r="BJ132" s="243">
        <f t="shared" ca="1" si="133"/>
        <v>0</v>
      </c>
      <c r="BK132" s="243">
        <f t="shared" ca="1" si="133"/>
        <v>0</v>
      </c>
      <c r="BL132" s="243">
        <f t="shared" ca="1" si="133"/>
        <v>0</v>
      </c>
      <c r="BM132" s="243">
        <f t="shared" ca="1" si="133"/>
        <v>0</v>
      </c>
      <c r="BN132" s="243">
        <f t="shared" ca="1" si="133"/>
        <v>0</v>
      </c>
      <c r="BO132" s="243">
        <f t="shared" ca="1" si="133"/>
        <v>0</v>
      </c>
      <c r="BP132" s="243">
        <f t="shared" ca="1" si="133"/>
        <v>0</v>
      </c>
      <c r="BQ132" s="243">
        <f t="shared" ca="1" si="133"/>
        <v>0</v>
      </c>
      <c r="BR132" s="243">
        <f t="shared" ca="1" si="133"/>
        <v>0</v>
      </c>
      <c r="BS132" s="243">
        <f t="shared" ca="1" si="133"/>
        <v>0</v>
      </c>
      <c r="BT132" s="243">
        <f t="shared" ca="1" si="133"/>
        <v>0</v>
      </c>
      <c r="BU132" s="243">
        <f t="shared" ca="1" si="133"/>
        <v>0</v>
      </c>
      <c r="BV132" s="243">
        <f t="shared" ca="1" si="133"/>
        <v>0</v>
      </c>
      <c r="BW132" s="243">
        <f t="shared" ca="1" si="133"/>
        <v>0</v>
      </c>
      <c r="BX132" s="243">
        <f t="shared" ca="1" si="133"/>
        <v>0</v>
      </c>
      <c r="BY132" s="243">
        <f t="shared" ca="1" si="133"/>
        <v>0</v>
      </c>
      <c r="BZ132" s="243">
        <f t="shared" ca="1" si="133"/>
        <v>0</v>
      </c>
      <c r="CA132" s="243">
        <f t="shared" ca="1" si="133"/>
        <v>0</v>
      </c>
      <c r="CB132" s="243">
        <f t="shared" ca="1" si="133"/>
        <v>0</v>
      </c>
      <c r="CC132" s="243">
        <f t="shared" ca="1" si="133"/>
        <v>0</v>
      </c>
      <c r="CD132" s="243">
        <f t="shared" ca="1" si="133"/>
        <v>0</v>
      </c>
      <c r="CE132" s="243">
        <f t="shared" ca="1" si="133"/>
        <v>0</v>
      </c>
      <c r="CF132" s="243">
        <f t="shared" ca="1" si="133"/>
        <v>0</v>
      </c>
      <c r="CG132" s="243">
        <f t="shared" ca="1" si="133"/>
        <v>0</v>
      </c>
      <c r="CH132" s="243">
        <f t="shared" ca="1" si="133"/>
        <v>0</v>
      </c>
      <c r="CI132" s="243">
        <f t="shared" ca="1" si="133"/>
        <v>0</v>
      </c>
      <c r="CJ132" s="243">
        <f t="shared" ref="CJ132:DC132" ca="1" si="134">OFFSET(INDIRECT("'"&amp;Opt_alt&amp;"'!H12"),$A132,CJ$5)*$DF132</f>
        <v>0</v>
      </c>
      <c r="CK132" s="243">
        <f t="shared" ca="1" si="134"/>
        <v>0</v>
      </c>
      <c r="CL132" s="243">
        <f t="shared" ca="1" si="134"/>
        <v>0</v>
      </c>
      <c r="CM132" s="243">
        <f t="shared" ca="1" si="134"/>
        <v>0</v>
      </c>
      <c r="CN132" s="243">
        <f t="shared" ca="1" si="134"/>
        <v>0</v>
      </c>
      <c r="CO132" s="243">
        <f t="shared" ca="1" si="134"/>
        <v>0</v>
      </c>
      <c r="CP132" s="243">
        <f t="shared" ca="1" si="134"/>
        <v>0</v>
      </c>
      <c r="CQ132" s="243">
        <f t="shared" ca="1" si="134"/>
        <v>0</v>
      </c>
      <c r="CR132" s="243">
        <f t="shared" ca="1" si="134"/>
        <v>0</v>
      </c>
      <c r="CS132" s="243">
        <f t="shared" ca="1" si="134"/>
        <v>0</v>
      </c>
      <c r="CT132" s="243">
        <f t="shared" ca="1" si="134"/>
        <v>0</v>
      </c>
      <c r="CU132" s="243">
        <f t="shared" ca="1" si="134"/>
        <v>0</v>
      </c>
      <c r="CV132" s="243">
        <f t="shared" ca="1" si="134"/>
        <v>0</v>
      </c>
      <c r="CW132" s="243">
        <f t="shared" ca="1" si="134"/>
        <v>0</v>
      </c>
      <c r="CX132" s="243">
        <f t="shared" ca="1" si="134"/>
        <v>0</v>
      </c>
      <c r="CY132" s="243">
        <f t="shared" ca="1" si="134"/>
        <v>0</v>
      </c>
      <c r="CZ132" s="243">
        <f t="shared" ca="1" si="134"/>
        <v>0</v>
      </c>
      <c r="DA132" s="243">
        <f t="shared" ca="1" si="134"/>
        <v>0</v>
      </c>
      <c r="DB132" s="243">
        <f t="shared" ca="1" si="134"/>
        <v>0</v>
      </c>
      <c r="DC132" s="243">
        <f t="shared" ca="1" si="134"/>
        <v>0</v>
      </c>
      <c r="DE132" s="113" t="str">
        <f t="shared" ca="1" si="75"/>
        <v>K.</v>
      </c>
      <c r="DF132">
        <f ca="1">VLOOKUP(DE132,scenarijai,$DF$6,FALSE)</f>
        <v>1</v>
      </c>
    </row>
    <row r="133" spans="1:110" hidden="1">
      <c r="A133" s="68">
        <v>121</v>
      </c>
      <c r="B133" s="240" t="str">
        <f t="shared" ca="1" si="71"/>
        <v>L.</v>
      </c>
      <c r="C133" s="246" t="str">
        <f t="shared" ca="1" si="72"/>
        <v>SOCIALINIS - EKONOMINIS POVEIKIS</v>
      </c>
      <c r="D133" s="308"/>
      <c r="E133" s="242" t="str">
        <f t="shared" ca="1" si="73"/>
        <v/>
      </c>
      <c r="F133" s="173">
        <f ca="1">SUM(F134-F142)</f>
        <v>17822479574.528759</v>
      </c>
      <c r="G133" s="171">
        <f ca="1">SUMIF($H$5:$DC$5,"&lt;="&amp;PAL,$H133:$DC133)</f>
        <v>37128472438.562134</v>
      </c>
      <c r="H133" s="173">
        <f ca="1">SUM(H134-H142)</f>
        <v>0</v>
      </c>
      <c r="I133" s="173">
        <f t="shared" ref="I133:BT133" ca="1" si="135">SUM(I134-I142)</f>
        <v>0</v>
      </c>
      <c r="J133" s="173">
        <f t="shared" ca="1" si="135"/>
        <v>0</v>
      </c>
      <c r="K133" s="173">
        <f t="shared" ca="1" si="135"/>
        <v>0</v>
      </c>
      <c r="L133" s="173">
        <f t="shared" ca="1" si="135"/>
        <v>0</v>
      </c>
      <c r="M133" s="173">
        <f t="shared" ca="1" si="135"/>
        <v>1089428354.6999998</v>
      </c>
      <c r="N133" s="173">
        <f t="shared" ca="1" si="135"/>
        <v>1132907995.8399997</v>
      </c>
      <c r="O133" s="173">
        <f t="shared" ca="1" si="135"/>
        <v>1203194322.0630603</v>
      </c>
      <c r="P133" s="173">
        <f t="shared" ca="1" si="135"/>
        <v>1521124682.1836066</v>
      </c>
      <c r="Q133" s="173">
        <f t="shared" ca="1" si="135"/>
        <v>1577029988.3497815</v>
      </c>
      <c r="R133" s="173">
        <f t="shared" ca="1" si="135"/>
        <v>1669435774.0608742</v>
      </c>
      <c r="S133" s="173">
        <f t="shared" ca="1" si="135"/>
        <v>1763176045.1987433</v>
      </c>
      <c r="T133" s="173">
        <f t="shared" ca="1" si="135"/>
        <v>1847254993.3760655</v>
      </c>
      <c r="U133" s="173">
        <f t="shared" ca="1" si="135"/>
        <v>1997119487.5300002</v>
      </c>
      <c r="V133" s="173">
        <f t="shared" ca="1" si="135"/>
        <v>2074057776.6599998</v>
      </c>
      <c r="W133" s="173">
        <f t="shared" ca="1" si="135"/>
        <v>2151662359.3299999</v>
      </c>
      <c r="X133" s="173">
        <f t="shared" ca="1" si="135"/>
        <v>2231610829.9500003</v>
      </c>
      <c r="Y133" s="173">
        <f t="shared" ca="1" si="135"/>
        <v>2311550025.8000002</v>
      </c>
      <c r="Z133" s="173">
        <f t="shared" ca="1" si="135"/>
        <v>2393592727.6300001</v>
      </c>
      <c r="AA133" s="173">
        <f t="shared" ca="1" si="135"/>
        <v>2475866536.6600003</v>
      </c>
      <c r="AB133" s="173">
        <f t="shared" ca="1" si="135"/>
        <v>915082400.17000008</v>
      </c>
      <c r="AC133" s="173">
        <f t="shared" ca="1" si="135"/>
        <v>954550676.2299999</v>
      </c>
      <c r="AD133" s="173">
        <f t="shared" ca="1" si="135"/>
        <v>994471891.92000008</v>
      </c>
      <c r="AE133" s="173">
        <f t="shared" ca="1" si="135"/>
        <v>1034393877.89</v>
      </c>
      <c r="AF133" s="173">
        <f t="shared" ca="1" si="135"/>
        <v>1074547356.2000003</v>
      </c>
      <c r="AG133" s="173">
        <f t="shared" ca="1" si="135"/>
        <v>1116138046.95</v>
      </c>
      <c r="AH133" s="173">
        <f t="shared" ca="1" si="135"/>
        <v>1157960615.1800001</v>
      </c>
      <c r="AI133" s="173">
        <f t="shared" ca="1" si="135"/>
        <v>1200015060.8900001</v>
      </c>
      <c r="AJ133" s="173">
        <f t="shared" ca="1" si="135"/>
        <v>1242300613.8000002</v>
      </c>
      <c r="AK133" s="173">
        <f t="shared" ca="1" si="135"/>
        <v>0</v>
      </c>
      <c r="AL133" s="173">
        <f t="shared" ca="1" si="135"/>
        <v>0</v>
      </c>
      <c r="AM133" s="173">
        <f t="shared" ca="1" si="135"/>
        <v>0</v>
      </c>
      <c r="AN133" s="173">
        <f t="shared" ca="1" si="135"/>
        <v>0</v>
      </c>
      <c r="AO133" s="173">
        <f t="shared" ca="1" si="135"/>
        <v>0</v>
      </c>
      <c r="AP133" s="173">
        <f t="shared" ca="1" si="135"/>
        <v>0</v>
      </c>
      <c r="AQ133" s="173">
        <f t="shared" ca="1" si="135"/>
        <v>0</v>
      </c>
      <c r="AR133" s="173">
        <f t="shared" ca="1" si="135"/>
        <v>0</v>
      </c>
      <c r="AS133" s="173">
        <f t="shared" ca="1" si="135"/>
        <v>0</v>
      </c>
      <c r="AT133" s="173">
        <f t="shared" ca="1" si="135"/>
        <v>0</v>
      </c>
      <c r="AU133" s="173">
        <f t="shared" ca="1" si="135"/>
        <v>0</v>
      </c>
      <c r="AV133" s="173">
        <f t="shared" ca="1" si="135"/>
        <v>0</v>
      </c>
      <c r="AW133" s="173">
        <f t="shared" ca="1" si="135"/>
        <v>0</v>
      </c>
      <c r="AX133" s="173">
        <f t="shared" ca="1" si="135"/>
        <v>0</v>
      </c>
      <c r="AY133" s="173">
        <f t="shared" ca="1" si="135"/>
        <v>0</v>
      </c>
      <c r="AZ133" s="173">
        <f t="shared" ca="1" si="135"/>
        <v>0</v>
      </c>
      <c r="BA133" s="173">
        <f t="shared" ca="1" si="135"/>
        <v>0</v>
      </c>
      <c r="BB133" s="173">
        <f t="shared" ca="1" si="135"/>
        <v>0</v>
      </c>
      <c r="BC133" s="173">
        <f t="shared" ca="1" si="135"/>
        <v>0</v>
      </c>
      <c r="BD133" s="173">
        <f t="shared" ca="1" si="135"/>
        <v>0</v>
      </c>
      <c r="BE133" s="173">
        <f t="shared" ca="1" si="135"/>
        <v>0</v>
      </c>
      <c r="BF133" s="173">
        <f t="shared" ca="1" si="135"/>
        <v>0</v>
      </c>
      <c r="BG133" s="173">
        <f t="shared" ca="1" si="135"/>
        <v>0</v>
      </c>
      <c r="BH133" s="173">
        <f t="shared" ca="1" si="135"/>
        <v>0</v>
      </c>
      <c r="BI133" s="173">
        <f t="shared" ca="1" si="135"/>
        <v>0</v>
      </c>
      <c r="BJ133" s="173">
        <f t="shared" ca="1" si="135"/>
        <v>0</v>
      </c>
      <c r="BK133" s="173">
        <f t="shared" ca="1" si="135"/>
        <v>0</v>
      </c>
      <c r="BL133" s="173">
        <f t="shared" ca="1" si="135"/>
        <v>0</v>
      </c>
      <c r="BM133" s="173">
        <f t="shared" ca="1" si="135"/>
        <v>0</v>
      </c>
      <c r="BN133" s="173">
        <f t="shared" ca="1" si="135"/>
        <v>0</v>
      </c>
      <c r="BO133" s="173">
        <f t="shared" ca="1" si="135"/>
        <v>0</v>
      </c>
      <c r="BP133" s="173">
        <f t="shared" ca="1" si="135"/>
        <v>0</v>
      </c>
      <c r="BQ133" s="173">
        <f t="shared" ca="1" si="135"/>
        <v>0</v>
      </c>
      <c r="BR133" s="173">
        <f t="shared" ca="1" si="135"/>
        <v>0</v>
      </c>
      <c r="BS133" s="173">
        <f t="shared" ca="1" si="135"/>
        <v>0</v>
      </c>
      <c r="BT133" s="173">
        <f t="shared" ca="1" si="135"/>
        <v>0</v>
      </c>
      <c r="BU133" s="173">
        <f t="shared" ref="BU133:DC133" ca="1" si="136">SUM(BU134-BU142)</f>
        <v>0</v>
      </c>
      <c r="BV133" s="173">
        <f t="shared" ca="1" si="136"/>
        <v>0</v>
      </c>
      <c r="BW133" s="173">
        <f t="shared" ca="1" si="136"/>
        <v>0</v>
      </c>
      <c r="BX133" s="173">
        <f t="shared" ca="1" si="136"/>
        <v>0</v>
      </c>
      <c r="BY133" s="173">
        <f t="shared" ca="1" si="136"/>
        <v>0</v>
      </c>
      <c r="BZ133" s="173">
        <f t="shared" ca="1" si="136"/>
        <v>0</v>
      </c>
      <c r="CA133" s="173">
        <f t="shared" ca="1" si="136"/>
        <v>0</v>
      </c>
      <c r="CB133" s="173">
        <f t="shared" ca="1" si="136"/>
        <v>0</v>
      </c>
      <c r="CC133" s="173">
        <f t="shared" ca="1" si="136"/>
        <v>0</v>
      </c>
      <c r="CD133" s="173">
        <f t="shared" ca="1" si="136"/>
        <v>0</v>
      </c>
      <c r="CE133" s="173">
        <f t="shared" ca="1" si="136"/>
        <v>0</v>
      </c>
      <c r="CF133" s="173">
        <f t="shared" ca="1" si="136"/>
        <v>0</v>
      </c>
      <c r="CG133" s="173">
        <f t="shared" ca="1" si="136"/>
        <v>0</v>
      </c>
      <c r="CH133" s="173">
        <f t="shared" ca="1" si="136"/>
        <v>0</v>
      </c>
      <c r="CI133" s="173">
        <f t="shared" ca="1" si="136"/>
        <v>0</v>
      </c>
      <c r="CJ133" s="173">
        <f t="shared" ca="1" si="136"/>
        <v>0</v>
      </c>
      <c r="CK133" s="173">
        <f t="shared" ca="1" si="136"/>
        <v>0</v>
      </c>
      <c r="CL133" s="173">
        <f t="shared" ca="1" si="136"/>
        <v>0</v>
      </c>
      <c r="CM133" s="173">
        <f t="shared" ca="1" si="136"/>
        <v>0</v>
      </c>
      <c r="CN133" s="173">
        <f t="shared" ca="1" si="136"/>
        <v>0</v>
      </c>
      <c r="CO133" s="173">
        <f t="shared" ca="1" si="136"/>
        <v>0</v>
      </c>
      <c r="CP133" s="173">
        <f t="shared" ca="1" si="136"/>
        <v>0</v>
      </c>
      <c r="CQ133" s="173">
        <f t="shared" ca="1" si="136"/>
        <v>0</v>
      </c>
      <c r="CR133" s="173">
        <f t="shared" ca="1" si="136"/>
        <v>0</v>
      </c>
      <c r="CS133" s="173">
        <f t="shared" ca="1" si="136"/>
        <v>0</v>
      </c>
      <c r="CT133" s="173">
        <f t="shared" ca="1" si="136"/>
        <v>0</v>
      </c>
      <c r="CU133" s="173">
        <f t="shared" ca="1" si="136"/>
        <v>0</v>
      </c>
      <c r="CV133" s="173">
        <f t="shared" ca="1" si="136"/>
        <v>0</v>
      </c>
      <c r="CW133" s="173">
        <f t="shared" ca="1" si="136"/>
        <v>0</v>
      </c>
      <c r="CX133" s="173">
        <f t="shared" ca="1" si="136"/>
        <v>0</v>
      </c>
      <c r="CY133" s="173">
        <f t="shared" ca="1" si="136"/>
        <v>0</v>
      </c>
      <c r="CZ133" s="173">
        <f t="shared" ca="1" si="136"/>
        <v>0</v>
      </c>
      <c r="DA133" s="173">
        <f t="shared" ca="1" si="136"/>
        <v>0</v>
      </c>
      <c r="DB133" s="173">
        <f t="shared" ca="1" si="136"/>
        <v>0</v>
      </c>
      <c r="DC133" s="173">
        <f t="shared" ca="1" si="136"/>
        <v>0</v>
      </c>
      <c r="DE133" s="113" t="str">
        <f t="shared" ca="1" si="75"/>
        <v>L.</v>
      </c>
    </row>
    <row r="134" spans="1:110" hidden="1">
      <c r="A134" s="68">
        <v>122</v>
      </c>
      <c r="B134" s="240" t="str">
        <f t="shared" ca="1" si="71"/>
        <v>L.1.</v>
      </c>
      <c r="C134" s="246" t="str">
        <f t="shared" ca="1" si="72"/>
        <v>Socialinio - ekonominio poveikio nauda</v>
      </c>
      <c r="D134" s="308"/>
      <c r="E134" s="242" t="str">
        <f t="shared" ca="1" si="73"/>
        <v/>
      </c>
      <c r="F134" s="173">
        <f ca="1">SUM(F135:F141)</f>
        <v>17822479574.528759</v>
      </c>
      <c r="G134" s="171">
        <f ca="1">SUMIF($H$5:$DC$5,"&lt;="&amp;PAL,$H134:$DC134)</f>
        <v>37128472438.562134</v>
      </c>
      <c r="H134" s="173">
        <f ca="1">SUM(H135:H141)</f>
        <v>0</v>
      </c>
      <c r="I134" s="173">
        <f t="shared" ref="I134:BT134" ca="1" si="137">SUM(I135:I141)</f>
        <v>0</v>
      </c>
      <c r="J134" s="173">
        <f t="shared" ca="1" si="137"/>
        <v>0</v>
      </c>
      <c r="K134" s="173">
        <f t="shared" ca="1" si="137"/>
        <v>0</v>
      </c>
      <c r="L134" s="173">
        <f t="shared" ca="1" si="137"/>
        <v>0</v>
      </c>
      <c r="M134" s="173">
        <f t="shared" ca="1" si="137"/>
        <v>1089428354.6999998</v>
      </c>
      <c r="N134" s="173">
        <f t="shared" ca="1" si="137"/>
        <v>1132907995.8399997</v>
      </c>
      <c r="O134" s="173">
        <f t="shared" ca="1" si="137"/>
        <v>1203194322.0630603</v>
      </c>
      <c r="P134" s="173">
        <f t="shared" ca="1" si="137"/>
        <v>1521124682.1836066</v>
      </c>
      <c r="Q134" s="173">
        <f t="shared" ca="1" si="137"/>
        <v>1577029988.3497815</v>
      </c>
      <c r="R134" s="173">
        <f t="shared" ca="1" si="137"/>
        <v>1669435774.0608742</v>
      </c>
      <c r="S134" s="173">
        <f t="shared" ca="1" si="137"/>
        <v>1763176045.1987433</v>
      </c>
      <c r="T134" s="173">
        <f t="shared" ca="1" si="137"/>
        <v>1847254993.3760655</v>
      </c>
      <c r="U134" s="173">
        <f t="shared" ca="1" si="137"/>
        <v>1997119487.5300002</v>
      </c>
      <c r="V134" s="173">
        <f t="shared" ca="1" si="137"/>
        <v>2074057776.6599998</v>
      </c>
      <c r="W134" s="173">
        <f t="shared" ca="1" si="137"/>
        <v>2151662359.3299999</v>
      </c>
      <c r="X134" s="173">
        <f t="shared" ca="1" si="137"/>
        <v>2231610829.9500003</v>
      </c>
      <c r="Y134" s="173">
        <f t="shared" ca="1" si="137"/>
        <v>2311550025.8000002</v>
      </c>
      <c r="Z134" s="173">
        <f t="shared" ca="1" si="137"/>
        <v>2393592727.6300001</v>
      </c>
      <c r="AA134" s="173">
        <f t="shared" ca="1" si="137"/>
        <v>2475866536.6600003</v>
      </c>
      <c r="AB134" s="173">
        <f t="shared" ca="1" si="137"/>
        <v>915082400.17000008</v>
      </c>
      <c r="AC134" s="173">
        <f t="shared" ca="1" si="137"/>
        <v>954550676.2299999</v>
      </c>
      <c r="AD134" s="173">
        <f t="shared" ca="1" si="137"/>
        <v>994471891.92000008</v>
      </c>
      <c r="AE134" s="173">
        <f t="shared" ca="1" si="137"/>
        <v>1034393877.89</v>
      </c>
      <c r="AF134" s="173">
        <f t="shared" ca="1" si="137"/>
        <v>1074547356.2000003</v>
      </c>
      <c r="AG134" s="173">
        <f t="shared" ca="1" si="137"/>
        <v>1116138046.95</v>
      </c>
      <c r="AH134" s="173">
        <f t="shared" ca="1" si="137"/>
        <v>1157960615.1800001</v>
      </c>
      <c r="AI134" s="173">
        <f t="shared" ca="1" si="137"/>
        <v>1200015060.8900001</v>
      </c>
      <c r="AJ134" s="173">
        <f t="shared" ca="1" si="137"/>
        <v>1242300613.8000002</v>
      </c>
      <c r="AK134" s="173">
        <f t="shared" ca="1" si="137"/>
        <v>0</v>
      </c>
      <c r="AL134" s="173">
        <f t="shared" ca="1" si="137"/>
        <v>0</v>
      </c>
      <c r="AM134" s="173">
        <f t="shared" ca="1" si="137"/>
        <v>0</v>
      </c>
      <c r="AN134" s="173">
        <f t="shared" ca="1" si="137"/>
        <v>0</v>
      </c>
      <c r="AO134" s="173">
        <f t="shared" ca="1" si="137"/>
        <v>0</v>
      </c>
      <c r="AP134" s="173">
        <f t="shared" ca="1" si="137"/>
        <v>0</v>
      </c>
      <c r="AQ134" s="173">
        <f t="shared" ca="1" si="137"/>
        <v>0</v>
      </c>
      <c r="AR134" s="173">
        <f t="shared" ca="1" si="137"/>
        <v>0</v>
      </c>
      <c r="AS134" s="173">
        <f t="shared" ca="1" si="137"/>
        <v>0</v>
      </c>
      <c r="AT134" s="173">
        <f t="shared" ca="1" si="137"/>
        <v>0</v>
      </c>
      <c r="AU134" s="173">
        <f t="shared" ca="1" si="137"/>
        <v>0</v>
      </c>
      <c r="AV134" s="173">
        <f t="shared" ca="1" si="137"/>
        <v>0</v>
      </c>
      <c r="AW134" s="173">
        <f t="shared" ca="1" si="137"/>
        <v>0</v>
      </c>
      <c r="AX134" s="173">
        <f t="shared" ca="1" si="137"/>
        <v>0</v>
      </c>
      <c r="AY134" s="173">
        <f t="shared" ca="1" si="137"/>
        <v>0</v>
      </c>
      <c r="AZ134" s="173">
        <f t="shared" ca="1" si="137"/>
        <v>0</v>
      </c>
      <c r="BA134" s="173">
        <f t="shared" ca="1" si="137"/>
        <v>0</v>
      </c>
      <c r="BB134" s="173">
        <f t="shared" ca="1" si="137"/>
        <v>0</v>
      </c>
      <c r="BC134" s="173">
        <f t="shared" ca="1" si="137"/>
        <v>0</v>
      </c>
      <c r="BD134" s="173">
        <f t="shared" ca="1" si="137"/>
        <v>0</v>
      </c>
      <c r="BE134" s="173">
        <f t="shared" ca="1" si="137"/>
        <v>0</v>
      </c>
      <c r="BF134" s="173">
        <f t="shared" ca="1" si="137"/>
        <v>0</v>
      </c>
      <c r="BG134" s="173">
        <f t="shared" ca="1" si="137"/>
        <v>0</v>
      </c>
      <c r="BH134" s="173">
        <f t="shared" ca="1" si="137"/>
        <v>0</v>
      </c>
      <c r="BI134" s="173">
        <f t="shared" ca="1" si="137"/>
        <v>0</v>
      </c>
      <c r="BJ134" s="173">
        <f t="shared" ca="1" si="137"/>
        <v>0</v>
      </c>
      <c r="BK134" s="173">
        <f t="shared" ca="1" si="137"/>
        <v>0</v>
      </c>
      <c r="BL134" s="173">
        <f t="shared" ca="1" si="137"/>
        <v>0</v>
      </c>
      <c r="BM134" s="173">
        <f t="shared" ca="1" si="137"/>
        <v>0</v>
      </c>
      <c r="BN134" s="173">
        <f t="shared" ca="1" si="137"/>
        <v>0</v>
      </c>
      <c r="BO134" s="173">
        <f t="shared" ca="1" si="137"/>
        <v>0</v>
      </c>
      <c r="BP134" s="173">
        <f t="shared" ca="1" si="137"/>
        <v>0</v>
      </c>
      <c r="BQ134" s="173">
        <f t="shared" ca="1" si="137"/>
        <v>0</v>
      </c>
      <c r="BR134" s="173">
        <f t="shared" ca="1" si="137"/>
        <v>0</v>
      </c>
      <c r="BS134" s="173">
        <f t="shared" ca="1" si="137"/>
        <v>0</v>
      </c>
      <c r="BT134" s="173">
        <f t="shared" ca="1" si="137"/>
        <v>0</v>
      </c>
      <c r="BU134" s="173">
        <f t="shared" ref="BU134:DC134" ca="1" si="138">SUM(BU135:BU141)</f>
        <v>0</v>
      </c>
      <c r="BV134" s="173">
        <f t="shared" ca="1" si="138"/>
        <v>0</v>
      </c>
      <c r="BW134" s="173">
        <f t="shared" ca="1" si="138"/>
        <v>0</v>
      </c>
      <c r="BX134" s="173">
        <f t="shared" ca="1" si="138"/>
        <v>0</v>
      </c>
      <c r="BY134" s="173">
        <f t="shared" ca="1" si="138"/>
        <v>0</v>
      </c>
      <c r="BZ134" s="173">
        <f t="shared" ca="1" si="138"/>
        <v>0</v>
      </c>
      <c r="CA134" s="173">
        <f t="shared" ca="1" si="138"/>
        <v>0</v>
      </c>
      <c r="CB134" s="173">
        <f t="shared" ca="1" si="138"/>
        <v>0</v>
      </c>
      <c r="CC134" s="173">
        <f t="shared" ca="1" si="138"/>
        <v>0</v>
      </c>
      <c r="CD134" s="173">
        <f t="shared" ca="1" si="138"/>
        <v>0</v>
      </c>
      <c r="CE134" s="173">
        <f t="shared" ca="1" si="138"/>
        <v>0</v>
      </c>
      <c r="CF134" s="173">
        <f t="shared" ca="1" si="138"/>
        <v>0</v>
      </c>
      <c r="CG134" s="173">
        <f t="shared" ca="1" si="138"/>
        <v>0</v>
      </c>
      <c r="CH134" s="173">
        <f t="shared" ca="1" si="138"/>
        <v>0</v>
      </c>
      <c r="CI134" s="173">
        <f t="shared" ca="1" si="138"/>
        <v>0</v>
      </c>
      <c r="CJ134" s="173">
        <f t="shared" ca="1" si="138"/>
        <v>0</v>
      </c>
      <c r="CK134" s="173">
        <f t="shared" ca="1" si="138"/>
        <v>0</v>
      </c>
      <c r="CL134" s="173">
        <f t="shared" ca="1" si="138"/>
        <v>0</v>
      </c>
      <c r="CM134" s="173">
        <f t="shared" ca="1" si="138"/>
        <v>0</v>
      </c>
      <c r="CN134" s="173">
        <f t="shared" ca="1" si="138"/>
        <v>0</v>
      </c>
      <c r="CO134" s="173">
        <f t="shared" ca="1" si="138"/>
        <v>0</v>
      </c>
      <c r="CP134" s="173">
        <f t="shared" ca="1" si="138"/>
        <v>0</v>
      </c>
      <c r="CQ134" s="173">
        <f t="shared" ca="1" si="138"/>
        <v>0</v>
      </c>
      <c r="CR134" s="173">
        <f t="shared" ca="1" si="138"/>
        <v>0</v>
      </c>
      <c r="CS134" s="173">
        <f t="shared" ca="1" si="138"/>
        <v>0</v>
      </c>
      <c r="CT134" s="173">
        <f t="shared" ca="1" si="138"/>
        <v>0</v>
      </c>
      <c r="CU134" s="173">
        <f t="shared" ca="1" si="138"/>
        <v>0</v>
      </c>
      <c r="CV134" s="173">
        <f t="shared" ca="1" si="138"/>
        <v>0</v>
      </c>
      <c r="CW134" s="173">
        <f t="shared" ca="1" si="138"/>
        <v>0</v>
      </c>
      <c r="CX134" s="173">
        <f t="shared" ca="1" si="138"/>
        <v>0</v>
      </c>
      <c r="CY134" s="173">
        <f t="shared" ca="1" si="138"/>
        <v>0</v>
      </c>
      <c r="CZ134" s="173">
        <f t="shared" ca="1" si="138"/>
        <v>0</v>
      </c>
      <c r="DA134" s="173">
        <f t="shared" ca="1" si="138"/>
        <v>0</v>
      </c>
      <c r="DB134" s="173">
        <f t="shared" ca="1" si="138"/>
        <v>0</v>
      </c>
      <c r="DC134" s="173">
        <f t="shared" ca="1" si="138"/>
        <v>0</v>
      </c>
      <c r="DE134" s="113" t="str">
        <f t="shared" ca="1" si="75"/>
        <v>L.1.</v>
      </c>
    </row>
    <row r="135" spans="1:110" hidden="1">
      <c r="A135" s="68">
        <v>123</v>
      </c>
      <c r="B135" s="240" t="str">
        <f t="shared" ca="1" si="71"/>
        <v>L.1.1.</v>
      </c>
      <c r="C135" s="241" t="str">
        <f t="shared" ca="1" si="72"/>
        <v>Elektros energijos tiekimo sistemos patikimumo padidėjimas</v>
      </c>
      <c r="D135" s="308"/>
      <c r="E135" s="242" t="str">
        <f t="shared" ca="1" si="73"/>
        <v/>
      </c>
      <c r="F135" s="171">
        <f ca="1">H135+NPV(SD,I135:INDEX(I135:DC135,PAL))</f>
        <v>12883361178.820799</v>
      </c>
      <c r="G135" s="171">
        <f ca="1">SUMIF($H$5:$DC$5,"&lt;="&amp;PAL,$H135:$DC135)</f>
        <v>24536404727.432137</v>
      </c>
      <c r="H135" s="243">
        <f ca="1">OFFSET(INDIRECT("'"&amp;Opt_alt&amp;"'!H12"),$A135,H$5)*$DF135</f>
        <v>0</v>
      </c>
      <c r="I135" s="243">
        <f t="shared" ca="1" si="126"/>
        <v>0</v>
      </c>
      <c r="J135" s="243">
        <f t="shared" ca="1" si="126"/>
        <v>0</v>
      </c>
      <c r="K135" s="243">
        <f t="shared" ca="1" si="126"/>
        <v>0</v>
      </c>
      <c r="L135" s="243">
        <f t="shared" ca="1" si="126"/>
        <v>0</v>
      </c>
      <c r="M135" s="243">
        <f t="shared" ca="1" si="126"/>
        <v>1089428354.6999998</v>
      </c>
      <c r="N135" s="243">
        <f t="shared" ca="1" si="126"/>
        <v>1132907995.8399997</v>
      </c>
      <c r="O135" s="243">
        <f t="shared" ca="1" si="126"/>
        <v>1203194322.0630603</v>
      </c>
      <c r="P135" s="243">
        <f t="shared" ca="1" si="126"/>
        <v>1240581439.2236066</v>
      </c>
      <c r="Q135" s="243">
        <f t="shared" ca="1" si="126"/>
        <v>1276017327.9997816</v>
      </c>
      <c r="R135" s="243">
        <f t="shared" ca="1" si="126"/>
        <v>1334709324.7608743</v>
      </c>
      <c r="S135" s="243">
        <f t="shared" ca="1" si="126"/>
        <v>1394735806.9487433</v>
      </c>
      <c r="T135" s="243">
        <f t="shared" ca="1" si="126"/>
        <v>1445100966.1760654</v>
      </c>
      <c r="U135" s="243">
        <f t="shared" ca="1" si="126"/>
        <v>1561251671.3800001</v>
      </c>
      <c r="V135" s="243">
        <f t="shared" ca="1" si="126"/>
        <v>1604476171.5599999</v>
      </c>
      <c r="W135" s="243">
        <f t="shared" ca="1" si="126"/>
        <v>1649572685.3800001</v>
      </c>
      <c r="X135" s="243">
        <f t="shared" ca="1" si="133"/>
        <v>1697003812.3800001</v>
      </c>
      <c r="Y135" s="243">
        <f t="shared" ca="1" si="133"/>
        <v>1744434939.3799999</v>
      </c>
      <c r="Z135" s="243">
        <f t="shared" ca="1" si="133"/>
        <v>1793969572.3600004</v>
      </c>
      <c r="AA135" s="243">
        <f t="shared" ca="1" si="133"/>
        <v>1843735312.5400002</v>
      </c>
      <c r="AB135" s="243">
        <f t="shared" ca="1" si="133"/>
        <v>250443107.20000005</v>
      </c>
      <c r="AC135" s="243">
        <f t="shared" ca="1" si="133"/>
        <v>257394039.64000002</v>
      </c>
      <c r="AD135" s="243">
        <f t="shared" ca="1" si="133"/>
        <v>264807186.48000002</v>
      </c>
      <c r="AE135" s="243">
        <f t="shared" ca="1" si="133"/>
        <v>272221103.60000002</v>
      </c>
      <c r="AF135" s="243">
        <f t="shared" ca="1" si="133"/>
        <v>279866513.06000006</v>
      </c>
      <c r="AG135" s="243">
        <f t="shared" ca="1" si="133"/>
        <v>287743414.86000007</v>
      </c>
      <c r="AH135" s="243">
        <f t="shared" ca="1" si="133"/>
        <v>295852194.14000005</v>
      </c>
      <c r="AI135" s="243">
        <f t="shared" ca="1" si="133"/>
        <v>304192850.9000001</v>
      </c>
      <c r="AJ135" s="243">
        <f t="shared" ca="1" si="133"/>
        <v>312764614.86000007</v>
      </c>
      <c r="AK135" s="243">
        <f t="shared" ca="1" si="133"/>
        <v>0</v>
      </c>
      <c r="AL135" s="243">
        <f t="shared" ca="1" si="133"/>
        <v>0</v>
      </c>
      <c r="AM135" s="243">
        <f t="shared" ca="1" si="133"/>
        <v>0</v>
      </c>
      <c r="AN135" s="243">
        <f t="shared" ca="1" si="133"/>
        <v>0</v>
      </c>
      <c r="AO135" s="243">
        <f t="shared" ca="1" si="133"/>
        <v>0</v>
      </c>
      <c r="AP135" s="243">
        <f t="shared" ca="1" si="133"/>
        <v>0</v>
      </c>
      <c r="AQ135" s="243">
        <f t="shared" ca="1" si="133"/>
        <v>0</v>
      </c>
      <c r="AR135" s="243">
        <f t="shared" ca="1" si="133"/>
        <v>0</v>
      </c>
      <c r="AS135" s="243">
        <f t="shared" ca="1" si="133"/>
        <v>0</v>
      </c>
      <c r="AT135" s="243">
        <f t="shared" ca="1" si="133"/>
        <v>0</v>
      </c>
      <c r="AU135" s="243">
        <f t="shared" ca="1" si="133"/>
        <v>0</v>
      </c>
      <c r="AV135" s="243">
        <f t="shared" ca="1" si="133"/>
        <v>0</v>
      </c>
      <c r="AW135" s="243">
        <f t="shared" ca="1" si="133"/>
        <v>0</v>
      </c>
      <c r="AX135" s="243">
        <f t="shared" ca="1" si="133"/>
        <v>0</v>
      </c>
      <c r="AY135" s="243">
        <f t="shared" ca="1" si="133"/>
        <v>0</v>
      </c>
      <c r="AZ135" s="243">
        <f t="shared" ca="1" si="133"/>
        <v>0</v>
      </c>
      <c r="BA135" s="243">
        <f t="shared" ca="1" si="133"/>
        <v>0</v>
      </c>
      <c r="BB135" s="243">
        <f t="shared" ca="1" si="133"/>
        <v>0</v>
      </c>
      <c r="BC135" s="243">
        <f t="shared" ca="1" si="133"/>
        <v>0</v>
      </c>
      <c r="BD135" s="243">
        <f t="shared" ca="1" si="133"/>
        <v>0</v>
      </c>
      <c r="BE135" s="243">
        <f t="shared" ca="1" si="133"/>
        <v>0</v>
      </c>
      <c r="BF135" s="243">
        <f t="shared" ca="1" si="133"/>
        <v>0</v>
      </c>
      <c r="BG135" s="243">
        <f t="shared" ca="1" si="133"/>
        <v>0</v>
      </c>
      <c r="BH135" s="243">
        <f t="shared" ca="1" si="133"/>
        <v>0</v>
      </c>
      <c r="BI135" s="243">
        <f t="shared" ca="1" si="133"/>
        <v>0</v>
      </c>
      <c r="BJ135" s="243">
        <f t="shared" ca="1" si="133"/>
        <v>0</v>
      </c>
      <c r="BK135" s="243">
        <f t="shared" ca="1" si="133"/>
        <v>0</v>
      </c>
      <c r="BL135" s="243">
        <f t="shared" ca="1" si="133"/>
        <v>0</v>
      </c>
      <c r="BM135" s="243">
        <f t="shared" ca="1" si="133"/>
        <v>0</v>
      </c>
      <c r="BN135" s="243">
        <f t="shared" ca="1" si="133"/>
        <v>0</v>
      </c>
      <c r="BO135" s="243">
        <f t="shared" ca="1" si="133"/>
        <v>0</v>
      </c>
      <c r="BP135" s="243">
        <f t="shared" ca="1" si="133"/>
        <v>0</v>
      </c>
      <c r="BQ135" s="243">
        <f t="shared" ca="1" si="133"/>
        <v>0</v>
      </c>
      <c r="BR135" s="243">
        <f t="shared" ca="1" si="133"/>
        <v>0</v>
      </c>
      <c r="BS135" s="243">
        <f t="shared" ca="1" si="133"/>
        <v>0</v>
      </c>
      <c r="BT135" s="243">
        <f t="shared" ca="1" si="133"/>
        <v>0</v>
      </c>
      <c r="BU135" s="243">
        <f t="shared" ca="1" si="133"/>
        <v>0</v>
      </c>
      <c r="BV135" s="243">
        <f t="shared" ca="1" si="133"/>
        <v>0</v>
      </c>
      <c r="BW135" s="243">
        <f t="shared" ca="1" si="133"/>
        <v>0</v>
      </c>
      <c r="BX135" s="243">
        <f t="shared" ca="1" si="133"/>
        <v>0</v>
      </c>
      <c r="BY135" s="243">
        <f t="shared" ca="1" si="133"/>
        <v>0</v>
      </c>
      <c r="BZ135" s="243">
        <f t="shared" ca="1" si="133"/>
        <v>0</v>
      </c>
      <c r="CA135" s="243">
        <f t="shared" ca="1" si="133"/>
        <v>0</v>
      </c>
      <c r="CB135" s="243">
        <f t="shared" ca="1" si="133"/>
        <v>0</v>
      </c>
      <c r="CC135" s="243">
        <f t="shared" ca="1" si="133"/>
        <v>0</v>
      </c>
      <c r="CD135" s="243">
        <f t="shared" ca="1" si="133"/>
        <v>0</v>
      </c>
      <c r="CE135" s="243">
        <f t="shared" ca="1" si="133"/>
        <v>0</v>
      </c>
      <c r="CF135" s="243">
        <f t="shared" ca="1" si="133"/>
        <v>0</v>
      </c>
      <c r="CG135" s="243">
        <f t="shared" ca="1" si="133"/>
        <v>0</v>
      </c>
      <c r="CH135" s="243">
        <f t="shared" ca="1" si="133"/>
        <v>0</v>
      </c>
      <c r="CI135" s="243">
        <f t="shared" ref="CI135:DC141" ca="1" si="139">OFFSET(INDIRECT("'"&amp;Opt_alt&amp;"'!H12"),$A135,CI$5)*$DF135</f>
        <v>0</v>
      </c>
      <c r="CJ135" s="243">
        <f t="shared" ca="1" si="139"/>
        <v>0</v>
      </c>
      <c r="CK135" s="243">
        <f t="shared" ca="1" si="139"/>
        <v>0</v>
      </c>
      <c r="CL135" s="243">
        <f t="shared" ca="1" si="139"/>
        <v>0</v>
      </c>
      <c r="CM135" s="243">
        <f t="shared" ca="1" si="139"/>
        <v>0</v>
      </c>
      <c r="CN135" s="243">
        <f t="shared" ca="1" si="139"/>
        <v>0</v>
      </c>
      <c r="CO135" s="243">
        <f t="shared" ca="1" si="139"/>
        <v>0</v>
      </c>
      <c r="CP135" s="243">
        <f t="shared" ca="1" si="139"/>
        <v>0</v>
      </c>
      <c r="CQ135" s="243">
        <f t="shared" ca="1" si="139"/>
        <v>0</v>
      </c>
      <c r="CR135" s="243">
        <f t="shared" ca="1" si="139"/>
        <v>0</v>
      </c>
      <c r="CS135" s="243">
        <f t="shared" ca="1" si="139"/>
        <v>0</v>
      </c>
      <c r="CT135" s="243">
        <f t="shared" ca="1" si="139"/>
        <v>0</v>
      </c>
      <c r="CU135" s="243">
        <f t="shared" ca="1" si="139"/>
        <v>0</v>
      </c>
      <c r="CV135" s="243">
        <f t="shared" ca="1" si="139"/>
        <v>0</v>
      </c>
      <c r="CW135" s="243">
        <f t="shared" ca="1" si="139"/>
        <v>0</v>
      </c>
      <c r="CX135" s="243">
        <f t="shared" ca="1" si="139"/>
        <v>0</v>
      </c>
      <c r="CY135" s="243">
        <f t="shared" ca="1" si="139"/>
        <v>0</v>
      </c>
      <c r="CZ135" s="243">
        <f t="shared" ca="1" si="139"/>
        <v>0</v>
      </c>
      <c r="DA135" s="243">
        <f t="shared" ca="1" si="139"/>
        <v>0</v>
      </c>
      <c r="DB135" s="243">
        <f t="shared" ca="1" si="139"/>
        <v>0</v>
      </c>
      <c r="DC135" s="243">
        <f t="shared" ca="1" si="139"/>
        <v>0</v>
      </c>
      <c r="DE135" s="113" t="str">
        <f t="shared" ca="1" si="75"/>
        <v>L.1.1.</v>
      </c>
      <c r="DF135">
        <f t="shared" ref="DF135:DF141" ca="1" si="140">VLOOKUP(DE135,scenarijai,$DF$6,FALSE)</f>
        <v>1</v>
      </c>
    </row>
    <row r="136" spans="1:110" hidden="1">
      <c r="A136" s="68">
        <v>124</v>
      </c>
      <c r="B136" s="240" t="str">
        <f t="shared" ca="1" si="71"/>
        <v>L.1.2.</v>
      </c>
      <c r="C136" s="241" t="str">
        <f t="shared" ca="1" si="72"/>
        <v>ŠESD emisijos sumažėjimas</v>
      </c>
      <c r="D136" s="308"/>
      <c r="E136" s="242" t="str">
        <f t="shared" ca="1" si="73"/>
        <v/>
      </c>
      <c r="F136" s="171">
        <f ca="1">H136+NPV(SD,I136:INDEX(I136:DC136,PAL))</f>
        <v>4939118395.7079601</v>
      </c>
      <c r="G136" s="171">
        <f ca="1">SUMIF($H$5:$DC$5,"&lt;="&amp;PAL,$H136:$DC136)</f>
        <v>12592067711.130001</v>
      </c>
      <c r="H136" s="243">
        <f t="shared" ca="1" si="126"/>
        <v>0</v>
      </c>
      <c r="I136" s="243">
        <f t="shared" ca="1" si="126"/>
        <v>0</v>
      </c>
      <c r="J136" s="243">
        <f t="shared" ca="1" si="126"/>
        <v>0</v>
      </c>
      <c r="K136" s="243">
        <f t="shared" ca="1" si="126"/>
        <v>0</v>
      </c>
      <c r="L136" s="243">
        <f t="shared" ca="1" si="126"/>
        <v>0</v>
      </c>
      <c r="M136" s="243">
        <f t="shared" ca="1" si="126"/>
        <v>0</v>
      </c>
      <c r="N136" s="243">
        <f t="shared" ca="1" si="126"/>
        <v>0</v>
      </c>
      <c r="O136" s="243">
        <f t="shared" ca="1" si="126"/>
        <v>0</v>
      </c>
      <c r="P136" s="243">
        <f t="shared" ca="1" si="126"/>
        <v>280543242.96000004</v>
      </c>
      <c r="Q136" s="243">
        <f t="shared" ca="1" si="126"/>
        <v>301012660.35000002</v>
      </c>
      <c r="R136" s="243">
        <f t="shared" ca="1" si="126"/>
        <v>334726449.29999995</v>
      </c>
      <c r="S136" s="243">
        <f t="shared" ca="1" si="126"/>
        <v>368440238.25</v>
      </c>
      <c r="T136" s="243">
        <f t="shared" ca="1" si="126"/>
        <v>402154027.20000005</v>
      </c>
      <c r="U136" s="243">
        <f t="shared" ca="1" si="126"/>
        <v>435867816.14999998</v>
      </c>
      <c r="V136" s="243">
        <f t="shared" ca="1" si="126"/>
        <v>469581605.10000002</v>
      </c>
      <c r="W136" s="243">
        <f t="shared" ca="1" si="126"/>
        <v>502089673.95000005</v>
      </c>
      <c r="X136" s="243">
        <f t="shared" ref="X136:CI143" ca="1" si="141">OFFSET(INDIRECT("'"&amp;Opt_alt&amp;"'!H12"),$A136,X$5)*$DF136</f>
        <v>534607017.56999999</v>
      </c>
      <c r="Y136" s="243">
        <f t="shared" ca="1" si="141"/>
        <v>567115086.42000008</v>
      </c>
      <c r="Z136" s="243">
        <f t="shared" ca="1" si="141"/>
        <v>599623155.26999998</v>
      </c>
      <c r="AA136" s="243">
        <f t="shared" ca="1" si="141"/>
        <v>632131224.12</v>
      </c>
      <c r="AB136" s="243">
        <f t="shared" ca="1" si="141"/>
        <v>664639292.97000003</v>
      </c>
      <c r="AC136" s="243">
        <f t="shared" ca="1" si="141"/>
        <v>697156636.58999991</v>
      </c>
      <c r="AD136" s="243">
        <f t="shared" ca="1" si="141"/>
        <v>729664705.44000006</v>
      </c>
      <c r="AE136" s="243">
        <f t="shared" ca="1" si="141"/>
        <v>762172774.28999996</v>
      </c>
      <c r="AF136" s="243">
        <f t="shared" ca="1" si="141"/>
        <v>794680843.1400001</v>
      </c>
      <c r="AG136" s="243">
        <f t="shared" ca="1" si="141"/>
        <v>828394632.08999991</v>
      </c>
      <c r="AH136" s="243">
        <f t="shared" ca="1" si="141"/>
        <v>862108421.03999996</v>
      </c>
      <c r="AI136" s="243">
        <f t="shared" ca="1" si="141"/>
        <v>895822209.99000001</v>
      </c>
      <c r="AJ136" s="243">
        <f t="shared" ca="1" si="141"/>
        <v>929535998.94000006</v>
      </c>
      <c r="AK136" s="243">
        <f t="shared" ca="1" si="141"/>
        <v>0</v>
      </c>
      <c r="AL136" s="243">
        <f t="shared" ca="1" si="141"/>
        <v>0</v>
      </c>
      <c r="AM136" s="243">
        <f t="shared" ca="1" si="141"/>
        <v>0</v>
      </c>
      <c r="AN136" s="243">
        <f t="shared" ca="1" si="141"/>
        <v>0</v>
      </c>
      <c r="AO136" s="243">
        <f t="shared" ca="1" si="141"/>
        <v>0</v>
      </c>
      <c r="AP136" s="243">
        <f t="shared" ca="1" si="141"/>
        <v>0</v>
      </c>
      <c r="AQ136" s="243">
        <f t="shared" ca="1" si="141"/>
        <v>0</v>
      </c>
      <c r="AR136" s="243">
        <f t="shared" ca="1" si="141"/>
        <v>0</v>
      </c>
      <c r="AS136" s="243">
        <f t="shared" ca="1" si="141"/>
        <v>0</v>
      </c>
      <c r="AT136" s="243">
        <f t="shared" ca="1" si="141"/>
        <v>0</v>
      </c>
      <c r="AU136" s="243">
        <f t="shared" ca="1" si="141"/>
        <v>0</v>
      </c>
      <c r="AV136" s="243">
        <f t="shared" ca="1" si="141"/>
        <v>0</v>
      </c>
      <c r="AW136" s="243">
        <f t="shared" ca="1" si="141"/>
        <v>0</v>
      </c>
      <c r="AX136" s="243">
        <f t="shared" ca="1" si="141"/>
        <v>0</v>
      </c>
      <c r="AY136" s="243">
        <f t="shared" ca="1" si="141"/>
        <v>0</v>
      </c>
      <c r="AZ136" s="243">
        <f t="shared" ca="1" si="141"/>
        <v>0</v>
      </c>
      <c r="BA136" s="243">
        <f t="shared" ca="1" si="141"/>
        <v>0</v>
      </c>
      <c r="BB136" s="243">
        <f t="shared" ca="1" si="141"/>
        <v>0</v>
      </c>
      <c r="BC136" s="243">
        <f t="shared" ca="1" si="141"/>
        <v>0</v>
      </c>
      <c r="BD136" s="243">
        <f t="shared" ca="1" si="141"/>
        <v>0</v>
      </c>
      <c r="BE136" s="243">
        <f t="shared" ca="1" si="141"/>
        <v>0</v>
      </c>
      <c r="BF136" s="243">
        <f t="shared" ca="1" si="141"/>
        <v>0</v>
      </c>
      <c r="BG136" s="243">
        <f t="shared" ca="1" si="141"/>
        <v>0</v>
      </c>
      <c r="BH136" s="243">
        <f t="shared" ca="1" si="141"/>
        <v>0</v>
      </c>
      <c r="BI136" s="243">
        <f t="shared" ca="1" si="141"/>
        <v>0</v>
      </c>
      <c r="BJ136" s="243">
        <f t="shared" ca="1" si="141"/>
        <v>0</v>
      </c>
      <c r="BK136" s="243">
        <f t="shared" ca="1" si="141"/>
        <v>0</v>
      </c>
      <c r="BL136" s="243">
        <f t="shared" ca="1" si="141"/>
        <v>0</v>
      </c>
      <c r="BM136" s="243">
        <f t="shared" ca="1" si="141"/>
        <v>0</v>
      </c>
      <c r="BN136" s="243">
        <f t="shared" ca="1" si="141"/>
        <v>0</v>
      </c>
      <c r="BO136" s="243">
        <f t="shared" ca="1" si="141"/>
        <v>0</v>
      </c>
      <c r="BP136" s="243">
        <f t="shared" ca="1" si="141"/>
        <v>0</v>
      </c>
      <c r="BQ136" s="243">
        <f t="shared" ca="1" si="141"/>
        <v>0</v>
      </c>
      <c r="BR136" s="243">
        <f t="shared" ca="1" si="141"/>
        <v>0</v>
      </c>
      <c r="BS136" s="243">
        <f t="shared" ca="1" si="141"/>
        <v>0</v>
      </c>
      <c r="BT136" s="243">
        <f t="shared" ca="1" si="141"/>
        <v>0</v>
      </c>
      <c r="BU136" s="243">
        <f t="shared" ca="1" si="141"/>
        <v>0</v>
      </c>
      <c r="BV136" s="243">
        <f t="shared" ca="1" si="141"/>
        <v>0</v>
      </c>
      <c r="BW136" s="243">
        <f t="shared" ca="1" si="141"/>
        <v>0</v>
      </c>
      <c r="BX136" s="243">
        <f t="shared" ca="1" si="141"/>
        <v>0</v>
      </c>
      <c r="BY136" s="243">
        <f t="shared" ca="1" si="141"/>
        <v>0</v>
      </c>
      <c r="BZ136" s="243">
        <f t="shared" ca="1" si="141"/>
        <v>0</v>
      </c>
      <c r="CA136" s="243">
        <f t="shared" ca="1" si="141"/>
        <v>0</v>
      </c>
      <c r="CB136" s="243">
        <f t="shared" ca="1" si="141"/>
        <v>0</v>
      </c>
      <c r="CC136" s="243">
        <f t="shared" ca="1" si="141"/>
        <v>0</v>
      </c>
      <c r="CD136" s="243">
        <f t="shared" ca="1" si="141"/>
        <v>0</v>
      </c>
      <c r="CE136" s="243">
        <f t="shared" ca="1" si="141"/>
        <v>0</v>
      </c>
      <c r="CF136" s="243">
        <f t="shared" ca="1" si="141"/>
        <v>0</v>
      </c>
      <c r="CG136" s="243">
        <f t="shared" ca="1" si="141"/>
        <v>0</v>
      </c>
      <c r="CH136" s="243">
        <f t="shared" ca="1" si="141"/>
        <v>0</v>
      </c>
      <c r="CI136" s="243">
        <f t="shared" ca="1" si="141"/>
        <v>0</v>
      </c>
      <c r="CJ136" s="243">
        <f t="shared" ca="1" si="139"/>
        <v>0</v>
      </c>
      <c r="CK136" s="243">
        <f t="shared" ca="1" si="139"/>
        <v>0</v>
      </c>
      <c r="CL136" s="243">
        <f t="shared" ca="1" si="139"/>
        <v>0</v>
      </c>
      <c r="CM136" s="243">
        <f t="shared" ca="1" si="139"/>
        <v>0</v>
      </c>
      <c r="CN136" s="243">
        <f t="shared" ca="1" si="139"/>
        <v>0</v>
      </c>
      <c r="CO136" s="243">
        <f t="shared" ca="1" si="139"/>
        <v>0</v>
      </c>
      <c r="CP136" s="243">
        <f t="shared" ca="1" si="139"/>
        <v>0</v>
      </c>
      <c r="CQ136" s="243">
        <f t="shared" ca="1" si="139"/>
        <v>0</v>
      </c>
      <c r="CR136" s="243">
        <f t="shared" ca="1" si="139"/>
        <v>0</v>
      </c>
      <c r="CS136" s="243">
        <f t="shared" ca="1" si="139"/>
        <v>0</v>
      </c>
      <c r="CT136" s="243">
        <f t="shared" ca="1" si="139"/>
        <v>0</v>
      </c>
      <c r="CU136" s="243">
        <f t="shared" ca="1" si="139"/>
        <v>0</v>
      </c>
      <c r="CV136" s="243">
        <f t="shared" ca="1" si="139"/>
        <v>0</v>
      </c>
      <c r="CW136" s="243">
        <f t="shared" ca="1" si="139"/>
        <v>0</v>
      </c>
      <c r="CX136" s="243">
        <f t="shared" ca="1" si="139"/>
        <v>0</v>
      </c>
      <c r="CY136" s="243">
        <f t="shared" ca="1" si="139"/>
        <v>0</v>
      </c>
      <c r="CZ136" s="243">
        <f t="shared" ca="1" si="139"/>
        <v>0</v>
      </c>
      <c r="DA136" s="243">
        <f t="shared" ca="1" si="139"/>
        <v>0</v>
      </c>
      <c r="DB136" s="243">
        <f t="shared" ca="1" si="139"/>
        <v>0</v>
      </c>
      <c r="DC136" s="243">
        <f t="shared" ca="1" si="139"/>
        <v>0</v>
      </c>
      <c r="DE136" s="113" t="str">
        <f t="shared" ca="1" si="75"/>
        <v>L.1.2.</v>
      </c>
      <c r="DF136">
        <f t="shared" ca="1" si="140"/>
        <v>1</v>
      </c>
    </row>
    <row r="137" spans="1:110" hidden="1">
      <c r="A137" s="68">
        <v>125</v>
      </c>
      <c r="B137" s="240" t="str">
        <f t="shared" ca="1" si="71"/>
        <v>L.1.3.</v>
      </c>
      <c r="C137" s="241"/>
      <c r="D137" s="308"/>
      <c r="E137" s="242" t="str">
        <f t="shared" ca="1" si="73"/>
        <v/>
      </c>
      <c r="F137" s="171">
        <f ca="1">H137+NPV(SD,I137:INDEX(I137:DC137,PAL))</f>
        <v>0</v>
      </c>
      <c r="G137" s="171">
        <f ca="1">SUMIF($H$5:$DC$5,"&lt;="&amp;PAL,$H137:$DC137)</f>
        <v>0</v>
      </c>
      <c r="H137" s="243">
        <f t="shared" ca="1" si="126"/>
        <v>0</v>
      </c>
      <c r="I137" s="243">
        <f t="shared" ca="1" si="126"/>
        <v>0</v>
      </c>
      <c r="J137" s="243">
        <f t="shared" ca="1" si="126"/>
        <v>0</v>
      </c>
      <c r="K137" s="243">
        <f t="shared" ca="1" si="126"/>
        <v>0</v>
      </c>
      <c r="L137" s="243">
        <f t="shared" ca="1" si="126"/>
        <v>0</v>
      </c>
      <c r="M137" s="243">
        <f t="shared" ca="1" si="126"/>
        <v>0</v>
      </c>
      <c r="N137" s="243">
        <f t="shared" ca="1" si="126"/>
        <v>0</v>
      </c>
      <c r="O137" s="243">
        <f t="shared" ca="1" si="126"/>
        <v>0</v>
      </c>
      <c r="P137" s="243">
        <f t="shared" ca="1" si="126"/>
        <v>0</v>
      </c>
      <c r="Q137" s="243">
        <f t="shared" ca="1" si="126"/>
        <v>0</v>
      </c>
      <c r="R137" s="243">
        <f t="shared" ca="1" si="126"/>
        <v>0</v>
      </c>
      <c r="S137" s="243">
        <f t="shared" ca="1" si="126"/>
        <v>0</v>
      </c>
      <c r="T137" s="243">
        <f t="shared" ca="1" si="126"/>
        <v>0</v>
      </c>
      <c r="U137" s="243">
        <f t="shared" ca="1" si="126"/>
        <v>0</v>
      </c>
      <c r="V137" s="243">
        <f t="shared" ca="1" si="126"/>
        <v>0</v>
      </c>
      <c r="W137" s="243">
        <f t="shared" ca="1" si="126"/>
        <v>0</v>
      </c>
      <c r="X137" s="243">
        <f t="shared" ca="1" si="141"/>
        <v>0</v>
      </c>
      <c r="Y137" s="243">
        <f t="shared" ca="1" si="141"/>
        <v>0</v>
      </c>
      <c r="Z137" s="243">
        <f t="shared" ca="1" si="141"/>
        <v>0</v>
      </c>
      <c r="AA137" s="243">
        <f t="shared" ca="1" si="141"/>
        <v>0</v>
      </c>
      <c r="AB137" s="243">
        <f t="shared" ca="1" si="141"/>
        <v>0</v>
      </c>
      <c r="AC137" s="243">
        <f t="shared" ca="1" si="141"/>
        <v>0</v>
      </c>
      <c r="AD137" s="243">
        <f t="shared" ca="1" si="141"/>
        <v>0</v>
      </c>
      <c r="AE137" s="243">
        <f t="shared" ca="1" si="141"/>
        <v>0</v>
      </c>
      <c r="AF137" s="243">
        <f t="shared" ca="1" si="141"/>
        <v>0</v>
      </c>
      <c r="AG137" s="243">
        <f t="shared" ca="1" si="141"/>
        <v>0</v>
      </c>
      <c r="AH137" s="243">
        <f t="shared" ca="1" si="141"/>
        <v>0</v>
      </c>
      <c r="AI137" s="243">
        <f t="shared" ca="1" si="141"/>
        <v>0</v>
      </c>
      <c r="AJ137" s="243">
        <f t="shared" ca="1" si="141"/>
        <v>0</v>
      </c>
      <c r="AK137" s="243">
        <f t="shared" ca="1" si="141"/>
        <v>0</v>
      </c>
      <c r="AL137" s="243">
        <f t="shared" ca="1" si="141"/>
        <v>0</v>
      </c>
      <c r="AM137" s="243">
        <f t="shared" ca="1" si="141"/>
        <v>0</v>
      </c>
      <c r="AN137" s="243">
        <f t="shared" ca="1" si="141"/>
        <v>0</v>
      </c>
      <c r="AO137" s="243">
        <f t="shared" ca="1" si="141"/>
        <v>0</v>
      </c>
      <c r="AP137" s="243">
        <f t="shared" ca="1" si="141"/>
        <v>0</v>
      </c>
      <c r="AQ137" s="243">
        <f t="shared" ca="1" si="141"/>
        <v>0</v>
      </c>
      <c r="AR137" s="243">
        <f t="shared" ca="1" si="141"/>
        <v>0</v>
      </c>
      <c r="AS137" s="243">
        <f t="shared" ca="1" si="141"/>
        <v>0</v>
      </c>
      <c r="AT137" s="243">
        <f t="shared" ca="1" si="141"/>
        <v>0</v>
      </c>
      <c r="AU137" s="243">
        <f t="shared" ca="1" si="141"/>
        <v>0</v>
      </c>
      <c r="AV137" s="243">
        <f t="shared" ca="1" si="141"/>
        <v>0</v>
      </c>
      <c r="AW137" s="243">
        <f t="shared" ca="1" si="141"/>
        <v>0</v>
      </c>
      <c r="AX137" s="243">
        <f t="shared" ca="1" si="141"/>
        <v>0</v>
      </c>
      <c r="AY137" s="243">
        <f t="shared" ca="1" si="141"/>
        <v>0</v>
      </c>
      <c r="AZ137" s="243">
        <f t="shared" ca="1" si="141"/>
        <v>0</v>
      </c>
      <c r="BA137" s="243">
        <f t="shared" ca="1" si="141"/>
        <v>0</v>
      </c>
      <c r="BB137" s="243">
        <f t="shared" ca="1" si="141"/>
        <v>0</v>
      </c>
      <c r="BC137" s="243">
        <f t="shared" ca="1" si="141"/>
        <v>0</v>
      </c>
      <c r="BD137" s="243">
        <f t="shared" ca="1" si="141"/>
        <v>0</v>
      </c>
      <c r="BE137" s="243">
        <f t="shared" ca="1" si="141"/>
        <v>0</v>
      </c>
      <c r="BF137" s="243">
        <f t="shared" ca="1" si="141"/>
        <v>0</v>
      </c>
      <c r="BG137" s="243">
        <f t="shared" ca="1" si="141"/>
        <v>0</v>
      </c>
      <c r="BH137" s="243">
        <f t="shared" ca="1" si="141"/>
        <v>0</v>
      </c>
      <c r="BI137" s="243">
        <f t="shared" ca="1" si="141"/>
        <v>0</v>
      </c>
      <c r="BJ137" s="243">
        <f t="shared" ca="1" si="141"/>
        <v>0</v>
      </c>
      <c r="BK137" s="243">
        <f t="shared" ca="1" si="141"/>
        <v>0</v>
      </c>
      <c r="BL137" s="243">
        <f t="shared" ca="1" si="141"/>
        <v>0</v>
      </c>
      <c r="BM137" s="243">
        <f t="shared" ca="1" si="141"/>
        <v>0</v>
      </c>
      <c r="BN137" s="243">
        <f t="shared" ca="1" si="141"/>
        <v>0</v>
      </c>
      <c r="BO137" s="243">
        <f t="shared" ca="1" si="141"/>
        <v>0</v>
      </c>
      <c r="BP137" s="243">
        <f t="shared" ca="1" si="141"/>
        <v>0</v>
      </c>
      <c r="BQ137" s="243">
        <f t="shared" ca="1" si="141"/>
        <v>0</v>
      </c>
      <c r="BR137" s="243">
        <f t="shared" ca="1" si="141"/>
        <v>0</v>
      </c>
      <c r="BS137" s="243">
        <f t="shared" ca="1" si="141"/>
        <v>0</v>
      </c>
      <c r="BT137" s="243">
        <f t="shared" ca="1" si="141"/>
        <v>0</v>
      </c>
      <c r="BU137" s="243">
        <f t="shared" ca="1" si="141"/>
        <v>0</v>
      </c>
      <c r="BV137" s="243">
        <f t="shared" ca="1" si="141"/>
        <v>0</v>
      </c>
      <c r="BW137" s="243">
        <f t="shared" ca="1" si="141"/>
        <v>0</v>
      </c>
      <c r="BX137" s="243">
        <f t="shared" ca="1" si="141"/>
        <v>0</v>
      </c>
      <c r="BY137" s="243">
        <f t="shared" ca="1" si="141"/>
        <v>0</v>
      </c>
      <c r="BZ137" s="243">
        <f t="shared" ca="1" si="141"/>
        <v>0</v>
      </c>
      <c r="CA137" s="243">
        <f t="shared" ca="1" si="141"/>
        <v>0</v>
      </c>
      <c r="CB137" s="243">
        <f t="shared" ca="1" si="141"/>
        <v>0</v>
      </c>
      <c r="CC137" s="243">
        <f t="shared" ca="1" si="141"/>
        <v>0</v>
      </c>
      <c r="CD137" s="243">
        <f t="shared" ca="1" si="141"/>
        <v>0</v>
      </c>
      <c r="CE137" s="243">
        <f t="shared" ca="1" si="141"/>
        <v>0</v>
      </c>
      <c r="CF137" s="243">
        <f t="shared" ca="1" si="141"/>
        <v>0</v>
      </c>
      <c r="CG137" s="243">
        <f t="shared" ca="1" si="141"/>
        <v>0</v>
      </c>
      <c r="CH137" s="243">
        <f t="shared" ca="1" si="141"/>
        <v>0</v>
      </c>
      <c r="CI137" s="243">
        <f t="shared" ca="1" si="141"/>
        <v>0</v>
      </c>
      <c r="CJ137" s="243">
        <f t="shared" ca="1" si="139"/>
        <v>0</v>
      </c>
      <c r="CK137" s="243">
        <f t="shared" ca="1" si="139"/>
        <v>0</v>
      </c>
      <c r="CL137" s="243">
        <f t="shared" ca="1" si="139"/>
        <v>0</v>
      </c>
      <c r="CM137" s="243">
        <f t="shared" ca="1" si="139"/>
        <v>0</v>
      </c>
      <c r="CN137" s="243">
        <f t="shared" ca="1" si="139"/>
        <v>0</v>
      </c>
      <c r="CO137" s="243">
        <f t="shared" ca="1" si="139"/>
        <v>0</v>
      </c>
      <c r="CP137" s="243">
        <f t="shared" ca="1" si="139"/>
        <v>0</v>
      </c>
      <c r="CQ137" s="243">
        <f t="shared" ca="1" si="139"/>
        <v>0</v>
      </c>
      <c r="CR137" s="243">
        <f t="shared" ca="1" si="139"/>
        <v>0</v>
      </c>
      <c r="CS137" s="243">
        <f t="shared" ca="1" si="139"/>
        <v>0</v>
      </c>
      <c r="CT137" s="243">
        <f t="shared" ca="1" si="139"/>
        <v>0</v>
      </c>
      <c r="CU137" s="243">
        <f t="shared" ca="1" si="139"/>
        <v>0</v>
      </c>
      <c r="CV137" s="243">
        <f t="shared" ca="1" si="139"/>
        <v>0</v>
      </c>
      <c r="CW137" s="243">
        <f t="shared" ca="1" si="139"/>
        <v>0</v>
      </c>
      <c r="CX137" s="243">
        <f t="shared" ca="1" si="139"/>
        <v>0</v>
      </c>
      <c r="CY137" s="243">
        <f t="shared" ca="1" si="139"/>
        <v>0</v>
      </c>
      <c r="CZ137" s="243">
        <f t="shared" ca="1" si="139"/>
        <v>0</v>
      </c>
      <c r="DA137" s="243">
        <f t="shared" ca="1" si="139"/>
        <v>0</v>
      </c>
      <c r="DB137" s="243">
        <f t="shared" ca="1" si="139"/>
        <v>0</v>
      </c>
      <c r="DC137" s="243">
        <f t="shared" ca="1" si="139"/>
        <v>0</v>
      </c>
      <c r="DE137" s="113" t="str">
        <f t="shared" ca="1" si="75"/>
        <v>L.1.3.</v>
      </c>
      <c r="DF137">
        <f t="shared" ca="1" si="140"/>
        <v>1</v>
      </c>
    </row>
    <row r="138" spans="1:110" hidden="1">
      <c r="A138" s="68">
        <v>126</v>
      </c>
      <c r="B138" s="240" t="str">
        <f t="shared" ca="1" si="71"/>
        <v>L.1.4.</v>
      </c>
      <c r="C138" s="241"/>
      <c r="D138" s="308"/>
      <c r="E138" s="242" t="str">
        <f t="shared" ca="1" si="73"/>
        <v/>
      </c>
      <c r="F138" s="171">
        <f ca="1">H138+NPV(SD,I138:INDEX(I138:DC138,PAL))</f>
        <v>0</v>
      </c>
      <c r="G138" s="171">
        <f ca="1">SUMIF($H$5:$DC$5,"&lt;="&amp;PAL,$H138:$DC138)</f>
        <v>0</v>
      </c>
      <c r="H138" s="243">
        <f t="shared" ca="1" si="126"/>
        <v>0</v>
      </c>
      <c r="I138" s="243">
        <f t="shared" ca="1" si="126"/>
        <v>0</v>
      </c>
      <c r="J138" s="243">
        <f t="shared" ca="1" si="126"/>
        <v>0</v>
      </c>
      <c r="K138" s="243">
        <f t="shared" ca="1" si="126"/>
        <v>0</v>
      </c>
      <c r="L138" s="243">
        <f t="shared" ca="1" si="126"/>
        <v>0</v>
      </c>
      <c r="M138" s="243">
        <f t="shared" ca="1" si="126"/>
        <v>0</v>
      </c>
      <c r="N138" s="243">
        <f t="shared" ca="1" si="126"/>
        <v>0</v>
      </c>
      <c r="O138" s="243">
        <f t="shared" ca="1" si="126"/>
        <v>0</v>
      </c>
      <c r="P138" s="243">
        <f t="shared" ca="1" si="126"/>
        <v>0</v>
      </c>
      <c r="Q138" s="243">
        <f t="shared" ca="1" si="126"/>
        <v>0</v>
      </c>
      <c r="R138" s="243">
        <f t="shared" ca="1" si="126"/>
        <v>0</v>
      </c>
      <c r="S138" s="243">
        <f t="shared" ca="1" si="126"/>
        <v>0</v>
      </c>
      <c r="T138" s="243">
        <f t="shared" ca="1" si="126"/>
        <v>0</v>
      </c>
      <c r="U138" s="243">
        <f t="shared" ca="1" si="126"/>
        <v>0</v>
      </c>
      <c r="V138" s="243">
        <f t="shared" ca="1" si="126"/>
        <v>0</v>
      </c>
      <c r="W138" s="243">
        <f t="shared" ca="1" si="126"/>
        <v>0</v>
      </c>
      <c r="X138" s="243">
        <f t="shared" ca="1" si="141"/>
        <v>0</v>
      </c>
      <c r="Y138" s="243">
        <f t="shared" ca="1" si="141"/>
        <v>0</v>
      </c>
      <c r="Z138" s="243">
        <f t="shared" ca="1" si="141"/>
        <v>0</v>
      </c>
      <c r="AA138" s="243">
        <f t="shared" ca="1" si="141"/>
        <v>0</v>
      </c>
      <c r="AB138" s="243">
        <f t="shared" ca="1" si="141"/>
        <v>0</v>
      </c>
      <c r="AC138" s="243">
        <f t="shared" ca="1" si="141"/>
        <v>0</v>
      </c>
      <c r="AD138" s="243">
        <f t="shared" ca="1" si="141"/>
        <v>0</v>
      </c>
      <c r="AE138" s="243">
        <f t="shared" ca="1" si="141"/>
        <v>0</v>
      </c>
      <c r="AF138" s="243">
        <f t="shared" ca="1" si="141"/>
        <v>0</v>
      </c>
      <c r="AG138" s="243">
        <f t="shared" ca="1" si="141"/>
        <v>0</v>
      </c>
      <c r="AH138" s="243">
        <f t="shared" ca="1" si="141"/>
        <v>0</v>
      </c>
      <c r="AI138" s="243">
        <f t="shared" ca="1" si="141"/>
        <v>0</v>
      </c>
      <c r="AJ138" s="243">
        <f t="shared" ca="1" si="141"/>
        <v>0</v>
      </c>
      <c r="AK138" s="243">
        <f t="shared" ca="1" si="141"/>
        <v>0</v>
      </c>
      <c r="AL138" s="243">
        <f t="shared" ca="1" si="141"/>
        <v>0</v>
      </c>
      <c r="AM138" s="243">
        <f t="shared" ca="1" si="141"/>
        <v>0</v>
      </c>
      <c r="AN138" s="243">
        <f t="shared" ca="1" si="141"/>
        <v>0</v>
      </c>
      <c r="AO138" s="243">
        <f t="shared" ca="1" si="141"/>
        <v>0</v>
      </c>
      <c r="AP138" s="243">
        <f t="shared" ca="1" si="141"/>
        <v>0</v>
      </c>
      <c r="AQ138" s="243">
        <f t="shared" ca="1" si="141"/>
        <v>0</v>
      </c>
      <c r="AR138" s="243">
        <f t="shared" ca="1" si="141"/>
        <v>0</v>
      </c>
      <c r="AS138" s="243">
        <f t="shared" ca="1" si="141"/>
        <v>0</v>
      </c>
      <c r="AT138" s="243">
        <f t="shared" ca="1" si="141"/>
        <v>0</v>
      </c>
      <c r="AU138" s="243">
        <f t="shared" ca="1" si="141"/>
        <v>0</v>
      </c>
      <c r="AV138" s="243">
        <f t="shared" ca="1" si="141"/>
        <v>0</v>
      </c>
      <c r="AW138" s="243">
        <f t="shared" ca="1" si="141"/>
        <v>0</v>
      </c>
      <c r="AX138" s="243">
        <f t="shared" ca="1" si="141"/>
        <v>0</v>
      </c>
      <c r="AY138" s="243">
        <f t="shared" ca="1" si="141"/>
        <v>0</v>
      </c>
      <c r="AZ138" s="243">
        <f t="shared" ca="1" si="141"/>
        <v>0</v>
      </c>
      <c r="BA138" s="243">
        <f t="shared" ca="1" si="141"/>
        <v>0</v>
      </c>
      <c r="BB138" s="243">
        <f t="shared" ca="1" si="141"/>
        <v>0</v>
      </c>
      <c r="BC138" s="243">
        <f t="shared" ca="1" si="141"/>
        <v>0</v>
      </c>
      <c r="BD138" s="243">
        <f t="shared" ca="1" si="141"/>
        <v>0</v>
      </c>
      <c r="BE138" s="243">
        <f t="shared" ca="1" si="141"/>
        <v>0</v>
      </c>
      <c r="BF138" s="243">
        <f t="shared" ca="1" si="141"/>
        <v>0</v>
      </c>
      <c r="BG138" s="243">
        <f t="shared" ca="1" si="141"/>
        <v>0</v>
      </c>
      <c r="BH138" s="243">
        <f t="shared" ca="1" si="141"/>
        <v>0</v>
      </c>
      <c r="BI138" s="243">
        <f t="shared" ca="1" si="141"/>
        <v>0</v>
      </c>
      <c r="BJ138" s="243">
        <f t="shared" ca="1" si="141"/>
        <v>0</v>
      </c>
      <c r="BK138" s="243">
        <f t="shared" ca="1" si="141"/>
        <v>0</v>
      </c>
      <c r="BL138" s="243">
        <f t="shared" ca="1" si="141"/>
        <v>0</v>
      </c>
      <c r="BM138" s="243">
        <f t="shared" ca="1" si="141"/>
        <v>0</v>
      </c>
      <c r="BN138" s="243">
        <f t="shared" ca="1" si="141"/>
        <v>0</v>
      </c>
      <c r="BO138" s="243">
        <f t="shared" ca="1" si="141"/>
        <v>0</v>
      </c>
      <c r="BP138" s="243">
        <f t="shared" ca="1" si="141"/>
        <v>0</v>
      </c>
      <c r="BQ138" s="243">
        <f t="shared" ca="1" si="141"/>
        <v>0</v>
      </c>
      <c r="BR138" s="243">
        <f t="shared" ca="1" si="141"/>
        <v>0</v>
      </c>
      <c r="BS138" s="243">
        <f t="shared" ca="1" si="141"/>
        <v>0</v>
      </c>
      <c r="BT138" s="243">
        <f t="shared" ca="1" si="141"/>
        <v>0</v>
      </c>
      <c r="BU138" s="243">
        <f t="shared" ca="1" si="141"/>
        <v>0</v>
      </c>
      <c r="BV138" s="243">
        <f t="shared" ca="1" si="141"/>
        <v>0</v>
      </c>
      <c r="BW138" s="243">
        <f t="shared" ca="1" si="141"/>
        <v>0</v>
      </c>
      <c r="BX138" s="243">
        <f t="shared" ca="1" si="141"/>
        <v>0</v>
      </c>
      <c r="BY138" s="243">
        <f t="shared" ca="1" si="141"/>
        <v>0</v>
      </c>
      <c r="BZ138" s="243">
        <f t="shared" ca="1" si="141"/>
        <v>0</v>
      </c>
      <c r="CA138" s="243">
        <f t="shared" ca="1" si="141"/>
        <v>0</v>
      </c>
      <c r="CB138" s="243">
        <f t="shared" ca="1" si="141"/>
        <v>0</v>
      </c>
      <c r="CC138" s="243">
        <f t="shared" ca="1" si="141"/>
        <v>0</v>
      </c>
      <c r="CD138" s="243">
        <f t="shared" ca="1" si="141"/>
        <v>0</v>
      </c>
      <c r="CE138" s="243">
        <f t="shared" ca="1" si="141"/>
        <v>0</v>
      </c>
      <c r="CF138" s="243">
        <f t="shared" ca="1" si="141"/>
        <v>0</v>
      </c>
      <c r="CG138" s="243">
        <f t="shared" ca="1" si="141"/>
        <v>0</v>
      </c>
      <c r="CH138" s="243">
        <f t="shared" ca="1" si="141"/>
        <v>0</v>
      </c>
      <c r="CI138" s="243">
        <f t="shared" ca="1" si="141"/>
        <v>0</v>
      </c>
      <c r="CJ138" s="243">
        <f t="shared" ca="1" si="139"/>
        <v>0</v>
      </c>
      <c r="CK138" s="243">
        <f t="shared" ca="1" si="139"/>
        <v>0</v>
      </c>
      <c r="CL138" s="243">
        <f t="shared" ca="1" si="139"/>
        <v>0</v>
      </c>
      <c r="CM138" s="243">
        <f t="shared" ca="1" si="139"/>
        <v>0</v>
      </c>
      <c r="CN138" s="243">
        <f t="shared" ca="1" si="139"/>
        <v>0</v>
      </c>
      <c r="CO138" s="243">
        <f t="shared" ca="1" si="139"/>
        <v>0</v>
      </c>
      <c r="CP138" s="243">
        <f t="shared" ca="1" si="139"/>
        <v>0</v>
      </c>
      <c r="CQ138" s="243">
        <f t="shared" ca="1" si="139"/>
        <v>0</v>
      </c>
      <c r="CR138" s="243">
        <f t="shared" ca="1" si="139"/>
        <v>0</v>
      </c>
      <c r="CS138" s="243">
        <f t="shared" ca="1" si="139"/>
        <v>0</v>
      </c>
      <c r="CT138" s="243">
        <f t="shared" ca="1" si="139"/>
        <v>0</v>
      </c>
      <c r="CU138" s="243">
        <f t="shared" ca="1" si="139"/>
        <v>0</v>
      </c>
      <c r="CV138" s="243">
        <f t="shared" ca="1" si="139"/>
        <v>0</v>
      </c>
      <c r="CW138" s="243">
        <f t="shared" ca="1" si="139"/>
        <v>0</v>
      </c>
      <c r="CX138" s="243">
        <f t="shared" ca="1" si="139"/>
        <v>0</v>
      </c>
      <c r="CY138" s="243">
        <f t="shared" ca="1" si="139"/>
        <v>0</v>
      </c>
      <c r="CZ138" s="243">
        <f t="shared" ca="1" si="139"/>
        <v>0</v>
      </c>
      <c r="DA138" s="243">
        <f t="shared" ca="1" si="139"/>
        <v>0</v>
      </c>
      <c r="DB138" s="243">
        <f t="shared" ca="1" si="139"/>
        <v>0</v>
      </c>
      <c r="DC138" s="243">
        <f t="shared" ca="1" si="139"/>
        <v>0</v>
      </c>
      <c r="DE138" s="113" t="str">
        <f t="shared" ca="1" si="75"/>
        <v>L.1.4.</v>
      </c>
      <c r="DF138">
        <f t="shared" ca="1" si="140"/>
        <v>1</v>
      </c>
    </row>
    <row r="139" spans="1:110" hidden="1">
      <c r="A139" s="68">
        <v>127</v>
      </c>
      <c r="B139" s="240" t="str">
        <f t="shared" ca="1" si="71"/>
        <v>L.1.5.</v>
      </c>
      <c r="C139" s="241"/>
      <c r="D139" s="308"/>
      <c r="E139" s="242" t="str">
        <f t="shared" ca="1" si="73"/>
        <v/>
      </c>
      <c r="F139" s="171">
        <f ca="1">H139+NPV(SD,I139:INDEX(I139:DC139,PAL))</f>
        <v>0</v>
      </c>
      <c r="G139" s="171">
        <f ca="1">SUMIF($H$5:$DC$5,"&lt;="&amp;PAL,$H139:$DC139)</f>
        <v>0</v>
      </c>
      <c r="H139" s="243">
        <f t="shared" ca="1" si="126"/>
        <v>0</v>
      </c>
      <c r="I139" s="243">
        <f t="shared" ca="1" si="126"/>
        <v>0</v>
      </c>
      <c r="J139" s="243">
        <f t="shared" ca="1" si="126"/>
        <v>0</v>
      </c>
      <c r="K139" s="243">
        <f t="shared" ca="1" si="126"/>
        <v>0</v>
      </c>
      <c r="L139" s="243">
        <f t="shared" ca="1" si="126"/>
        <v>0</v>
      </c>
      <c r="M139" s="243">
        <f t="shared" ca="1" si="126"/>
        <v>0</v>
      </c>
      <c r="N139" s="243">
        <f t="shared" ca="1" si="126"/>
        <v>0</v>
      </c>
      <c r="O139" s="243">
        <f t="shared" ca="1" si="126"/>
        <v>0</v>
      </c>
      <c r="P139" s="243">
        <f t="shared" ca="1" si="126"/>
        <v>0</v>
      </c>
      <c r="Q139" s="243">
        <f t="shared" ca="1" si="126"/>
        <v>0</v>
      </c>
      <c r="R139" s="243">
        <f t="shared" ca="1" si="126"/>
        <v>0</v>
      </c>
      <c r="S139" s="243">
        <f t="shared" ca="1" si="126"/>
        <v>0</v>
      </c>
      <c r="T139" s="243">
        <f t="shared" ca="1" si="126"/>
        <v>0</v>
      </c>
      <c r="U139" s="243">
        <f t="shared" ca="1" si="126"/>
        <v>0</v>
      </c>
      <c r="V139" s="243">
        <f t="shared" ca="1" si="126"/>
        <v>0</v>
      </c>
      <c r="W139" s="243">
        <f t="shared" ref="W139:CD143" ca="1" si="142">OFFSET(INDIRECT("'"&amp;Opt_alt&amp;"'!H12"),$A139,W$5)*$DF139</f>
        <v>0</v>
      </c>
      <c r="X139" s="243">
        <f t="shared" ca="1" si="142"/>
        <v>0</v>
      </c>
      <c r="Y139" s="243">
        <f t="shared" ca="1" si="142"/>
        <v>0</v>
      </c>
      <c r="Z139" s="243">
        <f t="shared" ca="1" si="142"/>
        <v>0</v>
      </c>
      <c r="AA139" s="243">
        <f t="shared" ca="1" si="142"/>
        <v>0</v>
      </c>
      <c r="AB139" s="243">
        <f t="shared" ca="1" si="142"/>
        <v>0</v>
      </c>
      <c r="AC139" s="243">
        <f t="shared" ca="1" si="142"/>
        <v>0</v>
      </c>
      <c r="AD139" s="243">
        <f t="shared" ca="1" si="142"/>
        <v>0</v>
      </c>
      <c r="AE139" s="243">
        <f t="shared" ca="1" si="142"/>
        <v>0</v>
      </c>
      <c r="AF139" s="243">
        <f t="shared" ca="1" si="142"/>
        <v>0</v>
      </c>
      <c r="AG139" s="243">
        <f t="shared" ca="1" si="142"/>
        <v>0</v>
      </c>
      <c r="AH139" s="243">
        <f t="shared" ca="1" si="142"/>
        <v>0</v>
      </c>
      <c r="AI139" s="243">
        <f t="shared" ca="1" si="142"/>
        <v>0</v>
      </c>
      <c r="AJ139" s="243">
        <f t="shared" ca="1" si="142"/>
        <v>0</v>
      </c>
      <c r="AK139" s="243">
        <f t="shared" ca="1" si="142"/>
        <v>0</v>
      </c>
      <c r="AL139" s="243">
        <f t="shared" ca="1" si="142"/>
        <v>0</v>
      </c>
      <c r="AM139" s="243">
        <f t="shared" ca="1" si="142"/>
        <v>0</v>
      </c>
      <c r="AN139" s="243">
        <f t="shared" ca="1" si="142"/>
        <v>0</v>
      </c>
      <c r="AO139" s="243">
        <f t="shared" ca="1" si="142"/>
        <v>0</v>
      </c>
      <c r="AP139" s="243">
        <f t="shared" ca="1" si="142"/>
        <v>0</v>
      </c>
      <c r="AQ139" s="243">
        <f t="shared" ca="1" si="142"/>
        <v>0</v>
      </c>
      <c r="AR139" s="243">
        <f t="shared" ca="1" si="142"/>
        <v>0</v>
      </c>
      <c r="AS139" s="243">
        <f t="shared" ca="1" si="142"/>
        <v>0</v>
      </c>
      <c r="AT139" s="243">
        <f t="shared" ca="1" si="142"/>
        <v>0</v>
      </c>
      <c r="AU139" s="243">
        <f t="shared" ca="1" si="142"/>
        <v>0</v>
      </c>
      <c r="AV139" s="243">
        <f t="shared" ca="1" si="142"/>
        <v>0</v>
      </c>
      <c r="AW139" s="243">
        <f t="shared" ca="1" si="142"/>
        <v>0</v>
      </c>
      <c r="AX139" s="243">
        <f t="shared" ca="1" si="142"/>
        <v>0</v>
      </c>
      <c r="AY139" s="243">
        <f t="shared" ca="1" si="142"/>
        <v>0</v>
      </c>
      <c r="AZ139" s="243">
        <f t="shared" ca="1" si="142"/>
        <v>0</v>
      </c>
      <c r="BA139" s="243">
        <f t="shared" ca="1" si="142"/>
        <v>0</v>
      </c>
      <c r="BB139" s="243">
        <f t="shared" ca="1" si="142"/>
        <v>0</v>
      </c>
      <c r="BC139" s="243">
        <f t="shared" ca="1" si="142"/>
        <v>0</v>
      </c>
      <c r="BD139" s="243">
        <f t="shared" ca="1" si="142"/>
        <v>0</v>
      </c>
      <c r="BE139" s="243">
        <f t="shared" ca="1" si="142"/>
        <v>0</v>
      </c>
      <c r="BF139" s="243">
        <f t="shared" ca="1" si="142"/>
        <v>0</v>
      </c>
      <c r="BG139" s="243">
        <f t="shared" ca="1" si="142"/>
        <v>0</v>
      </c>
      <c r="BH139" s="243">
        <f t="shared" ca="1" si="142"/>
        <v>0</v>
      </c>
      <c r="BI139" s="243">
        <f t="shared" ca="1" si="142"/>
        <v>0</v>
      </c>
      <c r="BJ139" s="243">
        <f t="shared" ca="1" si="142"/>
        <v>0</v>
      </c>
      <c r="BK139" s="243">
        <f t="shared" ca="1" si="142"/>
        <v>0</v>
      </c>
      <c r="BL139" s="243">
        <f t="shared" ca="1" si="142"/>
        <v>0</v>
      </c>
      <c r="BM139" s="243">
        <f t="shared" ca="1" si="142"/>
        <v>0</v>
      </c>
      <c r="BN139" s="243">
        <f t="shared" ca="1" si="142"/>
        <v>0</v>
      </c>
      <c r="BO139" s="243">
        <f t="shared" ca="1" si="142"/>
        <v>0</v>
      </c>
      <c r="BP139" s="243">
        <f t="shared" ca="1" si="142"/>
        <v>0</v>
      </c>
      <c r="BQ139" s="243">
        <f t="shared" ca="1" si="142"/>
        <v>0</v>
      </c>
      <c r="BR139" s="243">
        <f t="shared" ca="1" si="142"/>
        <v>0</v>
      </c>
      <c r="BS139" s="243">
        <f t="shared" ca="1" si="142"/>
        <v>0</v>
      </c>
      <c r="BT139" s="243">
        <f t="shared" ca="1" si="141"/>
        <v>0</v>
      </c>
      <c r="BU139" s="243">
        <f t="shared" ca="1" si="141"/>
        <v>0</v>
      </c>
      <c r="BV139" s="243">
        <f t="shared" ca="1" si="141"/>
        <v>0</v>
      </c>
      <c r="BW139" s="243">
        <f t="shared" ca="1" si="141"/>
        <v>0</v>
      </c>
      <c r="BX139" s="243">
        <f t="shared" ca="1" si="141"/>
        <v>0</v>
      </c>
      <c r="BY139" s="243">
        <f t="shared" ca="1" si="141"/>
        <v>0</v>
      </c>
      <c r="BZ139" s="243">
        <f t="shared" ca="1" si="141"/>
        <v>0</v>
      </c>
      <c r="CA139" s="243">
        <f t="shared" ca="1" si="141"/>
        <v>0</v>
      </c>
      <c r="CB139" s="243">
        <f t="shared" ca="1" si="141"/>
        <v>0</v>
      </c>
      <c r="CC139" s="243">
        <f t="shared" ca="1" si="141"/>
        <v>0</v>
      </c>
      <c r="CD139" s="243">
        <f t="shared" ca="1" si="141"/>
        <v>0</v>
      </c>
      <c r="CE139" s="243">
        <f t="shared" ca="1" si="141"/>
        <v>0</v>
      </c>
      <c r="CF139" s="243">
        <f t="shared" ca="1" si="141"/>
        <v>0</v>
      </c>
      <c r="CG139" s="243">
        <f t="shared" ca="1" si="141"/>
        <v>0</v>
      </c>
      <c r="CH139" s="243">
        <f t="shared" ca="1" si="141"/>
        <v>0</v>
      </c>
      <c r="CI139" s="243">
        <f t="shared" ca="1" si="141"/>
        <v>0</v>
      </c>
      <c r="CJ139" s="243">
        <f t="shared" ca="1" si="139"/>
        <v>0</v>
      </c>
      <c r="CK139" s="243">
        <f t="shared" ca="1" si="139"/>
        <v>0</v>
      </c>
      <c r="CL139" s="243">
        <f t="shared" ca="1" si="139"/>
        <v>0</v>
      </c>
      <c r="CM139" s="243">
        <f t="shared" ca="1" si="139"/>
        <v>0</v>
      </c>
      <c r="CN139" s="243">
        <f t="shared" ca="1" si="139"/>
        <v>0</v>
      </c>
      <c r="CO139" s="243">
        <f t="shared" ca="1" si="139"/>
        <v>0</v>
      </c>
      <c r="CP139" s="243">
        <f t="shared" ca="1" si="139"/>
        <v>0</v>
      </c>
      <c r="CQ139" s="243">
        <f t="shared" ca="1" si="139"/>
        <v>0</v>
      </c>
      <c r="CR139" s="243">
        <f t="shared" ca="1" si="139"/>
        <v>0</v>
      </c>
      <c r="CS139" s="243">
        <f t="shared" ca="1" si="139"/>
        <v>0</v>
      </c>
      <c r="CT139" s="243">
        <f t="shared" ca="1" si="139"/>
        <v>0</v>
      </c>
      <c r="CU139" s="243">
        <f t="shared" ca="1" si="139"/>
        <v>0</v>
      </c>
      <c r="CV139" s="243">
        <f t="shared" ca="1" si="139"/>
        <v>0</v>
      </c>
      <c r="CW139" s="243">
        <f t="shared" ca="1" si="139"/>
        <v>0</v>
      </c>
      <c r="CX139" s="243">
        <f t="shared" ca="1" si="139"/>
        <v>0</v>
      </c>
      <c r="CY139" s="243">
        <f t="shared" ca="1" si="139"/>
        <v>0</v>
      </c>
      <c r="CZ139" s="243">
        <f t="shared" ca="1" si="139"/>
        <v>0</v>
      </c>
      <c r="DA139" s="243">
        <f t="shared" ca="1" si="139"/>
        <v>0</v>
      </c>
      <c r="DB139" s="243">
        <f t="shared" ca="1" si="139"/>
        <v>0</v>
      </c>
      <c r="DC139" s="243">
        <f t="shared" ca="1" si="139"/>
        <v>0</v>
      </c>
      <c r="DE139" s="113" t="str">
        <f t="shared" ca="1" si="75"/>
        <v>L.1.5.</v>
      </c>
      <c r="DF139">
        <f t="shared" ca="1" si="140"/>
        <v>1</v>
      </c>
    </row>
    <row r="140" spans="1:110" hidden="1">
      <c r="A140" s="68">
        <v>128</v>
      </c>
      <c r="B140" s="240" t="str">
        <f t="shared" ca="1" si="71"/>
        <v>L.1.6.</v>
      </c>
      <c r="C140" s="241"/>
      <c r="D140" s="308"/>
      <c r="E140" s="242" t="str">
        <f t="shared" ca="1" si="73"/>
        <v/>
      </c>
      <c r="F140" s="171">
        <f ca="1">H140+NPV(SD,I140:INDEX(I140:DC140,PAL))</f>
        <v>0</v>
      </c>
      <c r="G140" s="171">
        <f ca="1">SUMIF($H$5:$DC$5,"&lt;="&amp;PAL,$H140:$DC140)</f>
        <v>0</v>
      </c>
      <c r="H140" s="243">
        <f t="shared" ref="H140:W145" ca="1" si="143">OFFSET(INDIRECT("'"&amp;Opt_alt&amp;"'!H12"),$A140,H$5)*$DF140</f>
        <v>0</v>
      </c>
      <c r="I140" s="243">
        <f t="shared" ca="1" si="143"/>
        <v>0</v>
      </c>
      <c r="J140" s="243">
        <f t="shared" ca="1" si="143"/>
        <v>0</v>
      </c>
      <c r="K140" s="243">
        <f t="shared" ca="1" si="143"/>
        <v>0</v>
      </c>
      <c r="L140" s="243">
        <f t="shared" ca="1" si="143"/>
        <v>0</v>
      </c>
      <c r="M140" s="243">
        <f t="shared" ca="1" si="143"/>
        <v>0</v>
      </c>
      <c r="N140" s="243">
        <f t="shared" ca="1" si="143"/>
        <v>0</v>
      </c>
      <c r="O140" s="243">
        <f t="shared" ca="1" si="143"/>
        <v>0</v>
      </c>
      <c r="P140" s="243">
        <f t="shared" ca="1" si="143"/>
        <v>0</v>
      </c>
      <c r="Q140" s="243">
        <f t="shared" ca="1" si="143"/>
        <v>0</v>
      </c>
      <c r="R140" s="243">
        <f t="shared" ca="1" si="143"/>
        <v>0</v>
      </c>
      <c r="S140" s="243">
        <f t="shared" ca="1" si="143"/>
        <v>0</v>
      </c>
      <c r="T140" s="243">
        <f t="shared" ca="1" si="143"/>
        <v>0</v>
      </c>
      <c r="U140" s="243">
        <f t="shared" ca="1" si="143"/>
        <v>0</v>
      </c>
      <c r="V140" s="243">
        <f t="shared" ca="1" si="143"/>
        <v>0</v>
      </c>
      <c r="W140" s="243">
        <f t="shared" ca="1" si="143"/>
        <v>0</v>
      </c>
      <c r="X140" s="243">
        <f t="shared" ca="1" si="142"/>
        <v>0</v>
      </c>
      <c r="Y140" s="243">
        <f t="shared" ca="1" si="142"/>
        <v>0</v>
      </c>
      <c r="Z140" s="243">
        <f t="shared" ca="1" si="142"/>
        <v>0</v>
      </c>
      <c r="AA140" s="243">
        <f t="shared" ca="1" si="142"/>
        <v>0</v>
      </c>
      <c r="AB140" s="243">
        <f t="shared" ca="1" si="142"/>
        <v>0</v>
      </c>
      <c r="AC140" s="243">
        <f t="shared" ca="1" si="142"/>
        <v>0</v>
      </c>
      <c r="AD140" s="243">
        <f t="shared" ca="1" si="142"/>
        <v>0</v>
      </c>
      <c r="AE140" s="243">
        <f t="shared" ca="1" si="142"/>
        <v>0</v>
      </c>
      <c r="AF140" s="243">
        <f t="shared" ca="1" si="142"/>
        <v>0</v>
      </c>
      <c r="AG140" s="243">
        <f t="shared" ca="1" si="142"/>
        <v>0</v>
      </c>
      <c r="AH140" s="243">
        <f t="shared" ca="1" si="142"/>
        <v>0</v>
      </c>
      <c r="AI140" s="243">
        <f t="shared" ca="1" si="142"/>
        <v>0</v>
      </c>
      <c r="AJ140" s="243">
        <f t="shared" ca="1" si="142"/>
        <v>0</v>
      </c>
      <c r="AK140" s="243">
        <f t="shared" ca="1" si="142"/>
        <v>0</v>
      </c>
      <c r="AL140" s="243">
        <f t="shared" ca="1" si="142"/>
        <v>0</v>
      </c>
      <c r="AM140" s="243">
        <f t="shared" ca="1" si="142"/>
        <v>0</v>
      </c>
      <c r="AN140" s="243">
        <f t="shared" ca="1" si="142"/>
        <v>0</v>
      </c>
      <c r="AO140" s="243">
        <f t="shared" ca="1" si="142"/>
        <v>0</v>
      </c>
      <c r="AP140" s="243">
        <f t="shared" ca="1" si="142"/>
        <v>0</v>
      </c>
      <c r="AQ140" s="243">
        <f t="shared" ca="1" si="142"/>
        <v>0</v>
      </c>
      <c r="AR140" s="243">
        <f t="shared" ca="1" si="142"/>
        <v>0</v>
      </c>
      <c r="AS140" s="243">
        <f t="shared" ca="1" si="142"/>
        <v>0</v>
      </c>
      <c r="AT140" s="243">
        <f t="shared" ca="1" si="142"/>
        <v>0</v>
      </c>
      <c r="AU140" s="243">
        <f t="shared" ca="1" si="142"/>
        <v>0</v>
      </c>
      <c r="AV140" s="243">
        <f t="shared" ca="1" si="142"/>
        <v>0</v>
      </c>
      <c r="AW140" s="243">
        <f t="shared" ca="1" si="142"/>
        <v>0</v>
      </c>
      <c r="AX140" s="243">
        <f t="shared" ca="1" si="142"/>
        <v>0</v>
      </c>
      <c r="AY140" s="243">
        <f t="shared" ca="1" si="142"/>
        <v>0</v>
      </c>
      <c r="AZ140" s="243">
        <f t="shared" ca="1" si="142"/>
        <v>0</v>
      </c>
      <c r="BA140" s="243">
        <f t="shared" ca="1" si="142"/>
        <v>0</v>
      </c>
      <c r="BB140" s="243">
        <f t="shared" ca="1" si="142"/>
        <v>0</v>
      </c>
      <c r="BC140" s="243">
        <f t="shared" ca="1" si="142"/>
        <v>0</v>
      </c>
      <c r="BD140" s="243">
        <f t="shared" ca="1" si="142"/>
        <v>0</v>
      </c>
      <c r="BE140" s="243">
        <f t="shared" ca="1" si="142"/>
        <v>0</v>
      </c>
      <c r="BF140" s="243">
        <f t="shared" ca="1" si="142"/>
        <v>0</v>
      </c>
      <c r="BG140" s="243">
        <f t="shared" ca="1" si="142"/>
        <v>0</v>
      </c>
      <c r="BH140" s="243">
        <f t="shared" ca="1" si="142"/>
        <v>0</v>
      </c>
      <c r="BI140" s="243">
        <f t="shared" ca="1" si="142"/>
        <v>0</v>
      </c>
      <c r="BJ140" s="243">
        <f t="shared" ca="1" si="142"/>
        <v>0</v>
      </c>
      <c r="BK140" s="243">
        <f t="shared" ca="1" si="142"/>
        <v>0</v>
      </c>
      <c r="BL140" s="243">
        <f t="shared" ca="1" si="142"/>
        <v>0</v>
      </c>
      <c r="BM140" s="243">
        <f t="shared" ca="1" si="142"/>
        <v>0</v>
      </c>
      <c r="BN140" s="243">
        <f t="shared" ca="1" si="142"/>
        <v>0</v>
      </c>
      <c r="BO140" s="243">
        <f t="shared" ca="1" si="142"/>
        <v>0</v>
      </c>
      <c r="BP140" s="243">
        <f t="shared" ca="1" si="142"/>
        <v>0</v>
      </c>
      <c r="BQ140" s="243">
        <f t="shared" ca="1" si="142"/>
        <v>0</v>
      </c>
      <c r="BR140" s="243">
        <f t="shared" ca="1" si="142"/>
        <v>0</v>
      </c>
      <c r="BS140" s="243">
        <f t="shared" ca="1" si="142"/>
        <v>0</v>
      </c>
      <c r="BT140" s="243">
        <f t="shared" ca="1" si="142"/>
        <v>0</v>
      </c>
      <c r="BU140" s="243">
        <f t="shared" ca="1" si="141"/>
        <v>0</v>
      </c>
      <c r="BV140" s="243">
        <f t="shared" ca="1" si="141"/>
        <v>0</v>
      </c>
      <c r="BW140" s="243">
        <f t="shared" ca="1" si="141"/>
        <v>0</v>
      </c>
      <c r="BX140" s="243">
        <f t="shared" ca="1" si="141"/>
        <v>0</v>
      </c>
      <c r="BY140" s="243">
        <f t="shared" ca="1" si="141"/>
        <v>0</v>
      </c>
      <c r="BZ140" s="243">
        <f t="shared" ca="1" si="141"/>
        <v>0</v>
      </c>
      <c r="CA140" s="243">
        <f t="shared" ca="1" si="141"/>
        <v>0</v>
      </c>
      <c r="CB140" s="243">
        <f t="shared" ca="1" si="141"/>
        <v>0</v>
      </c>
      <c r="CC140" s="243">
        <f t="shared" ca="1" si="141"/>
        <v>0</v>
      </c>
      <c r="CD140" s="243">
        <f t="shared" ca="1" si="141"/>
        <v>0</v>
      </c>
      <c r="CE140" s="243">
        <f t="shared" ca="1" si="141"/>
        <v>0</v>
      </c>
      <c r="CF140" s="243">
        <f t="shared" ca="1" si="141"/>
        <v>0</v>
      </c>
      <c r="CG140" s="243">
        <f t="shared" ca="1" si="141"/>
        <v>0</v>
      </c>
      <c r="CH140" s="243">
        <f t="shared" ca="1" si="141"/>
        <v>0</v>
      </c>
      <c r="CI140" s="243">
        <f t="shared" ca="1" si="141"/>
        <v>0</v>
      </c>
      <c r="CJ140" s="243">
        <f t="shared" ca="1" si="139"/>
        <v>0</v>
      </c>
      <c r="CK140" s="243">
        <f t="shared" ca="1" si="139"/>
        <v>0</v>
      </c>
      <c r="CL140" s="243">
        <f t="shared" ca="1" si="139"/>
        <v>0</v>
      </c>
      <c r="CM140" s="243">
        <f t="shared" ca="1" si="139"/>
        <v>0</v>
      </c>
      <c r="CN140" s="243">
        <f t="shared" ca="1" si="139"/>
        <v>0</v>
      </c>
      <c r="CO140" s="243">
        <f t="shared" ca="1" si="139"/>
        <v>0</v>
      </c>
      <c r="CP140" s="243">
        <f t="shared" ca="1" si="139"/>
        <v>0</v>
      </c>
      <c r="CQ140" s="243">
        <f t="shared" ca="1" si="139"/>
        <v>0</v>
      </c>
      <c r="CR140" s="243">
        <f t="shared" ca="1" si="139"/>
        <v>0</v>
      </c>
      <c r="CS140" s="243">
        <f t="shared" ca="1" si="139"/>
        <v>0</v>
      </c>
      <c r="CT140" s="243">
        <f t="shared" ca="1" si="139"/>
        <v>0</v>
      </c>
      <c r="CU140" s="243">
        <f t="shared" ca="1" si="139"/>
        <v>0</v>
      </c>
      <c r="CV140" s="243">
        <f t="shared" ca="1" si="139"/>
        <v>0</v>
      </c>
      <c r="CW140" s="243">
        <f t="shared" ca="1" si="139"/>
        <v>0</v>
      </c>
      <c r="CX140" s="243">
        <f t="shared" ca="1" si="139"/>
        <v>0</v>
      </c>
      <c r="CY140" s="243">
        <f t="shared" ca="1" si="139"/>
        <v>0</v>
      </c>
      <c r="CZ140" s="243">
        <f t="shared" ca="1" si="139"/>
        <v>0</v>
      </c>
      <c r="DA140" s="243">
        <f t="shared" ca="1" si="139"/>
        <v>0</v>
      </c>
      <c r="DB140" s="243">
        <f t="shared" ca="1" si="139"/>
        <v>0</v>
      </c>
      <c r="DC140" s="243">
        <f t="shared" ca="1" si="139"/>
        <v>0</v>
      </c>
      <c r="DE140" s="113" t="str">
        <f t="shared" ca="1" si="75"/>
        <v>L.1.6.</v>
      </c>
      <c r="DF140">
        <f t="shared" ca="1" si="140"/>
        <v>1</v>
      </c>
    </row>
    <row r="141" spans="1:110" hidden="1">
      <c r="A141" s="68">
        <v>129</v>
      </c>
      <c r="B141" s="240" t="str">
        <f t="shared" ca="1" si="71"/>
        <v>L.1.7.</v>
      </c>
      <c r="C141" s="241"/>
      <c r="D141" s="308"/>
      <c r="E141" s="242" t="str">
        <f t="shared" ca="1" si="73"/>
        <v/>
      </c>
      <c r="F141" s="171">
        <f ca="1">H141+NPV(SD,I141:INDEX(I141:DC141,PAL))</f>
        <v>0</v>
      </c>
      <c r="G141" s="171">
        <f ca="1">SUMIF($H$5:$DC$5,"&lt;="&amp;PAL,$H141:$DC141)</f>
        <v>0</v>
      </c>
      <c r="H141" s="243">
        <f t="shared" ca="1" si="143"/>
        <v>0</v>
      </c>
      <c r="I141" s="243">
        <f t="shared" ca="1" si="143"/>
        <v>0</v>
      </c>
      <c r="J141" s="243">
        <f t="shared" ca="1" si="143"/>
        <v>0</v>
      </c>
      <c r="K141" s="243">
        <f t="shared" ca="1" si="143"/>
        <v>0</v>
      </c>
      <c r="L141" s="243">
        <f t="shared" ca="1" si="143"/>
        <v>0</v>
      </c>
      <c r="M141" s="243">
        <f t="shared" ca="1" si="143"/>
        <v>0</v>
      </c>
      <c r="N141" s="243">
        <f t="shared" ca="1" si="143"/>
        <v>0</v>
      </c>
      <c r="O141" s="243">
        <f t="shared" ca="1" si="143"/>
        <v>0</v>
      </c>
      <c r="P141" s="243">
        <f t="shared" ca="1" si="143"/>
        <v>0</v>
      </c>
      <c r="Q141" s="243">
        <f t="shared" ca="1" si="143"/>
        <v>0</v>
      </c>
      <c r="R141" s="243">
        <f t="shared" ca="1" si="143"/>
        <v>0</v>
      </c>
      <c r="S141" s="243">
        <f t="shared" ca="1" si="143"/>
        <v>0</v>
      </c>
      <c r="T141" s="243">
        <f t="shared" ca="1" si="143"/>
        <v>0</v>
      </c>
      <c r="U141" s="243">
        <f t="shared" ca="1" si="143"/>
        <v>0</v>
      </c>
      <c r="V141" s="243">
        <f t="shared" ca="1" si="143"/>
        <v>0</v>
      </c>
      <c r="W141" s="243">
        <f t="shared" ca="1" si="143"/>
        <v>0</v>
      </c>
      <c r="X141" s="243">
        <f t="shared" ca="1" si="142"/>
        <v>0</v>
      </c>
      <c r="Y141" s="243">
        <f t="shared" ca="1" si="142"/>
        <v>0</v>
      </c>
      <c r="Z141" s="243">
        <f t="shared" ca="1" si="142"/>
        <v>0</v>
      </c>
      <c r="AA141" s="243">
        <f t="shared" ca="1" si="142"/>
        <v>0</v>
      </c>
      <c r="AB141" s="243">
        <f t="shared" ca="1" si="142"/>
        <v>0</v>
      </c>
      <c r="AC141" s="243">
        <f t="shared" ca="1" si="142"/>
        <v>0</v>
      </c>
      <c r="AD141" s="243">
        <f t="shared" ca="1" si="142"/>
        <v>0</v>
      </c>
      <c r="AE141" s="243">
        <f t="shared" ca="1" si="142"/>
        <v>0</v>
      </c>
      <c r="AF141" s="243">
        <f t="shared" ca="1" si="142"/>
        <v>0</v>
      </c>
      <c r="AG141" s="243">
        <f t="shared" ca="1" si="142"/>
        <v>0</v>
      </c>
      <c r="AH141" s="243">
        <f t="shared" ca="1" si="142"/>
        <v>0</v>
      </c>
      <c r="AI141" s="243">
        <f t="shared" ca="1" si="142"/>
        <v>0</v>
      </c>
      <c r="AJ141" s="243">
        <f t="shared" ca="1" si="142"/>
        <v>0</v>
      </c>
      <c r="AK141" s="243">
        <f t="shared" ca="1" si="142"/>
        <v>0</v>
      </c>
      <c r="AL141" s="243">
        <f t="shared" ca="1" si="142"/>
        <v>0</v>
      </c>
      <c r="AM141" s="243">
        <f t="shared" ca="1" si="142"/>
        <v>0</v>
      </c>
      <c r="AN141" s="243">
        <f t="shared" ca="1" si="142"/>
        <v>0</v>
      </c>
      <c r="AO141" s="243">
        <f t="shared" ca="1" si="142"/>
        <v>0</v>
      </c>
      <c r="AP141" s="243">
        <f t="shared" ca="1" si="142"/>
        <v>0</v>
      </c>
      <c r="AQ141" s="243">
        <f t="shared" ca="1" si="142"/>
        <v>0</v>
      </c>
      <c r="AR141" s="243">
        <f t="shared" ca="1" si="142"/>
        <v>0</v>
      </c>
      <c r="AS141" s="243">
        <f t="shared" ca="1" si="142"/>
        <v>0</v>
      </c>
      <c r="AT141" s="243">
        <f t="shared" ca="1" si="142"/>
        <v>0</v>
      </c>
      <c r="AU141" s="243">
        <f t="shared" ca="1" si="142"/>
        <v>0</v>
      </c>
      <c r="AV141" s="243">
        <f t="shared" ca="1" si="142"/>
        <v>0</v>
      </c>
      <c r="AW141" s="243">
        <f t="shared" ca="1" si="142"/>
        <v>0</v>
      </c>
      <c r="AX141" s="243">
        <f t="shared" ca="1" si="142"/>
        <v>0</v>
      </c>
      <c r="AY141" s="243">
        <f t="shared" ca="1" si="142"/>
        <v>0</v>
      </c>
      <c r="AZ141" s="243">
        <f t="shared" ca="1" si="142"/>
        <v>0</v>
      </c>
      <c r="BA141" s="243">
        <f t="shared" ca="1" si="142"/>
        <v>0</v>
      </c>
      <c r="BB141" s="243">
        <f t="shared" ca="1" si="142"/>
        <v>0</v>
      </c>
      <c r="BC141" s="243">
        <f t="shared" ca="1" si="142"/>
        <v>0</v>
      </c>
      <c r="BD141" s="243">
        <f t="shared" ca="1" si="142"/>
        <v>0</v>
      </c>
      <c r="BE141" s="243">
        <f t="shared" ca="1" si="142"/>
        <v>0</v>
      </c>
      <c r="BF141" s="243">
        <f t="shared" ca="1" si="142"/>
        <v>0</v>
      </c>
      <c r="BG141" s="243">
        <f t="shared" ca="1" si="142"/>
        <v>0</v>
      </c>
      <c r="BH141" s="243">
        <f t="shared" ca="1" si="142"/>
        <v>0</v>
      </c>
      <c r="BI141" s="243">
        <f t="shared" ca="1" si="142"/>
        <v>0</v>
      </c>
      <c r="BJ141" s="243">
        <f t="shared" ca="1" si="142"/>
        <v>0</v>
      </c>
      <c r="BK141" s="243">
        <f t="shared" ca="1" si="142"/>
        <v>0</v>
      </c>
      <c r="BL141" s="243">
        <f t="shared" ca="1" si="142"/>
        <v>0</v>
      </c>
      <c r="BM141" s="243">
        <f t="shared" ca="1" si="142"/>
        <v>0</v>
      </c>
      <c r="BN141" s="243">
        <f t="shared" ca="1" si="142"/>
        <v>0</v>
      </c>
      <c r="BO141" s="243">
        <f t="shared" ca="1" si="142"/>
        <v>0</v>
      </c>
      <c r="BP141" s="243">
        <f t="shared" ca="1" si="142"/>
        <v>0</v>
      </c>
      <c r="BQ141" s="243">
        <f t="shared" ca="1" si="142"/>
        <v>0</v>
      </c>
      <c r="BR141" s="243">
        <f t="shared" ca="1" si="142"/>
        <v>0</v>
      </c>
      <c r="BS141" s="243">
        <f t="shared" ca="1" si="142"/>
        <v>0</v>
      </c>
      <c r="BT141" s="243">
        <f t="shared" ca="1" si="142"/>
        <v>0</v>
      </c>
      <c r="BU141" s="243">
        <f t="shared" ca="1" si="141"/>
        <v>0</v>
      </c>
      <c r="BV141" s="243">
        <f t="shared" ca="1" si="141"/>
        <v>0</v>
      </c>
      <c r="BW141" s="243">
        <f t="shared" ca="1" si="141"/>
        <v>0</v>
      </c>
      <c r="BX141" s="243">
        <f t="shared" ca="1" si="141"/>
        <v>0</v>
      </c>
      <c r="BY141" s="243">
        <f t="shared" ca="1" si="141"/>
        <v>0</v>
      </c>
      <c r="BZ141" s="243">
        <f t="shared" ca="1" si="141"/>
        <v>0</v>
      </c>
      <c r="CA141" s="243">
        <f t="shared" ca="1" si="141"/>
        <v>0</v>
      </c>
      <c r="CB141" s="243">
        <f t="shared" ca="1" si="141"/>
        <v>0</v>
      </c>
      <c r="CC141" s="243">
        <f t="shared" ca="1" si="141"/>
        <v>0</v>
      </c>
      <c r="CD141" s="243">
        <f t="shared" ca="1" si="141"/>
        <v>0</v>
      </c>
      <c r="CE141" s="243">
        <f t="shared" ca="1" si="141"/>
        <v>0</v>
      </c>
      <c r="CF141" s="243">
        <f t="shared" ca="1" si="141"/>
        <v>0</v>
      </c>
      <c r="CG141" s="243">
        <f t="shared" ca="1" si="141"/>
        <v>0</v>
      </c>
      <c r="CH141" s="243">
        <f t="shared" ca="1" si="141"/>
        <v>0</v>
      </c>
      <c r="CI141" s="243">
        <f t="shared" ca="1" si="141"/>
        <v>0</v>
      </c>
      <c r="CJ141" s="243">
        <f t="shared" ca="1" si="139"/>
        <v>0</v>
      </c>
      <c r="CK141" s="243">
        <f t="shared" ca="1" si="139"/>
        <v>0</v>
      </c>
      <c r="CL141" s="243">
        <f t="shared" ca="1" si="139"/>
        <v>0</v>
      </c>
      <c r="CM141" s="243">
        <f t="shared" ca="1" si="139"/>
        <v>0</v>
      </c>
      <c r="CN141" s="243">
        <f t="shared" ca="1" si="139"/>
        <v>0</v>
      </c>
      <c r="CO141" s="243">
        <f t="shared" ca="1" si="139"/>
        <v>0</v>
      </c>
      <c r="CP141" s="243">
        <f t="shared" ca="1" si="139"/>
        <v>0</v>
      </c>
      <c r="CQ141" s="243">
        <f t="shared" ca="1" si="139"/>
        <v>0</v>
      </c>
      <c r="CR141" s="243">
        <f t="shared" ca="1" si="139"/>
        <v>0</v>
      </c>
      <c r="CS141" s="243">
        <f t="shared" ca="1" si="139"/>
        <v>0</v>
      </c>
      <c r="CT141" s="243">
        <f t="shared" ca="1" si="139"/>
        <v>0</v>
      </c>
      <c r="CU141" s="243">
        <f t="shared" ca="1" si="139"/>
        <v>0</v>
      </c>
      <c r="CV141" s="243">
        <f t="shared" ca="1" si="139"/>
        <v>0</v>
      </c>
      <c r="CW141" s="243">
        <f t="shared" ca="1" si="139"/>
        <v>0</v>
      </c>
      <c r="CX141" s="243">
        <f t="shared" ca="1" si="139"/>
        <v>0</v>
      </c>
      <c r="CY141" s="243">
        <f t="shared" ca="1" si="139"/>
        <v>0</v>
      </c>
      <c r="CZ141" s="243">
        <f t="shared" ca="1" si="139"/>
        <v>0</v>
      </c>
      <c r="DA141" s="243">
        <f t="shared" ca="1" si="139"/>
        <v>0</v>
      </c>
      <c r="DB141" s="243">
        <f t="shared" ca="1" si="139"/>
        <v>0</v>
      </c>
      <c r="DC141" s="243">
        <f t="shared" ca="1" si="139"/>
        <v>0</v>
      </c>
      <c r="DE141" s="113" t="str">
        <f t="shared" ca="1" si="75"/>
        <v>L.1.7.</v>
      </c>
      <c r="DF141">
        <f t="shared" ca="1" si="140"/>
        <v>1</v>
      </c>
    </row>
    <row r="142" spans="1:110" hidden="1">
      <c r="A142" s="68">
        <v>130</v>
      </c>
      <c r="B142" s="240" t="str">
        <f t="shared" ca="1" si="71"/>
        <v>L.2.</v>
      </c>
      <c r="C142" s="246" t="str">
        <f t="shared" ca="1" si="72"/>
        <v>Socialinio - ekonominio poveikio žala</v>
      </c>
      <c r="D142" s="308"/>
      <c r="E142" s="242" t="str">
        <f t="shared" ca="1" si="73"/>
        <v/>
      </c>
      <c r="F142" s="173">
        <f ca="1">SUM(F143:F145)</f>
        <v>0</v>
      </c>
      <c r="G142" s="171">
        <f ca="1">SUMIF($H$5:$DC$5,"&lt;="&amp;PAL,$H142:$DC142)</f>
        <v>0</v>
      </c>
      <c r="H142" s="173">
        <f ca="1">SUM(H143:H145)</f>
        <v>0</v>
      </c>
      <c r="I142" s="173">
        <f t="shared" ref="I142:BT142" ca="1" si="144">SUM(I143:I145)</f>
        <v>0</v>
      </c>
      <c r="J142" s="173">
        <f t="shared" ca="1" si="144"/>
        <v>0</v>
      </c>
      <c r="K142" s="173">
        <f t="shared" ca="1" si="144"/>
        <v>0</v>
      </c>
      <c r="L142" s="173">
        <f t="shared" ca="1" si="144"/>
        <v>0</v>
      </c>
      <c r="M142" s="173">
        <f t="shared" ca="1" si="144"/>
        <v>0</v>
      </c>
      <c r="N142" s="173">
        <f t="shared" ca="1" si="144"/>
        <v>0</v>
      </c>
      <c r="O142" s="173">
        <f t="shared" ca="1" si="144"/>
        <v>0</v>
      </c>
      <c r="P142" s="173">
        <f t="shared" ca="1" si="144"/>
        <v>0</v>
      </c>
      <c r="Q142" s="173">
        <f t="shared" ca="1" si="144"/>
        <v>0</v>
      </c>
      <c r="R142" s="173">
        <f t="shared" ca="1" si="144"/>
        <v>0</v>
      </c>
      <c r="S142" s="173">
        <f t="shared" ca="1" si="144"/>
        <v>0</v>
      </c>
      <c r="T142" s="173">
        <f t="shared" ca="1" si="144"/>
        <v>0</v>
      </c>
      <c r="U142" s="173">
        <f t="shared" ca="1" si="144"/>
        <v>0</v>
      </c>
      <c r="V142" s="173">
        <f t="shared" ca="1" si="144"/>
        <v>0</v>
      </c>
      <c r="W142" s="173">
        <f t="shared" ca="1" si="144"/>
        <v>0</v>
      </c>
      <c r="X142" s="173">
        <f t="shared" ca="1" si="144"/>
        <v>0</v>
      </c>
      <c r="Y142" s="173">
        <f t="shared" ca="1" si="144"/>
        <v>0</v>
      </c>
      <c r="Z142" s="173">
        <f t="shared" ca="1" si="144"/>
        <v>0</v>
      </c>
      <c r="AA142" s="173">
        <f t="shared" ca="1" si="144"/>
        <v>0</v>
      </c>
      <c r="AB142" s="173">
        <f t="shared" ca="1" si="144"/>
        <v>0</v>
      </c>
      <c r="AC142" s="173">
        <f t="shared" ca="1" si="144"/>
        <v>0</v>
      </c>
      <c r="AD142" s="173">
        <f t="shared" ca="1" si="144"/>
        <v>0</v>
      </c>
      <c r="AE142" s="173">
        <f t="shared" ca="1" si="144"/>
        <v>0</v>
      </c>
      <c r="AF142" s="173">
        <f t="shared" ca="1" si="144"/>
        <v>0</v>
      </c>
      <c r="AG142" s="173">
        <f t="shared" ca="1" si="144"/>
        <v>0</v>
      </c>
      <c r="AH142" s="173">
        <f t="shared" ca="1" si="144"/>
        <v>0</v>
      </c>
      <c r="AI142" s="173">
        <f t="shared" ca="1" si="144"/>
        <v>0</v>
      </c>
      <c r="AJ142" s="173">
        <f t="shared" ca="1" si="144"/>
        <v>0</v>
      </c>
      <c r="AK142" s="173">
        <f t="shared" ca="1" si="144"/>
        <v>0</v>
      </c>
      <c r="AL142" s="173">
        <f t="shared" ca="1" si="144"/>
        <v>0</v>
      </c>
      <c r="AM142" s="173">
        <f t="shared" ca="1" si="144"/>
        <v>0</v>
      </c>
      <c r="AN142" s="173">
        <f t="shared" ca="1" si="144"/>
        <v>0</v>
      </c>
      <c r="AO142" s="173">
        <f t="shared" ca="1" si="144"/>
        <v>0</v>
      </c>
      <c r="AP142" s="173">
        <f t="shared" ca="1" si="144"/>
        <v>0</v>
      </c>
      <c r="AQ142" s="173">
        <f t="shared" ca="1" si="144"/>
        <v>0</v>
      </c>
      <c r="AR142" s="173">
        <f t="shared" ca="1" si="144"/>
        <v>0</v>
      </c>
      <c r="AS142" s="173">
        <f t="shared" ca="1" si="144"/>
        <v>0</v>
      </c>
      <c r="AT142" s="173">
        <f t="shared" ca="1" si="144"/>
        <v>0</v>
      </c>
      <c r="AU142" s="173">
        <f t="shared" ca="1" si="144"/>
        <v>0</v>
      </c>
      <c r="AV142" s="173">
        <f t="shared" ca="1" si="144"/>
        <v>0</v>
      </c>
      <c r="AW142" s="173">
        <f t="shared" ca="1" si="144"/>
        <v>0</v>
      </c>
      <c r="AX142" s="173">
        <f t="shared" ca="1" si="144"/>
        <v>0</v>
      </c>
      <c r="AY142" s="173">
        <f t="shared" ca="1" si="144"/>
        <v>0</v>
      </c>
      <c r="AZ142" s="173">
        <f t="shared" ca="1" si="144"/>
        <v>0</v>
      </c>
      <c r="BA142" s="173">
        <f t="shared" ca="1" si="144"/>
        <v>0</v>
      </c>
      <c r="BB142" s="173">
        <f t="shared" ca="1" si="144"/>
        <v>0</v>
      </c>
      <c r="BC142" s="173">
        <f t="shared" ca="1" si="144"/>
        <v>0</v>
      </c>
      <c r="BD142" s="173">
        <f t="shared" ca="1" si="144"/>
        <v>0</v>
      </c>
      <c r="BE142" s="173">
        <f t="shared" ca="1" si="144"/>
        <v>0</v>
      </c>
      <c r="BF142" s="173">
        <f t="shared" ca="1" si="144"/>
        <v>0</v>
      </c>
      <c r="BG142" s="173">
        <f t="shared" ca="1" si="144"/>
        <v>0</v>
      </c>
      <c r="BH142" s="173">
        <f t="shared" ca="1" si="144"/>
        <v>0</v>
      </c>
      <c r="BI142" s="173">
        <f t="shared" ca="1" si="144"/>
        <v>0</v>
      </c>
      <c r="BJ142" s="173">
        <f t="shared" ca="1" si="144"/>
        <v>0</v>
      </c>
      <c r="BK142" s="173">
        <f t="shared" ca="1" si="144"/>
        <v>0</v>
      </c>
      <c r="BL142" s="173">
        <f t="shared" ca="1" si="144"/>
        <v>0</v>
      </c>
      <c r="BM142" s="173">
        <f t="shared" ca="1" si="144"/>
        <v>0</v>
      </c>
      <c r="BN142" s="173">
        <f t="shared" ca="1" si="144"/>
        <v>0</v>
      </c>
      <c r="BO142" s="173">
        <f t="shared" ca="1" si="144"/>
        <v>0</v>
      </c>
      <c r="BP142" s="173">
        <f t="shared" ca="1" si="144"/>
        <v>0</v>
      </c>
      <c r="BQ142" s="173">
        <f t="shared" ca="1" si="144"/>
        <v>0</v>
      </c>
      <c r="BR142" s="173">
        <f t="shared" ca="1" si="144"/>
        <v>0</v>
      </c>
      <c r="BS142" s="173">
        <f t="shared" ca="1" si="144"/>
        <v>0</v>
      </c>
      <c r="BT142" s="173">
        <f t="shared" ca="1" si="144"/>
        <v>0</v>
      </c>
      <c r="BU142" s="173">
        <f t="shared" ref="BU142:DC142" ca="1" si="145">SUM(BU143:BU145)</f>
        <v>0</v>
      </c>
      <c r="BV142" s="173">
        <f t="shared" ca="1" si="145"/>
        <v>0</v>
      </c>
      <c r="BW142" s="173">
        <f t="shared" ca="1" si="145"/>
        <v>0</v>
      </c>
      <c r="BX142" s="173">
        <f t="shared" ca="1" si="145"/>
        <v>0</v>
      </c>
      <c r="BY142" s="173">
        <f t="shared" ca="1" si="145"/>
        <v>0</v>
      </c>
      <c r="BZ142" s="173">
        <f t="shared" ca="1" si="145"/>
        <v>0</v>
      </c>
      <c r="CA142" s="173">
        <f t="shared" ca="1" si="145"/>
        <v>0</v>
      </c>
      <c r="CB142" s="173">
        <f t="shared" ca="1" si="145"/>
        <v>0</v>
      </c>
      <c r="CC142" s="173">
        <f t="shared" ca="1" si="145"/>
        <v>0</v>
      </c>
      <c r="CD142" s="173">
        <f t="shared" ca="1" si="145"/>
        <v>0</v>
      </c>
      <c r="CE142" s="173">
        <f t="shared" ca="1" si="145"/>
        <v>0</v>
      </c>
      <c r="CF142" s="173">
        <f t="shared" ca="1" si="145"/>
        <v>0</v>
      </c>
      <c r="CG142" s="173">
        <f t="shared" ca="1" si="145"/>
        <v>0</v>
      </c>
      <c r="CH142" s="173">
        <f t="shared" ca="1" si="145"/>
        <v>0</v>
      </c>
      <c r="CI142" s="173">
        <f t="shared" ca="1" si="145"/>
        <v>0</v>
      </c>
      <c r="CJ142" s="173">
        <f t="shared" ca="1" si="145"/>
        <v>0</v>
      </c>
      <c r="CK142" s="173">
        <f t="shared" ca="1" si="145"/>
        <v>0</v>
      </c>
      <c r="CL142" s="173">
        <f t="shared" ca="1" si="145"/>
        <v>0</v>
      </c>
      <c r="CM142" s="173">
        <f t="shared" ca="1" si="145"/>
        <v>0</v>
      </c>
      <c r="CN142" s="173">
        <f t="shared" ca="1" si="145"/>
        <v>0</v>
      </c>
      <c r="CO142" s="173">
        <f t="shared" ca="1" si="145"/>
        <v>0</v>
      </c>
      <c r="CP142" s="173">
        <f t="shared" ca="1" si="145"/>
        <v>0</v>
      </c>
      <c r="CQ142" s="173">
        <f t="shared" ca="1" si="145"/>
        <v>0</v>
      </c>
      <c r="CR142" s="173">
        <f t="shared" ca="1" si="145"/>
        <v>0</v>
      </c>
      <c r="CS142" s="173">
        <f t="shared" ca="1" si="145"/>
        <v>0</v>
      </c>
      <c r="CT142" s="173">
        <f t="shared" ca="1" si="145"/>
        <v>0</v>
      </c>
      <c r="CU142" s="173">
        <f t="shared" ca="1" si="145"/>
        <v>0</v>
      </c>
      <c r="CV142" s="173">
        <f t="shared" ca="1" si="145"/>
        <v>0</v>
      </c>
      <c r="CW142" s="173">
        <f t="shared" ca="1" si="145"/>
        <v>0</v>
      </c>
      <c r="CX142" s="173">
        <f t="shared" ca="1" si="145"/>
        <v>0</v>
      </c>
      <c r="CY142" s="173">
        <f t="shared" ca="1" si="145"/>
        <v>0</v>
      </c>
      <c r="CZ142" s="173">
        <f t="shared" ca="1" si="145"/>
        <v>0</v>
      </c>
      <c r="DA142" s="173">
        <f t="shared" ca="1" si="145"/>
        <v>0</v>
      </c>
      <c r="DB142" s="173">
        <f t="shared" ca="1" si="145"/>
        <v>0</v>
      </c>
      <c r="DC142" s="173">
        <f t="shared" ca="1" si="145"/>
        <v>0</v>
      </c>
      <c r="DE142" s="113" t="str">
        <f t="shared" ca="1" si="75"/>
        <v>L.2.</v>
      </c>
    </row>
    <row r="143" spans="1:110" hidden="1">
      <c r="A143" s="68">
        <v>131</v>
      </c>
      <c r="B143" s="240" t="str">
        <f t="shared" ca="1" si="71"/>
        <v>L.2.1.</v>
      </c>
      <c r="C143" s="241"/>
      <c r="D143" s="308"/>
      <c r="E143" s="242" t="str">
        <f t="shared" ca="1" si="73"/>
        <v/>
      </c>
      <c r="F143" s="171">
        <f ca="1">H143+NPV(SD,I143:INDEX(I143:DC143,PAL))</f>
        <v>0</v>
      </c>
      <c r="G143" s="171">
        <f ca="1">SUMIF($H$5:$DC$5,"&lt;="&amp;PAL,$H143:$DC143)</f>
        <v>0</v>
      </c>
      <c r="H143" s="243">
        <f t="shared" ca="1" si="143"/>
        <v>0</v>
      </c>
      <c r="I143" s="243">
        <f t="shared" ca="1" si="143"/>
        <v>0</v>
      </c>
      <c r="J143" s="243">
        <f t="shared" ca="1" si="143"/>
        <v>0</v>
      </c>
      <c r="K143" s="243">
        <f t="shared" ca="1" si="143"/>
        <v>0</v>
      </c>
      <c r="L143" s="243">
        <f t="shared" ca="1" si="143"/>
        <v>0</v>
      </c>
      <c r="M143" s="243">
        <f t="shared" ca="1" si="143"/>
        <v>0</v>
      </c>
      <c r="N143" s="243">
        <f t="shared" ca="1" si="143"/>
        <v>0</v>
      </c>
      <c r="O143" s="243">
        <f t="shared" ca="1" si="143"/>
        <v>0</v>
      </c>
      <c r="P143" s="243">
        <f t="shared" ca="1" si="143"/>
        <v>0</v>
      </c>
      <c r="Q143" s="243">
        <f t="shared" ca="1" si="143"/>
        <v>0</v>
      </c>
      <c r="R143" s="243">
        <f t="shared" ca="1" si="143"/>
        <v>0</v>
      </c>
      <c r="S143" s="243">
        <f t="shared" ca="1" si="143"/>
        <v>0</v>
      </c>
      <c r="T143" s="243">
        <f t="shared" ca="1" si="143"/>
        <v>0</v>
      </c>
      <c r="U143" s="243">
        <f t="shared" ca="1" si="143"/>
        <v>0</v>
      </c>
      <c r="V143" s="243">
        <f t="shared" ca="1" si="143"/>
        <v>0</v>
      </c>
      <c r="W143" s="243">
        <f t="shared" ca="1" si="143"/>
        <v>0</v>
      </c>
      <c r="X143" s="243">
        <f t="shared" ca="1" si="142"/>
        <v>0</v>
      </c>
      <c r="Y143" s="243">
        <f t="shared" ca="1" si="142"/>
        <v>0</v>
      </c>
      <c r="Z143" s="243">
        <f t="shared" ca="1" si="142"/>
        <v>0</v>
      </c>
      <c r="AA143" s="243">
        <f t="shared" ca="1" si="142"/>
        <v>0</v>
      </c>
      <c r="AB143" s="243">
        <f t="shared" ca="1" si="142"/>
        <v>0</v>
      </c>
      <c r="AC143" s="243">
        <f t="shared" ca="1" si="142"/>
        <v>0</v>
      </c>
      <c r="AD143" s="243">
        <f t="shared" ca="1" si="142"/>
        <v>0</v>
      </c>
      <c r="AE143" s="243">
        <f t="shared" ca="1" si="142"/>
        <v>0</v>
      </c>
      <c r="AF143" s="243">
        <f t="shared" ca="1" si="142"/>
        <v>0</v>
      </c>
      <c r="AG143" s="243">
        <f t="shared" ca="1" si="142"/>
        <v>0</v>
      </c>
      <c r="AH143" s="243">
        <f t="shared" ca="1" si="142"/>
        <v>0</v>
      </c>
      <c r="AI143" s="243">
        <f t="shared" ca="1" si="142"/>
        <v>0</v>
      </c>
      <c r="AJ143" s="243">
        <f t="shared" ca="1" si="142"/>
        <v>0</v>
      </c>
      <c r="AK143" s="243">
        <f t="shared" ca="1" si="142"/>
        <v>0</v>
      </c>
      <c r="AL143" s="243">
        <f t="shared" ca="1" si="142"/>
        <v>0</v>
      </c>
      <c r="AM143" s="243">
        <f t="shared" ca="1" si="142"/>
        <v>0</v>
      </c>
      <c r="AN143" s="243">
        <f t="shared" ca="1" si="142"/>
        <v>0</v>
      </c>
      <c r="AO143" s="243">
        <f t="shared" ca="1" si="142"/>
        <v>0</v>
      </c>
      <c r="AP143" s="243">
        <f t="shared" ca="1" si="142"/>
        <v>0</v>
      </c>
      <c r="AQ143" s="243">
        <f t="shared" ca="1" si="142"/>
        <v>0</v>
      </c>
      <c r="AR143" s="243">
        <f t="shared" ca="1" si="142"/>
        <v>0</v>
      </c>
      <c r="AS143" s="243">
        <f t="shared" ca="1" si="142"/>
        <v>0</v>
      </c>
      <c r="AT143" s="243">
        <f t="shared" ca="1" si="142"/>
        <v>0</v>
      </c>
      <c r="AU143" s="243">
        <f t="shared" ca="1" si="142"/>
        <v>0</v>
      </c>
      <c r="AV143" s="243">
        <f t="shared" ca="1" si="142"/>
        <v>0</v>
      </c>
      <c r="AW143" s="243">
        <f t="shared" ca="1" si="142"/>
        <v>0</v>
      </c>
      <c r="AX143" s="243">
        <f t="shared" ca="1" si="142"/>
        <v>0</v>
      </c>
      <c r="AY143" s="243">
        <f t="shared" ca="1" si="142"/>
        <v>0</v>
      </c>
      <c r="AZ143" s="243">
        <f t="shared" ca="1" si="142"/>
        <v>0</v>
      </c>
      <c r="BA143" s="243">
        <f t="shared" ca="1" si="142"/>
        <v>0</v>
      </c>
      <c r="BB143" s="243">
        <f t="shared" ca="1" si="142"/>
        <v>0</v>
      </c>
      <c r="BC143" s="243">
        <f t="shared" ca="1" si="142"/>
        <v>0</v>
      </c>
      <c r="BD143" s="243">
        <f t="shared" ca="1" si="142"/>
        <v>0</v>
      </c>
      <c r="BE143" s="243">
        <f t="shared" ca="1" si="142"/>
        <v>0</v>
      </c>
      <c r="BF143" s="243">
        <f t="shared" ca="1" si="142"/>
        <v>0</v>
      </c>
      <c r="BG143" s="243">
        <f t="shared" ca="1" si="142"/>
        <v>0</v>
      </c>
      <c r="BH143" s="243">
        <f t="shared" ca="1" si="142"/>
        <v>0</v>
      </c>
      <c r="BI143" s="243">
        <f t="shared" ca="1" si="142"/>
        <v>0</v>
      </c>
      <c r="BJ143" s="243">
        <f t="shared" ca="1" si="142"/>
        <v>0</v>
      </c>
      <c r="BK143" s="243">
        <f t="shared" ca="1" si="142"/>
        <v>0</v>
      </c>
      <c r="BL143" s="243">
        <f t="shared" ca="1" si="142"/>
        <v>0</v>
      </c>
      <c r="BM143" s="243">
        <f t="shared" ca="1" si="142"/>
        <v>0</v>
      </c>
      <c r="BN143" s="243">
        <f t="shared" ca="1" si="142"/>
        <v>0</v>
      </c>
      <c r="BO143" s="243">
        <f t="shared" ca="1" si="142"/>
        <v>0</v>
      </c>
      <c r="BP143" s="243">
        <f t="shared" ca="1" si="142"/>
        <v>0</v>
      </c>
      <c r="BQ143" s="243">
        <f t="shared" ca="1" si="142"/>
        <v>0</v>
      </c>
      <c r="BR143" s="243">
        <f t="shared" ca="1" si="142"/>
        <v>0</v>
      </c>
      <c r="BS143" s="243">
        <f t="shared" ca="1" si="142"/>
        <v>0</v>
      </c>
      <c r="BT143" s="243">
        <f t="shared" ca="1" si="142"/>
        <v>0</v>
      </c>
      <c r="BU143" s="243">
        <f t="shared" ca="1" si="142"/>
        <v>0</v>
      </c>
      <c r="BV143" s="243">
        <f t="shared" ca="1" si="142"/>
        <v>0</v>
      </c>
      <c r="BW143" s="243">
        <f t="shared" ca="1" si="142"/>
        <v>0</v>
      </c>
      <c r="BX143" s="243">
        <f t="shared" ca="1" si="142"/>
        <v>0</v>
      </c>
      <c r="BY143" s="243">
        <f t="shared" ca="1" si="142"/>
        <v>0</v>
      </c>
      <c r="BZ143" s="243">
        <f t="shared" ca="1" si="142"/>
        <v>0</v>
      </c>
      <c r="CA143" s="243">
        <f t="shared" ca="1" si="142"/>
        <v>0</v>
      </c>
      <c r="CB143" s="243">
        <f t="shared" ca="1" si="142"/>
        <v>0</v>
      </c>
      <c r="CC143" s="243">
        <f t="shared" ca="1" si="142"/>
        <v>0</v>
      </c>
      <c r="CD143" s="243">
        <f t="shared" ca="1" si="142"/>
        <v>0</v>
      </c>
      <c r="CE143" s="243">
        <f t="shared" ca="1" si="141"/>
        <v>0</v>
      </c>
      <c r="CF143" s="243">
        <f t="shared" ca="1" si="141"/>
        <v>0</v>
      </c>
      <c r="CG143" s="243">
        <f t="shared" ref="CG143:DC145" ca="1" si="146">OFFSET(INDIRECT("'"&amp;Opt_alt&amp;"'!H12"),$A143,CG$5)*$DF143</f>
        <v>0</v>
      </c>
      <c r="CH143" s="243">
        <f t="shared" ca="1" si="146"/>
        <v>0</v>
      </c>
      <c r="CI143" s="243">
        <f t="shared" ca="1" si="146"/>
        <v>0</v>
      </c>
      <c r="CJ143" s="243">
        <f t="shared" ca="1" si="146"/>
        <v>0</v>
      </c>
      <c r="CK143" s="243">
        <f t="shared" ca="1" si="146"/>
        <v>0</v>
      </c>
      <c r="CL143" s="243">
        <f t="shared" ca="1" si="146"/>
        <v>0</v>
      </c>
      <c r="CM143" s="243">
        <f t="shared" ca="1" si="146"/>
        <v>0</v>
      </c>
      <c r="CN143" s="243">
        <f t="shared" ca="1" si="146"/>
        <v>0</v>
      </c>
      <c r="CO143" s="243">
        <f t="shared" ca="1" si="146"/>
        <v>0</v>
      </c>
      <c r="CP143" s="243">
        <f t="shared" ca="1" si="146"/>
        <v>0</v>
      </c>
      <c r="CQ143" s="243">
        <f t="shared" ca="1" si="146"/>
        <v>0</v>
      </c>
      <c r="CR143" s="243">
        <f t="shared" ca="1" si="146"/>
        <v>0</v>
      </c>
      <c r="CS143" s="243">
        <f t="shared" ca="1" si="146"/>
        <v>0</v>
      </c>
      <c r="CT143" s="243">
        <f t="shared" ca="1" si="146"/>
        <v>0</v>
      </c>
      <c r="CU143" s="243">
        <f t="shared" ca="1" si="146"/>
        <v>0</v>
      </c>
      <c r="CV143" s="243">
        <f t="shared" ca="1" si="146"/>
        <v>0</v>
      </c>
      <c r="CW143" s="243">
        <f t="shared" ca="1" si="146"/>
        <v>0</v>
      </c>
      <c r="CX143" s="243">
        <f t="shared" ca="1" si="146"/>
        <v>0</v>
      </c>
      <c r="CY143" s="243">
        <f t="shared" ca="1" si="146"/>
        <v>0</v>
      </c>
      <c r="CZ143" s="243">
        <f t="shared" ca="1" si="146"/>
        <v>0</v>
      </c>
      <c r="DA143" s="243">
        <f t="shared" ca="1" si="146"/>
        <v>0</v>
      </c>
      <c r="DB143" s="243">
        <f t="shared" ca="1" si="146"/>
        <v>0</v>
      </c>
      <c r="DC143" s="243">
        <f t="shared" ca="1" si="146"/>
        <v>0</v>
      </c>
      <c r="DE143" s="113" t="str">
        <f t="shared" ca="1" si="75"/>
        <v>L.2.1.</v>
      </c>
      <c r="DF143">
        <f ca="1">VLOOKUP(DE143,scenarijai,$DF$6,FALSE)</f>
        <v>1</v>
      </c>
    </row>
    <row r="144" spans="1:110" hidden="1">
      <c r="A144" s="68">
        <v>132</v>
      </c>
      <c r="B144" s="240" t="str">
        <f t="shared" ca="1" si="71"/>
        <v>L.2.2.</v>
      </c>
      <c r="C144" s="241" t="str">
        <f t="shared" ca="1" si="72"/>
        <v/>
      </c>
      <c r="D144" s="308"/>
      <c r="E144" s="242" t="str">
        <f t="shared" ca="1" si="73"/>
        <v/>
      </c>
      <c r="F144" s="171">
        <f ca="1">H144+NPV(SD,I144:INDEX(I144:DC144,PAL))</f>
        <v>0</v>
      </c>
      <c r="G144" s="171">
        <f ca="1">SUMIF($H$5:$DC$5,"&lt;="&amp;PAL,$H144:$DC144)</f>
        <v>0</v>
      </c>
      <c r="H144" s="243">
        <f t="shared" ca="1" si="143"/>
        <v>0</v>
      </c>
      <c r="I144" s="243">
        <f t="shared" ca="1" si="143"/>
        <v>0</v>
      </c>
      <c r="J144" s="243">
        <f t="shared" ca="1" si="143"/>
        <v>0</v>
      </c>
      <c r="K144" s="243">
        <f t="shared" ca="1" si="143"/>
        <v>0</v>
      </c>
      <c r="L144" s="243">
        <f t="shared" ca="1" si="143"/>
        <v>0</v>
      </c>
      <c r="M144" s="243">
        <f t="shared" ca="1" si="143"/>
        <v>0</v>
      </c>
      <c r="N144" s="243">
        <f t="shared" ca="1" si="143"/>
        <v>0</v>
      </c>
      <c r="O144" s="243">
        <f t="shared" ca="1" si="143"/>
        <v>0</v>
      </c>
      <c r="P144" s="243">
        <f t="shared" ca="1" si="143"/>
        <v>0</v>
      </c>
      <c r="Q144" s="243">
        <f t="shared" ca="1" si="143"/>
        <v>0</v>
      </c>
      <c r="R144" s="243">
        <f t="shared" ca="1" si="143"/>
        <v>0</v>
      </c>
      <c r="S144" s="243">
        <f t="shared" ca="1" si="143"/>
        <v>0</v>
      </c>
      <c r="T144" s="243">
        <f t="shared" ca="1" si="143"/>
        <v>0</v>
      </c>
      <c r="U144" s="243">
        <f t="shared" ca="1" si="143"/>
        <v>0</v>
      </c>
      <c r="V144" s="243">
        <f t="shared" ca="1" si="143"/>
        <v>0</v>
      </c>
      <c r="W144" s="243">
        <f t="shared" ca="1" si="143"/>
        <v>0</v>
      </c>
      <c r="X144" s="243">
        <f t="shared" ref="X144:CI145" ca="1" si="147">OFFSET(INDIRECT("'"&amp;Opt_alt&amp;"'!H12"),$A144,X$5)*$DF144</f>
        <v>0</v>
      </c>
      <c r="Y144" s="243">
        <f t="shared" ca="1" si="147"/>
        <v>0</v>
      </c>
      <c r="Z144" s="243">
        <f t="shared" ca="1" si="147"/>
        <v>0</v>
      </c>
      <c r="AA144" s="243">
        <f t="shared" ca="1" si="147"/>
        <v>0</v>
      </c>
      <c r="AB144" s="243">
        <f t="shared" ca="1" si="147"/>
        <v>0</v>
      </c>
      <c r="AC144" s="243">
        <f t="shared" ca="1" si="147"/>
        <v>0</v>
      </c>
      <c r="AD144" s="243">
        <f t="shared" ca="1" si="147"/>
        <v>0</v>
      </c>
      <c r="AE144" s="243">
        <f t="shared" ca="1" si="147"/>
        <v>0</v>
      </c>
      <c r="AF144" s="243">
        <f t="shared" ca="1" si="147"/>
        <v>0</v>
      </c>
      <c r="AG144" s="243">
        <f t="shared" ca="1" si="147"/>
        <v>0</v>
      </c>
      <c r="AH144" s="243">
        <f t="shared" ca="1" si="147"/>
        <v>0</v>
      </c>
      <c r="AI144" s="243">
        <f t="shared" ca="1" si="147"/>
        <v>0</v>
      </c>
      <c r="AJ144" s="243">
        <f t="shared" ca="1" si="147"/>
        <v>0</v>
      </c>
      <c r="AK144" s="243">
        <f t="shared" ca="1" si="147"/>
        <v>0</v>
      </c>
      <c r="AL144" s="243">
        <f t="shared" ca="1" si="147"/>
        <v>0</v>
      </c>
      <c r="AM144" s="243">
        <f t="shared" ca="1" si="147"/>
        <v>0</v>
      </c>
      <c r="AN144" s="243">
        <f t="shared" ca="1" si="147"/>
        <v>0</v>
      </c>
      <c r="AO144" s="243">
        <f t="shared" ca="1" si="147"/>
        <v>0</v>
      </c>
      <c r="AP144" s="243">
        <f t="shared" ca="1" si="147"/>
        <v>0</v>
      </c>
      <c r="AQ144" s="243">
        <f t="shared" ca="1" si="147"/>
        <v>0</v>
      </c>
      <c r="AR144" s="243">
        <f t="shared" ca="1" si="147"/>
        <v>0</v>
      </c>
      <c r="AS144" s="243">
        <f t="shared" ca="1" si="147"/>
        <v>0</v>
      </c>
      <c r="AT144" s="243">
        <f t="shared" ca="1" si="147"/>
        <v>0</v>
      </c>
      <c r="AU144" s="243">
        <f t="shared" ca="1" si="147"/>
        <v>0</v>
      </c>
      <c r="AV144" s="243">
        <f t="shared" ca="1" si="147"/>
        <v>0</v>
      </c>
      <c r="AW144" s="243">
        <f t="shared" ca="1" si="147"/>
        <v>0</v>
      </c>
      <c r="AX144" s="243">
        <f t="shared" ca="1" si="147"/>
        <v>0</v>
      </c>
      <c r="AY144" s="243">
        <f t="shared" ca="1" si="147"/>
        <v>0</v>
      </c>
      <c r="AZ144" s="243">
        <f t="shared" ca="1" si="147"/>
        <v>0</v>
      </c>
      <c r="BA144" s="243">
        <f t="shared" ca="1" si="147"/>
        <v>0</v>
      </c>
      <c r="BB144" s="243">
        <f t="shared" ca="1" si="147"/>
        <v>0</v>
      </c>
      <c r="BC144" s="243">
        <f t="shared" ca="1" si="147"/>
        <v>0</v>
      </c>
      <c r="BD144" s="243">
        <f t="shared" ca="1" si="147"/>
        <v>0</v>
      </c>
      <c r="BE144" s="243">
        <f t="shared" ca="1" si="147"/>
        <v>0</v>
      </c>
      <c r="BF144" s="243">
        <f t="shared" ca="1" si="147"/>
        <v>0</v>
      </c>
      <c r="BG144" s="243">
        <f t="shared" ca="1" si="147"/>
        <v>0</v>
      </c>
      <c r="BH144" s="243">
        <f t="shared" ca="1" si="147"/>
        <v>0</v>
      </c>
      <c r="BI144" s="243">
        <f t="shared" ca="1" si="147"/>
        <v>0</v>
      </c>
      <c r="BJ144" s="243">
        <f t="shared" ca="1" si="147"/>
        <v>0</v>
      </c>
      <c r="BK144" s="243">
        <f t="shared" ca="1" si="147"/>
        <v>0</v>
      </c>
      <c r="BL144" s="243">
        <f t="shared" ca="1" si="147"/>
        <v>0</v>
      </c>
      <c r="BM144" s="243">
        <f t="shared" ca="1" si="147"/>
        <v>0</v>
      </c>
      <c r="BN144" s="243">
        <f t="shared" ca="1" si="147"/>
        <v>0</v>
      </c>
      <c r="BO144" s="243">
        <f t="shared" ca="1" si="147"/>
        <v>0</v>
      </c>
      <c r="BP144" s="243">
        <f t="shared" ca="1" si="147"/>
        <v>0</v>
      </c>
      <c r="BQ144" s="243">
        <f t="shared" ca="1" si="147"/>
        <v>0</v>
      </c>
      <c r="BR144" s="243">
        <f t="shared" ca="1" si="147"/>
        <v>0</v>
      </c>
      <c r="BS144" s="243">
        <f t="shared" ca="1" si="147"/>
        <v>0</v>
      </c>
      <c r="BT144" s="243">
        <f t="shared" ca="1" si="147"/>
        <v>0</v>
      </c>
      <c r="BU144" s="243">
        <f t="shared" ca="1" si="147"/>
        <v>0</v>
      </c>
      <c r="BV144" s="243">
        <f t="shared" ca="1" si="147"/>
        <v>0</v>
      </c>
      <c r="BW144" s="243">
        <f t="shared" ca="1" si="147"/>
        <v>0</v>
      </c>
      <c r="BX144" s="243">
        <f t="shared" ca="1" si="147"/>
        <v>0</v>
      </c>
      <c r="BY144" s="243">
        <f t="shared" ca="1" si="147"/>
        <v>0</v>
      </c>
      <c r="BZ144" s="243">
        <f t="shared" ca="1" si="147"/>
        <v>0</v>
      </c>
      <c r="CA144" s="243">
        <f t="shared" ca="1" si="147"/>
        <v>0</v>
      </c>
      <c r="CB144" s="243">
        <f t="shared" ca="1" si="147"/>
        <v>0</v>
      </c>
      <c r="CC144" s="243">
        <f t="shared" ca="1" si="147"/>
        <v>0</v>
      </c>
      <c r="CD144" s="243">
        <f t="shared" ca="1" si="147"/>
        <v>0</v>
      </c>
      <c r="CE144" s="243">
        <f t="shared" ca="1" si="147"/>
        <v>0</v>
      </c>
      <c r="CF144" s="243">
        <f t="shared" ca="1" si="147"/>
        <v>0</v>
      </c>
      <c r="CG144" s="243">
        <f t="shared" ca="1" si="147"/>
        <v>0</v>
      </c>
      <c r="CH144" s="243">
        <f t="shared" ca="1" si="147"/>
        <v>0</v>
      </c>
      <c r="CI144" s="243">
        <f t="shared" ca="1" si="147"/>
        <v>0</v>
      </c>
      <c r="CJ144" s="243">
        <f t="shared" ca="1" si="146"/>
        <v>0</v>
      </c>
      <c r="CK144" s="243">
        <f t="shared" ca="1" si="146"/>
        <v>0</v>
      </c>
      <c r="CL144" s="243">
        <f t="shared" ca="1" si="146"/>
        <v>0</v>
      </c>
      <c r="CM144" s="243">
        <f t="shared" ca="1" si="146"/>
        <v>0</v>
      </c>
      <c r="CN144" s="243">
        <f t="shared" ca="1" si="146"/>
        <v>0</v>
      </c>
      <c r="CO144" s="243">
        <f t="shared" ca="1" si="146"/>
        <v>0</v>
      </c>
      <c r="CP144" s="243">
        <f t="shared" ca="1" si="146"/>
        <v>0</v>
      </c>
      <c r="CQ144" s="243">
        <f t="shared" ca="1" si="146"/>
        <v>0</v>
      </c>
      <c r="CR144" s="243">
        <f t="shared" ca="1" si="146"/>
        <v>0</v>
      </c>
      <c r="CS144" s="243">
        <f t="shared" ca="1" si="146"/>
        <v>0</v>
      </c>
      <c r="CT144" s="243">
        <f t="shared" ca="1" si="146"/>
        <v>0</v>
      </c>
      <c r="CU144" s="243">
        <f t="shared" ca="1" si="146"/>
        <v>0</v>
      </c>
      <c r="CV144" s="243">
        <f t="shared" ca="1" si="146"/>
        <v>0</v>
      </c>
      <c r="CW144" s="243">
        <f t="shared" ca="1" si="146"/>
        <v>0</v>
      </c>
      <c r="CX144" s="243">
        <f t="shared" ca="1" si="146"/>
        <v>0</v>
      </c>
      <c r="CY144" s="243">
        <f t="shared" ca="1" si="146"/>
        <v>0</v>
      </c>
      <c r="CZ144" s="243">
        <f t="shared" ca="1" si="146"/>
        <v>0</v>
      </c>
      <c r="DA144" s="243">
        <f t="shared" ca="1" si="146"/>
        <v>0</v>
      </c>
      <c r="DB144" s="243">
        <f t="shared" ca="1" si="146"/>
        <v>0</v>
      </c>
      <c r="DC144" s="243">
        <f t="shared" ca="1" si="146"/>
        <v>0</v>
      </c>
      <c r="DE144" s="113" t="str">
        <f t="shared" ca="1" si="75"/>
        <v>L.2.2.</v>
      </c>
      <c r="DF144">
        <f ca="1">VLOOKUP(DE144,scenarijai,$DF$6,FALSE)</f>
        <v>1</v>
      </c>
    </row>
    <row r="145" spans="1:110" ht="15" hidden="1" thickBot="1">
      <c r="A145" s="68">
        <v>133</v>
      </c>
      <c r="B145" s="240" t="str">
        <f t="shared" ca="1" si="71"/>
        <v>L.2.3.</v>
      </c>
      <c r="C145" s="241" t="str">
        <f t="shared" ca="1" si="72"/>
        <v/>
      </c>
      <c r="D145" s="248"/>
      <c r="E145" s="242" t="str">
        <f t="shared" ca="1" si="73"/>
        <v/>
      </c>
      <c r="F145" s="171">
        <f ca="1">H145+NPV(SD,I145:INDEX(I145:DC145,PAL))</f>
        <v>0</v>
      </c>
      <c r="G145" s="171">
        <f ca="1">SUMIF($H$5:$DC$5,"&lt;="&amp;PAL,$H145:$DC145)</f>
        <v>0</v>
      </c>
      <c r="H145" s="310">
        <f t="shared" ca="1" si="143"/>
        <v>0</v>
      </c>
      <c r="I145" s="310">
        <f t="shared" ca="1" si="143"/>
        <v>0</v>
      </c>
      <c r="J145" s="310">
        <f t="shared" ca="1" si="143"/>
        <v>0</v>
      </c>
      <c r="K145" s="310">
        <f t="shared" ca="1" si="143"/>
        <v>0</v>
      </c>
      <c r="L145" s="310">
        <f t="shared" ca="1" si="143"/>
        <v>0</v>
      </c>
      <c r="M145" s="310">
        <f t="shared" ca="1" si="143"/>
        <v>0</v>
      </c>
      <c r="N145" s="310">
        <f t="shared" ca="1" si="143"/>
        <v>0</v>
      </c>
      <c r="O145" s="310">
        <f t="shared" ca="1" si="143"/>
        <v>0</v>
      </c>
      <c r="P145" s="310">
        <f t="shared" ca="1" si="143"/>
        <v>0</v>
      </c>
      <c r="Q145" s="310">
        <f t="shared" ca="1" si="143"/>
        <v>0</v>
      </c>
      <c r="R145" s="310">
        <f t="shared" ca="1" si="143"/>
        <v>0</v>
      </c>
      <c r="S145" s="310">
        <f t="shared" ca="1" si="143"/>
        <v>0</v>
      </c>
      <c r="T145" s="310">
        <f t="shared" ca="1" si="143"/>
        <v>0</v>
      </c>
      <c r="U145" s="310">
        <f t="shared" ca="1" si="143"/>
        <v>0</v>
      </c>
      <c r="V145" s="310">
        <f t="shared" ca="1" si="143"/>
        <v>0</v>
      </c>
      <c r="W145" s="310">
        <f t="shared" ca="1" si="143"/>
        <v>0</v>
      </c>
      <c r="X145" s="310">
        <f t="shared" ca="1" si="147"/>
        <v>0</v>
      </c>
      <c r="Y145" s="310">
        <f t="shared" ca="1" si="147"/>
        <v>0</v>
      </c>
      <c r="Z145" s="310">
        <f t="shared" ca="1" si="147"/>
        <v>0</v>
      </c>
      <c r="AA145" s="310">
        <f t="shared" ca="1" si="147"/>
        <v>0</v>
      </c>
      <c r="AB145" s="310">
        <f t="shared" ca="1" si="147"/>
        <v>0</v>
      </c>
      <c r="AC145" s="310">
        <f t="shared" ca="1" si="147"/>
        <v>0</v>
      </c>
      <c r="AD145" s="310">
        <f t="shared" ca="1" si="147"/>
        <v>0</v>
      </c>
      <c r="AE145" s="310">
        <f t="shared" ca="1" si="147"/>
        <v>0</v>
      </c>
      <c r="AF145" s="310">
        <f t="shared" ca="1" si="147"/>
        <v>0</v>
      </c>
      <c r="AG145" s="310">
        <f t="shared" ca="1" si="147"/>
        <v>0</v>
      </c>
      <c r="AH145" s="310">
        <f t="shared" ca="1" si="147"/>
        <v>0</v>
      </c>
      <c r="AI145" s="310">
        <f t="shared" ca="1" si="147"/>
        <v>0</v>
      </c>
      <c r="AJ145" s="310">
        <f t="shared" ca="1" si="147"/>
        <v>0</v>
      </c>
      <c r="AK145" s="310">
        <f t="shared" ca="1" si="147"/>
        <v>0</v>
      </c>
      <c r="AL145" s="310">
        <f t="shared" ca="1" si="147"/>
        <v>0</v>
      </c>
      <c r="AM145" s="310">
        <f t="shared" ca="1" si="147"/>
        <v>0</v>
      </c>
      <c r="AN145" s="310">
        <f t="shared" ca="1" si="147"/>
        <v>0</v>
      </c>
      <c r="AO145" s="310">
        <f t="shared" ca="1" si="147"/>
        <v>0</v>
      </c>
      <c r="AP145" s="310">
        <f t="shared" ca="1" si="147"/>
        <v>0</v>
      </c>
      <c r="AQ145" s="310">
        <f t="shared" ca="1" si="147"/>
        <v>0</v>
      </c>
      <c r="AR145" s="310">
        <f t="shared" ca="1" si="147"/>
        <v>0</v>
      </c>
      <c r="AS145" s="310">
        <f t="shared" ca="1" si="147"/>
        <v>0</v>
      </c>
      <c r="AT145" s="310">
        <f t="shared" ca="1" si="147"/>
        <v>0</v>
      </c>
      <c r="AU145" s="310">
        <f t="shared" ca="1" si="147"/>
        <v>0</v>
      </c>
      <c r="AV145" s="310">
        <f t="shared" ca="1" si="147"/>
        <v>0</v>
      </c>
      <c r="AW145" s="310">
        <f t="shared" ca="1" si="147"/>
        <v>0</v>
      </c>
      <c r="AX145" s="310">
        <f t="shared" ca="1" si="147"/>
        <v>0</v>
      </c>
      <c r="AY145" s="310">
        <f t="shared" ca="1" si="147"/>
        <v>0</v>
      </c>
      <c r="AZ145" s="310">
        <f t="shared" ca="1" si="147"/>
        <v>0</v>
      </c>
      <c r="BA145" s="310">
        <f t="shared" ca="1" si="147"/>
        <v>0</v>
      </c>
      <c r="BB145" s="310">
        <f t="shared" ca="1" si="147"/>
        <v>0</v>
      </c>
      <c r="BC145" s="310">
        <f t="shared" ca="1" si="147"/>
        <v>0</v>
      </c>
      <c r="BD145" s="310">
        <f t="shared" ca="1" si="147"/>
        <v>0</v>
      </c>
      <c r="BE145" s="310">
        <f t="shared" ca="1" si="147"/>
        <v>0</v>
      </c>
      <c r="BF145" s="310">
        <f t="shared" ca="1" si="147"/>
        <v>0</v>
      </c>
      <c r="BG145" s="310">
        <f t="shared" ca="1" si="147"/>
        <v>0</v>
      </c>
      <c r="BH145" s="310">
        <f t="shared" ca="1" si="147"/>
        <v>0</v>
      </c>
      <c r="BI145" s="310">
        <f t="shared" ca="1" si="147"/>
        <v>0</v>
      </c>
      <c r="BJ145" s="310">
        <f t="shared" ca="1" si="147"/>
        <v>0</v>
      </c>
      <c r="BK145" s="310">
        <f t="shared" ca="1" si="147"/>
        <v>0</v>
      </c>
      <c r="BL145" s="310">
        <f t="shared" ca="1" si="147"/>
        <v>0</v>
      </c>
      <c r="BM145" s="310">
        <f t="shared" ca="1" si="147"/>
        <v>0</v>
      </c>
      <c r="BN145" s="310">
        <f t="shared" ca="1" si="147"/>
        <v>0</v>
      </c>
      <c r="BO145" s="310">
        <f t="shared" ca="1" si="147"/>
        <v>0</v>
      </c>
      <c r="BP145" s="310">
        <f t="shared" ca="1" si="147"/>
        <v>0</v>
      </c>
      <c r="BQ145" s="310">
        <f t="shared" ca="1" si="147"/>
        <v>0</v>
      </c>
      <c r="BR145" s="310">
        <f t="shared" ca="1" si="147"/>
        <v>0</v>
      </c>
      <c r="BS145" s="310">
        <f t="shared" ca="1" si="147"/>
        <v>0</v>
      </c>
      <c r="BT145" s="310">
        <f t="shared" ca="1" si="147"/>
        <v>0</v>
      </c>
      <c r="BU145" s="310">
        <f t="shared" ca="1" si="147"/>
        <v>0</v>
      </c>
      <c r="BV145" s="310">
        <f t="shared" ca="1" si="147"/>
        <v>0</v>
      </c>
      <c r="BW145" s="310">
        <f t="shared" ca="1" si="147"/>
        <v>0</v>
      </c>
      <c r="BX145" s="310">
        <f t="shared" ca="1" si="147"/>
        <v>0</v>
      </c>
      <c r="BY145" s="310">
        <f t="shared" ca="1" si="147"/>
        <v>0</v>
      </c>
      <c r="BZ145" s="310">
        <f t="shared" ca="1" si="147"/>
        <v>0</v>
      </c>
      <c r="CA145" s="310">
        <f t="shared" ca="1" si="147"/>
        <v>0</v>
      </c>
      <c r="CB145" s="310">
        <f t="shared" ca="1" si="147"/>
        <v>0</v>
      </c>
      <c r="CC145" s="310">
        <f t="shared" ca="1" si="147"/>
        <v>0</v>
      </c>
      <c r="CD145" s="310">
        <f t="shared" ca="1" si="147"/>
        <v>0</v>
      </c>
      <c r="CE145" s="310">
        <f t="shared" ca="1" si="147"/>
        <v>0</v>
      </c>
      <c r="CF145" s="310">
        <f t="shared" ca="1" si="147"/>
        <v>0</v>
      </c>
      <c r="CG145" s="310">
        <f t="shared" ca="1" si="147"/>
        <v>0</v>
      </c>
      <c r="CH145" s="310">
        <f t="shared" ca="1" si="147"/>
        <v>0</v>
      </c>
      <c r="CI145" s="310">
        <f t="shared" ca="1" si="147"/>
        <v>0</v>
      </c>
      <c r="CJ145" s="310">
        <f t="shared" ca="1" si="146"/>
        <v>0</v>
      </c>
      <c r="CK145" s="310">
        <f t="shared" ca="1" si="146"/>
        <v>0</v>
      </c>
      <c r="CL145" s="310">
        <f t="shared" ca="1" si="146"/>
        <v>0</v>
      </c>
      <c r="CM145" s="310">
        <f t="shared" ca="1" si="146"/>
        <v>0</v>
      </c>
      <c r="CN145" s="310">
        <f t="shared" ca="1" si="146"/>
        <v>0</v>
      </c>
      <c r="CO145" s="310">
        <f t="shared" ca="1" si="146"/>
        <v>0</v>
      </c>
      <c r="CP145" s="310">
        <f t="shared" ca="1" si="146"/>
        <v>0</v>
      </c>
      <c r="CQ145" s="310">
        <f t="shared" ca="1" si="146"/>
        <v>0</v>
      </c>
      <c r="CR145" s="310">
        <f t="shared" ca="1" si="146"/>
        <v>0</v>
      </c>
      <c r="CS145" s="310">
        <f t="shared" ca="1" si="146"/>
        <v>0</v>
      </c>
      <c r="CT145" s="310">
        <f t="shared" ca="1" si="146"/>
        <v>0</v>
      </c>
      <c r="CU145" s="310">
        <f t="shared" ca="1" si="146"/>
        <v>0</v>
      </c>
      <c r="CV145" s="310">
        <f t="shared" ca="1" si="146"/>
        <v>0</v>
      </c>
      <c r="CW145" s="310">
        <f t="shared" ca="1" si="146"/>
        <v>0</v>
      </c>
      <c r="CX145" s="310">
        <f t="shared" ca="1" si="146"/>
        <v>0</v>
      </c>
      <c r="CY145" s="310">
        <f t="shared" ca="1" si="146"/>
        <v>0</v>
      </c>
      <c r="CZ145" s="310">
        <f t="shared" ca="1" si="146"/>
        <v>0</v>
      </c>
      <c r="DA145" s="310">
        <f t="shared" ca="1" si="146"/>
        <v>0</v>
      </c>
      <c r="DB145" s="310">
        <f t="shared" ca="1" si="146"/>
        <v>0</v>
      </c>
      <c r="DC145" s="310">
        <f t="shared" ca="1" si="146"/>
        <v>0</v>
      </c>
      <c r="DE145" s="113" t="str">
        <f t="shared" ca="1" si="75"/>
        <v>L.2.3.</v>
      </c>
      <c r="DF145">
        <f ca="1">VLOOKUP(DE145,scenarijai,$DF$6,FALSE)</f>
        <v>1</v>
      </c>
    </row>
    <row r="146" spans="1:110" ht="15" hidden="1" customHeight="1">
      <c r="B146" s="92" t="s">
        <v>218</v>
      </c>
      <c r="C146" s="105" t="s">
        <v>219</v>
      </c>
      <c r="D146" s="95"/>
      <c r="E146" s="96"/>
      <c r="F146" s="99">
        <f ca="1">H146+NPV(SD,I146:INDEX(I146:DC146,PAL))</f>
        <v>1842490001.084017</v>
      </c>
      <c r="G146" s="26">
        <f ca="1">SUMIF($H$5:$DC$5,"&lt;="&amp;PAL,$H146:$DC146)</f>
        <v>2388384718.1696081</v>
      </c>
      <c r="H146" s="313">
        <f ca="1">H$8+H$9-H$129</f>
        <v>0</v>
      </c>
      <c r="I146" s="94">
        <f ca="1">I$8+I$9-I$129</f>
        <v>1426809.9173553719</v>
      </c>
      <c r="J146" s="94">
        <f t="shared" ref="J146:BT146" ca="1" si="148">J$8+J$9-J$129</f>
        <v>101489681.40495868</v>
      </c>
      <c r="K146" s="94">
        <f t="shared" ca="1" si="148"/>
        <v>291943146.87769717</v>
      </c>
      <c r="L146" s="94">
        <f t="shared" ca="1" si="148"/>
        <v>414972080.0604437</v>
      </c>
      <c r="M146" s="94">
        <f t="shared" ca="1" si="148"/>
        <v>665383214.21581602</v>
      </c>
      <c r="N146" s="94">
        <f t="shared" ca="1" si="148"/>
        <v>256185950.41322315</v>
      </c>
      <c r="O146" s="94">
        <f t="shared" ca="1" si="148"/>
        <v>290718546.28099173</v>
      </c>
      <c r="P146" s="94">
        <f t="shared" ca="1" si="148"/>
        <v>163519008.00738636</v>
      </c>
      <c r="Q146" s="94">
        <f t="shared" ca="1" si="148"/>
        <v>94395867.76859504</v>
      </c>
      <c r="R146" s="94">
        <f t="shared" ca="1" si="148"/>
        <v>68706611.570247933</v>
      </c>
      <c r="S146" s="94">
        <f t="shared" ca="1" si="148"/>
        <v>20979338.842975207</v>
      </c>
      <c r="T146" s="94">
        <f t="shared" ca="1" si="148"/>
        <v>18664462.809917357</v>
      </c>
      <c r="U146" s="94">
        <f t="shared" ca="1" si="148"/>
        <v>0</v>
      </c>
      <c r="V146" s="94">
        <f t="shared" ca="1" si="148"/>
        <v>0</v>
      </c>
      <c r="W146" s="94">
        <f t="shared" ca="1" si="148"/>
        <v>0</v>
      </c>
      <c r="X146" s="94">
        <f t="shared" ca="1" si="148"/>
        <v>0</v>
      </c>
      <c r="Y146" s="94">
        <f t="shared" ca="1" si="148"/>
        <v>0</v>
      </c>
      <c r="Z146" s="94">
        <f t="shared" ca="1" si="148"/>
        <v>0</v>
      </c>
      <c r="AA146" s="94">
        <f t="shared" ca="1" si="148"/>
        <v>0</v>
      </c>
      <c r="AB146" s="94">
        <f t="shared" ca="1" si="148"/>
        <v>0</v>
      </c>
      <c r="AC146" s="94">
        <f t="shared" ca="1" si="148"/>
        <v>0</v>
      </c>
      <c r="AD146" s="94">
        <f t="shared" ca="1" si="148"/>
        <v>0</v>
      </c>
      <c r="AE146" s="94">
        <f t="shared" ca="1" si="148"/>
        <v>0</v>
      </c>
      <c r="AF146" s="94">
        <f t="shared" ca="1" si="148"/>
        <v>0</v>
      </c>
      <c r="AG146" s="94">
        <f t="shared" ca="1" si="148"/>
        <v>0</v>
      </c>
      <c r="AH146" s="94">
        <f t="shared" ca="1" si="148"/>
        <v>0</v>
      </c>
      <c r="AI146" s="94">
        <f t="shared" ca="1" si="148"/>
        <v>0</v>
      </c>
      <c r="AJ146" s="94">
        <f t="shared" ca="1" si="148"/>
        <v>0</v>
      </c>
      <c r="AK146" s="94">
        <f t="shared" ca="1" si="148"/>
        <v>0</v>
      </c>
      <c r="AL146" s="94">
        <f t="shared" ca="1" si="148"/>
        <v>0</v>
      </c>
      <c r="AM146" s="94">
        <f t="shared" ca="1" si="148"/>
        <v>0</v>
      </c>
      <c r="AN146" s="94">
        <f t="shared" ca="1" si="148"/>
        <v>0</v>
      </c>
      <c r="AO146" s="94">
        <f t="shared" ca="1" si="148"/>
        <v>0</v>
      </c>
      <c r="AP146" s="94">
        <f t="shared" ca="1" si="148"/>
        <v>0</v>
      </c>
      <c r="AQ146" s="94">
        <f t="shared" ca="1" si="148"/>
        <v>0</v>
      </c>
      <c r="AR146" s="94">
        <f t="shared" ca="1" si="148"/>
        <v>0</v>
      </c>
      <c r="AS146" s="94">
        <f t="shared" ca="1" si="148"/>
        <v>0</v>
      </c>
      <c r="AT146" s="94">
        <f t="shared" ca="1" si="148"/>
        <v>0</v>
      </c>
      <c r="AU146" s="94">
        <f t="shared" ca="1" si="148"/>
        <v>0</v>
      </c>
      <c r="AV146" s="94">
        <f t="shared" ca="1" si="148"/>
        <v>0</v>
      </c>
      <c r="AW146" s="94">
        <f t="shared" ca="1" si="148"/>
        <v>0</v>
      </c>
      <c r="AX146" s="94">
        <f t="shared" ca="1" si="148"/>
        <v>0</v>
      </c>
      <c r="AY146" s="94">
        <f t="shared" ca="1" si="148"/>
        <v>0</v>
      </c>
      <c r="AZ146" s="94">
        <f t="shared" ca="1" si="148"/>
        <v>0</v>
      </c>
      <c r="BA146" s="94">
        <f t="shared" ca="1" si="148"/>
        <v>0</v>
      </c>
      <c r="BB146" s="94">
        <f t="shared" ca="1" si="148"/>
        <v>0</v>
      </c>
      <c r="BC146" s="94">
        <f t="shared" ca="1" si="148"/>
        <v>0</v>
      </c>
      <c r="BD146" s="94">
        <f t="shared" ca="1" si="148"/>
        <v>0</v>
      </c>
      <c r="BE146" s="94">
        <f t="shared" ca="1" si="148"/>
        <v>0</v>
      </c>
      <c r="BF146" s="94">
        <f t="shared" ca="1" si="148"/>
        <v>0</v>
      </c>
      <c r="BG146" s="94">
        <f t="shared" ca="1" si="148"/>
        <v>0</v>
      </c>
      <c r="BH146" s="94">
        <f t="shared" ca="1" si="148"/>
        <v>0</v>
      </c>
      <c r="BI146" s="94">
        <f t="shared" ca="1" si="148"/>
        <v>0</v>
      </c>
      <c r="BJ146" s="94">
        <f t="shared" ca="1" si="148"/>
        <v>0</v>
      </c>
      <c r="BK146" s="94">
        <f t="shared" ca="1" si="148"/>
        <v>0</v>
      </c>
      <c r="BL146" s="94">
        <f t="shared" ca="1" si="148"/>
        <v>0</v>
      </c>
      <c r="BM146" s="94">
        <f t="shared" ca="1" si="148"/>
        <v>0</v>
      </c>
      <c r="BN146" s="94">
        <f t="shared" ca="1" si="148"/>
        <v>0</v>
      </c>
      <c r="BO146" s="94">
        <f t="shared" ca="1" si="148"/>
        <v>0</v>
      </c>
      <c r="BP146" s="94">
        <f t="shared" ca="1" si="148"/>
        <v>0</v>
      </c>
      <c r="BQ146" s="94">
        <f t="shared" ca="1" si="148"/>
        <v>0</v>
      </c>
      <c r="BR146" s="94">
        <f t="shared" ca="1" si="148"/>
        <v>0</v>
      </c>
      <c r="BS146" s="94">
        <f t="shared" ca="1" si="148"/>
        <v>0</v>
      </c>
      <c r="BT146" s="94">
        <f t="shared" ca="1" si="148"/>
        <v>0</v>
      </c>
      <c r="BU146" s="94">
        <f t="shared" ref="BU146:DC146" ca="1" si="149">BU$8+BU$9-BU$129</f>
        <v>0</v>
      </c>
      <c r="BV146" s="94">
        <f t="shared" ca="1" si="149"/>
        <v>0</v>
      </c>
      <c r="BW146" s="94">
        <f t="shared" ca="1" si="149"/>
        <v>0</v>
      </c>
      <c r="BX146" s="94">
        <f t="shared" ca="1" si="149"/>
        <v>0</v>
      </c>
      <c r="BY146" s="94">
        <f t="shared" ca="1" si="149"/>
        <v>0</v>
      </c>
      <c r="BZ146" s="94">
        <f t="shared" ca="1" si="149"/>
        <v>0</v>
      </c>
      <c r="CA146" s="94">
        <f t="shared" ca="1" si="149"/>
        <v>0</v>
      </c>
      <c r="CB146" s="94">
        <f t="shared" ca="1" si="149"/>
        <v>0</v>
      </c>
      <c r="CC146" s="94">
        <f t="shared" ca="1" si="149"/>
        <v>0</v>
      </c>
      <c r="CD146" s="94">
        <f t="shared" ca="1" si="149"/>
        <v>0</v>
      </c>
      <c r="CE146" s="94">
        <f t="shared" ca="1" si="149"/>
        <v>0</v>
      </c>
      <c r="CF146" s="94">
        <f t="shared" ca="1" si="149"/>
        <v>0</v>
      </c>
      <c r="CG146" s="94">
        <f t="shared" ca="1" si="149"/>
        <v>0</v>
      </c>
      <c r="CH146" s="94">
        <f t="shared" ca="1" si="149"/>
        <v>0</v>
      </c>
      <c r="CI146" s="94">
        <f t="shared" ca="1" si="149"/>
        <v>0</v>
      </c>
      <c r="CJ146" s="94">
        <f t="shared" ca="1" si="149"/>
        <v>0</v>
      </c>
      <c r="CK146" s="94">
        <f t="shared" ca="1" si="149"/>
        <v>0</v>
      </c>
      <c r="CL146" s="94">
        <f t="shared" ca="1" si="149"/>
        <v>0</v>
      </c>
      <c r="CM146" s="94">
        <f t="shared" ca="1" si="149"/>
        <v>0</v>
      </c>
      <c r="CN146" s="94">
        <f t="shared" ca="1" si="149"/>
        <v>0</v>
      </c>
      <c r="CO146" s="94">
        <f t="shared" ca="1" si="149"/>
        <v>0</v>
      </c>
      <c r="CP146" s="94">
        <f t="shared" ca="1" si="149"/>
        <v>0</v>
      </c>
      <c r="CQ146" s="94">
        <f t="shared" ca="1" si="149"/>
        <v>0</v>
      </c>
      <c r="CR146" s="94">
        <f t="shared" ca="1" si="149"/>
        <v>0</v>
      </c>
      <c r="CS146" s="94">
        <f t="shared" ca="1" si="149"/>
        <v>0</v>
      </c>
      <c r="CT146" s="94">
        <f t="shared" ca="1" si="149"/>
        <v>0</v>
      </c>
      <c r="CU146" s="94">
        <f t="shared" ca="1" si="149"/>
        <v>0</v>
      </c>
      <c r="CV146" s="94">
        <f t="shared" ca="1" si="149"/>
        <v>0</v>
      </c>
      <c r="CW146" s="94">
        <f t="shared" ca="1" si="149"/>
        <v>0</v>
      </c>
      <c r="CX146" s="94">
        <f t="shared" ca="1" si="149"/>
        <v>0</v>
      </c>
      <c r="CY146" s="94">
        <f t="shared" ca="1" si="149"/>
        <v>0</v>
      </c>
      <c r="CZ146" s="94">
        <f t="shared" ca="1" si="149"/>
        <v>0</v>
      </c>
      <c r="DA146" s="94">
        <f t="shared" ca="1" si="149"/>
        <v>0</v>
      </c>
      <c r="DB146" s="94">
        <f t="shared" ca="1" si="149"/>
        <v>0</v>
      </c>
      <c r="DC146" s="26">
        <f t="shared" ca="1" si="149"/>
        <v>0</v>
      </c>
    </row>
    <row r="147" spans="1:110" ht="15" hidden="1" customHeight="1">
      <c r="B147" s="236" t="s">
        <v>220</v>
      </c>
      <c r="C147" s="249" t="s">
        <v>221</v>
      </c>
      <c r="D147" s="250"/>
      <c r="E147" s="251"/>
      <c r="F147" s="314">
        <f ca="1">H147+NPV(SD,I147:INDEX(I147:DC147,PAL))</f>
        <v>5918613.9707765309</v>
      </c>
      <c r="G147" s="315">
        <f ca="1">SUMIF($H$5:$DC$5,"&lt;="&amp;PAL,$H147:$DC147)</f>
        <v>15212178.512396699</v>
      </c>
      <c r="H147" s="314">
        <f ca="1">H$103-H$130</f>
        <v>0</v>
      </c>
      <c r="I147" s="311">
        <f t="shared" ref="I147:BT147" ca="1" si="150">I$103-I$130</f>
        <v>0</v>
      </c>
      <c r="J147" s="311">
        <f t="shared" ca="1" si="150"/>
        <v>0</v>
      </c>
      <c r="K147" s="311">
        <f t="shared" ca="1" si="150"/>
        <v>0</v>
      </c>
      <c r="L147" s="311">
        <f t="shared" ca="1" si="150"/>
        <v>0</v>
      </c>
      <c r="M147" s="311">
        <f t="shared" ca="1" si="150"/>
        <v>0</v>
      </c>
      <c r="N147" s="311">
        <f t="shared" ca="1" si="150"/>
        <v>0</v>
      </c>
      <c r="O147" s="311">
        <f t="shared" ca="1" si="150"/>
        <v>0</v>
      </c>
      <c r="P147" s="311">
        <f t="shared" ca="1" si="150"/>
        <v>136985.95041322315</v>
      </c>
      <c r="Q147" s="311">
        <f t="shared" ca="1" si="150"/>
        <v>136985.95041322315</v>
      </c>
      <c r="R147" s="311">
        <f t="shared" ca="1" si="150"/>
        <v>139549.58677685951</v>
      </c>
      <c r="S147" s="311">
        <f t="shared" ca="1" si="150"/>
        <v>280450.41322314052</v>
      </c>
      <c r="T147" s="311">
        <f t="shared" ca="1" si="150"/>
        <v>422832.23140495864</v>
      </c>
      <c r="U147" s="311">
        <f t="shared" ca="1" si="150"/>
        <v>489233.88429752068</v>
      </c>
      <c r="V147" s="311">
        <f t="shared" ca="1" si="150"/>
        <v>907076.03305785125</v>
      </c>
      <c r="W147" s="311">
        <f t="shared" ca="1" si="150"/>
        <v>907076.03305785125</v>
      </c>
      <c r="X147" s="311">
        <f t="shared" ca="1" si="150"/>
        <v>907076.03305785125</v>
      </c>
      <c r="Y147" s="311">
        <f t="shared" ca="1" si="150"/>
        <v>907076.03305785125</v>
      </c>
      <c r="Z147" s="311">
        <f t="shared" ca="1" si="150"/>
        <v>907076.03305785125</v>
      </c>
      <c r="AA147" s="311">
        <f t="shared" ca="1" si="150"/>
        <v>907076.03305785125</v>
      </c>
      <c r="AB147" s="311">
        <f t="shared" ca="1" si="150"/>
        <v>907076.03305785125</v>
      </c>
      <c r="AC147" s="311">
        <f t="shared" ca="1" si="150"/>
        <v>907076.03305785125</v>
      </c>
      <c r="AD147" s="311">
        <f t="shared" ca="1" si="150"/>
        <v>907076.03305785125</v>
      </c>
      <c r="AE147" s="311">
        <f t="shared" ca="1" si="150"/>
        <v>907076.03305785125</v>
      </c>
      <c r="AF147" s="311">
        <f t="shared" ca="1" si="150"/>
        <v>907076.03305785125</v>
      </c>
      <c r="AG147" s="311">
        <f t="shared" ca="1" si="150"/>
        <v>907076.03305785125</v>
      </c>
      <c r="AH147" s="311">
        <f t="shared" ca="1" si="150"/>
        <v>907076.03305785125</v>
      </c>
      <c r="AI147" s="311">
        <f t="shared" ca="1" si="150"/>
        <v>907076.03305785125</v>
      </c>
      <c r="AJ147" s="311">
        <f t="shared" ca="1" si="150"/>
        <v>907076.03305785125</v>
      </c>
      <c r="AK147" s="311">
        <f t="shared" ca="1" si="150"/>
        <v>0</v>
      </c>
      <c r="AL147" s="311">
        <f t="shared" ca="1" si="150"/>
        <v>0</v>
      </c>
      <c r="AM147" s="311">
        <f t="shared" ca="1" si="150"/>
        <v>0</v>
      </c>
      <c r="AN147" s="311">
        <f t="shared" ca="1" si="150"/>
        <v>0</v>
      </c>
      <c r="AO147" s="311">
        <f t="shared" ca="1" si="150"/>
        <v>0</v>
      </c>
      <c r="AP147" s="311">
        <f t="shared" ca="1" si="150"/>
        <v>0</v>
      </c>
      <c r="AQ147" s="311">
        <f t="shared" ca="1" si="150"/>
        <v>0</v>
      </c>
      <c r="AR147" s="311">
        <f t="shared" ca="1" si="150"/>
        <v>0</v>
      </c>
      <c r="AS147" s="311">
        <f t="shared" ca="1" si="150"/>
        <v>0</v>
      </c>
      <c r="AT147" s="311">
        <f t="shared" ca="1" si="150"/>
        <v>0</v>
      </c>
      <c r="AU147" s="311">
        <f t="shared" ca="1" si="150"/>
        <v>0</v>
      </c>
      <c r="AV147" s="311">
        <f t="shared" ca="1" si="150"/>
        <v>0</v>
      </c>
      <c r="AW147" s="311">
        <f t="shared" ca="1" si="150"/>
        <v>0</v>
      </c>
      <c r="AX147" s="311">
        <f t="shared" ca="1" si="150"/>
        <v>0</v>
      </c>
      <c r="AY147" s="311">
        <f t="shared" ca="1" si="150"/>
        <v>0</v>
      </c>
      <c r="AZ147" s="311">
        <f t="shared" ca="1" si="150"/>
        <v>0</v>
      </c>
      <c r="BA147" s="311">
        <f t="shared" ca="1" si="150"/>
        <v>0</v>
      </c>
      <c r="BB147" s="311">
        <f t="shared" ca="1" si="150"/>
        <v>0</v>
      </c>
      <c r="BC147" s="311">
        <f t="shared" ca="1" si="150"/>
        <v>0</v>
      </c>
      <c r="BD147" s="311">
        <f t="shared" ca="1" si="150"/>
        <v>0</v>
      </c>
      <c r="BE147" s="311">
        <f t="shared" ca="1" si="150"/>
        <v>0</v>
      </c>
      <c r="BF147" s="311">
        <f t="shared" ca="1" si="150"/>
        <v>0</v>
      </c>
      <c r="BG147" s="311">
        <f t="shared" ca="1" si="150"/>
        <v>0</v>
      </c>
      <c r="BH147" s="311">
        <f t="shared" ca="1" si="150"/>
        <v>0</v>
      </c>
      <c r="BI147" s="311">
        <f t="shared" ca="1" si="150"/>
        <v>0</v>
      </c>
      <c r="BJ147" s="311">
        <f t="shared" ca="1" si="150"/>
        <v>0</v>
      </c>
      <c r="BK147" s="311">
        <f t="shared" ca="1" si="150"/>
        <v>0</v>
      </c>
      <c r="BL147" s="311">
        <f t="shared" ca="1" si="150"/>
        <v>0</v>
      </c>
      <c r="BM147" s="311">
        <f t="shared" ca="1" si="150"/>
        <v>0</v>
      </c>
      <c r="BN147" s="311">
        <f t="shared" ca="1" si="150"/>
        <v>0</v>
      </c>
      <c r="BO147" s="311">
        <f t="shared" ca="1" si="150"/>
        <v>0</v>
      </c>
      <c r="BP147" s="311">
        <f t="shared" ca="1" si="150"/>
        <v>0</v>
      </c>
      <c r="BQ147" s="311">
        <f t="shared" ca="1" si="150"/>
        <v>0</v>
      </c>
      <c r="BR147" s="311">
        <f t="shared" ca="1" si="150"/>
        <v>0</v>
      </c>
      <c r="BS147" s="311">
        <f t="shared" ca="1" si="150"/>
        <v>0</v>
      </c>
      <c r="BT147" s="311">
        <f t="shared" ca="1" si="150"/>
        <v>0</v>
      </c>
      <c r="BU147" s="311">
        <f t="shared" ref="BU147:DC147" ca="1" si="151">BU$103-BU$130</f>
        <v>0</v>
      </c>
      <c r="BV147" s="311">
        <f t="shared" ca="1" si="151"/>
        <v>0</v>
      </c>
      <c r="BW147" s="311">
        <f t="shared" ca="1" si="151"/>
        <v>0</v>
      </c>
      <c r="BX147" s="311">
        <f t="shared" ca="1" si="151"/>
        <v>0</v>
      </c>
      <c r="BY147" s="311">
        <f t="shared" ca="1" si="151"/>
        <v>0</v>
      </c>
      <c r="BZ147" s="311">
        <f t="shared" ca="1" si="151"/>
        <v>0</v>
      </c>
      <c r="CA147" s="311">
        <f t="shared" ca="1" si="151"/>
        <v>0</v>
      </c>
      <c r="CB147" s="311">
        <f t="shared" ca="1" si="151"/>
        <v>0</v>
      </c>
      <c r="CC147" s="311">
        <f t="shared" ca="1" si="151"/>
        <v>0</v>
      </c>
      <c r="CD147" s="311">
        <f t="shared" ca="1" si="151"/>
        <v>0</v>
      </c>
      <c r="CE147" s="311">
        <f t="shared" ca="1" si="151"/>
        <v>0</v>
      </c>
      <c r="CF147" s="311">
        <f t="shared" ca="1" si="151"/>
        <v>0</v>
      </c>
      <c r="CG147" s="311">
        <f t="shared" ca="1" si="151"/>
        <v>0</v>
      </c>
      <c r="CH147" s="311">
        <f t="shared" ca="1" si="151"/>
        <v>0</v>
      </c>
      <c r="CI147" s="311">
        <f t="shared" ca="1" si="151"/>
        <v>0</v>
      </c>
      <c r="CJ147" s="311">
        <f t="shared" ca="1" si="151"/>
        <v>0</v>
      </c>
      <c r="CK147" s="311">
        <f t="shared" ca="1" si="151"/>
        <v>0</v>
      </c>
      <c r="CL147" s="311">
        <f t="shared" ca="1" si="151"/>
        <v>0</v>
      </c>
      <c r="CM147" s="311">
        <f t="shared" ca="1" si="151"/>
        <v>0</v>
      </c>
      <c r="CN147" s="311">
        <f t="shared" ca="1" si="151"/>
        <v>0</v>
      </c>
      <c r="CO147" s="311">
        <f t="shared" ca="1" si="151"/>
        <v>0</v>
      </c>
      <c r="CP147" s="311">
        <f t="shared" ca="1" si="151"/>
        <v>0</v>
      </c>
      <c r="CQ147" s="311">
        <f t="shared" ca="1" si="151"/>
        <v>0</v>
      </c>
      <c r="CR147" s="311">
        <f t="shared" ca="1" si="151"/>
        <v>0</v>
      </c>
      <c r="CS147" s="311">
        <f t="shared" ca="1" si="151"/>
        <v>0</v>
      </c>
      <c r="CT147" s="311">
        <f t="shared" ca="1" si="151"/>
        <v>0</v>
      </c>
      <c r="CU147" s="311">
        <f t="shared" ca="1" si="151"/>
        <v>0</v>
      </c>
      <c r="CV147" s="311">
        <f t="shared" ca="1" si="151"/>
        <v>0</v>
      </c>
      <c r="CW147" s="311">
        <f t="shared" ca="1" si="151"/>
        <v>0</v>
      </c>
      <c r="CX147" s="311">
        <f t="shared" ca="1" si="151"/>
        <v>0</v>
      </c>
      <c r="CY147" s="311">
        <f t="shared" ca="1" si="151"/>
        <v>0</v>
      </c>
      <c r="CZ147" s="311">
        <f t="shared" ca="1" si="151"/>
        <v>0</v>
      </c>
      <c r="DA147" s="311">
        <f t="shared" ca="1" si="151"/>
        <v>0</v>
      </c>
      <c r="DB147" s="311">
        <f t="shared" ca="1" si="151"/>
        <v>0</v>
      </c>
      <c r="DC147" s="315">
        <f t="shared" ca="1" si="151"/>
        <v>0</v>
      </c>
    </row>
    <row r="148" spans="1:110" ht="15" hidden="1" customHeight="1">
      <c r="B148" s="236" t="s">
        <v>222</v>
      </c>
      <c r="C148" s="249" t="s">
        <v>161</v>
      </c>
      <c r="D148" s="250"/>
      <c r="E148" s="251"/>
      <c r="F148" s="318">
        <f ca="1">H148+NPV(FD,I148:INDEX(I148:DC148,PAL))</f>
        <v>0</v>
      </c>
      <c r="G148" s="315">
        <f ca="1">SUMIF($H$5:$DC$5,"&lt;="&amp;PAL,$H148:$DC148)</f>
        <v>0</v>
      </c>
      <c r="H148" s="314">
        <f ca="1">SUM(H$23,H$36,H$49,H$63,H$76,H$89,H$102)</f>
        <v>0</v>
      </c>
      <c r="I148" s="311">
        <f t="shared" ref="I148:BT148" ca="1" si="152">SUM(I$23,I$36,I$49,I$63,I$76,I$89,I$102)</f>
        <v>0</v>
      </c>
      <c r="J148" s="311">
        <f t="shared" ca="1" si="152"/>
        <v>0</v>
      </c>
      <c r="K148" s="311">
        <f t="shared" ca="1" si="152"/>
        <v>0</v>
      </c>
      <c r="L148" s="311">
        <f t="shared" ca="1" si="152"/>
        <v>0</v>
      </c>
      <c r="M148" s="311">
        <f t="shared" ca="1" si="152"/>
        <v>0</v>
      </c>
      <c r="N148" s="311">
        <f t="shared" ca="1" si="152"/>
        <v>0</v>
      </c>
      <c r="O148" s="311">
        <f t="shared" ca="1" si="152"/>
        <v>0</v>
      </c>
      <c r="P148" s="311">
        <f t="shared" ca="1" si="152"/>
        <v>0</v>
      </c>
      <c r="Q148" s="311">
        <f t="shared" ca="1" si="152"/>
        <v>0</v>
      </c>
      <c r="R148" s="311">
        <f t="shared" ca="1" si="152"/>
        <v>0</v>
      </c>
      <c r="S148" s="311">
        <f t="shared" ca="1" si="152"/>
        <v>0</v>
      </c>
      <c r="T148" s="311">
        <f t="shared" ca="1" si="152"/>
        <v>0</v>
      </c>
      <c r="U148" s="311">
        <f t="shared" ca="1" si="152"/>
        <v>0</v>
      </c>
      <c r="V148" s="311">
        <f t="shared" ca="1" si="152"/>
        <v>0</v>
      </c>
      <c r="W148" s="311">
        <f t="shared" ca="1" si="152"/>
        <v>0</v>
      </c>
      <c r="X148" s="311">
        <f t="shared" ca="1" si="152"/>
        <v>0</v>
      </c>
      <c r="Y148" s="311">
        <f t="shared" ca="1" si="152"/>
        <v>0</v>
      </c>
      <c r="Z148" s="311">
        <f t="shared" ca="1" si="152"/>
        <v>0</v>
      </c>
      <c r="AA148" s="311">
        <f t="shared" ca="1" si="152"/>
        <v>0</v>
      </c>
      <c r="AB148" s="311">
        <f t="shared" ca="1" si="152"/>
        <v>0</v>
      </c>
      <c r="AC148" s="311">
        <f t="shared" ca="1" si="152"/>
        <v>0</v>
      </c>
      <c r="AD148" s="311">
        <f t="shared" ca="1" si="152"/>
        <v>0</v>
      </c>
      <c r="AE148" s="311">
        <f t="shared" ca="1" si="152"/>
        <v>0</v>
      </c>
      <c r="AF148" s="311">
        <f t="shared" ca="1" si="152"/>
        <v>0</v>
      </c>
      <c r="AG148" s="311">
        <f t="shared" ca="1" si="152"/>
        <v>0</v>
      </c>
      <c r="AH148" s="311">
        <f t="shared" ca="1" si="152"/>
        <v>0</v>
      </c>
      <c r="AI148" s="311">
        <f t="shared" ca="1" si="152"/>
        <v>0</v>
      </c>
      <c r="AJ148" s="311">
        <f t="shared" ca="1" si="152"/>
        <v>0</v>
      </c>
      <c r="AK148" s="311">
        <f t="shared" ca="1" si="152"/>
        <v>0</v>
      </c>
      <c r="AL148" s="311">
        <f t="shared" ca="1" si="152"/>
        <v>0</v>
      </c>
      <c r="AM148" s="311">
        <f t="shared" ca="1" si="152"/>
        <v>0</v>
      </c>
      <c r="AN148" s="311">
        <f t="shared" ca="1" si="152"/>
        <v>0</v>
      </c>
      <c r="AO148" s="311">
        <f t="shared" ca="1" si="152"/>
        <v>0</v>
      </c>
      <c r="AP148" s="311">
        <f t="shared" ca="1" si="152"/>
        <v>0</v>
      </c>
      <c r="AQ148" s="311">
        <f t="shared" ca="1" si="152"/>
        <v>0</v>
      </c>
      <c r="AR148" s="311">
        <f t="shared" ca="1" si="152"/>
        <v>0</v>
      </c>
      <c r="AS148" s="311">
        <f t="shared" ca="1" si="152"/>
        <v>0</v>
      </c>
      <c r="AT148" s="311">
        <f t="shared" ca="1" si="152"/>
        <v>0</v>
      </c>
      <c r="AU148" s="311">
        <f t="shared" ca="1" si="152"/>
        <v>0</v>
      </c>
      <c r="AV148" s="311">
        <f t="shared" ca="1" si="152"/>
        <v>0</v>
      </c>
      <c r="AW148" s="311">
        <f t="shared" ca="1" si="152"/>
        <v>0</v>
      </c>
      <c r="AX148" s="311">
        <f t="shared" ca="1" si="152"/>
        <v>0</v>
      </c>
      <c r="AY148" s="311">
        <f t="shared" ca="1" si="152"/>
        <v>0</v>
      </c>
      <c r="AZ148" s="311">
        <f t="shared" ca="1" si="152"/>
        <v>0</v>
      </c>
      <c r="BA148" s="311">
        <f t="shared" ca="1" si="152"/>
        <v>0</v>
      </c>
      <c r="BB148" s="311">
        <f t="shared" ca="1" si="152"/>
        <v>0</v>
      </c>
      <c r="BC148" s="311">
        <f t="shared" ca="1" si="152"/>
        <v>0</v>
      </c>
      <c r="BD148" s="311">
        <f t="shared" ca="1" si="152"/>
        <v>0</v>
      </c>
      <c r="BE148" s="311">
        <f t="shared" ca="1" si="152"/>
        <v>0</v>
      </c>
      <c r="BF148" s="311">
        <f t="shared" ca="1" si="152"/>
        <v>0</v>
      </c>
      <c r="BG148" s="311">
        <f t="shared" ca="1" si="152"/>
        <v>0</v>
      </c>
      <c r="BH148" s="311">
        <f t="shared" ca="1" si="152"/>
        <v>0</v>
      </c>
      <c r="BI148" s="311">
        <f t="shared" ca="1" si="152"/>
        <v>0</v>
      </c>
      <c r="BJ148" s="311">
        <f t="shared" ca="1" si="152"/>
        <v>0</v>
      </c>
      <c r="BK148" s="311">
        <f t="shared" ca="1" si="152"/>
        <v>0</v>
      </c>
      <c r="BL148" s="311">
        <f t="shared" ca="1" si="152"/>
        <v>0</v>
      </c>
      <c r="BM148" s="311">
        <f t="shared" ca="1" si="152"/>
        <v>0</v>
      </c>
      <c r="BN148" s="311">
        <f t="shared" ca="1" si="152"/>
        <v>0</v>
      </c>
      <c r="BO148" s="311">
        <f t="shared" ca="1" si="152"/>
        <v>0</v>
      </c>
      <c r="BP148" s="311">
        <f t="shared" ca="1" si="152"/>
        <v>0</v>
      </c>
      <c r="BQ148" s="311">
        <f t="shared" ca="1" si="152"/>
        <v>0</v>
      </c>
      <c r="BR148" s="311">
        <f t="shared" ca="1" si="152"/>
        <v>0</v>
      </c>
      <c r="BS148" s="311">
        <f t="shared" ca="1" si="152"/>
        <v>0</v>
      </c>
      <c r="BT148" s="311">
        <f t="shared" ca="1" si="152"/>
        <v>0</v>
      </c>
      <c r="BU148" s="311">
        <f t="shared" ref="BU148:DC148" ca="1" si="153">SUM(BU$23,BU$36,BU$49,BU$63,BU$76,BU$89,BU$102)</f>
        <v>0</v>
      </c>
      <c r="BV148" s="311">
        <f t="shared" ca="1" si="153"/>
        <v>0</v>
      </c>
      <c r="BW148" s="311">
        <f t="shared" ca="1" si="153"/>
        <v>0</v>
      </c>
      <c r="BX148" s="311">
        <f t="shared" ca="1" si="153"/>
        <v>0</v>
      </c>
      <c r="BY148" s="311">
        <f t="shared" ca="1" si="153"/>
        <v>0</v>
      </c>
      <c r="BZ148" s="311">
        <f t="shared" ca="1" si="153"/>
        <v>0</v>
      </c>
      <c r="CA148" s="311">
        <f t="shared" ca="1" si="153"/>
        <v>0</v>
      </c>
      <c r="CB148" s="311">
        <f t="shared" ca="1" si="153"/>
        <v>0</v>
      </c>
      <c r="CC148" s="311">
        <f t="shared" ca="1" si="153"/>
        <v>0</v>
      </c>
      <c r="CD148" s="311">
        <f t="shared" ca="1" si="153"/>
        <v>0</v>
      </c>
      <c r="CE148" s="311">
        <f t="shared" ca="1" si="153"/>
        <v>0</v>
      </c>
      <c r="CF148" s="311">
        <f t="shared" ca="1" si="153"/>
        <v>0</v>
      </c>
      <c r="CG148" s="311">
        <f t="shared" ca="1" si="153"/>
        <v>0</v>
      </c>
      <c r="CH148" s="311">
        <f t="shared" ca="1" si="153"/>
        <v>0</v>
      </c>
      <c r="CI148" s="311">
        <f t="shared" ca="1" si="153"/>
        <v>0</v>
      </c>
      <c r="CJ148" s="311">
        <f t="shared" ca="1" si="153"/>
        <v>0</v>
      </c>
      <c r="CK148" s="311">
        <f t="shared" ca="1" si="153"/>
        <v>0</v>
      </c>
      <c r="CL148" s="311">
        <f t="shared" ca="1" si="153"/>
        <v>0</v>
      </c>
      <c r="CM148" s="311">
        <f t="shared" ca="1" si="153"/>
        <v>0</v>
      </c>
      <c r="CN148" s="311">
        <f t="shared" ca="1" si="153"/>
        <v>0</v>
      </c>
      <c r="CO148" s="311">
        <f t="shared" ca="1" si="153"/>
        <v>0</v>
      </c>
      <c r="CP148" s="311">
        <f t="shared" ca="1" si="153"/>
        <v>0</v>
      </c>
      <c r="CQ148" s="311">
        <f t="shared" ca="1" si="153"/>
        <v>0</v>
      </c>
      <c r="CR148" s="311">
        <f t="shared" ca="1" si="153"/>
        <v>0</v>
      </c>
      <c r="CS148" s="311">
        <f t="shared" ca="1" si="153"/>
        <v>0</v>
      </c>
      <c r="CT148" s="311">
        <f t="shared" ca="1" si="153"/>
        <v>0</v>
      </c>
      <c r="CU148" s="311">
        <f t="shared" ca="1" si="153"/>
        <v>0</v>
      </c>
      <c r="CV148" s="311">
        <f t="shared" ca="1" si="153"/>
        <v>0</v>
      </c>
      <c r="CW148" s="311">
        <f t="shared" ca="1" si="153"/>
        <v>0</v>
      </c>
      <c r="CX148" s="311">
        <f t="shared" ca="1" si="153"/>
        <v>0</v>
      </c>
      <c r="CY148" s="311">
        <f t="shared" ca="1" si="153"/>
        <v>0</v>
      </c>
      <c r="CZ148" s="311">
        <f t="shared" ca="1" si="153"/>
        <v>0</v>
      </c>
      <c r="DA148" s="311">
        <f t="shared" ca="1" si="153"/>
        <v>0</v>
      </c>
      <c r="DB148" s="311">
        <f t="shared" ca="1" si="153"/>
        <v>0</v>
      </c>
      <c r="DC148" s="315">
        <f t="shared" ca="1" si="153"/>
        <v>0</v>
      </c>
    </row>
    <row r="149" spans="1:110" ht="15" hidden="1" customHeight="1">
      <c r="B149" s="236" t="s">
        <v>223</v>
      </c>
      <c r="C149" s="249" t="s">
        <v>224</v>
      </c>
      <c r="D149" s="250"/>
      <c r="E149" s="251"/>
      <c r="F149" s="318">
        <f ca="1">H149+NPV(SD,I149:INDEX(I149:DC149,PAL))</f>
        <v>0</v>
      </c>
      <c r="G149" s="315">
        <f ca="1">SUMIF($H$5:$DC$5,"&lt;="&amp;PAL,$H149:$DC149)</f>
        <v>0</v>
      </c>
      <c r="H149" s="314">
        <f ca="1">H148-SUMPRODUCT(H$23:H$102,$DH$23:$DH$102)</f>
        <v>0</v>
      </c>
      <c r="I149" s="311">
        <f t="shared" ref="I149:BT149" ca="1" si="154">I148-SUMPRODUCT(I$23:I$102,$DH$23:$DH$102)</f>
        <v>0</v>
      </c>
      <c r="J149" s="311">
        <f t="shared" ca="1" si="154"/>
        <v>0</v>
      </c>
      <c r="K149" s="311">
        <f t="shared" ca="1" si="154"/>
        <v>0</v>
      </c>
      <c r="L149" s="311">
        <f t="shared" ca="1" si="154"/>
        <v>0</v>
      </c>
      <c r="M149" s="311">
        <f t="shared" ca="1" si="154"/>
        <v>0</v>
      </c>
      <c r="N149" s="311">
        <f t="shared" ca="1" si="154"/>
        <v>0</v>
      </c>
      <c r="O149" s="311">
        <f t="shared" ca="1" si="154"/>
        <v>0</v>
      </c>
      <c r="P149" s="311">
        <f t="shared" ca="1" si="154"/>
        <v>0</v>
      </c>
      <c r="Q149" s="311">
        <f t="shared" ca="1" si="154"/>
        <v>0</v>
      </c>
      <c r="R149" s="311">
        <f t="shared" ca="1" si="154"/>
        <v>0</v>
      </c>
      <c r="S149" s="311">
        <f t="shared" ca="1" si="154"/>
        <v>0</v>
      </c>
      <c r="T149" s="311">
        <f t="shared" ca="1" si="154"/>
        <v>0</v>
      </c>
      <c r="U149" s="311">
        <f t="shared" ca="1" si="154"/>
        <v>0</v>
      </c>
      <c r="V149" s="311">
        <f t="shared" ca="1" si="154"/>
        <v>0</v>
      </c>
      <c r="W149" s="311">
        <f t="shared" ca="1" si="154"/>
        <v>0</v>
      </c>
      <c r="X149" s="311">
        <f t="shared" ca="1" si="154"/>
        <v>0</v>
      </c>
      <c r="Y149" s="311">
        <f t="shared" ca="1" si="154"/>
        <v>0</v>
      </c>
      <c r="Z149" s="311">
        <f t="shared" ca="1" si="154"/>
        <v>0</v>
      </c>
      <c r="AA149" s="311">
        <f t="shared" ca="1" si="154"/>
        <v>0</v>
      </c>
      <c r="AB149" s="311">
        <f t="shared" ca="1" si="154"/>
        <v>0</v>
      </c>
      <c r="AC149" s="311">
        <f t="shared" ca="1" si="154"/>
        <v>0</v>
      </c>
      <c r="AD149" s="311">
        <f t="shared" ca="1" si="154"/>
        <v>0</v>
      </c>
      <c r="AE149" s="311">
        <f t="shared" ca="1" si="154"/>
        <v>0</v>
      </c>
      <c r="AF149" s="311">
        <f t="shared" ca="1" si="154"/>
        <v>0</v>
      </c>
      <c r="AG149" s="311">
        <f t="shared" ca="1" si="154"/>
        <v>0</v>
      </c>
      <c r="AH149" s="311">
        <f t="shared" ca="1" si="154"/>
        <v>0</v>
      </c>
      <c r="AI149" s="311">
        <f t="shared" ca="1" si="154"/>
        <v>0</v>
      </c>
      <c r="AJ149" s="311">
        <f t="shared" ca="1" si="154"/>
        <v>0</v>
      </c>
      <c r="AK149" s="311">
        <f t="shared" ca="1" si="154"/>
        <v>0</v>
      </c>
      <c r="AL149" s="311">
        <f t="shared" ca="1" si="154"/>
        <v>0</v>
      </c>
      <c r="AM149" s="311">
        <f t="shared" ca="1" si="154"/>
        <v>0</v>
      </c>
      <c r="AN149" s="311">
        <f t="shared" ca="1" si="154"/>
        <v>0</v>
      </c>
      <c r="AO149" s="311">
        <f t="shared" ca="1" si="154"/>
        <v>0</v>
      </c>
      <c r="AP149" s="311">
        <f t="shared" ca="1" si="154"/>
        <v>0</v>
      </c>
      <c r="AQ149" s="311">
        <f t="shared" ca="1" si="154"/>
        <v>0</v>
      </c>
      <c r="AR149" s="311">
        <f t="shared" ca="1" si="154"/>
        <v>0</v>
      </c>
      <c r="AS149" s="311">
        <f t="shared" ca="1" si="154"/>
        <v>0</v>
      </c>
      <c r="AT149" s="311">
        <f t="shared" ca="1" si="154"/>
        <v>0</v>
      </c>
      <c r="AU149" s="311">
        <f t="shared" ca="1" si="154"/>
        <v>0</v>
      </c>
      <c r="AV149" s="311">
        <f t="shared" ca="1" si="154"/>
        <v>0</v>
      </c>
      <c r="AW149" s="311">
        <f t="shared" ca="1" si="154"/>
        <v>0</v>
      </c>
      <c r="AX149" s="311">
        <f t="shared" ca="1" si="154"/>
        <v>0</v>
      </c>
      <c r="AY149" s="311">
        <f t="shared" ca="1" si="154"/>
        <v>0</v>
      </c>
      <c r="AZ149" s="311">
        <f t="shared" ca="1" si="154"/>
        <v>0</v>
      </c>
      <c r="BA149" s="311">
        <f t="shared" ca="1" si="154"/>
        <v>0</v>
      </c>
      <c r="BB149" s="311">
        <f t="shared" ca="1" si="154"/>
        <v>0</v>
      </c>
      <c r="BC149" s="311">
        <f t="shared" ca="1" si="154"/>
        <v>0</v>
      </c>
      <c r="BD149" s="311">
        <f t="shared" ca="1" si="154"/>
        <v>0</v>
      </c>
      <c r="BE149" s="311">
        <f t="shared" ca="1" si="154"/>
        <v>0</v>
      </c>
      <c r="BF149" s="311">
        <f t="shared" ca="1" si="154"/>
        <v>0</v>
      </c>
      <c r="BG149" s="311">
        <f t="shared" ca="1" si="154"/>
        <v>0</v>
      </c>
      <c r="BH149" s="311">
        <f t="shared" ca="1" si="154"/>
        <v>0</v>
      </c>
      <c r="BI149" s="311">
        <f t="shared" ca="1" si="154"/>
        <v>0</v>
      </c>
      <c r="BJ149" s="311">
        <f t="shared" ca="1" si="154"/>
        <v>0</v>
      </c>
      <c r="BK149" s="311">
        <f t="shared" ca="1" si="154"/>
        <v>0</v>
      </c>
      <c r="BL149" s="311">
        <f t="shared" ca="1" si="154"/>
        <v>0</v>
      </c>
      <c r="BM149" s="311">
        <f t="shared" ca="1" si="154"/>
        <v>0</v>
      </c>
      <c r="BN149" s="311">
        <f t="shared" ca="1" si="154"/>
        <v>0</v>
      </c>
      <c r="BO149" s="311">
        <f t="shared" ca="1" si="154"/>
        <v>0</v>
      </c>
      <c r="BP149" s="311">
        <f t="shared" ca="1" si="154"/>
        <v>0</v>
      </c>
      <c r="BQ149" s="311">
        <f t="shared" ca="1" si="154"/>
        <v>0</v>
      </c>
      <c r="BR149" s="311">
        <f t="shared" ca="1" si="154"/>
        <v>0</v>
      </c>
      <c r="BS149" s="311">
        <f t="shared" ca="1" si="154"/>
        <v>0</v>
      </c>
      <c r="BT149" s="311">
        <f t="shared" ca="1" si="154"/>
        <v>0</v>
      </c>
      <c r="BU149" s="311">
        <f t="shared" ref="BU149:DC149" ca="1" si="155">BU148-SUMPRODUCT(BU$23:BU$102,$DH$23:$DH$102)</f>
        <v>0</v>
      </c>
      <c r="BV149" s="311">
        <f t="shared" ca="1" si="155"/>
        <v>0</v>
      </c>
      <c r="BW149" s="311">
        <f t="shared" ca="1" si="155"/>
        <v>0</v>
      </c>
      <c r="BX149" s="311">
        <f t="shared" ca="1" si="155"/>
        <v>0</v>
      </c>
      <c r="BY149" s="311">
        <f t="shared" ca="1" si="155"/>
        <v>0</v>
      </c>
      <c r="BZ149" s="311">
        <f t="shared" ca="1" si="155"/>
        <v>0</v>
      </c>
      <c r="CA149" s="311">
        <f t="shared" ca="1" si="155"/>
        <v>0</v>
      </c>
      <c r="CB149" s="311">
        <f t="shared" ca="1" si="155"/>
        <v>0</v>
      </c>
      <c r="CC149" s="311">
        <f t="shared" ca="1" si="155"/>
        <v>0</v>
      </c>
      <c r="CD149" s="311">
        <f t="shared" ca="1" si="155"/>
        <v>0</v>
      </c>
      <c r="CE149" s="311">
        <f t="shared" ca="1" si="155"/>
        <v>0</v>
      </c>
      <c r="CF149" s="311">
        <f t="shared" ca="1" si="155"/>
        <v>0</v>
      </c>
      <c r="CG149" s="311">
        <f t="shared" ca="1" si="155"/>
        <v>0</v>
      </c>
      <c r="CH149" s="311">
        <f t="shared" ca="1" si="155"/>
        <v>0</v>
      </c>
      <c r="CI149" s="311">
        <f t="shared" ca="1" si="155"/>
        <v>0</v>
      </c>
      <c r="CJ149" s="311">
        <f t="shared" ca="1" si="155"/>
        <v>0</v>
      </c>
      <c r="CK149" s="311">
        <f t="shared" ca="1" si="155"/>
        <v>0</v>
      </c>
      <c r="CL149" s="311">
        <f t="shared" ca="1" si="155"/>
        <v>0</v>
      </c>
      <c r="CM149" s="311">
        <f t="shared" ca="1" si="155"/>
        <v>0</v>
      </c>
      <c r="CN149" s="311">
        <f t="shared" ca="1" si="155"/>
        <v>0</v>
      </c>
      <c r="CO149" s="311">
        <f t="shared" ca="1" si="155"/>
        <v>0</v>
      </c>
      <c r="CP149" s="311">
        <f t="shared" ca="1" si="155"/>
        <v>0</v>
      </c>
      <c r="CQ149" s="311">
        <f t="shared" ca="1" si="155"/>
        <v>0</v>
      </c>
      <c r="CR149" s="311">
        <f t="shared" ca="1" si="155"/>
        <v>0</v>
      </c>
      <c r="CS149" s="311">
        <f t="shared" ca="1" si="155"/>
        <v>0</v>
      </c>
      <c r="CT149" s="311">
        <f t="shared" ca="1" si="155"/>
        <v>0</v>
      </c>
      <c r="CU149" s="311">
        <f t="shared" ca="1" si="155"/>
        <v>0</v>
      </c>
      <c r="CV149" s="311">
        <f t="shared" ca="1" si="155"/>
        <v>0</v>
      </c>
      <c r="CW149" s="311">
        <f t="shared" ca="1" si="155"/>
        <v>0</v>
      </c>
      <c r="CX149" s="311">
        <f t="shared" ca="1" si="155"/>
        <v>0</v>
      </c>
      <c r="CY149" s="311">
        <f t="shared" ca="1" si="155"/>
        <v>0</v>
      </c>
      <c r="CZ149" s="311">
        <f t="shared" ca="1" si="155"/>
        <v>0</v>
      </c>
      <c r="DA149" s="311">
        <f t="shared" ca="1" si="155"/>
        <v>0</v>
      </c>
      <c r="DB149" s="311">
        <f t="shared" ca="1" si="155"/>
        <v>0</v>
      </c>
      <c r="DC149" s="315">
        <f t="shared" ca="1" si="155"/>
        <v>0</v>
      </c>
    </row>
    <row r="150" spans="1:110" ht="15" hidden="1" customHeight="1" thickBot="1">
      <c r="B150" s="148" t="s">
        <v>225</v>
      </c>
      <c r="C150" s="151" t="s">
        <v>226</v>
      </c>
      <c r="D150" s="152"/>
      <c r="E150" s="153"/>
      <c r="F150" s="318">
        <f ca="1">H150+NPV(SD,I150:INDEX(I150:DC150,PAL))</f>
        <v>15974070959.473965</v>
      </c>
      <c r="G150" s="315">
        <f ca="1">SUMIF($H$5:$DC$5,"&lt;="&amp;PAL,$H150:$DC150)</f>
        <v>34724875541.880127</v>
      </c>
      <c r="H150" s="262">
        <f ca="1">H133-H146-H147+H149</f>
        <v>0</v>
      </c>
      <c r="I150" s="256">
        <f t="shared" ref="I150:BT150" ca="1" si="156">I133-I146-I147+I149</f>
        <v>-1426809.9173553719</v>
      </c>
      <c r="J150" s="256">
        <f t="shared" ca="1" si="156"/>
        <v>-101489681.40495868</v>
      </c>
      <c r="K150" s="256">
        <f t="shared" ca="1" si="156"/>
        <v>-291943146.87769717</v>
      </c>
      <c r="L150" s="256">
        <f t="shared" ca="1" si="156"/>
        <v>-414972080.0604437</v>
      </c>
      <c r="M150" s="256">
        <f t="shared" ca="1" si="156"/>
        <v>424045140.48418379</v>
      </c>
      <c r="N150" s="256">
        <f t="shared" ca="1" si="156"/>
        <v>876722045.42677653</v>
      </c>
      <c r="O150" s="256">
        <f t="shared" ca="1" si="156"/>
        <v>912475775.78206849</v>
      </c>
      <c r="P150" s="256">
        <f t="shared" ca="1" si="156"/>
        <v>1357468688.225807</v>
      </c>
      <c r="Q150" s="256">
        <f t="shared" ca="1" si="156"/>
        <v>1482497134.6307733</v>
      </c>
      <c r="R150" s="256">
        <f t="shared" ca="1" si="156"/>
        <v>1600589612.9038494</v>
      </c>
      <c r="S150" s="256">
        <f t="shared" ca="1" si="156"/>
        <v>1741916255.9425452</v>
      </c>
      <c r="T150" s="256">
        <f t="shared" ca="1" si="156"/>
        <v>1828167698.334743</v>
      </c>
      <c r="U150" s="256">
        <f t="shared" ca="1" si="156"/>
        <v>1996630253.6457026</v>
      </c>
      <c r="V150" s="256">
        <f t="shared" ca="1" si="156"/>
        <v>2073150700.6269419</v>
      </c>
      <c r="W150" s="256">
        <f t="shared" ca="1" si="156"/>
        <v>2150755283.2969422</v>
      </c>
      <c r="X150" s="256">
        <f t="shared" ca="1" si="156"/>
        <v>2230703753.9169426</v>
      </c>
      <c r="Y150" s="256">
        <f t="shared" ca="1" si="156"/>
        <v>2310642949.7669425</v>
      </c>
      <c r="Z150" s="256">
        <f t="shared" ca="1" si="156"/>
        <v>2392685651.5969424</v>
      </c>
      <c r="AA150" s="256">
        <f t="shared" ca="1" si="156"/>
        <v>2474959460.6269426</v>
      </c>
      <c r="AB150" s="256">
        <f t="shared" ca="1" si="156"/>
        <v>914175324.13694227</v>
      </c>
      <c r="AC150" s="256">
        <f t="shared" ca="1" si="156"/>
        <v>953643600.19694209</v>
      </c>
      <c r="AD150" s="256">
        <f t="shared" ca="1" si="156"/>
        <v>993564815.88694227</v>
      </c>
      <c r="AE150" s="256">
        <f t="shared" ca="1" si="156"/>
        <v>1033486801.8569422</v>
      </c>
      <c r="AF150" s="256">
        <f t="shared" ca="1" si="156"/>
        <v>1073640280.1669425</v>
      </c>
      <c r="AG150" s="256">
        <f t="shared" ca="1" si="156"/>
        <v>1115230970.9169421</v>
      </c>
      <c r="AH150" s="256">
        <f t="shared" ca="1" si="156"/>
        <v>1157053539.1469421</v>
      </c>
      <c r="AI150" s="256">
        <f t="shared" ca="1" si="156"/>
        <v>1199107984.8569422</v>
      </c>
      <c r="AJ150" s="256">
        <f t="shared" ca="1" si="156"/>
        <v>1241393537.7669423</v>
      </c>
      <c r="AK150" s="256">
        <f t="shared" ca="1" si="156"/>
        <v>0</v>
      </c>
      <c r="AL150" s="256">
        <f t="shared" ca="1" si="156"/>
        <v>0</v>
      </c>
      <c r="AM150" s="256">
        <f t="shared" ca="1" si="156"/>
        <v>0</v>
      </c>
      <c r="AN150" s="256">
        <f t="shared" ca="1" si="156"/>
        <v>0</v>
      </c>
      <c r="AO150" s="256">
        <f t="shared" ca="1" si="156"/>
        <v>0</v>
      </c>
      <c r="AP150" s="256">
        <f t="shared" ca="1" si="156"/>
        <v>0</v>
      </c>
      <c r="AQ150" s="256">
        <f t="shared" ca="1" si="156"/>
        <v>0</v>
      </c>
      <c r="AR150" s="256">
        <f t="shared" ca="1" si="156"/>
        <v>0</v>
      </c>
      <c r="AS150" s="256">
        <f t="shared" ca="1" si="156"/>
        <v>0</v>
      </c>
      <c r="AT150" s="256">
        <f t="shared" ca="1" si="156"/>
        <v>0</v>
      </c>
      <c r="AU150" s="256">
        <f t="shared" ca="1" si="156"/>
        <v>0</v>
      </c>
      <c r="AV150" s="256">
        <f t="shared" ca="1" si="156"/>
        <v>0</v>
      </c>
      <c r="AW150" s="256">
        <f t="shared" ca="1" si="156"/>
        <v>0</v>
      </c>
      <c r="AX150" s="256">
        <f t="shared" ca="1" si="156"/>
        <v>0</v>
      </c>
      <c r="AY150" s="256">
        <f t="shared" ca="1" si="156"/>
        <v>0</v>
      </c>
      <c r="AZ150" s="256">
        <f t="shared" ca="1" si="156"/>
        <v>0</v>
      </c>
      <c r="BA150" s="256">
        <f t="shared" ca="1" si="156"/>
        <v>0</v>
      </c>
      <c r="BB150" s="256">
        <f t="shared" ca="1" si="156"/>
        <v>0</v>
      </c>
      <c r="BC150" s="256">
        <f t="shared" ca="1" si="156"/>
        <v>0</v>
      </c>
      <c r="BD150" s="256">
        <f t="shared" ca="1" si="156"/>
        <v>0</v>
      </c>
      <c r="BE150" s="256">
        <f t="shared" ca="1" si="156"/>
        <v>0</v>
      </c>
      <c r="BF150" s="256">
        <f t="shared" ca="1" si="156"/>
        <v>0</v>
      </c>
      <c r="BG150" s="256">
        <f t="shared" ca="1" si="156"/>
        <v>0</v>
      </c>
      <c r="BH150" s="256">
        <f t="shared" ca="1" si="156"/>
        <v>0</v>
      </c>
      <c r="BI150" s="256">
        <f t="shared" ca="1" si="156"/>
        <v>0</v>
      </c>
      <c r="BJ150" s="256">
        <f t="shared" ca="1" si="156"/>
        <v>0</v>
      </c>
      <c r="BK150" s="256">
        <f t="shared" ca="1" si="156"/>
        <v>0</v>
      </c>
      <c r="BL150" s="256">
        <f t="shared" ca="1" si="156"/>
        <v>0</v>
      </c>
      <c r="BM150" s="256">
        <f t="shared" ca="1" si="156"/>
        <v>0</v>
      </c>
      <c r="BN150" s="256">
        <f t="shared" ca="1" si="156"/>
        <v>0</v>
      </c>
      <c r="BO150" s="256">
        <f t="shared" ca="1" si="156"/>
        <v>0</v>
      </c>
      <c r="BP150" s="256">
        <f t="shared" ca="1" si="156"/>
        <v>0</v>
      </c>
      <c r="BQ150" s="256">
        <f t="shared" ca="1" si="156"/>
        <v>0</v>
      </c>
      <c r="BR150" s="256">
        <f t="shared" ca="1" si="156"/>
        <v>0</v>
      </c>
      <c r="BS150" s="256">
        <f t="shared" ca="1" si="156"/>
        <v>0</v>
      </c>
      <c r="BT150" s="256">
        <f t="shared" ca="1" si="156"/>
        <v>0</v>
      </c>
      <c r="BU150" s="256">
        <f t="shared" ref="BU150:DC150" ca="1" si="157">BU133-BU146-BU147+BU149</f>
        <v>0</v>
      </c>
      <c r="BV150" s="256">
        <f t="shared" ca="1" si="157"/>
        <v>0</v>
      </c>
      <c r="BW150" s="256">
        <f t="shared" ca="1" si="157"/>
        <v>0</v>
      </c>
      <c r="BX150" s="256">
        <f t="shared" ca="1" si="157"/>
        <v>0</v>
      </c>
      <c r="BY150" s="256">
        <f t="shared" ca="1" si="157"/>
        <v>0</v>
      </c>
      <c r="BZ150" s="256">
        <f t="shared" ca="1" si="157"/>
        <v>0</v>
      </c>
      <c r="CA150" s="256">
        <f t="shared" ca="1" si="157"/>
        <v>0</v>
      </c>
      <c r="CB150" s="256">
        <f t="shared" ca="1" si="157"/>
        <v>0</v>
      </c>
      <c r="CC150" s="256">
        <f t="shared" ca="1" si="157"/>
        <v>0</v>
      </c>
      <c r="CD150" s="256">
        <f t="shared" ca="1" si="157"/>
        <v>0</v>
      </c>
      <c r="CE150" s="256">
        <f t="shared" ca="1" si="157"/>
        <v>0</v>
      </c>
      <c r="CF150" s="256">
        <f t="shared" ca="1" si="157"/>
        <v>0</v>
      </c>
      <c r="CG150" s="256">
        <f t="shared" ca="1" si="157"/>
        <v>0</v>
      </c>
      <c r="CH150" s="256">
        <f t="shared" ca="1" si="157"/>
        <v>0</v>
      </c>
      <c r="CI150" s="256">
        <f t="shared" ca="1" si="157"/>
        <v>0</v>
      </c>
      <c r="CJ150" s="256">
        <f t="shared" ca="1" si="157"/>
        <v>0</v>
      </c>
      <c r="CK150" s="256">
        <f t="shared" ca="1" si="157"/>
        <v>0</v>
      </c>
      <c r="CL150" s="256">
        <f t="shared" ca="1" si="157"/>
        <v>0</v>
      </c>
      <c r="CM150" s="256">
        <f t="shared" ca="1" si="157"/>
        <v>0</v>
      </c>
      <c r="CN150" s="256">
        <f t="shared" ca="1" si="157"/>
        <v>0</v>
      </c>
      <c r="CO150" s="256">
        <f t="shared" ca="1" si="157"/>
        <v>0</v>
      </c>
      <c r="CP150" s="256">
        <f t="shared" ca="1" si="157"/>
        <v>0</v>
      </c>
      <c r="CQ150" s="256">
        <f t="shared" ca="1" si="157"/>
        <v>0</v>
      </c>
      <c r="CR150" s="256">
        <f t="shared" ca="1" si="157"/>
        <v>0</v>
      </c>
      <c r="CS150" s="256">
        <f t="shared" ca="1" si="157"/>
        <v>0</v>
      </c>
      <c r="CT150" s="256">
        <f t="shared" ca="1" si="157"/>
        <v>0</v>
      </c>
      <c r="CU150" s="256">
        <f t="shared" ca="1" si="157"/>
        <v>0</v>
      </c>
      <c r="CV150" s="256">
        <f t="shared" ca="1" si="157"/>
        <v>0</v>
      </c>
      <c r="CW150" s="256">
        <f t="shared" ca="1" si="157"/>
        <v>0</v>
      </c>
      <c r="CX150" s="256">
        <f t="shared" ca="1" si="157"/>
        <v>0</v>
      </c>
      <c r="CY150" s="256">
        <f t="shared" ca="1" si="157"/>
        <v>0</v>
      </c>
      <c r="CZ150" s="256">
        <f t="shared" ca="1" si="157"/>
        <v>0</v>
      </c>
      <c r="DA150" s="256">
        <f t="shared" ca="1" si="157"/>
        <v>0</v>
      </c>
      <c r="DB150" s="256">
        <f t="shared" ca="1" si="157"/>
        <v>0</v>
      </c>
      <c r="DC150" s="257">
        <f t="shared" ca="1" si="157"/>
        <v>0</v>
      </c>
    </row>
    <row r="151" spans="1:110" ht="15" hidden="1" customHeight="1">
      <c r="B151" s="92" t="s">
        <v>253</v>
      </c>
      <c r="C151" s="102" t="s">
        <v>254</v>
      </c>
      <c r="D151" s="102"/>
      <c r="E151" s="102"/>
      <c r="F151" s="99">
        <f ca="1">H151+NPV(FD,I151:INDEX(I151:DC151,PAL))</f>
        <v>1136972930.2930579</v>
      </c>
      <c r="G151" s="26">
        <f ca="1">SUMIF($H$5:$DC$5,"&lt;="&amp;PAL,$H151:$DC151)</f>
        <v>589946896.68200457</v>
      </c>
      <c r="H151" s="111">
        <f ca="1">H$7-H$128</f>
        <v>0</v>
      </c>
      <c r="I151" s="106">
        <f ca="1">I$7-I$128</f>
        <v>1426809.9173553719</v>
      </c>
      <c r="J151" s="106">
        <f t="shared" ref="J151:BT151" ca="1" si="158">J$7-J$128</f>
        <v>101489681.40495868</v>
      </c>
      <c r="K151" s="106">
        <f t="shared" ca="1" si="158"/>
        <v>291943146.87769717</v>
      </c>
      <c r="L151" s="106">
        <f t="shared" ca="1" si="158"/>
        <v>414972080.0604437</v>
      </c>
      <c r="M151" s="106">
        <f t="shared" ca="1" si="158"/>
        <v>665383214.21581602</v>
      </c>
      <c r="N151" s="106">
        <f t="shared" ca="1" si="158"/>
        <v>256185950.41322315</v>
      </c>
      <c r="O151" s="106">
        <f t="shared" ca="1" si="158"/>
        <v>290718546.28099173</v>
      </c>
      <c r="P151" s="106">
        <f t="shared" ca="1" si="158"/>
        <v>163655993.95779955</v>
      </c>
      <c r="Q151" s="106">
        <f t="shared" ca="1" si="158"/>
        <v>94532853.719008267</v>
      </c>
      <c r="R151" s="106">
        <f t="shared" ca="1" si="158"/>
        <v>68846161.157024801</v>
      </c>
      <c r="S151" s="106">
        <f t="shared" ca="1" si="158"/>
        <v>21259789.256198347</v>
      </c>
      <c r="T151" s="106">
        <f t="shared" ca="1" si="158"/>
        <v>19087295.041322313</v>
      </c>
      <c r="U151" s="106">
        <f t="shared" ca="1" si="158"/>
        <v>489233.88429752068</v>
      </c>
      <c r="V151" s="106">
        <f t="shared" ca="1" si="158"/>
        <v>-120002923.96694215</v>
      </c>
      <c r="W151" s="106">
        <f t="shared" ca="1" si="158"/>
        <v>-120002923.96694215</v>
      </c>
      <c r="X151" s="106">
        <f t="shared" ca="1" si="158"/>
        <v>-120002923.96694215</v>
      </c>
      <c r="Y151" s="106">
        <f t="shared" ca="1" si="158"/>
        <v>-120002923.96694215</v>
      </c>
      <c r="Z151" s="106">
        <f t="shared" ca="1" si="158"/>
        <v>-120002923.96694215</v>
      </c>
      <c r="AA151" s="106">
        <f t="shared" ca="1" si="158"/>
        <v>-120002923.96694215</v>
      </c>
      <c r="AB151" s="106">
        <f t="shared" ca="1" si="158"/>
        <v>-120002923.96694215</v>
      </c>
      <c r="AC151" s="106">
        <f t="shared" ca="1" si="158"/>
        <v>-120002923.96694215</v>
      </c>
      <c r="AD151" s="106">
        <f t="shared" ca="1" si="158"/>
        <v>-120002923.96694215</v>
      </c>
      <c r="AE151" s="106">
        <f t="shared" ca="1" si="158"/>
        <v>-120002923.96694215</v>
      </c>
      <c r="AF151" s="106">
        <f t="shared" ca="1" si="158"/>
        <v>-120002923.96694215</v>
      </c>
      <c r="AG151" s="106">
        <f t="shared" ca="1" si="158"/>
        <v>-120002923.96694215</v>
      </c>
      <c r="AH151" s="106">
        <f t="shared" ca="1" si="158"/>
        <v>-120002923.96694215</v>
      </c>
      <c r="AI151" s="106">
        <f t="shared" ca="1" si="158"/>
        <v>-120002923.96694215</v>
      </c>
      <c r="AJ151" s="106">
        <f t="shared" ca="1" si="158"/>
        <v>-120002923.96694215</v>
      </c>
      <c r="AK151" s="106">
        <f t="shared" ca="1" si="158"/>
        <v>0</v>
      </c>
      <c r="AL151" s="106">
        <f t="shared" ca="1" si="158"/>
        <v>0</v>
      </c>
      <c r="AM151" s="106">
        <f t="shared" ca="1" si="158"/>
        <v>0</v>
      </c>
      <c r="AN151" s="106">
        <f t="shared" ca="1" si="158"/>
        <v>0</v>
      </c>
      <c r="AO151" s="106">
        <f t="shared" ca="1" si="158"/>
        <v>0</v>
      </c>
      <c r="AP151" s="106">
        <f t="shared" ca="1" si="158"/>
        <v>0</v>
      </c>
      <c r="AQ151" s="106">
        <f t="shared" ca="1" si="158"/>
        <v>0</v>
      </c>
      <c r="AR151" s="106">
        <f t="shared" ca="1" si="158"/>
        <v>0</v>
      </c>
      <c r="AS151" s="106">
        <f t="shared" ca="1" si="158"/>
        <v>0</v>
      </c>
      <c r="AT151" s="106">
        <f t="shared" ca="1" si="158"/>
        <v>0</v>
      </c>
      <c r="AU151" s="106">
        <f t="shared" ca="1" si="158"/>
        <v>0</v>
      </c>
      <c r="AV151" s="106">
        <f t="shared" ca="1" si="158"/>
        <v>0</v>
      </c>
      <c r="AW151" s="106">
        <f t="shared" ca="1" si="158"/>
        <v>0</v>
      </c>
      <c r="AX151" s="106">
        <f t="shared" ca="1" si="158"/>
        <v>0</v>
      </c>
      <c r="AY151" s="106">
        <f t="shared" ca="1" si="158"/>
        <v>0</v>
      </c>
      <c r="AZ151" s="106">
        <f t="shared" ca="1" si="158"/>
        <v>0</v>
      </c>
      <c r="BA151" s="106">
        <f t="shared" ca="1" si="158"/>
        <v>0</v>
      </c>
      <c r="BB151" s="106">
        <f t="shared" ca="1" si="158"/>
        <v>0</v>
      </c>
      <c r="BC151" s="106">
        <f t="shared" ca="1" si="158"/>
        <v>0</v>
      </c>
      <c r="BD151" s="106">
        <f t="shared" ca="1" si="158"/>
        <v>0</v>
      </c>
      <c r="BE151" s="106">
        <f t="shared" ca="1" si="158"/>
        <v>0</v>
      </c>
      <c r="BF151" s="106">
        <f t="shared" ca="1" si="158"/>
        <v>0</v>
      </c>
      <c r="BG151" s="106">
        <f t="shared" ca="1" si="158"/>
        <v>0</v>
      </c>
      <c r="BH151" s="106">
        <f t="shared" ca="1" si="158"/>
        <v>0</v>
      </c>
      <c r="BI151" s="106">
        <f t="shared" ca="1" si="158"/>
        <v>0</v>
      </c>
      <c r="BJ151" s="106">
        <f t="shared" ca="1" si="158"/>
        <v>0</v>
      </c>
      <c r="BK151" s="106">
        <f t="shared" ca="1" si="158"/>
        <v>0</v>
      </c>
      <c r="BL151" s="106">
        <f t="shared" ca="1" si="158"/>
        <v>0</v>
      </c>
      <c r="BM151" s="106">
        <f t="shared" ca="1" si="158"/>
        <v>0</v>
      </c>
      <c r="BN151" s="106">
        <f t="shared" ca="1" si="158"/>
        <v>0</v>
      </c>
      <c r="BO151" s="106">
        <f t="shared" ca="1" si="158"/>
        <v>0</v>
      </c>
      <c r="BP151" s="106">
        <f t="shared" ca="1" si="158"/>
        <v>0</v>
      </c>
      <c r="BQ151" s="106">
        <f t="shared" ca="1" si="158"/>
        <v>0</v>
      </c>
      <c r="BR151" s="106">
        <f t="shared" ca="1" si="158"/>
        <v>0</v>
      </c>
      <c r="BS151" s="106">
        <f t="shared" ca="1" si="158"/>
        <v>0</v>
      </c>
      <c r="BT151" s="106">
        <f t="shared" ca="1" si="158"/>
        <v>0</v>
      </c>
      <c r="BU151" s="106">
        <f t="shared" ref="BU151:DC151" ca="1" si="159">BU$7-BU$128</f>
        <v>0</v>
      </c>
      <c r="BV151" s="106">
        <f t="shared" ca="1" si="159"/>
        <v>0</v>
      </c>
      <c r="BW151" s="106">
        <f t="shared" ca="1" si="159"/>
        <v>0</v>
      </c>
      <c r="BX151" s="106">
        <f t="shared" ca="1" si="159"/>
        <v>0</v>
      </c>
      <c r="BY151" s="106">
        <f t="shared" ca="1" si="159"/>
        <v>0</v>
      </c>
      <c r="BZ151" s="106">
        <f t="shared" ca="1" si="159"/>
        <v>0</v>
      </c>
      <c r="CA151" s="106">
        <f t="shared" ca="1" si="159"/>
        <v>0</v>
      </c>
      <c r="CB151" s="106">
        <f t="shared" ca="1" si="159"/>
        <v>0</v>
      </c>
      <c r="CC151" s="106">
        <f t="shared" ca="1" si="159"/>
        <v>0</v>
      </c>
      <c r="CD151" s="106">
        <f t="shared" ca="1" si="159"/>
        <v>0</v>
      </c>
      <c r="CE151" s="106">
        <f t="shared" ca="1" si="159"/>
        <v>0</v>
      </c>
      <c r="CF151" s="106">
        <f t="shared" ca="1" si="159"/>
        <v>0</v>
      </c>
      <c r="CG151" s="106">
        <f t="shared" ca="1" si="159"/>
        <v>0</v>
      </c>
      <c r="CH151" s="106">
        <f t="shared" ca="1" si="159"/>
        <v>0</v>
      </c>
      <c r="CI151" s="106">
        <f t="shared" ca="1" si="159"/>
        <v>0</v>
      </c>
      <c r="CJ151" s="106">
        <f t="shared" ca="1" si="159"/>
        <v>0</v>
      </c>
      <c r="CK151" s="106">
        <f t="shared" ca="1" si="159"/>
        <v>0</v>
      </c>
      <c r="CL151" s="106">
        <f t="shared" ca="1" si="159"/>
        <v>0</v>
      </c>
      <c r="CM151" s="106">
        <f t="shared" ca="1" si="159"/>
        <v>0</v>
      </c>
      <c r="CN151" s="106">
        <f t="shared" ca="1" si="159"/>
        <v>0</v>
      </c>
      <c r="CO151" s="106">
        <f t="shared" ca="1" si="159"/>
        <v>0</v>
      </c>
      <c r="CP151" s="106">
        <f t="shared" ca="1" si="159"/>
        <v>0</v>
      </c>
      <c r="CQ151" s="106">
        <f t="shared" ca="1" si="159"/>
        <v>0</v>
      </c>
      <c r="CR151" s="106">
        <f t="shared" ca="1" si="159"/>
        <v>0</v>
      </c>
      <c r="CS151" s="106">
        <f t="shared" ca="1" si="159"/>
        <v>0</v>
      </c>
      <c r="CT151" s="106">
        <f t="shared" ca="1" si="159"/>
        <v>0</v>
      </c>
      <c r="CU151" s="106">
        <f t="shared" ca="1" si="159"/>
        <v>0</v>
      </c>
      <c r="CV151" s="106">
        <f t="shared" ca="1" si="159"/>
        <v>0</v>
      </c>
      <c r="CW151" s="106">
        <f t="shared" ca="1" si="159"/>
        <v>0</v>
      </c>
      <c r="CX151" s="106">
        <f t="shared" ca="1" si="159"/>
        <v>0</v>
      </c>
      <c r="CY151" s="106">
        <f t="shared" ca="1" si="159"/>
        <v>0</v>
      </c>
      <c r="CZ151" s="106">
        <f t="shared" ca="1" si="159"/>
        <v>0</v>
      </c>
      <c r="DA151" s="106">
        <f t="shared" ca="1" si="159"/>
        <v>0</v>
      </c>
      <c r="DB151" s="106">
        <f t="shared" ca="1" si="159"/>
        <v>0</v>
      </c>
      <c r="DC151" s="107">
        <f t="shared" ca="1" si="159"/>
        <v>0</v>
      </c>
    </row>
    <row r="152" spans="1:110" ht="15" hidden="1" customHeight="1">
      <c r="B152" s="236" t="s">
        <v>255</v>
      </c>
      <c r="C152" s="258" t="s">
        <v>256</v>
      </c>
      <c r="D152" s="258"/>
      <c r="E152" s="258"/>
      <c r="F152" s="318">
        <f ca="1">H152+NPV(FD,I152:INDEX(I152:DC152,PAL))</f>
        <v>0</v>
      </c>
      <c r="G152" s="315">
        <f ca="1">SUMIF($H$5:$DC$5,"&lt;="&amp;PAL,$H152:$DC152)</f>
        <v>0</v>
      </c>
      <c r="H152" s="316" cm="1">
        <f t="array" aca="1" ref="H152" ca="1">SUMPRODUCT(H$112:H$114,100/($DG$112:$DG$114+100))-SUMPRODUCT(H$124:H$126,100/($DG$124:$DG$126+100))</f>
        <v>0</v>
      </c>
      <c r="I152" s="312" cm="1">
        <f t="array" aca="1" ref="I152" ca="1">SUMPRODUCT(I$112:I$114,100/($DG$112:$DG$114+100))-SUMPRODUCT(I$124:I$126,100/($DG$124:$DG$126+100))</f>
        <v>0</v>
      </c>
      <c r="J152" s="312" cm="1">
        <f t="array" aca="1" ref="J152" ca="1">SUMPRODUCT(J$112:J$114,100/($DG$112:$DG$114+100))-SUMPRODUCT(J$124:J$126,100/($DG$124:$DG$126+100))</f>
        <v>0</v>
      </c>
      <c r="K152" s="312" cm="1">
        <f t="array" aca="1" ref="K152" ca="1">SUMPRODUCT(K$112:K$114,100/($DG$112:$DG$114+100))-SUMPRODUCT(K$124:K$126,100/($DG$124:$DG$126+100))</f>
        <v>0</v>
      </c>
      <c r="L152" s="312" cm="1">
        <f t="array" aca="1" ref="L152" ca="1">SUMPRODUCT(L$112:L$114,100/($DG$112:$DG$114+100))-SUMPRODUCT(L$124:L$126,100/($DG$124:$DG$126+100))</f>
        <v>0</v>
      </c>
      <c r="M152" s="312" cm="1">
        <f t="array" aca="1" ref="M152" ca="1">SUMPRODUCT(M$112:M$114,100/($DG$112:$DG$114+100))-SUMPRODUCT(M$124:M$126,100/($DG$124:$DG$126+100))</f>
        <v>0</v>
      </c>
      <c r="N152" s="312" cm="1">
        <f t="array" aca="1" ref="N152" ca="1">SUMPRODUCT(N$112:N$114,100/($DG$112:$DG$114+100))-SUMPRODUCT(N$124:N$126,100/($DG$124:$DG$126+100))</f>
        <v>0</v>
      </c>
      <c r="O152" s="312" cm="1">
        <f t="array" aca="1" ref="O152" ca="1">SUMPRODUCT(O$112:O$114,100/($DG$112:$DG$114+100))-SUMPRODUCT(O$124:O$126,100/($DG$124:$DG$126+100))</f>
        <v>0</v>
      </c>
      <c r="P152" s="312" cm="1">
        <f t="array" aca="1" ref="P152" ca="1">SUMPRODUCT(P$112:P$114,100/($DG$112:$DG$114+100))-SUMPRODUCT(P$124:P$126,100/($DG$124:$DG$126+100))</f>
        <v>0</v>
      </c>
      <c r="Q152" s="312" cm="1">
        <f t="array" aca="1" ref="Q152" ca="1">SUMPRODUCT(Q$112:Q$114,100/($DG$112:$DG$114+100))-SUMPRODUCT(Q$124:Q$126,100/($DG$124:$DG$126+100))</f>
        <v>0</v>
      </c>
      <c r="R152" s="312" cm="1">
        <f t="array" aca="1" ref="R152" ca="1">SUMPRODUCT(R$112:R$114,100/($DG$112:$DG$114+100))-SUMPRODUCT(R$124:R$126,100/($DG$124:$DG$126+100))</f>
        <v>0</v>
      </c>
      <c r="S152" s="312" cm="1">
        <f t="array" aca="1" ref="S152" ca="1">SUMPRODUCT(S$112:S$114,100/($DG$112:$DG$114+100))-SUMPRODUCT(S$124:S$126,100/($DG$124:$DG$126+100))</f>
        <v>0</v>
      </c>
      <c r="T152" s="312" cm="1">
        <f t="array" aca="1" ref="T152" ca="1">SUMPRODUCT(T$112:T$114,100/($DG$112:$DG$114+100))-SUMPRODUCT(T$124:T$126,100/($DG$124:$DG$126+100))</f>
        <v>0</v>
      </c>
      <c r="U152" s="312" cm="1">
        <f t="array" aca="1" ref="U152" ca="1">SUMPRODUCT(U$112:U$114,100/($DG$112:$DG$114+100))-SUMPRODUCT(U$124:U$126,100/($DG$124:$DG$126+100))</f>
        <v>0</v>
      </c>
      <c r="V152" s="312" cm="1">
        <f t="array" aca="1" ref="V152" ca="1">SUMPRODUCT(V$112:V$114,100/($DG$112:$DG$114+100))-SUMPRODUCT(V$124:V$126,100/($DG$124:$DG$126+100))</f>
        <v>0</v>
      </c>
      <c r="W152" s="312" cm="1">
        <f t="array" aca="1" ref="W152" ca="1">SUMPRODUCT(W$112:W$114,100/($DG$112:$DG$114+100))-SUMPRODUCT(W$124:W$126,100/($DG$124:$DG$126+100))</f>
        <v>0</v>
      </c>
      <c r="X152" s="312" cm="1">
        <f t="array" aca="1" ref="X152" ca="1">SUMPRODUCT(X$112:X$114,100/($DG$112:$DG$114+100))-SUMPRODUCT(X$124:X$126,100/($DG$124:$DG$126+100))</f>
        <v>0</v>
      </c>
      <c r="Y152" s="312" cm="1">
        <f t="array" aca="1" ref="Y152" ca="1">SUMPRODUCT(Y$112:Y$114,100/($DG$112:$DG$114+100))-SUMPRODUCT(Y$124:Y$126,100/($DG$124:$DG$126+100))</f>
        <v>0</v>
      </c>
      <c r="Z152" s="312" cm="1">
        <f t="array" aca="1" ref="Z152" ca="1">SUMPRODUCT(Z$112:Z$114,100/($DG$112:$DG$114+100))-SUMPRODUCT(Z$124:Z$126,100/($DG$124:$DG$126+100))</f>
        <v>0</v>
      </c>
      <c r="AA152" s="312" cm="1">
        <f t="array" aca="1" ref="AA152" ca="1">SUMPRODUCT(AA$112:AA$114,100/($DG$112:$DG$114+100))-SUMPRODUCT(AA$124:AA$126,100/($DG$124:$DG$126+100))</f>
        <v>0</v>
      </c>
      <c r="AB152" s="312" cm="1">
        <f t="array" aca="1" ref="AB152" ca="1">SUMPRODUCT(AB$112:AB$114,100/($DG$112:$DG$114+100))-SUMPRODUCT(AB$124:AB$126,100/($DG$124:$DG$126+100))</f>
        <v>0</v>
      </c>
      <c r="AC152" s="312" cm="1">
        <f t="array" aca="1" ref="AC152" ca="1">SUMPRODUCT(AC$112:AC$114,100/($DG$112:$DG$114+100))-SUMPRODUCT(AC$124:AC$126,100/($DG$124:$DG$126+100))</f>
        <v>0</v>
      </c>
      <c r="AD152" s="312" cm="1">
        <f t="array" aca="1" ref="AD152" ca="1">SUMPRODUCT(AD$112:AD$114,100/($DG$112:$DG$114+100))-SUMPRODUCT(AD$124:AD$126,100/($DG$124:$DG$126+100))</f>
        <v>0</v>
      </c>
      <c r="AE152" s="312" cm="1">
        <f t="array" aca="1" ref="AE152" ca="1">SUMPRODUCT(AE$112:AE$114,100/($DG$112:$DG$114+100))-SUMPRODUCT(AE$124:AE$126,100/($DG$124:$DG$126+100))</f>
        <v>0</v>
      </c>
      <c r="AF152" s="312" cm="1">
        <f t="array" aca="1" ref="AF152" ca="1">SUMPRODUCT(AF$112:AF$114,100/($DG$112:$DG$114+100))-SUMPRODUCT(AF$124:AF$126,100/($DG$124:$DG$126+100))</f>
        <v>0</v>
      </c>
      <c r="AG152" s="312" cm="1">
        <f t="array" aca="1" ref="AG152" ca="1">SUMPRODUCT(AG$112:AG$114,100/($DG$112:$DG$114+100))-SUMPRODUCT(AG$124:AG$126,100/($DG$124:$DG$126+100))</f>
        <v>0</v>
      </c>
      <c r="AH152" s="312" cm="1">
        <f t="array" aca="1" ref="AH152" ca="1">SUMPRODUCT(AH$112:AH$114,100/($DG$112:$DG$114+100))-SUMPRODUCT(AH$124:AH$126,100/($DG$124:$DG$126+100))</f>
        <v>0</v>
      </c>
      <c r="AI152" s="312" cm="1">
        <f t="array" aca="1" ref="AI152" ca="1">SUMPRODUCT(AI$112:AI$114,100/($DG$112:$DG$114+100))-SUMPRODUCT(AI$124:AI$126,100/($DG$124:$DG$126+100))</f>
        <v>0</v>
      </c>
      <c r="AJ152" s="312" cm="1">
        <f t="array" aca="1" ref="AJ152" ca="1">SUMPRODUCT(AJ$112:AJ$114,100/($DG$112:$DG$114+100))-SUMPRODUCT(AJ$124:AJ$126,100/($DG$124:$DG$126+100))</f>
        <v>0</v>
      </c>
      <c r="AK152" s="312" cm="1">
        <f t="array" aca="1" ref="AK152" ca="1">SUMPRODUCT(AK$112:AK$114,100/($DG$112:$DG$114+100))-SUMPRODUCT(AK$124:AK$126,100/($DG$124:$DG$126+100))</f>
        <v>0</v>
      </c>
      <c r="AL152" s="312" cm="1">
        <f t="array" aca="1" ref="AL152" ca="1">SUMPRODUCT(AL$112:AL$114,100/($DG$112:$DG$114+100))-SUMPRODUCT(AL$124:AL$126,100/($DG$124:$DG$126+100))</f>
        <v>0</v>
      </c>
      <c r="AM152" s="312" cm="1">
        <f t="array" aca="1" ref="AM152" ca="1">SUMPRODUCT(AM$112:AM$114,100/($DG$112:$DG$114+100))-SUMPRODUCT(AM$124:AM$126,100/($DG$124:$DG$126+100))</f>
        <v>0</v>
      </c>
      <c r="AN152" s="312" cm="1">
        <f t="array" aca="1" ref="AN152" ca="1">SUMPRODUCT(AN$112:AN$114,100/($DG$112:$DG$114+100))-SUMPRODUCT(AN$124:AN$126,100/($DG$124:$DG$126+100))</f>
        <v>0</v>
      </c>
      <c r="AO152" s="312" cm="1">
        <f t="array" aca="1" ref="AO152" ca="1">SUMPRODUCT(AO$112:AO$114,100/($DG$112:$DG$114+100))-SUMPRODUCT(AO$124:AO$126,100/($DG$124:$DG$126+100))</f>
        <v>0</v>
      </c>
      <c r="AP152" s="312" cm="1">
        <f t="array" aca="1" ref="AP152" ca="1">SUMPRODUCT(AP$112:AP$114,100/($DG$112:$DG$114+100))-SUMPRODUCT(AP$124:AP$126,100/($DG$124:$DG$126+100))</f>
        <v>0</v>
      </c>
      <c r="AQ152" s="312" cm="1">
        <f t="array" aca="1" ref="AQ152" ca="1">SUMPRODUCT(AQ$112:AQ$114,100/($DG$112:$DG$114+100))-SUMPRODUCT(AQ$124:AQ$126,100/($DG$124:$DG$126+100))</f>
        <v>0</v>
      </c>
      <c r="AR152" s="312" cm="1">
        <f t="array" aca="1" ref="AR152" ca="1">SUMPRODUCT(AR$112:AR$114,100/($DG$112:$DG$114+100))-SUMPRODUCT(AR$124:AR$126,100/($DG$124:$DG$126+100))</f>
        <v>0</v>
      </c>
      <c r="AS152" s="312" cm="1">
        <f t="array" aca="1" ref="AS152" ca="1">SUMPRODUCT(AS$112:AS$114,100/($DG$112:$DG$114+100))-SUMPRODUCT(AS$124:AS$126,100/($DG$124:$DG$126+100))</f>
        <v>0</v>
      </c>
      <c r="AT152" s="312" cm="1">
        <f t="array" aca="1" ref="AT152" ca="1">SUMPRODUCT(AT$112:AT$114,100/($DG$112:$DG$114+100))-SUMPRODUCT(AT$124:AT$126,100/($DG$124:$DG$126+100))</f>
        <v>0</v>
      </c>
      <c r="AU152" s="312" cm="1">
        <f t="array" aca="1" ref="AU152" ca="1">SUMPRODUCT(AU$112:AU$114,100/($DG$112:$DG$114+100))-SUMPRODUCT(AU$124:AU$126,100/($DG$124:$DG$126+100))</f>
        <v>0</v>
      </c>
      <c r="AV152" s="312" cm="1">
        <f t="array" aca="1" ref="AV152" ca="1">SUMPRODUCT(AV$112:AV$114,100/($DG$112:$DG$114+100))-SUMPRODUCT(AV$124:AV$126,100/($DG$124:$DG$126+100))</f>
        <v>0</v>
      </c>
      <c r="AW152" s="312" cm="1">
        <f t="array" aca="1" ref="AW152" ca="1">SUMPRODUCT(AW$112:AW$114,100/($DG$112:$DG$114+100))-SUMPRODUCT(AW$124:AW$126,100/($DG$124:$DG$126+100))</f>
        <v>0</v>
      </c>
      <c r="AX152" s="312" cm="1">
        <f t="array" aca="1" ref="AX152" ca="1">SUMPRODUCT(AX$112:AX$114,100/($DG$112:$DG$114+100))-SUMPRODUCT(AX$124:AX$126,100/($DG$124:$DG$126+100))</f>
        <v>0</v>
      </c>
      <c r="AY152" s="312" cm="1">
        <f t="array" aca="1" ref="AY152" ca="1">SUMPRODUCT(AY$112:AY$114,100/($DG$112:$DG$114+100))-SUMPRODUCT(AY$124:AY$126,100/($DG$124:$DG$126+100))</f>
        <v>0</v>
      </c>
      <c r="AZ152" s="312" cm="1">
        <f t="array" aca="1" ref="AZ152" ca="1">SUMPRODUCT(AZ$112:AZ$114,100/($DG$112:$DG$114+100))-SUMPRODUCT(AZ$124:AZ$126,100/($DG$124:$DG$126+100))</f>
        <v>0</v>
      </c>
      <c r="BA152" s="312" cm="1">
        <f t="array" aca="1" ref="BA152" ca="1">SUMPRODUCT(BA$112:BA$114,100/($DG$112:$DG$114+100))-SUMPRODUCT(BA$124:BA$126,100/($DG$124:$DG$126+100))</f>
        <v>0</v>
      </c>
      <c r="BB152" s="312" cm="1">
        <f t="array" aca="1" ref="BB152" ca="1">SUMPRODUCT(BB$112:BB$114,100/($DG$112:$DG$114+100))-SUMPRODUCT(BB$124:BB$126,100/($DG$124:$DG$126+100))</f>
        <v>0</v>
      </c>
      <c r="BC152" s="312" cm="1">
        <f t="array" aca="1" ref="BC152" ca="1">SUMPRODUCT(BC$112:BC$114,100/($DG$112:$DG$114+100))-SUMPRODUCT(BC$124:BC$126,100/($DG$124:$DG$126+100))</f>
        <v>0</v>
      </c>
      <c r="BD152" s="312" cm="1">
        <f t="array" aca="1" ref="BD152" ca="1">SUMPRODUCT(BD$112:BD$114,100/($DG$112:$DG$114+100))-SUMPRODUCT(BD$124:BD$126,100/($DG$124:$DG$126+100))</f>
        <v>0</v>
      </c>
      <c r="BE152" s="312" cm="1">
        <f t="array" aca="1" ref="BE152" ca="1">SUMPRODUCT(BE$112:BE$114,100/($DG$112:$DG$114+100))-SUMPRODUCT(BE$124:BE$126,100/($DG$124:$DG$126+100))</f>
        <v>0</v>
      </c>
      <c r="BF152" s="312" cm="1">
        <f t="array" aca="1" ref="BF152" ca="1">SUMPRODUCT(BF$112:BF$114,100/($DG$112:$DG$114+100))-SUMPRODUCT(BF$124:BF$126,100/($DG$124:$DG$126+100))</f>
        <v>0</v>
      </c>
      <c r="BG152" s="312" cm="1">
        <f t="array" aca="1" ref="BG152" ca="1">SUMPRODUCT(BG$112:BG$114,100/($DG$112:$DG$114+100))-SUMPRODUCT(BG$124:BG$126,100/($DG$124:$DG$126+100))</f>
        <v>0</v>
      </c>
      <c r="BH152" s="312" cm="1">
        <f t="array" aca="1" ref="BH152" ca="1">SUMPRODUCT(BH$112:BH$114,100/($DG$112:$DG$114+100))-SUMPRODUCT(BH$124:BH$126,100/($DG$124:$DG$126+100))</f>
        <v>0</v>
      </c>
      <c r="BI152" s="312" cm="1">
        <f t="array" aca="1" ref="BI152" ca="1">SUMPRODUCT(BI$112:BI$114,100/($DG$112:$DG$114+100))-SUMPRODUCT(BI$124:BI$126,100/($DG$124:$DG$126+100))</f>
        <v>0</v>
      </c>
      <c r="BJ152" s="312" cm="1">
        <f t="array" aca="1" ref="BJ152" ca="1">SUMPRODUCT(BJ$112:BJ$114,100/($DG$112:$DG$114+100))-SUMPRODUCT(BJ$124:BJ$126,100/($DG$124:$DG$126+100))</f>
        <v>0</v>
      </c>
      <c r="BK152" s="312" cm="1">
        <f t="array" aca="1" ref="BK152" ca="1">SUMPRODUCT(BK$112:BK$114,100/($DG$112:$DG$114+100))-SUMPRODUCT(BK$124:BK$126,100/($DG$124:$DG$126+100))</f>
        <v>0</v>
      </c>
      <c r="BL152" s="312" cm="1">
        <f t="array" aca="1" ref="BL152" ca="1">SUMPRODUCT(BL$112:BL$114,100/($DG$112:$DG$114+100))-SUMPRODUCT(BL$124:BL$126,100/($DG$124:$DG$126+100))</f>
        <v>0</v>
      </c>
      <c r="BM152" s="312" cm="1">
        <f t="array" aca="1" ref="BM152" ca="1">SUMPRODUCT(BM$112:BM$114,100/($DG$112:$DG$114+100))-SUMPRODUCT(BM$124:BM$126,100/($DG$124:$DG$126+100))</f>
        <v>0</v>
      </c>
      <c r="BN152" s="312" cm="1">
        <f t="array" aca="1" ref="BN152" ca="1">SUMPRODUCT(BN$112:BN$114,100/($DG$112:$DG$114+100))-SUMPRODUCT(BN$124:BN$126,100/($DG$124:$DG$126+100))</f>
        <v>0</v>
      </c>
      <c r="BO152" s="312" cm="1">
        <f t="array" aca="1" ref="BO152" ca="1">SUMPRODUCT(BO$112:BO$114,100/($DG$112:$DG$114+100))-SUMPRODUCT(BO$124:BO$126,100/($DG$124:$DG$126+100))</f>
        <v>0</v>
      </c>
      <c r="BP152" s="312" cm="1">
        <f t="array" aca="1" ref="BP152" ca="1">SUMPRODUCT(BP$112:BP$114,100/($DG$112:$DG$114+100))-SUMPRODUCT(BP$124:BP$126,100/($DG$124:$DG$126+100))</f>
        <v>0</v>
      </c>
      <c r="BQ152" s="312" cm="1">
        <f t="array" aca="1" ref="BQ152" ca="1">SUMPRODUCT(BQ$112:BQ$114,100/($DG$112:$DG$114+100))-SUMPRODUCT(BQ$124:BQ$126,100/($DG$124:$DG$126+100))</f>
        <v>0</v>
      </c>
      <c r="BR152" s="312" cm="1">
        <f t="array" aca="1" ref="BR152" ca="1">SUMPRODUCT(BR$112:BR$114,100/($DG$112:$DG$114+100))-SUMPRODUCT(BR$124:BR$126,100/($DG$124:$DG$126+100))</f>
        <v>0</v>
      </c>
      <c r="BS152" s="312" cm="1">
        <f t="array" aca="1" ref="BS152" ca="1">SUMPRODUCT(BS$112:BS$114,100/($DG$112:$DG$114+100))-SUMPRODUCT(BS$124:BS$126,100/($DG$124:$DG$126+100))</f>
        <v>0</v>
      </c>
      <c r="BT152" s="312" cm="1">
        <f t="array" aca="1" ref="BT152" ca="1">SUMPRODUCT(BT$112:BT$114,100/($DG$112:$DG$114+100))-SUMPRODUCT(BT$124:BT$126,100/($DG$124:$DG$126+100))</f>
        <v>0</v>
      </c>
      <c r="BU152" s="312" cm="1">
        <f t="array" aca="1" ref="BU152" ca="1">SUMPRODUCT(BU$112:BU$114,100/($DG$112:$DG$114+100))-SUMPRODUCT(BU$124:BU$126,100/($DG$124:$DG$126+100))</f>
        <v>0</v>
      </c>
      <c r="BV152" s="312" cm="1">
        <f t="array" aca="1" ref="BV152" ca="1">SUMPRODUCT(BV$112:BV$114,100/($DG$112:$DG$114+100))-SUMPRODUCT(BV$124:BV$126,100/($DG$124:$DG$126+100))</f>
        <v>0</v>
      </c>
      <c r="BW152" s="312" cm="1">
        <f t="array" aca="1" ref="BW152" ca="1">SUMPRODUCT(BW$112:BW$114,100/($DG$112:$DG$114+100))-SUMPRODUCT(BW$124:BW$126,100/($DG$124:$DG$126+100))</f>
        <v>0</v>
      </c>
      <c r="BX152" s="312" cm="1">
        <f t="array" aca="1" ref="BX152" ca="1">SUMPRODUCT(BX$112:BX$114,100/($DG$112:$DG$114+100))-SUMPRODUCT(BX$124:BX$126,100/($DG$124:$DG$126+100))</f>
        <v>0</v>
      </c>
      <c r="BY152" s="312" cm="1">
        <f t="array" aca="1" ref="BY152" ca="1">SUMPRODUCT(BY$112:BY$114,100/($DG$112:$DG$114+100))-SUMPRODUCT(BY$124:BY$126,100/($DG$124:$DG$126+100))</f>
        <v>0</v>
      </c>
      <c r="BZ152" s="312" cm="1">
        <f t="array" aca="1" ref="BZ152" ca="1">SUMPRODUCT(BZ$112:BZ$114,100/($DG$112:$DG$114+100))-SUMPRODUCT(BZ$124:BZ$126,100/($DG$124:$DG$126+100))</f>
        <v>0</v>
      </c>
      <c r="CA152" s="312" cm="1">
        <f t="array" aca="1" ref="CA152" ca="1">SUMPRODUCT(CA$112:CA$114,100/($DG$112:$DG$114+100))-SUMPRODUCT(CA$124:CA$126,100/($DG$124:$DG$126+100))</f>
        <v>0</v>
      </c>
      <c r="CB152" s="312" cm="1">
        <f t="array" aca="1" ref="CB152" ca="1">SUMPRODUCT(CB$112:CB$114,100/($DG$112:$DG$114+100))-SUMPRODUCT(CB$124:CB$126,100/($DG$124:$DG$126+100))</f>
        <v>0</v>
      </c>
      <c r="CC152" s="312" cm="1">
        <f t="array" aca="1" ref="CC152" ca="1">SUMPRODUCT(CC$112:CC$114,100/($DG$112:$DG$114+100))-SUMPRODUCT(CC$124:CC$126,100/($DG$124:$DG$126+100))</f>
        <v>0</v>
      </c>
      <c r="CD152" s="312" cm="1">
        <f t="array" aca="1" ref="CD152" ca="1">SUMPRODUCT(CD$112:CD$114,100/($DG$112:$DG$114+100))-SUMPRODUCT(CD$124:CD$126,100/($DG$124:$DG$126+100))</f>
        <v>0</v>
      </c>
      <c r="CE152" s="312" cm="1">
        <f t="array" aca="1" ref="CE152" ca="1">SUMPRODUCT(CE$112:CE$114,100/($DG$112:$DG$114+100))-SUMPRODUCT(CE$124:CE$126,100/($DG$124:$DG$126+100))</f>
        <v>0</v>
      </c>
      <c r="CF152" s="312" cm="1">
        <f t="array" aca="1" ref="CF152" ca="1">SUMPRODUCT(CF$112:CF$114,100/($DG$112:$DG$114+100))-SUMPRODUCT(CF$124:CF$126,100/($DG$124:$DG$126+100))</f>
        <v>0</v>
      </c>
      <c r="CG152" s="312" cm="1">
        <f t="array" aca="1" ref="CG152" ca="1">SUMPRODUCT(CG$112:CG$114,100/($DG$112:$DG$114+100))-SUMPRODUCT(CG$124:CG$126,100/($DG$124:$DG$126+100))</f>
        <v>0</v>
      </c>
      <c r="CH152" s="312" cm="1">
        <f t="array" aca="1" ref="CH152" ca="1">SUMPRODUCT(CH$112:CH$114,100/($DG$112:$DG$114+100))-SUMPRODUCT(CH$124:CH$126,100/($DG$124:$DG$126+100))</f>
        <v>0</v>
      </c>
      <c r="CI152" s="312" cm="1">
        <f t="array" aca="1" ref="CI152" ca="1">SUMPRODUCT(CI$112:CI$114,100/($DG$112:$DG$114+100))-SUMPRODUCT(CI$124:CI$126,100/($DG$124:$DG$126+100))</f>
        <v>0</v>
      </c>
      <c r="CJ152" s="312" cm="1">
        <f t="array" aca="1" ref="CJ152" ca="1">SUMPRODUCT(CJ$112:CJ$114,100/($DG$112:$DG$114+100))-SUMPRODUCT(CJ$124:CJ$126,100/($DG$124:$DG$126+100))</f>
        <v>0</v>
      </c>
      <c r="CK152" s="312" cm="1">
        <f t="array" aca="1" ref="CK152" ca="1">SUMPRODUCT(CK$112:CK$114,100/($DG$112:$DG$114+100))-SUMPRODUCT(CK$124:CK$126,100/($DG$124:$DG$126+100))</f>
        <v>0</v>
      </c>
      <c r="CL152" s="312" cm="1">
        <f t="array" aca="1" ref="CL152" ca="1">SUMPRODUCT(CL$112:CL$114,100/($DG$112:$DG$114+100))-SUMPRODUCT(CL$124:CL$126,100/($DG$124:$DG$126+100))</f>
        <v>0</v>
      </c>
      <c r="CM152" s="312" cm="1">
        <f t="array" aca="1" ref="CM152" ca="1">SUMPRODUCT(CM$112:CM$114,100/($DG$112:$DG$114+100))-SUMPRODUCT(CM$124:CM$126,100/($DG$124:$DG$126+100))</f>
        <v>0</v>
      </c>
      <c r="CN152" s="312" cm="1">
        <f t="array" aca="1" ref="CN152" ca="1">SUMPRODUCT(CN$112:CN$114,100/($DG$112:$DG$114+100))-SUMPRODUCT(CN$124:CN$126,100/($DG$124:$DG$126+100))</f>
        <v>0</v>
      </c>
      <c r="CO152" s="312" cm="1">
        <f t="array" aca="1" ref="CO152" ca="1">SUMPRODUCT(CO$112:CO$114,100/($DG$112:$DG$114+100))-SUMPRODUCT(CO$124:CO$126,100/($DG$124:$DG$126+100))</f>
        <v>0</v>
      </c>
      <c r="CP152" s="312" cm="1">
        <f t="array" aca="1" ref="CP152" ca="1">SUMPRODUCT(CP$112:CP$114,100/($DG$112:$DG$114+100))-SUMPRODUCT(CP$124:CP$126,100/($DG$124:$DG$126+100))</f>
        <v>0</v>
      </c>
      <c r="CQ152" s="312" cm="1">
        <f t="array" aca="1" ref="CQ152" ca="1">SUMPRODUCT(CQ$112:CQ$114,100/($DG$112:$DG$114+100))-SUMPRODUCT(CQ$124:CQ$126,100/($DG$124:$DG$126+100))</f>
        <v>0</v>
      </c>
      <c r="CR152" s="312" cm="1">
        <f t="array" aca="1" ref="CR152" ca="1">SUMPRODUCT(CR$112:CR$114,100/($DG$112:$DG$114+100))-SUMPRODUCT(CR$124:CR$126,100/($DG$124:$DG$126+100))</f>
        <v>0</v>
      </c>
      <c r="CS152" s="312" cm="1">
        <f t="array" aca="1" ref="CS152" ca="1">SUMPRODUCT(CS$112:CS$114,100/($DG$112:$DG$114+100))-SUMPRODUCT(CS$124:CS$126,100/($DG$124:$DG$126+100))</f>
        <v>0</v>
      </c>
      <c r="CT152" s="312" cm="1">
        <f t="array" aca="1" ref="CT152" ca="1">SUMPRODUCT(CT$112:CT$114,100/($DG$112:$DG$114+100))-SUMPRODUCT(CT$124:CT$126,100/($DG$124:$DG$126+100))</f>
        <v>0</v>
      </c>
      <c r="CU152" s="312" cm="1">
        <f t="array" aca="1" ref="CU152" ca="1">SUMPRODUCT(CU$112:CU$114,100/($DG$112:$DG$114+100))-SUMPRODUCT(CU$124:CU$126,100/($DG$124:$DG$126+100))</f>
        <v>0</v>
      </c>
      <c r="CV152" s="312" cm="1">
        <f t="array" aca="1" ref="CV152" ca="1">SUMPRODUCT(CV$112:CV$114,100/($DG$112:$DG$114+100))-SUMPRODUCT(CV$124:CV$126,100/($DG$124:$DG$126+100))</f>
        <v>0</v>
      </c>
      <c r="CW152" s="312" cm="1">
        <f t="array" aca="1" ref="CW152" ca="1">SUMPRODUCT(CW$112:CW$114,100/($DG$112:$DG$114+100))-SUMPRODUCT(CW$124:CW$126,100/($DG$124:$DG$126+100))</f>
        <v>0</v>
      </c>
      <c r="CX152" s="312" cm="1">
        <f t="array" aca="1" ref="CX152" ca="1">SUMPRODUCT(CX$112:CX$114,100/($DG$112:$DG$114+100))-SUMPRODUCT(CX$124:CX$126,100/($DG$124:$DG$126+100))</f>
        <v>0</v>
      </c>
      <c r="CY152" s="312" cm="1">
        <f t="array" aca="1" ref="CY152" ca="1">SUMPRODUCT(CY$112:CY$114,100/($DG$112:$DG$114+100))-SUMPRODUCT(CY$124:CY$126,100/($DG$124:$DG$126+100))</f>
        <v>0</v>
      </c>
      <c r="CZ152" s="312" cm="1">
        <f t="array" aca="1" ref="CZ152" ca="1">SUMPRODUCT(CZ$112:CZ$114,100/($DG$112:$DG$114+100))-SUMPRODUCT(CZ$124:CZ$126,100/($DG$124:$DG$126+100))</f>
        <v>0</v>
      </c>
      <c r="DA152" s="312" cm="1">
        <f t="array" aca="1" ref="DA152" ca="1">SUMPRODUCT(DA$112:DA$114,100/($DG$112:$DG$114+100))-SUMPRODUCT(DA$124:DA$126,100/($DG$124:$DG$126+100))</f>
        <v>0</v>
      </c>
      <c r="DB152" s="312" cm="1">
        <f t="array" aca="1" ref="DB152" ca="1">SUMPRODUCT(DB$112:DB$114,100/($DG$112:$DG$114+100))-SUMPRODUCT(DB$124:DB$126,100/($DG$124:$DG$126+100))</f>
        <v>0</v>
      </c>
      <c r="DC152" s="317" cm="1">
        <f t="array" aca="1" ref="DC152" ca="1">SUMPRODUCT(DC$112:DC$114,100/($DG$112:$DG$114+100))-SUMPRODUCT(DC$124:DC$126,100/($DG$124:$DG$126+100))</f>
        <v>0</v>
      </c>
    </row>
    <row r="153" spans="1:110" ht="15" hidden="1" customHeight="1">
      <c r="B153" s="236" t="s">
        <v>257</v>
      </c>
      <c r="C153" s="258" t="s">
        <v>288</v>
      </c>
      <c r="D153" s="258"/>
      <c r="E153" s="258"/>
      <c r="F153" s="318">
        <f ca="1">H153+NPV(FD,I153:INDEX(I153:DC153,PAL))</f>
        <v>0</v>
      </c>
      <c r="G153" s="315">
        <f ca="1">SUMIF($H$5:$DC$5,"&lt;="&amp;PAL,$H153:$DC153)</f>
        <v>0</v>
      </c>
      <c r="H153" s="316" cm="1">
        <f t="array" aca="1" ref="H153" ca="1">SUMPRODUCT(H$112:H$114,100*$D$112:$D$114,1/($DG$112:$DG$114+100),$DH$112:$DH$114)</f>
        <v>0</v>
      </c>
      <c r="I153" s="312" cm="1">
        <f t="array" aca="1" ref="I153" ca="1">SUMPRODUCT(I$112:I$114,100*$D$112:$D$114,1/($DG$112:$DG$114+100),$DH$112:$DH$114)</f>
        <v>0</v>
      </c>
      <c r="J153" s="312" cm="1">
        <f t="array" aca="1" ref="J153" ca="1">SUMPRODUCT(J$112:J$114,100*$D$112:$D$114,1/($DG$112:$DG$114+100),$DH$112:$DH$114)</f>
        <v>0</v>
      </c>
      <c r="K153" s="312" cm="1">
        <f t="array" aca="1" ref="K153" ca="1">SUMPRODUCT(K$112:K$114,100*$D$112:$D$114,1/($DG$112:$DG$114+100),$DH$112:$DH$114)</f>
        <v>0</v>
      </c>
      <c r="L153" s="312" cm="1">
        <f t="array" aca="1" ref="L153" ca="1">SUMPRODUCT(L$112:L$114,100*$D$112:$D$114,1/($DG$112:$DG$114+100),$DH$112:$DH$114)</f>
        <v>0</v>
      </c>
      <c r="M153" s="312" cm="1">
        <f t="array" aca="1" ref="M153" ca="1">SUMPRODUCT(M$112:M$114,100*$D$112:$D$114,1/($DG$112:$DG$114+100),$DH$112:$DH$114)</f>
        <v>0</v>
      </c>
      <c r="N153" s="312" cm="1">
        <f t="array" aca="1" ref="N153" ca="1">SUMPRODUCT(N$112:N$114,100*$D$112:$D$114,1/($DG$112:$DG$114+100),$DH$112:$DH$114)</f>
        <v>0</v>
      </c>
      <c r="O153" s="312" cm="1">
        <f t="array" aca="1" ref="O153" ca="1">SUMPRODUCT(O$112:O$114,100*$D$112:$D$114,1/($DG$112:$DG$114+100),$DH$112:$DH$114)</f>
        <v>0</v>
      </c>
      <c r="P153" s="312" cm="1">
        <f t="array" aca="1" ref="P153" ca="1">SUMPRODUCT(P$112:P$114,100*$D$112:$D$114,1/($DG$112:$DG$114+100),$DH$112:$DH$114)</f>
        <v>0</v>
      </c>
      <c r="Q153" s="312" cm="1">
        <f t="array" aca="1" ref="Q153" ca="1">SUMPRODUCT(Q$112:Q$114,100*$D$112:$D$114,1/($DG$112:$DG$114+100),$DH$112:$DH$114)</f>
        <v>0</v>
      </c>
      <c r="R153" s="312" cm="1">
        <f t="array" aca="1" ref="R153" ca="1">SUMPRODUCT(R$112:R$114,100*$D$112:$D$114,1/($DG$112:$DG$114+100),$DH$112:$DH$114)</f>
        <v>0</v>
      </c>
      <c r="S153" s="312" cm="1">
        <f t="array" aca="1" ref="S153" ca="1">SUMPRODUCT(S$112:S$114,100*$D$112:$D$114,1/($DG$112:$DG$114+100),$DH$112:$DH$114)</f>
        <v>0</v>
      </c>
      <c r="T153" s="312" cm="1">
        <f t="array" aca="1" ref="T153" ca="1">SUMPRODUCT(T$112:T$114,100*$D$112:$D$114,1/($DG$112:$DG$114+100),$DH$112:$DH$114)</f>
        <v>0</v>
      </c>
      <c r="U153" s="312" cm="1">
        <f t="array" aca="1" ref="U153" ca="1">SUMPRODUCT(U$112:U$114,100*$D$112:$D$114,1/($DG$112:$DG$114+100),$DH$112:$DH$114)</f>
        <v>0</v>
      </c>
      <c r="V153" s="312" cm="1">
        <f t="array" aca="1" ref="V153" ca="1">SUMPRODUCT(V$112:V$114,100*$D$112:$D$114,1/($DG$112:$DG$114+100),$DH$112:$DH$114)</f>
        <v>0</v>
      </c>
      <c r="W153" s="312" cm="1">
        <f t="array" aca="1" ref="W153" ca="1">SUMPRODUCT(W$112:W$114,100*$D$112:$D$114,1/($DG$112:$DG$114+100),$DH$112:$DH$114)</f>
        <v>0</v>
      </c>
      <c r="X153" s="312" cm="1">
        <f t="array" aca="1" ref="X153" ca="1">SUMPRODUCT(X$112:X$114,100*$D$112:$D$114,1/($DG$112:$DG$114+100),$DH$112:$DH$114)</f>
        <v>0</v>
      </c>
      <c r="Y153" s="312" cm="1">
        <f t="array" aca="1" ref="Y153" ca="1">SUMPRODUCT(Y$112:Y$114,100*$D$112:$D$114,1/($DG$112:$DG$114+100),$DH$112:$DH$114)</f>
        <v>0</v>
      </c>
      <c r="Z153" s="312" cm="1">
        <f t="array" aca="1" ref="Z153" ca="1">SUMPRODUCT(Z$112:Z$114,100*$D$112:$D$114,1/($DG$112:$DG$114+100),$DH$112:$DH$114)</f>
        <v>0</v>
      </c>
      <c r="AA153" s="312" cm="1">
        <f t="array" aca="1" ref="AA153" ca="1">SUMPRODUCT(AA$112:AA$114,100*$D$112:$D$114,1/($DG$112:$DG$114+100),$DH$112:$DH$114)</f>
        <v>0</v>
      </c>
      <c r="AB153" s="312" cm="1">
        <f t="array" aca="1" ref="AB153" ca="1">SUMPRODUCT(AB$112:AB$114,100*$D$112:$D$114,1/($DG$112:$DG$114+100),$DH$112:$DH$114)</f>
        <v>0</v>
      </c>
      <c r="AC153" s="312" cm="1">
        <f t="array" aca="1" ref="AC153" ca="1">SUMPRODUCT(AC$112:AC$114,100*$D$112:$D$114,1/($DG$112:$DG$114+100),$DH$112:$DH$114)</f>
        <v>0</v>
      </c>
      <c r="AD153" s="312" cm="1">
        <f t="array" aca="1" ref="AD153" ca="1">SUMPRODUCT(AD$112:AD$114,100*$D$112:$D$114,1/($DG$112:$DG$114+100),$DH$112:$DH$114)</f>
        <v>0</v>
      </c>
      <c r="AE153" s="312" cm="1">
        <f t="array" aca="1" ref="AE153" ca="1">SUMPRODUCT(AE$112:AE$114,100*$D$112:$D$114,1/($DG$112:$DG$114+100),$DH$112:$DH$114)</f>
        <v>0</v>
      </c>
      <c r="AF153" s="312" cm="1">
        <f t="array" aca="1" ref="AF153" ca="1">SUMPRODUCT(AF$112:AF$114,100*$D$112:$D$114,1/($DG$112:$DG$114+100),$DH$112:$DH$114)</f>
        <v>0</v>
      </c>
      <c r="AG153" s="312" cm="1">
        <f t="array" aca="1" ref="AG153" ca="1">SUMPRODUCT(AG$112:AG$114,100*$D$112:$D$114,1/($DG$112:$DG$114+100),$DH$112:$DH$114)</f>
        <v>0</v>
      </c>
      <c r="AH153" s="312" cm="1">
        <f t="array" aca="1" ref="AH153" ca="1">SUMPRODUCT(AH$112:AH$114,100*$D$112:$D$114,1/($DG$112:$DG$114+100),$DH$112:$DH$114)</f>
        <v>0</v>
      </c>
      <c r="AI153" s="312" cm="1">
        <f t="array" aca="1" ref="AI153" ca="1">SUMPRODUCT(AI$112:AI$114,100*$D$112:$D$114,1/($DG$112:$DG$114+100),$DH$112:$DH$114)</f>
        <v>0</v>
      </c>
      <c r="AJ153" s="312" cm="1">
        <f t="array" aca="1" ref="AJ153" ca="1">SUMPRODUCT(AJ$112:AJ$114,100*$D$112:$D$114,1/($DG$112:$DG$114+100),$DH$112:$DH$114)</f>
        <v>0</v>
      </c>
      <c r="AK153" s="312" cm="1">
        <f t="array" aca="1" ref="AK153" ca="1">SUMPRODUCT(AK$112:AK$114,100*$D$112:$D$114,1/($DG$112:$DG$114+100),$DH$112:$DH$114)</f>
        <v>0</v>
      </c>
      <c r="AL153" s="312" cm="1">
        <f t="array" aca="1" ref="AL153" ca="1">SUMPRODUCT(AL$112:AL$114,100*$D$112:$D$114,1/($DG$112:$DG$114+100),$DH$112:$DH$114)</f>
        <v>0</v>
      </c>
      <c r="AM153" s="312" cm="1">
        <f t="array" aca="1" ref="AM153" ca="1">SUMPRODUCT(AM$112:AM$114,100*$D$112:$D$114,1/($DG$112:$DG$114+100),$DH$112:$DH$114)</f>
        <v>0</v>
      </c>
      <c r="AN153" s="312" cm="1">
        <f t="array" aca="1" ref="AN153" ca="1">SUMPRODUCT(AN$112:AN$114,100*$D$112:$D$114,1/($DG$112:$DG$114+100),$DH$112:$DH$114)</f>
        <v>0</v>
      </c>
      <c r="AO153" s="312" cm="1">
        <f t="array" aca="1" ref="AO153" ca="1">SUMPRODUCT(AO$112:AO$114,100*$D$112:$D$114,1/($DG$112:$DG$114+100),$DH$112:$DH$114)</f>
        <v>0</v>
      </c>
      <c r="AP153" s="312" cm="1">
        <f t="array" aca="1" ref="AP153" ca="1">SUMPRODUCT(AP$112:AP$114,100*$D$112:$D$114,1/($DG$112:$DG$114+100),$DH$112:$DH$114)</f>
        <v>0</v>
      </c>
      <c r="AQ153" s="312" cm="1">
        <f t="array" aca="1" ref="AQ153" ca="1">SUMPRODUCT(AQ$112:AQ$114,100*$D$112:$D$114,1/($DG$112:$DG$114+100),$DH$112:$DH$114)</f>
        <v>0</v>
      </c>
      <c r="AR153" s="312" cm="1">
        <f t="array" aca="1" ref="AR153" ca="1">SUMPRODUCT(AR$112:AR$114,100*$D$112:$D$114,1/($DG$112:$DG$114+100),$DH$112:$DH$114)</f>
        <v>0</v>
      </c>
      <c r="AS153" s="312" cm="1">
        <f t="array" aca="1" ref="AS153" ca="1">SUMPRODUCT(AS$112:AS$114,100*$D$112:$D$114,1/($DG$112:$DG$114+100),$DH$112:$DH$114)</f>
        <v>0</v>
      </c>
      <c r="AT153" s="312" cm="1">
        <f t="array" aca="1" ref="AT153" ca="1">SUMPRODUCT(AT$112:AT$114,100*$D$112:$D$114,1/($DG$112:$DG$114+100),$DH$112:$DH$114)</f>
        <v>0</v>
      </c>
      <c r="AU153" s="312" cm="1">
        <f t="array" aca="1" ref="AU153" ca="1">SUMPRODUCT(AU$112:AU$114,100*$D$112:$D$114,1/($DG$112:$DG$114+100),$DH$112:$DH$114)</f>
        <v>0</v>
      </c>
      <c r="AV153" s="312" cm="1">
        <f t="array" aca="1" ref="AV153" ca="1">SUMPRODUCT(AV$112:AV$114,100*$D$112:$D$114,1/($DG$112:$DG$114+100),$DH$112:$DH$114)</f>
        <v>0</v>
      </c>
      <c r="AW153" s="312" cm="1">
        <f t="array" aca="1" ref="AW153" ca="1">SUMPRODUCT(AW$112:AW$114,100*$D$112:$D$114,1/($DG$112:$DG$114+100),$DH$112:$DH$114)</f>
        <v>0</v>
      </c>
      <c r="AX153" s="312" cm="1">
        <f t="array" aca="1" ref="AX153" ca="1">SUMPRODUCT(AX$112:AX$114,100*$D$112:$D$114,1/($DG$112:$DG$114+100),$DH$112:$DH$114)</f>
        <v>0</v>
      </c>
      <c r="AY153" s="312" cm="1">
        <f t="array" aca="1" ref="AY153" ca="1">SUMPRODUCT(AY$112:AY$114,100*$D$112:$D$114,1/($DG$112:$DG$114+100),$DH$112:$DH$114)</f>
        <v>0</v>
      </c>
      <c r="AZ153" s="312" cm="1">
        <f t="array" aca="1" ref="AZ153" ca="1">SUMPRODUCT(AZ$112:AZ$114,100*$D$112:$D$114,1/($DG$112:$DG$114+100),$DH$112:$DH$114)</f>
        <v>0</v>
      </c>
      <c r="BA153" s="312" cm="1">
        <f t="array" aca="1" ref="BA153" ca="1">SUMPRODUCT(BA$112:BA$114,100*$D$112:$D$114,1/($DG$112:$DG$114+100),$DH$112:$DH$114)</f>
        <v>0</v>
      </c>
      <c r="BB153" s="312" cm="1">
        <f t="array" aca="1" ref="BB153" ca="1">SUMPRODUCT(BB$112:BB$114,100*$D$112:$D$114,1/($DG$112:$DG$114+100),$DH$112:$DH$114)</f>
        <v>0</v>
      </c>
      <c r="BC153" s="312" cm="1">
        <f t="array" aca="1" ref="BC153" ca="1">SUMPRODUCT(BC$112:BC$114,100*$D$112:$D$114,1/($DG$112:$DG$114+100),$DH$112:$DH$114)</f>
        <v>0</v>
      </c>
      <c r="BD153" s="312" cm="1">
        <f t="array" aca="1" ref="BD153" ca="1">SUMPRODUCT(BD$112:BD$114,100*$D$112:$D$114,1/($DG$112:$DG$114+100),$DH$112:$DH$114)</f>
        <v>0</v>
      </c>
      <c r="BE153" s="312" cm="1">
        <f t="array" aca="1" ref="BE153" ca="1">SUMPRODUCT(BE$112:BE$114,100*$D$112:$D$114,1/($DG$112:$DG$114+100),$DH$112:$DH$114)</f>
        <v>0</v>
      </c>
      <c r="BF153" s="312" cm="1">
        <f t="array" aca="1" ref="BF153" ca="1">SUMPRODUCT(BF$112:BF$114,100*$D$112:$D$114,1/($DG$112:$DG$114+100),$DH$112:$DH$114)</f>
        <v>0</v>
      </c>
      <c r="BG153" s="312" cm="1">
        <f t="array" aca="1" ref="BG153" ca="1">SUMPRODUCT(BG$112:BG$114,100*$D$112:$D$114,1/($DG$112:$DG$114+100),$DH$112:$DH$114)</f>
        <v>0</v>
      </c>
      <c r="BH153" s="312" cm="1">
        <f t="array" aca="1" ref="BH153" ca="1">SUMPRODUCT(BH$112:BH$114,100*$D$112:$D$114,1/($DG$112:$DG$114+100),$DH$112:$DH$114)</f>
        <v>0</v>
      </c>
      <c r="BI153" s="312" cm="1">
        <f t="array" aca="1" ref="BI153" ca="1">SUMPRODUCT(BI$112:BI$114,100*$D$112:$D$114,1/($DG$112:$DG$114+100),$DH$112:$DH$114)</f>
        <v>0</v>
      </c>
      <c r="BJ153" s="312" cm="1">
        <f t="array" aca="1" ref="BJ153" ca="1">SUMPRODUCT(BJ$112:BJ$114,100*$D$112:$D$114,1/($DG$112:$DG$114+100),$DH$112:$DH$114)</f>
        <v>0</v>
      </c>
      <c r="BK153" s="312" cm="1">
        <f t="array" aca="1" ref="BK153" ca="1">SUMPRODUCT(BK$112:BK$114,100*$D$112:$D$114,1/($DG$112:$DG$114+100),$DH$112:$DH$114)</f>
        <v>0</v>
      </c>
      <c r="BL153" s="312" cm="1">
        <f t="array" aca="1" ref="BL153" ca="1">SUMPRODUCT(BL$112:BL$114,100*$D$112:$D$114,1/($DG$112:$DG$114+100),$DH$112:$DH$114)</f>
        <v>0</v>
      </c>
      <c r="BM153" s="312" cm="1">
        <f t="array" aca="1" ref="BM153" ca="1">SUMPRODUCT(BM$112:BM$114,100*$D$112:$D$114,1/($DG$112:$DG$114+100),$DH$112:$DH$114)</f>
        <v>0</v>
      </c>
      <c r="BN153" s="312" cm="1">
        <f t="array" aca="1" ref="BN153" ca="1">SUMPRODUCT(BN$112:BN$114,100*$D$112:$D$114,1/($DG$112:$DG$114+100),$DH$112:$DH$114)</f>
        <v>0</v>
      </c>
      <c r="BO153" s="312" cm="1">
        <f t="array" aca="1" ref="BO153" ca="1">SUMPRODUCT(BO$112:BO$114,100*$D$112:$D$114,1/($DG$112:$DG$114+100),$DH$112:$DH$114)</f>
        <v>0</v>
      </c>
      <c r="BP153" s="312" cm="1">
        <f t="array" aca="1" ref="BP153" ca="1">SUMPRODUCT(BP$112:BP$114,100*$D$112:$D$114,1/($DG$112:$DG$114+100),$DH$112:$DH$114)</f>
        <v>0</v>
      </c>
      <c r="BQ153" s="312" cm="1">
        <f t="array" aca="1" ref="BQ153" ca="1">SUMPRODUCT(BQ$112:BQ$114,100*$D$112:$D$114,1/($DG$112:$DG$114+100),$DH$112:$DH$114)</f>
        <v>0</v>
      </c>
      <c r="BR153" s="312" cm="1">
        <f t="array" aca="1" ref="BR153" ca="1">SUMPRODUCT(BR$112:BR$114,100*$D$112:$D$114,1/($DG$112:$DG$114+100),$DH$112:$DH$114)</f>
        <v>0</v>
      </c>
      <c r="BS153" s="312" cm="1">
        <f t="array" aca="1" ref="BS153" ca="1">SUMPRODUCT(BS$112:BS$114,100*$D$112:$D$114,1/($DG$112:$DG$114+100),$DH$112:$DH$114)</f>
        <v>0</v>
      </c>
      <c r="BT153" s="312" cm="1">
        <f t="array" aca="1" ref="BT153" ca="1">SUMPRODUCT(BT$112:BT$114,100*$D$112:$D$114,1/($DG$112:$DG$114+100),$DH$112:$DH$114)</f>
        <v>0</v>
      </c>
      <c r="BU153" s="312" cm="1">
        <f t="array" aca="1" ref="BU153" ca="1">SUMPRODUCT(BU$112:BU$114,100*$D$112:$D$114,1/($DG$112:$DG$114+100),$DH$112:$DH$114)</f>
        <v>0</v>
      </c>
      <c r="BV153" s="312" cm="1">
        <f t="array" aca="1" ref="BV153" ca="1">SUMPRODUCT(BV$112:BV$114,100*$D$112:$D$114,1/($DG$112:$DG$114+100),$DH$112:$DH$114)</f>
        <v>0</v>
      </c>
      <c r="BW153" s="312" cm="1">
        <f t="array" aca="1" ref="BW153" ca="1">SUMPRODUCT(BW$112:BW$114,100*$D$112:$D$114,1/($DG$112:$DG$114+100),$DH$112:$DH$114)</f>
        <v>0</v>
      </c>
      <c r="BX153" s="312" cm="1">
        <f t="array" aca="1" ref="BX153" ca="1">SUMPRODUCT(BX$112:BX$114,100*$D$112:$D$114,1/($DG$112:$DG$114+100),$DH$112:$DH$114)</f>
        <v>0</v>
      </c>
      <c r="BY153" s="312" cm="1">
        <f t="array" aca="1" ref="BY153" ca="1">SUMPRODUCT(BY$112:BY$114,100*$D$112:$D$114,1/($DG$112:$DG$114+100),$DH$112:$DH$114)</f>
        <v>0</v>
      </c>
      <c r="BZ153" s="312" cm="1">
        <f t="array" aca="1" ref="BZ153" ca="1">SUMPRODUCT(BZ$112:BZ$114,100*$D$112:$D$114,1/($DG$112:$DG$114+100),$DH$112:$DH$114)</f>
        <v>0</v>
      </c>
      <c r="CA153" s="312" cm="1">
        <f t="array" aca="1" ref="CA153" ca="1">SUMPRODUCT(CA$112:CA$114,100*$D$112:$D$114,1/($DG$112:$DG$114+100),$DH$112:$DH$114)</f>
        <v>0</v>
      </c>
      <c r="CB153" s="312" cm="1">
        <f t="array" aca="1" ref="CB153" ca="1">SUMPRODUCT(CB$112:CB$114,100*$D$112:$D$114,1/($DG$112:$DG$114+100),$DH$112:$DH$114)</f>
        <v>0</v>
      </c>
      <c r="CC153" s="312" cm="1">
        <f t="array" aca="1" ref="CC153" ca="1">SUMPRODUCT(CC$112:CC$114,100*$D$112:$D$114,1/($DG$112:$DG$114+100),$DH$112:$DH$114)</f>
        <v>0</v>
      </c>
      <c r="CD153" s="312" cm="1">
        <f t="array" aca="1" ref="CD153" ca="1">SUMPRODUCT(CD$112:CD$114,100*$D$112:$D$114,1/($DG$112:$DG$114+100),$DH$112:$DH$114)</f>
        <v>0</v>
      </c>
      <c r="CE153" s="312" cm="1">
        <f t="array" aca="1" ref="CE153" ca="1">SUMPRODUCT(CE$112:CE$114,100*$D$112:$D$114,1/($DG$112:$DG$114+100),$DH$112:$DH$114)</f>
        <v>0</v>
      </c>
      <c r="CF153" s="312" cm="1">
        <f t="array" aca="1" ref="CF153" ca="1">SUMPRODUCT(CF$112:CF$114,100*$D$112:$D$114,1/($DG$112:$DG$114+100),$DH$112:$DH$114)</f>
        <v>0</v>
      </c>
      <c r="CG153" s="312" cm="1">
        <f t="array" aca="1" ref="CG153" ca="1">SUMPRODUCT(CG$112:CG$114,100*$D$112:$D$114,1/($DG$112:$DG$114+100),$DH$112:$DH$114)</f>
        <v>0</v>
      </c>
      <c r="CH153" s="312" cm="1">
        <f t="array" aca="1" ref="CH153" ca="1">SUMPRODUCT(CH$112:CH$114,100*$D$112:$D$114,1/($DG$112:$DG$114+100),$DH$112:$DH$114)</f>
        <v>0</v>
      </c>
      <c r="CI153" s="312" cm="1">
        <f t="array" aca="1" ref="CI153" ca="1">SUMPRODUCT(CI$112:CI$114,100*$D$112:$D$114,1/($DG$112:$DG$114+100),$DH$112:$DH$114)</f>
        <v>0</v>
      </c>
      <c r="CJ153" s="312" cm="1">
        <f t="array" aca="1" ref="CJ153" ca="1">SUMPRODUCT(CJ$112:CJ$114,100*$D$112:$D$114,1/($DG$112:$DG$114+100),$DH$112:$DH$114)</f>
        <v>0</v>
      </c>
      <c r="CK153" s="312" cm="1">
        <f t="array" aca="1" ref="CK153" ca="1">SUMPRODUCT(CK$112:CK$114,100*$D$112:$D$114,1/($DG$112:$DG$114+100),$DH$112:$DH$114)</f>
        <v>0</v>
      </c>
      <c r="CL153" s="312" cm="1">
        <f t="array" aca="1" ref="CL153" ca="1">SUMPRODUCT(CL$112:CL$114,100*$D$112:$D$114,1/($DG$112:$DG$114+100),$DH$112:$DH$114)</f>
        <v>0</v>
      </c>
      <c r="CM153" s="312" cm="1">
        <f t="array" aca="1" ref="CM153" ca="1">SUMPRODUCT(CM$112:CM$114,100*$D$112:$D$114,1/($DG$112:$DG$114+100),$DH$112:$DH$114)</f>
        <v>0</v>
      </c>
      <c r="CN153" s="312" cm="1">
        <f t="array" aca="1" ref="CN153" ca="1">SUMPRODUCT(CN$112:CN$114,100*$D$112:$D$114,1/($DG$112:$DG$114+100),$DH$112:$DH$114)</f>
        <v>0</v>
      </c>
      <c r="CO153" s="312" cm="1">
        <f t="array" aca="1" ref="CO153" ca="1">SUMPRODUCT(CO$112:CO$114,100*$D$112:$D$114,1/($DG$112:$DG$114+100),$DH$112:$DH$114)</f>
        <v>0</v>
      </c>
      <c r="CP153" s="312" cm="1">
        <f t="array" aca="1" ref="CP153" ca="1">SUMPRODUCT(CP$112:CP$114,100*$D$112:$D$114,1/($DG$112:$DG$114+100),$DH$112:$DH$114)</f>
        <v>0</v>
      </c>
      <c r="CQ153" s="312" cm="1">
        <f t="array" aca="1" ref="CQ153" ca="1">SUMPRODUCT(CQ$112:CQ$114,100*$D$112:$D$114,1/($DG$112:$DG$114+100),$DH$112:$DH$114)</f>
        <v>0</v>
      </c>
      <c r="CR153" s="312" cm="1">
        <f t="array" aca="1" ref="CR153" ca="1">SUMPRODUCT(CR$112:CR$114,100*$D$112:$D$114,1/($DG$112:$DG$114+100),$DH$112:$DH$114)</f>
        <v>0</v>
      </c>
      <c r="CS153" s="312" cm="1">
        <f t="array" aca="1" ref="CS153" ca="1">SUMPRODUCT(CS$112:CS$114,100*$D$112:$D$114,1/($DG$112:$DG$114+100),$DH$112:$DH$114)</f>
        <v>0</v>
      </c>
      <c r="CT153" s="312" cm="1">
        <f t="array" aca="1" ref="CT153" ca="1">SUMPRODUCT(CT$112:CT$114,100*$D$112:$D$114,1/($DG$112:$DG$114+100),$DH$112:$DH$114)</f>
        <v>0</v>
      </c>
      <c r="CU153" s="312" cm="1">
        <f t="array" aca="1" ref="CU153" ca="1">SUMPRODUCT(CU$112:CU$114,100*$D$112:$D$114,1/($DG$112:$DG$114+100),$DH$112:$DH$114)</f>
        <v>0</v>
      </c>
      <c r="CV153" s="312" cm="1">
        <f t="array" aca="1" ref="CV153" ca="1">SUMPRODUCT(CV$112:CV$114,100*$D$112:$D$114,1/($DG$112:$DG$114+100),$DH$112:$DH$114)</f>
        <v>0</v>
      </c>
      <c r="CW153" s="312" cm="1">
        <f t="array" aca="1" ref="CW153" ca="1">SUMPRODUCT(CW$112:CW$114,100*$D$112:$D$114,1/($DG$112:$DG$114+100),$DH$112:$DH$114)</f>
        <v>0</v>
      </c>
      <c r="CX153" s="312" cm="1">
        <f t="array" aca="1" ref="CX153" ca="1">SUMPRODUCT(CX$112:CX$114,100*$D$112:$D$114,1/($DG$112:$DG$114+100),$DH$112:$DH$114)</f>
        <v>0</v>
      </c>
      <c r="CY153" s="312" cm="1">
        <f t="array" aca="1" ref="CY153" ca="1">SUMPRODUCT(CY$112:CY$114,100*$D$112:$D$114,1/($DG$112:$DG$114+100),$DH$112:$DH$114)</f>
        <v>0</v>
      </c>
      <c r="CZ153" s="312" cm="1">
        <f t="array" aca="1" ref="CZ153" ca="1">SUMPRODUCT(CZ$112:CZ$114,100*$D$112:$D$114,1/($DG$112:$DG$114+100),$DH$112:$DH$114)</f>
        <v>0</v>
      </c>
      <c r="DA153" s="312" cm="1">
        <f t="array" aca="1" ref="DA153" ca="1">SUMPRODUCT(DA$112:DA$114,100*$D$112:$D$114,1/($DG$112:$DG$114+100),$DH$112:$DH$114)</f>
        <v>0</v>
      </c>
      <c r="DB153" s="312" cm="1">
        <f t="array" aca="1" ref="DB153" ca="1">SUMPRODUCT(DB$112:DB$114,100*$D$112:$D$114,1/($DG$112:$DG$114+100),$DH$112:$DH$114)</f>
        <v>0</v>
      </c>
      <c r="DC153" s="317" cm="1">
        <f t="array" aca="1" ref="DC153" ca="1">SUMPRODUCT(DC$112:DC$114,100*$D$112:$D$114,1/($DG$112:$DG$114+100),$DH$112:$DH$114)</f>
        <v>0</v>
      </c>
    </row>
    <row r="154" spans="1:110" ht="15" hidden="1" customHeight="1" thickBot="1">
      <c r="B154" s="108" t="s">
        <v>289</v>
      </c>
      <c r="C154" s="110" t="s">
        <v>290</v>
      </c>
      <c r="D154" s="109"/>
      <c r="E154" s="109"/>
      <c r="F154" s="260">
        <f ca="1">H154+NPV(FD,I154:INDEX(I154:DC154,PAL))</f>
        <v>-1136972930.2930579</v>
      </c>
      <c r="G154" s="261">
        <f ca="1">SUMIF($H$5:$DC$5,"&lt;="&amp;PAL,$H154:$DC154)</f>
        <v>-589946896.68200457</v>
      </c>
      <c r="H154" s="262">
        <f ca="1">-H151+H152+H153</f>
        <v>0</v>
      </c>
      <c r="I154" s="256">
        <f t="shared" ref="I154:BT154" ca="1" si="160">-I151+I152+I153</f>
        <v>-1426809.9173553719</v>
      </c>
      <c r="J154" s="256">
        <f t="shared" ca="1" si="160"/>
        <v>-101489681.40495868</v>
      </c>
      <c r="K154" s="256">
        <f t="shared" ca="1" si="160"/>
        <v>-291943146.87769717</v>
      </c>
      <c r="L154" s="256">
        <f t="shared" ca="1" si="160"/>
        <v>-414972080.0604437</v>
      </c>
      <c r="M154" s="256">
        <f t="shared" ca="1" si="160"/>
        <v>-665383214.21581602</v>
      </c>
      <c r="N154" s="256">
        <f t="shared" ca="1" si="160"/>
        <v>-256185950.41322315</v>
      </c>
      <c r="O154" s="256">
        <f t="shared" ca="1" si="160"/>
        <v>-290718546.28099173</v>
      </c>
      <c r="P154" s="256">
        <f t="shared" ca="1" si="160"/>
        <v>-163655993.95779955</v>
      </c>
      <c r="Q154" s="256">
        <f t="shared" ca="1" si="160"/>
        <v>-94532853.719008267</v>
      </c>
      <c r="R154" s="256">
        <f t="shared" ca="1" si="160"/>
        <v>-68846161.157024801</v>
      </c>
      <c r="S154" s="256">
        <f t="shared" ca="1" si="160"/>
        <v>-21259789.256198347</v>
      </c>
      <c r="T154" s="256">
        <f t="shared" ca="1" si="160"/>
        <v>-19087295.041322313</v>
      </c>
      <c r="U154" s="256">
        <f t="shared" ca="1" si="160"/>
        <v>-489233.88429752068</v>
      </c>
      <c r="V154" s="256">
        <f t="shared" ca="1" si="160"/>
        <v>120002923.96694215</v>
      </c>
      <c r="W154" s="256">
        <f t="shared" ca="1" si="160"/>
        <v>120002923.96694215</v>
      </c>
      <c r="X154" s="256">
        <f t="shared" ca="1" si="160"/>
        <v>120002923.96694215</v>
      </c>
      <c r="Y154" s="256">
        <f t="shared" ca="1" si="160"/>
        <v>120002923.96694215</v>
      </c>
      <c r="Z154" s="256">
        <f t="shared" ca="1" si="160"/>
        <v>120002923.96694215</v>
      </c>
      <c r="AA154" s="256">
        <f t="shared" ca="1" si="160"/>
        <v>120002923.96694215</v>
      </c>
      <c r="AB154" s="256">
        <f t="shared" ca="1" si="160"/>
        <v>120002923.96694215</v>
      </c>
      <c r="AC154" s="256">
        <f t="shared" ca="1" si="160"/>
        <v>120002923.96694215</v>
      </c>
      <c r="AD154" s="256">
        <f t="shared" ca="1" si="160"/>
        <v>120002923.96694215</v>
      </c>
      <c r="AE154" s="256">
        <f t="shared" ca="1" si="160"/>
        <v>120002923.96694215</v>
      </c>
      <c r="AF154" s="256">
        <f t="shared" ca="1" si="160"/>
        <v>120002923.96694215</v>
      </c>
      <c r="AG154" s="256">
        <f t="shared" ca="1" si="160"/>
        <v>120002923.96694215</v>
      </c>
      <c r="AH154" s="256">
        <f t="shared" ca="1" si="160"/>
        <v>120002923.96694215</v>
      </c>
      <c r="AI154" s="256">
        <f t="shared" ca="1" si="160"/>
        <v>120002923.96694215</v>
      </c>
      <c r="AJ154" s="256">
        <f t="shared" ca="1" si="160"/>
        <v>120002923.96694215</v>
      </c>
      <c r="AK154" s="256">
        <f t="shared" ca="1" si="160"/>
        <v>0</v>
      </c>
      <c r="AL154" s="256">
        <f t="shared" ca="1" si="160"/>
        <v>0</v>
      </c>
      <c r="AM154" s="256">
        <f t="shared" ca="1" si="160"/>
        <v>0</v>
      </c>
      <c r="AN154" s="256">
        <f t="shared" ca="1" si="160"/>
        <v>0</v>
      </c>
      <c r="AO154" s="256">
        <f t="shared" ca="1" si="160"/>
        <v>0</v>
      </c>
      <c r="AP154" s="256">
        <f t="shared" ca="1" si="160"/>
        <v>0</v>
      </c>
      <c r="AQ154" s="256">
        <f t="shared" ca="1" si="160"/>
        <v>0</v>
      </c>
      <c r="AR154" s="256">
        <f t="shared" ca="1" si="160"/>
        <v>0</v>
      </c>
      <c r="AS154" s="256">
        <f t="shared" ca="1" si="160"/>
        <v>0</v>
      </c>
      <c r="AT154" s="256">
        <f t="shared" ca="1" si="160"/>
        <v>0</v>
      </c>
      <c r="AU154" s="256">
        <f t="shared" ca="1" si="160"/>
        <v>0</v>
      </c>
      <c r="AV154" s="256">
        <f t="shared" ca="1" si="160"/>
        <v>0</v>
      </c>
      <c r="AW154" s="256">
        <f t="shared" ca="1" si="160"/>
        <v>0</v>
      </c>
      <c r="AX154" s="256">
        <f t="shared" ca="1" si="160"/>
        <v>0</v>
      </c>
      <c r="AY154" s="256">
        <f t="shared" ca="1" si="160"/>
        <v>0</v>
      </c>
      <c r="AZ154" s="256">
        <f t="shared" ca="1" si="160"/>
        <v>0</v>
      </c>
      <c r="BA154" s="256">
        <f t="shared" ca="1" si="160"/>
        <v>0</v>
      </c>
      <c r="BB154" s="256">
        <f t="shared" ca="1" si="160"/>
        <v>0</v>
      </c>
      <c r="BC154" s="256">
        <f t="shared" ca="1" si="160"/>
        <v>0</v>
      </c>
      <c r="BD154" s="256">
        <f t="shared" ca="1" si="160"/>
        <v>0</v>
      </c>
      <c r="BE154" s="256">
        <f t="shared" ca="1" si="160"/>
        <v>0</v>
      </c>
      <c r="BF154" s="256">
        <f t="shared" ca="1" si="160"/>
        <v>0</v>
      </c>
      <c r="BG154" s="256">
        <f t="shared" ca="1" si="160"/>
        <v>0</v>
      </c>
      <c r="BH154" s="256">
        <f t="shared" ca="1" si="160"/>
        <v>0</v>
      </c>
      <c r="BI154" s="256">
        <f t="shared" ca="1" si="160"/>
        <v>0</v>
      </c>
      <c r="BJ154" s="256">
        <f t="shared" ca="1" si="160"/>
        <v>0</v>
      </c>
      <c r="BK154" s="256">
        <f t="shared" ca="1" si="160"/>
        <v>0</v>
      </c>
      <c r="BL154" s="256">
        <f t="shared" ca="1" si="160"/>
        <v>0</v>
      </c>
      <c r="BM154" s="256">
        <f t="shared" ca="1" si="160"/>
        <v>0</v>
      </c>
      <c r="BN154" s="256">
        <f t="shared" ca="1" si="160"/>
        <v>0</v>
      </c>
      <c r="BO154" s="256">
        <f t="shared" ca="1" si="160"/>
        <v>0</v>
      </c>
      <c r="BP154" s="256">
        <f t="shared" ca="1" si="160"/>
        <v>0</v>
      </c>
      <c r="BQ154" s="256">
        <f t="shared" ca="1" si="160"/>
        <v>0</v>
      </c>
      <c r="BR154" s="256">
        <f t="shared" ca="1" si="160"/>
        <v>0</v>
      </c>
      <c r="BS154" s="256">
        <f t="shared" ca="1" si="160"/>
        <v>0</v>
      </c>
      <c r="BT154" s="256">
        <f t="shared" ca="1" si="160"/>
        <v>0</v>
      </c>
      <c r="BU154" s="256">
        <f t="shared" ref="BU154:DC154" ca="1" si="161">-BU151+BU152+BU153</f>
        <v>0</v>
      </c>
      <c r="BV154" s="256">
        <f t="shared" ca="1" si="161"/>
        <v>0</v>
      </c>
      <c r="BW154" s="256">
        <f t="shared" ca="1" si="161"/>
        <v>0</v>
      </c>
      <c r="BX154" s="256">
        <f t="shared" ca="1" si="161"/>
        <v>0</v>
      </c>
      <c r="BY154" s="256">
        <f t="shared" ca="1" si="161"/>
        <v>0</v>
      </c>
      <c r="BZ154" s="256">
        <f t="shared" ca="1" si="161"/>
        <v>0</v>
      </c>
      <c r="CA154" s="256">
        <f t="shared" ca="1" si="161"/>
        <v>0</v>
      </c>
      <c r="CB154" s="256">
        <f t="shared" ca="1" si="161"/>
        <v>0</v>
      </c>
      <c r="CC154" s="256">
        <f t="shared" ca="1" si="161"/>
        <v>0</v>
      </c>
      <c r="CD154" s="256">
        <f t="shared" ca="1" si="161"/>
        <v>0</v>
      </c>
      <c r="CE154" s="256">
        <f t="shared" ca="1" si="161"/>
        <v>0</v>
      </c>
      <c r="CF154" s="256">
        <f t="shared" ca="1" si="161"/>
        <v>0</v>
      </c>
      <c r="CG154" s="256">
        <f t="shared" ca="1" si="161"/>
        <v>0</v>
      </c>
      <c r="CH154" s="256">
        <f t="shared" ca="1" si="161"/>
        <v>0</v>
      </c>
      <c r="CI154" s="256">
        <f t="shared" ca="1" si="161"/>
        <v>0</v>
      </c>
      <c r="CJ154" s="256">
        <f t="shared" ca="1" si="161"/>
        <v>0</v>
      </c>
      <c r="CK154" s="256">
        <f t="shared" ca="1" si="161"/>
        <v>0</v>
      </c>
      <c r="CL154" s="256">
        <f t="shared" ca="1" si="161"/>
        <v>0</v>
      </c>
      <c r="CM154" s="256">
        <f t="shared" ca="1" si="161"/>
        <v>0</v>
      </c>
      <c r="CN154" s="256">
        <f t="shared" ca="1" si="161"/>
        <v>0</v>
      </c>
      <c r="CO154" s="256">
        <f t="shared" ca="1" si="161"/>
        <v>0</v>
      </c>
      <c r="CP154" s="256">
        <f t="shared" ca="1" si="161"/>
        <v>0</v>
      </c>
      <c r="CQ154" s="256">
        <f t="shared" ca="1" si="161"/>
        <v>0</v>
      </c>
      <c r="CR154" s="256">
        <f t="shared" ca="1" si="161"/>
        <v>0</v>
      </c>
      <c r="CS154" s="256">
        <f t="shared" ca="1" si="161"/>
        <v>0</v>
      </c>
      <c r="CT154" s="256">
        <f t="shared" ca="1" si="161"/>
        <v>0</v>
      </c>
      <c r="CU154" s="256">
        <f t="shared" ca="1" si="161"/>
        <v>0</v>
      </c>
      <c r="CV154" s="256">
        <f t="shared" ca="1" si="161"/>
        <v>0</v>
      </c>
      <c r="CW154" s="256">
        <f t="shared" ca="1" si="161"/>
        <v>0</v>
      </c>
      <c r="CX154" s="256">
        <f t="shared" ca="1" si="161"/>
        <v>0</v>
      </c>
      <c r="CY154" s="256">
        <f t="shared" ca="1" si="161"/>
        <v>0</v>
      </c>
      <c r="CZ154" s="256">
        <f t="shared" ca="1" si="161"/>
        <v>0</v>
      </c>
      <c r="DA154" s="256">
        <f t="shared" ca="1" si="161"/>
        <v>0</v>
      </c>
      <c r="DB154" s="256">
        <f t="shared" ca="1" si="161"/>
        <v>0</v>
      </c>
      <c r="DC154" s="257">
        <f t="shared" ca="1" si="161"/>
        <v>0</v>
      </c>
    </row>
    <row r="155" spans="1:110" ht="15" hidden="1" customHeight="1" thickBot="1">
      <c r="C155" s="848" t="s">
        <v>291</v>
      </c>
      <c r="D155" s="849"/>
      <c r="E155" s="849"/>
      <c r="F155" s="850"/>
      <c r="G155" s="29"/>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row>
    <row r="156" spans="1:110" ht="15" hidden="1" customHeight="1">
      <c r="C156" s="853" t="s">
        <v>229</v>
      </c>
      <c r="D156" s="854"/>
      <c r="E156" s="855"/>
      <c r="F156" s="121">
        <f ca="1">IF(Rezultatai!B$4=Data1!$G$2,'Scenarijų analizė'!G156,"")</f>
        <v>9.6420669268523369</v>
      </c>
      <c r="G156" s="116">
        <f ca="1">IFERROR(IF(F147&lt;0,(F133-F147)/(F146-F149),(F133)/(F146+F147-F149)),"")</f>
        <v>9.6420669268523369</v>
      </c>
      <c r="H156" s="4"/>
      <c r="I156" s="4"/>
    </row>
    <row r="157" spans="1:110" ht="15" hidden="1" customHeight="1">
      <c r="C157" s="837" t="s">
        <v>228</v>
      </c>
      <c r="D157" s="787"/>
      <c r="E157" s="838"/>
      <c r="F157" s="276">
        <f ca="1">IF(Rezultatai!B$4=Data1!$G$2,'Scenarijų analizė'!G157,"")</f>
        <v>15974070959.473965</v>
      </c>
      <c r="G157" s="116">
        <f ca="1">IFERROR(F150,"")</f>
        <v>15974070959.473965</v>
      </c>
      <c r="H157" s="4"/>
      <c r="I157" s="4"/>
    </row>
    <row r="158" spans="1:110" ht="15" hidden="1" customHeight="1">
      <c r="C158" s="837" t="s">
        <v>230</v>
      </c>
      <c r="D158" s="787"/>
      <c r="E158" s="838"/>
      <c r="F158" s="276">
        <f ca="1">IF(Rezultatai!B$4=Data1!$G$2,'Scenarijų analizė'!G158,"")</f>
        <v>0.69039012872012195</v>
      </c>
      <c r="G158" s="116">
        <f ca="1">IFERROR(IRR(H150:INDEX(H150:DC150,PAL+1)),"")</f>
        <v>0.69039012872012195</v>
      </c>
      <c r="H158" s="4"/>
      <c r="I158" s="4"/>
    </row>
    <row r="159" spans="1:110" ht="15" hidden="1" customHeight="1">
      <c r="C159" s="837" t="s">
        <v>239</v>
      </c>
      <c r="D159" s="787"/>
      <c r="E159" s="838"/>
      <c r="F159" s="276" t="str">
        <f>IF(Rezultatai!B$4=Data1!$G$3,'Scenarijų analizė'!G159,"")</f>
        <v/>
      </c>
      <c r="G159" s="116">
        <f ca="1">IFERROR((F7+F131-F148)/F132,"")</f>
        <v>237131013.40096053</v>
      </c>
      <c r="H159" s="4"/>
      <c r="I159" s="4"/>
    </row>
    <row r="160" spans="1:110" ht="15" hidden="1" customHeight="1">
      <c r="C160" s="837" t="s">
        <v>292</v>
      </c>
      <c r="D160" s="787"/>
      <c r="E160" s="838"/>
      <c r="F160" s="276" t="str">
        <f>IF(Rezultatai!B$5&lt;&gt;"",'Scenarijų analizė'!G160,"")</f>
        <v/>
      </c>
      <c r="G160" s="116">
        <f ca="1">IFERROR(SUM(F168:F176),"")</f>
        <v>6</v>
      </c>
      <c r="H160" s="4"/>
      <c r="I160" s="4"/>
    </row>
    <row r="161" spans="3:107" ht="15" hidden="1" customHeight="1" thickBot="1">
      <c r="C161" s="843" t="s">
        <v>275</v>
      </c>
      <c r="D161" s="844"/>
      <c r="E161" s="845"/>
      <c r="F161" s="319">
        <f ca="1">IFERROR(F154,"")</f>
        <v>-1136972930.2930579</v>
      </c>
      <c r="G161" s="117"/>
      <c r="H161" s="4"/>
      <c r="I161" s="4"/>
    </row>
    <row r="162" spans="3:107" ht="15" hidden="1" customHeight="1" thickBot="1">
      <c r="C162" s="840" t="s">
        <v>231</v>
      </c>
      <c r="D162" s="841"/>
      <c r="E162" s="841"/>
      <c r="F162" s="842"/>
      <c r="G162" s="168" t="s">
        <v>145</v>
      </c>
      <c r="H162" s="168">
        <f ca="1">H6</f>
        <v>2021</v>
      </c>
      <c r="I162" s="168">
        <f t="shared" ref="I162:BT162" ca="1" si="162">I6</f>
        <v>2022</v>
      </c>
      <c r="J162" s="168">
        <f t="shared" ca="1" si="162"/>
        <v>2023</v>
      </c>
      <c r="K162" s="168">
        <f t="shared" ca="1" si="162"/>
        <v>2024</v>
      </c>
      <c r="L162" s="168">
        <f t="shared" ca="1" si="162"/>
        <v>2025</v>
      </c>
      <c r="M162" s="168">
        <f t="shared" ca="1" si="162"/>
        <v>2026</v>
      </c>
      <c r="N162" s="168">
        <f t="shared" ca="1" si="162"/>
        <v>2027</v>
      </c>
      <c r="O162" s="168">
        <f t="shared" ca="1" si="162"/>
        <v>2028</v>
      </c>
      <c r="P162" s="168">
        <f t="shared" ca="1" si="162"/>
        <v>2029</v>
      </c>
      <c r="Q162" s="168">
        <f t="shared" ca="1" si="162"/>
        <v>2030</v>
      </c>
      <c r="R162" s="168">
        <f t="shared" ca="1" si="162"/>
        <v>2031</v>
      </c>
      <c r="S162" s="168">
        <f t="shared" ca="1" si="162"/>
        <v>2032</v>
      </c>
      <c r="T162" s="168">
        <f t="shared" ca="1" si="162"/>
        <v>2033</v>
      </c>
      <c r="U162" s="168">
        <f t="shared" ca="1" si="162"/>
        <v>2034</v>
      </c>
      <c r="V162" s="168">
        <f t="shared" ca="1" si="162"/>
        <v>2035</v>
      </c>
      <c r="W162" s="168">
        <f t="shared" ca="1" si="162"/>
        <v>2036</v>
      </c>
      <c r="X162" s="168">
        <f t="shared" ca="1" si="162"/>
        <v>2037</v>
      </c>
      <c r="Y162" s="168">
        <f t="shared" ca="1" si="162"/>
        <v>2038</v>
      </c>
      <c r="Z162" s="168">
        <f t="shared" ca="1" si="162"/>
        <v>2039</v>
      </c>
      <c r="AA162" s="168">
        <f t="shared" ca="1" si="162"/>
        <v>2040</v>
      </c>
      <c r="AB162" s="168">
        <f t="shared" ca="1" si="162"/>
        <v>2041</v>
      </c>
      <c r="AC162" s="168">
        <f t="shared" ca="1" si="162"/>
        <v>2042</v>
      </c>
      <c r="AD162" s="168">
        <f t="shared" ca="1" si="162"/>
        <v>2043</v>
      </c>
      <c r="AE162" s="168">
        <f t="shared" ca="1" si="162"/>
        <v>2044</v>
      </c>
      <c r="AF162" s="168">
        <f t="shared" ca="1" si="162"/>
        <v>2045</v>
      </c>
      <c r="AG162" s="168">
        <f t="shared" ca="1" si="162"/>
        <v>2046</v>
      </c>
      <c r="AH162" s="168">
        <f t="shared" ca="1" si="162"/>
        <v>2047</v>
      </c>
      <c r="AI162" s="168">
        <f t="shared" ca="1" si="162"/>
        <v>2048</v>
      </c>
      <c r="AJ162" s="168">
        <f t="shared" ca="1" si="162"/>
        <v>2049</v>
      </c>
      <c r="AK162" s="168">
        <f t="shared" ca="1" si="162"/>
        <v>2050</v>
      </c>
      <c r="AL162" s="168">
        <f t="shared" ca="1" si="162"/>
        <v>2051</v>
      </c>
      <c r="AM162" s="168">
        <f t="shared" ca="1" si="162"/>
        <v>2052</v>
      </c>
      <c r="AN162" s="168">
        <f t="shared" ca="1" si="162"/>
        <v>2053</v>
      </c>
      <c r="AO162" s="168">
        <f t="shared" ca="1" si="162"/>
        <v>2054</v>
      </c>
      <c r="AP162" s="168">
        <f t="shared" ca="1" si="162"/>
        <v>2055</v>
      </c>
      <c r="AQ162" s="168">
        <f t="shared" ca="1" si="162"/>
        <v>2056</v>
      </c>
      <c r="AR162" s="168">
        <f t="shared" ca="1" si="162"/>
        <v>2057</v>
      </c>
      <c r="AS162" s="168">
        <f t="shared" ca="1" si="162"/>
        <v>2058</v>
      </c>
      <c r="AT162" s="168">
        <f t="shared" ca="1" si="162"/>
        <v>2059</v>
      </c>
      <c r="AU162" s="168">
        <f t="shared" ca="1" si="162"/>
        <v>2060</v>
      </c>
      <c r="AV162" s="168">
        <f t="shared" ca="1" si="162"/>
        <v>2061</v>
      </c>
      <c r="AW162" s="168">
        <f t="shared" ca="1" si="162"/>
        <v>2062</v>
      </c>
      <c r="AX162" s="168">
        <f t="shared" ca="1" si="162"/>
        <v>2063</v>
      </c>
      <c r="AY162" s="168">
        <f t="shared" ca="1" si="162"/>
        <v>2064</v>
      </c>
      <c r="AZ162" s="168">
        <f t="shared" ca="1" si="162"/>
        <v>2065</v>
      </c>
      <c r="BA162" s="168">
        <f t="shared" ca="1" si="162"/>
        <v>2066</v>
      </c>
      <c r="BB162" s="168">
        <f t="shared" ca="1" si="162"/>
        <v>2067</v>
      </c>
      <c r="BC162" s="168">
        <f t="shared" ca="1" si="162"/>
        <v>2068</v>
      </c>
      <c r="BD162" s="168">
        <f t="shared" ca="1" si="162"/>
        <v>2069</v>
      </c>
      <c r="BE162" s="168">
        <f t="shared" ca="1" si="162"/>
        <v>2070</v>
      </c>
      <c r="BF162" s="168">
        <f t="shared" ca="1" si="162"/>
        <v>2071</v>
      </c>
      <c r="BG162" s="168">
        <f t="shared" ca="1" si="162"/>
        <v>2072</v>
      </c>
      <c r="BH162" s="168">
        <f t="shared" ca="1" si="162"/>
        <v>2073</v>
      </c>
      <c r="BI162" s="168">
        <f t="shared" ca="1" si="162"/>
        <v>2074</v>
      </c>
      <c r="BJ162" s="168">
        <f t="shared" ca="1" si="162"/>
        <v>2075</v>
      </c>
      <c r="BK162" s="168">
        <f t="shared" ca="1" si="162"/>
        <v>2076</v>
      </c>
      <c r="BL162" s="168">
        <f t="shared" ca="1" si="162"/>
        <v>2077</v>
      </c>
      <c r="BM162" s="168">
        <f t="shared" ca="1" si="162"/>
        <v>2078</v>
      </c>
      <c r="BN162" s="168">
        <f t="shared" ca="1" si="162"/>
        <v>2079</v>
      </c>
      <c r="BO162" s="168">
        <f t="shared" ca="1" si="162"/>
        <v>2080</v>
      </c>
      <c r="BP162" s="168">
        <f t="shared" ca="1" si="162"/>
        <v>2081</v>
      </c>
      <c r="BQ162" s="168">
        <f t="shared" ca="1" si="162"/>
        <v>2082</v>
      </c>
      <c r="BR162" s="168">
        <f t="shared" ca="1" si="162"/>
        <v>2083</v>
      </c>
      <c r="BS162" s="168">
        <f t="shared" ca="1" si="162"/>
        <v>2084</v>
      </c>
      <c r="BT162" s="168">
        <f t="shared" ca="1" si="162"/>
        <v>2085</v>
      </c>
      <c r="BU162" s="168">
        <f t="shared" ref="BU162:DC162" ca="1" si="163">BU6</f>
        <v>2086</v>
      </c>
      <c r="BV162" s="168">
        <f t="shared" ca="1" si="163"/>
        <v>2087</v>
      </c>
      <c r="BW162" s="168">
        <f t="shared" ca="1" si="163"/>
        <v>2088</v>
      </c>
      <c r="BX162" s="168">
        <f t="shared" ca="1" si="163"/>
        <v>2089</v>
      </c>
      <c r="BY162" s="168">
        <f t="shared" ca="1" si="163"/>
        <v>2090</v>
      </c>
      <c r="BZ162" s="168">
        <f t="shared" ca="1" si="163"/>
        <v>2091</v>
      </c>
      <c r="CA162" s="168">
        <f t="shared" ca="1" si="163"/>
        <v>2092</v>
      </c>
      <c r="CB162" s="168">
        <f t="shared" ca="1" si="163"/>
        <v>2093</v>
      </c>
      <c r="CC162" s="168">
        <f t="shared" ca="1" si="163"/>
        <v>2094</v>
      </c>
      <c r="CD162" s="168">
        <f t="shared" ca="1" si="163"/>
        <v>2095</v>
      </c>
      <c r="CE162" s="168">
        <f t="shared" ca="1" si="163"/>
        <v>2096</v>
      </c>
      <c r="CF162" s="168">
        <f t="shared" ca="1" si="163"/>
        <v>2097</v>
      </c>
      <c r="CG162" s="168">
        <f t="shared" ca="1" si="163"/>
        <v>2098</v>
      </c>
      <c r="CH162" s="168">
        <f t="shared" ca="1" si="163"/>
        <v>2099</v>
      </c>
      <c r="CI162" s="168">
        <f t="shared" ca="1" si="163"/>
        <v>2100</v>
      </c>
      <c r="CJ162" s="168">
        <f t="shared" ca="1" si="163"/>
        <v>2101</v>
      </c>
      <c r="CK162" s="168">
        <f t="shared" ca="1" si="163"/>
        <v>2102</v>
      </c>
      <c r="CL162" s="168">
        <f t="shared" ca="1" si="163"/>
        <v>2103</v>
      </c>
      <c r="CM162" s="168">
        <f t="shared" ca="1" si="163"/>
        <v>2104</v>
      </c>
      <c r="CN162" s="168">
        <f t="shared" ca="1" si="163"/>
        <v>2105</v>
      </c>
      <c r="CO162" s="168">
        <f t="shared" ca="1" si="163"/>
        <v>2106</v>
      </c>
      <c r="CP162" s="168">
        <f t="shared" ca="1" si="163"/>
        <v>2107</v>
      </c>
      <c r="CQ162" s="168">
        <f t="shared" ca="1" si="163"/>
        <v>2108</v>
      </c>
      <c r="CR162" s="168">
        <f t="shared" ca="1" si="163"/>
        <v>2109</v>
      </c>
      <c r="CS162" s="168">
        <f t="shared" ca="1" si="163"/>
        <v>2110</v>
      </c>
      <c r="CT162" s="168">
        <f t="shared" ca="1" si="163"/>
        <v>2111</v>
      </c>
      <c r="CU162" s="168">
        <f t="shared" ca="1" si="163"/>
        <v>2112</v>
      </c>
      <c r="CV162" s="168">
        <f t="shared" ca="1" si="163"/>
        <v>2113</v>
      </c>
      <c r="CW162" s="168">
        <f t="shared" ca="1" si="163"/>
        <v>2114</v>
      </c>
      <c r="CX162" s="168">
        <f t="shared" ca="1" si="163"/>
        <v>2115</v>
      </c>
      <c r="CY162" s="168">
        <f t="shared" ca="1" si="163"/>
        <v>2116</v>
      </c>
      <c r="CZ162" s="168">
        <f t="shared" ca="1" si="163"/>
        <v>2117</v>
      </c>
      <c r="DA162" s="168">
        <f t="shared" ca="1" si="163"/>
        <v>2118</v>
      </c>
      <c r="DB162" s="168">
        <f t="shared" ca="1" si="163"/>
        <v>2119</v>
      </c>
      <c r="DC162" s="168">
        <f t="shared" ca="1" si="163"/>
        <v>2120</v>
      </c>
    </row>
    <row r="163" spans="3:107" ht="15" hidden="1" customHeight="1">
      <c r="C163" s="703" t="s">
        <v>232</v>
      </c>
      <c r="D163" s="704"/>
      <c r="E163" s="705"/>
      <c r="F163" s="33"/>
      <c r="G163" s="196">
        <f>SUMIF($H$4:$DC$4,"&lt;="&amp;PAL,$H163:$DC163)</f>
        <v>0</v>
      </c>
      <c r="H163" s="193">
        <f ca="1">H148-H$7+H$131</f>
        <v>0</v>
      </c>
      <c r="I163" s="193">
        <f t="shared" ref="I163:BT163" ca="1" si="164">I148-I$7+I$131</f>
        <v>-1726440</v>
      </c>
      <c r="J163" s="193">
        <f t="shared" ca="1" si="164"/>
        <v>-122802514.5</v>
      </c>
      <c r="K163" s="193">
        <f t="shared" ca="1" si="164"/>
        <v>-353251207.72201359</v>
      </c>
      <c r="L163" s="193">
        <f t="shared" ca="1" si="164"/>
        <v>-502116216.87313688</v>
      </c>
      <c r="M163" s="193">
        <f t="shared" ca="1" si="164"/>
        <v>-805113689.2011373</v>
      </c>
      <c r="N163" s="193">
        <f t="shared" ca="1" si="164"/>
        <v>-309985000</v>
      </c>
      <c r="O163" s="193">
        <f t="shared" ca="1" si="164"/>
        <v>-351769441</v>
      </c>
      <c r="P163" s="193">
        <f t="shared" ca="1" si="164"/>
        <v>-198023752.68893749</v>
      </c>
      <c r="Q163" s="193">
        <f t="shared" ca="1" si="164"/>
        <v>-114384753</v>
      </c>
      <c r="R163" s="193">
        <f t="shared" ca="1" si="164"/>
        <v>-83303855</v>
      </c>
      <c r="S163" s="193">
        <f t="shared" ca="1" si="164"/>
        <v>-25724345</v>
      </c>
      <c r="T163" s="193">
        <f t="shared" ca="1" si="164"/>
        <v>-23095627</v>
      </c>
      <c r="U163" s="193">
        <f t="shared" ca="1" si="164"/>
        <v>-591973</v>
      </c>
      <c r="V163" s="193">
        <f t="shared" ca="1" si="164"/>
        <v>119812438</v>
      </c>
      <c r="W163" s="193">
        <f t="shared" ca="1" si="164"/>
        <v>119812438</v>
      </c>
      <c r="X163" s="193">
        <f t="shared" ca="1" si="164"/>
        <v>119812438</v>
      </c>
      <c r="Y163" s="193">
        <f t="shared" ca="1" si="164"/>
        <v>119812438</v>
      </c>
      <c r="Z163" s="193">
        <f t="shared" ca="1" si="164"/>
        <v>119812438</v>
      </c>
      <c r="AA163" s="193">
        <f t="shared" ca="1" si="164"/>
        <v>119812438</v>
      </c>
      <c r="AB163" s="193">
        <f t="shared" ca="1" si="164"/>
        <v>119812438</v>
      </c>
      <c r="AC163" s="193">
        <f t="shared" ca="1" si="164"/>
        <v>119812438</v>
      </c>
      <c r="AD163" s="193">
        <f t="shared" ca="1" si="164"/>
        <v>119812438</v>
      </c>
      <c r="AE163" s="193">
        <f t="shared" ca="1" si="164"/>
        <v>119812438</v>
      </c>
      <c r="AF163" s="193">
        <f t="shared" ca="1" si="164"/>
        <v>119812438</v>
      </c>
      <c r="AG163" s="193">
        <f t="shared" ca="1" si="164"/>
        <v>119812438</v>
      </c>
      <c r="AH163" s="193">
        <f t="shared" ca="1" si="164"/>
        <v>119812438</v>
      </c>
      <c r="AI163" s="193">
        <f t="shared" ca="1" si="164"/>
        <v>119812438</v>
      </c>
      <c r="AJ163" s="193">
        <f t="shared" ca="1" si="164"/>
        <v>119812438</v>
      </c>
      <c r="AK163" s="193">
        <f t="shared" ca="1" si="164"/>
        <v>0</v>
      </c>
      <c r="AL163" s="193">
        <f t="shared" ca="1" si="164"/>
        <v>0</v>
      </c>
      <c r="AM163" s="193">
        <f t="shared" ca="1" si="164"/>
        <v>0</v>
      </c>
      <c r="AN163" s="193">
        <f t="shared" ca="1" si="164"/>
        <v>0</v>
      </c>
      <c r="AO163" s="193">
        <f t="shared" ca="1" si="164"/>
        <v>0</v>
      </c>
      <c r="AP163" s="193">
        <f t="shared" ca="1" si="164"/>
        <v>0</v>
      </c>
      <c r="AQ163" s="193">
        <f t="shared" ca="1" si="164"/>
        <v>0</v>
      </c>
      <c r="AR163" s="193">
        <f t="shared" ca="1" si="164"/>
        <v>0</v>
      </c>
      <c r="AS163" s="193">
        <f t="shared" ca="1" si="164"/>
        <v>0</v>
      </c>
      <c r="AT163" s="193">
        <f t="shared" ca="1" si="164"/>
        <v>0</v>
      </c>
      <c r="AU163" s="193">
        <f t="shared" ca="1" si="164"/>
        <v>0</v>
      </c>
      <c r="AV163" s="193">
        <f t="shared" ca="1" si="164"/>
        <v>0</v>
      </c>
      <c r="AW163" s="193">
        <f t="shared" ca="1" si="164"/>
        <v>0</v>
      </c>
      <c r="AX163" s="193">
        <f t="shared" ca="1" si="164"/>
        <v>0</v>
      </c>
      <c r="AY163" s="193">
        <f t="shared" ca="1" si="164"/>
        <v>0</v>
      </c>
      <c r="AZ163" s="193">
        <f t="shared" ca="1" si="164"/>
        <v>0</v>
      </c>
      <c r="BA163" s="193">
        <f t="shared" ca="1" si="164"/>
        <v>0</v>
      </c>
      <c r="BB163" s="193">
        <f t="shared" ca="1" si="164"/>
        <v>0</v>
      </c>
      <c r="BC163" s="193">
        <f t="shared" ca="1" si="164"/>
        <v>0</v>
      </c>
      <c r="BD163" s="193">
        <f t="shared" ca="1" si="164"/>
        <v>0</v>
      </c>
      <c r="BE163" s="193">
        <f t="shared" ca="1" si="164"/>
        <v>0</v>
      </c>
      <c r="BF163" s="193">
        <f t="shared" ca="1" si="164"/>
        <v>0</v>
      </c>
      <c r="BG163" s="193">
        <f t="shared" ca="1" si="164"/>
        <v>0</v>
      </c>
      <c r="BH163" s="193">
        <f t="shared" ca="1" si="164"/>
        <v>0</v>
      </c>
      <c r="BI163" s="193">
        <f t="shared" ca="1" si="164"/>
        <v>0</v>
      </c>
      <c r="BJ163" s="193">
        <f t="shared" ca="1" si="164"/>
        <v>0</v>
      </c>
      <c r="BK163" s="193">
        <f t="shared" ca="1" si="164"/>
        <v>0</v>
      </c>
      <c r="BL163" s="193">
        <f t="shared" ca="1" si="164"/>
        <v>0</v>
      </c>
      <c r="BM163" s="193">
        <f t="shared" ca="1" si="164"/>
        <v>0</v>
      </c>
      <c r="BN163" s="193">
        <f t="shared" ca="1" si="164"/>
        <v>0</v>
      </c>
      <c r="BO163" s="193">
        <f t="shared" ca="1" si="164"/>
        <v>0</v>
      </c>
      <c r="BP163" s="193">
        <f t="shared" ca="1" si="164"/>
        <v>0</v>
      </c>
      <c r="BQ163" s="193">
        <f t="shared" ca="1" si="164"/>
        <v>0</v>
      </c>
      <c r="BR163" s="193">
        <f t="shared" ca="1" si="164"/>
        <v>0</v>
      </c>
      <c r="BS163" s="193">
        <f t="shared" ca="1" si="164"/>
        <v>0</v>
      </c>
      <c r="BT163" s="193">
        <f t="shared" ca="1" si="164"/>
        <v>0</v>
      </c>
      <c r="BU163" s="193">
        <f t="shared" ref="BU163:DC163" ca="1" si="165">BU148-BU$7+BU$131</f>
        <v>0</v>
      </c>
      <c r="BV163" s="193">
        <f t="shared" ca="1" si="165"/>
        <v>0</v>
      </c>
      <c r="BW163" s="193">
        <f t="shared" ca="1" si="165"/>
        <v>0</v>
      </c>
      <c r="BX163" s="193">
        <f t="shared" ca="1" si="165"/>
        <v>0</v>
      </c>
      <c r="BY163" s="193">
        <f t="shared" ca="1" si="165"/>
        <v>0</v>
      </c>
      <c r="BZ163" s="193">
        <f t="shared" ca="1" si="165"/>
        <v>0</v>
      </c>
      <c r="CA163" s="193">
        <f t="shared" ca="1" si="165"/>
        <v>0</v>
      </c>
      <c r="CB163" s="193">
        <f t="shared" ca="1" si="165"/>
        <v>0</v>
      </c>
      <c r="CC163" s="193">
        <f t="shared" ca="1" si="165"/>
        <v>0</v>
      </c>
      <c r="CD163" s="193">
        <f t="shared" ca="1" si="165"/>
        <v>0</v>
      </c>
      <c r="CE163" s="193">
        <f t="shared" ca="1" si="165"/>
        <v>0</v>
      </c>
      <c r="CF163" s="193">
        <f t="shared" ca="1" si="165"/>
        <v>0</v>
      </c>
      <c r="CG163" s="193">
        <f t="shared" ca="1" si="165"/>
        <v>0</v>
      </c>
      <c r="CH163" s="193">
        <f t="shared" ca="1" si="165"/>
        <v>0</v>
      </c>
      <c r="CI163" s="193">
        <f t="shared" ca="1" si="165"/>
        <v>0</v>
      </c>
      <c r="CJ163" s="193">
        <f t="shared" ca="1" si="165"/>
        <v>0</v>
      </c>
      <c r="CK163" s="193">
        <f t="shared" ca="1" si="165"/>
        <v>0</v>
      </c>
      <c r="CL163" s="193">
        <f t="shared" ca="1" si="165"/>
        <v>0</v>
      </c>
      <c r="CM163" s="193">
        <f t="shared" ca="1" si="165"/>
        <v>0</v>
      </c>
      <c r="CN163" s="193">
        <f t="shared" ca="1" si="165"/>
        <v>0</v>
      </c>
      <c r="CO163" s="193">
        <f t="shared" ca="1" si="165"/>
        <v>0</v>
      </c>
      <c r="CP163" s="193">
        <f t="shared" ca="1" si="165"/>
        <v>0</v>
      </c>
      <c r="CQ163" s="193">
        <f t="shared" ca="1" si="165"/>
        <v>0</v>
      </c>
      <c r="CR163" s="193">
        <f t="shared" ca="1" si="165"/>
        <v>0</v>
      </c>
      <c r="CS163" s="193">
        <f t="shared" ca="1" si="165"/>
        <v>0</v>
      </c>
      <c r="CT163" s="193">
        <f t="shared" ca="1" si="165"/>
        <v>0</v>
      </c>
      <c r="CU163" s="193">
        <f t="shared" ca="1" si="165"/>
        <v>0</v>
      </c>
      <c r="CV163" s="193">
        <f t="shared" ca="1" si="165"/>
        <v>0</v>
      </c>
      <c r="CW163" s="193">
        <f t="shared" ca="1" si="165"/>
        <v>0</v>
      </c>
      <c r="CX163" s="193">
        <f t="shared" ca="1" si="165"/>
        <v>0</v>
      </c>
      <c r="CY163" s="193">
        <f t="shared" ca="1" si="165"/>
        <v>0</v>
      </c>
      <c r="CZ163" s="193">
        <f t="shared" ca="1" si="165"/>
        <v>0</v>
      </c>
      <c r="DA163" s="193">
        <f t="shared" ca="1" si="165"/>
        <v>0</v>
      </c>
      <c r="DB163" s="193">
        <f t="shared" ca="1" si="165"/>
        <v>0</v>
      </c>
      <c r="DC163" s="193">
        <f t="shared" ca="1" si="165"/>
        <v>0</v>
      </c>
    </row>
    <row r="164" spans="3:107" ht="15" hidden="1" customHeight="1">
      <c r="C164" s="706" t="s">
        <v>233</v>
      </c>
      <c r="D164" s="707"/>
      <c r="E164" s="708"/>
      <c r="F164" s="28">
        <f ca="1">IFERROR(H163+NPV(FD,I163:INDEX(I163:DC163,PAL)),"")</f>
        <v>-1545284167.0904832</v>
      </c>
      <c r="G164" s="27"/>
    </row>
    <row r="165" spans="3:107" ht="15" hidden="1" customHeight="1">
      <c r="C165" s="706" t="s">
        <v>234</v>
      </c>
      <c r="D165" s="707"/>
      <c r="E165" s="708"/>
      <c r="F165" s="197">
        <f ca="1">IFERROR(IRR(H163:INDEX(H163:DC163,PAL+1)),"")</f>
        <v>-2.9666211976785872E-2</v>
      </c>
      <c r="G165" s="23"/>
    </row>
    <row r="166" spans="3:107" ht="15" hidden="1" customHeight="1" thickBot="1">
      <c r="C166" s="712" t="s">
        <v>235</v>
      </c>
      <c r="D166" s="713"/>
      <c r="E166" s="714"/>
      <c r="F166" s="198">
        <f ca="1">IFERROR(IF(F$89&lt;0,SUM(F$100,-F$115,-F$89)/SUM(F$9,F$8,-SNA!F136),SUM(F$100,-F$115)/SUM(F$9,F$8,-SNA!F136,F$89)),"")</f>
        <v>-0.34442860877048692</v>
      </c>
      <c r="G166" s="23"/>
    </row>
    <row r="167" spans="3:107" ht="15" hidden="1" customHeight="1" thickBot="1">
      <c r="C167" s="840" t="s">
        <v>293</v>
      </c>
      <c r="D167" s="841"/>
      <c r="E167" s="841"/>
      <c r="F167" s="842"/>
      <c r="G167" s="23"/>
    </row>
    <row r="168" spans="3:107" ht="15" hidden="1" customHeight="1" thickBot="1">
      <c r="C168" s="112" t="str">
        <f>DA!C8</f>
        <v>Ekonominės naudos ir išlaidų santykis (ENIS)</v>
      </c>
      <c r="D168" s="97"/>
      <c r="E168" s="264">
        <f ca="1">INDIRECT(CONCATENATE("DA!","D",ROW(INDIRECT(VLOOKUP(Opt_alt,Data1!$P$2:$Q$6,2,FALSE)))-9))</f>
        <v>10</v>
      </c>
      <c r="F168" s="264">
        <f ca="1">IF(DA!$B$4=Data1!$G$2,IFERROR(10*F156/MAX(Rodikliai),"-"),IFERROR(10*MIN(Rodikliai)/F159,"-"))*DA!D8</f>
        <v>6</v>
      </c>
      <c r="G168" s="23"/>
    </row>
    <row r="169" spans="3:107" ht="15" hidden="1" customHeight="1" thickBot="1">
      <c r="C169" s="112" t="str">
        <f>DA!C9</f>
        <v>Nurodykite</v>
      </c>
      <c r="D169" s="91"/>
      <c r="E169" s="264" t="str">
        <f ca="1">INDIRECT(CONCATENATE("DA!","D",ROW(INDIRECT(VLOOKUP(Opt_alt,Data1!$P$2:$Q$6,2,FALSE)))-8))</f>
        <v>Nurodykite įvertinimą</v>
      </c>
      <c r="F169" s="264" t="str">
        <f ca="1">INDIRECT(CONCATENATE("DA!","E",ROW(INDIRECT(VLOOKUP(Opt_alt,Data1!$P$2:$Q$6,2,FALSE)))-8))</f>
        <v/>
      </c>
      <c r="G169" s="23"/>
    </row>
    <row r="170" spans="3:107" ht="15" hidden="1" customHeight="1" thickBot="1">
      <c r="C170" s="112" t="str">
        <f>DA!C10</f>
        <v>Nurodykite</v>
      </c>
      <c r="D170" s="91"/>
      <c r="E170" s="264" t="str">
        <f ca="1">INDIRECT(CONCATENATE("DA!","D",ROW(INDIRECT(VLOOKUP(Opt_alt,Data1!$P$2:$Q$6,2,FALSE)))-7))</f>
        <v>Nurodykite įvertinimą</v>
      </c>
      <c r="F170" s="264" t="str">
        <f ca="1">INDIRECT(CONCATENATE("DA!","E",ROW(INDIRECT(VLOOKUP(Opt_alt,Data1!$P$2:$Q$6,2,FALSE)))-7))</f>
        <v/>
      </c>
      <c r="G170" s="23"/>
    </row>
    <row r="171" spans="3:107" ht="15" hidden="1" customHeight="1" thickBot="1">
      <c r="C171" s="112" t="str">
        <f>DA!C11</f>
        <v>Nurodykite</v>
      </c>
      <c r="D171" s="31"/>
      <c r="E171" s="264" t="str">
        <f ca="1">INDIRECT(CONCATENATE("DA!","D",ROW(INDIRECT(VLOOKUP(Opt_alt,Data1!$P$2:$Q$6,2,FALSE)))-6))</f>
        <v>Nurodykite įvertinimą</v>
      </c>
      <c r="F171" s="264" t="str">
        <f ca="1">INDIRECT(CONCATENATE("DA!","E",ROW(INDIRECT(VLOOKUP(Opt_alt,Data1!$P$2:$Q$6,2,FALSE)))-6))</f>
        <v/>
      </c>
      <c r="G171" s="23"/>
    </row>
    <row r="172" spans="3:107" ht="15" hidden="1" customHeight="1" thickBot="1">
      <c r="C172" s="112" t="str">
        <f>DA!C12</f>
        <v>Nurodykite</v>
      </c>
      <c r="D172" s="31"/>
      <c r="E172" s="264" t="str">
        <f ca="1">INDIRECT(CONCATENATE("DA!","D",ROW(INDIRECT(VLOOKUP(Opt_alt,Data1!$P$2:$Q$6,2,FALSE)))-5))</f>
        <v>Nurodykite įvertinimą</v>
      </c>
      <c r="F172" s="264" t="str">
        <f ca="1">INDIRECT(CONCATENATE("DA!","E",ROW(INDIRECT(VLOOKUP(Opt_alt,Data1!$P$2:$Q$6,2,FALSE)))-5))</f>
        <v/>
      </c>
      <c r="G172" s="23"/>
    </row>
    <row r="173" spans="3:107" ht="15" hidden="1" customHeight="1" thickBot="1">
      <c r="C173" s="112" t="str">
        <f>DA!C13</f>
        <v>Nurodykite</v>
      </c>
      <c r="D173" s="31"/>
      <c r="E173" s="264" t="str">
        <f ca="1">INDIRECT(CONCATENATE("DA!","D",ROW(INDIRECT(VLOOKUP(Opt_alt,Data1!$P$2:$Q$6,2,FALSE)))-4))</f>
        <v>Nurodykite įvertinimą</v>
      </c>
      <c r="F173" s="264" t="str">
        <f ca="1">INDIRECT(CONCATENATE("DA!","E",ROW(INDIRECT(VLOOKUP(Opt_alt,Data1!$P$2:$Q$6,2,FALSE)))-4))</f>
        <v/>
      </c>
      <c r="G173" s="23"/>
    </row>
    <row r="174" spans="3:107" ht="15" hidden="1" customHeight="1" thickBot="1">
      <c r="C174" s="112" t="str">
        <f>DA!C14</f>
        <v>Nurodykite</v>
      </c>
      <c r="D174" s="31"/>
      <c r="E174" s="264" t="str">
        <f ca="1">INDIRECT(CONCATENATE("DA!","D",ROW(INDIRECT(VLOOKUP(Opt_alt,Data1!$P$2:$Q$6,2,FALSE)))-3))</f>
        <v>Nurodykite įvertinimą</v>
      </c>
      <c r="F174" s="264" t="str">
        <f ca="1">INDIRECT(CONCATENATE("DA!","E",ROW(INDIRECT(VLOOKUP(Opt_alt,Data1!$P$2:$Q$6,2,FALSE)))-3))</f>
        <v/>
      </c>
      <c r="G174" s="23"/>
    </row>
    <row r="175" spans="3:107" ht="15" hidden="1" customHeight="1" thickBot="1">
      <c r="C175" s="112" t="str">
        <f>DA!C15</f>
        <v>Nurodykite</v>
      </c>
      <c r="D175" s="31"/>
      <c r="E175" s="264" t="str">
        <f ca="1">INDIRECT(CONCATENATE("DA!","D",ROW(INDIRECT(VLOOKUP(Opt_alt,Data1!$P$2:$Q$6,2,FALSE)))-2))</f>
        <v>Nurodykite įvertinimą</v>
      </c>
      <c r="F175" s="264" t="str">
        <f ca="1">INDIRECT(CONCATENATE("DA!","E",ROW(INDIRECT(VLOOKUP(Opt_alt,Data1!$P$2:$Q$6,2,FALSE)))-2))</f>
        <v/>
      </c>
      <c r="G175" s="23"/>
    </row>
    <row r="176" spans="3:107" ht="21.75" hidden="1" customHeight="1">
      <c r="C176" s="112" t="str">
        <f>DA!C16</f>
        <v>Nurodykite</v>
      </c>
      <c r="D176" s="31"/>
      <c r="E176" s="264" t="str">
        <f ca="1">INDIRECT(CONCATENATE("DA!","D",ROW(INDIRECT(VLOOKUP(Opt_alt,Data1!$P$2:$Q$6,2,FALSE)))-1))</f>
        <v>Nurodykite įvertinimą</v>
      </c>
      <c r="F176" s="264" t="str">
        <f ca="1">INDIRECT(CONCATENATE("DA!","E",ROW(INDIRECT(VLOOKUP(Opt_alt,Data1!$P$2:$Q$6,2,FALSE)))-1))</f>
        <v/>
      </c>
      <c r="G176" s="23"/>
      <c r="H176" s="114"/>
    </row>
    <row r="177" spans="2:58" ht="0.75" customHeight="1">
      <c r="C177" s="31"/>
      <c r="D177" s="31"/>
      <c r="E177" s="31"/>
      <c r="F177" s="32"/>
      <c r="G177" s="23"/>
    </row>
    <row r="178" spans="2:58"/>
    <row r="179" spans="2:58"/>
    <row r="180" spans="2:58">
      <c r="L180" t="s">
        <v>396</v>
      </c>
    </row>
    <row r="181" spans="2:58" ht="30.75" customHeight="1">
      <c r="C181" s="16" t="s">
        <v>397</v>
      </c>
      <c r="E181" s="277" t="s">
        <v>398</v>
      </c>
      <c r="F181" s="277" t="s">
        <v>399</v>
      </c>
      <c r="G181" s="277" t="s">
        <v>400</v>
      </c>
      <c r="H181" s="277" t="s">
        <v>401</v>
      </c>
      <c r="I181" s="277" t="s">
        <v>402</v>
      </c>
      <c r="J181" s="278" t="s">
        <v>285</v>
      </c>
      <c r="K181" s="36"/>
      <c r="L181" s="277" t="s">
        <v>398</v>
      </c>
      <c r="M181" s="277" t="s">
        <v>399</v>
      </c>
      <c r="N181" s="277" t="s">
        <v>400</v>
      </c>
      <c r="O181" s="277" t="s">
        <v>401</v>
      </c>
      <c r="P181" s="277" t="s">
        <v>402</v>
      </c>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row>
    <row r="182" spans="2:58" hidden="1">
      <c r="B182" s="160" t="s">
        <v>305</v>
      </c>
      <c r="C182" s="160" t="str">
        <f ca="1">IFERROR(VLOOKUP(B182,$B$12:$C$145,2,FALSE),"")</f>
        <v>Teisinės aplinkos elektros energijos iš atsinaujinančių išteklių gamybos, perdavimo ir vartojimo skatinimui gerinimas</v>
      </c>
      <c r="D182" t="str">
        <f t="shared" ref="D182:D213" ca="1" si="166">IF(VLOOKUP(B182,$B$7:$G$154,COLUMNS($B$7:$G$154),FALSE)&lt;&gt;0,"True","False")</f>
        <v>False</v>
      </c>
      <c r="E182" s="279">
        <v>1.25</v>
      </c>
      <c r="F182" s="279">
        <v>1.1000000000000001</v>
      </c>
      <c r="G182" s="279">
        <v>1</v>
      </c>
      <c r="H182" s="279">
        <v>0.9</v>
      </c>
      <c r="I182" s="279">
        <v>0.75</v>
      </c>
      <c r="J182" s="270">
        <v>0.5</v>
      </c>
      <c r="K182" s="114"/>
      <c r="L182" s="114">
        <v>1.25</v>
      </c>
      <c r="M182" s="114">
        <v>1.1000000000000001</v>
      </c>
      <c r="N182" s="114">
        <v>1</v>
      </c>
      <c r="O182" s="114">
        <v>0.9</v>
      </c>
      <c r="P182" s="114">
        <v>0.75</v>
      </c>
      <c r="Q182" s="114"/>
      <c r="R182" s="114"/>
      <c r="S182" s="114"/>
      <c r="T182" s="114"/>
      <c r="U182" s="114"/>
      <c r="V182" s="114"/>
      <c r="W182" s="114"/>
      <c r="X182" s="114"/>
      <c r="Y182" s="114"/>
      <c r="Z182" s="114"/>
      <c r="AA182" s="114"/>
      <c r="AB182" s="114"/>
      <c r="AC182" s="114"/>
      <c r="AD182" s="114"/>
      <c r="AE182" s="114"/>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row>
    <row r="183" spans="2:58" hidden="1">
      <c r="B183" s="160" t="s">
        <v>306</v>
      </c>
      <c r="C183" s="160" t="str">
        <f t="shared" ref="C183:C258" ca="1" si="167">IFERROR(VLOOKUP(B183,$B$12:$C$145,2,FALSE),"")</f>
        <v>Viešųjų pirkimų įsigyti paslaugas parengiamiesiems darbams jūrinių vėjo elektrinių plėtrai vykdymas</v>
      </c>
      <c r="D183" t="str">
        <f t="shared" ca="1" si="166"/>
        <v>False</v>
      </c>
      <c r="E183" s="279">
        <v>1.25</v>
      </c>
      <c r="F183" s="279">
        <v>1.1000000000000001</v>
      </c>
      <c r="G183" s="279">
        <v>1</v>
      </c>
      <c r="H183" s="279">
        <v>0.9</v>
      </c>
      <c r="I183" s="279">
        <v>0.75</v>
      </c>
      <c r="J183" s="270">
        <v>0.55000000000000004</v>
      </c>
      <c r="K183" s="114"/>
      <c r="L183" s="114">
        <v>1.25</v>
      </c>
      <c r="M183" s="114">
        <v>1.1000000000000001</v>
      </c>
      <c r="N183" s="114">
        <v>1</v>
      </c>
      <c r="O183" s="114">
        <v>0.9</v>
      </c>
      <c r="P183" s="114">
        <v>0.75</v>
      </c>
      <c r="Q183" s="114"/>
      <c r="R183" s="114"/>
      <c r="S183" s="114"/>
      <c r="T183" s="114"/>
      <c r="U183" s="114"/>
      <c r="V183" s="114"/>
      <c r="W183" s="114"/>
      <c r="X183" s="114"/>
      <c r="Y183" s="114"/>
      <c r="Z183" s="114"/>
      <c r="AA183" s="114"/>
      <c r="AB183" s="114"/>
      <c r="AC183" s="114"/>
      <c r="AD183" s="114"/>
      <c r="AE183" s="114"/>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row>
    <row r="184" spans="2:58" hidden="1">
      <c r="B184" s="160" t="s">
        <v>307</v>
      </c>
      <c r="C184" s="160" t="str">
        <f t="shared" ca="1" si="167"/>
        <v>Projektų finansavimo sąlygų aprašo parengimas naujiems elektros energijos gamybos iš AEI pajėgumams kurti</v>
      </c>
      <c r="D184" t="str">
        <f t="shared" ca="1" si="166"/>
        <v>False</v>
      </c>
      <c r="E184" s="279">
        <v>1.25</v>
      </c>
      <c r="F184" s="279">
        <v>1.1000000000000001</v>
      </c>
      <c r="G184" s="279">
        <v>1</v>
      </c>
      <c r="H184" s="279">
        <v>0.9</v>
      </c>
      <c r="I184" s="279">
        <v>0.75</v>
      </c>
      <c r="J184" s="270">
        <v>0.6</v>
      </c>
      <c r="K184" s="114"/>
      <c r="L184" s="114">
        <v>1.25</v>
      </c>
      <c r="M184" s="114">
        <v>1.1000000000000001</v>
      </c>
      <c r="N184" s="114">
        <v>1</v>
      </c>
      <c r="O184" s="114">
        <v>0.9</v>
      </c>
      <c r="P184" s="114">
        <v>0.75</v>
      </c>
      <c r="Q184" s="114"/>
      <c r="R184" s="114"/>
      <c r="S184" s="114"/>
      <c r="T184" s="114"/>
      <c r="U184" s="114"/>
      <c r="V184" s="114"/>
      <c r="W184" s="114"/>
      <c r="X184" s="114"/>
      <c r="Y184" s="114"/>
      <c r="Z184" s="114"/>
      <c r="AA184" s="114"/>
      <c r="AB184" s="114"/>
      <c r="AC184" s="114"/>
      <c r="AD184" s="114"/>
      <c r="AE184" s="114"/>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row>
    <row r="185" spans="2:58" hidden="1">
      <c r="B185" s="160" t="s">
        <v>308</v>
      </c>
      <c r="C185" s="160" t="str">
        <f t="shared" ca="1" si="167"/>
        <v>Projektų finansavimo sąlygų aprašo parengimas naujiems (individualių) elektros energijos iš AEI saugojimo pajėgumai kurti</v>
      </c>
      <c r="D185" t="str">
        <f t="shared" ca="1" si="166"/>
        <v>False</v>
      </c>
      <c r="E185" s="279">
        <v>1.25</v>
      </c>
      <c r="F185" s="279">
        <v>1.1000000000000001</v>
      </c>
      <c r="G185" s="279">
        <v>1</v>
      </c>
      <c r="H185" s="279">
        <v>0.9</v>
      </c>
      <c r="I185" s="279">
        <v>0.75</v>
      </c>
      <c r="J185" s="270">
        <v>0.65</v>
      </c>
      <c r="K185" s="114"/>
      <c r="L185" s="114">
        <v>1.25</v>
      </c>
      <c r="M185" s="114">
        <v>1.1000000000000001</v>
      </c>
      <c r="N185" s="114">
        <v>1</v>
      </c>
      <c r="O185" s="114">
        <v>0.9</v>
      </c>
      <c r="P185" s="114">
        <v>0.75</v>
      </c>
      <c r="Q185" s="114"/>
      <c r="R185" s="114"/>
      <c r="S185" s="114"/>
      <c r="T185" s="114"/>
      <c r="U185" s="114"/>
      <c r="V185" s="114"/>
      <c r="W185" s="114"/>
      <c r="X185" s="114"/>
      <c r="Y185" s="114"/>
      <c r="Z185" s="114"/>
      <c r="AA185" s="114"/>
      <c r="AB185" s="114"/>
      <c r="AC185" s="114"/>
      <c r="AD185" s="114"/>
      <c r="AE185" s="114"/>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row>
    <row r="186" spans="2:58" hidden="1">
      <c r="B186" s="160" t="s">
        <v>309</v>
      </c>
      <c r="C186" s="160" t="str">
        <f t="shared" ca="1" si="167"/>
        <v>Investicinės aplinkos gerinimas AEI plėtotojams</v>
      </c>
      <c r="D186" t="str">
        <f t="shared" ca="1" si="166"/>
        <v>False</v>
      </c>
      <c r="E186" s="279">
        <v>1.25</v>
      </c>
      <c r="F186" s="279">
        <v>1.1000000000000001</v>
      </c>
      <c r="G186" s="279">
        <v>1</v>
      </c>
      <c r="H186" s="279">
        <v>0.9</v>
      </c>
      <c r="I186" s="279">
        <v>0.75</v>
      </c>
      <c r="J186" s="270">
        <v>0.7</v>
      </c>
      <c r="K186" s="114"/>
      <c r="L186" s="114">
        <v>1.25</v>
      </c>
      <c r="M186" s="114">
        <v>1.1000000000000001</v>
      </c>
      <c r="N186" s="114">
        <v>1</v>
      </c>
      <c r="O186" s="114">
        <v>0.9</v>
      </c>
      <c r="P186" s="114">
        <v>0.75</v>
      </c>
      <c r="Q186" s="114"/>
      <c r="R186" s="114"/>
      <c r="S186" s="114"/>
      <c r="T186" s="114"/>
      <c r="U186" s="114"/>
      <c r="V186" s="114"/>
      <c r="W186" s="114"/>
      <c r="X186" s="114"/>
      <c r="Y186" s="114"/>
      <c r="Z186" s="114"/>
      <c r="AA186" s="114"/>
      <c r="AB186" s="114"/>
      <c r="AC186" s="114"/>
      <c r="AD186" s="114"/>
      <c r="AE186" s="114"/>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row>
    <row r="187" spans="2:58" hidden="1">
      <c r="B187" s="160" t="s">
        <v>310</v>
      </c>
      <c r="C187" s="160" t="str">
        <f t="shared" ca="1" si="167"/>
        <v>Veikla</v>
      </c>
      <c r="D187" t="str">
        <f t="shared" ca="1" si="166"/>
        <v>False</v>
      </c>
      <c r="E187" s="279">
        <v>1.25</v>
      </c>
      <c r="F187" s="279">
        <v>1.1000000000000001</v>
      </c>
      <c r="G187" s="279">
        <v>1</v>
      </c>
      <c r="H187" s="279">
        <v>0.9</v>
      </c>
      <c r="I187" s="279">
        <v>0.75</v>
      </c>
      <c r="J187" s="270">
        <v>0.75</v>
      </c>
      <c r="K187" s="114"/>
      <c r="L187" s="114">
        <v>1.25</v>
      </c>
      <c r="M187" s="114">
        <v>1.1000000000000001</v>
      </c>
      <c r="N187" s="114">
        <v>1</v>
      </c>
      <c r="O187" s="114">
        <v>0.9</v>
      </c>
      <c r="P187" s="114">
        <v>0.75</v>
      </c>
      <c r="Q187" s="114"/>
      <c r="R187" s="114"/>
      <c r="S187" s="114"/>
      <c r="T187" s="114"/>
      <c r="U187" s="114"/>
      <c r="V187" s="114"/>
      <c r="W187" s="114"/>
      <c r="X187" s="114"/>
      <c r="Y187" s="114"/>
      <c r="Z187" s="114"/>
      <c r="AA187" s="114"/>
      <c r="AB187" s="114"/>
      <c r="AC187" s="114"/>
      <c r="AD187" s="114"/>
      <c r="AE187" s="114"/>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row>
    <row r="188" spans="2:58" hidden="1">
      <c r="B188" s="160" t="s">
        <v>311</v>
      </c>
      <c r="C188" s="160" t="str">
        <f t="shared" ca="1" si="167"/>
        <v>Veikla</v>
      </c>
      <c r="D188" t="str">
        <f t="shared" ca="1" si="166"/>
        <v>False</v>
      </c>
      <c r="E188" s="279">
        <v>1.25</v>
      </c>
      <c r="F188" s="279">
        <v>1.1000000000000001</v>
      </c>
      <c r="G188" s="279">
        <v>1</v>
      </c>
      <c r="H188" s="279">
        <v>0.9</v>
      </c>
      <c r="I188" s="279">
        <v>0.75</v>
      </c>
      <c r="J188" s="270">
        <v>0.8</v>
      </c>
      <c r="K188" s="114"/>
      <c r="L188" s="114">
        <v>1.25</v>
      </c>
      <c r="M188" s="114">
        <v>1.1000000000000001</v>
      </c>
      <c r="N188" s="114">
        <v>1</v>
      </c>
      <c r="O188" s="114">
        <v>0.9</v>
      </c>
      <c r="P188" s="114">
        <v>0.75</v>
      </c>
      <c r="Q188" s="114"/>
      <c r="R188" s="114"/>
      <c r="S188" s="114"/>
      <c r="T188" s="114"/>
      <c r="U188" s="114"/>
      <c r="V188" s="114"/>
      <c r="W188" s="114"/>
      <c r="X188" s="114"/>
      <c r="Y188" s="114"/>
      <c r="Z188" s="114"/>
      <c r="AA188" s="114"/>
      <c r="AB188" s="114"/>
      <c r="AC188" s="114"/>
      <c r="AD188" s="114"/>
      <c r="AE188" s="114"/>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row>
    <row r="189" spans="2:58" hidden="1">
      <c r="B189" s="160" t="s">
        <v>312</v>
      </c>
      <c r="C189" s="160" t="str">
        <f t="shared" ca="1" si="167"/>
        <v>Veikla</v>
      </c>
      <c r="D189" t="str">
        <f t="shared" ca="1" si="166"/>
        <v>False</v>
      </c>
      <c r="E189" s="279">
        <v>1.25</v>
      </c>
      <c r="F189" s="279">
        <v>1.1000000000000001</v>
      </c>
      <c r="G189" s="279">
        <v>1</v>
      </c>
      <c r="H189" s="279">
        <v>0.9</v>
      </c>
      <c r="I189" s="279">
        <v>0.75</v>
      </c>
      <c r="J189" s="270">
        <v>0.85</v>
      </c>
      <c r="K189" s="114"/>
      <c r="L189" s="114">
        <v>1.25</v>
      </c>
      <c r="M189" s="114">
        <v>1.1000000000000001</v>
      </c>
      <c r="N189" s="114">
        <v>1</v>
      </c>
      <c r="O189" s="114">
        <v>0.9</v>
      </c>
      <c r="P189" s="114">
        <v>0.75</v>
      </c>
      <c r="Q189" s="114"/>
      <c r="R189" s="114"/>
      <c r="S189" s="114"/>
      <c r="T189" s="114"/>
      <c r="U189" s="114"/>
      <c r="V189" s="114"/>
      <c r="W189" s="114"/>
      <c r="X189" s="114"/>
      <c r="Y189" s="114"/>
      <c r="Z189" s="114"/>
      <c r="AA189" s="114"/>
      <c r="AB189" s="114"/>
      <c r="AC189" s="114"/>
      <c r="AD189" s="114"/>
      <c r="AE189" s="114"/>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row>
    <row r="190" spans="2:58" hidden="1">
      <c r="B190" s="160" t="s">
        <v>313</v>
      </c>
      <c r="C190" s="160" t="str">
        <f t="shared" ca="1" si="167"/>
        <v>Investicijos (privataus ir NVO sektoriaus)</v>
      </c>
      <c r="D190" t="str">
        <f t="shared" ca="1" si="166"/>
        <v>False</v>
      </c>
      <c r="E190" s="279">
        <v>1.25</v>
      </c>
      <c r="F190" s="279">
        <v>1.1000000000000001</v>
      </c>
      <c r="G190" s="279">
        <v>1</v>
      </c>
      <c r="H190" s="279">
        <v>0.9</v>
      </c>
      <c r="I190" s="279">
        <v>0.75</v>
      </c>
      <c r="J190" s="270">
        <v>0.9</v>
      </c>
      <c r="K190" s="114"/>
      <c r="L190" s="114">
        <v>1.25</v>
      </c>
      <c r="M190" s="114">
        <v>1.1000000000000001</v>
      </c>
      <c r="N190" s="114">
        <v>1</v>
      </c>
      <c r="O190" s="114">
        <v>0.9</v>
      </c>
      <c r="P190" s="114">
        <v>0.75</v>
      </c>
      <c r="Q190" s="114"/>
      <c r="R190" s="114"/>
      <c r="S190" s="114"/>
      <c r="T190" s="114"/>
      <c r="U190" s="114"/>
      <c r="V190" s="114"/>
      <c r="W190" s="114"/>
      <c r="X190" s="114"/>
      <c r="Y190" s="114"/>
      <c r="Z190" s="114"/>
      <c r="AA190" s="114"/>
      <c r="AB190" s="114"/>
      <c r="AC190" s="114"/>
      <c r="AD190" s="114"/>
      <c r="AE190" s="114"/>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row>
    <row r="191" spans="2:58" hidden="1">
      <c r="B191" s="160" t="s">
        <v>484</v>
      </c>
      <c r="C191" s="160" t="str">
        <f t="shared" ca="1" si="167"/>
        <v>Reinvesticijos (po priemonės įgyvendinimo) (privataus ir NVO sektoriaus)</v>
      </c>
      <c r="D191" t="str">
        <f t="shared" ca="1" si="166"/>
        <v>False</v>
      </c>
      <c r="E191" s="279">
        <v>1.25</v>
      </c>
      <c r="F191" s="279">
        <v>1.1000000000000001</v>
      </c>
      <c r="G191" s="279">
        <v>1</v>
      </c>
      <c r="H191" s="279">
        <v>0.9</v>
      </c>
      <c r="I191" s="279">
        <v>0.75</v>
      </c>
      <c r="J191" s="270">
        <v>0.9</v>
      </c>
      <c r="K191" s="114"/>
      <c r="L191" s="114">
        <v>1.25</v>
      </c>
      <c r="M191" s="114">
        <v>1.1000000000000001</v>
      </c>
      <c r="N191" s="114">
        <v>1</v>
      </c>
      <c r="O191" s="114">
        <v>0.9</v>
      </c>
      <c r="P191" s="114">
        <v>0.75</v>
      </c>
      <c r="Q191" s="114"/>
      <c r="R191" s="114"/>
      <c r="S191" s="114"/>
      <c r="T191" s="114"/>
      <c r="U191" s="114"/>
      <c r="V191" s="114"/>
      <c r="W191" s="114"/>
      <c r="X191" s="114"/>
      <c r="Y191" s="114"/>
      <c r="Z191" s="114"/>
      <c r="AA191" s="114"/>
      <c r="AB191" s="114"/>
      <c r="AC191" s="114"/>
      <c r="AD191" s="114"/>
      <c r="AE191" s="114"/>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row>
    <row r="192" spans="2:58" hidden="1">
      <c r="B192" s="160" t="s">
        <v>485</v>
      </c>
      <c r="C192" s="160" t="str">
        <f t="shared" ca="1" si="167"/>
        <v>Reinvesticijos (po priemonės įgyvendinimo) (viešojo sektoriaus)</v>
      </c>
      <c r="D192" t="str">
        <f t="shared" ca="1" si="166"/>
        <v>False</v>
      </c>
      <c r="E192" s="279">
        <v>1.25</v>
      </c>
      <c r="F192" s="279">
        <v>1.1000000000000001</v>
      </c>
      <c r="G192" s="279">
        <v>1</v>
      </c>
      <c r="H192" s="279">
        <v>0.9</v>
      </c>
      <c r="I192" s="279">
        <v>0.75</v>
      </c>
      <c r="J192" s="270">
        <v>0.9</v>
      </c>
      <c r="K192" s="114"/>
      <c r="L192" s="114">
        <v>1.25</v>
      </c>
      <c r="M192" s="114">
        <v>1.1000000000000001</v>
      </c>
      <c r="N192" s="114">
        <v>1</v>
      </c>
      <c r="O192" s="114">
        <v>0.9</v>
      </c>
      <c r="P192" s="114">
        <v>0.75</v>
      </c>
      <c r="Q192" s="114"/>
      <c r="R192" s="114"/>
      <c r="S192" s="114"/>
      <c r="T192" s="114"/>
      <c r="U192" s="114"/>
      <c r="V192" s="114"/>
      <c r="W192" s="114"/>
      <c r="X192" s="114"/>
      <c r="Y192" s="114"/>
      <c r="Z192" s="114"/>
      <c r="AA192" s="114"/>
      <c r="AB192" s="114"/>
      <c r="AC192" s="114"/>
      <c r="AD192" s="114"/>
      <c r="AE192" s="114"/>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row>
    <row r="193" spans="2:58" hidden="1">
      <c r="B193" s="160" t="s">
        <v>314</v>
      </c>
      <c r="C193" s="160" t="str">
        <f t="shared" ca="1" si="167"/>
        <v>Likutinė vertė</v>
      </c>
      <c r="D193" t="str">
        <f t="shared" ca="1" si="166"/>
        <v>False</v>
      </c>
      <c r="E193" s="279">
        <v>0.75</v>
      </c>
      <c r="F193" s="279">
        <v>0.9</v>
      </c>
      <c r="G193" s="279">
        <v>1</v>
      </c>
      <c r="H193" s="279">
        <v>1.1000000000000001</v>
      </c>
      <c r="I193" s="279">
        <v>1.25</v>
      </c>
      <c r="J193" s="270">
        <v>0.95</v>
      </c>
      <c r="K193" s="114"/>
      <c r="L193" s="114">
        <v>0.75</v>
      </c>
      <c r="M193" s="114">
        <v>0.9</v>
      </c>
      <c r="N193" s="114">
        <v>1</v>
      </c>
      <c r="O193" s="114">
        <v>1.1000000000000001</v>
      </c>
      <c r="P193" s="114">
        <v>1.25</v>
      </c>
      <c r="Q193" s="114"/>
      <c r="R193" s="114"/>
      <c r="S193" s="114"/>
      <c r="T193" s="114"/>
      <c r="U193" s="114"/>
      <c r="V193" s="114"/>
      <c r="W193" s="114"/>
      <c r="X193" s="114"/>
      <c r="Y193" s="114"/>
      <c r="Z193" s="114"/>
      <c r="AA193" s="114"/>
      <c r="AB193" s="114"/>
      <c r="AC193" s="114"/>
      <c r="AD193" s="114"/>
      <c r="AE193" s="114"/>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row>
    <row r="194" spans="2:58" hidden="1">
      <c r="B194" s="160" t="s">
        <v>315</v>
      </c>
      <c r="C194" s="160" t="str">
        <f t="shared" ca="1" si="167"/>
        <v>Veikla</v>
      </c>
      <c r="D194" t="str">
        <f t="shared" ca="1" si="166"/>
        <v>False</v>
      </c>
      <c r="E194" s="279">
        <v>1.25</v>
      </c>
      <c r="F194" s="279">
        <v>1.1000000000000001</v>
      </c>
      <c r="G194" s="279">
        <v>1</v>
      </c>
      <c r="H194" s="279">
        <v>0.9</v>
      </c>
      <c r="I194" s="279">
        <v>0.75</v>
      </c>
      <c r="J194" s="270">
        <v>1</v>
      </c>
      <c r="K194" s="114"/>
      <c r="L194" s="114">
        <v>1.25</v>
      </c>
      <c r="M194" s="114">
        <v>1.1000000000000001</v>
      </c>
      <c r="N194" s="114">
        <v>1</v>
      </c>
      <c r="O194" s="114">
        <v>0.9</v>
      </c>
      <c r="P194" s="114">
        <v>0.75</v>
      </c>
      <c r="Q194" s="114"/>
      <c r="R194" s="114"/>
      <c r="S194" s="114"/>
      <c r="T194" s="114"/>
      <c r="U194" s="114"/>
      <c r="V194" s="114"/>
      <c r="W194" s="114"/>
      <c r="X194" s="114"/>
      <c r="Y194" s="114"/>
      <c r="Z194" s="114"/>
      <c r="AA194" s="114"/>
      <c r="AB194" s="114"/>
      <c r="AC194" s="114"/>
      <c r="AD194" s="114"/>
      <c r="AE194" s="114"/>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row>
    <row r="195" spans="2:58" hidden="1">
      <c r="B195" s="160" t="s">
        <v>316</v>
      </c>
      <c r="C195" s="160" t="str">
        <f t="shared" ca="1" si="167"/>
        <v>Veikla</v>
      </c>
      <c r="D195" t="str">
        <f t="shared" ca="1" si="166"/>
        <v>False</v>
      </c>
      <c r="E195" s="279">
        <v>1.25</v>
      </c>
      <c r="F195" s="279">
        <v>1.1000000000000001</v>
      </c>
      <c r="G195" s="279">
        <v>1</v>
      </c>
      <c r="H195" s="279">
        <v>0.9</v>
      </c>
      <c r="I195" s="279">
        <v>0.75</v>
      </c>
      <c r="J195" s="270">
        <v>1.05</v>
      </c>
      <c r="K195" s="114"/>
      <c r="L195" s="114">
        <v>1.25</v>
      </c>
      <c r="M195" s="114">
        <v>1.1000000000000001</v>
      </c>
      <c r="N195" s="114">
        <v>1</v>
      </c>
      <c r="O195" s="114">
        <v>0.9</v>
      </c>
      <c r="P195" s="114">
        <v>0.75</v>
      </c>
      <c r="Q195" s="114"/>
      <c r="R195" s="114"/>
      <c r="S195" s="114"/>
      <c r="T195" s="114"/>
      <c r="U195" s="114"/>
      <c r="V195" s="114"/>
      <c r="W195" s="114"/>
      <c r="X195" s="114"/>
      <c r="Y195" s="114"/>
      <c r="Z195" s="114"/>
      <c r="AA195" s="114"/>
      <c r="AB195" s="114"/>
      <c r="AC195" s="114"/>
      <c r="AD195" s="114"/>
      <c r="AE195" s="114"/>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row>
    <row r="196" spans="2:58" hidden="1">
      <c r="B196" s="160" t="s">
        <v>317</v>
      </c>
      <c r="C196" s="160" t="str">
        <f t="shared" ca="1" si="167"/>
        <v>Veikla</v>
      </c>
      <c r="D196" t="str">
        <f t="shared" ca="1" si="166"/>
        <v>False</v>
      </c>
      <c r="E196" s="279">
        <v>1.25</v>
      </c>
      <c r="F196" s="279">
        <v>1.1000000000000001</v>
      </c>
      <c r="G196" s="279">
        <v>1</v>
      </c>
      <c r="H196" s="279">
        <v>0.9</v>
      </c>
      <c r="I196" s="279">
        <v>0.75</v>
      </c>
      <c r="J196" s="270">
        <v>1.1000000000000001</v>
      </c>
      <c r="K196" s="114"/>
      <c r="L196" s="114">
        <v>1.25</v>
      </c>
      <c r="M196" s="114">
        <v>1.1000000000000001</v>
      </c>
      <c r="N196" s="114">
        <v>1</v>
      </c>
      <c r="O196" s="114">
        <v>0.9</v>
      </c>
      <c r="P196" s="114">
        <v>0.75</v>
      </c>
      <c r="Q196" s="114"/>
      <c r="R196" s="114"/>
      <c r="S196" s="114"/>
      <c r="T196" s="114"/>
      <c r="U196" s="114"/>
      <c r="V196" s="114"/>
      <c r="W196" s="114"/>
      <c r="X196" s="114"/>
      <c r="Y196" s="114"/>
      <c r="Z196" s="114"/>
      <c r="AA196" s="114"/>
      <c r="AB196" s="114"/>
      <c r="AC196" s="114"/>
      <c r="AD196" s="114"/>
      <c r="AE196" s="114"/>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row>
    <row r="197" spans="2:58" hidden="1">
      <c r="B197" s="160" t="s">
        <v>318</v>
      </c>
      <c r="C197" s="160" t="str">
        <f t="shared" ca="1" si="167"/>
        <v>Veikla</v>
      </c>
      <c r="D197" t="str">
        <f t="shared" ca="1" si="166"/>
        <v>False</v>
      </c>
      <c r="E197" s="279">
        <v>1.25</v>
      </c>
      <c r="F197" s="279">
        <v>1.1000000000000001</v>
      </c>
      <c r="G197" s="279">
        <v>1</v>
      </c>
      <c r="H197" s="279">
        <v>0.9</v>
      </c>
      <c r="I197" s="279">
        <v>0.75</v>
      </c>
      <c r="J197" s="270">
        <v>1.1499999999999999</v>
      </c>
      <c r="K197" s="114"/>
      <c r="L197" s="114">
        <v>1.25</v>
      </c>
      <c r="M197" s="114">
        <v>1.1000000000000001</v>
      </c>
      <c r="N197" s="114">
        <v>1</v>
      </c>
      <c r="O197" s="114">
        <v>0.9</v>
      </c>
      <c r="P197" s="114">
        <v>0.75</v>
      </c>
      <c r="Q197" s="114"/>
      <c r="R197" s="114"/>
      <c r="S197" s="114"/>
      <c r="T197" s="114"/>
      <c r="U197" s="114"/>
      <c r="V197" s="114"/>
      <c r="W197" s="114"/>
      <c r="X197" s="114"/>
      <c r="Y197" s="114"/>
      <c r="Z197" s="114"/>
      <c r="AA197" s="114"/>
      <c r="AB197" s="114"/>
      <c r="AC197" s="114"/>
      <c r="AD197" s="114"/>
      <c r="AE197" s="114"/>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row>
    <row r="198" spans="2:58" hidden="1">
      <c r="B198" s="160" t="s">
        <v>319</v>
      </c>
      <c r="C198" s="160" t="str">
        <f t="shared" ca="1" si="167"/>
        <v>Veikla</v>
      </c>
      <c r="D198" t="str">
        <f t="shared" ca="1" si="166"/>
        <v>False</v>
      </c>
      <c r="E198" s="279">
        <v>1.25</v>
      </c>
      <c r="F198" s="279">
        <v>1.1000000000000001</v>
      </c>
      <c r="G198" s="279">
        <v>1</v>
      </c>
      <c r="H198" s="279">
        <v>0.9</v>
      </c>
      <c r="I198" s="279">
        <v>0.75</v>
      </c>
      <c r="J198" s="270">
        <v>1.2</v>
      </c>
      <c r="K198" s="114"/>
      <c r="L198" s="114">
        <v>1.25</v>
      </c>
      <c r="M198" s="114">
        <v>1.1000000000000001</v>
      </c>
      <c r="N198" s="114">
        <v>1</v>
      </c>
      <c r="O198" s="114">
        <v>0.9</v>
      </c>
      <c r="P198" s="114">
        <v>0.75</v>
      </c>
      <c r="Q198" s="114"/>
      <c r="R198" s="114"/>
      <c r="S198" s="114"/>
      <c r="T198" s="114"/>
      <c r="U198" s="114"/>
      <c r="V198" s="114"/>
      <c r="W198" s="114"/>
      <c r="X198" s="114"/>
      <c r="Y198" s="114"/>
      <c r="Z198" s="114"/>
      <c r="AA198" s="114"/>
      <c r="AB198" s="114"/>
      <c r="AC198" s="114"/>
      <c r="AD198" s="114"/>
      <c r="AE198" s="114"/>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row>
    <row r="199" spans="2:58" hidden="1">
      <c r="B199" s="160" t="s">
        <v>320</v>
      </c>
      <c r="C199" s="160" t="str">
        <f t="shared" ca="1" si="167"/>
        <v>Veikla</v>
      </c>
      <c r="D199" t="str">
        <f t="shared" ca="1" si="166"/>
        <v>False</v>
      </c>
      <c r="E199" s="279">
        <v>1.25</v>
      </c>
      <c r="F199" s="279">
        <v>1.1000000000000001</v>
      </c>
      <c r="G199" s="279">
        <v>1</v>
      </c>
      <c r="H199" s="279">
        <v>0.9</v>
      </c>
      <c r="I199" s="279">
        <v>0.75</v>
      </c>
      <c r="J199" s="270">
        <v>1.25</v>
      </c>
      <c r="K199" s="114"/>
      <c r="L199" s="114">
        <v>1.25</v>
      </c>
      <c r="M199" s="114">
        <v>1.1000000000000001</v>
      </c>
      <c r="N199" s="114">
        <v>1</v>
      </c>
      <c r="O199" s="114">
        <v>0.9</v>
      </c>
      <c r="P199" s="114">
        <v>0.75</v>
      </c>
      <c r="Q199" s="114"/>
      <c r="R199" s="114"/>
      <c r="S199" s="114"/>
      <c r="T199" s="114"/>
      <c r="U199" s="114"/>
      <c r="V199" s="114"/>
      <c r="W199" s="114"/>
      <c r="X199" s="114"/>
      <c r="Y199" s="114"/>
      <c r="Z199" s="114"/>
      <c r="AA199" s="114"/>
      <c r="AB199" s="114"/>
      <c r="AC199" s="114"/>
      <c r="AD199" s="114"/>
      <c r="AE199" s="114"/>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row>
    <row r="200" spans="2:58" hidden="1">
      <c r="B200" s="160" t="s">
        <v>321</v>
      </c>
      <c r="C200" s="160" t="str">
        <f t="shared" ca="1" si="167"/>
        <v>Veikla</v>
      </c>
      <c r="D200" t="str">
        <f t="shared" ca="1" si="166"/>
        <v>False</v>
      </c>
      <c r="E200" s="279">
        <v>1.25</v>
      </c>
      <c r="F200" s="279">
        <v>1.1000000000000001</v>
      </c>
      <c r="G200" s="279">
        <v>1</v>
      </c>
      <c r="H200" s="279">
        <v>0.9</v>
      </c>
      <c r="I200" s="279">
        <v>0.75</v>
      </c>
      <c r="J200" s="270">
        <v>1.3</v>
      </c>
      <c r="K200" s="114"/>
      <c r="L200" s="114">
        <v>1.25</v>
      </c>
      <c r="M200" s="114">
        <v>1.1000000000000001</v>
      </c>
      <c r="N200" s="114">
        <v>1</v>
      </c>
      <c r="O200" s="114">
        <v>0.9</v>
      </c>
      <c r="P200" s="114">
        <v>0.75</v>
      </c>
      <c r="Q200" s="114"/>
      <c r="R200" s="114"/>
      <c r="S200" s="114"/>
      <c r="T200" s="114"/>
      <c r="U200" s="114"/>
      <c r="V200" s="114"/>
      <c r="W200" s="114"/>
      <c r="X200" s="114"/>
      <c r="Y200" s="114"/>
      <c r="Z200" s="114"/>
      <c r="AA200" s="114"/>
      <c r="AB200" s="114"/>
      <c r="AC200" s="114"/>
      <c r="AD200" s="114"/>
      <c r="AE200" s="114"/>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row>
    <row r="201" spans="2:58" hidden="1">
      <c r="B201" s="160" t="s">
        <v>322</v>
      </c>
      <c r="C201" s="160" t="str">
        <f t="shared" ca="1" si="167"/>
        <v>Veikla</v>
      </c>
      <c r="D201" t="str">
        <f t="shared" ca="1" si="166"/>
        <v>False</v>
      </c>
      <c r="E201" s="279">
        <v>1.25</v>
      </c>
      <c r="F201" s="279">
        <v>1.1000000000000001</v>
      </c>
      <c r="G201" s="279">
        <v>1</v>
      </c>
      <c r="H201" s="279">
        <v>0.9</v>
      </c>
      <c r="I201" s="279">
        <v>0.75</v>
      </c>
      <c r="J201" s="270">
        <v>1.35</v>
      </c>
      <c r="K201" s="114"/>
      <c r="L201" s="114">
        <v>1.25</v>
      </c>
      <c r="M201" s="114">
        <v>1.1000000000000001</v>
      </c>
      <c r="N201" s="114">
        <v>1</v>
      </c>
      <c r="O201" s="114">
        <v>0.9</v>
      </c>
      <c r="P201" s="114">
        <v>0.75</v>
      </c>
      <c r="Q201" s="114"/>
      <c r="R201" s="114"/>
      <c r="S201" s="114"/>
      <c r="T201" s="114"/>
      <c r="U201" s="114"/>
      <c r="V201" s="114"/>
      <c r="W201" s="114"/>
      <c r="X201" s="114"/>
      <c r="Y201" s="114"/>
      <c r="Z201" s="114"/>
      <c r="AA201" s="114"/>
      <c r="AB201" s="114"/>
      <c r="AC201" s="114"/>
      <c r="AD201" s="114"/>
      <c r="AE201" s="114"/>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row>
    <row r="202" spans="2:58" hidden="1">
      <c r="B202" s="160" t="s">
        <v>323</v>
      </c>
      <c r="C202" s="160" t="str">
        <f t="shared" ca="1" si="167"/>
        <v>Investicijos (privataus ir NVO sektoriaus)</v>
      </c>
      <c r="D202" t="str">
        <f t="shared" ca="1" si="166"/>
        <v>False</v>
      </c>
      <c r="E202" s="279">
        <v>1.25</v>
      </c>
      <c r="F202" s="279">
        <v>1.1000000000000001</v>
      </c>
      <c r="G202" s="279">
        <v>1</v>
      </c>
      <c r="H202" s="279">
        <v>0.9</v>
      </c>
      <c r="I202" s="279">
        <v>0.75</v>
      </c>
      <c r="J202" s="270">
        <v>1.4</v>
      </c>
      <c r="K202" s="114"/>
      <c r="L202" s="114">
        <v>1.25</v>
      </c>
      <c r="M202" s="114">
        <v>1.1000000000000001</v>
      </c>
      <c r="N202" s="114">
        <v>1</v>
      </c>
      <c r="O202" s="114">
        <v>0.9</v>
      </c>
      <c r="P202" s="114">
        <v>0.75</v>
      </c>
      <c r="Q202" s="114"/>
      <c r="R202" s="114"/>
      <c r="S202" s="114"/>
      <c r="T202" s="114"/>
      <c r="U202" s="114"/>
      <c r="V202" s="114"/>
      <c r="W202" s="114"/>
      <c r="X202" s="114"/>
      <c r="Y202" s="114"/>
      <c r="Z202" s="114"/>
      <c r="AA202" s="114"/>
      <c r="AB202" s="114"/>
      <c r="AC202" s="114"/>
      <c r="AD202" s="114"/>
      <c r="AE202" s="114"/>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row>
    <row r="203" spans="2:58" hidden="1">
      <c r="B203" s="160" t="s">
        <v>486</v>
      </c>
      <c r="C203" s="160" t="str">
        <f t="shared" ca="1" si="167"/>
        <v>Reinvesticijos (po priemonės įgyvendinimo) (privataus ir NVO sektoriaus)</v>
      </c>
      <c r="D203" t="str">
        <f t="shared" ca="1" si="166"/>
        <v>False</v>
      </c>
      <c r="E203" s="279">
        <v>1.25</v>
      </c>
      <c r="F203" s="279">
        <v>1.1000000000000001</v>
      </c>
      <c r="G203" s="279">
        <v>1</v>
      </c>
      <c r="H203" s="279">
        <v>0.9</v>
      </c>
      <c r="I203" s="279">
        <v>0.75</v>
      </c>
      <c r="J203" s="270">
        <v>1.4</v>
      </c>
      <c r="K203" s="114"/>
      <c r="L203" s="114">
        <v>1.25</v>
      </c>
      <c r="M203" s="114">
        <v>1.1000000000000001</v>
      </c>
      <c r="N203" s="114">
        <v>1</v>
      </c>
      <c r="O203" s="114">
        <v>0.9</v>
      </c>
      <c r="P203" s="114">
        <v>0.75</v>
      </c>
      <c r="Q203" s="114"/>
      <c r="R203" s="114"/>
      <c r="S203" s="114"/>
      <c r="T203" s="114"/>
      <c r="U203" s="114"/>
      <c r="V203" s="114"/>
      <c r="W203" s="114"/>
      <c r="X203" s="114"/>
      <c r="Y203" s="114"/>
      <c r="Z203" s="114"/>
      <c r="AA203" s="114"/>
      <c r="AB203" s="114"/>
      <c r="AC203" s="114"/>
      <c r="AD203" s="114"/>
      <c r="AE203" s="114"/>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row>
    <row r="204" spans="2:58" hidden="1">
      <c r="B204" s="160" t="s">
        <v>487</v>
      </c>
      <c r="C204" s="160" t="str">
        <f t="shared" ca="1" si="167"/>
        <v>Reinvesticijos (po priemonės įgyvendinimo) (viešojo sektoriaus)</v>
      </c>
      <c r="D204" t="str">
        <f t="shared" ca="1" si="166"/>
        <v>False</v>
      </c>
      <c r="E204" s="279">
        <v>1.25</v>
      </c>
      <c r="F204" s="279">
        <v>1.1000000000000001</v>
      </c>
      <c r="G204" s="279">
        <v>1</v>
      </c>
      <c r="H204" s="279">
        <v>0.9</v>
      </c>
      <c r="I204" s="279">
        <v>0.75</v>
      </c>
      <c r="J204" s="270">
        <v>1.4</v>
      </c>
      <c r="K204" s="114"/>
      <c r="L204" s="114">
        <v>1.25</v>
      </c>
      <c r="M204" s="114">
        <v>1.1000000000000001</v>
      </c>
      <c r="N204" s="114">
        <v>1</v>
      </c>
      <c r="O204" s="114">
        <v>0.9</v>
      </c>
      <c r="P204" s="114">
        <v>0.75</v>
      </c>
      <c r="Q204" s="114"/>
      <c r="R204" s="114"/>
      <c r="S204" s="114"/>
      <c r="T204" s="114"/>
      <c r="U204" s="114"/>
      <c r="V204" s="114"/>
      <c r="W204" s="114"/>
      <c r="X204" s="114"/>
      <c r="Y204" s="114"/>
      <c r="Z204" s="114"/>
      <c r="AA204" s="114"/>
      <c r="AB204" s="114"/>
      <c r="AC204" s="114"/>
      <c r="AD204" s="114"/>
      <c r="AE204" s="114"/>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row>
    <row r="205" spans="2:58" hidden="1">
      <c r="B205" s="160" t="s">
        <v>324</v>
      </c>
      <c r="C205" s="160" t="str">
        <f t="shared" ca="1" si="167"/>
        <v>Likutinė vertė</v>
      </c>
      <c r="D205" t="str">
        <f t="shared" ca="1" si="166"/>
        <v>False</v>
      </c>
      <c r="E205" s="279">
        <v>0.75</v>
      </c>
      <c r="F205" s="279">
        <v>0.9</v>
      </c>
      <c r="G205" s="279">
        <v>1</v>
      </c>
      <c r="H205" s="279">
        <v>1.1000000000000001</v>
      </c>
      <c r="I205" s="279">
        <v>1.25</v>
      </c>
      <c r="J205" s="270">
        <v>1.45</v>
      </c>
      <c r="K205" s="114"/>
      <c r="L205" s="114">
        <v>0.75</v>
      </c>
      <c r="M205" s="114">
        <v>0.9</v>
      </c>
      <c r="N205" s="114">
        <v>1</v>
      </c>
      <c r="O205" s="114">
        <v>1.1000000000000001</v>
      </c>
      <c r="P205" s="114">
        <v>1.25</v>
      </c>
      <c r="Q205" s="114"/>
      <c r="R205" s="114"/>
      <c r="S205" s="114"/>
      <c r="T205" s="114"/>
      <c r="U205" s="114"/>
      <c r="V205" s="114"/>
      <c r="W205" s="114"/>
      <c r="X205" s="114"/>
      <c r="Y205" s="114"/>
      <c r="Z205" s="114"/>
      <c r="AA205" s="114"/>
      <c r="AB205" s="114"/>
      <c r="AC205" s="114"/>
      <c r="AD205" s="114"/>
      <c r="AE205" s="114"/>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row>
    <row r="206" spans="2:58" hidden="1">
      <c r="B206" s="160" t="s">
        <v>325</v>
      </c>
      <c r="C206" s="160" t="str">
        <f t="shared" ca="1" si="167"/>
        <v>Veikla</v>
      </c>
      <c r="D206" t="str">
        <f t="shared" ca="1" si="166"/>
        <v>False</v>
      </c>
      <c r="E206" s="279">
        <v>1.25</v>
      </c>
      <c r="F206" s="279">
        <v>1.1000000000000001</v>
      </c>
      <c r="G206" s="279">
        <v>1</v>
      </c>
      <c r="H206" s="279">
        <v>0.9</v>
      </c>
      <c r="I206" s="279">
        <v>0.75</v>
      </c>
      <c r="J206" s="270">
        <v>1.5</v>
      </c>
      <c r="K206" s="114"/>
      <c r="L206" s="114">
        <v>1.25</v>
      </c>
      <c r="M206" s="114">
        <v>1.1000000000000001</v>
      </c>
      <c r="N206" s="114">
        <v>1</v>
      </c>
      <c r="O206" s="114">
        <v>0.9</v>
      </c>
      <c r="P206" s="114">
        <v>0.75</v>
      </c>
      <c r="Q206" s="114"/>
      <c r="R206" s="114"/>
      <c r="S206" s="114"/>
      <c r="T206" s="114"/>
      <c r="U206" s="114"/>
      <c r="V206" s="114"/>
      <c r="W206" s="114"/>
      <c r="X206" s="114"/>
      <c r="Y206" s="114"/>
      <c r="Z206" s="114"/>
      <c r="AA206" s="114"/>
      <c r="AB206" s="114"/>
      <c r="AC206" s="114"/>
      <c r="AD206" s="114"/>
      <c r="AE206" s="114"/>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row>
    <row r="207" spans="2:58" hidden="1">
      <c r="B207" s="160" t="s">
        <v>326</v>
      </c>
      <c r="C207" s="160" t="str">
        <f t="shared" ca="1" si="167"/>
        <v>Veikla</v>
      </c>
      <c r="D207" t="str">
        <f t="shared" ca="1" si="166"/>
        <v>False</v>
      </c>
      <c r="E207" s="279">
        <v>1.25</v>
      </c>
      <c r="F207" s="279">
        <v>1.1000000000000001</v>
      </c>
      <c r="G207" s="279">
        <v>1</v>
      </c>
      <c r="H207" s="279">
        <v>0.9</v>
      </c>
      <c r="I207" s="279">
        <v>0.75</v>
      </c>
      <c r="J207" s="270">
        <v>1.55</v>
      </c>
      <c r="K207" s="114"/>
      <c r="L207" s="114">
        <v>1.25</v>
      </c>
      <c r="M207" s="114">
        <v>1.1000000000000001</v>
      </c>
      <c r="N207" s="114">
        <v>1</v>
      </c>
      <c r="O207" s="114">
        <v>0.9</v>
      </c>
      <c r="P207" s="114">
        <v>0.75</v>
      </c>
      <c r="Q207" s="114"/>
      <c r="R207" s="114"/>
      <c r="S207" s="114"/>
      <c r="T207" s="114"/>
      <c r="U207" s="114"/>
      <c r="V207" s="114"/>
      <c r="W207" s="114"/>
      <c r="X207" s="114"/>
      <c r="Y207" s="114"/>
      <c r="Z207" s="114"/>
      <c r="AA207" s="114"/>
      <c r="AB207" s="114"/>
      <c r="AC207" s="114"/>
      <c r="AD207" s="114"/>
      <c r="AE207" s="114"/>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row>
    <row r="208" spans="2:58" hidden="1">
      <c r="B208" s="160" t="s">
        <v>327</v>
      </c>
      <c r="C208" s="160" t="str">
        <f t="shared" ca="1" si="167"/>
        <v>Veikla</v>
      </c>
      <c r="D208" t="str">
        <f t="shared" ca="1" si="166"/>
        <v>False</v>
      </c>
      <c r="E208" s="279">
        <v>1.25</v>
      </c>
      <c r="F208" s="279">
        <v>1.1000000000000001</v>
      </c>
      <c r="G208" s="279">
        <v>1</v>
      </c>
      <c r="H208" s="279">
        <v>0.9</v>
      </c>
      <c r="I208" s="279">
        <v>0.75</v>
      </c>
      <c r="J208" s="270">
        <v>1.6</v>
      </c>
      <c r="K208" s="114"/>
      <c r="L208" s="114">
        <v>1.25</v>
      </c>
      <c r="M208" s="114">
        <v>1.1000000000000001</v>
      </c>
      <c r="N208" s="114">
        <v>1</v>
      </c>
      <c r="O208" s="114">
        <v>0.9</v>
      </c>
      <c r="P208" s="114">
        <v>0.75</v>
      </c>
      <c r="Q208" s="114"/>
      <c r="R208" s="114"/>
      <c r="S208" s="114"/>
      <c r="T208" s="114"/>
      <c r="U208" s="114"/>
      <c r="V208" s="114"/>
      <c r="W208" s="114"/>
      <c r="X208" s="114"/>
      <c r="Y208" s="114"/>
      <c r="Z208" s="114"/>
      <c r="AA208" s="114"/>
      <c r="AB208" s="114"/>
      <c r="AC208" s="114"/>
      <c r="AD208" s="114"/>
      <c r="AE208" s="114"/>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row>
    <row r="209" spans="2:58" hidden="1">
      <c r="B209" s="160" t="s">
        <v>328</v>
      </c>
      <c r="C209" s="160" t="str">
        <f t="shared" ca="1" si="167"/>
        <v>Veikla</v>
      </c>
      <c r="D209" t="str">
        <f t="shared" ca="1" si="166"/>
        <v>False</v>
      </c>
      <c r="E209" s="279">
        <v>1.25</v>
      </c>
      <c r="F209" s="279">
        <v>1.1000000000000001</v>
      </c>
      <c r="G209" s="279">
        <v>1</v>
      </c>
      <c r="H209" s="279">
        <v>0.9</v>
      </c>
      <c r="I209" s="279">
        <v>0.75</v>
      </c>
      <c r="J209" s="270">
        <v>1.65</v>
      </c>
      <c r="K209" s="114"/>
      <c r="L209" s="114">
        <v>1.25</v>
      </c>
      <c r="M209" s="114">
        <v>1.1000000000000001</v>
      </c>
      <c r="N209" s="114">
        <v>1</v>
      </c>
      <c r="O209" s="114">
        <v>0.9</v>
      </c>
      <c r="P209" s="114">
        <v>0.75</v>
      </c>
      <c r="Q209" s="114"/>
      <c r="R209" s="114"/>
      <c r="S209" s="114"/>
      <c r="T209" s="114"/>
      <c r="U209" s="114"/>
      <c r="V209" s="114"/>
      <c r="W209" s="114"/>
      <c r="X209" s="114"/>
      <c r="Y209" s="114"/>
      <c r="Z209" s="114"/>
      <c r="AA209" s="114"/>
      <c r="AB209" s="114"/>
      <c r="AC209" s="114"/>
      <c r="AD209" s="114"/>
      <c r="AE209" s="114"/>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row>
    <row r="210" spans="2:58" hidden="1">
      <c r="B210" s="160" t="s">
        <v>329</v>
      </c>
      <c r="C210" s="160" t="str">
        <f t="shared" ca="1" si="167"/>
        <v>Veikla</v>
      </c>
      <c r="D210" t="str">
        <f t="shared" ca="1" si="166"/>
        <v>False</v>
      </c>
      <c r="E210" s="279">
        <v>1.25</v>
      </c>
      <c r="F210" s="279">
        <v>1.1000000000000001</v>
      </c>
      <c r="G210" s="279">
        <v>1</v>
      </c>
      <c r="H210" s="279">
        <v>0.9</v>
      </c>
      <c r="I210" s="279">
        <v>0.75</v>
      </c>
      <c r="J210" s="270">
        <v>1.7</v>
      </c>
      <c r="K210" s="114"/>
      <c r="L210" s="114">
        <v>1.25</v>
      </c>
      <c r="M210" s="114">
        <v>1.1000000000000001</v>
      </c>
      <c r="N210" s="114">
        <v>1</v>
      </c>
      <c r="O210" s="114">
        <v>0.9</v>
      </c>
      <c r="P210" s="114">
        <v>0.75</v>
      </c>
      <c r="Q210" s="114"/>
      <c r="R210" s="114"/>
      <c r="S210" s="114"/>
      <c r="T210" s="114"/>
      <c r="U210" s="114"/>
      <c r="V210" s="114"/>
      <c r="W210" s="114"/>
      <c r="X210" s="114"/>
      <c r="Y210" s="114"/>
      <c r="Z210" s="114"/>
      <c r="AA210" s="114"/>
      <c r="AB210" s="114"/>
      <c r="AC210" s="114"/>
      <c r="AD210" s="114"/>
      <c r="AE210" s="114"/>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row>
    <row r="211" spans="2:58" hidden="1">
      <c r="B211" s="160" t="s">
        <v>330</v>
      </c>
      <c r="C211" s="160" t="str">
        <f t="shared" ca="1" si="167"/>
        <v>Veikla</v>
      </c>
      <c r="D211" t="str">
        <f t="shared" ca="1" si="166"/>
        <v>False</v>
      </c>
      <c r="E211" s="279">
        <v>1.25</v>
      </c>
      <c r="F211" s="279">
        <v>1.1000000000000001</v>
      </c>
      <c r="G211" s="279">
        <v>1</v>
      </c>
      <c r="H211" s="279">
        <v>0.9</v>
      </c>
      <c r="I211" s="279">
        <v>0.75</v>
      </c>
      <c r="J211" s="270">
        <v>1.75</v>
      </c>
      <c r="K211" s="114"/>
      <c r="L211" s="114">
        <v>1.25</v>
      </c>
      <c r="M211" s="114">
        <v>1.1000000000000001</v>
      </c>
      <c r="N211" s="114">
        <v>1</v>
      </c>
      <c r="O211" s="114">
        <v>0.9</v>
      </c>
      <c r="P211" s="114">
        <v>0.75</v>
      </c>
      <c r="Q211" s="114"/>
      <c r="R211" s="114"/>
      <c r="S211" s="114"/>
      <c r="T211" s="114"/>
      <c r="U211" s="114"/>
      <c r="V211" s="114"/>
      <c r="W211" s="114"/>
      <c r="X211" s="114"/>
      <c r="Y211" s="114"/>
      <c r="Z211" s="114"/>
      <c r="AA211" s="114"/>
      <c r="AB211" s="114"/>
      <c r="AC211" s="114"/>
      <c r="AD211" s="114"/>
      <c r="AE211" s="114"/>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row>
    <row r="212" spans="2:58" hidden="1">
      <c r="B212" s="160" t="s">
        <v>331</v>
      </c>
      <c r="C212" s="160" t="str">
        <f t="shared" ca="1" si="167"/>
        <v>Veikla</v>
      </c>
      <c r="D212" t="str">
        <f t="shared" ca="1" si="166"/>
        <v>False</v>
      </c>
      <c r="E212" s="279">
        <v>1.25</v>
      </c>
      <c r="F212" s="279">
        <v>1.1000000000000001</v>
      </c>
      <c r="G212" s="279">
        <v>1</v>
      </c>
      <c r="H212" s="279">
        <v>0.9</v>
      </c>
      <c r="I212" s="279">
        <v>0.75</v>
      </c>
      <c r="J212" s="270">
        <v>1.8</v>
      </c>
      <c r="K212" s="114"/>
      <c r="L212" s="114">
        <v>1.25</v>
      </c>
      <c r="M212" s="114">
        <v>1.1000000000000001</v>
      </c>
      <c r="N212" s="114">
        <v>1</v>
      </c>
      <c r="O212" s="114">
        <v>0.9</v>
      </c>
      <c r="P212" s="114">
        <v>0.75</v>
      </c>
      <c r="Q212" s="114"/>
      <c r="R212" s="114"/>
      <c r="S212" s="114"/>
      <c r="T212" s="114"/>
      <c r="U212" s="114"/>
      <c r="V212" s="114"/>
      <c r="W212" s="114"/>
      <c r="X212" s="114"/>
      <c r="Y212" s="114"/>
      <c r="Z212" s="114"/>
      <c r="AA212" s="114"/>
      <c r="AB212" s="114"/>
      <c r="AC212" s="114"/>
      <c r="AD212" s="114"/>
      <c r="AE212" s="114"/>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row>
    <row r="213" spans="2:58" hidden="1">
      <c r="B213" s="160" t="s">
        <v>332</v>
      </c>
      <c r="C213" s="160" t="str">
        <f t="shared" ca="1" si="167"/>
        <v>Veikla</v>
      </c>
      <c r="D213" t="str">
        <f t="shared" ca="1" si="166"/>
        <v>False</v>
      </c>
      <c r="E213" s="279">
        <v>1.25</v>
      </c>
      <c r="F213" s="279">
        <v>1.1000000000000001</v>
      </c>
      <c r="G213" s="279">
        <v>1</v>
      </c>
      <c r="H213" s="279">
        <v>0.9</v>
      </c>
      <c r="I213" s="279">
        <v>0.75</v>
      </c>
      <c r="J213" s="270">
        <v>1.85</v>
      </c>
      <c r="K213" s="114"/>
      <c r="L213" s="114">
        <v>1.25</v>
      </c>
      <c r="M213" s="114">
        <v>1.1000000000000001</v>
      </c>
      <c r="N213" s="114">
        <v>1</v>
      </c>
      <c r="O213" s="114">
        <v>0.9</v>
      </c>
      <c r="P213" s="114">
        <v>0.75</v>
      </c>
      <c r="Q213" s="114"/>
      <c r="R213" s="114"/>
      <c r="S213" s="114"/>
      <c r="T213" s="114"/>
      <c r="U213" s="114"/>
      <c r="V213" s="114"/>
      <c r="W213" s="114"/>
      <c r="X213" s="114"/>
      <c r="Y213" s="114"/>
      <c r="Z213" s="114"/>
      <c r="AA213" s="114"/>
      <c r="AB213" s="114"/>
      <c r="AC213" s="114"/>
      <c r="AD213" s="114"/>
      <c r="AE213" s="114"/>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row>
    <row r="214" spans="2:58" hidden="1">
      <c r="B214" s="160" t="s">
        <v>333</v>
      </c>
      <c r="C214" s="160" t="str">
        <f t="shared" ca="1" si="167"/>
        <v>Investicijos (privataus ir NVO sektoriaus)</v>
      </c>
      <c r="D214" t="str">
        <f t="shared" ref="D214:D238" ca="1" si="168">IF(VLOOKUP(B214,$B$7:$G$154,COLUMNS($B$7:$G$154),FALSE)&lt;&gt;0,"True","False")</f>
        <v>False</v>
      </c>
      <c r="E214" s="279">
        <v>1.25</v>
      </c>
      <c r="F214" s="279">
        <v>1.1000000000000001</v>
      </c>
      <c r="G214" s="279">
        <v>1</v>
      </c>
      <c r="H214" s="279">
        <v>0.9</v>
      </c>
      <c r="I214" s="279">
        <v>0.75</v>
      </c>
      <c r="J214" s="270">
        <v>1.9</v>
      </c>
      <c r="K214" s="114"/>
      <c r="L214" s="114">
        <v>1.25</v>
      </c>
      <c r="M214" s="114">
        <v>1.1000000000000001</v>
      </c>
      <c r="N214" s="114">
        <v>1</v>
      </c>
      <c r="O214" s="114">
        <v>0.9</v>
      </c>
      <c r="P214" s="114">
        <v>0.75</v>
      </c>
      <c r="Q214" s="114"/>
      <c r="R214" s="114"/>
      <c r="S214" s="114"/>
      <c r="T214" s="114"/>
      <c r="U214" s="114"/>
      <c r="V214" s="114"/>
      <c r="W214" s="114"/>
      <c r="X214" s="114"/>
      <c r="Y214" s="114"/>
      <c r="Z214" s="114"/>
      <c r="AA214" s="114"/>
      <c r="AB214" s="114"/>
      <c r="AC214" s="114"/>
      <c r="AD214" s="114"/>
      <c r="AE214" s="114"/>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row>
    <row r="215" spans="2:58" hidden="1">
      <c r="B215" s="160" t="s">
        <v>488</v>
      </c>
      <c r="C215" s="160" t="str">
        <f t="shared" ca="1" si="167"/>
        <v>Reinvesticijos (po priemonės įgyvendinimo) (privataus ir NVO sektoriaus)</v>
      </c>
      <c r="D215" t="str">
        <f t="shared" ca="1" si="168"/>
        <v>False</v>
      </c>
      <c r="E215" s="279">
        <v>1.25</v>
      </c>
      <c r="F215" s="279">
        <v>1.1000000000000001</v>
      </c>
      <c r="G215" s="279">
        <v>1</v>
      </c>
      <c r="H215" s="279">
        <v>0.9</v>
      </c>
      <c r="I215" s="279">
        <v>0.75</v>
      </c>
      <c r="J215" s="270">
        <v>1.9</v>
      </c>
      <c r="K215" s="114"/>
      <c r="L215" s="114">
        <v>1.25</v>
      </c>
      <c r="M215" s="114">
        <v>1.1000000000000001</v>
      </c>
      <c r="N215" s="114">
        <v>1</v>
      </c>
      <c r="O215" s="114">
        <v>0.9</v>
      </c>
      <c r="P215" s="114">
        <v>0.75</v>
      </c>
      <c r="Q215" s="114"/>
      <c r="R215" s="114"/>
      <c r="S215" s="114"/>
      <c r="T215" s="114"/>
      <c r="U215" s="114"/>
      <c r="V215" s="114"/>
      <c r="W215" s="114"/>
      <c r="X215" s="114"/>
      <c r="Y215" s="114"/>
      <c r="Z215" s="114"/>
      <c r="AA215" s="114"/>
      <c r="AB215" s="114"/>
      <c r="AC215" s="114"/>
      <c r="AD215" s="114"/>
      <c r="AE215" s="114"/>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row>
    <row r="216" spans="2:58" hidden="1">
      <c r="B216" s="160" t="s">
        <v>489</v>
      </c>
      <c r="C216" s="160" t="str">
        <f t="shared" ca="1" si="167"/>
        <v>Reinvesticijos (po priemonės įgyvendinimo) (viešojo sektoriaus)</v>
      </c>
      <c r="D216" t="str">
        <f t="shared" ca="1" si="168"/>
        <v>False</v>
      </c>
      <c r="E216" s="279">
        <v>1.25</v>
      </c>
      <c r="F216" s="279">
        <v>1.1000000000000001</v>
      </c>
      <c r="G216" s="279">
        <v>1</v>
      </c>
      <c r="H216" s="279">
        <v>0.9</v>
      </c>
      <c r="I216" s="279">
        <v>0.75</v>
      </c>
      <c r="J216" s="270">
        <v>1.9</v>
      </c>
      <c r="K216" s="114"/>
      <c r="L216" s="114">
        <v>1.25</v>
      </c>
      <c r="M216" s="114">
        <v>1.1000000000000001</v>
      </c>
      <c r="N216" s="114">
        <v>1</v>
      </c>
      <c r="O216" s="114">
        <v>0.9</v>
      </c>
      <c r="P216" s="114">
        <v>0.75</v>
      </c>
      <c r="Q216" s="114"/>
      <c r="R216" s="114"/>
      <c r="S216" s="114"/>
      <c r="T216" s="114"/>
      <c r="U216" s="114"/>
      <c r="V216" s="114"/>
      <c r="W216" s="114"/>
      <c r="X216" s="114"/>
      <c r="Y216" s="114"/>
      <c r="Z216" s="114"/>
      <c r="AA216" s="114"/>
      <c r="AB216" s="114"/>
      <c r="AC216" s="114"/>
      <c r="AD216" s="114"/>
      <c r="AE216" s="114"/>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row>
    <row r="217" spans="2:58" hidden="1">
      <c r="B217" s="160" t="s">
        <v>334</v>
      </c>
      <c r="C217" s="160" t="str">
        <f t="shared" ca="1" si="167"/>
        <v>Likutinė vertė</v>
      </c>
      <c r="D217" t="str">
        <f t="shared" ca="1" si="168"/>
        <v>False</v>
      </c>
      <c r="E217" s="279">
        <v>0.75</v>
      </c>
      <c r="F217" s="279">
        <v>0.9</v>
      </c>
      <c r="G217" s="279">
        <v>1</v>
      </c>
      <c r="H217" s="279">
        <v>1.1000000000000001</v>
      </c>
      <c r="I217" s="279">
        <v>1.25</v>
      </c>
      <c r="J217" s="270">
        <v>1.95</v>
      </c>
      <c r="K217" s="114"/>
      <c r="L217" s="114">
        <v>0.75</v>
      </c>
      <c r="M217" s="114">
        <v>0.9</v>
      </c>
      <c r="N217" s="114">
        <v>1</v>
      </c>
      <c r="O217" s="114">
        <v>1.1000000000000001</v>
      </c>
      <c r="P217" s="114">
        <v>1.25</v>
      </c>
      <c r="Q217" s="114"/>
      <c r="R217" s="114"/>
      <c r="S217" s="114"/>
      <c r="T217" s="114"/>
      <c r="U217" s="114"/>
      <c r="V217" s="114"/>
      <c r="W217" s="114"/>
      <c r="X217" s="114"/>
      <c r="Y217" s="114"/>
      <c r="Z217" s="114"/>
      <c r="AA217" s="114"/>
      <c r="AB217" s="114"/>
      <c r="AC217" s="114"/>
      <c r="AD217" s="114"/>
      <c r="AE217" s="114"/>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row>
    <row r="218" spans="2:58" hidden="1">
      <c r="B218" s="160" t="s">
        <v>335</v>
      </c>
      <c r="C218" s="160" t="str">
        <f t="shared" ca="1" si="167"/>
        <v>Parengiamieji darbai jūrinio vėjo elektrinių plėtrai ir susijusios infrastruktūros įrengimui</v>
      </c>
      <c r="D218" t="str">
        <f t="shared" ca="1" si="168"/>
        <v>True</v>
      </c>
      <c r="E218" s="279">
        <v>1.25</v>
      </c>
      <c r="F218" s="279">
        <v>1.1000000000000001</v>
      </c>
      <c r="G218" s="279">
        <v>1</v>
      </c>
      <c r="H218" s="279">
        <v>0.9</v>
      </c>
      <c r="I218" s="279">
        <v>0.75</v>
      </c>
      <c r="J218" s="270">
        <v>2</v>
      </c>
      <c r="K218" s="114"/>
      <c r="L218" s="114">
        <v>1.25</v>
      </c>
      <c r="M218" s="114">
        <v>1.1000000000000001</v>
      </c>
      <c r="N218" s="114">
        <v>1</v>
      </c>
      <c r="O218" s="114">
        <v>0.9</v>
      </c>
      <c r="P218" s="114">
        <v>0.75</v>
      </c>
      <c r="Q218" s="114"/>
      <c r="R218" s="114"/>
      <c r="S218" s="114"/>
      <c r="T218" s="114"/>
      <c r="U218" s="114"/>
      <c r="V218" s="114"/>
      <c r="W218" s="114"/>
      <c r="X218" s="114"/>
      <c r="Y218" s="114"/>
      <c r="Z218" s="114"/>
      <c r="AA218" s="114"/>
      <c r="AB218" s="114"/>
      <c r="AC218" s="114"/>
      <c r="AD218" s="114"/>
      <c r="AE218" s="114"/>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row>
    <row r="219" spans="2:58" hidden="1">
      <c r="B219" s="160" t="s">
        <v>336</v>
      </c>
      <c r="C219" s="160" t="str">
        <f t="shared" ca="1" si="167"/>
        <v>Gaminančių vartotojų investicijos į naujų AEI naudojančių elektros energijos gamybos pajėgumų sukūrimą</v>
      </c>
      <c r="D219" t="str">
        <f t="shared" ca="1" si="168"/>
        <v>True</v>
      </c>
      <c r="E219" s="279">
        <v>1.25</v>
      </c>
      <c r="F219" s="279">
        <v>1.1000000000000001</v>
      </c>
      <c r="G219" s="279">
        <v>1</v>
      </c>
      <c r="H219" s="279">
        <v>0.9</v>
      </c>
      <c r="I219" s="279">
        <v>0.75</v>
      </c>
      <c r="J219" s="114"/>
      <c r="K219" s="114"/>
      <c r="L219" s="114">
        <v>1.25</v>
      </c>
      <c r="M219" s="114">
        <v>1.1000000000000001</v>
      </c>
      <c r="N219" s="114">
        <v>1</v>
      </c>
      <c r="O219" s="114">
        <v>0.9</v>
      </c>
      <c r="P219" s="114">
        <v>0.75</v>
      </c>
      <c r="Q219" s="114"/>
      <c r="R219" s="114"/>
      <c r="S219" s="114"/>
      <c r="T219" s="114"/>
      <c r="U219" s="114"/>
      <c r="V219" s="114"/>
      <c r="W219" s="114"/>
      <c r="X219" s="114"/>
      <c r="Y219" s="114"/>
      <c r="Z219" s="114"/>
      <c r="AA219" s="114"/>
      <c r="AB219" s="114"/>
      <c r="AC219" s="114"/>
      <c r="AD219" s="114"/>
      <c r="AE219" s="114"/>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row>
    <row r="220" spans="2:58" hidden="1">
      <c r="B220" s="160" t="s">
        <v>337</v>
      </c>
      <c r="C220" s="160" t="str">
        <f t="shared" ca="1" si="167"/>
        <v>Gamintojų ir gaminančių vartotojų  investicijos į naujų AEI naudojančių elektros energijos gamybos pajėgumų sukūrimą</v>
      </c>
      <c r="D220" t="str">
        <f t="shared" ca="1" si="168"/>
        <v>True</v>
      </c>
      <c r="E220" s="279">
        <v>1.25</v>
      </c>
      <c r="F220" s="279">
        <v>1.1000000000000001</v>
      </c>
      <c r="G220" s="279">
        <v>1</v>
      </c>
      <c r="H220" s="279">
        <v>0.9</v>
      </c>
      <c r="I220" s="279">
        <v>0.75</v>
      </c>
      <c r="J220" s="114"/>
      <c r="K220" s="114"/>
      <c r="L220" s="114">
        <v>1.25</v>
      </c>
      <c r="M220" s="114">
        <v>1.1000000000000001</v>
      </c>
      <c r="N220" s="114">
        <v>1</v>
      </c>
      <c r="O220" s="114">
        <v>0.9</v>
      </c>
      <c r="P220" s="114">
        <v>0.75</v>
      </c>
      <c r="Q220" s="114"/>
      <c r="R220" s="114"/>
      <c r="S220" s="114"/>
      <c r="T220" s="114"/>
      <c r="U220" s="114"/>
      <c r="V220" s="114"/>
      <c r="W220" s="114"/>
      <c r="X220" s="114"/>
      <c r="Y220" s="114"/>
      <c r="Z220" s="114"/>
      <c r="AA220" s="114"/>
      <c r="AB220" s="114"/>
      <c r="AC220" s="114"/>
      <c r="AD220" s="114"/>
      <c r="AE220" s="114"/>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row>
    <row r="221" spans="2:58" hidden="1">
      <c r="B221" s="160" t="s">
        <v>338</v>
      </c>
      <c r="C221" s="160" t="str">
        <f t="shared" ca="1" si="167"/>
        <v>Veikla 6 ir Veikla 7</v>
      </c>
      <c r="D221" t="str">
        <f t="shared" ca="1" si="168"/>
        <v>True</v>
      </c>
      <c r="E221" s="279">
        <v>1.25</v>
      </c>
      <c r="F221" s="279">
        <v>1.1000000000000001</v>
      </c>
      <c r="G221" s="279">
        <v>1</v>
      </c>
      <c r="H221" s="279">
        <v>0.9</v>
      </c>
      <c r="I221" s="279">
        <v>0.75</v>
      </c>
      <c r="J221" s="114"/>
      <c r="K221" s="114"/>
      <c r="L221" s="114">
        <v>1.25</v>
      </c>
      <c r="M221" s="114">
        <v>1.1000000000000001</v>
      </c>
      <c r="N221" s="114">
        <v>1</v>
      </c>
      <c r="O221" s="114">
        <v>0.9</v>
      </c>
      <c r="P221" s="114">
        <v>0.75</v>
      </c>
      <c r="Q221" s="114"/>
      <c r="R221" s="114"/>
      <c r="S221" s="114"/>
      <c r="T221" s="114"/>
      <c r="U221" s="114"/>
      <c r="V221" s="114"/>
      <c r="W221" s="114"/>
      <c r="X221" s="114"/>
      <c r="Y221" s="114"/>
      <c r="Z221" s="114"/>
      <c r="AA221" s="114"/>
      <c r="AB221" s="114"/>
      <c r="AC221" s="114"/>
      <c r="AD221" s="114"/>
      <c r="AE221" s="114"/>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row>
    <row r="222" spans="2:58" hidden="1">
      <c r="B222" s="160" t="s">
        <v>339</v>
      </c>
      <c r="C222" s="160" t="str">
        <f t="shared" ca="1" si="167"/>
        <v>Pažangiųjų energetikos sistemų skaitmeninio valdymo sistemų diegimas, pritaikant elektros energijos skirstomuosius tinklus AEI plėtrai</v>
      </c>
      <c r="D222" t="str">
        <f t="shared" ca="1" si="168"/>
        <v>True</v>
      </c>
      <c r="E222" s="279">
        <v>1.25</v>
      </c>
      <c r="F222" s="279">
        <v>1.1000000000000001</v>
      </c>
      <c r="G222" s="279">
        <v>1</v>
      </c>
      <c r="H222" s="279">
        <v>0.9</v>
      </c>
      <c r="I222" s="279">
        <v>0.75</v>
      </c>
      <c r="J222" s="114"/>
      <c r="K222" s="114"/>
      <c r="L222" s="114">
        <v>1.25</v>
      </c>
      <c r="M222" s="114">
        <v>1.1000000000000001</v>
      </c>
      <c r="N222" s="114">
        <v>1</v>
      </c>
      <c r="O222" s="114">
        <v>0.9</v>
      </c>
      <c r="P222" s="114">
        <v>0.75</v>
      </c>
      <c r="Q222" s="114"/>
      <c r="R222" s="114"/>
      <c r="S222" s="114"/>
      <c r="T222" s="114"/>
      <c r="U222" s="114"/>
      <c r="V222" s="114"/>
      <c r="W222" s="114"/>
      <c r="X222" s="114"/>
      <c r="Y222" s="114"/>
      <c r="Z222" s="114"/>
      <c r="AA222" s="114"/>
      <c r="AB222" s="114"/>
      <c r="AC222" s="114"/>
      <c r="AD222" s="114"/>
      <c r="AE222" s="114"/>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row>
    <row r="223" spans="2:58" hidden="1">
      <c r="B223" s="160" t="s">
        <v>340</v>
      </c>
      <c r="C223" s="160" t="str">
        <f t="shared" ca="1" si="167"/>
        <v>Atsinaujinančių išteklių energijos bendrijų ir piliečių energetikos bendrijų, siekiančių mažinti energetinį nepriteklių, investicijos į elektros energijos iš AEI gamybos įrenginius</v>
      </c>
      <c r="D223" t="str">
        <f t="shared" ca="1" si="168"/>
        <v>True</v>
      </c>
      <c r="E223" s="279">
        <v>1.25</v>
      </c>
      <c r="F223" s="279">
        <v>1.1000000000000001</v>
      </c>
      <c r="G223" s="279">
        <v>1</v>
      </c>
      <c r="H223" s="279">
        <v>0.9</v>
      </c>
      <c r="I223" s="279">
        <v>0.75</v>
      </c>
      <c r="J223" s="114"/>
      <c r="K223" s="114"/>
      <c r="L223" s="114">
        <v>1.25</v>
      </c>
      <c r="M223" s="114">
        <v>1.1000000000000001</v>
      </c>
      <c r="N223" s="114">
        <v>1</v>
      </c>
      <c r="O223" s="114">
        <v>0.9</v>
      </c>
      <c r="P223" s="114">
        <v>0.75</v>
      </c>
      <c r="Q223" s="114"/>
      <c r="R223" s="114"/>
      <c r="S223" s="114"/>
      <c r="T223" s="114"/>
      <c r="U223" s="114"/>
      <c r="V223" s="114"/>
      <c r="W223" s="114"/>
      <c r="X223" s="114"/>
      <c r="Y223" s="114"/>
      <c r="Z223" s="114"/>
      <c r="AA223" s="114"/>
      <c r="AB223" s="114"/>
      <c r="AC223" s="114"/>
      <c r="AD223" s="114"/>
      <c r="AE223" s="114"/>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row>
    <row r="224" spans="2:58" hidden="1">
      <c r="B224" s="160" t="s">
        <v>341</v>
      </c>
      <c r="C224" s="160" t="str">
        <f t="shared" ca="1" si="167"/>
        <v>Veiklos 11, 13 ir 15</v>
      </c>
      <c r="D224" t="str">
        <f t="shared" ca="1" si="168"/>
        <v>True</v>
      </c>
      <c r="E224" s="279">
        <v>1.25</v>
      </c>
      <c r="F224" s="279">
        <v>1.1000000000000001</v>
      </c>
      <c r="G224" s="279">
        <v>1</v>
      </c>
      <c r="H224" s="279">
        <v>0.9</v>
      </c>
      <c r="I224" s="279">
        <v>0.75</v>
      </c>
      <c r="J224" s="114"/>
      <c r="K224" s="114"/>
      <c r="L224" s="114">
        <v>1.25</v>
      </c>
      <c r="M224" s="114">
        <v>1.1000000000000001</v>
      </c>
      <c r="N224" s="114">
        <v>1</v>
      </c>
      <c r="O224" s="114">
        <v>0.9</v>
      </c>
      <c r="P224" s="114">
        <v>0.75</v>
      </c>
      <c r="Q224" s="114"/>
      <c r="R224" s="114"/>
      <c r="S224" s="114"/>
      <c r="T224" s="114"/>
      <c r="U224" s="114"/>
      <c r="V224" s="114"/>
      <c r="W224" s="114"/>
      <c r="X224" s="114"/>
      <c r="Y224" s="114"/>
      <c r="Z224" s="114"/>
      <c r="AA224" s="114"/>
      <c r="AB224" s="114"/>
      <c r="AC224" s="114"/>
      <c r="AD224" s="114"/>
      <c r="AE224" s="114"/>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row>
    <row r="225" spans="2:58" hidden="1">
      <c r="B225" s="160" t="s">
        <v>342</v>
      </c>
      <c r="C225" s="160" t="str">
        <f t="shared" ca="1" si="167"/>
        <v>Lietuvos ir Latvijos tarpsisteminių jungčių stiprinimo Lietuvos Respublikoje projektas</v>
      </c>
      <c r="D225" t="str">
        <f t="shared" ca="1" si="168"/>
        <v>True</v>
      </c>
      <c r="E225" s="279">
        <v>1.25</v>
      </c>
      <c r="F225" s="279">
        <v>1.1000000000000001</v>
      </c>
      <c r="G225" s="279">
        <v>1</v>
      </c>
      <c r="H225" s="279">
        <v>0.9</v>
      </c>
      <c r="I225" s="279">
        <v>0.75</v>
      </c>
      <c r="J225" s="114"/>
      <c r="K225" s="114"/>
      <c r="L225" s="114">
        <v>1.25</v>
      </c>
      <c r="M225" s="114">
        <v>1.1000000000000001</v>
      </c>
      <c r="N225" s="114">
        <v>1</v>
      </c>
      <c r="O225" s="114">
        <v>0.9</v>
      </c>
      <c r="P225" s="114">
        <v>0.75</v>
      </c>
      <c r="Q225" s="114"/>
      <c r="R225" s="114"/>
      <c r="S225" s="114"/>
      <c r="T225" s="114"/>
      <c r="U225" s="114"/>
      <c r="V225" s="114"/>
      <c r="W225" s="114"/>
      <c r="X225" s="114"/>
      <c r="Y225" s="114"/>
      <c r="Z225" s="114"/>
      <c r="AA225" s="114"/>
      <c r="AB225" s="114"/>
      <c r="AC225" s="114"/>
      <c r="AD225" s="114"/>
      <c r="AE225" s="114"/>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row>
    <row r="226" spans="2:58" hidden="1">
      <c r="B226" s="160" t="s">
        <v>343</v>
      </c>
      <c r="C226" s="160" t="str">
        <f t="shared" ca="1" si="167"/>
        <v>Investicijos (privataus ir NVO sektoriaus)</v>
      </c>
      <c r="D226" t="str">
        <f t="shared" ca="1" si="168"/>
        <v>False</v>
      </c>
      <c r="E226" s="279">
        <v>1.25</v>
      </c>
      <c r="F226" s="279">
        <v>1.1000000000000001</v>
      </c>
      <c r="G226" s="279">
        <v>1</v>
      </c>
      <c r="H226" s="279">
        <v>0.9</v>
      </c>
      <c r="I226" s="279">
        <v>0.75</v>
      </c>
      <c r="J226" s="114"/>
      <c r="K226" s="114"/>
      <c r="L226" s="114">
        <v>1.25</v>
      </c>
      <c r="M226" s="114">
        <v>1.1000000000000001</v>
      </c>
      <c r="N226" s="114">
        <v>1</v>
      </c>
      <c r="O226" s="114">
        <v>0.9</v>
      </c>
      <c r="P226" s="114">
        <v>0.75</v>
      </c>
      <c r="Q226" s="114"/>
      <c r="R226" s="114"/>
      <c r="S226" s="114"/>
      <c r="T226" s="114"/>
      <c r="U226" s="114"/>
      <c r="V226" s="114"/>
      <c r="W226" s="114"/>
      <c r="X226" s="114"/>
      <c r="Y226" s="114"/>
      <c r="Z226" s="114"/>
      <c r="AA226" s="114"/>
      <c r="AB226" s="114"/>
      <c r="AC226" s="114"/>
      <c r="AD226" s="114"/>
      <c r="AE226" s="114"/>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row>
    <row r="227" spans="2:58" hidden="1">
      <c r="B227" s="160" t="s">
        <v>490</v>
      </c>
      <c r="C227" s="160" t="str">
        <f t="shared" ca="1" si="167"/>
        <v>Reinvesticijos (po priemonės įgyvendinimo) (privataus ir NVO sektoriaus)</v>
      </c>
      <c r="D227" t="str">
        <f t="shared" ca="1" si="168"/>
        <v>False</v>
      </c>
      <c r="E227" s="279">
        <v>1.25</v>
      </c>
      <c r="F227" s="279">
        <v>1.1000000000000001</v>
      </c>
      <c r="G227" s="279">
        <v>1</v>
      </c>
      <c r="H227" s="279">
        <v>0.9</v>
      </c>
      <c r="I227" s="279">
        <v>0.75</v>
      </c>
      <c r="J227" s="114"/>
      <c r="K227" s="114"/>
      <c r="L227" s="114">
        <v>1.25</v>
      </c>
      <c r="M227" s="114">
        <v>1.1000000000000001</v>
      </c>
      <c r="N227" s="114">
        <v>1</v>
      </c>
      <c r="O227" s="114">
        <v>0.9</v>
      </c>
      <c r="P227" s="114">
        <v>0.75</v>
      </c>
      <c r="Q227" s="114"/>
      <c r="R227" s="114"/>
      <c r="S227" s="114"/>
      <c r="T227" s="114"/>
      <c r="U227" s="114"/>
      <c r="V227" s="114"/>
      <c r="W227" s="114"/>
      <c r="X227" s="114"/>
      <c r="Y227" s="114"/>
      <c r="Z227" s="114"/>
      <c r="AA227" s="114"/>
      <c r="AB227" s="114"/>
      <c r="AC227" s="114"/>
      <c r="AD227" s="114"/>
      <c r="AE227" s="114"/>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row>
    <row r="228" spans="2:58" hidden="1">
      <c r="B228" s="160" t="s">
        <v>491</v>
      </c>
      <c r="C228" s="160" t="str">
        <f t="shared" ca="1" si="167"/>
        <v>Reinvesticijos (po priemonės įgyvendinimo) (viešojo sektoriaus)</v>
      </c>
      <c r="D228" t="str">
        <f t="shared" ca="1" si="168"/>
        <v>False</v>
      </c>
      <c r="E228" s="279">
        <v>1.25</v>
      </c>
      <c r="F228" s="279">
        <v>1.1000000000000001</v>
      </c>
      <c r="G228" s="279">
        <v>1</v>
      </c>
      <c r="H228" s="279">
        <v>0.9</v>
      </c>
      <c r="I228" s="279">
        <v>0.75</v>
      </c>
      <c r="J228" s="114"/>
      <c r="K228" s="114"/>
      <c r="L228" s="114">
        <v>1.25</v>
      </c>
      <c r="M228" s="114">
        <v>1.1000000000000001</v>
      </c>
      <c r="N228" s="114">
        <v>1</v>
      </c>
      <c r="O228" s="114">
        <v>0.9</v>
      </c>
      <c r="P228" s="114">
        <v>0.75</v>
      </c>
      <c r="Q228" s="114"/>
      <c r="R228" s="114"/>
      <c r="S228" s="114"/>
      <c r="T228" s="114"/>
      <c r="U228" s="114"/>
      <c r="V228" s="114"/>
      <c r="W228" s="114"/>
      <c r="X228" s="114"/>
      <c r="Y228" s="114"/>
      <c r="Z228" s="114"/>
      <c r="AA228" s="114"/>
      <c r="AB228" s="114"/>
      <c r="AC228" s="114"/>
      <c r="AD228" s="114"/>
      <c r="AE228" s="114"/>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row>
    <row r="229" spans="2:58" hidden="1">
      <c r="B229" s="160" t="s">
        <v>344</v>
      </c>
      <c r="C229" s="160" t="str">
        <f t="shared" ca="1" si="167"/>
        <v>Likutinė vertė</v>
      </c>
      <c r="D229" t="str">
        <f t="shared" ca="1" si="168"/>
        <v>False</v>
      </c>
      <c r="E229" s="279">
        <v>0.75</v>
      </c>
      <c r="F229" s="279">
        <v>0.9</v>
      </c>
      <c r="G229" s="279">
        <v>1</v>
      </c>
      <c r="H229" s="279">
        <v>1.1000000000000001</v>
      </c>
      <c r="I229" s="279">
        <v>1.25</v>
      </c>
      <c r="J229" s="114"/>
      <c r="K229" s="114"/>
      <c r="L229" s="114">
        <v>0.75</v>
      </c>
      <c r="M229" s="114">
        <v>0.9</v>
      </c>
      <c r="N229" s="114">
        <v>1</v>
      </c>
      <c r="O229" s="114">
        <v>1.1000000000000001</v>
      </c>
      <c r="P229" s="114">
        <v>1.25</v>
      </c>
      <c r="Q229" s="114"/>
      <c r="R229" s="114"/>
      <c r="S229" s="114"/>
      <c r="T229" s="114"/>
      <c r="U229" s="114"/>
      <c r="V229" s="114"/>
      <c r="W229" s="114"/>
      <c r="X229" s="114"/>
      <c r="Y229" s="114"/>
      <c r="Z229" s="114"/>
      <c r="AA229" s="114"/>
      <c r="AB229" s="114"/>
      <c r="AC229" s="114"/>
      <c r="AD229" s="114"/>
      <c r="AE229" s="114"/>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row>
    <row r="230" spans="2:58" hidden="1">
      <c r="B230" s="160" t="s">
        <v>345</v>
      </c>
      <c r="C230" s="160" t="str">
        <f t="shared" ca="1" si="167"/>
        <v>Veikla</v>
      </c>
      <c r="D230" t="str">
        <f t="shared" ca="1" si="168"/>
        <v>False</v>
      </c>
      <c r="E230" s="279">
        <v>1.25</v>
      </c>
      <c r="F230" s="279">
        <v>1.1000000000000001</v>
      </c>
      <c r="G230" s="279">
        <v>1</v>
      </c>
      <c r="H230" s="279">
        <v>0.9</v>
      </c>
      <c r="I230" s="279">
        <v>0.75</v>
      </c>
      <c r="J230" s="114"/>
      <c r="K230" s="114"/>
      <c r="L230" s="114">
        <v>1.25</v>
      </c>
      <c r="M230" s="114">
        <v>1.1000000000000001</v>
      </c>
      <c r="N230" s="114">
        <v>1</v>
      </c>
      <c r="O230" s="114">
        <v>0.9</v>
      </c>
      <c r="P230" s="114">
        <v>0.75</v>
      </c>
      <c r="Q230" s="114"/>
      <c r="R230" s="114"/>
      <c r="S230" s="114"/>
      <c r="T230" s="114"/>
      <c r="U230" s="114"/>
      <c r="V230" s="114"/>
      <c r="W230" s="114"/>
      <c r="X230" s="114"/>
      <c r="Y230" s="114"/>
      <c r="Z230" s="114"/>
      <c r="AA230" s="114"/>
      <c r="AB230" s="114"/>
      <c r="AC230" s="114"/>
      <c r="AD230" s="114"/>
      <c r="AE230" s="114"/>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row>
    <row r="231" spans="2:58" hidden="1">
      <c r="B231" s="160" t="s">
        <v>346</v>
      </c>
      <c r="C231" s="160" t="str">
        <f t="shared" ca="1" si="167"/>
        <v>Veikla</v>
      </c>
      <c r="D231" t="str">
        <f t="shared" ca="1" si="168"/>
        <v>False</v>
      </c>
      <c r="E231" s="279">
        <v>1.25</v>
      </c>
      <c r="F231" s="279">
        <v>1.1000000000000001</v>
      </c>
      <c r="G231" s="279">
        <v>1</v>
      </c>
      <c r="H231" s="279">
        <v>0.9</v>
      </c>
      <c r="I231" s="279">
        <v>0.75</v>
      </c>
      <c r="J231" s="114"/>
      <c r="K231" s="114"/>
      <c r="L231" s="114">
        <v>1.25</v>
      </c>
      <c r="M231" s="114">
        <v>1.1000000000000001</v>
      </c>
      <c r="N231" s="114">
        <v>1</v>
      </c>
      <c r="O231" s="114">
        <v>0.9</v>
      </c>
      <c r="P231" s="114">
        <v>0.75</v>
      </c>
      <c r="Q231" s="114"/>
      <c r="R231" s="114"/>
      <c r="S231" s="114"/>
      <c r="T231" s="114"/>
      <c r="U231" s="114"/>
      <c r="V231" s="114"/>
      <c r="W231" s="114"/>
      <c r="X231" s="114"/>
      <c r="Y231" s="114"/>
      <c r="Z231" s="114"/>
      <c r="AA231" s="114"/>
      <c r="AB231" s="114"/>
      <c r="AC231" s="114"/>
      <c r="AD231" s="114"/>
      <c r="AE231" s="114"/>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row>
    <row r="232" spans="2:58" hidden="1">
      <c r="B232" s="160" t="s">
        <v>347</v>
      </c>
      <c r="C232" s="160" t="str">
        <f t="shared" ca="1" si="167"/>
        <v>Veikla</v>
      </c>
      <c r="D232" t="str">
        <f t="shared" ca="1" si="168"/>
        <v>False</v>
      </c>
      <c r="E232" s="279">
        <v>1.25</v>
      </c>
      <c r="F232" s="279">
        <v>1.1000000000000001</v>
      </c>
      <c r="G232" s="279">
        <v>1</v>
      </c>
      <c r="H232" s="279">
        <v>0.9</v>
      </c>
      <c r="I232" s="279">
        <v>0.75</v>
      </c>
      <c r="J232" s="114"/>
      <c r="K232" s="114"/>
      <c r="L232" s="114">
        <v>1.25</v>
      </c>
      <c r="M232" s="114">
        <v>1.1000000000000001</v>
      </c>
      <c r="N232" s="114">
        <v>1</v>
      </c>
      <c r="O232" s="114">
        <v>0.9</v>
      </c>
      <c r="P232" s="114">
        <v>0.75</v>
      </c>
      <c r="Q232" s="114"/>
      <c r="R232" s="114"/>
      <c r="S232" s="114"/>
      <c r="T232" s="114"/>
      <c r="U232" s="114"/>
      <c r="V232" s="114"/>
      <c r="W232" s="114"/>
      <c r="X232" s="114"/>
      <c r="Y232" s="114"/>
      <c r="Z232" s="114"/>
      <c r="AA232" s="114"/>
      <c r="AB232" s="114"/>
      <c r="AC232" s="114"/>
      <c r="AD232" s="114"/>
      <c r="AE232" s="114"/>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row>
    <row r="233" spans="2:58" hidden="1">
      <c r="B233" s="160" t="s">
        <v>348</v>
      </c>
      <c r="C233" s="160" t="str">
        <f t="shared" ca="1" si="167"/>
        <v>Veikla</v>
      </c>
      <c r="D233" t="str">
        <f t="shared" ca="1" si="168"/>
        <v>False</v>
      </c>
      <c r="E233" s="279">
        <v>1.25</v>
      </c>
      <c r="F233" s="279">
        <v>1.1000000000000001</v>
      </c>
      <c r="G233" s="279">
        <v>1</v>
      </c>
      <c r="H233" s="279">
        <v>0.9</v>
      </c>
      <c r="I233" s="279">
        <v>0.75</v>
      </c>
      <c r="J233" s="114"/>
      <c r="K233" s="114"/>
      <c r="L233" s="114">
        <v>1.25</v>
      </c>
      <c r="M233" s="114">
        <v>1.1000000000000001</v>
      </c>
      <c r="N233" s="114">
        <v>1</v>
      </c>
      <c r="O233" s="114">
        <v>0.9</v>
      </c>
      <c r="P233" s="114">
        <v>0.75</v>
      </c>
      <c r="Q233" s="114"/>
      <c r="R233" s="114"/>
      <c r="S233" s="114"/>
      <c r="T233" s="114"/>
      <c r="U233" s="114"/>
      <c r="V233" s="114"/>
      <c r="W233" s="114"/>
      <c r="X233" s="114"/>
      <c r="Y233" s="114"/>
      <c r="Z233" s="114"/>
      <c r="AA233" s="114"/>
      <c r="AB233" s="114"/>
      <c r="AC233" s="114"/>
      <c r="AD233" s="114"/>
      <c r="AE233" s="114"/>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row>
    <row r="234" spans="2:58" hidden="1">
      <c r="B234" s="160" t="s">
        <v>349</v>
      </c>
      <c r="C234" s="160" t="str">
        <f t="shared" ca="1" si="167"/>
        <v>Veikla</v>
      </c>
      <c r="D234" t="str">
        <f t="shared" ca="1" si="168"/>
        <v>False</v>
      </c>
      <c r="E234" s="279">
        <v>1.25</v>
      </c>
      <c r="F234" s="279">
        <v>1.1000000000000001</v>
      </c>
      <c r="G234" s="279">
        <v>1</v>
      </c>
      <c r="H234" s="279">
        <v>0.9</v>
      </c>
      <c r="I234" s="279">
        <v>0.75</v>
      </c>
      <c r="J234" s="114"/>
      <c r="K234" s="114"/>
      <c r="L234" s="114">
        <v>1.25</v>
      </c>
      <c r="M234" s="114">
        <v>1.1000000000000001</v>
      </c>
      <c r="N234" s="114">
        <v>1</v>
      </c>
      <c r="O234" s="114">
        <v>0.9</v>
      </c>
      <c r="P234" s="114">
        <v>0.75</v>
      </c>
      <c r="Q234" s="114"/>
      <c r="R234" s="114"/>
      <c r="S234" s="114"/>
      <c r="T234" s="114"/>
      <c r="U234" s="114"/>
      <c r="V234" s="114"/>
      <c r="W234" s="114"/>
      <c r="X234" s="114"/>
      <c r="Y234" s="114"/>
      <c r="Z234" s="114"/>
      <c r="AA234" s="114"/>
      <c r="AB234" s="114"/>
      <c r="AC234" s="114"/>
      <c r="AD234" s="114"/>
      <c r="AE234" s="114"/>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row>
    <row r="235" spans="2:58" hidden="1">
      <c r="B235" s="160" t="s">
        <v>350</v>
      </c>
      <c r="C235" s="160" t="str">
        <f t="shared" ca="1" si="167"/>
        <v>Veikla</v>
      </c>
      <c r="D235" t="str">
        <f t="shared" ca="1" si="168"/>
        <v>False</v>
      </c>
      <c r="E235" s="279">
        <v>1.25</v>
      </c>
      <c r="F235" s="279">
        <v>1.1000000000000001</v>
      </c>
      <c r="G235" s="279">
        <v>1</v>
      </c>
      <c r="H235" s="279">
        <v>0.9</v>
      </c>
      <c r="I235" s="279">
        <v>0.75</v>
      </c>
      <c r="J235" s="114"/>
      <c r="K235" s="114"/>
      <c r="L235" s="114">
        <v>1.25</v>
      </c>
      <c r="M235" s="114">
        <v>1.1000000000000001</v>
      </c>
      <c r="N235" s="114">
        <v>1</v>
      </c>
      <c r="O235" s="114">
        <v>0.9</v>
      </c>
      <c r="P235" s="114">
        <v>0.75</v>
      </c>
      <c r="Q235" s="114"/>
      <c r="R235" s="114"/>
      <c r="S235" s="114"/>
      <c r="T235" s="114"/>
      <c r="U235" s="114"/>
      <c r="V235" s="114"/>
      <c r="W235" s="114"/>
      <c r="X235" s="114"/>
      <c r="Y235" s="114"/>
      <c r="Z235" s="114"/>
      <c r="AA235" s="114"/>
      <c r="AB235" s="114"/>
      <c r="AC235" s="114"/>
      <c r="AD235" s="114"/>
      <c r="AE235" s="114"/>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row>
    <row r="236" spans="2:58" hidden="1">
      <c r="B236" s="160" t="s">
        <v>351</v>
      </c>
      <c r="C236" s="160" t="str">
        <f t="shared" ca="1" si="167"/>
        <v>Veikla</v>
      </c>
      <c r="D236" t="str">
        <f t="shared" ca="1" si="168"/>
        <v>False</v>
      </c>
      <c r="E236" s="279">
        <v>1.25</v>
      </c>
      <c r="F236" s="279">
        <v>1.1000000000000001</v>
      </c>
      <c r="G236" s="279">
        <v>1</v>
      </c>
      <c r="H236" s="279">
        <v>0.9</v>
      </c>
      <c r="I236" s="279">
        <v>0.75</v>
      </c>
      <c r="J236" s="114"/>
      <c r="K236" s="114"/>
      <c r="L236" s="114">
        <v>1.25</v>
      </c>
      <c r="M236" s="114">
        <v>1.1000000000000001</v>
      </c>
      <c r="N236" s="114">
        <v>1</v>
      </c>
      <c r="O236" s="114">
        <v>0.9</v>
      </c>
      <c r="P236" s="114">
        <v>0.75</v>
      </c>
      <c r="Q236" s="114"/>
      <c r="R236" s="114"/>
      <c r="S236" s="114"/>
      <c r="T236" s="114"/>
      <c r="U236" s="114"/>
      <c r="V236" s="114"/>
      <c r="W236" s="114"/>
      <c r="X236" s="114"/>
      <c r="Y236" s="114"/>
      <c r="Z236" s="114"/>
      <c r="AA236" s="114"/>
      <c r="AB236" s="114"/>
      <c r="AC236" s="114"/>
      <c r="AD236" s="114"/>
      <c r="AE236" s="114"/>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row>
    <row r="237" spans="2:58" hidden="1">
      <c r="B237" s="160" t="s">
        <v>352</v>
      </c>
      <c r="C237" s="160" t="str">
        <f t="shared" ca="1" si="167"/>
        <v>Veikla</v>
      </c>
      <c r="D237" t="str">
        <f t="shared" ca="1" si="168"/>
        <v>False</v>
      </c>
      <c r="E237" s="279">
        <v>1.25</v>
      </c>
      <c r="F237" s="279">
        <v>1.1000000000000001</v>
      </c>
      <c r="G237" s="279">
        <v>1</v>
      </c>
      <c r="H237" s="279">
        <v>0.9</v>
      </c>
      <c r="I237" s="279">
        <v>0.75</v>
      </c>
      <c r="J237" s="114"/>
      <c r="K237" s="114"/>
      <c r="L237" s="114">
        <v>1.25</v>
      </c>
      <c r="M237" s="114">
        <v>1.1000000000000001</v>
      </c>
      <c r="N237" s="114">
        <v>1</v>
      </c>
      <c r="O237" s="114">
        <v>0.9</v>
      </c>
      <c r="P237" s="114">
        <v>0.75</v>
      </c>
      <c r="Q237" s="114"/>
      <c r="R237" s="114"/>
      <c r="S237" s="114"/>
      <c r="T237" s="114"/>
      <c r="U237" s="114"/>
      <c r="V237" s="114"/>
      <c r="W237" s="114"/>
      <c r="X237" s="114"/>
      <c r="Y237" s="114"/>
      <c r="Z237" s="114"/>
      <c r="AA237" s="114"/>
      <c r="AB237" s="114"/>
      <c r="AC237" s="114"/>
      <c r="AD237" s="114"/>
      <c r="AE237" s="114"/>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row>
    <row r="238" spans="2:58" hidden="1">
      <c r="B238" s="160" t="s">
        <v>353</v>
      </c>
      <c r="C238" s="160" t="str">
        <f t="shared" ca="1" si="167"/>
        <v>Investicijos (privataus ir NVO sektoriaus)</v>
      </c>
      <c r="D238" t="str">
        <f t="shared" ca="1" si="168"/>
        <v>False</v>
      </c>
      <c r="E238" s="279">
        <v>1.25</v>
      </c>
      <c r="F238" s="279">
        <v>1.1000000000000001</v>
      </c>
      <c r="G238" s="279">
        <v>1</v>
      </c>
      <c r="H238" s="279">
        <v>0.9</v>
      </c>
      <c r="I238" s="279">
        <v>0.75</v>
      </c>
      <c r="J238" s="114"/>
      <c r="K238" s="114"/>
      <c r="L238" s="114">
        <v>1.25</v>
      </c>
      <c r="M238" s="114">
        <v>1.1000000000000001</v>
      </c>
      <c r="N238" s="114">
        <v>1</v>
      </c>
      <c r="O238" s="114">
        <v>0.9</v>
      </c>
      <c r="P238" s="114">
        <v>0.75</v>
      </c>
      <c r="Q238" s="114"/>
      <c r="R238" s="114"/>
      <c r="S238" s="114"/>
      <c r="T238" s="114"/>
      <c r="U238" s="114"/>
      <c r="V238" s="114"/>
      <c r="W238" s="114"/>
      <c r="X238" s="114"/>
      <c r="Y238" s="114"/>
      <c r="Z238" s="114"/>
      <c r="AA238" s="114"/>
      <c r="AB238" s="114"/>
      <c r="AC238" s="114"/>
      <c r="AD238" s="114"/>
      <c r="AE238" s="114"/>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row>
    <row r="239" spans="2:58" hidden="1">
      <c r="B239" s="160" t="s">
        <v>492</v>
      </c>
      <c r="C239" s="160" t="str">
        <f t="shared" ref="C239:C240" ca="1" si="169">IFERROR(VLOOKUP(B239,$B$12:$C$145,2,FALSE),"")</f>
        <v>Reinvesticijos (po priemonės įgyvendinimo) (privataus ir NVO sektoriaus)</v>
      </c>
      <c r="D239" t="str">
        <f t="shared" ref="D239:D240" ca="1" si="170">IF(VLOOKUP(B239,$B$7:$G$154,COLUMNS($B$7:$G$154),FALSE)&lt;&gt;0,"True","False")</f>
        <v>False</v>
      </c>
      <c r="E239" s="279">
        <v>1.25</v>
      </c>
      <c r="F239" s="279">
        <v>1.1000000000000001</v>
      </c>
      <c r="G239" s="279">
        <v>1</v>
      </c>
      <c r="H239" s="279">
        <v>0.9</v>
      </c>
      <c r="I239" s="279">
        <v>0.75</v>
      </c>
      <c r="J239" s="114"/>
      <c r="K239" s="114"/>
      <c r="L239" s="114">
        <v>1.25</v>
      </c>
      <c r="M239" s="114">
        <v>1.1000000000000001</v>
      </c>
      <c r="N239" s="114">
        <v>1</v>
      </c>
      <c r="O239" s="114">
        <v>0.9</v>
      </c>
      <c r="P239" s="114">
        <v>0.75</v>
      </c>
      <c r="Q239" s="114"/>
      <c r="R239" s="114"/>
      <c r="S239" s="114"/>
      <c r="T239" s="114"/>
      <c r="U239" s="114"/>
      <c r="V239" s="114"/>
      <c r="W239" s="114"/>
      <c r="X239" s="114"/>
      <c r="Y239" s="114"/>
      <c r="Z239" s="114"/>
      <c r="AA239" s="114"/>
      <c r="AB239" s="114"/>
      <c r="AC239" s="114"/>
      <c r="AD239" s="114"/>
      <c r="AE239" s="114"/>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row>
    <row r="240" spans="2:58" hidden="1">
      <c r="B240" s="160" t="s">
        <v>493</v>
      </c>
      <c r="C240" s="160" t="str">
        <f t="shared" ca="1" si="169"/>
        <v>Reinvesticijos (po priemonės įgyvendinimo) (viešojo sektoriaus)</v>
      </c>
      <c r="D240" t="str">
        <f t="shared" ca="1" si="170"/>
        <v>False</v>
      </c>
      <c r="E240" s="279">
        <v>1.25</v>
      </c>
      <c r="F240" s="279">
        <v>1.1000000000000001</v>
      </c>
      <c r="G240" s="279">
        <v>1</v>
      </c>
      <c r="H240" s="279">
        <v>0.9</v>
      </c>
      <c r="I240" s="279">
        <v>0.75</v>
      </c>
      <c r="J240" s="114"/>
      <c r="K240" s="114"/>
      <c r="L240" s="114">
        <v>1.25</v>
      </c>
      <c r="M240" s="114">
        <v>1.1000000000000001</v>
      </c>
      <c r="N240" s="114">
        <v>1</v>
      </c>
      <c r="O240" s="114">
        <v>0.9</v>
      </c>
      <c r="P240" s="114">
        <v>0.75</v>
      </c>
      <c r="Q240" s="114"/>
      <c r="R240" s="114"/>
      <c r="S240" s="114"/>
      <c r="T240" s="114"/>
      <c r="U240" s="114"/>
      <c r="V240" s="114"/>
      <c r="W240" s="114"/>
      <c r="X240" s="114"/>
      <c r="Y240" s="114"/>
      <c r="Z240" s="114"/>
      <c r="AA240" s="114"/>
      <c r="AB240" s="114"/>
      <c r="AC240" s="114"/>
      <c r="AD240" s="114"/>
      <c r="AE240" s="114"/>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row>
    <row r="241" spans="2:58" hidden="1">
      <c r="B241" s="160" t="s">
        <v>354</v>
      </c>
      <c r="C241" s="160" t="str">
        <f t="shared" ca="1" si="167"/>
        <v>Likutinė vertė</v>
      </c>
      <c r="D241" t="str">
        <f t="shared" ref="D241:D250" ca="1" si="171">IF(VLOOKUP(B241,$B$7:$G$154,COLUMNS($B$7:$G$154),FALSE)&lt;&gt;0,"True","False")</f>
        <v>False</v>
      </c>
      <c r="E241" s="279">
        <v>0.75</v>
      </c>
      <c r="F241" s="279">
        <v>0.9</v>
      </c>
      <c r="G241" s="279">
        <v>1</v>
      </c>
      <c r="H241" s="279">
        <v>1.1000000000000001</v>
      </c>
      <c r="I241" s="279">
        <v>1.25</v>
      </c>
      <c r="J241" s="114"/>
      <c r="K241" s="114"/>
      <c r="L241" s="114">
        <v>0.75</v>
      </c>
      <c r="M241" s="114">
        <v>0.9</v>
      </c>
      <c r="N241" s="114">
        <v>1</v>
      </c>
      <c r="O241" s="114">
        <v>1.1000000000000001</v>
      </c>
      <c r="P241" s="114">
        <v>1.25</v>
      </c>
      <c r="Q241" s="114"/>
      <c r="R241" s="114"/>
      <c r="S241" s="114"/>
      <c r="T241" s="114"/>
      <c r="U241" s="114"/>
      <c r="V241" s="114"/>
      <c r="W241" s="114"/>
      <c r="X241" s="114"/>
      <c r="Y241" s="114"/>
      <c r="Z241" s="114"/>
      <c r="AA241" s="114"/>
      <c r="AB241" s="114"/>
      <c r="AC241" s="114"/>
      <c r="AD241" s="114"/>
      <c r="AE241" s="114"/>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row>
    <row r="242" spans="2:58" hidden="1">
      <c r="B242" s="160" t="s">
        <v>355</v>
      </c>
      <c r="C242" s="160" t="str">
        <f t="shared" ca="1" si="167"/>
        <v>Pasirengimas tolesnei vietinės elektros energijos gamybos pajėgumų plėtrai ir elektros energijos sistemos perėjimui prie 100 proc. AEI (Lietuvos energetikos sistemos modeliavimo studijos parengimas)</v>
      </c>
      <c r="D242" t="str">
        <f t="shared" ca="1" si="171"/>
        <v>True</v>
      </c>
      <c r="E242" s="279">
        <v>1.25</v>
      </c>
      <c r="F242" s="279">
        <v>1.1000000000000001</v>
      </c>
      <c r="G242" s="279">
        <v>1</v>
      </c>
      <c r="H242" s="279">
        <v>0.9</v>
      </c>
      <c r="I242" s="279">
        <v>0.75</v>
      </c>
      <c r="J242" s="114"/>
      <c r="K242" s="114"/>
      <c r="L242" s="114">
        <v>1.25</v>
      </c>
      <c r="M242" s="114">
        <v>1.1000000000000001</v>
      </c>
      <c r="N242" s="114">
        <v>1</v>
      </c>
      <c r="O242" s="114">
        <v>0.9</v>
      </c>
      <c r="P242" s="114">
        <v>0.75</v>
      </c>
      <c r="Q242" s="114"/>
      <c r="R242" s="114"/>
      <c r="S242" s="114"/>
      <c r="T242" s="114"/>
      <c r="U242" s="114"/>
      <c r="V242" s="114"/>
      <c r="W242" s="114"/>
      <c r="X242" s="114"/>
      <c r="Y242" s="114"/>
      <c r="Z242" s="114"/>
      <c r="AA242" s="114"/>
      <c r="AB242" s="114"/>
      <c r="AC242" s="114"/>
      <c r="AD242" s="114"/>
      <c r="AE242" s="114"/>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row>
    <row r="243" spans="2:58" hidden="1">
      <c r="B243" s="160" t="s">
        <v>356</v>
      </c>
      <c r="C243" s="160" t="str">
        <f t="shared" ca="1" si="167"/>
        <v>Veikla</v>
      </c>
      <c r="D243" t="str">
        <f t="shared" ca="1" si="171"/>
        <v>False</v>
      </c>
      <c r="E243" s="279">
        <v>1.25</v>
      </c>
      <c r="F243" s="279">
        <v>1.1000000000000001</v>
      </c>
      <c r="G243" s="279">
        <v>1</v>
      </c>
      <c r="H243" s="279">
        <v>0.9</v>
      </c>
      <c r="I243" s="279">
        <v>0.75</v>
      </c>
      <c r="J243" s="114"/>
      <c r="K243" s="114"/>
      <c r="L243" s="114">
        <v>1.25</v>
      </c>
      <c r="M243" s="114">
        <v>1.1000000000000001</v>
      </c>
      <c r="N243" s="114">
        <v>1</v>
      </c>
      <c r="O243" s="114">
        <v>0.9</v>
      </c>
      <c r="P243" s="114">
        <v>0.75</v>
      </c>
      <c r="Q243" s="114"/>
      <c r="R243" s="114"/>
      <c r="S243" s="114"/>
      <c r="T243" s="114"/>
      <c r="U243" s="114"/>
      <c r="V243" s="114"/>
      <c r="W243" s="114"/>
      <c r="X243" s="114"/>
      <c r="Y243" s="114"/>
      <c r="Z243" s="114"/>
      <c r="AA243" s="114"/>
      <c r="AB243" s="114"/>
      <c r="AC243" s="114"/>
      <c r="AD243" s="114"/>
      <c r="AE243" s="114"/>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row>
    <row r="244" spans="2:58" hidden="1">
      <c r="B244" s="160" t="s">
        <v>357</v>
      </c>
      <c r="C244" s="160" t="str">
        <f t="shared" ca="1" si="167"/>
        <v>Veikla</v>
      </c>
      <c r="D244" t="str">
        <f t="shared" ca="1" si="171"/>
        <v>False</v>
      </c>
      <c r="E244" s="279">
        <v>1.25</v>
      </c>
      <c r="F244" s="279">
        <v>1.1000000000000001</v>
      </c>
      <c r="G244" s="279">
        <v>1</v>
      </c>
      <c r="H244" s="279">
        <v>0.9</v>
      </c>
      <c r="I244" s="279">
        <v>0.75</v>
      </c>
      <c r="J244" s="114"/>
      <c r="K244" s="114"/>
      <c r="L244" s="114">
        <v>1.25</v>
      </c>
      <c r="M244" s="114">
        <v>1.1000000000000001</v>
      </c>
      <c r="N244" s="114">
        <v>1</v>
      </c>
      <c r="O244" s="114">
        <v>0.9</v>
      </c>
      <c r="P244" s="114">
        <v>0.75</v>
      </c>
      <c r="Q244" s="114"/>
      <c r="R244" s="114"/>
      <c r="S244" s="114"/>
      <c r="T244" s="114"/>
      <c r="U244" s="114"/>
      <c r="V244" s="114"/>
      <c r="W244" s="114"/>
      <c r="X244" s="114"/>
      <c r="Y244" s="114"/>
      <c r="Z244" s="114"/>
      <c r="AA244" s="114"/>
      <c r="AB244" s="114"/>
      <c r="AC244" s="114"/>
      <c r="AD244" s="114"/>
      <c r="AE244" s="114"/>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row>
    <row r="245" spans="2:58" hidden="1">
      <c r="B245" s="160" t="s">
        <v>358</v>
      </c>
      <c r="C245" s="160" t="str">
        <f t="shared" ca="1" si="167"/>
        <v>Veikla</v>
      </c>
      <c r="D245" t="str">
        <f t="shared" ca="1" si="171"/>
        <v>False</v>
      </c>
      <c r="E245" s="279">
        <v>1.25</v>
      </c>
      <c r="F245" s="279">
        <v>1.1000000000000001</v>
      </c>
      <c r="G245" s="279">
        <v>1</v>
      </c>
      <c r="H245" s="279">
        <v>0.9</v>
      </c>
      <c r="I245" s="279">
        <v>0.75</v>
      </c>
      <c r="J245" s="114"/>
      <c r="K245" s="114"/>
      <c r="L245" s="114">
        <v>1.25</v>
      </c>
      <c r="M245" s="114">
        <v>1.1000000000000001</v>
      </c>
      <c r="N245" s="114">
        <v>1</v>
      </c>
      <c r="O245" s="114">
        <v>0.9</v>
      </c>
      <c r="P245" s="114">
        <v>0.75</v>
      </c>
      <c r="Q245" s="114"/>
      <c r="R245" s="114"/>
      <c r="S245" s="114"/>
      <c r="T245" s="114"/>
      <c r="U245" s="114"/>
      <c r="V245" s="114"/>
      <c r="W245" s="114"/>
      <c r="X245" s="114"/>
      <c r="Y245" s="114"/>
      <c r="Z245" s="114"/>
      <c r="AA245" s="114"/>
      <c r="AB245" s="114"/>
      <c r="AC245" s="114"/>
      <c r="AD245" s="114"/>
      <c r="AE245" s="114"/>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row>
    <row r="246" spans="2:58" hidden="1">
      <c r="B246" s="160" t="s">
        <v>359</v>
      </c>
      <c r="C246" s="160" t="str">
        <f t="shared" ca="1" si="167"/>
        <v>Veikla</v>
      </c>
      <c r="D246" t="str">
        <f t="shared" ca="1" si="171"/>
        <v>False</v>
      </c>
      <c r="E246" s="279">
        <v>1.25</v>
      </c>
      <c r="F246" s="279">
        <v>1.1000000000000001</v>
      </c>
      <c r="G246" s="279">
        <v>1</v>
      </c>
      <c r="H246" s="279">
        <v>0.9</v>
      </c>
      <c r="I246" s="279">
        <v>0.75</v>
      </c>
      <c r="J246" s="114"/>
      <c r="K246" s="114"/>
      <c r="L246" s="114">
        <v>1.25</v>
      </c>
      <c r="M246" s="114">
        <v>1.1000000000000001</v>
      </c>
      <c r="N246" s="114">
        <v>1</v>
      </c>
      <c r="O246" s="114">
        <v>0.9</v>
      </c>
      <c r="P246" s="114">
        <v>0.75</v>
      </c>
      <c r="Q246" s="114"/>
      <c r="R246" s="114"/>
      <c r="S246" s="114"/>
      <c r="T246" s="114"/>
      <c r="U246" s="114"/>
      <c r="V246" s="114"/>
      <c r="W246" s="114"/>
      <c r="X246" s="114"/>
      <c r="Y246" s="114"/>
      <c r="Z246" s="114"/>
      <c r="AA246" s="114"/>
      <c r="AB246" s="114"/>
      <c r="AC246" s="114"/>
      <c r="AD246" s="114"/>
      <c r="AE246" s="114"/>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row>
    <row r="247" spans="2:58" hidden="1">
      <c r="B247" s="160" t="s">
        <v>360</v>
      </c>
      <c r="C247" s="160" t="str">
        <f t="shared" ca="1" si="167"/>
        <v>Veikla</v>
      </c>
      <c r="D247" t="str">
        <f t="shared" ca="1" si="171"/>
        <v>False</v>
      </c>
      <c r="E247" s="279">
        <v>1.25</v>
      </c>
      <c r="F247" s="279">
        <v>1.1000000000000001</v>
      </c>
      <c r="G247" s="279">
        <v>1</v>
      </c>
      <c r="H247" s="279">
        <v>0.9</v>
      </c>
      <c r="I247" s="279">
        <v>0.75</v>
      </c>
      <c r="J247" s="114"/>
      <c r="K247" s="114"/>
      <c r="L247" s="114">
        <v>1.25</v>
      </c>
      <c r="M247" s="114">
        <v>1.1000000000000001</v>
      </c>
      <c r="N247" s="114">
        <v>1</v>
      </c>
      <c r="O247" s="114">
        <v>0.9</v>
      </c>
      <c r="P247" s="114">
        <v>0.75</v>
      </c>
      <c r="Q247" s="114"/>
      <c r="R247" s="114"/>
      <c r="S247" s="114"/>
      <c r="T247" s="114"/>
      <c r="U247" s="114"/>
      <c r="V247" s="114"/>
      <c r="W247" s="114"/>
      <c r="X247" s="114"/>
      <c r="Y247" s="114"/>
      <c r="Z247" s="114"/>
      <c r="AA247" s="114"/>
      <c r="AB247" s="114"/>
      <c r="AC247" s="114"/>
      <c r="AD247" s="114"/>
      <c r="AE247" s="114"/>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row>
    <row r="248" spans="2:58" hidden="1">
      <c r="B248" s="160" t="s">
        <v>361</v>
      </c>
      <c r="C248" s="160" t="str">
        <f t="shared" ca="1" si="167"/>
        <v>Veikla</v>
      </c>
      <c r="D248" t="str">
        <f t="shared" ca="1" si="171"/>
        <v>False</v>
      </c>
      <c r="E248" s="279">
        <v>1.25</v>
      </c>
      <c r="F248" s="279">
        <v>1.1000000000000001</v>
      </c>
      <c r="G248" s="279">
        <v>1</v>
      </c>
      <c r="H248" s="279">
        <v>0.9</v>
      </c>
      <c r="I248" s="279">
        <v>0.75</v>
      </c>
      <c r="J248" s="114"/>
      <c r="K248" s="114"/>
      <c r="L248" s="114">
        <v>1.25</v>
      </c>
      <c r="M248" s="114">
        <v>1.1000000000000001</v>
      </c>
      <c r="N248" s="114">
        <v>1</v>
      </c>
      <c r="O248" s="114">
        <v>0.9</v>
      </c>
      <c r="P248" s="114">
        <v>0.75</v>
      </c>
      <c r="Q248" s="114"/>
      <c r="R248" s="114"/>
      <c r="S248" s="114"/>
      <c r="T248" s="114"/>
      <c r="U248" s="114"/>
      <c r="V248" s="114"/>
      <c r="W248" s="114"/>
      <c r="X248" s="114"/>
      <c r="Y248" s="114"/>
      <c r="Z248" s="114"/>
      <c r="AA248" s="114"/>
      <c r="AB248" s="114"/>
      <c r="AC248" s="114"/>
      <c r="AD248" s="114"/>
      <c r="AE248" s="114"/>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row>
    <row r="249" spans="2:58" hidden="1">
      <c r="B249" s="160" t="s">
        <v>362</v>
      </c>
      <c r="C249" s="160" t="str">
        <f t="shared" ca="1" si="167"/>
        <v>Veikla</v>
      </c>
      <c r="D249" t="str">
        <f t="shared" ca="1" si="171"/>
        <v>False</v>
      </c>
      <c r="E249" s="279">
        <v>1.25</v>
      </c>
      <c r="F249" s="279">
        <v>1.1000000000000001</v>
      </c>
      <c r="G249" s="279">
        <v>1</v>
      </c>
      <c r="H249" s="279">
        <v>0.9</v>
      </c>
      <c r="I249" s="279">
        <v>0.75</v>
      </c>
      <c r="J249" s="114"/>
      <c r="K249" s="114"/>
      <c r="L249" s="114">
        <v>1.25</v>
      </c>
      <c r="M249" s="114">
        <v>1.1000000000000001</v>
      </c>
      <c r="N249" s="114">
        <v>1</v>
      </c>
      <c r="O249" s="114">
        <v>0.9</v>
      </c>
      <c r="P249" s="114">
        <v>0.75</v>
      </c>
      <c r="Q249" s="114"/>
      <c r="R249" s="114"/>
      <c r="S249" s="114"/>
      <c r="T249" s="114"/>
      <c r="U249" s="114"/>
      <c r="V249" s="114"/>
      <c r="W249" s="114"/>
      <c r="X249" s="114"/>
      <c r="Y249" s="114"/>
      <c r="Z249" s="114"/>
      <c r="AA249" s="114"/>
      <c r="AB249" s="114"/>
      <c r="AC249" s="114"/>
      <c r="AD249" s="114"/>
      <c r="AE249" s="114"/>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row>
    <row r="250" spans="2:58" hidden="1">
      <c r="B250" s="160" t="s">
        <v>363</v>
      </c>
      <c r="C250" s="160" t="str">
        <f t="shared" ca="1" si="167"/>
        <v>Investicijos (privataus ir NVO sektoriaus)</v>
      </c>
      <c r="D250" t="str">
        <f t="shared" ca="1" si="171"/>
        <v>False</v>
      </c>
      <c r="E250" s="279">
        <v>1.25</v>
      </c>
      <c r="F250" s="279">
        <v>1.1000000000000001</v>
      </c>
      <c r="G250" s="279">
        <v>1</v>
      </c>
      <c r="H250" s="279">
        <v>0.9</v>
      </c>
      <c r="I250" s="279">
        <v>0.75</v>
      </c>
      <c r="J250" s="114"/>
      <c r="K250" s="114"/>
      <c r="L250" s="114">
        <v>1.25</v>
      </c>
      <c r="M250" s="114">
        <v>1.1000000000000001</v>
      </c>
      <c r="N250" s="114">
        <v>1</v>
      </c>
      <c r="O250" s="114">
        <v>0.9</v>
      </c>
      <c r="P250" s="114">
        <v>0.75</v>
      </c>
      <c r="Q250" s="114"/>
      <c r="R250" s="114"/>
      <c r="S250" s="114"/>
      <c r="T250" s="114"/>
      <c r="U250" s="114"/>
      <c r="V250" s="114"/>
      <c r="W250" s="114"/>
      <c r="X250" s="114"/>
      <c r="Y250" s="114"/>
      <c r="Z250" s="114"/>
      <c r="AA250" s="114"/>
      <c r="AB250" s="114"/>
      <c r="AC250" s="114"/>
      <c r="AD250" s="114"/>
      <c r="AE250" s="114"/>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row>
    <row r="251" spans="2:58" hidden="1">
      <c r="B251" s="160" t="s">
        <v>494</v>
      </c>
      <c r="C251" s="160" t="str">
        <f t="shared" ref="C251:C252" ca="1" si="172">IFERROR(VLOOKUP(B251,$B$12:$C$145,2,FALSE),"")</f>
        <v>Reinvesticijos (po priemonės įgyvendinimo) (privataus ir NVO sektoriaus)</v>
      </c>
      <c r="D251" t="str">
        <f t="shared" ref="D251:D252" ca="1" si="173">IF(VLOOKUP(B251,$B$7:$G$154,COLUMNS($B$7:$G$154),FALSE)&lt;&gt;0,"True","False")</f>
        <v>False</v>
      </c>
      <c r="E251" s="279">
        <v>1.25</v>
      </c>
      <c r="F251" s="279">
        <v>1.1000000000000001</v>
      </c>
      <c r="G251" s="279">
        <v>1</v>
      </c>
      <c r="H251" s="279">
        <v>0.9</v>
      </c>
      <c r="I251" s="279">
        <v>0.75</v>
      </c>
      <c r="J251" s="114"/>
      <c r="K251" s="114"/>
      <c r="L251" s="114">
        <v>1.25</v>
      </c>
      <c r="M251" s="114">
        <v>1.1000000000000001</v>
      </c>
      <c r="N251" s="114">
        <v>1</v>
      </c>
      <c r="O251" s="114">
        <v>0.9</v>
      </c>
      <c r="P251" s="114">
        <v>0.75</v>
      </c>
      <c r="Q251" s="114"/>
      <c r="R251" s="114"/>
      <c r="S251" s="114"/>
      <c r="T251" s="114"/>
      <c r="U251" s="114"/>
      <c r="V251" s="114"/>
      <c r="W251" s="114"/>
      <c r="X251" s="114"/>
      <c r="Y251" s="114"/>
      <c r="Z251" s="114"/>
      <c r="AA251" s="114"/>
      <c r="AB251" s="114"/>
      <c r="AC251" s="114"/>
      <c r="AD251" s="114"/>
      <c r="AE251" s="114"/>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row>
    <row r="252" spans="2:58" hidden="1">
      <c r="B252" s="160" t="s">
        <v>495</v>
      </c>
      <c r="C252" s="160" t="str">
        <f t="shared" ca="1" si="172"/>
        <v>Reinvesticijos (po priemonės įgyvendinimo) (viešojo sektoriaus)</v>
      </c>
      <c r="D252" t="str">
        <f t="shared" ca="1" si="173"/>
        <v>False</v>
      </c>
      <c r="E252" s="279">
        <v>1.25</v>
      </c>
      <c r="F252" s="279">
        <v>1.1000000000000001</v>
      </c>
      <c r="G252" s="279">
        <v>1</v>
      </c>
      <c r="H252" s="279">
        <v>0.9</v>
      </c>
      <c r="I252" s="279">
        <v>0.75</v>
      </c>
      <c r="J252" s="114"/>
      <c r="K252" s="114"/>
      <c r="L252" s="114">
        <v>1.25</v>
      </c>
      <c r="M252" s="114">
        <v>1.1000000000000001</v>
      </c>
      <c r="N252" s="114">
        <v>1</v>
      </c>
      <c r="O252" s="114">
        <v>0.9</v>
      </c>
      <c r="P252" s="114">
        <v>0.75</v>
      </c>
      <c r="Q252" s="114"/>
      <c r="R252" s="114"/>
      <c r="S252" s="114"/>
      <c r="T252" s="114"/>
      <c r="U252" s="114"/>
      <c r="V252" s="114"/>
      <c r="W252" s="114"/>
      <c r="X252" s="114"/>
      <c r="Y252" s="114"/>
      <c r="Z252" s="114"/>
      <c r="AA252" s="114"/>
      <c r="AB252" s="114"/>
      <c r="AC252" s="114"/>
      <c r="AD252" s="114"/>
      <c r="AE252" s="114"/>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row>
    <row r="253" spans="2:58" hidden="1">
      <c r="B253" s="160" t="s">
        <v>364</v>
      </c>
      <c r="C253" s="160" t="str">
        <f t="shared" ca="1" si="167"/>
        <v>Likutinė vertė</v>
      </c>
      <c r="D253" t="str">
        <f t="shared" ref="D253:D262" ca="1" si="174">IF(VLOOKUP(B253,$B$7:$G$154,COLUMNS($B$7:$G$154),FALSE)&lt;&gt;0,"True","False")</f>
        <v>False</v>
      </c>
      <c r="E253" s="279">
        <v>0.75</v>
      </c>
      <c r="F253" s="279">
        <v>0.9</v>
      </c>
      <c r="G253" s="279">
        <v>1</v>
      </c>
      <c r="H253" s="279">
        <v>1.1000000000000001</v>
      </c>
      <c r="I253" s="279">
        <v>1.25</v>
      </c>
      <c r="J253" s="114"/>
      <c r="K253" s="114"/>
      <c r="L253" s="114">
        <v>0.75</v>
      </c>
      <c r="M253" s="114">
        <v>0.9</v>
      </c>
      <c r="N253" s="114">
        <v>1</v>
      </c>
      <c r="O253" s="114">
        <v>1.1000000000000001</v>
      </c>
      <c r="P253" s="114">
        <v>1.25</v>
      </c>
      <c r="Q253" s="114"/>
      <c r="R253" s="114"/>
      <c r="S253" s="114"/>
      <c r="T253" s="114"/>
      <c r="U253" s="114"/>
      <c r="V253" s="114"/>
      <c r="W253" s="114"/>
      <c r="X253" s="114"/>
      <c r="Y253" s="114"/>
      <c r="Z253" s="114"/>
      <c r="AA253" s="114"/>
      <c r="AB253" s="114"/>
      <c r="AC253" s="114"/>
      <c r="AD253" s="114"/>
      <c r="AE253" s="114"/>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row>
    <row r="254" spans="2:58" hidden="1">
      <c r="B254" s="160" t="s">
        <v>365</v>
      </c>
      <c r="C254" s="160" t="str">
        <f t="shared" ca="1" si="167"/>
        <v>Veikla</v>
      </c>
      <c r="D254" t="str">
        <f t="shared" ca="1" si="174"/>
        <v>False</v>
      </c>
      <c r="E254" s="279">
        <v>1.25</v>
      </c>
      <c r="F254" s="279">
        <v>1.1000000000000001</v>
      </c>
      <c r="G254" s="279">
        <v>1</v>
      </c>
      <c r="H254" s="279">
        <v>0.9</v>
      </c>
      <c r="I254" s="279">
        <v>0.75</v>
      </c>
      <c r="J254" s="114"/>
      <c r="K254" s="114"/>
      <c r="L254" s="114">
        <v>1.25</v>
      </c>
      <c r="M254" s="114">
        <v>1.1000000000000001</v>
      </c>
      <c r="N254" s="114">
        <v>1</v>
      </c>
      <c r="O254" s="114">
        <v>0.9</v>
      </c>
      <c r="P254" s="114">
        <v>0.75</v>
      </c>
      <c r="Q254" s="114"/>
      <c r="R254" s="114"/>
      <c r="S254" s="114"/>
      <c r="T254" s="114"/>
      <c r="U254" s="114"/>
      <c r="V254" s="114"/>
      <c r="W254" s="114"/>
      <c r="X254" s="114"/>
      <c r="Y254" s="114"/>
      <c r="Z254" s="114"/>
      <c r="AA254" s="114"/>
      <c r="AB254" s="114"/>
      <c r="AC254" s="114"/>
      <c r="AD254" s="114"/>
      <c r="AE254" s="114"/>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row>
    <row r="255" spans="2:58" hidden="1">
      <c r="B255" s="160" t="s">
        <v>366</v>
      </c>
      <c r="C255" s="160" t="str">
        <f t="shared" ca="1" si="167"/>
        <v>Veikla</v>
      </c>
      <c r="D255" t="str">
        <f t="shared" ca="1" si="174"/>
        <v>False</v>
      </c>
      <c r="E255" s="279">
        <v>1.25</v>
      </c>
      <c r="F255" s="279">
        <v>1.1000000000000001</v>
      </c>
      <c r="G255" s="279">
        <v>1</v>
      </c>
      <c r="H255" s="279">
        <v>0.9</v>
      </c>
      <c r="I255" s="279">
        <v>0.75</v>
      </c>
      <c r="J255" s="114"/>
      <c r="K255" s="114"/>
      <c r="L255" s="114">
        <v>1.25</v>
      </c>
      <c r="M255" s="114">
        <v>1.1000000000000001</v>
      </c>
      <c r="N255" s="114">
        <v>1</v>
      </c>
      <c r="O255" s="114">
        <v>0.9</v>
      </c>
      <c r="P255" s="114">
        <v>0.75</v>
      </c>
      <c r="Q255" s="114"/>
      <c r="R255" s="114"/>
      <c r="S255" s="114"/>
      <c r="T255" s="114"/>
      <c r="U255" s="114"/>
      <c r="V255" s="114"/>
      <c r="W255" s="114"/>
      <c r="X255" s="114"/>
      <c r="Y255" s="114"/>
      <c r="Z255" s="114"/>
      <c r="AA255" s="114"/>
      <c r="AB255" s="114"/>
      <c r="AC255" s="114"/>
      <c r="AD255" s="114"/>
      <c r="AE255" s="114"/>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row>
    <row r="256" spans="2:58" hidden="1">
      <c r="B256" s="160" t="s">
        <v>367</v>
      </c>
      <c r="C256" s="160" t="str">
        <f t="shared" ca="1" si="167"/>
        <v>Veikla</v>
      </c>
      <c r="D256" t="str">
        <f t="shared" ca="1" si="174"/>
        <v>False</v>
      </c>
      <c r="E256" s="279">
        <v>1.25</v>
      </c>
      <c r="F256" s="279">
        <v>1.1000000000000001</v>
      </c>
      <c r="G256" s="279">
        <v>1</v>
      </c>
      <c r="H256" s="279">
        <v>0.9</v>
      </c>
      <c r="I256" s="279">
        <v>0.75</v>
      </c>
      <c r="J256" s="114"/>
      <c r="K256" s="114"/>
      <c r="L256" s="114">
        <v>1.25</v>
      </c>
      <c r="M256" s="114">
        <v>1.1000000000000001</v>
      </c>
      <c r="N256" s="114">
        <v>1</v>
      </c>
      <c r="O256" s="114">
        <v>0.9</v>
      </c>
      <c r="P256" s="114">
        <v>0.75</v>
      </c>
      <c r="Q256" s="114"/>
      <c r="R256" s="114"/>
      <c r="S256" s="114"/>
      <c r="T256" s="114"/>
      <c r="U256" s="114"/>
      <c r="V256" s="114"/>
      <c r="W256" s="114"/>
      <c r="X256" s="114"/>
      <c r="Y256" s="114"/>
      <c r="Z256" s="114"/>
      <c r="AA256" s="114"/>
      <c r="AB256" s="114"/>
      <c r="AC256" s="114"/>
      <c r="AD256" s="114"/>
      <c r="AE256" s="114"/>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row>
    <row r="257" spans="2:58" hidden="1">
      <c r="B257" s="160" t="s">
        <v>368</v>
      </c>
      <c r="C257" s="160" t="str">
        <f t="shared" ca="1" si="167"/>
        <v>Veikla</v>
      </c>
      <c r="D257" t="str">
        <f t="shared" ca="1" si="174"/>
        <v>False</v>
      </c>
      <c r="E257" s="279">
        <v>1.25</v>
      </c>
      <c r="F257" s="279">
        <v>1.1000000000000001</v>
      </c>
      <c r="G257" s="279">
        <v>1</v>
      </c>
      <c r="H257" s="279">
        <v>0.9</v>
      </c>
      <c r="I257" s="279">
        <v>0.75</v>
      </c>
      <c r="J257" s="114"/>
      <c r="K257" s="114"/>
      <c r="L257" s="114">
        <v>1.25</v>
      </c>
      <c r="M257" s="114">
        <v>1.1000000000000001</v>
      </c>
      <c r="N257" s="114">
        <v>1</v>
      </c>
      <c r="O257" s="114">
        <v>0.9</v>
      </c>
      <c r="P257" s="114">
        <v>0.75</v>
      </c>
      <c r="Q257" s="114"/>
      <c r="R257" s="114"/>
      <c r="S257" s="114"/>
      <c r="T257" s="114"/>
      <c r="U257" s="114"/>
      <c r="V257" s="114"/>
      <c r="W257" s="114"/>
      <c r="X257" s="114"/>
      <c r="Y257" s="114"/>
      <c r="Z257" s="114"/>
      <c r="AA257" s="114"/>
      <c r="AB257" s="114"/>
      <c r="AC257" s="114"/>
      <c r="AD257" s="114"/>
      <c r="AE257" s="114"/>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row>
    <row r="258" spans="2:58" hidden="1">
      <c r="B258" s="160" t="s">
        <v>369</v>
      </c>
      <c r="C258" s="160" t="str">
        <f t="shared" ca="1" si="167"/>
        <v>Veikla</v>
      </c>
      <c r="D258" t="str">
        <f t="shared" ca="1" si="174"/>
        <v>False</v>
      </c>
      <c r="E258" s="279">
        <v>1.25</v>
      </c>
      <c r="F258" s="279">
        <v>1.1000000000000001</v>
      </c>
      <c r="G258" s="279">
        <v>1</v>
      </c>
      <c r="H258" s="279">
        <v>0.9</v>
      </c>
      <c r="I258" s="279">
        <v>0.75</v>
      </c>
      <c r="J258" s="114"/>
      <c r="K258" s="114"/>
      <c r="L258" s="114">
        <v>1.25</v>
      </c>
      <c r="M258" s="114">
        <v>1.1000000000000001</v>
      </c>
      <c r="N258" s="114">
        <v>1</v>
      </c>
      <c r="O258" s="114">
        <v>0.9</v>
      </c>
      <c r="P258" s="114">
        <v>0.75</v>
      </c>
      <c r="Q258" s="114"/>
      <c r="R258" s="114"/>
      <c r="S258" s="114"/>
      <c r="T258" s="114"/>
      <c r="U258" s="114"/>
      <c r="V258" s="114"/>
      <c r="W258" s="114"/>
      <c r="X258" s="114"/>
      <c r="Y258" s="114"/>
      <c r="Z258" s="114"/>
      <c r="AA258" s="114"/>
      <c r="AB258" s="114"/>
      <c r="AC258" s="114"/>
      <c r="AD258" s="114"/>
      <c r="AE258" s="114"/>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row>
    <row r="259" spans="2:58" hidden="1">
      <c r="B259" s="160" t="s">
        <v>370</v>
      </c>
      <c r="C259" s="160" t="str">
        <f ca="1">IFERROR(VLOOKUP(B259,$B$12:$C$145,2,FALSE),"")</f>
        <v>Veikla</v>
      </c>
      <c r="D259" t="str">
        <f t="shared" ca="1" si="174"/>
        <v>False</v>
      </c>
      <c r="E259" s="279">
        <v>1.25</v>
      </c>
      <c r="F259" s="279">
        <v>1.1000000000000001</v>
      </c>
      <c r="G259" s="279">
        <v>1</v>
      </c>
      <c r="H259" s="279">
        <v>0.9</v>
      </c>
      <c r="I259" s="279">
        <v>0.75</v>
      </c>
      <c r="J259" s="114"/>
      <c r="K259" s="114"/>
      <c r="L259" s="114">
        <v>1.25</v>
      </c>
      <c r="M259" s="114">
        <v>1.1000000000000001</v>
      </c>
      <c r="N259" s="114">
        <v>1</v>
      </c>
      <c r="O259" s="114">
        <v>0.9</v>
      </c>
      <c r="P259" s="114">
        <v>0.75</v>
      </c>
      <c r="Q259" s="114"/>
      <c r="R259" s="114"/>
      <c r="S259" s="114"/>
      <c r="T259" s="114"/>
      <c r="U259" s="114"/>
      <c r="V259" s="114"/>
      <c r="W259" s="114"/>
      <c r="X259" s="114"/>
      <c r="Y259" s="114"/>
      <c r="Z259" s="114"/>
      <c r="AA259" s="114"/>
      <c r="AB259" s="114"/>
      <c r="AC259" s="114"/>
      <c r="AD259" s="114"/>
      <c r="AE259" s="114"/>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row>
    <row r="260" spans="2:58" hidden="1">
      <c r="B260" s="160" t="s">
        <v>371</v>
      </c>
      <c r="C260" s="160" t="str">
        <f ca="1">IFERROR(VLOOKUP(B260,$B$12:$C$145,2,FALSE),"")</f>
        <v>Veikla</v>
      </c>
      <c r="D260" t="str">
        <f t="shared" ca="1" si="174"/>
        <v>False</v>
      </c>
      <c r="E260" s="279">
        <v>1.25</v>
      </c>
      <c r="F260" s="279">
        <v>1.1000000000000001</v>
      </c>
      <c r="G260" s="279">
        <v>1</v>
      </c>
      <c r="H260" s="279">
        <v>0.9</v>
      </c>
      <c r="I260" s="279">
        <v>0.75</v>
      </c>
      <c r="J260" s="114"/>
      <c r="K260" s="114"/>
      <c r="L260" s="114">
        <v>1.25</v>
      </c>
      <c r="M260" s="114">
        <v>1.1000000000000001</v>
      </c>
      <c r="N260" s="114">
        <v>1</v>
      </c>
      <c r="O260" s="114">
        <v>0.9</v>
      </c>
      <c r="P260" s="114">
        <v>0.75</v>
      </c>
      <c r="Q260" s="114"/>
      <c r="R260" s="114"/>
      <c r="S260" s="114"/>
      <c r="T260" s="114"/>
      <c r="U260" s="114"/>
      <c r="V260" s="114"/>
      <c r="W260" s="114"/>
      <c r="X260" s="114"/>
      <c r="Y260" s="114"/>
      <c r="Z260" s="114"/>
      <c r="AA260" s="114"/>
      <c r="AB260" s="114"/>
      <c r="AC260" s="114"/>
      <c r="AD260" s="114"/>
      <c r="AE260" s="114"/>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row>
    <row r="261" spans="2:58" hidden="1">
      <c r="B261" s="160" t="s">
        <v>372</v>
      </c>
      <c r="C261" s="160" t="str">
        <f ca="1">IFERROR(VLOOKUP(B261,$B$12:$C$145,2,FALSE),"")</f>
        <v>Veikla</v>
      </c>
      <c r="D261" t="str">
        <f t="shared" ca="1" si="174"/>
        <v>False</v>
      </c>
      <c r="E261" s="279">
        <v>1.25</v>
      </c>
      <c r="F261" s="279">
        <v>1.1000000000000001</v>
      </c>
      <c r="G261" s="279">
        <v>1</v>
      </c>
      <c r="H261" s="279">
        <v>0.9</v>
      </c>
      <c r="I261" s="279">
        <v>0.75</v>
      </c>
      <c r="J261" s="114"/>
      <c r="K261" s="114"/>
      <c r="L261" s="114">
        <v>1.25</v>
      </c>
      <c r="M261" s="114">
        <v>1.1000000000000001</v>
      </c>
      <c r="N261" s="114">
        <v>1</v>
      </c>
      <c r="O261" s="114">
        <v>0.9</v>
      </c>
      <c r="P261" s="114">
        <v>0.75</v>
      </c>
      <c r="Q261" s="114"/>
      <c r="R261" s="114"/>
      <c r="S261" s="114"/>
      <c r="T261" s="114"/>
      <c r="U261" s="114"/>
      <c r="V261" s="114"/>
      <c r="W261" s="114"/>
      <c r="X261" s="114"/>
      <c r="Y261" s="114"/>
      <c r="Z261" s="114"/>
      <c r="AA261" s="114"/>
      <c r="AB261" s="114"/>
      <c r="AC261" s="114"/>
      <c r="AD261" s="114"/>
      <c r="AE261" s="114"/>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row>
    <row r="262" spans="2:58" hidden="1">
      <c r="B262" s="160" t="s">
        <v>373</v>
      </c>
      <c r="C262" s="160" t="str">
        <f ca="1">IFERROR(VLOOKUP(B262,$B$12:$C$145,2,FALSE),"")</f>
        <v>Investicijos (privataus ir NVO sektoriaus)</v>
      </c>
      <c r="D262" t="str">
        <f t="shared" ca="1" si="174"/>
        <v>False</v>
      </c>
      <c r="E262" s="279">
        <v>1.25</v>
      </c>
      <c r="F262" s="279">
        <v>1.1000000000000001</v>
      </c>
      <c r="G262" s="279">
        <v>1</v>
      </c>
      <c r="H262" s="279">
        <v>0.9</v>
      </c>
      <c r="I262" s="279">
        <v>0.75</v>
      </c>
      <c r="J262" s="114"/>
      <c r="K262" s="114"/>
      <c r="L262" s="114">
        <v>1.25</v>
      </c>
      <c r="M262" s="114">
        <v>1.1000000000000001</v>
      </c>
      <c r="N262" s="114">
        <v>1</v>
      </c>
      <c r="O262" s="114">
        <v>0.9</v>
      </c>
      <c r="P262" s="114">
        <v>0.75</v>
      </c>
      <c r="Q262" s="114"/>
      <c r="R262" s="114"/>
      <c r="S262" s="114"/>
      <c r="T262" s="114"/>
      <c r="U262" s="114"/>
      <c r="V262" s="114"/>
      <c r="W262" s="114"/>
      <c r="X262" s="114"/>
      <c r="Y262" s="114"/>
      <c r="Z262" s="114"/>
      <c r="AA262" s="114"/>
      <c r="AB262" s="114"/>
      <c r="AC262" s="114"/>
      <c r="AD262" s="114"/>
      <c r="AE262" s="114"/>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row>
    <row r="263" spans="2:58" hidden="1">
      <c r="B263" s="160" t="s">
        <v>496</v>
      </c>
      <c r="C263" s="160" t="str">
        <f t="shared" ref="C263:C264" ca="1" si="175">IFERROR(VLOOKUP(B263,$B$12:$C$145,2,FALSE),"")</f>
        <v>Reinvesticijos (po priemonės įgyvendinimo) (privataus ir NVO sektoriaus)</v>
      </c>
      <c r="D263" t="str">
        <f t="shared" ref="D263:D264" ca="1" si="176">IF(VLOOKUP(B263,$B$7:$G$154,COLUMNS($B$7:$G$154),FALSE)&lt;&gt;0,"True","False")</f>
        <v>False</v>
      </c>
      <c r="E263" s="279">
        <v>1.25</v>
      </c>
      <c r="F263" s="279">
        <v>1.1000000000000001</v>
      </c>
      <c r="G263" s="279">
        <v>1</v>
      </c>
      <c r="H263" s="279">
        <v>0.9</v>
      </c>
      <c r="I263" s="279">
        <v>0.75</v>
      </c>
      <c r="J263" s="114"/>
      <c r="K263" s="114"/>
      <c r="L263" s="114">
        <v>1.25</v>
      </c>
      <c r="M263" s="114">
        <v>1.1000000000000001</v>
      </c>
      <c r="N263" s="114">
        <v>1</v>
      </c>
      <c r="O263" s="114">
        <v>0.9</v>
      </c>
      <c r="P263" s="114">
        <v>0.75</v>
      </c>
      <c r="Q263" s="114"/>
      <c r="R263" s="114"/>
      <c r="S263" s="114"/>
      <c r="T263" s="114"/>
      <c r="U263" s="114"/>
      <c r="V263" s="114"/>
      <c r="W263" s="114"/>
      <c r="X263" s="114"/>
      <c r="Y263" s="114"/>
      <c r="Z263" s="114"/>
      <c r="AA263" s="114"/>
      <c r="AB263" s="114"/>
      <c r="AC263" s="114"/>
      <c r="AD263" s="114"/>
      <c r="AE263" s="114"/>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row>
    <row r="264" spans="2:58" hidden="1">
      <c r="B264" s="160" t="s">
        <v>497</v>
      </c>
      <c r="C264" s="160" t="str">
        <f t="shared" ca="1" si="175"/>
        <v>Reinvesticijos (po priemonės įgyvendinimo) (viešojo sektoriaus)</v>
      </c>
      <c r="D264" t="str">
        <f t="shared" ca="1" si="176"/>
        <v>False</v>
      </c>
      <c r="E264" s="279">
        <v>1.25</v>
      </c>
      <c r="F264" s="279">
        <v>1.1000000000000001</v>
      </c>
      <c r="G264" s="279">
        <v>1</v>
      </c>
      <c r="H264" s="279">
        <v>0.9</v>
      </c>
      <c r="I264" s="279">
        <v>0.75</v>
      </c>
      <c r="J264" s="114"/>
      <c r="K264" s="114"/>
      <c r="L264" s="114">
        <v>1.25</v>
      </c>
      <c r="M264" s="114">
        <v>1.1000000000000001</v>
      </c>
      <c r="N264" s="114">
        <v>1</v>
      </c>
      <c r="O264" s="114">
        <v>0.9</v>
      </c>
      <c r="P264" s="114">
        <v>0.75</v>
      </c>
      <c r="Q264" s="114"/>
      <c r="R264" s="114"/>
      <c r="S264" s="114"/>
      <c r="T264" s="114"/>
      <c r="U264" s="114"/>
      <c r="V264" s="114"/>
      <c r="W264" s="114"/>
      <c r="X264" s="114"/>
      <c r="Y264" s="114"/>
      <c r="Z264" s="114"/>
      <c r="AA264" s="114"/>
      <c r="AB264" s="114"/>
      <c r="AC264" s="114"/>
      <c r="AD264" s="114"/>
      <c r="AE264" s="114"/>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row>
    <row r="265" spans="2:58" hidden="1">
      <c r="B265" s="160" t="s">
        <v>374</v>
      </c>
      <c r="C265" s="160" t="str">
        <f t="shared" ref="C265:C295" ca="1" si="177">IFERROR(VLOOKUP(B265,$B$12:$C$145,2,FALSE),"")</f>
        <v>Likutinė vertė</v>
      </c>
      <c r="D265" t="str">
        <f t="shared" ref="D265:D295" ca="1" si="178">IF(VLOOKUP(B265,$B$7:$G$154,COLUMNS($B$7:$G$154),FALSE)&lt;&gt;0,"True","False")</f>
        <v>False</v>
      </c>
      <c r="E265" s="279">
        <v>0.75</v>
      </c>
      <c r="F265" s="279">
        <v>0.9</v>
      </c>
      <c r="G265" s="279">
        <v>1</v>
      </c>
      <c r="H265" s="279">
        <v>1.1000000000000001</v>
      </c>
      <c r="I265" s="279">
        <v>1.25</v>
      </c>
      <c r="J265" s="114"/>
      <c r="K265" s="114"/>
      <c r="L265" s="114">
        <v>0.75</v>
      </c>
      <c r="M265" s="114">
        <v>0.9</v>
      </c>
      <c r="N265" s="114">
        <v>1</v>
      </c>
      <c r="O265" s="114">
        <v>1.1000000000000001</v>
      </c>
      <c r="P265" s="114">
        <v>1.25</v>
      </c>
      <c r="Q265" s="114"/>
      <c r="R265" s="114"/>
      <c r="S265" s="114"/>
      <c r="T265" s="114"/>
      <c r="U265" s="114"/>
      <c r="V265" s="114"/>
      <c r="W265" s="114"/>
      <c r="X265" s="114"/>
      <c r="Y265" s="114"/>
      <c r="Z265" s="114"/>
      <c r="AA265" s="114"/>
      <c r="AB265" s="114"/>
      <c r="AC265" s="114"/>
      <c r="AD265" s="114"/>
      <c r="AE265" s="114"/>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row>
    <row r="266" spans="2:58" hidden="1">
      <c r="B266" s="160" t="s">
        <v>506</v>
      </c>
      <c r="C266" s="160" t="str">
        <f t="shared" ca="1" si="177"/>
        <v>Veiklos 18 veiklos sąnaudų pokytis</v>
      </c>
      <c r="D266" t="str">
        <f t="shared" ca="1" si="178"/>
        <v>True</v>
      </c>
      <c r="E266" s="279">
        <v>1.25</v>
      </c>
      <c r="F266" s="279">
        <v>1.1000000000000001</v>
      </c>
      <c r="G266" s="279">
        <v>1</v>
      </c>
      <c r="H266" s="279">
        <v>0.9</v>
      </c>
      <c r="I266" s="279">
        <v>0.75</v>
      </c>
      <c r="J266" s="114"/>
      <c r="K266" s="114"/>
      <c r="L266" s="114">
        <v>1.25</v>
      </c>
      <c r="M266" s="114">
        <v>1.1000000000000001</v>
      </c>
      <c r="N266" s="114">
        <v>1</v>
      </c>
      <c r="O266" s="114">
        <v>0.9</v>
      </c>
      <c r="P266" s="114">
        <v>0.75</v>
      </c>
      <c r="Q266" s="114"/>
      <c r="R266" s="114"/>
      <c r="S266" s="114"/>
      <c r="T266" s="114"/>
      <c r="U266" s="114"/>
      <c r="V266" s="114"/>
      <c r="W266" s="114"/>
      <c r="X266" s="114"/>
      <c r="Y266" s="114"/>
      <c r="Z266" s="114"/>
      <c r="AA266" s="114"/>
      <c r="AB266" s="114"/>
      <c r="AC266" s="114"/>
      <c r="AD266" s="114"/>
      <c r="AE266" s="114"/>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row>
    <row r="267" spans="2:58" hidden="1">
      <c r="B267" s="160" t="s">
        <v>507</v>
      </c>
      <c r="C267" s="160" t="str">
        <f t="shared" ca="1" si="177"/>
        <v>Veiklos ir palaikymo (atnaujinimo) sąnaudos 2 (viešojo sektoriaus)</v>
      </c>
      <c r="D267" t="str">
        <f t="shared" ca="1" si="178"/>
        <v>False</v>
      </c>
      <c r="E267" s="279">
        <v>1.25</v>
      </c>
      <c r="F267" s="279">
        <v>1.1000000000000001</v>
      </c>
      <c r="G267" s="279">
        <v>1</v>
      </c>
      <c r="H267" s="279">
        <v>0.9</v>
      </c>
      <c r="I267" s="279">
        <v>0.75</v>
      </c>
      <c r="J267" s="114"/>
      <c r="K267" s="114"/>
      <c r="L267" s="114">
        <v>1.25</v>
      </c>
      <c r="M267" s="114">
        <v>1.1000000000000001</v>
      </c>
      <c r="N267" s="114">
        <v>1</v>
      </c>
      <c r="O267" s="114">
        <v>0.9</v>
      </c>
      <c r="P267" s="114">
        <v>0.75</v>
      </c>
      <c r="Q267" s="114"/>
      <c r="R267" s="114"/>
      <c r="S267" s="114"/>
      <c r="T267" s="114"/>
      <c r="U267" s="114"/>
      <c r="V267" s="114"/>
      <c r="W267" s="114"/>
      <c r="X267" s="114"/>
      <c r="Y267" s="114"/>
      <c r="Z267" s="114"/>
      <c r="AA267" s="114"/>
      <c r="AB267" s="114"/>
      <c r="AC267" s="114"/>
      <c r="AD267" s="114"/>
      <c r="AE267" s="114"/>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row>
    <row r="268" spans="2:58" hidden="1">
      <c r="B268" s="160" t="s">
        <v>508</v>
      </c>
      <c r="C268" s="160" t="str">
        <f t="shared" ca="1" si="177"/>
        <v>Veiklos ir palaikymo (atnaujinimo) sąnaudos 3 (viešojo sektoriaus)</v>
      </c>
      <c r="D268" t="str">
        <f t="shared" ca="1" si="178"/>
        <v>False</v>
      </c>
      <c r="E268" s="279">
        <v>1.25</v>
      </c>
      <c r="F268" s="279">
        <v>1.1000000000000001</v>
      </c>
      <c r="G268" s="279">
        <v>1</v>
      </c>
      <c r="H268" s="279">
        <v>0.9</v>
      </c>
      <c r="I268" s="279">
        <v>0.75</v>
      </c>
      <c r="J268" s="114"/>
      <c r="K268" s="114"/>
      <c r="L268" s="114">
        <v>1.25</v>
      </c>
      <c r="M268" s="114">
        <v>1.1000000000000001</v>
      </c>
      <c r="N268" s="114">
        <v>1</v>
      </c>
      <c r="O268" s="114">
        <v>0.9</v>
      </c>
      <c r="P268" s="114">
        <v>0.75</v>
      </c>
      <c r="Q268" s="114"/>
      <c r="R268" s="114"/>
      <c r="S268" s="114"/>
      <c r="T268" s="114"/>
      <c r="U268" s="114"/>
      <c r="V268" s="114"/>
      <c r="W268" s="114"/>
      <c r="X268" s="114"/>
      <c r="Y268" s="114"/>
      <c r="Z268" s="114"/>
      <c r="AA268" s="114"/>
      <c r="AB268" s="114"/>
      <c r="AC268" s="114"/>
      <c r="AD268" s="114"/>
      <c r="AE268" s="114"/>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row>
    <row r="269" spans="2:58" hidden="1">
      <c r="B269" s="160" t="s">
        <v>509</v>
      </c>
      <c r="C269" s="160" t="str">
        <f t="shared" ca="1" si="177"/>
        <v>Veiklos ir palaikymo (atnaujinimo) sąnaudos 4 (viešojo sektoriaus)</v>
      </c>
      <c r="D269" t="str">
        <f t="shared" ca="1" si="178"/>
        <v>False</v>
      </c>
      <c r="E269" s="279">
        <v>1.25</v>
      </c>
      <c r="F269" s="279">
        <v>1.1000000000000001</v>
      </c>
      <c r="G269" s="279">
        <v>1</v>
      </c>
      <c r="H269" s="279">
        <v>0.9</v>
      </c>
      <c r="I269" s="279">
        <v>0.75</v>
      </c>
      <c r="J269" s="114"/>
      <c r="K269" s="114"/>
      <c r="L269" s="114">
        <v>1.25</v>
      </c>
      <c r="M269" s="114">
        <v>1.1000000000000001</v>
      </c>
      <c r="N269" s="114">
        <v>1</v>
      </c>
      <c r="O269" s="114">
        <v>0.9</v>
      </c>
      <c r="P269" s="114">
        <v>0.75</v>
      </c>
      <c r="Q269" s="114"/>
      <c r="R269" s="114"/>
      <c r="S269" s="114"/>
      <c r="T269" s="114"/>
      <c r="U269" s="114"/>
      <c r="V269" s="114"/>
      <c r="W269" s="114"/>
      <c r="X269" s="114"/>
      <c r="Y269" s="114"/>
      <c r="Z269" s="114"/>
      <c r="AA269" s="114"/>
      <c r="AB269" s="114"/>
      <c r="AC269" s="114"/>
      <c r="AD269" s="114"/>
      <c r="AE269" s="114"/>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row>
    <row r="270" spans="2:58" hidden="1">
      <c r="B270" s="160" t="s">
        <v>510</v>
      </c>
      <c r="C270" s="160" t="str">
        <f t="shared" ca="1" si="177"/>
        <v>Veiklos ir palaikymo (atnaujinimo) sąnaudos 5 (viešojo sektoriaus)</v>
      </c>
      <c r="D270" t="str">
        <f t="shared" ca="1" si="178"/>
        <v>False</v>
      </c>
      <c r="E270" s="279">
        <v>1.25</v>
      </c>
      <c r="F270" s="279">
        <v>1.1000000000000001</v>
      </c>
      <c r="G270" s="279">
        <v>1</v>
      </c>
      <c r="H270" s="279">
        <v>0.9</v>
      </c>
      <c r="I270" s="279">
        <v>0.75</v>
      </c>
      <c r="J270" s="114"/>
      <c r="K270" s="114"/>
      <c r="L270" s="114">
        <v>1.25</v>
      </c>
      <c r="M270" s="114">
        <v>1.1000000000000001</v>
      </c>
      <c r="N270" s="114">
        <v>1</v>
      </c>
      <c r="O270" s="114">
        <v>0.9</v>
      </c>
      <c r="P270" s="114">
        <v>0.75</v>
      </c>
      <c r="Q270" s="114"/>
      <c r="R270" s="114"/>
      <c r="S270" s="114"/>
      <c r="T270" s="114"/>
      <c r="U270" s="114"/>
      <c r="V270" s="114"/>
      <c r="W270" s="114"/>
      <c r="X270" s="114"/>
      <c r="Y270" s="114"/>
      <c r="Z270" s="114"/>
      <c r="AA270" s="114"/>
      <c r="AB270" s="114"/>
      <c r="AC270" s="114"/>
      <c r="AD270" s="114"/>
      <c r="AE270" s="114"/>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row>
    <row r="271" spans="2:58" hidden="1">
      <c r="B271" s="160" t="s">
        <v>511</v>
      </c>
      <c r="C271" s="160" t="str">
        <f t="shared" ca="1" si="177"/>
        <v>Veiklos ir palaikymo (atnaujinimo) sąnaudos 6 (viešojo sektoriaus)</v>
      </c>
      <c r="D271" t="str">
        <f t="shared" ca="1" si="178"/>
        <v>False</v>
      </c>
      <c r="E271" s="279">
        <v>1.25</v>
      </c>
      <c r="F271" s="279">
        <v>1.1000000000000001</v>
      </c>
      <c r="G271" s="279">
        <v>1</v>
      </c>
      <c r="H271" s="279">
        <v>0.9</v>
      </c>
      <c r="I271" s="279">
        <v>0.75</v>
      </c>
      <c r="J271" s="114"/>
      <c r="K271" s="114"/>
      <c r="L271" s="114">
        <v>1.25</v>
      </c>
      <c r="M271" s="114">
        <v>1.1000000000000001</v>
      </c>
      <c r="N271" s="114">
        <v>1</v>
      </c>
      <c r="O271" s="114">
        <v>0.9</v>
      </c>
      <c r="P271" s="114">
        <v>0.75</v>
      </c>
      <c r="Q271" s="114"/>
      <c r="R271" s="114"/>
      <c r="S271" s="114"/>
      <c r="T271" s="114"/>
      <c r="U271" s="114"/>
      <c r="V271" s="114"/>
      <c r="W271" s="114"/>
      <c r="X271" s="114"/>
      <c r="Y271" s="114"/>
      <c r="Z271" s="114"/>
      <c r="AA271" s="114"/>
      <c r="AB271" s="114"/>
      <c r="AC271" s="114"/>
      <c r="AD271" s="114"/>
      <c r="AE271" s="114"/>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row>
    <row r="272" spans="2:58" hidden="1">
      <c r="B272" s="160" t="s">
        <v>512</v>
      </c>
      <c r="C272" s="160" t="str">
        <f t="shared" ca="1" si="177"/>
        <v>Veiklos ir palaikymo (atnaujinimo) sąnaudos 1 (privataus ir NVO sektoriaus)</v>
      </c>
      <c r="D272" t="str">
        <f t="shared" ca="1" si="178"/>
        <v>False</v>
      </c>
      <c r="E272" s="279">
        <v>1.25</v>
      </c>
      <c r="F272" s="279">
        <v>1.1000000000000001</v>
      </c>
      <c r="G272" s="279">
        <v>1</v>
      </c>
      <c r="H272" s="279">
        <v>0.9</v>
      </c>
      <c r="I272" s="279">
        <v>0.75</v>
      </c>
      <c r="J272" s="114"/>
      <c r="K272" s="114"/>
      <c r="L272" s="114">
        <v>1.25</v>
      </c>
      <c r="M272" s="114">
        <v>1.1000000000000001</v>
      </c>
      <c r="N272" s="114">
        <v>1</v>
      </c>
      <c r="O272" s="114">
        <v>0.9</v>
      </c>
      <c r="P272" s="114">
        <v>0.75</v>
      </c>
      <c r="Q272" s="114"/>
      <c r="R272" s="114"/>
      <c r="S272" s="114"/>
      <c r="T272" s="114"/>
      <c r="U272" s="114"/>
      <c r="V272" s="114"/>
      <c r="W272" s="114"/>
      <c r="X272" s="114"/>
      <c r="Y272" s="114"/>
      <c r="Z272" s="114"/>
      <c r="AA272" s="114"/>
      <c r="AB272" s="114"/>
      <c r="AC272" s="114"/>
      <c r="AD272" s="114"/>
      <c r="AE272" s="114"/>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row>
    <row r="273" spans="2:58" hidden="1">
      <c r="B273" s="160" t="s">
        <v>513</v>
      </c>
      <c r="C273" s="160" t="str">
        <f t="shared" ca="1" si="177"/>
        <v>Veiklos ir palaikymo (atnaujinimo) sąnaudos 2 (privataus ir NVO sektoriaus)</v>
      </c>
      <c r="D273" t="str">
        <f t="shared" ca="1" si="178"/>
        <v>False</v>
      </c>
      <c r="E273" s="279">
        <v>1.25</v>
      </c>
      <c r="F273" s="279">
        <v>1.1000000000000001</v>
      </c>
      <c r="G273" s="279">
        <v>1</v>
      </c>
      <c r="H273" s="279">
        <v>0.9</v>
      </c>
      <c r="I273" s="279">
        <v>0.75</v>
      </c>
      <c r="J273" s="114"/>
      <c r="K273" s="114"/>
      <c r="L273" s="114">
        <v>1.25</v>
      </c>
      <c r="M273" s="114">
        <v>1.1000000000000001</v>
      </c>
      <c r="N273" s="114">
        <v>1</v>
      </c>
      <c r="O273" s="114">
        <v>0.9</v>
      </c>
      <c r="P273" s="114">
        <v>0.75</v>
      </c>
      <c r="Q273" s="114"/>
      <c r="R273" s="114"/>
      <c r="S273" s="114"/>
      <c r="T273" s="114"/>
      <c r="U273" s="114"/>
      <c r="V273" s="114"/>
      <c r="W273" s="114"/>
      <c r="X273" s="114"/>
      <c r="Y273" s="114"/>
      <c r="Z273" s="114"/>
      <c r="AA273" s="114"/>
      <c r="AB273" s="114"/>
      <c r="AC273" s="114"/>
      <c r="AD273" s="114"/>
      <c r="AE273" s="114"/>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row>
    <row r="274" spans="2:58" hidden="1">
      <c r="B274" s="160" t="s">
        <v>514</v>
      </c>
      <c r="C274" s="160" t="str">
        <f t="shared" ca="1" si="177"/>
        <v>Veiklos ir palaikymo (atnaujinimo) sąnaudos 3 (privataus ir NVO sektoriaus)</v>
      </c>
      <c r="D274" t="str">
        <f t="shared" ca="1" si="178"/>
        <v>False</v>
      </c>
      <c r="E274" s="279">
        <v>1.25</v>
      </c>
      <c r="F274" s="279">
        <v>1.1000000000000001</v>
      </c>
      <c r="G274" s="279">
        <v>1</v>
      </c>
      <c r="H274" s="279">
        <v>0.9</v>
      </c>
      <c r="I274" s="279">
        <v>0.75</v>
      </c>
      <c r="J274" s="114"/>
      <c r="K274" s="114"/>
      <c r="L274" s="114">
        <v>1.25</v>
      </c>
      <c r="M274" s="114">
        <v>1.1000000000000001</v>
      </c>
      <c r="N274" s="114">
        <v>1</v>
      </c>
      <c r="O274" s="114">
        <v>0.9</v>
      </c>
      <c r="P274" s="114">
        <v>0.75</v>
      </c>
      <c r="Q274" s="114"/>
      <c r="R274" s="114"/>
      <c r="S274" s="114"/>
      <c r="T274" s="114"/>
      <c r="U274" s="114"/>
      <c r="V274" s="114"/>
      <c r="W274" s="114"/>
      <c r="X274" s="114"/>
      <c r="Y274" s="114"/>
      <c r="Z274" s="114"/>
      <c r="AA274" s="114"/>
      <c r="AB274" s="114"/>
      <c r="AC274" s="114"/>
      <c r="AD274" s="114"/>
      <c r="AE274" s="114"/>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row>
    <row r="275" spans="2:58" hidden="1">
      <c r="B275" s="160" t="s">
        <v>505</v>
      </c>
      <c r="C275" s="160" t="str">
        <f t="shared" ca="1" si="177"/>
        <v>Veiklos 18 veiklos pajamų pokytis</v>
      </c>
      <c r="D275" t="str">
        <f t="shared" ca="1" si="178"/>
        <v>True</v>
      </c>
      <c r="E275" s="279">
        <v>0.75</v>
      </c>
      <c r="F275" s="279">
        <v>0.9</v>
      </c>
      <c r="G275" s="279">
        <v>1</v>
      </c>
      <c r="H275" s="279">
        <v>1.1000000000000001</v>
      </c>
      <c r="I275" s="279">
        <v>1.25</v>
      </c>
      <c r="J275" s="114"/>
      <c r="K275" s="114"/>
      <c r="L275" s="114">
        <v>0.75</v>
      </c>
      <c r="M275" s="114">
        <v>0.9</v>
      </c>
      <c r="N275" s="114">
        <v>1</v>
      </c>
      <c r="O275" s="114">
        <v>1.1000000000000001</v>
      </c>
      <c r="P275" s="114">
        <v>1.25</v>
      </c>
      <c r="Q275" s="114"/>
      <c r="R275" s="114"/>
      <c r="S275" s="114"/>
      <c r="T275" s="114"/>
      <c r="U275" s="114"/>
      <c r="V275" s="114"/>
      <c r="W275" s="114"/>
      <c r="X275" s="114"/>
      <c r="Y275" s="114"/>
      <c r="Z275" s="114"/>
      <c r="AA275" s="114"/>
      <c r="AB275" s="114"/>
      <c r="AC275" s="114"/>
      <c r="AD275" s="114"/>
      <c r="AE275" s="114"/>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row>
    <row r="276" spans="2:58" hidden="1">
      <c r="B276" s="160" t="s">
        <v>515</v>
      </c>
      <c r="C276" s="160" t="str">
        <f t="shared" ca="1" si="177"/>
        <v>Veiklos pajamos 2 (viešojo sektoriaus)</v>
      </c>
      <c r="D276" t="str">
        <f t="shared" ca="1" si="178"/>
        <v>False</v>
      </c>
      <c r="E276" s="279">
        <v>0.75</v>
      </c>
      <c r="F276" s="279">
        <v>0.9</v>
      </c>
      <c r="G276" s="279">
        <v>1</v>
      </c>
      <c r="H276" s="279">
        <v>1.1000000000000001</v>
      </c>
      <c r="I276" s="279">
        <v>1.25</v>
      </c>
      <c r="J276" s="114"/>
      <c r="K276" s="114"/>
      <c r="L276" s="114">
        <v>0.75</v>
      </c>
      <c r="M276" s="114">
        <v>0.9</v>
      </c>
      <c r="N276" s="114">
        <v>1</v>
      </c>
      <c r="O276" s="114">
        <v>1.1000000000000001</v>
      </c>
      <c r="P276" s="114">
        <v>1.25</v>
      </c>
      <c r="Q276" s="114"/>
      <c r="R276" s="114"/>
      <c r="S276" s="114"/>
      <c r="T276" s="114"/>
      <c r="U276" s="114"/>
      <c r="V276" s="114"/>
      <c r="W276" s="114"/>
      <c r="X276" s="114"/>
      <c r="Y276" s="114"/>
      <c r="Z276" s="114"/>
      <c r="AA276" s="114"/>
      <c r="AB276" s="114"/>
      <c r="AC276" s="114"/>
      <c r="AD276" s="114"/>
      <c r="AE276" s="114"/>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row>
    <row r="277" spans="2:58" hidden="1">
      <c r="B277" s="160" t="s">
        <v>516</v>
      </c>
      <c r="C277" s="160" t="str">
        <f t="shared" ca="1" si="177"/>
        <v>Veiklos pajamos 3 (viešojo sektoriaus)</v>
      </c>
      <c r="D277" t="str">
        <f t="shared" ca="1" si="178"/>
        <v>False</v>
      </c>
      <c r="E277" s="279">
        <v>0.75</v>
      </c>
      <c r="F277" s="279">
        <v>0.9</v>
      </c>
      <c r="G277" s="279">
        <v>1</v>
      </c>
      <c r="H277" s="279">
        <v>1.1000000000000001</v>
      </c>
      <c r="I277" s="279">
        <v>1.25</v>
      </c>
      <c r="J277" s="114"/>
      <c r="K277" s="114"/>
      <c r="L277" s="114">
        <v>0.75</v>
      </c>
      <c r="M277" s="114">
        <v>0.9</v>
      </c>
      <c r="N277" s="114">
        <v>1</v>
      </c>
      <c r="O277" s="114">
        <v>1.1000000000000001</v>
      </c>
      <c r="P277" s="114">
        <v>1.25</v>
      </c>
      <c r="Q277" s="114"/>
      <c r="R277" s="114"/>
      <c r="S277" s="114"/>
      <c r="T277" s="114"/>
      <c r="U277" s="114"/>
      <c r="V277" s="114"/>
      <c r="W277" s="114"/>
      <c r="X277" s="114"/>
      <c r="Y277" s="114"/>
      <c r="Z277" s="114"/>
      <c r="AA277" s="114"/>
      <c r="AB277" s="114"/>
      <c r="AC277" s="114"/>
      <c r="AD277" s="114"/>
      <c r="AE277" s="114"/>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row>
    <row r="278" spans="2:58" hidden="1">
      <c r="B278" s="160" t="s">
        <v>517</v>
      </c>
      <c r="C278" s="160" t="str">
        <f t="shared" ca="1" si="177"/>
        <v>Veiklos pajamos 4 (viešojo sektoriaus)</v>
      </c>
      <c r="D278" t="str">
        <f t="shared" ca="1" si="178"/>
        <v>False</v>
      </c>
      <c r="E278" s="279">
        <v>0.75</v>
      </c>
      <c r="F278" s="279">
        <v>0.9</v>
      </c>
      <c r="G278" s="279">
        <v>1</v>
      </c>
      <c r="H278" s="279">
        <v>1.1000000000000001</v>
      </c>
      <c r="I278" s="279">
        <v>1.25</v>
      </c>
      <c r="J278" s="114"/>
      <c r="K278" s="114"/>
      <c r="L278" s="114">
        <v>0.75</v>
      </c>
      <c r="M278" s="114">
        <v>0.9</v>
      </c>
      <c r="N278" s="114">
        <v>1</v>
      </c>
      <c r="O278" s="114">
        <v>1.1000000000000001</v>
      </c>
      <c r="P278" s="114">
        <v>1.25</v>
      </c>
      <c r="Q278" s="114"/>
      <c r="R278" s="114"/>
      <c r="S278" s="114"/>
      <c r="T278" s="114"/>
      <c r="U278" s="114"/>
      <c r="V278" s="114"/>
      <c r="W278" s="114"/>
      <c r="X278" s="114"/>
      <c r="Y278" s="114"/>
      <c r="Z278" s="114"/>
      <c r="AA278" s="114"/>
      <c r="AB278" s="114"/>
      <c r="AC278" s="114"/>
      <c r="AD278" s="114"/>
      <c r="AE278" s="114"/>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row>
    <row r="279" spans="2:58" hidden="1">
      <c r="B279" s="160" t="s">
        <v>518</v>
      </c>
      <c r="C279" s="160" t="str">
        <f t="shared" ca="1" si="177"/>
        <v>Veiklos pajamos 5 (viešojo sektoriaus)</v>
      </c>
      <c r="D279" t="str">
        <f t="shared" ca="1" si="178"/>
        <v>False</v>
      </c>
      <c r="E279" s="279">
        <v>0.75</v>
      </c>
      <c r="F279" s="279">
        <v>0.9</v>
      </c>
      <c r="G279" s="279">
        <v>1</v>
      </c>
      <c r="H279" s="279">
        <v>1.1000000000000001</v>
      </c>
      <c r="I279" s="279">
        <v>1.25</v>
      </c>
      <c r="J279" s="114"/>
      <c r="K279" s="114"/>
      <c r="L279" s="114">
        <v>0.75</v>
      </c>
      <c r="M279" s="114">
        <v>0.9</v>
      </c>
      <c r="N279" s="114">
        <v>1</v>
      </c>
      <c r="O279" s="114">
        <v>1.1000000000000001</v>
      </c>
      <c r="P279" s="114">
        <v>1.25</v>
      </c>
      <c r="Q279" s="114"/>
      <c r="R279" s="114"/>
      <c r="S279" s="114"/>
      <c r="T279" s="114"/>
      <c r="U279" s="114"/>
      <c r="V279" s="114"/>
      <c r="W279" s="114"/>
      <c r="X279" s="114"/>
      <c r="Y279" s="114"/>
      <c r="Z279" s="114"/>
      <c r="AA279" s="114"/>
      <c r="AB279" s="114"/>
      <c r="AC279" s="114"/>
      <c r="AD279" s="114"/>
      <c r="AE279" s="114"/>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row>
    <row r="280" spans="2:58" hidden="1">
      <c r="B280" s="160" t="s">
        <v>519</v>
      </c>
      <c r="C280" s="160" t="str">
        <f t="shared" ca="1" si="177"/>
        <v>Veiklos pajamos 6 (viešojo sektoriaus)</v>
      </c>
      <c r="D280" t="str">
        <f t="shared" ca="1" si="178"/>
        <v>False</v>
      </c>
      <c r="E280" s="279">
        <v>0.75</v>
      </c>
      <c r="F280" s="279">
        <v>0.9</v>
      </c>
      <c r="G280" s="279">
        <v>1</v>
      </c>
      <c r="H280" s="279">
        <v>1.1000000000000001</v>
      </c>
      <c r="I280" s="279">
        <v>1.25</v>
      </c>
      <c r="J280" s="114"/>
      <c r="K280" s="114"/>
      <c r="L280" s="114">
        <v>0.75</v>
      </c>
      <c r="M280" s="114">
        <v>0.9</v>
      </c>
      <c r="N280" s="114">
        <v>1</v>
      </c>
      <c r="O280" s="114">
        <v>1.1000000000000001</v>
      </c>
      <c r="P280" s="114">
        <v>1.25</v>
      </c>
      <c r="Q280" s="114"/>
      <c r="R280" s="114"/>
      <c r="S280" s="114"/>
      <c r="T280" s="114"/>
      <c r="U280" s="114"/>
      <c r="V280" s="114"/>
      <c r="W280" s="114"/>
      <c r="X280" s="114"/>
      <c r="Y280" s="114"/>
      <c r="Z280" s="114"/>
      <c r="AA280" s="114"/>
      <c r="AB280" s="114"/>
      <c r="AC280" s="114"/>
      <c r="AD280" s="114"/>
      <c r="AE280" s="114"/>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row>
    <row r="281" spans="2:58" hidden="1">
      <c r="B281" s="160" t="s">
        <v>520</v>
      </c>
      <c r="C281" s="160" t="str">
        <f t="shared" ca="1" si="177"/>
        <v>Veiklos pajamos 1 (privataus ir NVO sektoriaus)</v>
      </c>
      <c r="D281" t="str">
        <f t="shared" ca="1" si="178"/>
        <v>False</v>
      </c>
      <c r="E281" s="279">
        <v>0.75</v>
      </c>
      <c r="F281" s="279">
        <v>0.9</v>
      </c>
      <c r="G281" s="279">
        <v>1</v>
      </c>
      <c r="H281" s="279">
        <v>1.1000000000000001</v>
      </c>
      <c r="I281" s="279">
        <v>1.25</v>
      </c>
      <c r="J281" s="114"/>
      <c r="K281" s="114"/>
      <c r="L281" s="114">
        <v>0.75</v>
      </c>
      <c r="M281" s="114">
        <v>0.9</v>
      </c>
      <c r="N281" s="114">
        <v>1</v>
      </c>
      <c r="O281" s="114">
        <v>1.1000000000000001</v>
      </c>
      <c r="P281" s="114">
        <v>1.25</v>
      </c>
      <c r="Q281" s="114"/>
      <c r="R281" s="114"/>
      <c r="S281" s="114"/>
      <c r="T281" s="114"/>
      <c r="U281" s="114"/>
      <c r="V281" s="114"/>
      <c r="W281" s="114"/>
      <c r="X281" s="114"/>
      <c r="Y281" s="114"/>
      <c r="Z281" s="114"/>
      <c r="AA281" s="114"/>
      <c r="AB281" s="114"/>
      <c r="AC281" s="114"/>
      <c r="AD281" s="114"/>
      <c r="AE281" s="114"/>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row>
    <row r="282" spans="2:58" hidden="1">
      <c r="B282" s="160" t="s">
        <v>521</v>
      </c>
      <c r="C282" s="160" t="str">
        <f t="shared" ca="1" si="177"/>
        <v>Veiklos pajamos 2 (privataus ir NVO sektoriaus)</v>
      </c>
      <c r="D282" t="str">
        <f t="shared" ca="1" si="178"/>
        <v>False</v>
      </c>
      <c r="E282" s="279">
        <v>0.75</v>
      </c>
      <c r="F282" s="279">
        <v>0.9</v>
      </c>
      <c r="G282" s="279">
        <v>1</v>
      </c>
      <c r="H282" s="279">
        <v>1.1000000000000001</v>
      </c>
      <c r="I282" s="279">
        <v>1.25</v>
      </c>
      <c r="J282" s="114"/>
      <c r="K282" s="114"/>
      <c r="L282" s="114">
        <v>0.75</v>
      </c>
      <c r="M282" s="114">
        <v>0.9</v>
      </c>
      <c r="N282" s="114">
        <v>1</v>
      </c>
      <c r="O282" s="114">
        <v>1.1000000000000001</v>
      </c>
      <c r="P282" s="114">
        <v>1.25</v>
      </c>
      <c r="Q282" s="114"/>
      <c r="R282" s="114"/>
      <c r="S282" s="114"/>
      <c r="T282" s="114"/>
      <c r="U282" s="114"/>
      <c r="V282" s="114"/>
      <c r="W282" s="114"/>
      <c r="X282" s="114"/>
      <c r="Y282" s="114"/>
      <c r="Z282" s="114"/>
      <c r="AA282" s="114"/>
      <c r="AB282" s="114"/>
      <c r="AC282" s="114"/>
      <c r="AD282" s="114"/>
      <c r="AE282" s="114"/>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row>
    <row r="283" spans="2:58" hidden="1">
      <c r="B283" s="160" t="s">
        <v>522</v>
      </c>
      <c r="C283" s="160" t="str">
        <f t="shared" ca="1" si="177"/>
        <v>Veiklos pajamos 3 (privataus ir NVO sektoriaus)</v>
      </c>
      <c r="D283" t="str">
        <f t="shared" ca="1" si="178"/>
        <v>False</v>
      </c>
      <c r="E283" s="279">
        <v>0.75</v>
      </c>
      <c r="F283" s="279">
        <v>0.9</v>
      </c>
      <c r="G283" s="279">
        <v>1</v>
      </c>
      <c r="H283" s="279">
        <v>1.1000000000000001</v>
      </c>
      <c r="I283" s="279">
        <v>1.25</v>
      </c>
      <c r="J283" s="114"/>
      <c r="K283" s="114"/>
      <c r="L283" s="114">
        <v>0.75</v>
      </c>
      <c r="M283" s="114">
        <v>0.9</v>
      </c>
      <c r="N283" s="114">
        <v>1</v>
      </c>
      <c r="O283" s="114">
        <v>1.1000000000000001</v>
      </c>
      <c r="P283" s="114">
        <v>1.25</v>
      </c>
      <c r="Q283" s="114"/>
      <c r="R283" s="114"/>
      <c r="S283" s="114"/>
      <c r="T283" s="114"/>
      <c r="U283" s="114"/>
      <c r="V283" s="114"/>
      <c r="W283" s="114"/>
      <c r="X283" s="114"/>
      <c r="Y283" s="114"/>
      <c r="Z283" s="114"/>
      <c r="AA283" s="114"/>
      <c r="AB283" s="114"/>
      <c r="AC283" s="114"/>
      <c r="AD283" s="114"/>
      <c r="AE283" s="114"/>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row>
    <row r="284" spans="2:58" hidden="1">
      <c r="B284" s="160" t="s">
        <v>193</v>
      </c>
      <c r="C284" s="160" t="str">
        <f t="shared" ca="1" si="177"/>
        <v>MOKESTINĖS PAJAMOS</v>
      </c>
      <c r="D284" t="str">
        <f t="shared" ca="1" si="178"/>
        <v>False</v>
      </c>
      <c r="E284" s="279">
        <v>0.75</v>
      </c>
      <c r="F284" s="279">
        <v>0.9</v>
      </c>
      <c r="G284" s="279">
        <v>1</v>
      </c>
      <c r="H284" s="279">
        <v>1.1000000000000001</v>
      </c>
      <c r="I284" s="279">
        <v>1.25</v>
      </c>
      <c r="J284" s="114"/>
      <c r="K284" s="114"/>
      <c r="L284" s="114">
        <v>0.75</v>
      </c>
      <c r="M284" s="114">
        <v>0.9</v>
      </c>
      <c r="N284" s="114">
        <v>1</v>
      </c>
      <c r="O284" s="114">
        <v>1.1000000000000001</v>
      </c>
      <c r="P284" s="114">
        <v>1.25</v>
      </c>
      <c r="Q284" s="114"/>
      <c r="R284" s="114"/>
      <c r="S284" s="114"/>
      <c r="T284" s="114"/>
      <c r="U284" s="114"/>
      <c r="V284" s="114"/>
      <c r="W284" s="114"/>
      <c r="X284" s="114"/>
      <c r="Y284" s="114"/>
      <c r="Z284" s="114"/>
      <c r="AA284" s="114"/>
      <c r="AB284" s="114"/>
      <c r="AC284" s="114"/>
      <c r="AD284" s="114"/>
      <c r="AE284" s="114"/>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row>
    <row r="285" spans="2:58" hidden="1">
      <c r="B285" s="160" t="s">
        <v>203</v>
      </c>
      <c r="C285" s="160" t="str">
        <f t="shared" ca="1" si="177"/>
        <v>SIEKIAMAS REZULTATAS: Elektros energijos, pagamintos iš AEI dalis, palyginti su bendruoju elektros energijos suvartojimu, sudaro 50% 2050 m. , matavimo vienetas: %</v>
      </c>
      <c r="D285" t="str">
        <f t="shared" ca="1" si="178"/>
        <v>True</v>
      </c>
      <c r="E285" s="279">
        <v>0.75</v>
      </c>
      <c r="F285" s="279">
        <v>0.9</v>
      </c>
      <c r="G285" s="279">
        <v>1</v>
      </c>
      <c r="H285" s="279">
        <v>1.1000000000000001</v>
      </c>
      <c r="I285" s="279">
        <v>1.25</v>
      </c>
      <c r="J285" s="114"/>
      <c r="K285" s="114"/>
      <c r="L285" s="114">
        <v>0.75</v>
      </c>
      <c r="M285" s="114">
        <v>0.9</v>
      </c>
      <c r="N285" s="114">
        <v>1</v>
      </c>
      <c r="O285" s="114">
        <v>1.1000000000000001</v>
      </c>
      <c r="P285" s="114">
        <v>1.25</v>
      </c>
      <c r="Q285" s="114"/>
      <c r="R285" s="114"/>
      <c r="S285" s="114"/>
      <c r="T285" s="114"/>
      <c r="U285" s="114"/>
      <c r="V285" s="114"/>
      <c r="W285" s="114"/>
      <c r="X285" s="114"/>
      <c r="Y285" s="114"/>
      <c r="Z285" s="114"/>
      <c r="AA285" s="114"/>
      <c r="AB285" s="114"/>
      <c r="AC285" s="114"/>
      <c r="AD285" s="114"/>
      <c r="AE285" s="114"/>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row>
    <row r="286" spans="2:58" hidden="1">
      <c r="B286" s="160" t="s">
        <v>379</v>
      </c>
      <c r="C286" s="160" t="str">
        <f t="shared" ca="1" si="177"/>
        <v>Elektros energijos tiekimo sistemos patikimumo padidėjimas</v>
      </c>
      <c r="D286" t="str">
        <f t="shared" ca="1" si="178"/>
        <v>True</v>
      </c>
      <c r="E286" s="279">
        <v>0.75</v>
      </c>
      <c r="F286" s="279">
        <v>0.9</v>
      </c>
      <c r="G286" s="279">
        <v>1</v>
      </c>
      <c r="H286" s="279">
        <v>1.1000000000000001</v>
      </c>
      <c r="I286" s="279">
        <v>1.25</v>
      </c>
      <c r="J286" s="114"/>
      <c r="K286" s="114"/>
      <c r="L286" s="114">
        <v>0.75</v>
      </c>
      <c r="M286" s="114">
        <v>0.9</v>
      </c>
      <c r="N286" s="114">
        <v>1</v>
      </c>
      <c r="O286" s="114">
        <v>1.1000000000000001</v>
      </c>
      <c r="P286" s="114">
        <v>1.25</v>
      </c>
      <c r="Q286" s="114"/>
      <c r="R286" s="114"/>
      <c r="S286" s="114"/>
      <c r="T286" s="114"/>
      <c r="U286" s="114"/>
      <c r="V286" s="114"/>
      <c r="W286" s="114"/>
      <c r="X286" s="114"/>
      <c r="Y286" s="114"/>
      <c r="Z286" s="114"/>
      <c r="AA286" s="114"/>
      <c r="AB286" s="114"/>
      <c r="AC286" s="114"/>
      <c r="AD286" s="114"/>
      <c r="AE286" s="114"/>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row>
    <row r="287" spans="2:58" hidden="1">
      <c r="B287" s="160" t="s">
        <v>380</v>
      </c>
      <c r="C287" s="160" t="str">
        <f t="shared" ca="1" si="177"/>
        <v>ŠESD emisijos sumažėjimas</v>
      </c>
      <c r="D287" t="str">
        <f t="shared" ca="1" si="178"/>
        <v>True</v>
      </c>
      <c r="E287" s="279">
        <v>0.75</v>
      </c>
      <c r="F287" s="279">
        <v>0.9</v>
      </c>
      <c r="G287" s="279">
        <v>1</v>
      </c>
      <c r="H287" s="279">
        <v>1.1000000000000001</v>
      </c>
      <c r="I287" s="279">
        <v>1.25</v>
      </c>
      <c r="J287" s="114"/>
      <c r="K287" s="114"/>
      <c r="L287" s="114">
        <v>0.75</v>
      </c>
      <c r="M287" s="114">
        <v>0.9</v>
      </c>
      <c r="N287" s="114">
        <v>1</v>
      </c>
      <c r="O287" s="114">
        <v>1.1000000000000001</v>
      </c>
      <c r="P287" s="114">
        <v>1.25</v>
      </c>
      <c r="Q287" s="114"/>
      <c r="R287" s="114"/>
      <c r="S287" s="114"/>
      <c r="T287" s="114"/>
      <c r="U287" s="114"/>
      <c r="V287" s="114"/>
      <c r="W287" s="114"/>
      <c r="X287" s="114"/>
      <c r="Y287" s="114"/>
      <c r="Z287" s="114"/>
      <c r="AA287" s="114"/>
      <c r="AB287" s="114"/>
      <c r="AC287" s="114"/>
      <c r="AD287" s="114"/>
      <c r="AE287" s="114"/>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row>
    <row r="288" spans="2:58" hidden="1">
      <c r="B288" s="160" t="s">
        <v>381</v>
      </c>
      <c r="C288" s="160">
        <f t="shared" ca="1" si="177"/>
        <v>0</v>
      </c>
      <c r="D288" t="str">
        <f t="shared" ca="1" si="178"/>
        <v>False</v>
      </c>
      <c r="E288" s="279">
        <v>0.75</v>
      </c>
      <c r="F288" s="279">
        <v>0.9</v>
      </c>
      <c r="G288" s="279">
        <v>1</v>
      </c>
      <c r="H288" s="279">
        <v>1.1000000000000001</v>
      </c>
      <c r="I288" s="279">
        <v>1.25</v>
      </c>
      <c r="J288" s="114"/>
      <c r="K288" s="114"/>
      <c r="L288" s="114">
        <v>0.75</v>
      </c>
      <c r="M288" s="114">
        <v>0.9</v>
      </c>
      <c r="N288" s="114">
        <v>1</v>
      </c>
      <c r="O288" s="114">
        <v>1.1000000000000001</v>
      </c>
      <c r="P288" s="114">
        <v>1.25</v>
      </c>
      <c r="Q288" s="114"/>
      <c r="R288" s="114"/>
      <c r="S288" s="114"/>
      <c r="T288" s="114"/>
      <c r="U288" s="114"/>
      <c r="V288" s="114"/>
      <c r="W288" s="114"/>
      <c r="X288" s="114"/>
      <c r="Y288" s="114"/>
      <c r="Z288" s="114"/>
      <c r="AA288" s="114"/>
      <c r="AB288" s="114"/>
      <c r="AC288" s="114"/>
      <c r="AD288" s="114"/>
      <c r="AE288" s="114"/>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row>
    <row r="289" spans="2:58" hidden="1">
      <c r="B289" s="160" t="s">
        <v>382</v>
      </c>
      <c r="C289" s="160">
        <f t="shared" ca="1" si="177"/>
        <v>0</v>
      </c>
      <c r="D289" t="str">
        <f t="shared" ca="1" si="178"/>
        <v>False</v>
      </c>
      <c r="E289" s="279">
        <v>0.75</v>
      </c>
      <c r="F289" s="279">
        <v>0.9</v>
      </c>
      <c r="G289" s="279">
        <v>1</v>
      </c>
      <c r="H289" s="279">
        <v>1.1000000000000001</v>
      </c>
      <c r="I289" s="279">
        <v>1.25</v>
      </c>
      <c r="J289" s="114"/>
      <c r="K289" s="114"/>
      <c r="L289" s="114">
        <v>0.75</v>
      </c>
      <c r="M289" s="114">
        <v>0.9</v>
      </c>
      <c r="N289" s="114">
        <v>1</v>
      </c>
      <c r="O289" s="114">
        <v>1.1000000000000001</v>
      </c>
      <c r="P289" s="114">
        <v>1.25</v>
      </c>
      <c r="Q289" s="114"/>
      <c r="R289" s="114"/>
      <c r="S289" s="114"/>
      <c r="T289" s="114"/>
      <c r="U289" s="114"/>
      <c r="V289" s="114"/>
      <c r="W289" s="114"/>
      <c r="X289" s="114"/>
      <c r="Y289" s="114"/>
      <c r="Z289" s="114"/>
      <c r="AA289" s="114"/>
      <c r="AB289" s="114"/>
      <c r="AC289" s="114"/>
      <c r="AD289" s="114"/>
      <c r="AE289" s="114"/>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row>
    <row r="290" spans="2:58" hidden="1">
      <c r="B290" s="160" t="s">
        <v>383</v>
      </c>
      <c r="C290" s="160">
        <f t="shared" ca="1" si="177"/>
        <v>0</v>
      </c>
      <c r="D290" t="str">
        <f t="shared" ca="1" si="178"/>
        <v>False</v>
      </c>
      <c r="E290" s="279">
        <v>0.75</v>
      </c>
      <c r="F290" s="279">
        <v>0.9</v>
      </c>
      <c r="G290" s="279">
        <v>1</v>
      </c>
      <c r="H290" s="279">
        <v>1.1000000000000001</v>
      </c>
      <c r="I290" s="279">
        <v>1.25</v>
      </c>
      <c r="J290" s="114"/>
      <c r="K290" s="114"/>
      <c r="L290" s="114">
        <v>0.75</v>
      </c>
      <c r="M290" s="114">
        <v>0.9</v>
      </c>
      <c r="N290" s="114">
        <v>1</v>
      </c>
      <c r="O290" s="114">
        <v>1.1000000000000001</v>
      </c>
      <c r="P290" s="114">
        <v>1.25</v>
      </c>
      <c r="Q290" s="114"/>
      <c r="R290" s="114"/>
      <c r="S290" s="114"/>
      <c r="T290" s="114"/>
      <c r="U290" s="114"/>
      <c r="V290" s="114"/>
      <c r="W290" s="114"/>
      <c r="X290" s="114"/>
      <c r="Y290" s="114"/>
      <c r="Z290" s="114"/>
      <c r="AA290" s="114"/>
      <c r="AB290" s="114"/>
      <c r="AC290" s="114"/>
      <c r="AD290" s="114"/>
      <c r="AE290" s="114"/>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row>
    <row r="291" spans="2:58" hidden="1">
      <c r="B291" s="160" t="s">
        <v>384</v>
      </c>
      <c r="C291" s="160">
        <f t="shared" ca="1" si="177"/>
        <v>0</v>
      </c>
      <c r="D291" t="str">
        <f t="shared" ca="1" si="178"/>
        <v>False</v>
      </c>
      <c r="E291" s="279">
        <v>0.75</v>
      </c>
      <c r="F291" s="279">
        <v>0.9</v>
      </c>
      <c r="G291" s="279">
        <v>1</v>
      </c>
      <c r="H291" s="279">
        <v>1.1000000000000001</v>
      </c>
      <c r="I291" s="279">
        <v>1.25</v>
      </c>
      <c r="J291" s="114"/>
      <c r="K291" s="114"/>
      <c r="L291" s="114">
        <v>0.75</v>
      </c>
      <c r="M291" s="114">
        <v>0.9</v>
      </c>
      <c r="N291" s="114">
        <v>1</v>
      </c>
      <c r="O291" s="114">
        <v>1.1000000000000001</v>
      </c>
      <c r="P291" s="114">
        <v>1.25</v>
      </c>
      <c r="Q291" s="114"/>
      <c r="R291" s="114"/>
      <c r="S291" s="114"/>
      <c r="T291" s="114"/>
      <c r="U291" s="114"/>
      <c r="V291" s="114"/>
      <c r="W291" s="114"/>
      <c r="X291" s="114"/>
      <c r="Y291" s="114"/>
      <c r="Z291" s="114"/>
      <c r="AA291" s="114"/>
      <c r="AB291" s="114"/>
      <c r="AC291" s="114"/>
      <c r="AD291" s="114"/>
      <c r="AE291" s="114"/>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row>
    <row r="292" spans="2:58" hidden="1">
      <c r="B292" s="160" t="s">
        <v>385</v>
      </c>
      <c r="C292" s="160">
        <f t="shared" ca="1" si="177"/>
        <v>0</v>
      </c>
      <c r="D292" t="str">
        <f t="shared" ca="1" si="178"/>
        <v>False</v>
      </c>
      <c r="E292" s="279">
        <v>0.75</v>
      </c>
      <c r="F292" s="279">
        <v>0.9</v>
      </c>
      <c r="G292" s="279">
        <v>1</v>
      </c>
      <c r="H292" s="279">
        <v>1.1000000000000001</v>
      </c>
      <c r="I292" s="279">
        <v>1.25</v>
      </c>
      <c r="J292" s="114"/>
      <c r="K292" s="114"/>
      <c r="L292" s="114">
        <v>0.75</v>
      </c>
      <c r="M292" s="114">
        <v>0.9</v>
      </c>
      <c r="N292" s="114">
        <v>1</v>
      </c>
      <c r="O292" s="114">
        <v>1.1000000000000001</v>
      </c>
      <c r="P292" s="114">
        <v>1.25</v>
      </c>
      <c r="Q292" s="114"/>
      <c r="R292" s="114"/>
      <c r="S292" s="114"/>
      <c r="T292" s="114"/>
      <c r="U292" s="114"/>
      <c r="V292" s="114"/>
      <c r="W292" s="114"/>
      <c r="X292" s="114"/>
      <c r="Y292" s="114"/>
      <c r="Z292" s="114"/>
      <c r="AA292" s="114"/>
      <c r="AB292" s="114"/>
      <c r="AC292" s="114"/>
      <c r="AD292" s="114"/>
      <c r="AE292" s="114"/>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row>
    <row r="293" spans="2:58" hidden="1">
      <c r="B293" s="160" t="s">
        <v>386</v>
      </c>
      <c r="C293" s="160">
        <f t="shared" ca="1" si="177"/>
        <v>0</v>
      </c>
      <c r="D293" t="str">
        <f t="shared" ca="1" si="178"/>
        <v>False</v>
      </c>
      <c r="E293" s="279">
        <v>1.25</v>
      </c>
      <c r="F293" s="279">
        <v>1.1000000000000001</v>
      </c>
      <c r="G293" s="279">
        <v>1</v>
      </c>
      <c r="H293" s="279">
        <v>0.9</v>
      </c>
      <c r="I293" s="279">
        <v>0.75</v>
      </c>
      <c r="J293" s="114"/>
      <c r="K293" s="114"/>
      <c r="L293" s="114">
        <v>1.25</v>
      </c>
      <c r="M293" s="114">
        <v>1.1000000000000001</v>
      </c>
      <c r="N293" s="114">
        <v>1</v>
      </c>
      <c r="O293" s="114">
        <v>0.9</v>
      </c>
      <c r="P293" s="114">
        <v>0.75</v>
      </c>
      <c r="Q293" s="114"/>
      <c r="R293" s="114"/>
      <c r="S293" s="114"/>
      <c r="T293" s="114"/>
      <c r="U293" s="114"/>
      <c r="V293" s="114"/>
      <c r="W293" s="114"/>
      <c r="X293" s="114"/>
      <c r="Y293" s="114"/>
      <c r="Z293" s="114"/>
      <c r="AA293" s="114"/>
      <c r="AB293" s="114"/>
      <c r="AC293" s="114"/>
      <c r="AD293" s="114"/>
      <c r="AE293" s="114"/>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row>
    <row r="294" spans="2:58" hidden="1">
      <c r="B294" s="160" t="s">
        <v>387</v>
      </c>
      <c r="C294" s="160" t="str">
        <f t="shared" ca="1" si="177"/>
        <v/>
      </c>
      <c r="D294" t="str">
        <f t="shared" ca="1" si="178"/>
        <v>False</v>
      </c>
      <c r="E294" s="279">
        <v>1.25</v>
      </c>
      <c r="F294" s="279">
        <v>1.1000000000000001</v>
      </c>
      <c r="G294" s="279">
        <v>1</v>
      </c>
      <c r="H294" s="279">
        <v>0.9</v>
      </c>
      <c r="I294" s="279">
        <v>0.75</v>
      </c>
      <c r="J294" s="114"/>
      <c r="K294" s="114"/>
      <c r="L294" s="114">
        <v>1.25</v>
      </c>
      <c r="M294" s="114">
        <v>1.1000000000000001</v>
      </c>
      <c r="N294" s="114">
        <v>1</v>
      </c>
      <c r="O294" s="114">
        <v>0.9</v>
      </c>
      <c r="P294" s="114">
        <v>0.75</v>
      </c>
      <c r="Q294" s="114"/>
      <c r="R294" s="114"/>
      <c r="S294" s="114"/>
      <c r="T294" s="114"/>
      <c r="U294" s="114"/>
      <c r="V294" s="114"/>
      <c r="W294" s="114"/>
      <c r="X294" s="114"/>
      <c r="Y294" s="114"/>
      <c r="Z294" s="114"/>
      <c r="AA294" s="114"/>
      <c r="AB294" s="114"/>
      <c r="AC294" s="114"/>
      <c r="AD294" s="114"/>
      <c r="AE294" s="114"/>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row>
    <row r="295" spans="2:58" hidden="1">
      <c r="B295" s="160" t="s">
        <v>388</v>
      </c>
      <c r="C295" s="160" t="str">
        <f t="shared" ca="1" si="177"/>
        <v/>
      </c>
      <c r="D295" t="str">
        <f t="shared" ca="1" si="178"/>
        <v>False</v>
      </c>
      <c r="E295" s="279">
        <v>1.25</v>
      </c>
      <c r="F295" s="279">
        <v>1.1000000000000001</v>
      </c>
      <c r="G295" s="279">
        <v>1</v>
      </c>
      <c r="H295" s="279">
        <v>0.9</v>
      </c>
      <c r="I295" s="279">
        <v>0.75</v>
      </c>
      <c r="J295" s="114"/>
      <c r="K295" s="114"/>
      <c r="L295" s="114">
        <v>1.25</v>
      </c>
      <c r="M295" s="114">
        <v>1.1000000000000001</v>
      </c>
      <c r="N295" s="114">
        <v>1</v>
      </c>
      <c r="O295" s="114">
        <v>0.9</v>
      </c>
      <c r="P295" s="114">
        <v>0.75</v>
      </c>
      <c r="Q295" s="114"/>
      <c r="R295" s="114"/>
      <c r="S295" s="114"/>
      <c r="T295" s="114"/>
      <c r="U295" s="114"/>
      <c r="V295" s="114"/>
      <c r="W295" s="114"/>
      <c r="X295" s="114"/>
      <c r="Y295" s="114"/>
      <c r="Z295" s="114"/>
      <c r="AA295" s="114"/>
      <c r="AB295" s="114"/>
      <c r="AC295" s="114"/>
      <c r="AD295" s="114"/>
      <c r="AE295" s="114"/>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row>
    <row r="296" spans="2:58"/>
    <row r="297" spans="2:58">
      <c r="B297" s="100"/>
      <c r="C297" s="16" t="s">
        <v>403</v>
      </c>
      <c r="E297" s="100"/>
      <c r="F297" s="101"/>
      <c r="G297" s="101"/>
      <c r="H297" s="101"/>
      <c r="I297" s="101"/>
      <c r="J297" s="101"/>
      <c r="K297" s="101"/>
      <c r="L297" s="115"/>
    </row>
    <row r="298" spans="2:58">
      <c r="B298" s="101"/>
      <c r="C298" s="272" t="s">
        <v>404</v>
      </c>
      <c r="E298" s="277" t="s">
        <v>398</v>
      </c>
      <c r="F298" s="277" t="s">
        <v>399</v>
      </c>
      <c r="G298" s="277" t="s">
        <v>400</v>
      </c>
      <c r="H298" s="277" t="s">
        <v>401</v>
      </c>
      <c r="I298" s="277" t="s">
        <v>402</v>
      </c>
      <c r="J298" s="120"/>
      <c r="K298" s="120"/>
      <c r="L298" s="120"/>
      <c r="M298" s="120"/>
      <c r="N298" s="120"/>
    </row>
    <row r="299" spans="2:58">
      <c r="C299" s="274" t="s">
        <v>295</v>
      </c>
      <c r="D299" s="160"/>
      <c r="E299" s="280" t="s">
        <v>302</v>
      </c>
      <c r="F299" s="280" t="s">
        <v>302</v>
      </c>
      <c r="G299" s="280" t="s">
        <v>302</v>
      </c>
      <c r="H299" s="280" t="s">
        <v>302</v>
      </c>
      <c r="I299" s="280" t="s">
        <v>302</v>
      </c>
    </row>
    <row r="300" spans="2:58">
      <c r="C300" s="274" t="s">
        <v>296</v>
      </c>
      <c r="D300" s="160"/>
      <c r="E300" s="280" t="s">
        <v>302</v>
      </c>
      <c r="F300" s="280" t="s">
        <v>302</v>
      </c>
      <c r="G300" s="280" t="s">
        <v>302</v>
      </c>
      <c r="H300" s="280" t="s">
        <v>302</v>
      </c>
      <c r="I300" s="280" t="s">
        <v>302</v>
      </c>
    </row>
    <row r="301" spans="2:58">
      <c r="C301" s="274" t="s">
        <v>297</v>
      </c>
      <c r="D301" s="160"/>
      <c r="E301" s="280" t="s">
        <v>302</v>
      </c>
      <c r="F301" s="280" t="s">
        <v>302</v>
      </c>
      <c r="G301" s="280" t="s">
        <v>302</v>
      </c>
      <c r="H301" s="280" t="s">
        <v>302</v>
      </c>
      <c r="I301" s="280" t="s">
        <v>302</v>
      </c>
      <c r="K301" t="s">
        <v>122</v>
      </c>
    </row>
    <row r="302" spans="2:58">
      <c r="C302" s="274" t="s">
        <v>239</v>
      </c>
      <c r="D302" s="160"/>
      <c r="E302" s="280" t="s">
        <v>302</v>
      </c>
      <c r="F302" s="280" t="s">
        <v>302</v>
      </c>
      <c r="G302" s="280" t="s">
        <v>302</v>
      </c>
      <c r="H302" s="280" t="s">
        <v>302</v>
      </c>
      <c r="I302" s="280" t="s">
        <v>302</v>
      </c>
      <c r="N302" t="s">
        <v>122</v>
      </c>
    </row>
    <row r="303" spans="2:58">
      <c r="C303" s="274" t="s">
        <v>292</v>
      </c>
      <c r="D303" s="160"/>
      <c r="E303" s="280" t="s">
        <v>302</v>
      </c>
      <c r="F303" s="280" t="s">
        <v>302</v>
      </c>
      <c r="G303" s="280" t="s">
        <v>302</v>
      </c>
      <c r="H303" s="280" t="s">
        <v>302</v>
      </c>
      <c r="I303" s="280" t="s">
        <v>302</v>
      </c>
      <c r="Q303" t="s">
        <v>122</v>
      </c>
    </row>
    <row r="304" spans="2:58">
      <c r="C304" s="274" t="s">
        <v>275</v>
      </c>
      <c r="D304" s="160"/>
      <c r="E304" s="280" t="s">
        <v>302</v>
      </c>
      <c r="F304" s="280" t="s">
        <v>302</v>
      </c>
      <c r="G304" s="280" t="s">
        <v>302</v>
      </c>
      <c r="H304" s="280" t="s">
        <v>302</v>
      </c>
      <c r="I304" s="280" t="s">
        <v>302</v>
      </c>
    </row>
    <row r="305" spans="3:9">
      <c r="C305" s="274" t="s">
        <v>298</v>
      </c>
      <c r="D305" s="160"/>
      <c r="E305" s="280" t="s">
        <v>302</v>
      </c>
      <c r="F305" s="280" t="s">
        <v>302</v>
      </c>
      <c r="G305" s="280" t="s">
        <v>302</v>
      </c>
      <c r="H305" s="280" t="s">
        <v>302</v>
      </c>
      <c r="I305" s="280" t="s">
        <v>302</v>
      </c>
    </row>
    <row r="306" spans="3:9">
      <c r="C306" s="274" t="s">
        <v>299</v>
      </c>
      <c r="D306" s="160"/>
      <c r="E306" s="280" t="s">
        <v>302</v>
      </c>
      <c r="F306" s="280" t="s">
        <v>302</v>
      </c>
      <c r="G306" s="280" t="s">
        <v>302</v>
      </c>
      <c r="H306" s="280" t="s">
        <v>302</v>
      </c>
      <c r="I306" s="280" t="s">
        <v>302</v>
      </c>
    </row>
    <row r="307" spans="3:9">
      <c r="C307" s="274" t="s">
        <v>300</v>
      </c>
      <c r="D307" s="160"/>
      <c r="E307" s="280" t="s">
        <v>302</v>
      </c>
      <c r="F307" s="280" t="s">
        <v>302</v>
      </c>
      <c r="G307" s="280" t="s">
        <v>302</v>
      </c>
      <c r="H307" s="280" t="s">
        <v>302</v>
      </c>
      <c r="I307" s="280" t="s">
        <v>302</v>
      </c>
    </row>
    <row r="308" spans="3:9"/>
  </sheetData>
  <sheetProtection algorithmName="SHA-512" hashValue="U0ACRRH6zY6sbwHy0/XRu+3XzMahmwUACqgYkVRtt5LItJho8R8ozs8krHFQxHI5acYMPtbRlWFJPN1CJOHmIQ==" saltValue="QmzwPgq3MK1LFAKLPWTPlQ==" spinCount="100000" sheet="1" objects="1" scenarios="1"/>
  <mergeCells count="14">
    <mergeCell ref="C166:E166"/>
    <mergeCell ref="C167:F167"/>
    <mergeCell ref="C160:E160"/>
    <mergeCell ref="C161:E161"/>
    <mergeCell ref="C162:F162"/>
    <mergeCell ref="C163:E163"/>
    <mergeCell ref="C164:E164"/>
    <mergeCell ref="C165:E165"/>
    <mergeCell ref="C159:E159"/>
    <mergeCell ref="F5:G5"/>
    <mergeCell ref="C155:F155"/>
    <mergeCell ref="C156:E156"/>
    <mergeCell ref="C157:E157"/>
    <mergeCell ref="C158:E158"/>
  </mergeCells>
  <conditionalFormatting sqref="E299:E404">
    <cfRule type="expression" dxfId="11" priority="15">
      <formula>$E299="Taip"</formula>
    </cfRule>
  </conditionalFormatting>
  <conditionalFormatting sqref="E168:F176">
    <cfRule type="containsText" dxfId="10" priority="16" operator="containsText" text="Įveskite">
      <formula>NOT(ISERROR(SEARCH("Įveskite",E168)))</formula>
    </cfRule>
  </conditionalFormatting>
  <conditionalFormatting sqref="F7:F8">
    <cfRule type="containsBlanks" dxfId="9" priority="5">
      <formula>LEN(TRIM(F7))=0</formula>
    </cfRule>
  </conditionalFormatting>
  <conditionalFormatting sqref="F122 F124:F126">
    <cfRule type="expression" dxfId="8" priority="9">
      <formula>AND($F122&lt;&gt;0,$E122="")</formula>
    </cfRule>
  </conditionalFormatting>
  <conditionalFormatting sqref="F104:DC104 F111:DC111 F116:DC116">
    <cfRule type="containsBlanks" dxfId="7" priority="12">
      <formula>LEN(TRIM(F104))=0</formula>
    </cfRule>
  </conditionalFormatting>
  <conditionalFormatting sqref="F123:DC123">
    <cfRule type="containsBlanks" dxfId="6" priority="8">
      <formula>LEN(TRIM(F123))=0</formula>
    </cfRule>
  </conditionalFormatting>
  <conditionalFormatting sqref="H7:DC23">
    <cfRule type="containsBlanks" dxfId="5" priority="1">
      <formula>LEN(TRIM(H7))=0</formula>
    </cfRule>
  </conditionalFormatting>
  <conditionalFormatting sqref="H129:DC132">
    <cfRule type="containsBlanks" dxfId="4" priority="2">
      <formula>LEN(TRIM(H129))=0</formula>
    </cfRule>
  </conditionalFormatting>
  <conditionalFormatting sqref="I24:DC24 H25:DC36 I37:DC37 H38:DC49 I50:DC51 H52:DC63 I64:DC64 H65:DC76 I77:DC77 H78:DC89 I90:DC90 H91:DC102 I103:DC104 H105:DC110 H112:DC114 H117:DC122 I123:DC124 H124 H125:DC126 H127:I127 J127:DC128 I129:DC129 I133:DC134 H135:DC141 I142:DC142 H143:DC145">
    <cfRule type="containsBlanks" dxfId="3" priority="14">
      <formula>LEN(TRIM(H24))=0</formula>
    </cfRule>
  </conditionalFormatting>
  <conditionalFormatting sqref="I113:DC116">
    <cfRule type="containsBlanks" dxfId="2" priority="13">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45 DE12:DE145"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82:I295" xr:uid="{00000000-0002-0000-0F00-000004000000}">
      <formula1>$J$182:$J$218</formula1>
    </dataValidation>
  </dataValidations>
  <pageMargins left="0.7" right="0.7" top="0.75" bottom="0.75" header="0.3" footer="0.3"/>
  <pageSetup paperSize="9" fitToWidth="2" orientation="landscape" r:id="rId1"/>
  <headerFooter>
    <oddHeader>&amp;R&amp;"Aptos"&amp;10&amp;K000000 VIDINIO NAUDOJIMO INFORMACIJA&amp;1#_x000D_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137160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4404360</xdr:colOff>
                    <xdr:row>3</xdr:row>
                    <xdr:rowOff>137160</xdr:rowOff>
                  </from>
                  <to>
                    <xdr:col>2</xdr:col>
                    <xdr:colOff>4678680</xdr:colOff>
                    <xdr:row>3</xdr:row>
                    <xdr:rowOff>457200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CG42"/>
  <sheetViews>
    <sheetView topLeftCell="A13" workbookViewId="0">
      <selection activeCell="H25" sqref="H25"/>
    </sheetView>
  </sheetViews>
  <sheetFormatPr defaultRowHeight="14.4"/>
  <cols>
    <col min="1" max="1" width="3.6640625" style="137" customWidth="1"/>
    <col min="2" max="2" width="10.109375" customWidth="1"/>
    <col min="3" max="3" width="90.6640625" customWidth="1"/>
    <col min="4" max="4" width="19.33203125" customWidth="1"/>
    <col min="5" max="5" width="8.33203125" bestFit="1" customWidth="1"/>
    <col min="6" max="6" width="12" customWidth="1"/>
    <col min="7" max="7" width="9.88671875" customWidth="1"/>
    <col min="8" max="8" width="14.5546875" customWidth="1"/>
    <col min="9" max="9" width="17.6640625" customWidth="1"/>
    <col min="10" max="10" width="16" customWidth="1"/>
    <col min="11" max="11" width="15.44140625" customWidth="1"/>
    <col min="12" max="12" width="13.5546875" customWidth="1"/>
    <col min="13" max="13" width="15.6640625" customWidth="1"/>
    <col min="14" max="14" width="18.6640625" customWidth="1"/>
    <col min="15" max="15" width="20" customWidth="1"/>
    <col min="16" max="16" width="13.88671875" customWidth="1"/>
    <col min="17" max="17" width="14.109375" customWidth="1"/>
    <col min="18" max="18" width="15" customWidth="1"/>
    <col min="19" max="19" width="22.44140625" customWidth="1"/>
    <col min="20" max="20" width="17.44140625" customWidth="1"/>
    <col min="21" max="21" width="17.5546875" customWidth="1"/>
    <col min="22" max="34" width="9.88671875" customWidth="1"/>
    <col min="35" max="85" width="9.88671875" hidden="1" customWidth="1"/>
    <col min="86" max="180" width="8.88671875" customWidth="1"/>
  </cols>
  <sheetData>
    <row r="1" spans="1:85" ht="9" customHeight="1"/>
    <row r="2" spans="1:85">
      <c r="A2" s="135"/>
      <c r="B2" s="172" t="s">
        <v>405</v>
      </c>
      <c r="C2" s="856" t="str">
        <f>IF(Pradžia!E6="","",Pradžia!E6)</f>
        <v>Didinti atsinaujinančių energijos išteklių dalį, užtikrinant atsinaujinančių išteklių integraciją į elektros tinklus</v>
      </c>
      <c r="D2" s="856"/>
      <c r="E2" s="856"/>
      <c r="F2" s="12"/>
      <c r="G2" s="12"/>
      <c r="H2" s="12"/>
      <c r="I2" s="12"/>
      <c r="J2" s="12"/>
      <c r="K2" s="12"/>
      <c r="L2" s="12"/>
      <c r="M2" s="12"/>
      <c r="N2" s="12"/>
      <c r="O2" s="12"/>
    </row>
    <row r="3" spans="1:85">
      <c r="A3" s="135"/>
      <c r="F3" s="126"/>
      <c r="G3" s="12"/>
      <c r="H3" s="12"/>
      <c r="I3" s="12"/>
      <c r="J3" s="12"/>
      <c r="K3" s="12"/>
      <c r="L3" s="12"/>
      <c r="M3" s="12"/>
      <c r="N3" s="12"/>
      <c r="O3" s="12"/>
    </row>
    <row r="4" spans="1:85" ht="15.6">
      <c r="A4" s="135"/>
      <c r="B4" s="129" t="s">
        <v>549</v>
      </c>
      <c r="D4" s="6"/>
      <c r="E4" s="6"/>
      <c r="F4" s="6"/>
      <c r="G4" s="6"/>
      <c r="H4" s="6"/>
      <c r="I4" s="6"/>
      <c r="J4" s="12"/>
      <c r="K4" s="12"/>
      <c r="L4" s="12"/>
      <c r="M4" s="12"/>
      <c r="N4" s="12"/>
      <c r="O4" s="12"/>
    </row>
    <row r="5" spans="1:85" ht="15.6">
      <c r="A5" s="135"/>
      <c r="B5" s="129"/>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row>
    <row r="6" spans="1:85" ht="18.600000000000001" thickBot="1">
      <c r="A6" s="135"/>
      <c r="B6" s="6" t="s">
        <v>139</v>
      </c>
      <c r="C6" s="6"/>
      <c r="D6" s="125"/>
      <c r="E6" s="125"/>
      <c r="F6" s="351">
        <f ca="1">IF(F8=Rezultatai!$H$40,0,IF(F8-Rezultatai!$H$40&lt;0,"",F8-Rezultatai!$H$40))</f>
        <v>0</v>
      </c>
      <c r="G6" s="351">
        <f ca="1">IF(G8=Rezultatai!$H$40,0,IF(G8-Rezultatai!$H$40&lt;0,"",G8-Rezultatai!$H$40))</f>
        <v>1</v>
      </c>
      <c r="H6" s="351">
        <f ca="1">IF(H8=Rezultatai!$H$40,0,IF(H8-Rezultatai!$H$40&lt;0,"",H8-Rezultatai!$H$40))</f>
        <v>2</v>
      </c>
      <c r="I6" s="351">
        <f ca="1">IF(I8=Rezultatai!$H$40,0,IF(I8-Rezultatai!$H$40&lt;0,"",I8-Rezultatai!$H$40))</f>
        <v>3</v>
      </c>
      <c r="J6" s="351">
        <f ca="1">IF(J8=Rezultatai!$H$40,0,IF(J8-Rezultatai!$H$40&lt;0,"",J8-Rezultatai!$H$40))</f>
        <v>4</v>
      </c>
      <c r="K6" s="351">
        <f ca="1">IF(K8=Rezultatai!$H$40,0,IF(K8-Rezultatai!$H$40&lt;0,"",K8-Rezultatai!$H$40))</f>
        <v>5</v>
      </c>
      <c r="L6" s="351">
        <f ca="1">IF(L8=Rezultatai!$H$40,0,IF(L8-Rezultatai!$H$40&lt;0,"",L8-Rezultatai!$H$40))</f>
        <v>6</v>
      </c>
      <c r="M6" s="351">
        <f ca="1">IF(M8=Rezultatai!$H$40,0,IF(M8-Rezultatai!$H$40&lt;0,"",M8-Rezultatai!$H$40))</f>
        <v>7</v>
      </c>
      <c r="N6" s="351">
        <f ca="1">IF(N8=Rezultatai!$H$40,0,IF(N8-Rezultatai!$H$40&lt;0,"",N8-Rezultatai!$H$40))</f>
        <v>8</v>
      </c>
      <c r="O6" s="351">
        <f ca="1">IF(O8=Rezultatai!$H$40,0,IF(O8-Rezultatai!$H$40&lt;0,"",O8-Rezultatai!$H$40))</f>
        <v>9</v>
      </c>
      <c r="P6" s="351">
        <f ca="1">IF(P8=Rezultatai!$H$40,0,IF(P8-Rezultatai!$H$40&lt;0,"",P8-Rezultatai!$H$40))</f>
        <v>10</v>
      </c>
      <c r="Q6" s="351">
        <f ca="1">IF(Q8=Rezultatai!$H$40,0,IF(Q8-Rezultatai!$H$40&lt;0,"",Q8-Rezultatai!$H$40))</f>
        <v>11</v>
      </c>
      <c r="R6" s="351">
        <f ca="1">IF(R8=Rezultatai!$H$40,0,IF(R8-Rezultatai!$H$40&lt;0,"",R8-Rezultatai!$H$40))</f>
        <v>12</v>
      </c>
      <c r="S6" s="351">
        <f ca="1">IF(S8=Rezultatai!$H$40,0,IF(S8-Rezultatai!$H$40&lt;0,"",S8-Rezultatai!$H$40))</f>
        <v>13</v>
      </c>
      <c r="T6" s="351">
        <f ca="1">IF(T8=Rezultatai!$H$40,0,IF(T8-Rezultatai!$H$40&lt;0,"",T8-Rezultatai!$H$40))</f>
        <v>14</v>
      </c>
      <c r="U6" s="351">
        <f ca="1">IF(U8=Rezultatai!$H$40,0,IF(U8-Rezultatai!$H$40&lt;0,"",U8-Rezultatai!$H$40))</f>
        <v>15</v>
      </c>
      <c r="V6" s="351">
        <f ca="1">IF(V8=Rezultatai!$H$40,0,IF(V8-Rezultatai!$H$40&lt;0,"",V8-Rezultatai!$H$40))</f>
        <v>16</v>
      </c>
      <c r="W6" s="351">
        <f ca="1">IF(W8=Rezultatai!$H$40,0,IF(W8-Rezultatai!$H$40&lt;0,"",W8-Rezultatai!$H$40))</f>
        <v>17</v>
      </c>
      <c r="X6" s="351">
        <f ca="1">IF(X8=Rezultatai!$H$40,0,IF(X8-Rezultatai!$H$40&lt;0,"",X8-Rezultatai!$H$40))</f>
        <v>18</v>
      </c>
      <c r="Y6" s="351">
        <f ca="1">IF(Y8=Rezultatai!$H$40,0,IF(Y8-Rezultatai!$H$40&lt;0,"",Y8-Rezultatai!$H$40))</f>
        <v>19</v>
      </c>
      <c r="Z6" s="351">
        <f ca="1">IF(Z8=Rezultatai!$H$40,0,IF(Z8-Rezultatai!$H$40&lt;0,"",Z8-Rezultatai!$H$40))</f>
        <v>20</v>
      </c>
      <c r="AA6" s="351">
        <f ca="1">IF(AA8=Rezultatai!$H$40,0,IF(AA8-Rezultatai!$H$40&lt;0,"",AA8-Rezultatai!$H$40))</f>
        <v>21</v>
      </c>
      <c r="AB6" s="351">
        <f ca="1">IF(AB8=Rezultatai!$H$40,0,IF(AB8-Rezultatai!$H$40&lt;0,"",AB8-Rezultatai!$H$40))</f>
        <v>22</v>
      </c>
      <c r="AC6" s="351">
        <f ca="1">IF(AC8=Rezultatai!$H$40,0,IF(AC8-Rezultatai!$H$40&lt;0,"",AC8-Rezultatai!$H$40))</f>
        <v>23</v>
      </c>
      <c r="AD6" s="351">
        <f ca="1">IF(AD8=Rezultatai!$H$40,0,IF(AD8-Rezultatai!$H$40&lt;0,"",AD8-Rezultatai!$H$40))</f>
        <v>24</v>
      </c>
      <c r="AE6" s="351">
        <f ca="1">IF(AE8=Rezultatai!$H$40,0,IF(AE8-Rezultatai!$H$40&lt;0,"",AE8-Rezultatai!$H$40))</f>
        <v>25</v>
      </c>
      <c r="AF6" s="351">
        <f ca="1">IF(AF8=Rezultatai!$H$40,0,IF(AF8-Rezultatai!$H$40&lt;0,"",AF8-Rezultatai!$H$40))</f>
        <v>26</v>
      </c>
      <c r="AG6" s="351">
        <f ca="1">IF(AG8=Rezultatai!$H$40,0,IF(AG8-Rezultatai!$H$40&lt;0,"",AG8-Rezultatai!$H$40))</f>
        <v>27</v>
      </c>
      <c r="AH6" s="351">
        <f ca="1">IF(AH8=Rezultatai!$H$40,0,IF(AH8-Rezultatai!$H$40&lt;0,"",AH8-Rezultatai!$H$40))</f>
        <v>28</v>
      </c>
      <c r="AI6" s="351">
        <f ca="1">IF(AI8=Rezultatai!$H$40,0,IF(AI8-Rezultatai!$H$40&lt;0,"",AI8-Rezultatai!$H$40))</f>
        <v>29</v>
      </c>
      <c r="AJ6" s="351">
        <f ca="1">IF(AJ8=Rezultatai!$H$40,0,IF(AJ8-Rezultatai!$H$40&lt;0,"",AJ8-Rezultatai!$H$40))</f>
        <v>30</v>
      </c>
      <c r="AK6" s="351">
        <f ca="1">IF(AK8=Rezultatai!$H$40,0,IF(AK8-Rezultatai!$H$40&lt;0,"",AK8-Rezultatai!$H$40))</f>
        <v>31</v>
      </c>
      <c r="AL6" s="351">
        <f ca="1">IF(AL8=Rezultatai!$H$40,0,IF(AL8-Rezultatai!$H$40&lt;0,"",AL8-Rezultatai!$H$40))</f>
        <v>32</v>
      </c>
      <c r="AM6" s="351">
        <f ca="1">IF(AM8=Rezultatai!$H$40,0,IF(AM8-Rezultatai!$H$40&lt;0,"",AM8-Rezultatai!$H$40))</f>
        <v>33</v>
      </c>
      <c r="AN6" s="351">
        <f ca="1">IF(AN8=Rezultatai!$H$40,0,IF(AN8-Rezultatai!$H$40&lt;0,"",AN8-Rezultatai!$H$40))</f>
        <v>34</v>
      </c>
      <c r="AO6" s="351">
        <f ca="1">IF(AO8=Rezultatai!$H$40,0,IF(AO8-Rezultatai!$H$40&lt;0,"",AO8-Rezultatai!$H$40))</f>
        <v>35</v>
      </c>
      <c r="AP6" s="351">
        <f ca="1">IF(AP8=Rezultatai!$H$40,0,IF(AP8-Rezultatai!$H$40&lt;0,"",AP8-Rezultatai!$H$40))</f>
        <v>36</v>
      </c>
      <c r="AQ6" s="351">
        <f ca="1">IF(AQ8=Rezultatai!$H$40,0,IF(AQ8-Rezultatai!$H$40&lt;0,"",AQ8-Rezultatai!$H$40))</f>
        <v>37</v>
      </c>
      <c r="AR6" s="351">
        <f ca="1">IF(AR8=Rezultatai!$H$40,0,IF(AR8-Rezultatai!$H$40&lt;0,"",AR8-Rezultatai!$H$40))</f>
        <v>38</v>
      </c>
      <c r="AS6" s="351">
        <f ca="1">IF(AS8=Rezultatai!$H$40,0,IF(AS8-Rezultatai!$H$40&lt;0,"",AS8-Rezultatai!$H$40))</f>
        <v>39</v>
      </c>
      <c r="AT6" s="351">
        <f ca="1">IF(AT8=Rezultatai!$H$40,0,IF(AT8-Rezultatai!$H$40&lt;0,"",AT8-Rezultatai!$H$40))</f>
        <v>40</v>
      </c>
      <c r="AU6" s="351">
        <f ca="1">IF(AU8=Rezultatai!$H$40,0,IF(AU8-Rezultatai!$H$40&lt;0,"",AU8-Rezultatai!$H$40))</f>
        <v>41</v>
      </c>
      <c r="AV6" s="351">
        <f ca="1">IF(AV8=Rezultatai!$H$40,0,IF(AV8-Rezultatai!$H$40&lt;0,"",AV8-Rezultatai!$H$40))</f>
        <v>42</v>
      </c>
      <c r="AW6" s="351">
        <f ca="1">IF(AW8=Rezultatai!$H$40,0,IF(AW8-Rezultatai!$H$40&lt;0,"",AW8-Rezultatai!$H$40))</f>
        <v>43</v>
      </c>
      <c r="AX6" s="351">
        <f ca="1">IF(AX8=Rezultatai!$H$40,0,IF(AX8-Rezultatai!$H$40&lt;0,"",AX8-Rezultatai!$H$40))</f>
        <v>44</v>
      </c>
      <c r="AY6" s="351">
        <f ca="1">IF(AY8=Rezultatai!$H$40,0,IF(AY8-Rezultatai!$H$40&lt;0,"",AY8-Rezultatai!$H$40))</f>
        <v>45</v>
      </c>
      <c r="AZ6" s="351">
        <f ca="1">IF(AZ8=Rezultatai!$H$40,0,IF(AZ8-Rezultatai!$H$40&lt;0,"",AZ8-Rezultatai!$H$40))</f>
        <v>46</v>
      </c>
      <c r="BA6" s="351">
        <f ca="1">IF(BA8=Rezultatai!$H$40,0,IF(BA8-Rezultatai!$H$40&lt;0,"",BA8-Rezultatai!$H$40))</f>
        <v>47</v>
      </c>
      <c r="BB6" s="351">
        <f ca="1">IF(BB8=Rezultatai!$H$40,0,IF(BB8-Rezultatai!$H$40&lt;0,"",BB8-Rezultatai!$H$40))</f>
        <v>48</v>
      </c>
      <c r="BC6" s="351">
        <f ca="1">IF(BC8=Rezultatai!$H$40,0,IF(BC8-Rezultatai!$H$40&lt;0,"",BC8-Rezultatai!$H$40))</f>
        <v>49</v>
      </c>
      <c r="BD6" s="351">
        <f ca="1">IF(BD8=Rezultatai!$H$40,0,IF(BD8-Rezultatai!$H$40&lt;0,"",BD8-Rezultatai!$H$40))</f>
        <v>50</v>
      </c>
      <c r="BE6" s="351">
        <f ca="1">IF(BE8=Rezultatai!$H$40,0,IF(BE8-Rezultatai!$H$40&lt;0,"",BE8-Rezultatai!$H$40))</f>
        <v>51</v>
      </c>
      <c r="BF6" s="351">
        <f ca="1">IF(BF8=Rezultatai!$H$40,0,IF(BF8-Rezultatai!$H$40&lt;0,"",BF8-Rezultatai!$H$40))</f>
        <v>52</v>
      </c>
      <c r="BG6" s="351">
        <f ca="1">IF(BG8=Rezultatai!$H$40,0,IF(BG8-Rezultatai!$H$40&lt;0,"",BG8-Rezultatai!$H$40))</f>
        <v>53</v>
      </c>
      <c r="BH6" s="351">
        <f ca="1">IF(BH8=Rezultatai!$H$40,0,IF(BH8-Rezultatai!$H$40&lt;0,"",BH8-Rezultatai!$H$40))</f>
        <v>54</v>
      </c>
      <c r="BI6" s="351">
        <f ca="1">IF(BI8=Rezultatai!$H$40,0,IF(BI8-Rezultatai!$H$40&lt;0,"",BI8-Rezultatai!$H$40))</f>
        <v>55</v>
      </c>
      <c r="BJ6" s="351">
        <f ca="1">IF(BJ8=Rezultatai!$H$40,0,IF(BJ8-Rezultatai!$H$40&lt;0,"",BJ8-Rezultatai!$H$40))</f>
        <v>56</v>
      </c>
      <c r="BK6" s="351">
        <f ca="1">IF(BK8=Rezultatai!$H$40,0,IF(BK8-Rezultatai!$H$40&lt;0,"",BK8-Rezultatai!$H$40))</f>
        <v>57</v>
      </c>
      <c r="BL6" s="351">
        <f ca="1">IF(BL8=Rezultatai!$H$40,0,IF(BL8-Rezultatai!$H$40&lt;0,"",BL8-Rezultatai!$H$40))</f>
        <v>58</v>
      </c>
      <c r="BM6" s="351">
        <f ca="1">IF(BM8=Rezultatai!$H$40,0,IF(BM8-Rezultatai!$H$40&lt;0,"",BM8-Rezultatai!$H$40))</f>
        <v>59</v>
      </c>
      <c r="BN6" s="351">
        <f ca="1">IF(BN8=Rezultatai!$H$40,0,IF(BN8-Rezultatai!$H$40&lt;0,"",BN8-Rezultatai!$H$40))</f>
        <v>60</v>
      </c>
      <c r="BO6" s="351">
        <f ca="1">IF(BO8=Rezultatai!$H$40,0,IF(BO8-Rezultatai!$H$40&lt;0,"",BO8-Rezultatai!$H$40))</f>
        <v>61</v>
      </c>
      <c r="BP6" s="351">
        <f ca="1">IF(BP8=Rezultatai!$H$40,0,IF(BP8-Rezultatai!$H$40&lt;0,"",BP8-Rezultatai!$H$40))</f>
        <v>62</v>
      </c>
      <c r="BQ6" s="351">
        <f ca="1">IF(BQ8=Rezultatai!$H$40,0,IF(BQ8-Rezultatai!$H$40&lt;0,"",BQ8-Rezultatai!$H$40))</f>
        <v>63</v>
      </c>
      <c r="BR6" s="351">
        <f ca="1">IF(BR8=Rezultatai!$H$40,0,IF(BR8-Rezultatai!$H$40&lt;0,"",BR8-Rezultatai!$H$40))</f>
        <v>64</v>
      </c>
      <c r="BS6" s="351">
        <f ca="1">IF(BS8=Rezultatai!$H$40,0,IF(BS8-Rezultatai!$H$40&lt;0,"",BS8-Rezultatai!$H$40))</f>
        <v>65</v>
      </c>
      <c r="BT6" s="351">
        <f ca="1">IF(BT8=Rezultatai!$H$40,0,IF(BT8-Rezultatai!$H$40&lt;0,"",BT8-Rezultatai!$H$40))</f>
        <v>66</v>
      </c>
      <c r="BU6" s="351">
        <f ca="1">IF(BU8=Rezultatai!$H$40,0,IF(BU8-Rezultatai!$H$40&lt;0,"",BU8-Rezultatai!$H$40))</f>
        <v>67</v>
      </c>
      <c r="BV6" s="351">
        <f ca="1">IF(BV8=Rezultatai!$H$40,0,IF(BV8-Rezultatai!$H$40&lt;0,"",BV8-Rezultatai!$H$40))</f>
        <v>68</v>
      </c>
      <c r="BW6" s="351">
        <f ca="1">IF(BW8=Rezultatai!$H$40,0,IF(BW8-Rezultatai!$H$40&lt;0,"",BW8-Rezultatai!$H$40))</f>
        <v>69</v>
      </c>
      <c r="BX6" s="351">
        <f ca="1">IF(BX8=Rezultatai!$H$40,0,IF(BX8-Rezultatai!$H$40&lt;0,"",BX8-Rezultatai!$H$40))</f>
        <v>70</v>
      </c>
      <c r="BY6" s="351">
        <f ca="1">IF(BY8=Rezultatai!$H$40,0,IF(BY8-Rezultatai!$H$40&lt;0,"",BY8-Rezultatai!$H$40))</f>
        <v>71</v>
      </c>
      <c r="BZ6" s="351">
        <f ca="1">IF(BZ8=Rezultatai!$H$40,0,IF(BZ8-Rezultatai!$H$40&lt;0,"",BZ8-Rezultatai!$H$40))</f>
        <v>72</v>
      </c>
      <c r="CA6" s="351">
        <f ca="1">IF(CA8=Rezultatai!$H$40,0,IF(CA8-Rezultatai!$H$40&lt;0,"",CA8-Rezultatai!$H$40))</f>
        <v>73</v>
      </c>
      <c r="CB6" s="351">
        <f ca="1">IF(CB8=Rezultatai!$H$40,0,IF(CB8-Rezultatai!$H$40&lt;0,"",CB8-Rezultatai!$H$40))</f>
        <v>74</v>
      </c>
      <c r="CC6" s="351">
        <f ca="1">IF(CC8=Rezultatai!$H$40,0,IF(CC8-Rezultatai!$H$40&lt;0,"",CC8-Rezultatai!$H$40))</f>
        <v>75</v>
      </c>
      <c r="CD6" s="351">
        <f ca="1">IF(CD8=Rezultatai!$H$40,0,IF(CD8-Rezultatai!$H$40&lt;0,"",CD8-Rezultatai!$H$40))</f>
        <v>76</v>
      </c>
      <c r="CE6" s="351">
        <f ca="1">IF(CE8=Rezultatai!$H$40,0,IF(CE8-Rezultatai!$H$40&lt;0,"",CE8-Rezultatai!$H$40))</f>
        <v>77</v>
      </c>
      <c r="CF6" s="351">
        <f ca="1">IF(CF8=Rezultatai!$H$40,0,IF(CF8-Rezultatai!$H$40&lt;0,"",CF8-Rezultatai!$H$40))</f>
        <v>78</v>
      </c>
      <c r="CG6" s="351">
        <f ca="1">IF(CG8=Rezultatai!$H$40,0,IF(CG8-Rezultatai!$H$40&lt;0,"",CG8-Rezultatai!$H$40))</f>
        <v>79</v>
      </c>
    </row>
    <row r="7" spans="1:85" ht="21" customHeight="1" thickBot="1">
      <c r="A7" s="136"/>
      <c r="B7" s="320" t="s">
        <v>406</v>
      </c>
      <c r="C7" s="321"/>
      <c r="D7" s="321"/>
      <c r="E7" s="321"/>
      <c r="F7" s="337">
        <f t="shared" ref="F7" si="0">E7+1</f>
        <v>1</v>
      </c>
      <c r="G7" s="337">
        <f t="shared" ref="G7" si="1">F7+1</f>
        <v>2</v>
      </c>
      <c r="H7" s="337">
        <f t="shared" ref="H7" si="2">G7+1</f>
        <v>3</v>
      </c>
      <c r="I7" s="337">
        <f t="shared" ref="I7" si="3">H7+1</f>
        <v>4</v>
      </c>
      <c r="J7" s="337">
        <f t="shared" ref="J7" si="4">I7+1</f>
        <v>5</v>
      </c>
      <c r="K7" s="337">
        <f t="shared" ref="K7" si="5">J7+1</f>
        <v>6</v>
      </c>
      <c r="L7" s="337">
        <f t="shared" ref="L7" si="6">K7+1</f>
        <v>7</v>
      </c>
      <c r="M7" s="337">
        <f t="shared" ref="M7" si="7">L7+1</f>
        <v>8</v>
      </c>
      <c r="N7" s="337">
        <f t="shared" ref="N7" si="8">M7+1</f>
        <v>9</v>
      </c>
      <c r="O7" s="337">
        <f t="shared" ref="O7" si="9">N7+1</f>
        <v>10</v>
      </c>
      <c r="P7" s="337">
        <f t="shared" ref="P7" si="10">O7+1</f>
        <v>11</v>
      </c>
      <c r="Q7" s="337">
        <f t="shared" ref="Q7" si="11">P7+1</f>
        <v>12</v>
      </c>
      <c r="R7" s="337">
        <f t="shared" ref="R7" si="12">Q7+1</f>
        <v>13</v>
      </c>
      <c r="S7" s="337">
        <f t="shared" ref="S7" si="13">R7+1</f>
        <v>14</v>
      </c>
      <c r="T7" s="337">
        <f t="shared" ref="T7" si="14">S7+1</f>
        <v>15</v>
      </c>
      <c r="U7" s="337">
        <f t="shared" ref="U7" si="15">T7+1</f>
        <v>16</v>
      </c>
      <c r="V7" s="337">
        <f t="shared" ref="V7" si="16">U7+1</f>
        <v>17</v>
      </c>
      <c r="W7" s="337">
        <f t="shared" ref="W7" si="17">V7+1</f>
        <v>18</v>
      </c>
      <c r="X7" s="337">
        <f t="shared" ref="X7" si="18">W7+1</f>
        <v>19</v>
      </c>
      <c r="Y7" s="337">
        <f t="shared" ref="Y7" si="19">X7+1</f>
        <v>20</v>
      </c>
      <c r="Z7" s="337">
        <f t="shared" ref="Z7" si="20">Y7+1</f>
        <v>21</v>
      </c>
      <c r="AA7" s="337">
        <f t="shared" ref="AA7" si="21">Z7+1</f>
        <v>22</v>
      </c>
      <c r="AB7" s="337">
        <f t="shared" ref="AB7" si="22">AA7+1</f>
        <v>23</v>
      </c>
      <c r="AC7" s="337">
        <f t="shared" ref="AC7" si="23">AB7+1</f>
        <v>24</v>
      </c>
      <c r="AD7" s="337">
        <f t="shared" ref="AD7" si="24">AC7+1</f>
        <v>25</v>
      </c>
      <c r="AE7" s="337">
        <f t="shared" ref="AE7" si="25">AD7+1</f>
        <v>26</v>
      </c>
      <c r="AF7" s="337">
        <f t="shared" ref="AF7" si="26">AE7+1</f>
        <v>27</v>
      </c>
      <c r="AG7" s="337">
        <f t="shared" ref="AG7" si="27">AF7+1</f>
        <v>28</v>
      </c>
      <c r="AH7" s="337">
        <f t="shared" ref="AH7" si="28">AG7+1</f>
        <v>29</v>
      </c>
      <c r="AI7" s="337">
        <f t="shared" ref="AI7" si="29">AH7+1</f>
        <v>30</v>
      </c>
      <c r="AJ7" s="337">
        <f t="shared" ref="AJ7" si="30">AI7+1</f>
        <v>31</v>
      </c>
      <c r="AK7" s="337">
        <f t="shared" ref="AK7" si="31">AJ7+1</f>
        <v>32</v>
      </c>
      <c r="AL7" s="337">
        <f t="shared" ref="AL7" si="32">AK7+1</f>
        <v>33</v>
      </c>
      <c r="AM7" s="337">
        <f t="shared" ref="AM7" si="33">AL7+1</f>
        <v>34</v>
      </c>
      <c r="AN7" s="337">
        <f t="shared" ref="AN7" si="34">AM7+1</f>
        <v>35</v>
      </c>
      <c r="AO7" s="337">
        <f t="shared" ref="AO7" si="35">AN7+1</f>
        <v>36</v>
      </c>
      <c r="AP7" s="337">
        <f t="shared" ref="AP7" si="36">AO7+1</f>
        <v>37</v>
      </c>
      <c r="AQ7" s="337">
        <f t="shared" ref="AQ7" si="37">AP7+1</f>
        <v>38</v>
      </c>
      <c r="AR7" s="337">
        <f t="shared" ref="AR7" si="38">AQ7+1</f>
        <v>39</v>
      </c>
      <c r="AS7" s="337">
        <f t="shared" ref="AS7" si="39">AR7+1</f>
        <v>40</v>
      </c>
      <c r="AT7" s="337">
        <f t="shared" ref="AT7" si="40">AS7+1</f>
        <v>41</v>
      </c>
      <c r="AU7" s="337">
        <f t="shared" ref="AU7" si="41">AT7+1</f>
        <v>42</v>
      </c>
      <c r="AV7" s="337">
        <f t="shared" ref="AV7" si="42">AU7+1</f>
        <v>43</v>
      </c>
      <c r="AW7" s="337">
        <f t="shared" ref="AW7" si="43">AV7+1</f>
        <v>44</v>
      </c>
      <c r="AX7" s="337">
        <f t="shared" ref="AX7" si="44">AW7+1</f>
        <v>45</v>
      </c>
      <c r="AY7" s="337">
        <f t="shared" ref="AY7" si="45">AX7+1</f>
        <v>46</v>
      </c>
      <c r="AZ7" s="337">
        <f t="shared" ref="AZ7" si="46">AY7+1</f>
        <v>47</v>
      </c>
      <c r="BA7" s="337">
        <f t="shared" ref="BA7" si="47">AZ7+1</f>
        <v>48</v>
      </c>
      <c r="BB7" s="337">
        <f t="shared" ref="BB7" si="48">BA7+1</f>
        <v>49</v>
      </c>
      <c r="BC7" s="337">
        <f t="shared" ref="BC7" si="49">BB7+1</f>
        <v>50</v>
      </c>
      <c r="BD7" s="337">
        <f t="shared" ref="BD7" si="50">BC7+1</f>
        <v>51</v>
      </c>
      <c r="BE7" s="337">
        <f t="shared" ref="BE7" si="51">BD7+1</f>
        <v>52</v>
      </c>
      <c r="BF7" s="337">
        <f t="shared" ref="BF7" si="52">BE7+1</f>
        <v>53</v>
      </c>
      <c r="BG7" s="337">
        <f t="shared" ref="BG7" si="53">BF7+1</f>
        <v>54</v>
      </c>
      <c r="BH7" s="337">
        <f t="shared" ref="BH7" si="54">BG7+1</f>
        <v>55</v>
      </c>
      <c r="BI7" s="337">
        <f t="shared" ref="BI7" si="55">BH7+1</f>
        <v>56</v>
      </c>
      <c r="BJ7" s="337">
        <f t="shared" ref="BJ7" si="56">BI7+1</f>
        <v>57</v>
      </c>
      <c r="BK7" s="337">
        <f t="shared" ref="BK7" si="57">BJ7+1</f>
        <v>58</v>
      </c>
      <c r="BL7" s="337">
        <f t="shared" ref="BL7" si="58">BK7+1</f>
        <v>59</v>
      </c>
      <c r="BM7" s="337">
        <f t="shared" ref="BM7" si="59">BL7+1</f>
        <v>60</v>
      </c>
      <c r="BN7" s="337">
        <f t="shared" ref="BN7" si="60">BM7+1</f>
        <v>61</v>
      </c>
      <c r="BO7" s="337">
        <f t="shared" ref="BO7" si="61">BN7+1</f>
        <v>62</v>
      </c>
      <c r="BP7" s="337">
        <f t="shared" ref="BP7" si="62">BO7+1</f>
        <v>63</v>
      </c>
      <c r="BQ7" s="337">
        <f t="shared" ref="BQ7" si="63">BP7+1</f>
        <v>64</v>
      </c>
      <c r="BR7" s="337">
        <f t="shared" ref="BR7" si="64">BQ7+1</f>
        <v>65</v>
      </c>
      <c r="BS7" s="337">
        <f t="shared" ref="BS7" si="65">BR7+1</f>
        <v>66</v>
      </c>
      <c r="BT7" s="337">
        <f t="shared" ref="BT7" si="66">BS7+1</f>
        <v>67</v>
      </c>
      <c r="BU7" s="337">
        <f t="shared" ref="BU7" si="67">BT7+1</f>
        <v>68</v>
      </c>
      <c r="BV7" s="337">
        <f t="shared" ref="BV7" si="68">BU7+1</f>
        <v>69</v>
      </c>
      <c r="BW7" s="337">
        <f t="shared" ref="BW7" si="69">BV7+1</f>
        <v>70</v>
      </c>
      <c r="BX7" s="337">
        <f t="shared" ref="BX7" si="70">BW7+1</f>
        <v>71</v>
      </c>
      <c r="BY7" s="337">
        <f t="shared" ref="BY7" si="71">BX7+1</f>
        <v>72</v>
      </c>
      <c r="BZ7" s="337">
        <f t="shared" ref="BZ7" si="72">BY7+1</f>
        <v>73</v>
      </c>
      <c r="CA7" s="337">
        <f t="shared" ref="CA7" si="73">BZ7+1</f>
        <v>74</v>
      </c>
      <c r="CB7" s="337">
        <f t="shared" ref="CB7" si="74">CA7+1</f>
        <v>75</v>
      </c>
      <c r="CC7" s="337">
        <f t="shared" ref="CC7" si="75">CB7+1</f>
        <v>76</v>
      </c>
      <c r="CD7" s="337">
        <f t="shared" ref="CD7" si="76">CC7+1</f>
        <v>77</v>
      </c>
      <c r="CE7" s="337">
        <f t="shared" ref="CE7" si="77">CD7+1</f>
        <v>78</v>
      </c>
      <c r="CF7" s="337">
        <f t="shared" ref="CF7" si="78">CE7+1</f>
        <v>79</v>
      </c>
      <c r="CG7" s="337">
        <f t="shared" ref="CG7" si="79">CF7+1</f>
        <v>80</v>
      </c>
    </row>
    <row r="8" spans="1:85" ht="28.8">
      <c r="A8" s="135"/>
      <c r="B8" s="203" t="s">
        <v>407</v>
      </c>
      <c r="C8" s="283" t="s">
        <v>413</v>
      </c>
      <c r="D8" s="284" t="s">
        <v>414</v>
      </c>
      <c r="E8" s="284" t="s">
        <v>415</v>
      </c>
      <c r="F8" s="338" cm="1">
        <f t="array" aca="1" ref="F8" ca="1">Nuliniai</f>
        <v>2021</v>
      </c>
      <c r="G8" s="337">
        <f t="shared" ref="G8:AL8" ca="1" si="80">F8+1</f>
        <v>2022</v>
      </c>
      <c r="H8" s="337">
        <f t="shared" ca="1" si="80"/>
        <v>2023</v>
      </c>
      <c r="I8" s="337">
        <f t="shared" ca="1" si="80"/>
        <v>2024</v>
      </c>
      <c r="J8" s="337">
        <f t="shared" ca="1" si="80"/>
        <v>2025</v>
      </c>
      <c r="K8" s="337">
        <f t="shared" ca="1" si="80"/>
        <v>2026</v>
      </c>
      <c r="L8" s="337">
        <f t="shared" ca="1" si="80"/>
        <v>2027</v>
      </c>
      <c r="M8" s="337">
        <f t="shared" ca="1" si="80"/>
        <v>2028</v>
      </c>
      <c r="N8" s="337">
        <f t="shared" ca="1" si="80"/>
        <v>2029</v>
      </c>
      <c r="O8" s="337">
        <f t="shared" ca="1" si="80"/>
        <v>2030</v>
      </c>
      <c r="P8" s="337">
        <f t="shared" ca="1" si="80"/>
        <v>2031</v>
      </c>
      <c r="Q8" s="337">
        <f t="shared" ca="1" si="80"/>
        <v>2032</v>
      </c>
      <c r="R8" s="337">
        <f t="shared" ca="1" si="80"/>
        <v>2033</v>
      </c>
      <c r="S8" s="337">
        <f t="shared" ca="1" si="80"/>
        <v>2034</v>
      </c>
      <c r="T8" s="337">
        <f t="shared" ca="1" si="80"/>
        <v>2035</v>
      </c>
      <c r="U8" s="337">
        <f t="shared" ca="1" si="80"/>
        <v>2036</v>
      </c>
      <c r="V8" s="337">
        <f t="shared" ca="1" si="80"/>
        <v>2037</v>
      </c>
      <c r="W8" s="337">
        <f t="shared" ca="1" si="80"/>
        <v>2038</v>
      </c>
      <c r="X8" s="337">
        <f t="shared" ca="1" si="80"/>
        <v>2039</v>
      </c>
      <c r="Y8" s="337">
        <f t="shared" ca="1" si="80"/>
        <v>2040</v>
      </c>
      <c r="Z8" s="337">
        <f t="shared" ca="1" si="80"/>
        <v>2041</v>
      </c>
      <c r="AA8" s="337">
        <f t="shared" ca="1" si="80"/>
        <v>2042</v>
      </c>
      <c r="AB8" s="337">
        <f t="shared" ca="1" si="80"/>
        <v>2043</v>
      </c>
      <c r="AC8" s="337">
        <f t="shared" ca="1" si="80"/>
        <v>2044</v>
      </c>
      <c r="AD8" s="337">
        <f t="shared" ca="1" si="80"/>
        <v>2045</v>
      </c>
      <c r="AE8" s="337">
        <f t="shared" ca="1" si="80"/>
        <v>2046</v>
      </c>
      <c r="AF8" s="337">
        <f t="shared" ca="1" si="80"/>
        <v>2047</v>
      </c>
      <c r="AG8" s="337">
        <f t="shared" ca="1" si="80"/>
        <v>2048</v>
      </c>
      <c r="AH8" s="337">
        <f t="shared" ca="1" si="80"/>
        <v>2049</v>
      </c>
      <c r="AI8" s="337">
        <f t="shared" ca="1" si="80"/>
        <v>2050</v>
      </c>
      <c r="AJ8" s="337">
        <f t="shared" ca="1" si="80"/>
        <v>2051</v>
      </c>
      <c r="AK8" s="337">
        <f t="shared" ca="1" si="80"/>
        <v>2052</v>
      </c>
      <c r="AL8" s="337">
        <f t="shared" ca="1" si="80"/>
        <v>2053</v>
      </c>
      <c r="AM8" s="337">
        <f t="shared" ref="AM8:BR8" ca="1" si="81">AL8+1</f>
        <v>2054</v>
      </c>
      <c r="AN8" s="337">
        <f t="shared" ca="1" si="81"/>
        <v>2055</v>
      </c>
      <c r="AO8" s="337">
        <f t="shared" ca="1" si="81"/>
        <v>2056</v>
      </c>
      <c r="AP8" s="337">
        <f t="shared" ca="1" si="81"/>
        <v>2057</v>
      </c>
      <c r="AQ8" s="337">
        <f t="shared" ca="1" si="81"/>
        <v>2058</v>
      </c>
      <c r="AR8" s="337">
        <f t="shared" ca="1" si="81"/>
        <v>2059</v>
      </c>
      <c r="AS8" s="337">
        <f t="shared" ca="1" si="81"/>
        <v>2060</v>
      </c>
      <c r="AT8" s="337">
        <f t="shared" ca="1" si="81"/>
        <v>2061</v>
      </c>
      <c r="AU8" s="337">
        <f t="shared" ca="1" si="81"/>
        <v>2062</v>
      </c>
      <c r="AV8" s="337">
        <f t="shared" ca="1" si="81"/>
        <v>2063</v>
      </c>
      <c r="AW8" s="337">
        <f t="shared" ca="1" si="81"/>
        <v>2064</v>
      </c>
      <c r="AX8" s="337">
        <f t="shared" ca="1" si="81"/>
        <v>2065</v>
      </c>
      <c r="AY8" s="337">
        <f t="shared" ca="1" si="81"/>
        <v>2066</v>
      </c>
      <c r="AZ8" s="337">
        <f t="shared" ca="1" si="81"/>
        <v>2067</v>
      </c>
      <c r="BA8" s="337">
        <f t="shared" ca="1" si="81"/>
        <v>2068</v>
      </c>
      <c r="BB8" s="337">
        <f t="shared" ca="1" si="81"/>
        <v>2069</v>
      </c>
      <c r="BC8" s="337">
        <f t="shared" ca="1" si="81"/>
        <v>2070</v>
      </c>
      <c r="BD8" s="337">
        <f t="shared" ca="1" si="81"/>
        <v>2071</v>
      </c>
      <c r="BE8" s="337">
        <f t="shared" ca="1" si="81"/>
        <v>2072</v>
      </c>
      <c r="BF8" s="337">
        <f t="shared" ca="1" si="81"/>
        <v>2073</v>
      </c>
      <c r="BG8" s="337">
        <f t="shared" ca="1" si="81"/>
        <v>2074</v>
      </c>
      <c r="BH8" s="337">
        <f t="shared" ca="1" si="81"/>
        <v>2075</v>
      </c>
      <c r="BI8" s="337">
        <f t="shared" ca="1" si="81"/>
        <v>2076</v>
      </c>
      <c r="BJ8" s="337">
        <f t="shared" ca="1" si="81"/>
        <v>2077</v>
      </c>
      <c r="BK8" s="337">
        <f t="shared" ca="1" si="81"/>
        <v>2078</v>
      </c>
      <c r="BL8" s="337">
        <f t="shared" ca="1" si="81"/>
        <v>2079</v>
      </c>
      <c r="BM8" s="337">
        <f t="shared" ca="1" si="81"/>
        <v>2080</v>
      </c>
      <c r="BN8" s="337">
        <f t="shared" ca="1" si="81"/>
        <v>2081</v>
      </c>
      <c r="BO8" s="337">
        <f t="shared" ca="1" si="81"/>
        <v>2082</v>
      </c>
      <c r="BP8" s="337">
        <f t="shared" ca="1" si="81"/>
        <v>2083</v>
      </c>
      <c r="BQ8" s="337">
        <f t="shared" ca="1" si="81"/>
        <v>2084</v>
      </c>
      <c r="BR8" s="337">
        <f t="shared" ca="1" si="81"/>
        <v>2085</v>
      </c>
      <c r="BS8" s="337">
        <f t="shared" ref="BS8:CG8" ca="1" si="82">BR8+1</f>
        <v>2086</v>
      </c>
      <c r="BT8" s="337">
        <f t="shared" ca="1" si="82"/>
        <v>2087</v>
      </c>
      <c r="BU8" s="337">
        <f t="shared" ca="1" si="82"/>
        <v>2088</v>
      </c>
      <c r="BV8" s="337">
        <f t="shared" ca="1" si="82"/>
        <v>2089</v>
      </c>
      <c r="BW8" s="337">
        <f t="shared" ca="1" si="82"/>
        <v>2090</v>
      </c>
      <c r="BX8" s="337">
        <f t="shared" ca="1" si="82"/>
        <v>2091</v>
      </c>
      <c r="BY8" s="337">
        <f t="shared" ca="1" si="82"/>
        <v>2092</v>
      </c>
      <c r="BZ8" s="337">
        <f t="shared" ca="1" si="82"/>
        <v>2093</v>
      </c>
      <c r="CA8" s="337">
        <f t="shared" ca="1" si="82"/>
        <v>2094</v>
      </c>
      <c r="CB8" s="337">
        <f t="shared" ca="1" si="82"/>
        <v>2095</v>
      </c>
      <c r="CC8" s="337">
        <f t="shared" ca="1" si="82"/>
        <v>2096</v>
      </c>
      <c r="CD8" s="337">
        <f t="shared" ca="1" si="82"/>
        <v>2097</v>
      </c>
      <c r="CE8" s="337">
        <f t="shared" ca="1" si="82"/>
        <v>2098</v>
      </c>
      <c r="CF8" s="337">
        <f t="shared" ca="1" si="82"/>
        <v>2099</v>
      </c>
      <c r="CG8" s="337">
        <f t="shared" ca="1" si="82"/>
        <v>2100</v>
      </c>
    </row>
    <row r="9" spans="1:85" ht="28.8">
      <c r="A9" s="135"/>
      <c r="B9" s="160" t="s">
        <v>408</v>
      </c>
      <c r="C9" s="175" t="str">
        <f>"Rodiklio " &amp; IF(Result=0,"",Result) &amp; " pasiekimo fakto fiksavimas"</f>
        <v>Rodiklio Elektros energijos, pagamintos iš AEI dalis, palyginti su bendruoju elektros energijos suvartojimu, sudaro 50% 2050 m.  pasiekimo fakto fiksavimas</v>
      </c>
      <c r="D9" s="340"/>
      <c r="E9" s="340">
        <f ca="1">SUMIF($F$6:$CG$6,"&lt;="&amp;PAL,$F9:$CG9)</f>
        <v>12</v>
      </c>
      <c r="F9" s="348">
        <f ca="1">IFERROR(HLOOKUP(F$8,Rezultatai!$H$33:$DC$34,2,FALSE),"")</f>
        <v>0</v>
      </c>
      <c r="G9" s="348">
        <f ca="1">IFERROR(HLOOKUP(G$8,Rezultatai!$H$33:$DC$34,2,FALSE),"")</f>
        <v>0</v>
      </c>
      <c r="H9" s="348">
        <f ca="1">IFERROR(HLOOKUP(H$8,Rezultatai!$H$33:$DC$34,2,FALSE),"")</f>
        <v>0</v>
      </c>
      <c r="I9" s="348">
        <f ca="1">IFERROR(HLOOKUP(I$8,Rezultatai!$H$33:$DC$34,2,FALSE),"")</f>
        <v>0</v>
      </c>
      <c r="J9" s="348">
        <f ca="1">HLOOKUP(J$8,Rezultatai!$H$33:$DC$34,2,FALSE)</f>
        <v>0</v>
      </c>
      <c r="K9" s="348">
        <f ca="1">HLOOKUP(K$8,Rezultatai!$H$33:$DC$34,2,FALSE)</f>
        <v>0.5</v>
      </c>
      <c r="L9" s="348">
        <f ca="1">HLOOKUP(L$8,Rezultatai!$H$33:$DC$34,2,FALSE)</f>
        <v>0.5</v>
      </c>
      <c r="M9" s="348">
        <f ca="1">HLOOKUP(M$8,Rezultatai!$H$33:$DC$34,2,FALSE)</f>
        <v>0.5</v>
      </c>
      <c r="N9" s="348">
        <f ca="1">HLOOKUP(N$8,Rezultatai!$H$33:$DC$34,2,FALSE)</f>
        <v>0.5</v>
      </c>
      <c r="O9" s="348">
        <f ca="1">HLOOKUP(O$8,Rezultatai!$H$33:$DC$34,2,FALSE)</f>
        <v>0.5</v>
      </c>
      <c r="P9" s="348">
        <f ca="1">HLOOKUP(P$8,Rezultatai!$H$33:$DC$34,2,FALSE)</f>
        <v>0.5</v>
      </c>
      <c r="Q9" s="348">
        <f ca="1">HLOOKUP(Q$8,Rezultatai!$H$33:$DC$34,2,FALSE)</f>
        <v>0.5</v>
      </c>
      <c r="R9" s="348">
        <f ca="1">HLOOKUP(R$8,Rezultatai!$H$33:$DC$34,2,FALSE)</f>
        <v>0.5</v>
      </c>
      <c r="S9" s="348">
        <f ca="1">HLOOKUP(S$8,Rezultatai!$H$33:$DC$34,2,FALSE)</f>
        <v>0.5</v>
      </c>
      <c r="T9" s="348">
        <f ca="1">HLOOKUP(T$8,Rezultatai!$H$33:$DC$34,2,FALSE)</f>
        <v>0.5</v>
      </c>
      <c r="U9" s="348">
        <f ca="1">HLOOKUP(U$8,Rezultatai!$H$33:$DC$34,2,FALSE)</f>
        <v>0.5</v>
      </c>
      <c r="V9" s="348">
        <f ca="1">HLOOKUP(V$8,Rezultatai!$H$33:$DC$34,2,FALSE)</f>
        <v>0.5</v>
      </c>
      <c r="W9" s="348">
        <f ca="1">HLOOKUP(W$8,Rezultatai!$H$33:$DC$34,2,FALSE)</f>
        <v>0.5</v>
      </c>
      <c r="X9" s="348">
        <f ca="1">HLOOKUP(X$8,Rezultatai!$H$33:$DC$34,2,FALSE)</f>
        <v>0.5</v>
      </c>
      <c r="Y9" s="348">
        <f ca="1">HLOOKUP(Y$8,Rezultatai!$H$33:$DC$34,2,FALSE)</f>
        <v>0.5</v>
      </c>
      <c r="Z9" s="348">
        <f ca="1">HLOOKUP(Z$8,Rezultatai!$H$33:$DC$34,2,FALSE)</f>
        <v>0.5</v>
      </c>
      <c r="AA9" s="348">
        <f ca="1">HLOOKUP(AA$8,Rezultatai!$H$33:$DC$34,2,FALSE)</f>
        <v>0.5</v>
      </c>
      <c r="AB9" s="348">
        <f ca="1">HLOOKUP(AB$8,Rezultatai!$H$33:$DC$34,2,FALSE)</f>
        <v>0.5</v>
      </c>
      <c r="AC9" s="348">
        <f ca="1">HLOOKUP(AC$8,Rezultatai!$H$33:$DC$34,2,FALSE)</f>
        <v>0.5</v>
      </c>
      <c r="AD9" s="348">
        <f ca="1">HLOOKUP(AD$8,Rezultatai!$H$33:$DC$34,2,FALSE)</f>
        <v>0.5</v>
      </c>
      <c r="AE9" s="348">
        <f ca="1">HLOOKUP(AE$8,Rezultatai!$H$33:$DC$34,2,FALSE)</f>
        <v>0.5</v>
      </c>
      <c r="AF9" s="348">
        <f ca="1">HLOOKUP(AF$8,Rezultatai!$H$33:$DC$34,2,FALSE)</f>
        <v>0.5</v>
      </c>
      <c r="AG9" s="348">
        <f ca="1">HLOOKUP(AG$8,Rezultatai!$H$33:$DC$34,2,FALSE)</f>
        <v>0.5</v>
      </c>
      <c r="AH9" s="348">
        <f ca="1">HLOOKUP(AH$8,Rezultatai!$H$33:$DC$34,2,FALSE)</f>
        <v>0.5</v>
      </c>
      <c r="AI9" s="348">
        <f ca="1">HLOOKUP(AI$8,Rezultatai!$H$33:$DC$34,2,FALSE)</f>
        <v>0</v>
      </c>
      <c r="AJ9" s="348">
        <f ca="1">HLOOKUP(AJ$8,Rezultatai!$H$33:$DC$34,2,FALSE)</f>
        <v>0</v>
      </c>
      <c r="AK9" s="348">
        <f ca="1">HLOOKUP(AK$8,Rezultatai!$H$33:$DC$34,2,FALSE)</f>
        <v>0</v>
      </c>
      <c r="AL9" s="348">
        <f ca="1">HLOOKUP(AL$8,Rezultatai!$H$33:$DC$34,2,FALSE)</f>
        <v>0</v>
      </c>
      <c r="AM9" s="348">
        <f ca="1">HLOOKUP(AM$8,Rezultatai!$H$33:$DC$34,2,FALSE)</f>
        <v>0</v>
      </c>
      <c r="AN9" s="348">
        <f ca="1">HLOOKUP(AN$8,Rezultatai!$H$33:$DC$34,2,FALSE)</f>
        <v>0</v>
      </c>
      <c r="AO9" s="348">
        <f ca="1">HLOOKUP(AO$8,Rezultatai!$H$33:$DC$34,2,FALSE)</f>
        <v>0</v>
      </c>
      <c r="AP9" s="348">
        <f ca="1">HLOOKUP(AP$8,Rezultatai!$H$33:$DC$34,2,FALSE)</f>
        <v>0</v>
      </c>
      <c r="AQ9" s="348">
        <f ca="1">HLOOKUP(AQ$8,Rezultatai!$H$33:$DC$34,2,FALSE)</f>
        <v>0</v>
      </c>
      <c r="AR9" s="348">
        <f ca="1">HLOOKUP(AR$8,Rezultatai!$H$33:$DC$34,2,FALSE)</f>
        <v>0</v>
      </c>
      <c r="AS9" s="348">
        <f ca="1">HLOOKUP(AS$8,Rezultatai!$H$33:$DC$34,2,FALSE)</f>
        <v>0</v>
      </c>
      <c r="AT9" s="348">
        <f ca="1">HLOOKUP(AT$8,Rezultatai!$H$33:$DC$34,2,FALSE)</f>
        <v>0</v>
      </c>
      <c r="AU9" s="348">
        <f ca="1">HLOOKUP(AU$8,Rezultatai!$H$33:$DC$34,2,FALSE)</f>
        <v>0</v>
      </c>
      <c r="AV9" s="348">
        <f ca="1">HLOOKUP(AV$8,Rezultatai!$H$33:$DC$34,2,FALSE)</f>
        <v>0</v>
      </c>
      <c r="AW9" s="348">
        <f ca="1">HLOOKUP(AW$8,Rezultatai!$H$33:$DC$34,2,FALSE)</f>
        <v>0</v>
      </c>
      <c r="AX9" s="348">
        <f ca="1">HLOOKUP(AX$8,Rezultatai!$H$33:$DC$34,2,FALSE)</f>
        <v>0</v>
      </c>
      <c r="AY9" s="348">
        <f ca="1">HLOOKUP(AY$8,Rezultatai!$H$33:$DC$34,2,FALSE)</f>
        <v>0</v>
      </c>
      <c r="AZ9" s="348">
        <f ca="1">HLOOKUP(AZ$8,Rezultatai!$H$33:$DC$34,2,FALSE)</f>
        <v>0</v>
      </c>
      <c r="BA9" s="348">
        <f ca="1">HLOOKUP(BA$8,Rezultatai!$H$33:$DC$34,2,FALSE)</f>
        <v>0</v>
      </c>
      <c r="BB9" s="348">
        <f ca="1">HLOOKUP(BB$8,Rezultatai!$H$33:$DC$34,2,FALSE)</f>
        <v>0</v>
      </c>
      <c r="BC9" s="348">
        <f ca="1">HLOOKUP(BC$8,Rezultatai!$H$33:$DC$34,2,FALSE)</f>
        <v>0</v>
      </c>
      <c r="BD9" s="348">
        <f ca="1">HLOOKUP(BD$8,Rezultatai!$H$33:$DC$34,2,FALSE)</f>
        <v>0</v>
      </c>
      <c r="BE9" s="348">
        <f ca="1">HLOOKUP(BE$8,Rezultatai!$H$33:$DC$34,2,FALSE)</f>
        <v>0</v>
      </c>
      <c r="BF9" s="348">
        <f ca="1">HLOOKUP(BF$8,Rezultatai!$H$33:$DC$34,2,FALSE)</f>
        <v>0</v>
      </c>
      <c r="BG9" s="348">
        <f ca="1">HLOOKUP(BG$8,Rezultatai!$H$33:$DC$34,2,FALSE)</f>
        <v>0</v>
      </c>
      <c r="BH9" s="348">
        <f ca="1">HLOOKUP(BH$8,Rezultatai!$H$33:$DC$34,2,FALSE)</f>
        <v>0</v>
      </c>
      <c r="BI9" s="348">
        <f ca="1">HLOOKUP(BI$8,Rezultatai!$H$33:$DC$34,2,FALSE)</f>
        <v>0</v>
      </c>
      <c r="BJ9" s="348">
        <f ca="1">HLOOKUP(BJ$8,Rezultatai!$H$33:$DC$34,2,FALSE)</f>
        <v>0</v>
      </c>
      <c r="BK9" s="348">
        <f ca="1">HLOOKUP(BK$8,Rezultatai!$H$33:$DC$34,2,FALSE)</f>
        <v>0</v>
      </c>
      <c r="BL9" s="348">
        <f ca="1">HLOOKUP(BL$8,Rezultatai!$H$33:$DC$34,2,FALSE)</f>
        <v>0</v>
      </c>
      <c r="BM9" s="348">
        <f ca="1">HLOOKUP(BM$8,Rezultatai!$H$33:$DC$34,2,FALSE)</f>
        <v>0</v>
      </c>
      <c r="BN9" s="348">
        <f ca="1">HLOOKUP(BN$8,Rezultatai!$H$33:$DC$34,2,FALSE)</f>
        <v>0</v>
      </c>
      <c r="BO9" s="348">
        <f ca="1">HLOOKUP(BO$8,Rezultatai!$H$33:$DC$34,2,FALSE)</f>
        <v>0</v>
      </c>
      <c r="BP9" s="348">
        <f ca="1">HLOOKUP(BP$8,Rezultatai!$H$33:$DC$34,2,FALSE)</f>
        <v>0</v>
      </c>
      <c r="BQ9" s="348">
        <f ca="1">HLOOKUP(BQ$8,Rezultatai!$H$33:$DC$34,2,FALSE)</f>
        <v>0</v>
      </c>
      <c r="BR9" s="348">
        <f ca="1">HLOOKUP(BR$8,Rezultatai!$H$33:$DC$34,2,FALSE)</f>
        <v>0</v>
      </c>
      <c r="BS9" s="348">
        <f ca="1">HLOOKUP(BS$8,Rezultatai!$H$33:$DC$34,2,FALSE)</f>
        <v>0</v>
      </c>
      <c r="BT9" s="348">
        <f ca="1">HLOOKUP(BT$8,Rezultatai!$H$33:$DC$34,2,FALSE)</f>
        <v>0</v>
      </c>
      <c r="BU9" s="348">
        <f ca="1">HLOOKUP(BU$8,Rezultatai!$H$33:$DC$34,2,FALSE)</f>
        <v>0</v>
      </c>
      <c r="BV9" s="348">
        <f ca="1">HLOOKUP(BV$8,Rezultatai!$H$33:$DC$34,2,FALSE)</f>
        <v>0</v>
      </c>
      <c r="BW9" s="348">
        <f ca="1">HLOOKUP(BW$8,Rezultatai!$H$33:$DC$34,2,FALSE)</f>
        <v>0</v>
      </c>
      <c r="BX9" s="348">
        <f ca="1">HLOOKUP(BX$8,Rezultatai!$H$33:$DC$34,2,FALSE)</f>
        <v>0</v>
      </c>
      <c r="BY9" s="348">
        <f ca="1">HLOOKUP(BY$8,Rezultatai!$H$33:$DC$34,2,FALSE)</f>
        <v>0</v>
      </c>
      <c r="BZ9" s="348">
        <f ca="1">HLOOKUP(BZ$8,Rezultatai!$H$33:$DC$34,2,FALSE)</f>
        <v>0</v>
      </c>
      <c r="CA9" s="348">
        <f ca="1">HLOOKUP(CA$8,Rezultatai!$H$33:$DC$34,2,FALSE)</f>
        <v>0</v>
      </c>
      <c r="CB9" s="348">
        <f ca="1">HLOOKUP(CB$8,Rezultatai!$H$33:$DC$34,2,FALSE)</f>
        <v>0</v>
      </c>
      <c r="CC9" s="348">
        <f ca="1">HLOOKUP(CC$8,Rezultatai!$H$33:$DC$34,2,FALSE)</f>
        <v>0</v>
      </c>
      <c r="CD9" s="348">
        <f ca="1">HLOOKUP(CD$8,Rezultatai!$H$33:$DC$34,2,FALSE)</f>
        <v>0</v>
      </c>
      <c r="CE9" s="348">
        <f ca="1">HLOOKUP(CE$8,Rezultatai!$H$33:$DC$34,2,FALSE)</f>
        <v>0</v>
      </c>
      <c r="CF9" s="348">
        <f ca="1">HLOOKUP(CF$8,Rezultatai!$H$33:$DC$34,2,FALSE)</f>
        <v>0</v>
      </c>
      <c r="CG9" s="348">
        <f ca="1">HLOOKUP(CG$8,Rezultatai!$H$33:$DC$34,2,FALSE)</f>
        <v>0</v>
      </c>
    </row>
    <row r="10" spans="1:85">
      <c r="A10" s="135" t="str">
        <f>IF(OR(C10=""),"","1")</f>
        <v/>
      </c>
      <c r="B10" s="160" t="s">
        <v>409</v>
      </c>
      <c r="C10" s="155"/>
      <c r="D10" s="340"/>
      <c r="E10" s="340">
        <f ca="1">SUMIF($F$6:$CG$6,"&lt;="&amp;PAL,$F10:$CG10)</f>
        <v>0</v>
      </c>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row>
    <row r="11" spans="1:85">
      <c r="A11" s="135" t="str">
        <f>IF(OR(C11=""),"","1")</f>
        <v/>
      </c>
      <c r="B11" s="160" t="s">
        <v>524</v>
      </c>
      <c r="C11" s="155"/>
      <c r="D11" s="340"/>
      <c r="E11" s="340">
        <f ca="1">SUMIF($F$6:$CG$6,"&lt;="&amp;PAL,$F11:$CG11)</f>
        <v>0</v>
      </c>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row>
    <row r="12" spans="1:85">
      <c r="A12" s="331" t="str">
        <f>IF(OR(Data3!F5="Grand Total",Data3!F5=0),"",Data3!F5)</f>
        <v>L.1.1.</v>
      </c>
      <c r="B12" s="160" t="s">
        <v>525</v>
      </c>
      <c r="C12" s="175" t="str">
        <f ca="1">IFERROR(IF(Rezultatai!C114=0,"",Rezultatai!C114),"")</f>
        <v>Elektros energijos tiekimo sistemos patikimumo padidėjimas</v>
      </c>
      <c r="D12" s="340">
        <f ca="1">SUMIF($F$6:$CG$6,"&lt;="&amp;PAL,$F12:$CG12)</f>
        <v>24536404727.432137</v>
      </c>
      <c r="E12" s="285"/>
      <c r="F12" s="535">
        <f ca="1">Rezultatai!H114</f>
        <v>0</v>
      </c>
      <c r="G12" s="535">
        <f ca="1">Rezultatai!I114</f>
        <v>0</v>
      </c>
      <c r="H12" s="535">
        <f ca="1">Rezultatai!J114</f>
        <v>0</v>
      </c>
      <c r="I12" s="535">
        <f ca="1">Rezultatai!K114</f>
        <v>0</v>
      </c>
      <c r="J12" s="535">
        <f ca="1">Rezultatai!L114</f>
        <v>0</v>
      </c>
      <c r="K12" s="535">
        <f ca="1">Rezultatai!M114</f>
        <v>1089428354.6999998</v>
      </c>
      <c r="L12" s="535">
        <f ca="1">Rezultatai!N114</f>
        <v>1132907995.8399997</v>
      </c>
      <c r="M12" s="535">
        <f ca="1">Rezultatai!O114</f>
        <v>1203194322.0630603</v>
      </c>
      <c r="N12" s="535">
        <f ca="1">Rezultatai!P114</f>
        <v>1240581439.2236066</v>
      </c>
      <c r="O12" s="535">
        <f ca="1">Rezultatai!Q114</f>
        <v>1276017327.9997816</v>
      </c>
      <c r="P12" s="535">
        <f ca="1">Rezultatai!R114</f>
        <v>1334709324.7608743</v>
      </c>
      <c r="Q12" s="535">
        <f ca="1">Rezultatai!S114</f>
        <v>1394735806.9487433</v>
      </c>
      <c r="R12" s="535">
        <f ca="1">Rezultatai!T114</f>
        <v>1445100966.1760654</v>
      </c>
      <c r="S12" s="535">
        <f ca="1">Rezultatai!U114</f>
        <v>1561251671.3800001</v>
      </c>
      <c r="T12" s="535">
        <f ca="1">Rezultatai!V114</f>
        <v>1604476171.5599999</v>
      </c>
      <c r="U12" s="535">
        <f ca="1">Rezultatai!W114</f>
        <v>1649572685.3800001</v>
      </c>
      <c r="V12" s="535">
        <f ca="1">Rezultatai!X114</f>
        <v>1697003812.3800001</v>
      </c>
      <c r="W12" s="535">
        <f ca="1">Rezultatai!Y114</f>
        <v>1744434939.3799999</v>
      </c>
      <c r="X12" s="535">
        <f ca="1">Rezultatai!Z114</f>
        <v>1793969572.3600004</v>
      </c>
      <c r="Y12" s="535">
        <f ca="1">Rezultatai!AA114</f>
        <v>1843735312.5400002</v>
      </c>
      <c r="Z12" s="535">
        <f ca="1">Rezultatai!AB114</f>
        <v>250443107.20000005</v>
      </c>
      <c r="AA12" s="535">
        <f ca="1">Rezultatai!AC114</f>
        <v>257394039.64000002</v>
      </c>
      <c r="AB12" s="535">
        <f ca="1">Rezultatai!AD114</f>
        <v>264807186.48000002</v>
      </c>
      <c r="AC12" s="535">
        <f ca="1">Rezultatai!AE114</f>
        <v>272221103.60000002</v>
      </c>
      <c r="AD12" s="535">
        <f ca="1">Rezultatai!AF114</f>
        <v>279866513.06000006</v>
      </c>
      <c r="AE12" s="535">
        <f ca="1">Rezultatai!AG114</f>
        <v>287743414.86000007</v>
      </c>
      <c r="AF12" s="535">
        <f ca="1">Rezultatai!AH114</f>
        <v>295852194.14000005</v>
      </c>
      <c r="AG12" s="535">
        <f ca="1">Rezultatai!AI114</f>
        <v>304192850.9000001</v>
      </c>
      <c r="AH12" s="535">
        <f ca="1">Rezultatai!AJ114</f>
        <v>312764614.86000007</v>
      </c>
      <c r="AI12" s="535">
        <f ca="1">Rezultatai!AK114</f>
        <v>0</v>
      </c>
      <c r="AJ12" s="535">
        <f ca="1">Rezultatai!AL114</f>
        <v>0</v>
      </c>
      <c r="AK12" s="535">
        <f ca="1">Rezultatai!AM114</f>
        <v>0</v>
      </c>
      <c r="AL12" s="535">
        <f ca="1">Rezultatai!AN114</f>
        <v>0</v>
      </c>
      <c r="AM12" s="535">
        <f ca="1">Rezultatai!AO114</f>
        <v>0</v>
      </c>
      <c r="AN12" s="535">
        <f ca="1">Rezultatai!AP114</f>
        <v>0</v>
      </c>
      <c r="AO12" s="535">
        <f ca="1">Rezultatai!AQ114</f>
        <v>0</v>
      </c>
      <c r="AP12" s="535">
        <f ca="1">Rezultatai!AR114</f>
        <v>0</v>
      </c>
      <c r="AQ12" s="535">
        <f ca="1">Rezultatai!AS114</f>
        <v>0</v>
      </c>
      <c r="AR12" s="535">
        <f ca="1">Rezultatai!AT114</f>
        <v>0</v>
      </c>
      <c r="AS12" s="535">
        <f ca="1">Rezultatai!AU114</f>
        <v>0</v>
      </c>
      <c r="AT12" s="535">
        <f ca="1">Rezultatai!AV114</f>
        <v>0</v>
      </c>
      <c r="AU12" s="535">
        <f ca="1">Rezultatai!AW114</f>
        <v>0</v>
      </c>
      <c r="AV12" s="535">
        <f ca="1">Rezultatai!AX114</f>
        <v>0</v>
      </c>
      <c r="AW12" s="535">
        <f ca="1">Rezultatai!AY114</f>
        <v>0</v>
      </c>
      <c r="AX12" s="535">
        <f ca="1">Rezultatai!AZ114</f>
        <v>0</v>
      </c>
      <c r="AY12" s="535">
        <f ca="1">Rezultatai!BA114</f>
        <v>0</v>
      </c>
      <c r="AZ12" s="535">
        <f ca="1">Rezultatai!BB114</f>
        <v>0</v>
      </c>
      <c r="BA12" s="535">
        <f ca="1">Rezultatai!BC114</f>
        <v>0</v>
      </c>
      <c r="BB12" s="535">
        <f ca="1">Rezultatai!BD114</f>
        <v>0</v>
      </c>
      <c r="BC12" s="535">
        <f ca="1">Rezultatai!BE114</f>
        <v>0</v>
      </c>
      <c r="BD12" s="535">
        <f ca="1">Rezultatai!BF114</f>
        <v>0</v>
      </c>
      <c r="BE12" s="535">
        <f ca="1">Rezultatai!BG114</f>
        <v>0</v>
      </c>
      <c r="BF12" s="535">
        <f ca="1">Rezultatai!BH114</f>
        <v>0</v>
      </c>
      <c r="BG12" s="535">
        <f ca="1">Rezultatai!BI114</f>
        <v>0</v>
      </c>
      <c r="BH12" s="535">
        <f ca="1">Rezultatai!BJ114</f>
        <v>0</v>
      </c>
      <c r="BI12" s="535">
        <f ca="1">Rezultatai!BK114</f>
        <v>0</v>
      </c>
      <c r="BJ12" s="535">
        <f ca="1">Rezultatai!BL114</f>
        <v>0</v>
      </c>
      <c r="BK12" s="535">
        <f ca="1">Rezultatai!BM114</f>
        <v>0</v>
      </c>
      <c r="BL12" s="535">
        <f ca="1">Rezultatai!BN114</f>
        <v>0</v>
      </c>
      <c r="BM12" s="535">
        <f ca="1">Rezultatai!BO114</f>
        <v>0</v>
      </c>
      <c r="BN12" s="535">
        <f ca="1">Rezultatai!BP114</f>
        <v>0</v>
      </c>
      <c r="BO12" s="535">
        <f ca="1">Rezultatai!BQ114</f>
        <v>0</v>
      </c>
      <c r="BP12" s="535">
        <f ca="1">Rezultatai!BR114</f>
        <v>0</v>
      </c>
      <c r="BQ12" s="535">
        <f ca="1">Rezultatai!BS114</f>
        <v>0</v>
      </c>
      <c r="BR12" s="535">
        <f ca="1">Rezultatai!BT114</f>
        <v>0</v>
      </c>
      <c r="BS12" s="535">
        <f ca="1">Rezultatai!BU114</f>
        <v>0</v>
      </c>
      <c r="BT12" s="535">
        <f ca="1">Rezultatai!BV114</f>
        <v>0</v>
      </c>
      <c r="BU12" s="535">
        <f ca="1">Rezultatai!BW114</f>
        <v>0</v>
      </c>
      <c r="BV12" s="535">
        <f ca="1">Rezultatai!BX114</f>
        <v>0</v>
      </c>
      <c r="BW12" s="535">
        <f ca="1">Rezultatai!BY114</f>
        <v>0</v>
      </c>
      <c r="BX12" s="535">
        <f ca="1">Rezultatai!BZ114</f>
        <v>0</v>
      </c>
      <c r="BY12" s="535">
        <f ca="1">Rezultatai!CA114</f>
        <v>0</v>
      </c>
      <c r="BZ12" s="535">
        <f ca="1">Rezultatai!CB114</f>
        <v>0</v>
      </c>
      <c r="CA12" s="535">
        <f ca="1">Rezultatai!CC114</f>
        <v>0</v>
      </c>
      <c r="CB12" s="535">
        <f ca="1">Rezultatai!CD114</f>
        <v>0</v>
      </c>
      <c r="CC12" s="535">
        <f ca="1">Rezultatai!CE114</f>
        <v>0</v>
      </c>
      <c r="CD12" s="535">
        <f ca="1">Rezultatai!CF114</f>
        <v>0</v>
      </c>
      <c r="CE12" s="535">
        <f ca="1">Rezultatai!CG114</f>
        <v>0</v>
      </c>
      <c r="CF12" s="535">
        <f ca="1">Rezultatai!CH114</f>
        <v>0</v>
      </c>
      <c r="CG12" s="535">
        <f ca="1">Rezultatai!CI114</f>
        <v>0</v>
      </c>
    </row>
    <row r="13" spans="1:85">
      <c r="A13" s="135" t="str">
        <f>IF(OR(Data3!F6="Grand Total",Data3!F6=0),"",Data3!F6)</f>
        <v/>
      </c>
      <c r="B13" s="160" t="s">
        <v>526</v>
      </c>
      <c r="C13" s="175" t="str">
        <f ca="1">IFERROR(IF(Rezultatai!C115=0,"",Rezultatai!C115),"")</f>
        <v>ŠESD emisijos sumažėjimas</v>
      </c>
      <c r="D13" s="340">
        <f ca="1">SUMIF($F$6:$CG$6,"&lt;="&amp;PAL,$F13:$CG13)</f>
        <v>12592067711.130001</v>
      </c>
      <c r="E13" s="285"/>
      <c r="F13" s="535">
        <f ca="1">Rezultatai!H115</f>
        <v>0</v>
      </c>
      <c r="G13" s="535">
        <f ca="1">Rezultatai!I115</f>
        <v>0</v>
      </c>
      <c r="H13" s="535">
        <f ca="1">Rezultatai!J115</f>
        <v>0</v>
      </c>
      <c r="I13" s="535">
        <f ca="1">Rezultatai!K115</f>
        <v>0</v>
      </c>
      <c r="J13" s="535">
        <f ca="1">Rezultatai!L115</f>
        <v>0</v>
      </c>
      <c r="K13" s="535">
        <f ca="1">Rezultatai!M115</f>
        <v>0</v>
      </c>
      <c r="L13" s="535">
        <f ca="1">Rezultatai!N115</f>
        <v>0</v>
      </c>
      <c r="M13" s="535">
        <f ca="1">Rezultatai!O115</f>
        <v>0</v>
      </c>
      <c r="N13" s="535">
        <f ca="1">Rezultatai!P115</f>
        <v>280543242.96000004</v>
      </c>
      <c r="O13" s="535">
        <f ca="1">Rezultatai!Q115</f>
        <v>301012660.35000002</v>
      </c>
      <c r="P13" s="535">
        <f ca="1">Rezultatai!R115</f>
        <v>334726449.29999995</v>
      </c>
      <c r="Q13" s="535">
        <f ca="1">Rezultatai!S115</f>
        <v>368440238.25</v>
      </c>
      <c r="R13" s="535">
        <f ca="1">Rezultatai!T115</f>
        <v>402154027.20000005</v>
      </c>
      <c r="S13" s="535">
        <f ca="1">Rezultatai!U115</f>
        <v>435867816.14999998</v>
      </c>
      <c r="T13" s="535">
        <f ca="1">Rezultatai!V115</f>
        <v>469581605.10000002</v>
      </c>
      <c r="U13" s="535">
        <f ca="1">Rezultatai!W115</f>
        <v>502089673.95000005</v>
      </c>
      <c r="V13" s="535">
        <f ca="1">Rezultatai!X115</f>
        <v>534607017.56999999</v>
      </c>
      <c r="W13" s="535">
        <f ca="1">Rezultatai!Y115</f>
        <v>567115086.42000008</v>
      </c>
      <c r="X13" s="535">
        <f ca="1">Rezultatai!Z115</f>
        <v>599623155.26999998</v>
      </c>
      <c r="Y13" s="535">
        <f ca="1">Rezultatai!AA115</f>
        <v>632131224.12</v>
      </c>
      <c r="Z13" s="535">
        <f ca="1">Rezultatai!AB115</f>
        <v>664639292.97000003</v>
      </c>
      <c r="AA13" s="535">
        <f ca="1">Rezultatai!AC115</f>
        <v>697156636.58999991</v>
      </c>
      <c r="AB13" s="535">
        <f ca="1">Rezultatai!AD115</f>
        <v>729664705.44000006</v>
      </c>
      <c r="AC13" s="535">
        <f ca="1">Rezultatai!AE115</f>
        <v>762172774.28999996</v>
      </c>
      <c r="AD13" s="535">
        <f ca="1">Rezultatai!AF115</f>
        <v>794680843.1400001</v>
      </c>
      <c r="AE13" s="535">
        <f ca="1">Rezultatai!AG115</f>
        <v>828394632.08999991</v>
      </c>
      <c r="AF13" s="535">
        <f ca="1">Rezultatai!AH115</f>
        <v>862108421.03999996</v>
      </c>
      <c r="AG13" s="535">
        <f ca="1">Rezultatai!AI115</f>
        <v>895822209.99000001</v>
      </c>
      <c r="AH13" s="535">
        <f ca="1">Rezultatai!AJ115</f>
        <v>929535998.94000006</v>
      </c>
      <c r="AI13" s="535">
        <f ca="1">Rezultatai!AK115</f>
        <v>0</v>
      </c>
      <c r="AJ13" s="535">
        <f ca="1">Rezultatai!AL115</f>
        <v>0</v>
      </c>
      <c r="AK13" s="535">
        <f ca="1">Rezultatai!AM115</f>
        <v>0</v>
      </c>
      <c r="AL13" s="535">
        <f ca="1">Rezultatai!AN115</f>
        <v>0</v>
      </c>
      <c r="AM13" s="535">
        <f ca="1">Rezultatai!AO115</f>
        <v>0</v>
      </c>
      <c r="AN13" s="535">
        <f ca="1">Rezultatai!AP115</f>
        <v>0</v>
      </c>
      <c r="AO13" s="535">
        <f ca="1">Rezultatai!AQ115</f>
        <v>0</v>
      </c>
      <c r="AP13" s="535">
        <f ca="1">Rezultatai!AR115</f>
        <v>0</v>
      </c>
      <c r="AQ13" s="535">
        <f ca="1">Rezultatai!AS115</f>
        <v>0</v>
      </c>
      <c r="AR13" s="535">
        <f ca="1">Rezultatai!AT115</f>
        <v>0</v>
      </c>
      <c r="AS13" s="535">
        <f ca="1">Rezultatai!AU115</f>
        <v>0</v>
      </c>
      <c r="AT13" s="535">
        <f ca="1">Rezultatai!AV115</f>
        <v>0</v>
      </c>
      <c r="AU13" s="535">
        <f ca="1">Rezultatai!AW115</f>
        <v>0</v>
      </c>
      <c r="AV13" s="535">
        <f ca="1">Rezultatai!AX115</f>
        <v>0</v>
      </c>
      <c r="AW13" s="535">
        <f ca="1">Rezultatai!AY115</f>
        <v>0</v>
      </c>
      <c r="AX13" s="535">
        <f ca="1">Rezultatai!AZ115</f>
        <v>0</v>
      </c>
      <c r="AY13" s="535">
        <f ca="1">Rezultatai!BA115</f>
        <v>0</v>
      </c>
      <c r="AZ13" s="535">
        <f ca="1">Rezultatai!BB115</f>
        <v>0</v>
      </c>
      <c r="BA13" s="535">
        <f ca="1">Rezultatai!BC115</f>
        <v>0</v>
      </c>
      <c r="BB13" s="535">
        <f ca="1">Rezultatai!BD115</f>
        <v>0</v>
      </c>
      <c r="BC13" s="535">
        <f ca="1">Rezultatai!BE115</f>
        <v>0</v>
      </c>
      <c r="BD13" s="535">
        <f ca="1">Rezultatai!BF115</f>
        <v>0</v>
      </c>
      <c r="BE13" s="535">
        <f ca="1">Rezultatai!BG115</f>
        <v>0</v>
      </c>
      <c r="BF13" s="535">
        <f ca="1">Rezultatai!BH115</f>
        <v>0</v>
      </c>
      <c r="BG13" s="535">
        <f ca="1">Rezultatai!BI115</f>
        <v>0</v>
      </c>
      <c r="BH13" s="535">
        <f ca="1">Rezultatai!BJ115</f>
        <v>0</v>
      </c>
      <c r="BI13" s="535">
        <f ca="1">Rezultatai!BK115</f>
        <v>0</v>
      </c>
      <c r="BJ13" s="535">
        <f ca="1">Rezultatai!BL115</f>
        <v>0</v>
      </c>
      <c r="BK13" s="535">
        <f ca="1">Rezultatai!BM115</f>
        <v>0</v>
      </c>
      <c r="BL13" s="535">
        <f ca="1">Rezultatai!BN115</f>
        <v>0</v>
      </c>
      <c r="BM13" s="535">
        <f ca="1">Rezultatai!BO115</f>
        <v>0</v>
      </c>
      <c r="BN13" s="535">
        <f ca="1">Rezultatai!BP115</f>
        <v>0</v>
      </c>
      <c r="BO13" s="535">
        <f ca="1">Rezultatai!BQ115</f>
        <v>0</v>
      </c>
      <c r="BP13" s="535">
        <f ca="1">Rezultatai!BR115</f>
        <v>0</v>
      </c>
      <c r="BQ13" s="535">
        <f ca="1">Rezultatai!BS115</f>
        <v>0</v>
      </c>
      <c r="BR13" s="535">
        <f ca="1">Rezultatai!BT115</f>
        <v>0</v>
      </c>
      <c r="BS13" s="535">
        <f ca="1">Rezultatai!BU115</f>
        <v>0</v>
      </c>
      <c r="BT13" s="535">
        <f ca="1">Rezultatai!BV115</f>
        <v>0</v>
      </c>
      <c r="BU13" s="535">
        <f ca="1">Rezultatai!BW115</f>
        <v>0</v>
      </c>
      <c r="BV13" s="535">
        <f ca="1">Rezultatai!BX115</f>
        <v>0</v>
      </c>
      <c r="BW13" s="535">
        <f ca="1">Rezultatai!BY115</f>
        <v>0</v>
      </c>
      <c r="BX13" s="535">
        <f ca="1">Rezultatai!BZ115</f>
        <v>0</v>
      </c>
      <c r="BY13" s="535">
        <f ca="1">Rezultatai!CA115</f>
        <v>0</v>
      </c>
      <c r="BZ13" s="535">
        <f ca="1">Rezultatai!CB115</f>
        <v>0</v>
      </c>
      <c r="CA13" s="535">
        <f ca="1">Rezultatai!CC115</f>
        <v>0</v>
      </c>
      <c r="CB13" s="535">
        <f ca="1">Rezultatai!CD115</f>
        <v>0</v>
      </c>
      <c r="CC13" s="535">
        <f ca="1">Rezultatai!CE115</f>
        <v>0</v>
      </c>
      <c r="CD13" s="535">
        <f ca="1">Rezultatai!CF115</f>
        <v>0</v>
      </c>
      <c r="CE13" s="535">
        <f ca="1">Rezultatai!CG115</f>
        <v>0</v>
      </c>
      <c r="CF13" s="535">
        <f ca="1">Rezultatai!CH115</f>
        <v>0</v>
      </c>
      <c r="CG13" s="535">
        <f ca="1">Rezultatai!CI115</f>
        <v>0</v>
      </c>
    </row>
    <row r="14" spans="1:85">
      <c r="A14" s="135" t="str">
        <f>IF(OR(Data3!F7="Grand Total",Data3!F7=0),"",Data3!F7)</f>
        <v/>
      </c>
      <c r="B14" s="160" t="s">
        <v>527</v>
      </c>
      <c r="C14" s="175" t="str">
        <f ca="1">IFERROR(IF(Rezultatai!C116=0,"",Rezultatai!C116),"")</f>
        <v/>
      </c>
      <c r="D14" s="340">
        <f ca="1">SUMIF($F$6:$CG$6,"&lt;="&amp;PAL,$F14:$CG14)</f>
        <v>0</v>
      </c>
      <c r="E14" s="285"/>
      <c r="F14" s="535">
        <f ca="1">Rezultatai!H116</f>
        <v>0</v>
      </c>
      <c r="G14" s="535">
        <f ca="1">Rezultatai!I116</f>
        <v>0</v>
      </c>
      <c r="H14" s="535">
        <f ca="1">Rezultatai!J116</f>
        <v>0</v>
      </c>
      <c r="I14" s="535">
        <f ca="1">Rezultatai!K116</f>
        <v>0</v>
      </c>
      <c r="J14" s="535">
        <f ca="1">Rezultatai!L116</f>
        <v>0</v>
      </c>
      <c r="K14" s="535">
        <f ca="1">Rezultatai!M116</f>
        <v>0</v>
      </c>
      <c r="L14" s="535">
        <f ca="1">Rezultatai!N116</f>
        <v>0</v>
      </c>
      <c r="M14" s="535">
        <f ca="1">Rezultatai!O116</f>
        <v>0</v>
      </c>
      <c r="N14" s="535">
        <f ca="1">Rezultatai!P116</f>
        <v>0</v>
      </c>
      <c r="O14" s="535">
        <f ca="1">Rezultatai!Q116</f>
        <v>0</v>
      </c>
      <c r="P14" s="535">
        <f ca="1">Rezultatai!R116</f>
        <v>0</v>
      </c>
      <c r="Q14" s="535">
        <f ca="1">Rezultatai!S116</f>
        <v>0</v>
      </c>
      <c r="R14" s="535">
        <f ca="1">Rezultatai!T116</f>
        <v>0</v>
      </c>
      <c r="S14" s="535">
        <f ca="1">Rezultatai!U116</f>
        <v>0</v>
      </c>
      <c r="T14" s="535">
        <f ca="1">Rezultatai!V116</f>
        <v>0</v>
      </c>
      <c r="U14" s="535">
        <f ca="1">Rezultatai!W116</f>
        <v>0</v>
      </c>
      <c r="V14" s="535">
        <f ca="1">Rezultatai!X116</f>
        <v>0</v>
      </c>
      <c r="W14" s="535">
        <f ca="1">Rezultatai!Y116</f>
        <v>0</v>
      </c>
      <c r="X14" s="535">
        <f ca="1">Rezultatai!Z116</f>
        <v>0</v>
      </c>
      <c r="Y14" s="535">
        <f ca="1">Rezultatai!AA116</f>
        <v>0</v>
      </c>
      <c r="Z14" s="535">
        <f ca="1">Rezultatai!AB116</f>
        <v>0</v>
      </c>
      <c r="AA14" s="535">
        <f ca="1">Rezultatai!AC116</f>
        <v>0</v>
      </c>
      <c r="AB14" s="535">
        <f ca="1">Rezultatai!AD116</f>
        <v>0</v>
      </c>
      <c r="AC14" s="535">
        <f ca="1">Rezultatai!AE116</f>
        <v>0</v>
      </c>
      <c r="AD14" s="535">
        <f ca="1">Rezultatai!AF116</f>
        <v>0</v>
      </c>
      <c r="AE14" s="535">
        <f ca="1">Rezultatai!AG116</f>
        <v>0</v>
      </c>
      <c r="AF14" s="535">
        <f ca="1">Rezultatai!AH116</f>
        <v>0</v>
      </c>
      <c r="AG14" s="535">
        <f ca="1">Rezultatai!AI116</f>
        <v>0</v>
      </c>
      <c r="AH14" s="535">
        <f ca="1">Rezultatai!AJ116</f>
        <v>0</v>
      </c>
      <c r="AI14" s="535">
        <f ca="1">Rezultatai!AK116</f>
        <v>0</v>
      </c>
      <c r="AJ14" s="535">
        <f ca="1">Rezultatai!AL116</f>
        <v>0</v>
      </c>
      <c r="AK14" s="535">
        <f ca="1">Rezultatai!AM116</f>
        <v>0</v>
      </c>
      <c r="AL14" s="535">
        <f ca="1">Rezultatai!AN116</f>
        <v>0</v>
      </c>
      <c r="AM14" s="535">
        <f ca="1">Rezultatai!AO116</f>
        <v>0</v>
      </c>
      <c r="AN14" s="535">
        <f ca="1">Rezultatai!AP116</f>
        <v>0</v>
      </c>
      <c r="AO14" s="535">
        <f ca="1">Rezultatai!AQ116</f>
        <v>0</v>
      </c>
      <c r="AP14" s="535">
        <f ca="1">Rezultatai!AR116</f>
        <v>0</v>
      </c>
      <c r="AQ14" s="535">
        <f ca="1">Rezultatai!AS116</f>
        <v>0</v>
      </c>
      <c r="AR14" s="535">
        <f ca="1">Rezultatai!AT116</f>
        <v>0</v>
      </c>
      <c r="AS14" s="535">
        <f ca="1">Rezultatai!AU116</f>
        <v>0</v>
      </c>
      <c r="AT14" s="535">
        <f ca="1">Rezultatai!AV116</f>
        <v>0</v>
      </c>
      <c r="AU14" s="535">
        <f ca="1">Rezultatai!AW116</f>
        <v>0</v>
      </c>
      <c r="AV14" s="535">
        <f ca="1">Rezultatai!AX116</f>
        <v>0</v>
      </c>
      <c r="AW14" s="535">
        <f ca="1">Rezultatai!AY116</f>
        <v>0</v>
      </c>
      <c r="AX14" s="535">
        <f ca="1">Rezultatai!AZ116</f>
        <v>0</v>
      </c>
      <c r="AY14" s="535">
        <f ca="1">Rezultatai!BA116</f>
        <v>0</v>
      </c>
      <c r="AZ14" s="535">
        <f ca="1">Rezultatai!BB116</f>
        <v>0</v>
      </c>
      <c r="BA14" s="535">
        <f ca="1">Rezultatai!BC116</f>
        <v>0</v>
      </c>
      <c r="BB14" s="535">
        <f ca="1">Rezultatai!BD116</f>
        <v>0</v>
      </c>
      <c r="BC14" s="535">
        <f ca="1">Rezultatai!BE116</f>
        <v>0</v>
      </c>
      <c r="BD14" s="535">
        <f ca="1">Rezultatai!BF116</f>
        <v>0</v>
      </c>
      <c r="BE14" s="535">
        <f ca="1">Rezultatai!BG116</f>
        <v>0</v>
      </c>
      <c r="BF14" s="535">
        <f ca="1">Rezultatai!BH116</f>
        <v>0</v>
      </c>
      <c r="BG14" s="535">
        <f ca="1">Rezultatai!BI116</f>
        <v>0</v>
      </c>
      <c r="BH14" s="535">
        <f ca="1">Rezultatai!BJ116</f>
        <v>0</v>
      </c>
      <c r="BI14" s="535">
        <f ca="1">Rezultatai!BK116</f>
        <v>0</v>
      </c>
      <c r="BJ14" s="535">
        <f ca="1">Rezultatai!BL116</f>
        <v>0</v>
      </c>
      <c r="BK14" s="535">
        <f ca="1">Rezultatai!BM116</f>
        <v>0</v>
      </c>
      <c r="BL14" s="535">
        <f ca="1">Rezultatai!BN116</f>
        <v>0</v>
      </c>
      <c r="BM14" s="535">
        <f ca="1">Rezultatai!BO116</f>
        <v>0</v>
      </c>
      <c r="BN14" s="535">
        <f ca="1">Rezultatai!BP116</f>
        <v>0</v>
      </c>
      <c r="BO14" s="535">
        <f ca="1">Rezultatai!BQ116</f>
        <v>0</v>
      </c>
      <c r="BP14" s="535">
        <f ca="1">Rezultatai!BR116</f>
        <v>0</v>
      </c>
      <c r="BQ14" s="535">
        <f ca="1">Rezultatai!BS116</f>
        <v>0</v>
      </c>
      <c r="BR14" s="535">
        <f ca="1">Rezultatai!BT116</f>
        <v>0</v>
      </c>
      <c r="BS14" s="535">
        <f ca="1">Rezultatai!BU116</f>
        <v>0</v>
      </c>
      <c r="BT14" s="535">
        <f ca="1">Rezultatai!BV116</f>
        <v>0</v>
      </c>
      <c r="BU14" s="535">
        <f ca="1">Rezultatai!BW116</f>
        <v>0</v>
      </c>
      <c r="BV14" s="535">
        <f ca="1">Rezultatai!BX116</f>
        <v>0</v>
      </c>
      <c r="BW14" s="535">
        <f ca="1">Rezultatai!BY116</f>
        <v>0</v>
      </c>
      <c r="BX14" s="535">
        <f ca="1">Rezultatai!BZ116</f>
        <v>0</v>
      </c>
      <c r="BY14" s="535">
        <f ca="1">Rezultatai!CA116</f>
        <v>0</v>
      </c>
      <c r="BZ14" s="535">
        <f ca="1">Rezultatai!CB116</f>
        <v>0</v>
      </c>
      <c r="CA14" s="535">
        <f ca="1">Rezultatai!CC116</f>
        <v>0</v>
      </c>
      <c r="CB14" s="535">
        <f ca="1">Rezultatai!CD116</f>
        <v>0</v>
      </c>
      <c r="CC14" s="535">
        <f ca="1">Rezultatai!CE116</f>
        <v>0</v>
      </c>
      <c r="CD14" s="535">
        <f ca="1">Rezultatai!CF116</f>
        <v>0</v>
      </c>
      <c r="CE14" s="535">
        <f ca="1">Rezultatai!CG116</f>
        <v>0</v>
      </c>
      <c r="CF14" s="535">
        <f ca="1">Rezultatai!CH116</f>
        <v>0</v>
      </c>
      <c r="CG14" s="535">
        <f ca="1">Rezultatai!CI116</f>
        <v>0</v>
      </c>
    </row>
    <row r="15" spans="1:85">
      <c r="A15" s="135" t="str">
        <f>IF(OR(Data3!F8="Grand Total",Data3!F8=0),"",Data3!F8)</f>
        <v/>
      </c>
      <c r="B15" s="160" t="s">
        <v>528</v>
      </c>
      <c r="C15" s="175" t="str">
        <f ca="1">IFERROR(IF(Rezultatai!C117=0,"",Rezultatai!C117),"")</f>
        <v/>
      </c>
      <c r="D15" s="340">
        <f ca="1">SUMIF($F$6:$CG$6,"&lt;="&amp;PAL,$F15:$CG15)</f>
        <v>0</v>
      </c>
      <c r="E15" s="285"/>
      <c r="F15" s="535">
        <f ca="1">Rezultatai!H117</f>
        <v>0</v>
      </c>
      <c r="G15" s="535">
        <f ca="1">Rezultatai!I117</f>
        <v>0</v>
      </c>
      <c r="H15" s="535">
        <f ca="1">Rezultatai!J117</f>
        <v>0</v>
      </c>
      <c r="I15" s="535">
        <f ca="1">Rezultatai!K117</f>
        <v>0</v>
      </c>
      <c r="J15" s="535">
        <f ca="1">Rezultatai!L117</f>
        <v>0</v>
      </c>
      <c r="K15" s="535">
        <f ca="1">Rezultatai!M117</f>
        <v>0</v>
      </c>
      <c r="L15" s="535">
        <f ca="1">Rezultatai!N117</f>
        <v>0</v>
      </c>
      <c r="M15" s="535">
        <f ca="1">Rezultatai!O117</f>
        <v>0</v>
      </c>
      <c r="N15" s="535">
        <f ca="1">Rezultatai!P117</f>
        <v>0</v>
      </c>
      <c r="O15" s="535">
        <f ca="1">Rezultatai!Q117</f>
        <v>0</v>
      </c>
      <c r="P15" s="535">
        <f ca="1">Rezultatai!R117</f>
        <v>0</v>
      </c>
      <c r="Q15" s="535">
        <f ca="1">Rezultatai!S117</f>
        <v>0</v>
      </c>
      <c r="R15" s="535">
        <f ca="1">Rezultatai!T117</f>
        <v>0</v>
      </c>
      <c r="S15" s="535">
        <f ca="1">Rezultatai!U117</f>
        <v>0</v>
      </c>
      <c r="T15" s="535">
        <f ca="1">Rezultatai!V117</f>
        <v>0</v>
      </c>
      <c r="U15" s="535">
        <f ca="1">Rezultatai!W117</f>
        <v>0</v>
      </c>
      <c r="V15" s="535">
        <f ca="1">Rezultatai!X117</f>
        <v>0</v>
      </c>
      <c r="W15" s="535">
        <f ca="1">Rezultatai!Y117</f>
        <v>0</v>
      </c>
      <c r="X15" s="535">
        <f ca="1">Rezultatai!Z117</f>
        <v>0</v>
      </c>
      <c r="Y15" s="535">
        <f ca="1">Rezultatai!AA117</f>
        <v>0</v>
      </c>
      <c r="Z15" s="535">
        <f ca="1">Rezultatai!AB117</f>
        <v>0</v>
      </c>
      <c r="AA15" s="535">
        <f ca="1">Rezultatai!AC117</f>
        <v>0</v>
      </c>
      <c r="AB15" s="535">
        <f ca="1">Rezultatai!AD117</f>
        <v>0</v>
      </c>
      <c r="AC15" s="535">
        <f ca="1">Rezultatai!AE117</f>
        <v>0</v>
      </c>
      <c r="AD15" s="535">
        <f ca="1">Rezultatai!AF117</f>
        <v>0</v>
      </c>
      <c r="AE15" s="535">
        <f ca="1">Rezultatai!AG117</f>
        <v>0</v>
      </c>
      <c r="AF15" s="535">
        <f ca="1">Rezultatai!AH117</f>
        <v>0</v>
      </c>
      <c r="AG15" s="535">
        <f ca="1">Rezultatai!AI117</f>
        <v>0</v>
      </c>
      <c r="AH15" s="535">
        <f ca="1">Rezultatai!AJ117</f>
        <v>0</v>
      </c>
      <c r="AI15" s="535">
        <f ca="1">Rezultatai!AK117</f>
        <v>0</v>
      </c>
      <c r="AJ15" s="535">
        <f ca="1">Rezultatai!AL117</f>
        <v>0</v>
      </c>
      <c r="AK15" s="535">
        <f ca="1">Rezultatai!AM117</f>
        <v>0</v>
      </c>
      <c r="AL15" s="535">
        <f ca="1">Rezultatai!AN117</f>
        <v>0</v>
      </c>
      <c r="AM15" s="535">
        <f ca="1">Rezultatai!AO117</f>
        <v>0</v>
      </c>
      <c r="AN15" s="535">
        <f ca="1">Rezultatai!AP117</f>
        <v>0</v>
      </c>
      <c r="AO15" s="535">
        <f ca="1">Rezultatai!AQ117</f>
        <v>0</v>
      </c>
      <c r="AP15" s="535">
        <f ca="1">Rezultatai!AR117</f>
        <v>0</v>
      </c>
      <c r="AQ15" s="535">
        <f ca="1">Rezultatai!AS117</f>
        <v>0</v>
      </c>
      <c r="AR15" s="535">
        <f ca="1">Rezultatai!AT117</f>
        <v>0</v>
      </c>
      <c r="AS15" s="535">
        <f ca="1">Rezultatai!AU117</f>
        <v>0</v>
      </c>
      <c r="AT15" s="535">
        <f ca="1">Rezultatai!AV117</f>
        <v>0</v>
      </c>
      <c r="AU15" s="535">
        <f ca="1">Rezultatai!AW117</f>
        <v>0</v>
      </c>
      <c r="AV15" s="535">
        <f ca="1">Rezultatai!AX117</f>
        <v>0</v>
      </c>
      <c r="AW15" s="535">
        <f ca="1">Rezultatai!AY117</f>
        <v>0</v>
      </c>
      <c r="AX15" s="535">
        <f ca="1">Rezultatai!AZ117</f>
        <v>0</v>
      </c>
      <c r="AY15" s="535">
        <f ca="1">Rezultatai!BA117</f>
        <v>0</v>
      </c>
      <c r="AZ15" s="535">
        <f ca="1">Rezultatai!BB117</f>
        <v>0</v>
      </c>
      <c r="BA15" s="535">
        <f ca="1">Rezultatai!BC117</f>
        <v>0</v>
      </c>
      <c r="BB15" s="535">
        <f ca="1">Rezultatai!BD117</f>
        <v>0</v>
      </c>
      <c r="BC15" s="535">
        <f ca="1">Rezultatai!BE117</f>
        <v>0</v>
      </c>
      <c r="BD15" s="535">
        <f ca="1">Rezultatai!BF117</f>
        <v>0</v>
      </c>
      <c r="BE15" s="535">
        <f ca="1">Rezultatai!BG117</f>
        <v>0</v>
      </c>
      <c r="BF15" s="535">
        <f ca="1">Rezultatai!BH117</f>
        <v>0</v>
      </c>
      <c r="BG15" s="535">
        <f ca="1">Rezultatai!BI117</f>
        <v>0</v>
      </c>
      <c r="BH15" s="535">
        <f ca="1">Rezultatai!BJ117</f>
        <v>0</v>
      </c>
      <c r="BI15" s="535">
        <f ca="1">Rezultatai!BK117</f>
        <v>0</v>
      </c>
      <c r="BJ15" s="535">
        <f ca="1">Rezultatai!BL117</f>
        <v>0</v>
      </c>
      <c r="BK15" s="535">
        <f ca="1">Rezultatai!BM117</f>
        <v>0</v>
      </c>
      <c r="BL15" s="535">
        <f ca="1">Rezultatai!BN117</f>
        <v>0</v>
      </c>
      <c r="BM15" s="535">
        <f ca="1">Rezultatai!BO117</f>
        <v>0</v>
      </c>
      <c r="BN15" s="535">
        <f ca="1">Rezultatai!BP117</f>
        <v>0</v>
      </c>
      <c r="BO15" s="535">
        <f ca="1">Rezultatai!BQ117</f>
        <v>0</v>
      </c>
      <c r="BP15" s="535">
        <f ca="1">Rezultatai!BR117</f>
        <v>0</v>
      </c>
      <c r="BQ15" s="535">
        <f ca="1">Rezultatai!BS117</f>
        <v>0</v>
      </c>
      <c r="BR15" s="535">
        <f ca="1">Rezultatai!BT117</f>
        <v>0</v>
      </c>
      <c r="BS15" s="535">
        <f ca="1">Rezultatai!BU117</f>
        <v>0</v>
      </c>
      <c r="BT15" s="535">
        <f ca="1">Rezultatai!BV117</f>
        <v>0</v>
      </c>
      <c r="BU15" s="535">
        <f ca="1">Rezultatai!BW117</f>
        <v>0</v>
      </c>
      <c r="BV15" s="535">
        <f ca="1">Rezultatai!BX117</f>
        <v>0</v>
      </c>
      <c r="BW15" s="535">
        <f ca="1">Rezultatai!BY117</f>
        <v>0</v>
      </c>
      <c r="BX15" s="535">
        <f ca="1">Rezultatai!BZ117</f>
        <v>0</v>
      </c>
      <c r="BY15" s="535">
        <f ca="1">Rezultatai!CA117</f>
        <v>0</v>
      </c>
      <c r="BZ15" s="535">
        <f ca="1">Rezultatai!CB117</f>
        <v>0</v>
      </c>
      <c r="CA15" s="535">
        <f ca="1">Rezultatai!CC117</f>
        <v>0</v>
      </c>
      <c r="CB15" s="535">
        <f ca="1">Rezultatai!CD117</f>
        <v>0</v>
      </c>
      <c r="CC15" s="535">
        <f ca="1">Rezultatai!CE117</f>
        <v>0</v>
      </c>
      <c r="CD15" s="535">
        <f ca="1">Rezultatai!CF117</f>
        <v>0</v>
      </c>
      <c r="CE15" s="535">
        <f ca="1">Rezultatai!CG117</f>
        <v>0</v>
      </c>
      <c r="CF15" s="535">
        <f ca="1">Rezultatai!CH117</f>
        <v>0</v>
      </c>
      <c r="CG15" s="535">
        <f ca="1">Rezultatai!CI117</f>
        <v>0</v>
      </c>
    </row>
    <row r="16" spans="1:85">
      <c r="A16" s="135" t="str">
        <f>IF(OR(Data3!F9="Grand Total",Data3!F9=0),"",Data3!F9)</f>
        <v/>
      </c>
      <c r="B16" s="160" t="s">
        <v>529</v>
      </c>
      <c r="C16" s="175" t="str">
        <f ca="1">IFERROR(IF(Rezultatai!C118=0,"",Rezultatai!C118),"")</f>
        <v/>
      </c>
      <c r="D16" s="340">
        <f ca="1">SUMIF($F$6:$CG$6,"&lt;="&amp;PAL,$F16:$CG16)</f>
        <v>0</v>
      </c>
      <c r="E16" s="285"/>
      <c r="F16" s="535">
        <f ca="1">Rezultatai!H118</f>
        <v>0</v>
      </c>
      <c r="G16" s="535">
        <f ca="1">Rezultatai!I118</f>
        <v>0</v>
      </c>
      <c r="H16" s="535">
        <f ca="1">Rezultatai!J118</f>
        <v>0</v>
      </c>
      <c r="I16" s="535">
        <f ca="1">Rezultatai!K118</f>
        <v>0</v>
      </c>
      <c r="J16" s="535">
        <f ca="1">Rezultatai!L118</f>
        <v>0</v>
      </c>
      <c r="K16" s="535">
        <f ca="1">Rezultatai!M118</f>
        <v>0</v>
      </c>
      <c r="L16" s="535">
        <f ca="1">Rezultatai!N118</f>
        <v>0</v>
      </c>
      <c r="M16" s="535">
        <f ca="1">Rezultatai!O118</f>
        <v>0</v>
      </c>
      <c r="N16" s="535">
        <f ca="1">Rezultatai!P118</f>
        <v>0</v>
      </c>
      <c r="O16" s="535">
        <f ca="1">Rezultatai!Q118</f>
        <v>0</v>
      </c>
      <c r="P16" s="535">
        <f ca="1">Rezultatai!R118</f>
        <v>0</v>
      </c>
      <c r="Q16" s="535">
        <f ca="1">Rezultatai!S118</f>
        <v>0</v>
      </c>
      <c r="R16" s="535">
        <f ca="1">Rezultatai!T118</f>
        <v>0</v>
      </c>
      <c r="S16" s="535">
        <f ca="1">Rezultatai!U118</f>
        <v>0</v>
      </c>
      <c r="T16" s="535">
        <f ca="1">Rezultatai!V118</f>
        <v>0</v>
      </c>
      <c r="U16" s="535">
        <f ca="1">Rezultatai!W118</f>
        <v>0</v>
      </c>
      <c r="V16" s="535">
        <f ca="1">Rezultatai!X118</f>
        <v>0</v>
      </c>
      <c r="W16" s="535">
        <f ca="1">Rezultatai!Y118</f>
        <v>0</v>
      </c>
      <c r="X16" s="535">
        <f ca="1">Rezultatai!Z118</f>
        <v>0</v>
      </c>
      <c r="Y16" s="535">
        <f ca="1">Rezultatai!AA118</f>
        <v>0</v>
      </c>
      <c r="Z16" s="535">
        <f ca="1">Rezultatai!AB118</f>
        <v>0</v>
      </c>
      <c r="AA16" s="535">
        <f ca="1">Rezultatai!AC118</f>
        <v>0</v>
      </c>
      <c r="AB16" s="535">
        <f ca="1">Rezultatai!AD118</f>
        <v>0</v>
      </c>
      <c r="AC16" s="535">
        <f ca="1">Rezultatai!AE118</f>
        <v>0</v>
      </c>
      <c r="AD16" s="535">
        <f ca="1">Rezultatai!AF118</f>
        <v>0</v>
      </c>
      <c r="AE16" s="535">
        <f ca="1">Rezultatai!AG118</f>
        <v>0</v>
      </c>
      <c r="AF16" s="535">
        <f ca="1">Rezultatai!AH118</f>
        <v>0</v>
      </c>
      <c r="AG16" s="535">
        <f ca="1">Rezultatai!AI118</f>
        <v>0</v>
      </c>
      <c r="AH16" s="535">
        <f ca="1">Rezultatai!AJ118</f>
        <v>0</v>
      </c>
      <c r="AI16" s="535">
        <f ca="1">Rezultatai!AK118</f>
        <v>0</v>
      </c>
      <c r="AJ16" s="535">
        <f ca="1">Rezultatai!AL118</f>
        <v>0</v>
      </c>
      <c r="AK16" s="535">
        <f ca="1">Rezultatai!AM118</f>
        <v>0</v>
      </c>
      <c r="AL16" s="535">
        <f ca="1">Rezultatai!AN118</f>
        <v>0</v>
      </c>
      <c r="AM16" s="535">
        <f ca="1">Rezultatai!AO118</f>
        <v>0</v>
      </c>
      <c r="AN16" s="535">
        <f ca="1">Rezultatai!AP118</f>
        <v>0</v>
      </c>
      <c r="AO16" s="535">
        <f ca="1">Rezultatai!AQ118</f>
        <v>0</v>
      </c>
      <c r="AP16" s="535">
        <f ca="1">Rezultatai!AR118</f>
        <v>0</v>
      </c>
      <c r="AQ16" s="535">
        <f ca="1">Rezultatai!AS118</f>
        <v>0</v>
      </c>
      <c r="AR16" s="535">
        <f ca="1">Rezultatai!AT118</f>
        <v>0</v>
      </c>
      <c r="AS16" s="535">
        <f ca="1">Rezultatai!AU118</f>
        <v>0</v>
      </c>
      <c r="AT16" s="535">
        <f ca="1">Rezultatai!AV118</f>
        <v>0</v>
      </c>
      <c r="AU16" s="535">
        <f ca="1">Rezultatai!AW118</f>
        <v>0</v>
      </c>
      <c r="AV16" s="535">
        <f ca="1">Rezultatai!AX118</f>
        <v>0</v>
      </c>
      <c r="AW16" s="535">
        <f ca="1">Rezultatai!AY118</f>
        <v>0</v>
      </c>
      <c r="AX16" s="535">
        <f ca="1">Rezultatai!AZ118</f>
        <v>0</v>
      </c>
      <c r="AY16" s="535">
        <f ca="1">Rezultatai!BA118</f>
        <v>0</v>
      </c>
      <c r="AZ16" s="535">
        <f ca="1">Rezultatai!BB118</f>
        <v>0</v>
      </c>
      <c r="BA16" s="535">
        <f ca="1">Rezultatai!BC118</f>
        <v>0</v>
      </c>
      <c r="BB16" s="535">
        <f ca="1">Rezultatai!BD118</f>
        <v>0</v>
      </c>
      <c r="BC16" s="535">
        <f ca="1">Rezultatai!BE118</f>
        <v>0</v>
      </c>
      <c r="BD16" s="535">
        <f ca="1">Rezultatai!BF118</f>
        <v>0</v>
      </c>
      <c r="BE16" s="535">
        <f ca="1">Rezultatai!BG118</f>
        <v>0</v>
      </c>
      <c r="BF16" s="535">
        <f ca="1">Rezultatai!BH118</f>
        <v>0</v>
      </c>
      <c r="BG16" s="535">
        <f ca="1">Rezultatai!BI118</f>
        <v>0</v>
      </c>
      <c r="BH16" s="535">
        <f ca="1">Rezultatai!BJ118</f>
        <v>0</v>
      </c>
      <c r="BI16" s="535">
        <f ca="1">Rezultatai!BK118</f>
        <v>0</v>
      </c>
      <c r="BJ16" s="535">
        <f ca="1">Rezultatai!BL118</f>
        <v>0</v>
      </c>
      <c r="BK16" s="535">
        <f ca="1">Rezultatai!BM118</f>
        <v>0</v>
      </c>
      <c r="BL16" s="535">
        <f ca="1">Rezultatai!BN118</f>
        <v>0</v>
      </c>
      <c r="BM16" s="535">
        <f ca="1">Rezultatai!BO118</f>
        <v>0</v>
      </c>
      <c r="BN16" s="535">
        <f ca="1">Rezultatai!BP118</f>
        <v>0</v>
      </c>
      <c r="BO16" s="535">
        <f ca="1">Rezultatai!BQ118</f>
        <v>0</v>
      </c>
      <c r="BP16" s="535">
        <f ca="1">Rezultatai!BR118</f>
        <v>0</v>
      </c>
      <c r="BQ16" s="535">
        <f ca="1">Rezultatai!BS118</f>
        <v>0</v>
      </c>
      <c r="BR16" s="535">
        <f ca="1">Rezultatai!BT118</f>
        <v>0</v>
      </c>
      <c r="BS16" s="535">
        <f ca="1">Rezultatai!BU118</f>
        <v>0</v>
      </c>
      <c r="BT16" s="535">
        <f ca="1">Rezultatai!BV118</f>
        <v>0</v>
      </c>
      <c r="BU16" s="535">
        <f ca="1">Rezultatai!BW118</f>
        <v>0</v>
      </c>
      <c r="BV16" s="535">
        <f ca="1">Rezultatai!BX118</f>
        <v>0</v>
      </c>
      <c r="BW16" s="535">
        <f ca="1">Rezultatai!BY118</f>
        <v>0</v>
      </c>
      <c r="BX16" s="535">
        <f ca="1">Rezultatai!BZ118</f>
        <v>0</v>
      </c>
      <c r="BY16" s="535">
        <f ca="1">Rezultatai!CA118</f>
        <v>0</v>
      </c>
      <c r="BZ16" s="535">
        <f ca="1">Rezultatai!CB118</f>
        <v>0</v>
      </c>
      <c r="CA16" s="535">
        <f ca="1">Rezultatai!CC118</f>
        <v>0</v>
      </c>
      <c r="CB16" s="535">
        <f ca="1">Rezultatai!CD118</f>
        <v>0</v>
      </c>
      <c r="CC16" s="535">
        <f ca="1">Rezultatai!CE118</f>
        <v>0</v>
      </c>
      <c r="CD16" s="535">
        <f ca="1">Rezultatai!CF118</f>
        <v>0</v>
      </c>
      <c r="CE16" s="535">
        <f ca="1">Rezultatai!CG118</f>
        <v>0</v>
      </c>
      <c r="CF16" s="535">
        <f ca="1">Rezultatai!CH118</f>
        <v>0</v>
      </c>
      <c r="CG16" s="535">
        <f ca="1">Rezultatai!CI118</f>
        <v>0</v>
      </c>
    </row>
    <row r="17" spans="1:85">
      <c r="A17" s="135" t="str">
        <f>IF(OR(Data3!F10="Grand Total",Data3!F10=0),"",Data3!F10)</f>
        <v/>
      </c>
      <c r="B17" s="160" t="s">
        <v>530</v>
      </c>
      <c r="C17" s="175" t="str">
        <f ca="1">IFERROR(IF(Rezultatai!C119=0,"",Rezultatai!C119),"")</f>
        <v/>
      </c>
      <c r="D17" s="340">
        <f ca="1">SUMIF($F$6:$CG$6,"&lt;="&amp;PAL,$F17:$CG17)</f>
        <v>0</v>
      </c>
      <c r="E17" s="285"/>
      <c r="F17" s="535">
        <f ca="1">Rezultatai!H119</f>
        <v>0</v>
      </c>
      <c r="G17" s="535">
        <f ca="1">Rezultatai!I119</f>
        <v>0</v>
      </c>
      <c r="H17" s="535">
        <f ca="1">Rezultatai!J119</f>
        <v>0</v>
      </c>
      <c r="I17" s="535">
        <f ca="1">Rezultatai!K119</f>
        <v>0</v>
      </c>
      <c r="J17" s="535">
        <f ca="1">Rezultatai!L119</f>
        <v>0</v>
      </c>
      <c r="K17" s="535">
        <f ca="1">Rezultatai!M119</f>
        <v>0</v>
      </c>
      <c r="L17" s="535">
        <f ca="1">Rezultatai!N119</f>
        <v>0</v>
      </c>
      <c r="M17" s="535">
        <f ca="1">Rezultatai!O119</f>
        <v>0</v>
      </c>
      <c r="N17" s="535">
        <f ca="1">Rezultatai!P119</f>
        <v>0</v>
      </c>
      <c r="O17" s="535">
        <f ca="1">Rezultatai!Q119</f>
        <v>0</v>
      </c>
      <c r="P17" s="535">
        <f ca="1">Rezultatai!R119</f>
        <v>0</v>
      </c>
      <c r="Q17" s="535">
        <f ca="1">Rezultatai!S119</f>
        <v>0</v>
      </c>
      <c r="R17" s="535">
        <f ca="1">Rezultatai!T119</f>
        <v>0</v>
      </c>
      <c r="S17" s="535">
        <f ca="1">Rezultatai!U119</f>
        <v>0</v>
      </c>
      <c r="T17" s="535">
        <f ca="1">Rezultatai!V119</f>
        <v>0</v>
      </c>
      <c r="U17" s="535">
        <f ca="1">Rezultatai!W119</f>
        <v>0</v>
      </c>
      <c r="V17" s="535">
        <f ca="1">Rezultatai!X119</f>
        <v>0</v>
      </c>
      <c r="W17" s="535">
        <f ca="1">Rezultatai!Y119</f>
        <v>0</v>
      </c>
      <c r="X17" s="535">
        <f ca="1">Rezultatai!Z119</f>
        <v>0</v>
      </c>
      <c r="Y17" s="535">
        <f ca="1">Rezultatai!AA119</f>
        <v>0</v>
      </c>
      <c r="Z17" s="535">
        <f ca="1">Rezultatai!AB119</f>
        <v>0</v>
      </c>
      <c r="AA17" s="535">
        <f ca="1">Rezultatai!AC119</f>
        <v>0</v>
      </c>
      <c r="AB17" s="535">
        <f ca="1">Rezultatai!AD119</f>
        <v>0</v>
      </c>
      <c r="AC17" s="535">
        <f ca="1">Rezultatai!AE119</f>
        <v>0</v>
      </c>
      <c r="AD17" s="535">
        <f ca="1">Rezultatai!AF119</f>
        <v>0</v>
      </c>
      <c r="AE17" s="535">
        <f ca="1">Rezultatai!AG119</f>
        <v>0</v>
      </c>
      <c r="AF17" s="535">
        <f ca="1">Rezultatai!AH119</f>
        <v>0</v>
      </c>
      <c r="AG17" s="535">
        <f ca="1">Rezultatai!AI119</f>
        <v>0</v>
      </c>
      <c r="AH17" s="535">
        <f ca="1">Rezultatai!AJ119</f>
        <v>0</v>
      </c>
      <c r="AI17" s="535">
        <f ca="1">Rezultatai!AK119</f>
        <v>0</v>
      </c>
      <c r="AJ17" s="535">
        <f ca="1">Rezultatai!AL119</f>
        <v>0</v>
      </c>
      <c r="AK17" s="535">
        <f ca="1">Rezultatai!AM119</f>
        <v>0</v>
      </c>
      <c r="AL17" s="535">
        <f ca="1">Rezultatai!AN119</f>
        <v>0</v>
      </c>
      <c r="AM17" s="535">
        <f ca="1">Rezultatai!AO119</f>
        <v>0</v>
      </c>
      <c r="AN17" s="535">
        <f ca="1">Rezultatai!AP119</f>
        <v>0</v>
      </c>
      <c r="AO17" s="535">
        <f ca="1">Rezultatai!AQ119</f>
        <v>0</v>
      </c>
      <c r="AP17" s="535">
        <f ca="1">Rezultatai!AR119</f>
        <v>0</v>
      </c>
      <c r="AQ17" s="535">
        <f ca="1">Rezultatai!AS119</f>
        <v>0</v>
      </c>
      <c r="AR17" s="535">
        <f ca="1">Rezultatai!AT119</f>
        <v>0</v>
      </c>
      <c r="AS17" s="535">
        <f ca="1">Rezultatai!AU119</f>
        <v>0</v>
      </c>
      <c r="AT17" s="535">
        <f ca="1">Rezultatai!AV119</f>
        <v>0</v>
      </c>
      <c r="AU17" s="535">
        <f ca="1">Rezultatai!AW119</f>
        <v>0</v>
      </c>
      <c r="AV17" s="535">
        <f ca="1">Rezultatai!AX119</f>
        <v>0</v>
      </c>
      <c r="AW17" s="535">
        <f ca="1">Rezultatai!AY119</f>
        <v>0</v>
      </c>
      <c r="AX17" s="535">
        <f ca="1">Rezultatai!AZ119</f>
        <v>0</v>
      </c>
      <c r="AY17" s="535">
        <f ca="1">Rezultatai!BA119</f>
        <v>0</v>
      </c>
      <c r="AZ17" s="535">
        <f ca="1">Rezultatai!BB119</f>
        <v>0</v>
      </c>
      <c r="BA17" s="535">
        <f ca="1">Rezultatai!BC119</f>
        <v>0</v>
      </c>
      <c r="BB17" s="535">
        <f ca="1">Rezultatai!BD119</f>
        <v>0</v>
      </c>
      <c r="BC17" s="535">
        <f ca="1">Rezultatai!BE119</f>
        <v>0</v>
      </c>
      <c r="BD17" s="535">
        <f ca="1">Rezultatai!BF119</f>
        <v>0</v>
      </c>
      <c r="BE17" s="535">
        <f ca="1">Rezultatai!BG119</f>
        <v>0</v>
      </c>
      <c r="BF17" s="535">
        <f ca="1">Rezultatai!BH119</f>
        <v>0</v>
      </c>
      <c r="BG17" s="535">
        <f ca="1">Rezultatai!BI119</f>
        <v>0</v>
      </c>
      <c r="BH17" s="535">
        <f ca="1">Rezultatai!BJ119</f>
        <v>0</v>
      </c>
      <c r="BI17" s="535">
        <f ca="1">Rezultatai!BK119</f>
        <v>0</v>
      </c>
      <c r="BJ17" s="535">
        <f ca="1">Rezultatai!BL119</f>
        <v>0</v>
      </c>
      <c r="BK17" s="535">
        <f ca="1">Rezultatai!BM119</f>
        <v>0</v>
      </c>
      <c r="BL17" s="535">
        <f ca="1">Rezultatai!BN119</f>
        <v>0</v>
      </c>
      <c r="BM17" s="535">
        <f ca="1">Rezultatai!BO119</f>
        <v>0</v>
      </c>
      <c r="BN17" s="535">
        <f ca="1">Rezultatai!BP119</f>
        <v>0</v>
      </c>
      <c r="BO17" s="535">
        <f ca="1">Rezultatai!BQ119</f>
        <v>0</v>
      </c>
      <c r="BP17" s="535">
        <f ca="1">Rezultatai!BR119</f>
        <v>0</v>
      </c>
      <c r="BQ17" s="535">
        <f ca="1">Rezultatai!BS119</f>
        <v>0</v>
      </c>
      <c r="BR17" s="535">
        <f ca="1">Rezultatai!BT119</f>
        <v>0</v>
      </c>
      <c r="BS17" s="535">
        <f ca="1">Rezultatai!BU119</f>
        <v>0</v>
      </c>
      <c r="BT17" s="535">
        <f ca="1">Rezultatai!BV119</f>
        <v>0</v>
      </c>
      <c r="BU17" s="535">
        <f ca="1">Rezultatai!BW119</f>
        <v>0</v>
      </c>
      <c r="BV17" s="535">
        <f ca="1">Rezultatai!BX119</f>
        <v>0</v>
      </c>
      <c r="BW17" s="535">
        <f ca="1">Rezultatai!BY119</f>
        <v>0</v>
      </c>
      <c r="BX17" s="535">
        <f ca="1">Rezultatai!BZ119</f>
        <v>0</v>
      </c>
      <c r="BY17" s="535">
        <f ca="1">Rezultatai!CA119</f>
        <v>0</v>
      </c>
      <c r="BZ17" s="535">
        <f ca="1">Rezultatai!CB119</f>
        <v>0</v>
      </c>
      <c r="CA17" s="535">
        <f ca="1">Rezultatai!CC119</f>
        <v>0</v>
      </c>
      <c r="CB17" s="535">
        <f ca="1">Rezultatai!CD119</f>
        <v>0</v>
      </c>
      <c r="CC17" s="535">
        <f ca="1">Rezultatai!CE119</f>
        <v>0</v>
      </c>
      <c r="CD17" s="535">
        <f ca="1">Rezultatai!CF119</f>
        <v>0</v>
      </c>
      <c r="CE17" s="535">
        <f ca="1">Rezultatai!CG119</f>
        <v>0</v>
      </c>
      <c r="CF17" s="535">
        <f ca="1">Rezultatai!CH119</f>
        <v>0</v>
      </c>
      <c r="CG17" s="535">
        <f ca="1">Rezultatai!CI119</f>
        <v>0</v>
      </c>
    </row>
    <row r="18" spans="1:85">
      <c r="A18" s="135"/>
      <c r="B18" s="203" t="s">
        <v>531</v>
      </c>
      <c r="C18" s="283" t="s">
        <v>419</v>
      </c>
      <c r="D18" s="284">
        <f ca="1">SUM(D19:D20)</f>
        <v>-3367904842</v>
      </c>
      <c r="E18" s="285"/>
      <c r="F18" s="339">
        <f t="shared" ref="F18:AK18" ca="1" si="83">SUM(F19:F20)</f>
        <v>0</v>
      </c>
      <c r="G18" s="339">
        <f t="shared" ca="1" si="83"/>
        <v>0</v>
      </c>
      <c r="H18" s="339">
        <f t="shared" ca="1" si="83"/>
        <v>0</v>
      </c>
      <c r="I18" s="339">
        <f t="shared" ca="1" si="83"/>
        <v>0</v>
      </c>
      <c r="J18" s="339">
        <f t="shared" ca="1" si="83"/>
        <v>0</v>
      </c>
      <c r="K18" s="339">
        <f t="shared" ca="1" si="83"/>
        <v>0</v>
      </c>
      <c r="L18" s="339">
        <f t="shared" ca="1" si="83"/>
        <v>0</v>
      </c>
      <c r="M18" s="339">
        <f t="shared" ca="1" si="83"/>
        <v>0</v>
      </c>
      <c r="N18" s="339">
        <f t="shared" ca="1" si="83"/>
        <v>209971</v>
      </c>
      <c r="O18" s="339">
        <f t="shared" ca="1" si="83"/>
        <v>216270</v>
      </c>
      <c r="P18" s="339">
        <f t="shared" ca="1" si="83"/>
        <v>226927</v>
      </c>
      <c r="Q18" s="339">
        <f t="shared" ca="1" si="83"/>
        <v>469733</v>
      </c>
      <c r="R18" s="339">
        <f t="shared" ca="1" si="83"/>
        <v>729458</v>
      </c>
      <c r="S18" s="339">
        <f t="shared" ca="1" si="83"/>
        <v>869332</v>
      </c>
      <c r="T18" s="339">
        <f t="shared" ca="1" si="83"/>
        <v>-181227063</v>
      </c>
      <c r="U18" s="339">
        <f t="shared" ca="1" si="83"/>
        <v>-186663875</v>
      </c>
      <c r="V18" s="339">
        <f t="shared" ca="1" si="83"/>
        <v>-192263791</v>
      </c>
      <c r="W18" s="339">
        <f t="shared" ca="1" si="83"/>
        <v>-198031704</v>
      </c>
      <c r="X18" s="339">
        <f t="shared" ca="1" si="83"/>
        <v>-203972656</v>
      </c>
      <c r="Y18" s="339">
        <f t="shared" ca="1" si="83"/>
        <v>-210091835</v>
      </c>
      <c r="Z18" s="339">
        <f t="shared" ca="1" si="83"/>
        <v>-216394590</v>
      </c>
      <c r="AA18" s="339">
        <f t="shared" ca="1" si="83"/>
        <v>-222886428</v>
      </c>
      <c r="AB18" s="339">
        <f t="shared" ca="1" si="83"/>
        <v>-229573021</v>
      </c>
      <c r="AC18" s="339">
        <f t="shared" ca="1" si="83"/>
        <v>-236460212</v>
      </c>
      <c r="AD18" s="339">
        <f t="shared" ca="1" si="83"/>
        <v>-243554018</v>
      </c>
      <c r="AE18" s="339">
        <f t="shared" ca="1" si="83"/>
        <v>-250860638</v>
      </c>
      <c r="AF18" s="339">
        <f t="shared" ca="1" si="83"/>
        <v>-258386458</v>
      </c>
      <c r="AG18" s="339">
        <f t="shared" ca="1" si="83"/>
        <v>-266138051</v>
      </c>
      <c r="AH18" s="339">
        <f t="shared" ca="1" si="83"/>
        <v>-274122193</v>
      </c>
      <c r="AI18" s="339">
        <f t="shared" ca="1" si="83"/>
        <v>0</v>
      </c>
      <c r="AJ18" s="339">
        <f t="shared" ca="1" si="83"/>
        <v>0</v>
      </c>
      <c r="AK18" s="339">
        <f t="shared" ca="1" si="83"/>
        <v>0</v>
      </c>
      <c r="AL18" s="339">
        <f t="shared" ref="AL18:BQ18" ca="1" si="84">SUM(AL19:AL20)</f>
        <v>0</v>
      </c>
      <c r="AM18" s="339">
        <f t="shared" ca="1" si="84"/>
        <v>0</v>
      </c>
      <c r="AN18" s="339">
        <f t="shared" ca="1" si="84"/>
        <v>0</v>
      </c>
      <c r="AO18" s="339">
        <f t="shared" ca="1" si="84"/>
        <v>0</v>
      </c>
      <c r="AP18" s="339">
        <f t="shared" ca="1" si="84"/>
        <v>0</v>
      </c>
      <c r="AQ18" s="339">
        <f t="shared" ca="1" si="84"/>
        <v>0</v>
      </c>
      <c r="AR18" s="339">
        <f t="shared" ca="1" si="84"/>
        <v>0</v>
      </c>
      <c r="AS18" s="339">
        <f t="shared" ca="1" si="84"/>
        <v>0</v>
      </c>
      <c r="AT18" s="339">
        <f t="shared" ca="1" si="84"/>
        <v>0</v>
      </c>
      <c r="AU18" s="339">
        <f t="shared" ca="1" si="84"/>
        <v>0</v>
      </c>
      <c r="AV18" s="339">
        <f t="shared" ca="1" si="84"/>
        <v>0</v>
      </c>
      <c r="AW18" s="339">
        <f t="shared" ca="1" si="84"/>
        <v>0</v>
      </c>
      <c r="AX18" s="339">
        <f t="shared" ca="1" si="84"/>
        <v>0</v>
      </c>
      <c r="AY18" s="339">
        <f t="shared" ca="1" si="84"/>
        <v>0</v>
      </c>
      <c r="AZ18" s="339">
        <f t="shared" ca="1" si="84"/>
        <v>0</v>
      </c>
      <c r="BA18" s="339">
        <f t="shared" ca="1" si="84"/>
        <v>0</v>
      </c>
      <c r="BB18" s="339">
        <f t="shared" ca="1" si="84"/>
        <v>0</v>
      </c>
      <c r="BC18" s="339">
        <f t="shared" ca="1" si="84"/>
        <v>0</v>
      </c>
      <c r="BD18" s="339">
        <f t="shared" ca="1" si="84"/>
        <v>0</v>
      </c>
      <c r="BE18" s="339">
        <f t="shared" ca="1" si="84"/>
        <v>0</v>
      </c>
      <c r="BF18" s="339">
        <f t="shared" ca="1" si="84"/>
        <v>0</v>
      </c>
      <c r="BG18" s="339">
        <f t="shared" ca="1" si="84"/>
        <v>0</v>
      </c>
      <c r="BH18" s="339">
        <f t="shared" ca="1" si="84"/>
        <v>0</v>
      </c>
      <c r="BI18" s="339">
        <f t="shared" ca="1" si="84"/>
        <v>0</v>
      </c>
      <c r="BJ18" s="339">
        <f t="shared" ca="1" si="84"/>
        <v>0</v>
      </c>
      <c r="BK18" s="339">
        <f t="shared" ca="1" si="84"/>
        <v>0</v>
      </c>
      <c r="BL18" s="339">
        <f t="shared" ca="1" si="84"/>
        <v>0</v>
      </c>
      <c r="BM18" s="339">
        <f t="shared" ca="1" si="84"/>
        <v>0</v>
      </c>
      <c r="BN18" s="339">
        <f t="shared" ca="1" si="84"/>
        <v>0</v>
      </c>
      <c r="BO18" s="339">
        <f t="shared" ca="1" si="84"/>
        <v>0</v>
      </c>
      <c r="BP18" s="339">
        <f t="shared" ca="1" si="84"/>
        <v>0</v>
      </c>
      <c r="BQ18" s="339">
        <f t="shared" ca="1" si="84"/>
        <v>0</v>
      </c>
      <c r="BR18" s="339">
        <f t="shared" ref="BR18:CG18" ca="1" si="85">SUM(BR19:BR20)</f>
        <v>0</v>
      </c>
      <c r="BS18" s="339">
        <f t="shared" ca="1" si="85"/>
        <v>0</v>
      </c>
      <c r="BT18" s="339">
        <f t="shared" ca="1" si="85"/>
        <v>0</v>
      </c>
      <c r="BU18" s="339">
        <f t="shared" ca="1" si="85"/>
        <v>0</v>
      </c>
      <c r="BV18" s="339">
        <f t="shared" ca="1" si="85"/>
        <v>0</v>
      </c>
      <c r="BW18" s="339">
        <f t="shared" ca="1" si="85"/>
        <v>0</v>
      </c>
      <c r="BX18" s="339">
        <f t="shared" ca="1" si="85"/>
        <v>0</v>
      </c>
      <c r="BY18" s="339">
        <f t="shared" ca="1" si="85"/>
        <v>0</v>
      </c>
      <c r="BZ18" s="339">
        <f t="shared" ca="1" si="85"/>
        <v>0</v>
      </c>
      <c r="CA18" s="339">
        <f t="shared" ca="1" si="85"/>
        <v>0</v>
      </c>
      <c r="CB18" s="339">
        <f t="shared" ca="1" si="85"/>
        <v>0</v>
      </c>
      <c r="CC18" s="339">
        <f t="shared" ca="1" si="85"/>
        <v>0</v>
      </c>
      <c r="CD18" s="339">
        <f t="shared" ca="1" si="85"/>
        <v>0</v>
      </c>
      <c r="CE18" s="339">
        <f t="shared" ca="1" si="85"/>
        <v>0</v>
      </c>
      <c r="CF18" s="339">
        <f t="shared" ca="1" si="85"/>
        <v>0</v>
      </c>
      <c r="CG18" s="339">
        <f t="shared" ca="1" si="85"/>
        <v>0</v>
      </c>
    </row>
    <row r="19" spans="1:85">
      <c r="A19" s="135"/>
      <c r="B19" s="160" t="s">
        <v>410</v>
      </c>
      <c r="C19" s="201" t="s">
        <v>421</v>
      </c>
      <c r="D19" s="341">
        <f ca="1">SUMIF($F$6:$CG$6,"&lt;="&amp;PAL,$F19:$CG19)</f>
        <v>-3367904842</v>
      </c>
      <c r="E19" s="340"/>
      <c r="F19" s="348">
        <f ca="1">IFERROR(ROUND(HLOOKUP(F$8,Rezultatai!$H$40:$DC$124,85,FALSE),0),"")</f>
        <v>0</v>
      </c>
      <c r="G19" s="348">
        <f ca="1">IFERROR(ROUND(HLOOKUP(G$8,Rezultatai!$H$40:$DC$124,85,FALSE),0),"")</f>
        <v>0</v>
      </c>
      <c r="H19" s="348">
        <f ca="1">IFERROR(ROUND(HLOOKUP(H$8,Rezultatai!$H$40:$DC$124,85,FALSE),0),"")</f>
        <v>0</v>
      </c>
      <c r="I19" s="348">
        <f ca="1">IFERROR(ROUND(HLOOKUP(I$8,Rezultatai!$H$40:$DC$124,85,FALSE),0),"")</f>
        <v>0</v>
      </c>
      <c r="J19" s="348">
        <f ca="1">IFERROR(ROUND(HLOOKUP(J$8,Rezultatai!$H$40:$DC$124,85,FALSE),0),"")</f>
        <v>0</v>
      </c>
      <c r="K19" s="348">
        <f ca="1">IFERROR(ROUND(HLOOKUP(K$8,Rezultatai!$H$40:$DC$124,85,FALSE),0),"")</f>
        <v>0</v>
      </c>
      <c r="L19" s="348">
        <f ca="1">IFERROR(ROUND(HLOOKUP(L$8,Rezultatai!$H$40:$DC$124,85,FALSE),0),"")</f>
        <v>0</v>
      </c>
      <c r="M19" s="348">
        <f ca="1">IFERROR(ROUND(HLOOKUP(M$8,Rezultatai!$H$40:$DC$124,85,FALSE),0),"")</f>
        <v>0</v>
      </c>
      <c r="N19" s="348">
        <f ca="1">IFERROR(ROUND(HLOOKUP(N$8,Rezultatai!$H$40:$DC$124,85,FALSE),0),"")</f>
        <v>209971</v>
      </c>
      <c r="O19" s="348">
        <f ca="1">IFERROR(ROUND(HLOOKUP(O$8,Rezultatai!$H$40:$DC$124,85,FALSE),0),"")</f>
        <v>216270</v>
      </c>
      <c r="P19" s="348">
        <f ca="1">IFERROR(ROUND(HLOOKUP(P$8,Rezultatai!$H$40:$DC$124,85,FALSE),0),"")</f>
        <v>226927</v>
      </c>
      <c r="Q19" s="348">
        <f ca="1">IFERROR(ROUND(HLOOKUP(Q$8,Rezultatai!$H$40:$DC$124,85,FALSE),0),"")</f>
        <v>469733</v>
      </c>
      <c r="R19" s="348">
        <f ca="1">IFERROR(ROUND(HLOOKUP(R$8,Rezultatai!$H$40:$DC$124,85,FALSE),0),"")</f>
        <v>729458</v>
      </c>
      <c r="S19" s="348">
        <f ca="1">IFERROR(ROUND(HLOOKUP(S$8,Rezultatai!$H$40:$DC$124,85,FALSE),0),"")</f>
        <v>869332</v>
      </c>
      <c r="T19" s="348">
        <f ca="1">IFERROR(ROUND(HLOOKUP(T$8,Rezultatai!$H$40:$DC$124,85,FALSE),0),"")</f>
        <v>-181227063</v>
      </c>
      <c r="U19" s="348">
        <f ca="1">IFERROR(ROUND(HLOOKUP(U$8,Rezultatai!$H$40:$DC$124,85,FALSE),0),"")</f>
        <v>-186663875</v>
      </c>
      <c r="V19" s="348">
        <f ca="1">IFERROR(ROUND(HLOOKUP(V$8,Rezultatai!$H$40:$DC$124,85,FALSE),0),"")</f>
        <v>-192263791</v>
      </c>
      <c r="W19" s="348">
        <f ca="1">IFERROR(ROUND(HLOOKUP(W$8,Rezultatai!$H$40:$DC$124,85,FALSE),0),"")</f>
        <v>-198031704</v>
      </c>
      <c r="X19" s="348">
        <f ca="1">IFERROR(ROUND(HLOOKUP(X$8,Rezultatai!$H$40:$DC$124,85,FALSE),0),"")</f>
        <v>-203972656</v>
      </c>
      <c r="Y19" s="348">
        <f ca="1">IFERROR(ROUND(HLOOKUP(Y$8,Rezultatai!$H$40:$DC$124,85,FALSE),0),"")</f>
        <v>-210091835</v>
      </c>
      <c r="Z19" s="348">
        <f ca="1">IFERROR(ROUND(HLOOKUP(Z$8,Rezultatai!$H$40:$DC$124,85,FALSE),0),"")</f>
        <v>-216394590</v>
      </c>
      <c r="AA19" s="348">
        <f ca="1">IFERROR(ROUND(HLOOKUP(AA$8,Rezultatai!$H$40:$DC$124,85,FALSE),0),"")</f>
        <v>-222886428</v>
      </c>
      <c r="AB19" s="348">
        <f ca="1">IFERROR(ROUND(HLOOKUP(AB$8,Rezultatai!$H$40:$DC$124,85,FALSE),0),"")</f>
        <v>-229573021</v>
      </c>
      <c r="AC19" s="348">
        <f ca="1">IFERROR(ROUND(HLOOKUP(AC$8,Rezultatai!$H$40:$DC$124,85,FALSE),0),"")</f>
        <v>-236460212</v>
      </c>
      <c r="AD19" s="348">
        <f ca="1">IFERROR(ROUND(HLOOKUP(AD$8,Rezultatai!$H$40:$DC$124,85,FALSE),0),"")</f>
        <v>-243554018</v>
      </c>
      <c r="AE19" s="348">
        <f ca="1">IFERROR(ROUND(HLOOKUP(AE$8,Rezultatai!$H$40:$DC$124,85,FALSE),0),"")</f>
        <v>-250860638</v>
      </c>
      <c r="AF19" s="348">
        <f ca="1">IFERROR(ROUND(HLOOKUP(AF$8,Rezultatai!$H$40:$DC$124,85,FALSE),0),"")</f>
        <v>-258386458</v>
      </c>
      <c r="AG19" s="348">
        <f ca="1">IFERROR(ROUND(HLOOKUP(AG$8,Rezultatai!$H$40:$DC$124,85,FALSE),0),"")</f>
        <v>-266138051</v>
      </c>
      <c r="AH19" s="348">
        <f ca="1">IFERROR(ROUND(HLOOKUP(AH$8,Rezultatai!$H$40:$DC$124,85,FALSE),0),"")</f>
        <v>-274122193</v>
      </c>
      <c r="AI19" s="348">
        <f ca="1">IFERROR(ROUND(HLOOKUP(AI$8,Rezultatai!$H$40:$DC$124,85,FALSE),0),"")</f>
        <v>0</v>
      </c>
      <c r="AJ19" s="348">
        <f ca="1">IFERROR(ROUND(HLOOKUP(AJ$8,Rezultatai!$H$40:$DC$124,85,FALSE),0),"")</f>
        <v>0</v>
      </c>
      <c r="AK19" s="348">
        <f ca="1">IFERROR(ROUND(HLOOKUP(AK$8,Rezultatai!$H$40:$DC$124,85,FALSE),0),"")</f>
        <v>0</v>
      </c>
      <c r="AL19" s="348">
        <f ca="1">IFERROR(ROUND(HLOOKUP(AL$8,Rezultatai!$H$40:$DC$124,85,FALSE),0),"")</f>
        <v>0</v>
      </c>
      <c r="AM19" s="348">
        <f ca="1">IFERROR(ROUND(HLOOKUP(AM$8,Rezultatai!$H$40:$DC$124,85,FALSE),0),"")</f>
        <v>0</v>
      </c>
      <c r="AN19" s="348">
        <f ca="1">IFERROR(ROUND(HLOOKUP(AN$8,Rezultatai!$H$40:$DC$124,85,FALSE),0),"")</f>
        <v>0</v>
      </c>
      <c r="AO19" s="348">
        <f ca="1">IFERROR(ROUND(HLOOKUP(AO$8,Rezultatai!$H$40:$DC$124,85,FALSE),0),"")</f>
        <v>0</v>
      </c>
      <c r="AP19" s="348">
        <f ca="1">IFERROR(ROUND(HLOOKUP(AP$8,Rezultatai!$H$40:$DC$124,85,FALSE),0),"")</f>
        <v>0</v>
      </c>
      <c r="AQ19" s="348">
        <f ca="1">IFERROR(ROUND(HLOOKUP(AQ$8,Rezultatai!$H$40:$DC$124,85,FALSE),0),"")</f>
        <v>0</v>
      </c>
      <c r="AR19" s="348">
        <f ca="1">IFERROR(ROUND(HLOOKUP(AR$8,Rezultatai!$H$40:$DC$124,85,FALSE),0),"")</f>
        <v>0</v>
      </c>
      <c r="AS19" s="348">
        <f ca="1">IFERROR(ROUND(HLOOKUP(AS$8,Rezultatai!$H$40:$DC$124,85,FALSE),0),"")</f>
        <v>0</v>
      </c>
      <c r="AT19" s="348">
        <f ca="1">IFERROR(ROUND(HLOOKUP(AT$8,Rezultatai!$H$40:$DC$124,85,FALSE),0),"")</f>
        <v>0</v>
      </c>
      <c r="AU19" s="348">
        <f ca="1">IFERROR(ROUND(HLOOKUP(AU$8,Rezultatai!$H$40:$DC$124,85,FALSE),0),"")</f>
        <v>0</v>
      </c>
      <c r="AV19" s="348">
        <f ca="1">IFERROR(ROUND(HLOOKUP(AV$8,Rezultatai!$H$40:$DC$124,85,FALSE),0),"")</f>
        <v>0</v>
      </c>
      <c r="AW19" s="348">
        <f ca="1">IFERROR(ROUND(HLOOKUP(AW$8,Rezultatai!$H$40:$DC$124,85,FALSE),0),"")</f>
        <v>0</v>
      </c>
      <c r="AX19" s="348">
        <f ca="1">IFERROR(ROUND(HLOOKUP(AX$8,Rezultatai!$H$40:$DC$124,85,FALSE),0),"")</f>
        <v>0</v>
      </c>
      <c r="AY19" s="348">
        <f ca="1">IFERROR(ROUND(HLOOKUP(AY$8,Rezultatai!$H$40:$DC$124,85,FALSE),0),"")</f>
        <v>0</v>
      </c>
      <c r="AZ19" s="348">
        <f ca="1">IFERROR(ROUND(HLOOKUP(AZ$8,Rezultatai!$H$40:$DC$124,85,FALSE),0),"")</f>
        <v>0</v>
      </c>
      <c r="BA19" s="348">
        <f ca="1">IFERROR(ROUND(HLOOKUP(BA$8,Rezultatai!$H$40:$DC$124,85,FALSE),0),"")</f>
        <v>0</v>
      </c>
      <c r="BB19" s="348">
        <f ca="1">IFERROR(ROUND(HLOOKUP(BB$8,Rezultatai!$H$40:$DC$124,85,FALSE),0),"")</f>
        <v>0</v>
      </c>
      <c r="BC19" s="348">
        <f ca="1">IFERROR(ROUND(HLOOKUP(BC$8,Rezultatai!$H$40:$DC$124,85,FALSE),0),"")</f>
        <v>0</v>
      </c>
      <c r="BD19" s="348">
        <f ca="1">IFERROR(ROUND(HLOOKUP(BD$8,Rezultatai!$H$40:$DC$124,85,FALSE),0),"")</f>
        <v>0</v>
      </c>
      <c r="BE19" s="348">
        <f ca="1">IFERROR(ROUND(HLOOKUP(BE$8,Rezultatai!$H$40:$DC$124,85,FALSE),0),"")</f>
        <v>0</v>
      </c>
      <c r="BF19" s="348">
        <f ca="1">IFERROR(ROUND(HLOOKUP(BF$8,Rezultatai!$H$40:$DC$124,85,FALSE),0),"")</f>
        <v>0</v>
      </c>
      <c r="BG19" s="348">
        <f ca="1">IFERROR(ROUND(HLOOKUP(BG$8,Rezultatai!$H$40:$DC$124,85,FALSE),0),"")</f>
        <v>0</v>
      </c>
      <c r="BH19" s="348">
        <f ca="1">IFERROR(ROUND(HLOOKUP(BH$8,Rezultatai!$H$40:$DC$124,85,FALSE),0),"")</f>
        <v>0</v>
      </c>
      <c r="BI19" s="348">
        <f ca="1">IFERROR(ROUND(HLOOKUP(BI$8,Rezultatai!$H$40:$DC$124,85,FALSE),0),"")</f>
        <v>0</v>
      </c>
      <c r="BJ19" s="348">
        <f ca="1">IFERROR(ROUND(HLOOKUP(BJ$8,Rezultatai!$H$40:$DC$124,85,FALSE),0),"")</f>
        <v>0</v>
      </c>
      <c r="BK19" s="348">
        <f ca="1">IFERROR(ROUND(HLOOKUP(BK$8,Rezultatai!$H$40:$DC$124,85,FALSE),0),"")</f>
        <v>0</v>
      </c>
      <c r="BL19" s="348">
        <f ca="1">IFERROR(ROUND(HLOOKUP(BL$8,Rezultatai!$H$40:$DC$124,85,FALSE),0),"")</f>
        <v>0</v>
      </c>
      <c r="BM19" s="348">
        <f ca="1">IFERROR(ROUND(HLOOKUP(BM$8,Rezultatai!$H$40:$DC$124,85,FALSE),0),"")</f>
        <v>0</v>
      </c>
      <c r="BN19" s="348">
        <f ca="1">IFERROR(ROUND(HLOOKUP(BN$8,Rezultatai!$H$40:$DC$124,85,FALSE),0),"")</f>
        <v>0</v>
      </c>
      <c r="BO19" s="348">
        <f ca="1">IFERROR(ROUND(HLOOKUP(BO$8,Rezultatai!$H$40:$DC$124,85,FALSE),0),"")</f>
        <v>0</v>
      </c>
      <c r="BP19" s="348">
        <f ca="1">IFERROR(ROUND(HLOOKUP(BP$8,Rezultatai!$H$40:$DC$124,85,FALSE),0),"")</f>
        <v>0</v>
      </c>
      <c r="BQ19" s="348">
        <f ca="1">IFERROR(ROUND(HLOOKUP(BQ$8,Rezultatai!$H$40:$DC$124,85,FALSE),0),"")</f>
        <v>0</v>
      </c>
      <c r="BR19" s="348">
        <f ca="1">IFERROR(ROUND(HLOOKUP(BR$8,Rezultatai!$H$40:$DC$124,85,FALSE),0),"")</f>
        <v>0</v>
      </c>
      <c r="BS19" s="348">
        <f ca="1">IFERROR(ROUND(HLOOKUP(BS$8,Rezultatai!$H$40:$DC$124,85,FALSE),0),"")</f>
        <v>0</v>
      </c>
      <c r="BT19" s="348">
        <f ca="1">IFERROR(ROUND(HLOOKUP(BT$8,Rezultatai!$H$40:$DC$124,85,FALSE),0),"")</f>
        <v>0</v>
      </c>
      <c r="BU19" s="348">
        <f ca="1">IFERROR(ROUND(HLOOKUP(BU$8,Rezultatai!$H$40:$DC$124,85,FALSE),0),"")</f>
        <v>0</v>
      </c>
      <c r="BV19" s="348">
        <f ca="1">IFERROR(ROUND(HLOOKUP(BV$8,Rezultatai!$H$40:$DC$124,85,FALSE),0),"")</f>
        <v>0</v>
      </c>
      <c r="BW19" s="348">
        <f ca="1">IFERROR(ROUND(HLOOKUP(BW$8,Rezultatai!$H$40:$DC$124,85,FALSE),0),"")</f>
        <v>0</v>
      </c>
      <c r="BX19" s="348">
        <f ca="1">IFERROR(ROUND(HLOOKUP(BX$8,Rezultatai!$H$40:$DC$124,85,FALSE),0),"")</f>
        <v>0</v>
      </c>
      <c r="BY19" s="348">
        <f ca="1">IFERROR(ROUND(HLOOKUP(BY$8,Rezultatai!$H$40:$DC$124,85,FALSE),0),"")</f>
        <v>0</v>
      </c>
      <c r="BZ19" s="348">
        <f ca="1">IFERROR(ROUND(HLOOKUP(BZ$8,Rezultatai!$H$40:$DC$124,85,FALSE),0),"")</f>
        <v>0</v>
      </c>
      <c r="CA19" s="348">
        <f ca="1">IFERROR(ROUND(HLOOKUP(CA$8,Rezultatai!$H$40:$DC$124,85,FALSE),0),"")</f>
        <v>0</v>
      </c>
      <c r="CB19" s="348">
        <f ca="1">IFERROR(ROUND(HLOOKUP(CB$8,Rezultatai!$H$40:$DC$124,85,FALSE),0),"")</f>
        <v>0</v>
      </c>
      <c r="CC19" s="348">
        <f ca="1">IFERROR(ROUND(HLOOKUP(CC$8,Rezultatai!$H$40:$DC$124,85,FALSE),0),"")</f>
        <v>0</v>
      </c>
      <c r="CD19" s="348">
        <f ca="1">IFERROR(ROUND(HLOOKUP(CD$8,Rezultatai!$H$40:$DC$124,85,FALSE),0),"")</f>
        <v>0</v>
      </c>
      <c r="CE19" s="348">
        <f ca="1">IFERROR(ROUND(HLOOKUP(CE$8,Rezultatai!$H$40:$DC$124,85,FALSE),0),"")</f>
        <v>0</v>
      </c>
      <c r="CF19" s="348">
        <f ca="1">IFERROR(ROUND(HLOOKUP(CF$8,Rezultatai!$H$40:$DC$124,85,FALSE),0),"")</f>
        <v>0</v>
      </c>
      <c r="CG19" s="348">
        <f ca="1">IFERROR(ROUND(HLOOKUP(CG$8,Rezultatai!$H$40:$DC$124,85,FALSE),0),"")</f>
        <v>0</v>
      </c>
    </row>
    <row r="20" spans="1:85">
      <c r="A20" s="135"/>
      <c r="B20" s="160" t="s">
        <v>411</v>
      </c>
      <c r="C20" s="154" t="s">
        <v>423</v>
      </c>
      <c r="D20" s="341">
        <f ca="1">SUMIF($F$6:$CG$6,"&lt;="&amp;PAL,$F20:$CG20)</f>
        <v>0</v>
      </c>
      <c r="E20" s="342"/>
      <c r="F20" s="348">
        <f ca="1">IFERROR(ROUND(HLOOKUP(F$8,Rezultatai!$H$40:$DC$124,84,FALSE),0),"")</f>
        <v>0</v>
      </c>
      <c r="G20" s="348">
        <f ca="1">IFERROR(ROUND(HLOOKUP(G$8,Rezultatai!$H$40:$DC$124,84,FALSE),0),"")</f>
        <v>0</v>
      </c>
      <c r="H20" s="348">
        <f ca="1">IFERROR(ROUND(HLOOKUP(H$8,Rezultatai!$H$40:$DC$124,84,FALSE),0),"")</f>
        <v>0</v>
      </c>
      <c r="I20" s="348">
        <f ca="1">IFERROR(ROUND(HLOOKUP(I$8,Rezultatai!$H$40:$DC$124,84,FALSE),0),"")</f>
        <v>0</v>
      </c>
      <c r="J20" s="348">
        <f ca="1">IFERROR(ROUND(HLOOKUP(J$8,Rezultatai!$H$40:$DC$124,84,FALSE),0),"")</f>
        <v>0</v>
      </c>
      <c r="K20" s="348">
        <f ca="1">IFERROR(ROUND(HLOOKUP(K$8,Rezultatai!$H$40:$DC$124,84,FALSE),0),"")</f>
        <v>0</v>
      </c>
      <c r="L20" s="348">
        <f ca="1">IFERROR(ROUND(HLOOKUP(L$8,Rezultatai!$H$40:$DC$124,84,FALSE),0),"")</f>
        <v>0</v>
      </c>
      <c r="M20" s="348">
        <f ca="1">IFERROR(ROUND(HLOOKUP(M$8,Rezultatai!$H$40:$DC$124,84,FALSE),0),"")</f>
        <v>0</v>
      </c>
      <c r="N20" s="348">
        <f ca="1">IFERROR(ROUND(HLOOKUP(N$8,Rezultatai!$H$40:$DC$124,84,FALSE),0),"")</f>
        <v>0</v>
      </c>
      <c r="O20" s="348">
        <f ca="1">IFERROR(ROUND(HLOOKUP(O$8,Rezultatai!$H$40:$DC$124,84,FALSE),0),"")</f>
        <v>0</v>
      </c>
      <c r="P20" s="348">
        <f ca="1">IFERROR(ROUND(HLOOKUP(P$8,Rezultatai!$H$40:$DC$124,84,FALSE),0),"")</f>
        <v>0</v>
      </c>
      <c r="Q20" s="348">
        <f ca="1">IFERROR(ROUND(HLOOKUP(Q$8,Rezultatai!$H$40:$DC$124,84,FALSE),0),"")</f>
        <v>0</v>
      </c>
      <c r="R20" s="348">
        <f ca="1">IFERROR(ROUND(HLOOKUP(R$8,Rezultatai!$H$40:$DC$124,84,FALSE),0),"")</f>
        <v>0</v>
      </c>
      <c r="S20" s="348">
        <f ca="1">IFERROR(ROUND(HLOOKUP(S$8,Rezultatai!$H$40:$DC$124,84,FALSE),0),"")</f>
        <v>0</v>
      </c>
      <c r="T20" s="348">
        <f ca="1">IFERROR(ROUND(HLOOKUP(T$8,Rezultatai!$H$40:$DC$124,84,FALSE),0),"")</f>
        <v>0</v>
      </c>
      <c r="U20" s="348">
        <f ca="1">IFERROR(ROUND(HLOOKUP(U$8,Rezultatai!$H$40:$DC$124,84,FALSE),0),"")</f>
        <v>0</v>
      </c>
      <c r="V20" s="348">
        <f ca="1">IFERROR(ROUND(HLOOKUP(V$8,Rezultatai!$H$40:$DC$124,84,FALSE),0),"")</f>
        <v>0</v>
      </c>
      <c r="W20" s="348">
        <f ca="1">IFERROR(ROUND(HLOOKUP(W$8,Rezultatai!$H$40:$DC$124,84,FALSE),0),"")</f>
        <v>0</v>
      </c>
      <c r="X20" s="348">
        <f ca="1">IFERROR(ROUND(HLOOKUP(X$8,Rezultatai!$H$40:$DC$124,84,FALSE),0),"")</f>
        <v>0</v>
      </c>
      <c r="Y20" s="348">
        <f ca="1">IFERROR(ROUND(HLOOKUP(Y$8,Rezultatai!$H$40:$DC$124,84,FALSE),0),"")</f>
        <v>0</v>
      </c>
      <c r="Z20" s="348">
        <f ca="1">IFERROR(ROUND(HLOOKUP(Z$8,Rezultatai!$H$40:$DC$124,84,FALSE),0),"")</f>
        <v>0</v>
      </c>
      <c r="AA20" s="348">
        <f ca="1">IFERROR(ROUND(HLOOKUP(AA$8,Rezultatai!$H$40:$DC$124,84,FALSE),0),"")</f>
        <v>0</v>
      </c>
      <c r="AB20" s="348">
        <f ca="1">IFERROR(ROUND(HLOOKUP(AB$8,Rezultatai!$H$40:$DC$124,84,FALSE),0),"")</f>
        <v>0</v>
      </c>
      <c r="AC20" s="348">
        <f ca="1">IFERROR(ROUND(HLOOKUP(AC$8,Rezultatai!$H$40:$DC$124,84,FALSE),0),"")</f>
        <v>0</v>
      </c>
      <c r="AD20" s="348">
        <f ca="1">IFERROR(ROUND(HLOOKUP(AD$8,Rezultatai!$H$40:$DC$124,84,FALSE),0),"")</f>
        <v>0</v>
      </c>
      <c r="AE20" s="348">
        <f ca="1">IFERROR(ROUND(HLOOKUP(AE$8,Rezultatai!$H$40:$DC$124,84,FALSE),0),"")</f>
        <v>0</v>
      </c>
      <c r="AF20" s="348">
        <f ca="1">IFERROR(ROUND(HLOOKUP(AF$8,Rezultatai!$H$40:$DC$124,84,FALSE),0),"")</f>
        <v>0</v>
      </c>
      <c r="AG20" s="348">
        <f ca="1">IFERROR(ROUND(HLOOKUP(AG$8,Rezultatai!$H$40:$DC$124,84,FALSE),0),"")</f>
        <v>0</v>
      </c>
      <c r="AH20" s="348">
        <f ca="1">IFERROR(ROUND(HLOOKUP(AH$8,Rezultatai!$H$40:$DC$124,84,FALSE),0),"")</f>
        <v>0</v>
      </c>
      <c r="AI20" s="348">
        <f ca="1">IFERROR(ROUND(HLOOKUP(AI$8,Rezultatai!$H$40:$DC$124,84,FALSE),0),"")</f>
        <v>0</v>
      </c>
      <c r="AJ20" s="348">
        <f ca="1">IFERROR(ROUND(HLOOKUP(AJ$8,Rezultatai!$H$40:$DC$124,84,FALSE),0),"")</f>
        <v>0</v>
      </c>
      <c r="AK20" s="348">
        <f ca="1">IFERROR(ROUND(HLOOKUP(AK$8,Rezultatai!$H$40:$DC$124,84,FALSE),0),"")</f>
        <v>0</v>
      </c>
      <c r="AL20" s="348">
        <f ca="1">IFERROR(ROUND(HLOOKUP(AL$8,Rezultatai!$H$40:$DC$124,84,FALSE),0),"")</f>
        <v>0</v>
      </c>
      <c r="AM20" s="348">
        <f ca="1">IFERROR(ROUND(HLOOKUP(AM$8,Rezultatai!$H$40:$DC$124,84,FALSE),0),"")</f>
        <v>0</v>
      </c>
      <c r="AN20" s="348">
        <f ca="1">IFERROR(ROUND(HLOOKUP(AN$8,Rezultatai!$H$40:$DC$124,84,FALSE),0),"")</f>
        <v>0</v>
      </c>
      <c r="AO20" s="348">
        <f ca="1">IFERROR(ROUND(HLOOKUP(AO$8,Rezultatai!$H$40:$DC$124,84,FALSE),0),"")</f>
        <v>0</v>
      </c>
      <c r="AP20" s="348">
        <f ca="1">IFERROR(ROUND(HLOOKUP(AP$8,Rezultatai!$H$40:$DC$124,84,FALSE),0),"")</f>
        <v>0</v>
      </c>
      <c r="AQ20" s="348">
        <f ca="1">IFERROR(ROUND(HLOOKUP(AQ$8,Rezultatai!$H$40:$DC$124,84,FALSE),0),"")</f>
        <v>0</v>
      </c>
      <c r="AR20" s="348">
        <f ca="1">IFERROR(ROUND(HLOOKUP(AR$8,Rezultatai!$H$40:$DC$124,84,FALSE),0),"")</f>
        <v>0</v>
      </c>
      <c r="AS20" s="348">
        <f ca="1">IFERROR(ROUND(HLOOKUP(AS$8,Rezultatai!$H$40:$DC$124,84,FALSE),0),"")</f>
        <v>0</v>
      </c>
      <c r="AT20" s="348">
        <f ca="1">IFERROR(ROUND(HLOOKUP(AT$8,Rezultatai!$H$40:$DC$124,84,FALSE),0),"")</f>
        <v>0</v>
      </c>
      <c r="AU20" s="348">
        <f ca="1">IFERROR(ROUND(HLOOKUP(AU$8,Rezultatai!$H$40:$DC$124,84,FALSE),0),"")</f>
        <v>0</v>
      </c>
      <c r="AV20" s="348">
        <f ca="1">IFERROR(ROUND(HLOOKUP(AV$8,Rezultatai!$H$40:$DC$124,84,FALSE),0),"")</f>
        <v>0</v>
      </c>
      <c r="AW20" s="348">
        <f ca="1">IFERROR(ROUND(HLOOKUP(AW$8,Rezultatai!$H$40:$DC$124,84,FALSE),0),"")</f>
        <v>0</v>
      </c>
      <c r="AX20" s="348">
        <f ca="1">IFERROR(ROUND(HLOOKUP(AX$8,Rezultatai!$H$40:$DC$124,84,FALSE),0),"")</f>
        <v>0</v>
      </c>
      <c r="AY20" s="348">
        <f ca="1">IFERROR(ROUND(HLOOKUP(AY$8,Rezultatai!$H$40:$DC$124,84,FALSE),0),"")</f>
        <v>0</v>
      </c>
      <c r="AZ20" s="348">
        <f ca="1">IFERROR(ROUND(HLOOKUP(AZ$8,Rezultatai!$H$40:$DC$124,84,FALSE),0),"")</f>
        <v>0</v>
      </c>
      <c r="BA20" s="348">
        <f ca="1">IFERROR(ROUND(HLOOKUP(BA$8,Rezultatai!$H$40:$DC$124,84,FALSE),0),"")</f>
        <v>0</v>
      </c>
      <c r="BB20" s="348">
        <f ca="1">IFERROR(ROUND(HLOOKUP(BB$8,Rezultatai!$H$40:$DC$124,84,FALSE),0),"")</f>
        <v>0</v>
      </c>
      <c r="BC20" s="348">
        <f ca="1">IFERROR(ROUND(HLOOKUP(BC$8,Rezultatai!$H$40:$DC$124,84,FALSE),0),"")</f>
        <v>0</v>
      </c>
      <c r="BD20" s="348">
        <f ca="1">IFERROR(ROUND(HLOOKUP(BD$8,Rezultatai!$H$40:$DC$124,84,FALSE),0),"")</f>
        <v>0</v>
      </c>
      <c r="BE20" s="348">
        <f ca="1">IFERROR(ROUND(HLOOKUP(BE$8,Rezultatai!$H$40:$DC$124,84,FALSE),0),"")</f>
        <v>0</v>
      </c>
      <c r="BF20" s="348">
        <f ca="1">IFERROR(ROUND(HLOOKUP(BF$8,Rezultatai!$H$40:$DC$124,84,FALSE),0),"")</f>
        <v>0</v>
      </c>
      <c r="BG20" s="348">
        <f ca="1">IFERROR(ROUND(HLOOKUP(BG$8,Rezultatai!$H$40:$DC$124,84,FALSE),0),"")</f>
        <v>0</v>
      </c>
      <c r="BH20" s="348">
        <f ca="1">IFERROR(ROUND(HLOOKUP(BH$8,Rezultatai!$H$40:$DC$124,84,FALSE),0),"")</f>
        <v>0</v>
      </c>
      <c r="BI20" s="348">
        <f ca="1">IFERROR(ROUND(HLOOKUP(BI$8,Rezultatai!$H$40:$DC$124,84,FALSE),0),"")</f>
        <v>0</v>
      </c>
      <c r="BJ20" s="348">
        <f ca="1">IFERROR(ROUND(HLOOKUP(BJ$8,Rezultatai!$H$40:$DC$124,84,FALSE),0),"")</f>
        <v>0</v>
      </c>
      <c r="BK20" s="348">
        <f ca="1">IFERROR(ROUND(HLOOKUP(BK$8,Rezultatai!$H$40:$DC$124,84,FALSE),0),"")</f>
        <v>0</v>
      </c>
      <c r="BL20" s="348">
        <f ca="1">IFERROR(ROUND(HLOOKUP(BL$8,Rezultatai!$H$40:$DC$124,84,FALSE),0),"")</f>
        <v>0</v>
      </c>
      <c r="BM20" s="348">
        <f ca="1">IFERROR(ROUND(HLOOKUP(BM$8,Rezultatai!$H$40:$DC$124,84,FALSE),0),"")</f>
        <v>0</v>
      </c>
      <c r="BN20" s="348">
        <f ca="1">IFERROR(ROUND(HLOOKUP(BN$8,Rezultatai!$H$40:$DC$124,84,FALSE),0),"")</f>
        <v>0</v>
      </c>
      <c r="BO20" s="348">
        <f ca="1">IFERROR(ROUND(HLOOKUP(BO$8,Rezultatai!$H$40:$DC$124,84,FALSE),0),"")</f>
        <v>0</v>
      </c>
      <c r="BP20" s="348">
        <f ca="1">IFERROR(ROUND(HLOOKUP(BP$8,Rezultatai!$H$40:$DC$124,84,FALSE),0),"")</f>
        <v>0</v>
      </c>
      <c r="BQ20" s="348">
        <f ca="1">IFERROR(ROUND(HLOOKUP(BQ$8,Rezultatai!$H$40:$DC$124,84,FALSE),0),"")</f>
        <v>0</v>
      </c>
      <c r="BR20" s="348">
        <f ca="1">IFERROR(ROUND(HLOOKUP(BR$8,Rezultatai!$H$40:$DC$124,84,FALSE),0),"")</f>
        <v>0</v>
      </c>
      <c r="BS20" s="348">
        <f ca="1">IFERROR(ROUND(HLOOKUP(BS$8,Rezultatai!$H$40:$DC$124,84,FALSE),0),"")</f>
        <v>0</v>
      </c>
      <c r="BT20" s="348">
        <f ca="1">IFERROR(ROUND(HLOOKUP(BT$8,Rezultatai!$H$40:$DC$124,84,FALSE),0),"")</f>
        <v>0</v>
      </c>
      <c r="BU20" s="348">
        <f ca="1">IFERROR(ROUND(HLOOKUP(BU$8,Rezultatai!$H$40:$DC$124,84,FALSE),0),"")</f>
        <v>0</v>
      </c>
      <c r="BV20" s="348">
        <f ca="1">IFERROR(ROUND(HLOOKUP(BV$8,Rezultatai!$H$40:$DC$124,84,FALSE),0),"")</f>
        <v>0</v>
      </c>
      <c r="BW20" s="348">
        <f ca="1">IFERROR(ROUND(HLOOKUP(BW$8,Rezultatai!$H$40:$DC$124,84,FALSE),0),"")</f>
        <v>0</v>
      </c>
      <c r="BX20" s="348">
        <f ca="1">IFERROR(ROUND(HLOOKUP(BX$8,Rezultatai!$H$40:$DC$124,84,FALSE),0),"")</f>
        <v>0</v>
      </c>
      <c r="BY20" s="348">
        <f ca="1">IFERROR(ROUND(HLOOKUP(BY$8,Rezultatai!$H$40:$DC$124,84,FALSE),0),"")</f>
        <v>0</v>
      </c>
      <c r="BZ20" s="348">
        <f ca="1">IFERROR(ROUND(HLOOKUP(BZ$8,Rezultatai!$H$40:$DC$124,84,FALSE),0),"")</f>
        <v>0</v>
      </c>
      <c r="CA20" s="348">
        <f ca="1">IFERROR(ROUND(HLOOKUP(CA$8,Rezultatai!$H$40:$DC$124,84,FALSE),0),"")</f>
        <v>0</v>
      </c>
      <c r="CB20" s="348">
        <f ca="1">IFERROR(ROUND(HLOOKUP(CB$8,Rezultatai!$H$40:$DC$124,84,FALSE),0),"")</f>
        <v>0</v>
      </c>
      <c r="CC20" s="348">
        <f ca="1">IFERROR(ROUND(HLOOKUP(CC$8,Rezultatai!$H$40:$DC$124,84,FALSE),0),"")</f>
        <v>0</v>
      </c>
      <c r="CD20" s="348">
        <f ca="1">IFERROR(ROUND(HLOOKUP(CD$8,Rezultatai!$H$40:$DC$124,84,FALSE),0),"")</f>
        <v>0</v>
      </c>
      <c r="CE20" s="348">
        <f ca="1">IFERROR(ROUND(HLOOKUP(CE$8,Rezultatai!$H$40:$DC$124,84,FALSE),0),"")</f>
        <v>0</v>
      </c>
      <c r="CF20" s="348">
        <f ca="1">IFERROR(ROUND(HLOOKUP(CF$8,Rezultatai!$H$40:$DC$124,84,FALSE),0),"")</f>
        <v>0</v>
      </c>
      <c r="CG20" s="348">
        <f ca="1">IFERROR(ROUND(HLOOKUP(CG$8,Rezultatai!$H$40:$DC$124,84,FALSE),0),"")</f>
        <v>0</v>
      </c>
    </row>
    <row r="21" spans="1:85">
      <c r="A21" s="135"/>
      <c r="B21" s="203" t="s">
        <v>412</v>
      </c>
      <c r="C21" s="283" t="s">
        <v>424</v>
      </c>
      <c r="D21" s="284">
        <f ca="1">SUM(D22:D23)</f>
        <v>0</v>
      </c>
      <c r="E21" s="285"/>
      <c r="F21" s="339">
        <f t="shared" ref="F21:AK21" si="86">SUM(F22:F23)</f>
        <v>0</v>
      </c>
      <c r="G21" s="339">
        <f t="shared" si="86"/>
        <v>0</v>
      </c>
      <c r="H21" s="339">
        <f t="shared" si="86"/>
        <v>0</v>
      </c>
      <c r="I21" s="339">
        <f t="shared" si="86"/>
        <v>0</v>
      </c>
      <c r="J21" s="339">
        <f t="shared" si="86"/>
        <v>0</v>
      </c>
      <c r="K21" s="339">
        <f t="shared" si="86"/>
        <v>0</v>
      </c>
      <c r="L21" s="339">
        <f t="shared" si="86"/>
        <v>0</v>
      </c>
      <c r="M21" s="339">
        <f t="shared" si="86"/>
        <v>0</v>
      </c>
      <c r="N21" s="339">
        <f t="shared" si="86"/>
        <v>0</v>
      </c>
      <c r="O21" s="339">
        <f t="shared" si="86"/>
        <v>0</v>
      </c>
      <c r="P21" s="339">
        <f t="shared" si="86"/>
        <v>0</v>
      </c>
      <c r="Q21" s="339">
        <f t="shared" si="86"/>
        <v>0</v>
      </c>
      <c r="R21" s="339">
        <f t="shared" si="86"/>
        <v>0</v>
      </c>
      <c r="S21" s="339">
        <f t="shared" si="86"/>
        <v>0</v>
      </c>
      <c r="T21" s="339">
        <f t="shared" si="86"/>
        <v>0</v>
      </c>
      <c r="U21" s="339">
        <f t="shared" si="86"/>
        <v>0</v>
      </c>
      <c r="V21" s="339">
        <f t="shared" si="86"/>
        <v>0</v>
      </c>
      <c r="W21" s="339">
        <f t="shared" si="86"/>
        <v>0</v>
      </c>
      <c r="X21" s="339">
        <f t="shared" si="86"/>
        <v>0</v>
      </c>
      <c r="Y21" s="339">
        <f t="shared" si="86"/>
        <v>0</v>
      </c>
      <c r="Z21" s="339">
        <f t="shared" si="86"/>
        <v>0</v>
      </c>
      <c r="AA21" s="339">
        <f t="shared" si="86"/>
        <v>0</v>
      </c>
      <c r="AB21" s="339">
        <f t="shared" si="86"/>
        <v>0</v>
      </c>
      <c r="AC21" s="339">
        <f t="shared" si="86"/>
        <v>0</v>
      </c>
      <c r="AD21" s="339">
        <f t="shared" si="86"/>
        <v>0</v>
      </c>
      <c r="AE21" s="339">
        <f t="shared" si="86"/>
        <v>0</v>
      </c>
      <c r="AF21" s="339">
        <f t="shared" si="86"/>
        <v>0</v>
      </c>
      <c r="AG21" s="339">
        <f t="shared" si="86"/>
        <v>0</v>
      </c>
      <c r="AH21" s="339">
        <f t="shared" si="86"/>
        <v>0</v>
      </c>
      <c r="AI21" s="339">
        <f t="shared" si="86"/>
        <v>0</v>
      </c>
      <c r="AJ21" s="339">
        <f t="shared" si="86"/>
        <v>0</v>
      </c>
      <c r="AK21" s="339">
        <f t="shared" si="86"/>
        <v>0</v>
      </c>
      <c r="AL21" s="339">
        <f t="shared" ref="AL21:BQ21" si="87">SUM(AL22:AL23)</f>
        <v>0</v>
      </c>
      <c r="AM21" s="339">
        <f t="shared" si="87"/>
        <v>0</v>
      </c>
      <c r="AN21" s="339">
        <f t="shared" si="87"/>
        <v>0</v>
      </c>
      <c r="AO21" s="339">
        <f t="shared" si="87"/>
        <v>0</v>
      </c>
      <c r="AP21" s="339">
        <f t="shared" si="87"/>
        <v>0</v>
      </c>
      <c r="AQ21" s="339">
        <f t="shared" si="87"/>
        <v>0</v>
      </c>
      <c r="AR21" s="339">
        <f t="shared" si="87"/>
        <v>0</v>
      </c>
      <c r="AS21" s="339">
        <f t="shared" si="87"/>
        <v>0</v>
      </c>
      <c r="AT21" s="339">
        <f t="shared" si="87"/>
        <v>0</v>
      </c>
      <c r="AU21" s="339">
        <f t="shared" si="87"/>
        <v>0</v>
      </c>
      <c r="AV21" s="339">
        <f t="shared" si="87"/>
        <v>0</v>
      </c>
      <c r="AW21" s="339">
        <f t="shared" si="87"/>
        <v>0</v>
      </c>
      <c r="AX21" s="339">
        <f t="shared" si="87"/>
        <v>0</v>
      </c>
      <c r="AY21" s="339">
        <f t="shared" si="87"/>
        <v>0</v>
      </c>
      <c r="AZ21" s="339">
        <f t="shared" si="87"/>
        <v>0</v>
      </c>
      <c r="BA21" s="339">
        <f t="shared" si="87"/>
        <v>0</v>
      </c>
      <c r="BB21" s="339">
        <f t="shared" si="87"/>
        <v>0</v>
      </c>
      <c r="BC21" s="339">
        <f t="shared" si="87"/>
        <v>0</v>
      </c>
      <c r="BD21" s="339">
        <f t="shared" si="87"/>
        <v>0</v>
      </c>
      <c r="BE21" s="339">
        <f t="shared" si="87"/>
        <v>0</v>
      </c>
      <c r="BF21" s="339">
        <f t="shared" si="87"/>
        <v>0</v>
      </c>
      <c r="BG21" s="339">
        <f t="shared" si="87"/>
        <v>0</v>
      </c>
      <c r="BH21" s="339">
        <f t="shared" si="87"/>
        <v>0</v>
      </c>
      <c r="BI21" s="339">
        <f t="shared" si="87"/>
        <v>0</v>
      </c>
      <c r="BJ21" s="339">
        <f t="shared" si="87"/>
        <v>0</v>
      </c>
      <c r="BK21" s="339">
        <f t="shared" si="87"/>
        <v>0</v>
      </c>
      <c r="BL21" s="339">
        <f t="shared" si="87"/>
        <v>0</v>
      </c>
      <c r="BM21" s="339">
        <f t="shared" si="87"/>
        <v>0</v>
      </c>
      <c r="BN21" s="339">
        <f t="shared" si="87"/>
        <v>0</v>
      </c>
      <c r="BO21" s="339">
        <f t="shared" si="87"/>
        <v>0</v>
      </c>
      <c r="BP21" s="339">
        <f t="shared" si="87"/>
        <v>0</v>
      </c>
      <c r="BQ21" s="339">
        <f t="shared" si="87"/>
        <v>0</v>
      </c>
      <c r="BR21" s="339">
        <f t="shared" ref="BR21:CG21" si="88">SUM(BR22:BR23)</f>
        <v>0</v>
      </c>
      <c r="BS21" s="339">
        <f t="shared" si="88"/>
        <v>0</v>
      </c>
      <c r="BT21" s="339">
        <f t="shared" si="88"/>
        <v>0</v>
      </c>
      <c r="BU21" s="339">
        <f t="shared" si="88"/>
        <v>0</v>
      </c>
      <c r="BV21" s="339">
        <f t="shared" si="88"/>
        <v>0</v>
      </c>
      <c r="BW21" s="339">
        <f t="shared" si="88"/>
        <v>0</v>
      </c>
      <c r="BX21" s="339">
        <f t="shared" si="88"/>
        <v>0</v>
      </c>
      <c r="BY21" s="339">
        <f t="shared" si="88"/>
        <v>0</v>
      </c>
      <c r="BZ21" s="339">
        <f t="shared" si="88"/>
        <v>0</v>
      </c>
      <c r="CA21" s="339">
        <f t="shared" si="88"/>
        <v>0</v>
      </c>
      <c r="CB21" s="339">
        <f t="shared" si="88"/>
        <v>0</v>
      </c>
      <c r="CC21" s="339">
        <f t="shared" si="88"/>
        <v>0</v>
      </c>
      <c r="CD21" s="339">
        <f t="shared" si="88"/>
        <v>0</v>
      </c>
      <c r="CE21" s="339">
        <f t="shared" si="88"/>
        <v>0</v>
      </c>
      <c r="CF21" s="339">
        <f t="shared" si="88"/>
        <v>0</v>
      </c>
      <c r="CG21" s="339">
        <f t="shared" si="88"/>
        <v>0</v>
      </c>
    </row>
    <row r="22" spans="1:85">
      <c r="A22" s="135"/>
      <c r="B22" s="160" t="s">
        <v>416</v>
      </c>
      <c r="C22" s="155" t="s">
        <v>425</v>
      </c>
      <c r="D22" s="343">
        <f ca="1">SUMIF($F$6:$CG$6,"&lt;="&amp;PAL,$F22:$CG22)</f>
        <v>0</v>
      </c>
      <c r="E22" s="340"/>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row>
    <row r="23" spans="1:85">
      <c r="A23" s="135"/>
      <c r="B23" s="160" t="s">
        <v>417</v>
      </c>
      <c r="C23" s="155" t="s">
        <v>425</v>
      </c>
      <c r="D23" s="343">
        <f ca="1">SUMIF($F$6:$CG$6,"&lt;="&amp;PAL,$F23:$CG23)</f>
        <v>0</v>
      </c>
      <c r="E23" s="340"/>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row>
    <row r="24" spans="1:85" ht="28.8">
      <c r="A24" s="135"/>
      <c r="B24" s="203" t="s">
        <v>418</v>
      </c>
      <c r="C24" s="283" t="s">
        <v>426</v>
      </c>
      <c r="D24" s="286" t="s">
        <v>427</v>
      </c>
      <c r="E24" s="167" t="s">
        <v>285</v>
      </c>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row>
    <row r="25" spans="1:85">
      <c r="A25" s="135"/>
      <c r="B25" s="172" t="s">
        <v>420</v>
      </c>
      <c r="C25" s="170" t="s">
        <v>428</v>
      </c>
      <c r="D25" s="344">
        <f ca="1">SUMIF($F$6:$CG$6,"&lt;="&amp;PAL,$F25:$CG25)</f>
        <v>2889945508.9852252</v>
      </c>
      <c r="E25" s="345">
        <f ca="1">IFERROR(D26/D25,"")</f>
        <v>0</v>
      </c>
      <c r="F25" s="535">
        <f ca="1">IFERROR(HLOOKUP(F$8,Rezultatai!$H$40:$DC$125,86,FALSE),0)</f>
        <v>0</v>
      </c>
      <c r="G25" s="535">
        <f ca="1">IFERROR(HLOOKUP(G$8,Rezultatai!$H$40:$DC$125,86,FALSE),0)</f>
        <v>1726440</v>
      </c>
      <c r="H25" s="535">
        <f ca="1">IFERROR(HLOOKUP(H$8,Rezultatai!$H$40:$DC$125,86,FALSE),0)</f>
        <v>122802514.5</v>
      </c>
      <c r="I25" s="535">
        <f ca="1">IFERROR(HLOOKUP(I$8,Rezultatai!$H$40:$DC$125,86,FALSE),0)</f>
        <v>353251207.72201359</v>
      </c>
      <c r="J25" s="535">
        <f ca="1">IFERROR(HLOOKUP(J$8,Rezultatai!$H$40:$DC$125,86,FALSE),0)</f>
        <v>502116216.87313688</v>
      </c>
      <c r="K25" s="535">
        <f ca="1">IFERROR(HLOOKUP(K$8,Rezultatai!$H$40:$DC$125,86,FALSE),0)</f>
        <v>805113689.2011373</v>
      </c>
      <c r="L25" s="535">
        <f ca="1">IFERROR(HLOOKUP(L$8,Rezultatai!$H$40:$DC$125,86,FALSE),0)</f>
        <v>309985000</v>
      </c>
      <c r="M25" s="535">
        <f ca="1">IFERROR(HLOOKUP(M$8,Rezultatai!$H$40:$DC$125,86,FALSE),0)</f>
        <v>351769441</v>
      </c>
      <c r="N25" s="535">
        <f ca="1">IFERROR(HLOOKUP(N$8,Rezultatai!$H$40:$DC$125,86,FALSE),0)</f>
        <v>197857999.68893749</v>
      </c>
      <c r="O25" s="535">
        <f ca="1">IFERROR(HLOOKUP(O$8,Rezultatai!$H$40:$DC$125,86,FALSE),0)</f>
        <v>114219000</v>
      </c>
      <c r="P25" s="535">
        <f ca="1">IFERROR(HLOOKUP(P$8,Rezultatai!$H$40:$DC$125,86,FALSE),0)</f>
        <v>83135000</v>
      </c>
      <c r="Q25" s="535">
        <f ca="1">IFERROR(HLOOKUP(Q$8,Rezultatai!$H$40:$DC$125,86,FALSE),0)</f>
        <v>25385000</v>
      </c>
      <c r="R25" s="535">
        <f ca="1">IFERROR(HLOOKUP(R$8,Rezultatai!$H$40:$DC$125,86,FALSE),0)</f>
        <v>22584000</v>
      </c>
      <c r="S25" s="535">
        <f ca="1">IFERROR(HLOOKUP(S$8,Rezultatai!$H$40:$DC$125,86,FALSE),0)</f>
        <v>0</v>
      </c>
      <c r="T25" s="535">
        <f ca="1">IFERROR(HLOOKUP(T$8,Rezultatai!$H$40:$DC$125,86,FALSE),0)</f>
        <v>0</v>
      </c>
      <c r="U25" s="535">
        <f ca="1">IFERROR(HLOOKUP(U$8,Rezultatai!$H$40:$DC$125,86,FALSE),0)</f>
        <v>0</v>
      </c>
      <c r="V25" s="535">
        <f ca="1">IFERROR(HLOOKUP(V$8,Rezultatai!$H$40:$DC$125,86,FALSE),0)</f>
        <v>0</v>
      </c>
      <c r="W25" s="535">
        <f ca="1">IFERROR(HLOOKUP(W$8,Rezultatai!$H$40:$DC$125,86,FALSE),0)</f>
        <v>0</v>
      </c>
      <c r="X25" s="535">
        <f ca="1">IFERROR(HLOOKUP(X$8,Rezultatai!$H$40:$DC$125,86,FALSE),0)</f>
        <v>0</v>
      </c>
      <c r="Y25" s="535">
        <f ca="1">IFERROR(HLOOKUP(Y$8,Rezultatai!$H$40:$DC$125,86,FALSE),0)</f>
        <v>0</v>
      </c>
      <c r="Z25" s="535">
        <f ca="1">IFERROR(HLOOKUP(Z$8,Rezultatai!$H$40:$DC$125,86,FALSE),0)</f>
        <v>0</v>
      </c>
      <c r="AA25" s="535">
        <f ca="1">IFERROR(HLOOKUP(AA$8,Rezultatai!$H$40:$DC$125,86,FALSE),0)</f>
        <v>0</v>
      </c>
      <c r="AB25" s="535">
        <f ca="1">IFERROR(HLOOKUP(AB$8,Rezultatai!$H$40:$DC$125,86,FALSE),0)</f>
        <v>0</v>
      </c>
      <c r="AC25" s="535">
        <f ca="1">IFERROR(HLOOKUP(AC$8,Rezultatai!$H$40:$DC$125,86,FALSE),0)</f>
        <v>0</v>
      </c>
      <c r="AD25" s="535">
        <f ca="1">IFERROR(HLOOKUP(AD$8,Rezultatai!$H$40:$DC$125,86,FALSE),0)</f>
        <v>0</v>
      </c>
      <c r="AE25" s="535">
        <f ca="1">IFERROR(HLOOKUP(AE$8,Rezultatai!$H$40:$DC$125,86,FALSE),0)</f>
        <v>0</v>
      </c>
      <c r="AF25" s="535">
        <f ca="1">IFERROR(HLOOKUP(AF$8,Rezultatai!$H$40:$DC$125,86,FALSE),0)</f>
        <v>0</v>
      </c>
      <c r="AG25" s="535">
        <f ca="1">IFERROR(HLOOKUP(AG$8,Rezultatai!$H$40:$DC$125,86,FALSE),0)</f>
        <v>0</v>
      </c>
      <c r="AH25" s="535">
        <f ca="1">IFERROR(HLOOKUP(AH$8,Rezultatai!$H$40:$DC$125,86,FALSE),0)</f>
        <v>0</v>
      </c>
      <c r="AI25" s="535">
        <f ca="1">IFERROR(HLOOKUP(AI$8,Rezultatai!$H$40:$DC$125,86,FALSE),0)</f>
        <v>0</v>
      </c>
      <c r="AJ25" s="535">
        <f ca="1">IFERROR(HLOOKUP(AJ$8,Rezultatai!$H$40:$DC$125,86,FALSE),0)</f>
        <v>0</v>
      </c>
      <c r="AK25" s="535">
        <f ca="1">IFERROR(HLOOKUP(AK$8,Rezultatai!$H$40:$DC$125,86,FALSE),0)</f>
        <v>0</v>
      </c>
      <c r="AL25" s="535">
        <f ca="1">IFERROR(HLOOKUP(AL$8,Rezultatai!$H$40:$DC$125,86,FALSE),0)</f>
        <v>0</v>
      </c>
      <c r="AM25" s="535">
        <f ca="1">IFERROR(HLOOKUP(AM$8,Rezultatai!$H$40:$DC$125,86,FALSE),0)</f>
        <v>0</v>
      </c>
      <c r="AN25" s="535">
        <f ca="1">IFERROR(HLOOKUP(AN$8,Rezultatai!$H$40:$DC$125,86,FALSE),0)</f>
        <v>0</v>
      </c>
      <c r="AO25" s="535">
        <f ca="1">IFERROR(HLOOKUP(AO$8,Rezultatai!$H$40:$DC$125,86,FALSE),0)</f>
        <v>0</v>
      </c>
      <c r="AP25" s="535">
        <f ca="1">IFERROR(HLOOKUP(AP$8,Rezultatai!$H$40:$DC$125,86,FALSE),0)</f>
        <v>0</v>
      </c>
      <c r="AQ25" s="535">
        <f ca="1">IFERROR(HLOOKUP(AQ$8,Rezultatai!$H$40:$DC$125,86,FALSE),0)</f>
        <v>0</v>
      </c>
      <c r="AR25" s="535">
        <f ca="1">IFERROR(HLOOKUP(AR$8,Rezultatai!$H$40:$DC$125,86,FALSE),0)</f>
        <v>0</v>
      </c>
      <c r="AS25" s="535">
        <f ca="1">IFERROR(HLOOKUP(AS$8,Rezultatai!$H$40:$DC$125,86,FALSE),0)</f>
        <v>0</v>
      </c>
      <c r="AT25" s="535">
        <f ca="1">IFERROR(HLOOKUP(AT$8,Rezultatai!$H$40:$DC$125,86,FALSE),0)</f>
        <v>0</v>
      </c>
      <c r="AU25" s="535">
        <f ca="1">IFERROR(HLOOKUP(AU$8,Rezultatai!$H$40:$DC$125,86,FALSE),0)</f>
        <v>0</v>
      </c>
      <c r="AV25" s="535">
        <f ca="1">IFERROR(HLOOKUP(AV$8,Rezultatai!$H$40:$DC$125,86,FALSE),0)</f>
        <v>0</v>
      </c>
      <c r="AW25" s="535">
        <f ca="1">IFERROR(HLOOKUP(AW$8,Rezultatai!$H$40:$DC$125,86,FALSE),0)</f>
        <v>0</v>
      </c>
      <c r="AX25" s="535">
        <f ca="1">IFERROR(HLOOKUP(AX$8,Rezultatai!$H$40:$DC$125,86,FALSE),0)</f>
        <v>0</v>
      </c>
      <c r="AY25" s="535">
        <f ca="1">IFERROR(HLOOKUP(AY$8,Rezultatai!$H$40:$DC$125,86,FALSE),0)</f>
        <v>0</v>
      </c>
      <c r="AZ25" s="535">
        <f ca="1">IFERROR(HLOOKUP(AZ$8,Rezultatai!$H$40:$DC$125,86,FALSE),0)</f>
        <v>0</v>
      </c>
      <c r="BA25" s="535">
        <f ca="1">IFERROR(HLOOKUP(BA$8,Rezultatai!$H$40:$DC$125,86,FALSE),0)</f>
        <v>0</v>
      </c>
      <c r="BB25" s="535">
        <f ca="1">IFERROR(HLOOKUP(BB$8,Rezultatai!$H$40:$DC$125,86,FALSE),0)</f>
        <v>0</v>
      </c>
      <c r="BC25" s="535">
        <f ca="1">IFERROR(HLOOKUP(BC$8,Rezultatai!$H$40:$DC$125,86,FALSE),0)</f>
        <v>0</v>
      </c>
      <c r="BD25" s="535">
        <f ca="1">IFERROR(HLOOKUP(BD$8,Rezultatai!$H$40:$DC$125,86,FALSE),0)</f>
        <v>0</v>
      </c>
      <c r="BE25" s="535">
        <f ca="1">IFERROR(HLOOKUP(BE$8,Rezultatai!$H$40:$DC$125,86,FALSE),0)</f>
        <v>0</v>
      </c>
      <c r="BF25" s="535">
        <f ca="1">IFERROR(HLOOKUP(BF$8,Rezultatai!$H$40:$DC$125,86,FALSE),0)</f>
        <v>0</v>
      </c>
      <c r="BG25" s="535">
        <f ca="1">IFERROR(HLOOKUP(BG$8,Rezultatai!$H$40:$DC$125,86,FALSE),0)</f>
        <v>0</v>
      </c>
      <c r="BH25" s="535">
        <f ca="1">IFERROR(HLOOKUP(BH$8,Rezultatai!$H$40:$DC$125,86,FALSE),0)</f>
        <v>0</v>
      </c>
      <c r="BI25" s="535">
        <f ca="1">IFERROR(HLOOKUP(BI$8,Rezultatai!$H$40:$DC$125,86,FALSE),0)</f>
        <v>0</v>
      </c>
      <c r="BJ25" s="535">
        <f ca="1">IFERROR(HLOOKUP(BJ$8,Rezultatai!$H$40:$DC$125,86,FALSE),0)</f>
        <v>0</v>
      </c>
      <c r="BK25" s="535">
        <f ca="1">IFERROR(HLOOKUP(BK$8,Rezultatai!$H$40:$DC$125,86,FALSE),0)</f>
        <v>0</v>
      </c>
      <c r="BL25" s="535">
        <f ca="1">IFERROR(HLOOKUP(BL$8,Rezultatai!$H$40:$DC$125,86,FALSE),0)</f>
        <v>0</v>
      </c>
      <c r="BM25" s="535">
        <f ca="1">IFERROR(HLOOKUP(BM$8,Rezultatai!$H$40:$DC$125,86,FALSE),0)</f>
        <v>0</v>
      </c>
      <c r="BN25" s="535">
        <f ca="1">IFERROR(HLOOKUP(BN$8,Rezultatai!$H$40:$DC$125,86,FALSE),0)</f>
        <v>0</v>
      </c>
      <c r="BO25" s="535">
        <f ca="1">IFERROR(HLOOKUP(BO$8,Rezultatai!$H$40:$DC$125,86,FALSE),0)</f>
        <v>0</v>
      </c>
      <c r="BP25" s="535">
        <f ca="1">IFERROR(HLOOKUP(BP$8,Rezultatai!$H$40:$DC$125,86,FALSE),0)</f>
        <v>0</v>
      </c>
      <c r="BQ25" s="535">
        <f ca="1">IFERROR(HLOOKUP(BQ$8,Rezultatai!$H$40:$DC$125,86,FALSE),0)</f>
        <v>0</v>
      </c>
      <c r="BR25" s="535">
        <f ca="1">IFERROR(HLOOKUP(BR$8,Rezultatai!$H$40:$DC$125,86,FALSE),0)</f>
        <v>0</v>
      </c>
      <c r="BS25" s="535">
        <f ca="1">IFERROR(HLOOKUP(BS$8,Rezultatai!$H$40:$DC$125,86,FALSE),0)</f>
        <v>0</v>
      </c>
      <c r="BT25" s="535">
        <f ca="1">IFERROR(HLOOKUP(BT$8,Rezultatai!$H$40:$DC$125,86,FALSE),0)</f>
        <v>0</v>
      </c>
      <c r="BU25" s="535">
        <f ca="1">IFERROR(HLOOKUP(BU$8,Rezultatai!$H$40:$DC$125,86,FALSE),0)</f>
        <v>0</v>
      </c>
      <c r="BV25" s="535">
        <f ca="1">IFERROR(HLOOKUP(BV$8,Rezultatai!$H$40:$DC$125,86,FALSE),0)</f>
        <v>0</v>
      </c>
      <c r="BW25" s="535">
        <f ca="1">IFERROR(HLOOKUP(BW$8,Rezultatai!$H$40:$DC$125,86,FALSE),0)</f>
        <v>0</v>
      </c>
      <c r="BX25" s="535">
        <f ca="1">IFERROR(HLOOKUP(BX$8,Rezultatai!$H$40:$DC$125,86,FALSE),0)</f>
        <v>0</v>
      </c>
      <c r="BY25" s="535">
        <f ca="1">IFERROR(HLOOKUP(BY$8,Rezultatai!$H$40:$DC$125,86,FALSE),0)</f>
        <v>0</v>
      </c>
      <c r="BZ25" s="535">
        <f ca="1">IFERROR(HLOOKUP(BZ$8,Rezultatai!$H$40:$DC$125,86,FALSE),0)</f>
        <v>0</v>
      </c>
      <c r="CA25" s="535">
        <f ca="1">IFERROR(HLOOKUP(CA$8,Rezultatai!$H$40:$DC$125,86,FALSE),0)</f>
        <v>0</v>
      </c>
      <c r="CB25" s="535">
        <f ca="1">IFERROR(HLOOKUP(CB$8,Rezultatai!$H$40:$DC$125,86,FALSE),0)</f>
        <v>0</v>
      </c>
      <c r="CC25" s="535">
        <f ca="1">IFERROR(HLOOKUP(CC$8,Rezultatai!$H$40:$DC$125,86,FALSE),0)</f>
        <v>0</v>
      </c>
      <c r="CD25" s="535">
        <f ca="1">IFERROR(HLOOKUP(CD$8,Rezultatai!$H$40:$DC$125,86,FALSE),0)</f>
        <v>0</v>
      </c>
      <c r="CE25" s="535">
        <f ca="1">IFERROR(HLOOKUP(CE$8,Rezultatai!$H$40:$DC$125,86,FALSE),0)</f>
        <v>0</v>
      </c>
      <c r="CF25" s="535">
        <f ca="1">IFERROR(HLOOKUP(CF$8,Rezultatai!$H$40:$DC$125,86,FALSE),0)</f>
        <v>0</v>
      </c>
      <c r="CG25" s="535">
        <f ca="1">IFERROR(HLOOKUP(CG$8,Rezultatai!$H$40:$DC$125,86,FALSE),0)</f>
        <v>0</v>
      </c>
    </row>
    <row r="26" spans="1:85">
      <c r="A26" s="135"/>
      <c r="B26" s="281" t="s">
        <v>422</v>
      </c>
      <c r="C26" s="282" t="s">
        <v>429</v>
      </c>
      <c r="D26" s="346">
        <f t="shared" ref="D26:D42" si="89">SUM(F26:CG26)</f>
        <v>0</v>
      </c>
      <c r="E26" s="287">
        <f ca="1">SUM(E27,E30,E33,E36,E39)</f>
        <v>0</v>
      </c>
      <c r="F26" s="536">
        <f>SUM(F27,F30,F33,F36,F39)</f>
        <v>0</v>
      </c>
      <c r="G26" s="536">
        <f t="shared" ref="G26" si="90">SUM(G27,G30,G33,G36,G39)</f>
        <v>0</v>
      </c>
      <c r="H26" s="536">
        <f t="shared" ref="H26" si="91">SUM(H27,H30,H33,H36,H39)</f>
        <v>0</v>
      </c>
      <c r="I26" s="536">
        <f t="shared" ref="I26" si="92">SUM(I27,I30,I33,I36,I39)</f>
        <v>0</v>
      </c>
      <c r="J26" s="536">
        <f t="shared" ref="J26" si="93">SUM(J27,J30,J33,J36,J39)</f>
        <v>0</v>
      </c>
      <c r="K26" s="536">
        <f t="shared" ref="K26" si="94">SUM(K27,K30,K33,K36,K39)</f>
        <v>0</v>
      </c>
      <c r="L26" s="536">
        <f t="shared" ref="L26" si="95">SUM(L27,L30,L33,L36,L39)</f>
        <v>0</v>
      </c>
      <c r="M26" s="536">
        <f t="shared" ref="M26" si="96">SUM(M27,M30,M33,M36,M39)</f>
        <v>0</v>
      </c>
      <c r="N26" s="536">
        <f t="shared" ref="N26" si="97">SUM(N27,N30,N33,N36,N39)</f>
        <v>0</v>
      </c>
      <c r="O26" s="536">
        <f t="shared" ref="O26" si="98">SUM(O27,O30,O33,O36,O39)</f>
        <v>0</v>
      </c>
      <c r="P26" s="536">
        <f t="shared" ref="P26" si="99">SUM(P27,P30,P33,P36,P39)</f>
        <v>0</v>
      </c>
      <c r="Q26" s="536">
        <f t="shared" ref="Q26" si="100">SUM(Q27,Q30,Q33,Q36,Q39)</f>
        <v>0</v>
      </c>
      <c r="R26" s="536">
        <f t="shared" ref="R26" si="101">SUM(R27,R30,R33,R36,R39)</f>
        <v>0</v>
      </c>
      <c r="S26" s="536">
        <f t="shared" ref="S26" si="102">SUM(S27,S30,S33,S36,S39)</f>
        <v>0</v>
      </c>
      <c r="T26" s="536">
        <f t="shared" ref="T26" si="103">SUM(T27,T30,T33,T36,T39)</f>
        <v>0</v>
      </c>
      <c r="U26" s="536">
        <f t="shared" ref="U26" si="104">SUM(U27,U30,U33,U36,U39)</f>
        <v>0</v>
      </c>
      <c r="V26" s="536">
        <f t="shared" ref="V26" si="105">SUM(V27,V30,V33,V36,V39)</f>
        <v>0</v>
      </c>
      <c r="W26" s="536">
        <f t="shared" ref="W26" si="106">SUM(W27,W30,W33,W36,W39)</f>
        <v>0</v>
      </c>
      <c r="X26" s="536">
        <f t="shared" ref="X26" si="107">SUM(X27,X30,X33,X36,X39)</f>
        <v>0</v>
      </c>
      <c r="Y26" s="536">
        <f t="shared" ref="Y26" si="108">SUM(Y27,Y30,Y33,Y36,Y39)</f>
        <v>0</v>
      </c>
      <c r="Z26" s="536">
        <f t="shared" ref="Z26" si="109">SUM(Z27,Z30,Z33,Z36,Z39)</f>
        <v>0</v>
      </c>
      <c r="AA26" s="536">
        <f t="shared" ref="AA26" si="110">SUM(AA27,AA30,AA33,AA36,AA39)</f>
        <v>0</v>
      </c>
      <c r="AB26" s="536">
        <f t="shared" ref="AB26" si="111">SUM(AB27,AB30,AB33,AB36,AB39)</f>
        <v>0</v>
      </c>
      <c r="AC26" s="536">
        <f t="shared" ref="AC26" si="112">SUM(AC27,AC30,AC33,AC36,AC39)</f>
        <v>0</v>
      </c>
      <c r="AD26" s="536">
        <f t="shared" ref="AD26" si="113">SUM(AD27,AD30,AD33,AD36,AD39)</f>
        <v>0</v>
      </c>
      <c r="AE26" s="536">
        <f t="shared" ref="AE26" si="114">SUM(AE27,AE30,AE33,AE36,AE39)</f>
        <v>0</v>
      </c>
      <c r="AF26" s="536">
        <f t="shared" ref="AF26" si="115">SUM(AF27,AF30,AF33,AF36,AF39)</f>
        <v>0</v>
      </c>
      <c r="AG26" s="536">
        <f t="shared" ref="AG26" si="116">SUM(AG27,AG30,AG33,AG36,AG39)</f>
        <v>0</v>
      </c>
      <c r="AH26" s="536">
        <f t="shared" ref="AH26" si="117">SUM(AH27,AH30,AH33,AH36,AH39)</f>
        <v>0</v>
      </c>
      <c r="AI26" s="536">
        <f t="shared" ref="AI26" si="118">SUM(AI27,AI30,AI33,AI36,AI39)</f>
        <v>0</v>
      </c>
      <c r="AJ26" s="536">
        <f t="shared" ref="AJ26" si="119">SUM(AJ27,AJ30,AJ33,AJ36,AJ39)</f>
        <v>0</v>
      </c>
      <c r="AK26" s="536">
        <f t="shared" ref="AK26" si="120">SUM(AK27,AK30,AK33,AK36,AK39)</f>
        <v>0</v>
      </c>
      <c r="AL26" s="536">
        <f t="shared" ref="AL26" si="121">SUM(AL27,AL30,AL33,AL36,AL39)</f>
        <v>0</v>
      </c>
      <c r="AM26" s="536">
        <f t="shared" ref="AM26" si="122">SUM(AM27,AM30,AM33,AM36,AM39)</f>
        <v>0</v>
      </c>
      <c r="AN26" s="536">
        <f t="shared" ref="AN26" si="123">SUM(AN27,AN30,AN33,AN36,AN39)</f>
        <v>0</v>
      </c>
      <c r="AO26" s="536">
        <f t="shared" ref="AO26" si="124">SUM(AO27,AO30,AO33,AO36,AO39)</f>
        <v>0</v>
      </c>
      <c r="AP26" s="536">
        <f t="shared" ref="AP26" si="125">SUM(AP27,AP30,AP33,AP36,AP39)</f>
        <v>0</v>
      </c>
      <c r="AQ26" s="536">
        <f t="shared" ref="AQ26" si="126">SUM(AQ27,AQ30,AQ33,AQ36,AQ39)</f>
        <v>0</v>
      </c>
      <c r="AR26" s="536">
        <f t="shared" ref="AR26" si="127">SUM(AR27,AR30,AR33,AR36,AR39)</f>
        <v>0</v>
      </c>
      <c r="AS26" s="536">
        <f t="shared" ref="AS26" si="128">SUM(AS27,AS30,AS33,AS36,AS39)</f>
        <v>0</v>
      </c>
      <c r="AT26" s="536">
        <f t="shared" ref="AT26" si="129">SUM(AT27,AT30,AT33,AT36,AT39)</f>
        <v>0</v>
      </c>
      <c r="AU26" s="536">
        <f t="shared" ref="AU26" si="130">SUM(AU27,AU30,AU33,AU36,AU39)</f>
        <v>0</v>
      </c>
      <c r="AV26" s="536">
        <f t="shared" ref="AV26" si="131">SUM(AV27,AV30,AV33,AV36,AV39)</f>
        <v>0</v>
      </c>
      <c r="AW26" s="536">
        <f t="shared" ref="AW26" si="132">SUM(AW27,AW30,AW33,AW36,AW39)</f>
        <v>0</v>
      </c>
      <c r="AX26" s="536">
        <f t="shared" ref="AX26" si="133">SUM(AX27,AX30,AX33,AX36,AX39)</f>
        <v>0</v>
      </c>
      <c r="AY26" s="536">
        <f t="shared" ref="AY26" si="134">SUM(AY27,AY30,AY33,AY36,AY39)</f>
        <v>0</v>
      </c>
      <c r="AZ26" s="536">
        <f t="shared" ref="AZ26" si="135">SUM(AZ27,AZ30,AZ33,AZ36,AZ39)</f>
        <v>0</v>
      </c>
      <c r="BA26" s="536">
        <f t="shared" ref="BA26" si="136">SUM(BA27,BA30,BA33,BA36,BA39)</f>
        <v>0</v>
      </c>
      <c r="BB26" s="536">
        <f t="shared" ref="BB26" si="137">SUM(BB27,BB30,BB33,BB36,BB39)</f>
        <v>0</v>
      </c>
      <c r="BC26" s="536">
        <f t="shared" ref="BC26" si="138">SUM(BC27,BC30,BC33,BC36,BC39)</f>
        <v>0</v>
      </c>
      <c r="BD26" s="536">
        <f t="shared" ref="BD26" si="139">SUM(BD27,BD30,BD33,BD36,BD39)</f>
        <v>0</v>
      </c>
      <c r="BE26" s="536">
        <f t="shared" ref="BE26" si="140">SUM(BE27,BE30,BE33,BE36,BE39)</f>
        <v>0</v>
      </c>
      <c r="BF26" s="536">
        <f t="shared" ref="BF26" si="141">SUM(BF27,BF30,BF33,BF36,BF39)</f>
        <v>0</v>
      </c>
      <c r="BG26" s="536">
        <f t="shared" ref="BG26" si="142">SUM(BG27,BG30,BG33,BG36,BG39)</f>
        <v>0</v>
      </c>
      <c r="BH26" s="536">
        <f t="shared" ref="BH26" si="143">SUM(BH27,BH30,BH33,BH36,BH39)</f>
        <v>0</v>
      </c>
      <c r="BI26" s="536">
        <f t="shared" ref="BI26" si="144">SUM(BI27,BI30,BI33,BI36,BI39)</f>
        <v>0</v>
      </c>
      <c r="BJ26" s="536">
        <f t="shared" ref="BJ26" si="145">SUM(BJ27,BJ30,BJ33,BJ36,BJ39)</f>
        <v>0</v>
      </c>
      <c r="BK26" s="536">
        <f t="shared" ref="BK26" si="146">SUM(BK27,BK30,BK33,BK36,BK39)</f>
        <v>0</v>
      </c>
      <c r="BL26" s="536">
        <f t="shared" ref="BL26" si="147">SUM(BL27,BL30,BL33,BL36,BL39)</f>
        <v>0</v>
      </c>
      <c r="BM26" s="536">
        <f t="shared" ref="BM26" si="148">SUM(BM27,BM30,BM33,BM36,BM39)</f>
        <v>0</v>
      </c>
      <c r="BN26" s="536">
        <f t="shared" ref="BN26" si="149">SUM(BN27,BN30,BN33,BN36,BN39)</f>
        <v>0</v>
      </c>
      <c r="BO26" s="536">
        <f t="shared" ref="BO26" si="150">SUM(BO27,BO30,BO33,BO36,BO39)</f>
        <v>0</v>
      </c>
      <c r="BP26" s="536">
        <f t="shared" ref="BP26" si="151">SUM(BP27,BP30,BP33,BP36,BP39)</f>
        <v>0</v>
      </c>
      <c r="BQ26" s="536">
        <f t="shared" ref="BQ26" si="152">SUM(BQ27,BQ30,BQ33,BQ36,BQ39)</f>
        <v>0</v>
      </c>
      <c r="BR26" s="536">
        <f t="shared" ref="BR26" si="153">SUM(BR27,BR30,BR33,BR36,BR39)</f>
        <v>0</v>
      </c>
      <c r="BS26" s="536">
        <f t="shared" ref="BS26" si="154">SUM(BS27,BS30,BS33,BS36,BS39)</f>
        <v>0</v>
      </c>
      <c r="BT26" s="536">
        <f t="shared" ref="BT26" si="155">SUM(BT27,BT30,BT33,BT36,BT39)</f>
        <v>0</v>
      </c>
      <c r="BU26" s="536">
        <f t="shared" ref="BU26" si="156">SUM(BU27,BU30,BU33,BU36,BU39)</f>
        <v>0</v>
      </c>
      <c r="BV26" s="536">
        <f t="shared" ref="BV26" si="157">SUM(BV27,BV30,BV33,BV36,BV39)</f>
        <v>0</v>
      </c>
      <c r="BW26" s="536">
        <f t="shared" ref="BW26" si="158">SUM(BW27,BW30,BW33,BW36,BW39)</f>
        <v>0</v>
      </c>
      <c r="BX26" s="536">
        <f t="shared" ref="BX26" si="159">SUM(BX27,BX30,BX33,BX36,BX39)</f>
        <v>0</v>
      </c>
      <c r="BY26" s="536">
        <f t="shared" ref="BY26" si="160">SUM(BY27,BY30,BY33,BY36,BY39)</f>
        <v>0</v>
      </c>
      <c r="BZ26" s="536">
        <f t="shared" ref="BZ26" si="161">SUM(BZ27,BZ30,BZ33,BZ36,BZ39)</f>
        <v>0</v>
      </c>
      <c r="CA26" s="536">
        <f t="shared" ref="CA26" si="162">SUM(CA27,CA30,CA33,CA36,CA39)</f>
        <v>0</v>
      </c>
      <c r="CB26" s="536">
        <f t="shared" ref="CB26" si="163">SUM(CB27,CB30,CB33,CB36,CB39)</f>
        <v>0</v>
      </c>
      <c r="CC26" s="536">
        <f t="shared" ref="CC26" si="164">SUM(CC27,CC30,CC33,CC36,CC39)</f>
        <v>0</v>
      </c>
      <c r="CD26" s="536">
        <f t="shared" ref="CD26" si="165">SUM(CD27,CD30,CD33,CD36,CD39)</f>
        <v>0</v>
      </c>
      <c r="CE26" s="536">
        <f t="shared" ref="CE26" si="166">SUM(CE27,CE30,CE33,CE36,CE39)</f>
        <v>0</v>
      </c>
      <c r="CF26" s="536">
        <f t="shared" ref="CF26" si="167">SUM(CF27,CF30,CF33,CF36,CF39)</f>
        <v>0</v>
      </c>
      <c r="CG26" s="536">
        <f t="shared" ref="CG26" si="168">SUM(CG27,CG30,CG33,CG36,CG39)</f>
        <v>0</v>
      </c>
    </row>
    <row r="27" spans="1:85">
      <c r="A27" s="135"/>
      <c r="B27" s="288" t="s">
        <v>532</v>
      </c>
      <c r="C27" s="289" t="s">
        <v>430</v>
      </c>
      <c r="D27" s="347">
        <f t="shared" si="89"/>
        <v>0</v>
      </c>
      <c r="E27" s="290">
        <f t="shared" ref="E27:AJ27" ca="1" si="169">SUM(E28:E29)</f>
        <v>0</v>
      </c>
      <c r="F27" s="535">
        <f t="shared" si="169"/>
        <v>0</v>
      </c>
      <c r="G27" s="535">
        <f t="shared" si="169"/>
        <v>0</v>
      </c>
      <c r="H27" s="535">
        <f t="shared" si="169"/>
        <v>0</v>
      </c>
      <c r="I27" s="535">
        <f t="shared" si="169"/>
        <v>0</v>
      </c>
      <c r="J27" s="535">
        <f t="shared" si="169"/>
        <v>0</v>
      </c>
      <c r="K27" s="535">
        <f t="shared" si="169"/>
        <v>0</v>
      </c>
      <c r="L27" s="535">
        <f t="shared" si="169"/>
        <v>0</v>
      </c>
      <c r="M27" s="535">
        <f t="shared" si="169"/>
        <v>0</v>
      </c>
      <c r="N27" s="535">
        <f t="shared" si="169"/>
        <v>0</v>
      </c>
      <c r="O27" s="535">
        <f t="shared" si="169"/>
        <v>0</v>
      </c>
      <c r="P27" s="535">
        <f t="shared" si="169"/>
        <v>0</v>
      </c>
      <c r="Q27" s="535">
        <f t="shared" si="169"/>
        <v>0</v>
      </c>
      <c r="R27" s="535">
        <f t="shared" si="169"/>
        <v>0</v>
      </c>
      <c r="S27" s="535">
        <f t="shared" si="169"/>
        <v>0</v>
      </c>
      <c r="T27" s="535">
        <f t="shared" si="169"/>
        <v>0</v>
      </c>
      <c r="U27" s="535">
        <f t="shared" si="169"/>
        <v>0</v>
      </c>
      <c r="V27" s="535">
        <f t="shared" si="169"/>
        <v>0</v>
      </c>
      <c r="W27" s="535">
        <f t="shared" si="169"/>
        <v>0</v>
      </c>
      <c r="X27" s="535">
        <f t="shared" si="169"/>
        <v>0</v>
      </c>
      <c r="Y27" s="535">
        <f t="shared" si="169"/>
        <v>0</v>
      </c>
      <c r="Z27" s="535">
        <f t="shared" si="169"/>
        <v>0</v>
      </c>
      <c r="AA27" s="535">
        <f t="shared" si="169"/>
        <v>0</v>
      </c>
      <c r="AB27" s="535">
        <f t="shared" si="169"/>
        <v>0</v>
      </c>
      <c r="AC27" s="535">
        <f t="shared" si="169"/>
        <v>0</v>
      </c>
      <c r="AD27" s="535">
        <f t="shared" si="169"/>
        <v>0</v>
      </c>
      <c r="AE27" s="535">
        <f t="shared" si="169"/>
        <v>0</v>
      </c>
      <c r="AF27" s="535">
        <f t="shared" si="169"/>
        <v>0</v>
      </c>
      <c r="AG27" s="535">
        <f t="shared" si="169"/>
        <v>0</v>
      </c>
      <c r="AH27" s="535">
        <f t="shared" si="169"/>
        <v>0</v>
      </c>
      <c r="AI27" s="535">
        <f t="shared" si="169"/>
        <v>0</v>
      </c>
      <c r="AJ27" s="535">
        <f t="shared" si="169"/>
        <v>0</v>
      </c>
      <c r="AK27" s="535">
        <f t="shared" ref="AK27:BP27" si="170">SUM(AK28:AK29)</f>
        <v>0</v>
      </c>
      <c r="AL27" s="535">
        <f t="shared" si="170"/>
        <v>0</v>
      </c>
      <c r="AM27" s="535">
        <f t="shared" si="170"/>
        <v>0</v>
      </c>
      <c r="AN27" s="535">
        <f t="shared" si="170"/>
        <v>0</v>
      </c>
      <c r="AO27" s="535">
        <f t="shared" si="170"/>
        <v>0</v>
      </c>
      <c r="AP27" s="535">
        <f t="shared" si="170"/>
        <v>0</v>
      </c>
      <c r="AQ27" s="535">
        <f t="shared" si="170"/>
        <v>0</v>
      </c>
      <c r="AR27" s="535">
        <f t="shared" si="170"/>
        <v>0</v>
      </c>
      <c r="AS27" s="535">
        <f t="shared" si="170"/>
        <v>0</v>
      </c>
      <c r="AT27" s="535">
        <f t="shared" si="170"/>
        <v>0</v>
      </c>
      <c r="AU27" s="535">
        <f t="shared" si="170"/>
        <v>0</v>
      </c>
      <c r="AV27" s="535">
        <f t="shared" si="170"/>
        <v>0</v>
      </c>
      <c r="AW27" s="535">
        <f t="shared" si="170"/>
        <v>0</v>
      </c>
      <c r="AX27" s="535">
        <f t="shared" si="170"/>
        <v>0</v>
      </c>
      <c r="AY27" s="535">
        <f t="shared" si="170"/>
        <v>0</v>
      </c>
      <c r="AZ27" s="535">
        <f t="shared" si="170"/>
        <v>0</v>
      </c>
      <c r="BA27" s="535">
        <f t="shared" si="170"/>
        <v>0</v>
      </c>
      <c r="BB27" s="535">
        <f t="shared" si="170"/>
        <v>0</v>
      </c>
      <c r="BC27" s="535">
        <f t="shared" si="170"/>
        <v>0</v>
      </c>
      <c r="BD27" s="535">
        <f t="shared" si="170"/>
        <v>0</v>
      </c>
      <c r="BE27" s="535">
        <f t="shared" si="170"/>
        <v>0</v>
      </c>
      <c r="BF27" s="535">
        <f t="shared" si="170"/>
        <v>0</v>
      </c>
      <c r="BG27" s="535">
        <f t="shared" si="170"/>
        <v>0</v>
      </c>
      <c r="BH27" s="535">
        <f t="shared" si="170"/>
        <v>0</v>
      </c>
      <c r="BI27" s="535">
        <f t="shared" si="170"/>
        <v>0</v>
      </c>
      <c r="BJ27" s="535">
        <f t="shared" si="170"/>
        <v>0</v>
      </c>
      <c r="BK27" s="535">
        <f t="shared" si="170"/>
        <v>0</v>
      </c>
      <c r="BL27" s="535">
        <f t="shared" si="170"/>
        <v>0</v>
      </c>
      <c r="BM27" s="535">
        <f t="shared" si="170"/>
        <v>0</v>
      </c>
      <c r="BN27" s="535">
        <f t="shared" si="170"/>
        <v>0</v>
      </c>
      <c r="BO27" s="535">
        <f t="shared" si="170"/>
        <v>0</v>
      </c>
      <c r="BP27" s="535">
        <f t="shared" si="170"/>
        <v>0</v>
      </c>
      <c r="BQ27" s="535">
        <f t="shared" ref="BQ27:CG27" si="171">SUM(BQ28:BQ29)</f>
        <v>0</v>
      </c>
      <c r="BR27" s="535">
        <f t="shared" si="171"/>
        <v>0</v>
      </c>
      <c r="BS27" s="535">
        <f t="shared" si="171"/>
        <v>0</v>
      </c>
      <c r="BT27" s="535">
        <f t="shared" si="171"/>
        <v>0</v>
      </c>
      <c r="BU27" s="535">
        <f t="shared" si="171"/>
        <v>0</v>
      </c>
      <c r="BV27" s="535">
        <f t="shared" si="171"/>
        <v>0</v>
      </c>
      <c r="BW27" s="535">
        <f t="shared" si="171"/>
        <v>0</v>
      </c>
      <c r="BX27" s="535">
        <f t="shared" si="171"/>
        <v>0</v>
      </c>
      <c r="BY27" s="535">
        <f t="shared" si="171"/>
        <v>0</v>
      </c>
      <c r="BZ27" s="535">
        <f t="shared" si="171"/>
        <v>0</v>
      </c>
      <c r="CA27" s="535">
        <f t="shared" si="171"/>
        <v>0</v>
      </c>
      <c r="CB27" s="535">
        <f t="shared" si="171"/>
        <v>0</v>
      </c>
      <c r="CC27" s="535">
        <f t="shared" si="171"/>
        <v>0</v>
      </c>
      <c r="CD27" s="535">
        <f t="shared" si="171"/>
        <v>0</v>
      </c>
      <c r="CE27" s="535">
        <f t="shared" si="171"/>
        <v>0</v>
      </c>
      <c r="CF27" s="535">
        <f t="shared" si="171"/>
        <v>0</v>
      </c>
      <c r="CG27" s="535">
        <f t="shared" si="171"/>
        <v>0</v>
      </c>
    </row>
    <row r="28" spans="1:85">
      <c r="A28" s="135"/>
      <c r="B28" s="291" t="s">
        <v>533</v>
      </c>
      <c r="C28" s="155" t="s">
        <v>431</v>
      </c>
      <c r="D28" s="285">
        <f t="shared" si="89"/>
        <v>0</v>
      </c>
      <c r="E28" s="290">
        <f ca="1">IFERROR(D28/$D$25,"")</f>
        <v>0</v>
      </c>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row>
    <row r="29" spans="1:85">
      <c r="A29" s="135"/>
      <c r="B29" s="291" t="s">
        <v>534</v>
      </c>
      <c r="C29" s="155" t="s">
        <v>431</v>
      </c>
      <c r="D29" s="285">
        <f t="shared" si="89"/>
        <v>0</v>
      </c>
      <c r="E29" s="290">
        <f ca="1">IFERROR(D29/$D$25,"")</f>
        <v>0</v>
      </c>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row>
    <row r="30" spans="1:85">
      <c r="A30" s="135"/>
      <c r="B30" s="288" t="s">
        <v>535</v>
      </c>
      <c r="C30" s="289" t="s">
        <v>432</v>
      </c>
      <c r="D30" s="347">
        <f t="shared" si="89"/>
        <v>0</v>
      </c>
      <c r="E30" s="290">
        <f t="shared" ref="E30:AJ30" ca="1" si="172">SUM(E31:E32)</f>
        <v>0</v>
      </c>
      <c r="F30" s="535">
        <f t="shared" si="172"/>
        <v>0</v>
      </c>
      <c r="G30" s="535">
        <f t="shared" si="172"/>
        <v>0</v>
      </c>
      <c r="H30" s="535">
        <f t="shared" si="172"/>
        <v>0</v>
      </c>
      <c r="I30" s="535">
        <f t="shared" si="172"/>
        <v>0</v>
      </c>
      <c r="J30" s="535">
        <f t="shared" si="172"/>
        <v>0</v>
      </c>
      <c r="K30" s="535">
        <f t="shared" si="172"/>
        <v>0</v>
      </c>
      <c r="L30" s="535">
        <f t="shared" si="172"/>
        <v>0</v>
      </c>
      <c r="M30" s="535">
        <f t="shared" si="172"/>
        <v>0</v>
      </c>
      <c r="N30" s="535">
        <f t="shared" si="172"/>
        <v>0</v>
      </c>
      <c r="O30" s="535">
        <f t="shared" si="172"/>
        <v>0</v>
      </c>
      <c r="P30" s="535">
        <f t="shared" si="172"/>
        <v>0</v>
      </c>
      <c r="Q30" s="535">
        <f t="shared" si="172"/>
        <v>0</v>
      </c>
      <c r="R30" s="535">
        <f t="shared" si="172"/>
        <v>0</v>
      </c>
      <c r="S30" s="535">
        <f t="shared" si="172"/>
        <v>0</v>
      </c>
      <c r="T30" s="535">
        <f t="shared" si="172"/>
        <v>0</v>
      </c>
      <c r="U30" s="535">
        <f t="shared" si="172"/>
        <v>0</v>
      </c>
      <c r="V30" s="535">
        <f t="shared" si="172"/>
        <v>0</v>
      </c>
      <c r="W30" s="535">
        <f t="shared" si="172"/>
        <v>0</v>
      </c>
      <c r="X30" s="535">
        <f t="shared" si="172"/>
        <v>0</v>
      </c>
      <c r="Y30" s="535">
        <f t="shared" si="172"/>
        <v>0</v>
      </c>
      <c r="Z30" s="535">
        <f t="shared" si="172"/>
        <v>0</v>
      </c>
      <c r="AA30" s="535">
        <f t="shared" si="172"/>
        <v>0</v>
      </c>
      <c r="AB30" s="535">
        <f t="shared" si="172"/>
        <v>0</v>
      </c>
      <c r="AC30" s="535">
        <f t="shared" si="172"/>
        <v>0</v>
      </c>
      <c r="AD30" s="535">
        <f t="shared" si="172"/>
        <v>0</v>
      </c>
      <c r="AE30" s="535">
        <f t="shared" si="172"/>
        <v>0</v>
      </c>
      <c r="AF30" s="535">
        <f t="shared" si="172"/>
        <v>0</v>
      </c>
      <c r="AG30" s="535">
        <f t="shared" si="172"/>
        <v>0</v>
      </c>
      <c r="AH30" s="535">
        <f t="shared" si="172"/>
        <v>0</v>
      </c>
      <c r="AI30" s="535">
        <f t="shared" si="172"/>
        <v>0</v>
      </c>
      <c r="AJ30" s="535">
        <f t="shared" si="172"/>
        <v>0</v>
      </c>
      <c r="AK30" s="535">
        <f t="shared" ref="AK30:BP30" si="173">SUM(AK31:AK32)</f>
        <v>0</v>
      </c>
      <c r="AL30" s="535">
        <f t="shared" si="173"/>
        <v>0</v>
      </c>
      <c r="AM30" s="535">
        <f t="shared" si="173"/>
        <v>0</v>
      </c>
      <c r="AN30" s="535">
        <f t="shared" si="173"/>
        <v>0</v>
      </c>
      <c r="AO30" s="535">
        <f t="shared" si="173"/>
        <v>0</v>
      </c>
      <c r="AP30" s="535">
        <f t="shared" si="173"/>
        <v>0</v>
      </c>
      <c r="AQ30" s="535">
        <f t="shared" si="173"/>
        <v>0</v>
      </c>
      <c r="AR30" s="535">
        <f t="shared" si="173"/>
        <v>0</v>
      </c>
      <c r="AS30" s="535">
        <f t="shared" si="173"/>
        <v>0</v>
      </c>
      <c r="AT30" s="535">
        <f t="shared" si="173"/>
        <v>0</v>
      </c>
      <c r="AU30" s="535">
        <f t="shared" si="173"/>
        <v>0</v>
      </c>
      <c r="AV30" s="535">
        <f t="shared" si="173"/>
        <v>0</v>
      </c>
      <c r="AW30" s="535">
        <f t="shared" si="173"/>
        <v>0</v>
      </c>
      <c r="AX30" s="535">
        <f t="shared" si="173"/>
        <v>0</v>
      </c>
      <c r="AY30" s="535">
        <f t="shared" si="173"/>
        <v>0</v>
      </c>
      <c r="AZ30" s="535">
        <f t="shared" si="173"/>
        <v>0</v>
      </c>
      <c r="BA30" s="535">
        <f t="shared" si="173"/>
        <v>0</v>
      </c>
      <c r="BB30" s="535">
        <f t="shared" si="173"/>
        <v>0</v>
      </c>
      <c r="BC30" s="535">
        <f t="shared" si="173"/>
        <v>0</v>
      </c>
      <c r="BD30" s="535">
        <f t="shared" si="173"/>
        <v>0</v>
      </c>
      <c r="BE30" s="535">
        <f t="shared" si="173"/>
        <v>0</v>
      </c>
      <c r="BF30" s="535">
        <f t="shared" si="173"/>
        <v>0</v>
      </c>
      <c r="BG30" s="535">
        <f t="shared" si="173"/>
        <v>0</v>
      </c>
      <c r="BH30" s="535">
        <f t="shared" si="173"/>
        <v>0</v>
      </c>
      <c r="BI30" s="535">
        <f t="shared" si="173"/>
        <v>0</v>
      </c>
      <c r="BJ30" s="535">
        <f t="shared" si="173"/>
        <v>0</v>
      </c>
      <c r="BK30" s="535">
        <f t="shared" si="173"/>
        <v>0</v>
      </c>
      <c r="BL30" s="535">
        <f t="shared" si="173"/>
        <v>0</v>
      </c>
      <c r="BM30" s="535">
        <f t="shared" si="173"/>
        <v>0</v>
      </c>
      <c r="BN30" s="535">
        <f t="shared" si="173"/>
        <v>0</v>
      </c>
      <c r="BO30" s="535">
        <f t="shared" si="173"/>
        <v>0</v>
      </c>
      <c r="BP30" s="535">
        <f t="shared" si="173"/>
        <v>0</v>
      </c>
      <c r="BQ30" s="535">
        <f t="shared" ref="BQ30:CG30" si="174">SUM(BQ31:BQ32)</f>
        <v>0</v>
      </c>
      <c r="BR30" s="535">
        <f t="shared" si="174"/>
        <v>0</v>
      </c>
      <c r="BS30" s="535">
        <f t="shared" si="174"/>
        <v>0</v>
      </c>
      <c r="BT30" s="535">
        <f t="shared" si="174"/>
        <v>0</v>
      </c>
      <c r="BU30" s="535">
        <f t="shared" si="174"/>
        <v>0</v>
      </c>
      <c r="BV30" s="535">
        <f t="shared" si="174"/>
        <v>0</v>
      </c>
      <c r="BW30" s="535">
        <f t="shared" si="174"/>
        <v>0</v>
      </c>
      <c r="BX30" s="535">
        <f t="shared" si="174"/>
        <v>0</v>
      </c>
      <c r="BY30" s="535">
        <f t="shared" si="174"/>
        <v>0</v>
      </c>
      <c r="BZ30" s="535">
        <f t="shared" si="174"/>
        <v>0</v>
      </c>
      <c r="CA30" s="535">
        <f t="shared" si="174"/>
        <v>0</v>
      </c>
      <c r="CB30" s="535">
        <f t="shared" si="174"/>
        <v>0</v>
      </c>
      <c r="CC30" s="535">
        <f t="shared" si="174"/>
        <v>0</v>
      </c>
      <c r="CD30" s="535">
        <f t="shared" si="174"/>
        <v>0</v>
      </c>
      <c r="CE30" s="535">
        <f t="shared" si="174"/>
        <v>0</v>
      </c>
      <c r="CF30" s="535">
        <f t="shared" si="174"/>
        <v>0</v>
      </c>
      <c r="CG30" s="535">
        <f t="shared" si="174"/>
        <v>0</v>
      </c>
    </row>
    <row r="31" spans="1:85">
      <c r="A31" s="135"/>
      <c r="B31" s="291" t="s">
        <v>536</v>
      </c>
      <c r="C31" s="155" t="s">
        <v>431</v>
      </c>
      <c r="D31" s="285">
        <f t="shared" si="89"/>
        <v>0</v>
      </c>
      <c r="E31" s="290">
        <f ca="1">IFERROR(D31/$D$25,"")</f>
        <v>0</v>
      </c>
      <c r="F31" s="537"/>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row>
    <row r="32" spans="1:85">
      <c r="A32" s="135"/>
      <c r="B32" s="291" t="s">
        <v>537</v>
      </c>
      <c r="C32" s="155" t="s">
        <v>431</v>
      </c>
      <c r="D32" s="285">
        <f t="shared" si="89"/>
        <v>0</v>
      </c>
      <c r="E32" s="290">
        <f ca="1">IFERROR(D32/$D$25,"")</f>
        <v>0</v>
      </c>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row>
    <row r="33" spans="1:85">
      <c r="A33" s="135"/>
      <c r="B33" s="288" t="s">
        <v>538</v>
      </c>
      <c r="C33" s="289" t="s">
        <v>433</v>
      </c>
      <c r="D33" s="347">
        <f t="shared" si="89"/>
        <v>0</v>
      </c>
      <c r="E33" s="290">
        <f t="shared" ref="E33:AJ33" ca="1" si="175">SUM(E34:E35)</f>
        <v>0</v>
      </c>
      <c r="F33" s="535">
        <f t="shared" si="175"/>
        <v>0</v>
      </c>
      <c r="G33" s="535">
        <f t="shared" si="175"/>
        <v>0</v>
      </c>
      <c r="H33" s="535">
        <f t="shared" si="175"/>
        <v>0</v>
      </c>
      <c r="I33" s="535">
        <f t="shared" si="175"/>
        <v>0</v>
      </c>
      <c r="J33" s="535">
        <f t="shared" si="175"/>
        <v>0</v>
      </c>
      <c r="K33" s="535">
        <f t="shared" si="175"/>
        <v>0</v>
      </c>
      <c r="L33" s="535">
        <f t="shared" si="175"/>
        <v>0</v>
      </c>
      <c r="M33" s="535">
        <f t="shared" si="175"/>
        <v>0</v>
      </c>
      <c r="N33" s="535">
        <f t="shared" si="175"/>
        <v>0</v>
      </c>
      <c r="O33" s="535">
        <f t="shared" si="175"/>
        <v>0</v>
      </c>
      <c r="P33" s="535">
        <f t="shared" si="175"/>
        <v>0</v>
      </c>
      <c r="Q33" s="535">
        <f t="shared" si="175"/>
        <v>0</v>
      </c>
      <c r="R33" s="535">
        <f t="shared" si="175"/>
        <v>0</v>
      </c>
      <c r="S33" s="535">
        <f t="shared" si="175"/>
        <v>0</v>
      </c>
      <c r="T33" s="535">
        <f t="shared" si="175"/>
        <v>0</v>
      </c>
      <c r="U33" s="535">
        <f t="shared" si="175"/>
        <v>0</v>
      </c>
      <c r="V33" s="535">
        <f t="shared" si="175"/>
        <v>0</v>
      </c>
      <c r="W33" s="535">
        <f t="shared" si="175"/>
        <v>0</v>
      </c>
      <c r="X33" s="535">
        <f t="shared" si="175"/>
        <v>0</v>
      </c>
      <c r="Y33" s="535">
        <f t="shared" si="175"/>
        <v>0</v>
      </c>
      <c r="Z33" s="535">
        <f t="shared" si="175"/>
        <v>0</v>
      </c>
      <c r="AA33" s="535">
        <f t="shared" si="175"/>
        <v>0</v>
      </c>
      <c r="AB33" s="535">
        <f t="shared" si="175"/>
        <v>0</v>
      </c>
      <c r="AC33" s="535">
        <f t="shared" si="175"/>
        <v>0</v>
      </c>
      <c r="AD33" s="535">
        <f t="shared" si="175"/>
        <v>0</v>
      </c>
      <c r="AE33" s="535">
        <f t="shared" si="175"/>
        <v>0</v>
      </c>
      <c r="AF33" s="535">
        <f t="shared" si="175"/>
        <v>0</v>
      </c>
      <c r="AG33" s="535">
        <f t="shared" si="175"/>
        <v>0</v>
      </c>
      <c r="AH33" s="535">
        <f t="shared" si="175"/>
        <v>0</v>
      </c>
      <c r="AI33" s="535">
        <f t="shared" si="175"/>
        <v>0</v>
      </c>
      <c r="AJ33" s="535">
        <f t="shared" si="175"/>
        <v>0</v>
      </c>
      <c r="AK33" s="535">
        <f t="shared" ref="AK33:BP33" si="176">SUM(AK34:AK35)</f>
        <v>0</v>
      </c>
      <c r="AL33" s="535">
        <f t="shared" si="176"/>
        <v>0</v>
      </c>
      <c r="AM33" s="535">
        <f t="shared" si="176"/>
        <v>0</v>
      </c>
      <c r="AN33" s="535">
        <f t="shared" si="176"/>
        <v>0</v>
      </c>
      <c r="AO33" s="535">
        <f t="shared" si="176"/>
        <v>0</v>
      </c>
      <c r="AP33" s="535">
        <f t="shared" si="176"/>
        <v>0</v>
      </c>
      <c r="AQ33" s="535">
        <f t="shared" si="176"/>
        <v>0</v>
      </c>
      <c r="AR33" s="535">
        <f t="shared" si="176"/>
        <v>0</v>
      </c>
      <c r="AS33" s="535">
        <f t="shared" si="176"/>
        <v>0</v>
      </c>
      <c r="AT33" s="535">
        <f t="shared" si="176"/>
        <v>0</v>
      </c>
      <c r="AU33" s="535">
        <f t="shared" si="176"/>
        <v>0</v>
      </c>
      <c r="AV33" s="535">
        <f t="shared" si="176"/>
        <v>0</v>
      </c>
      <c r="AW33" s="535">
        <f t="shared" si="176"/>
        <v>0</v>
      </c>
      <c r="AX33" s="535">
        <f t="shared" si="176"/>
        <v>0</v>
      </c>
      <c r="AY33" s="535">
        <f t="shared" si="176"/>
        <v>0</v>
      </c>
      <c r="AZ33" s="535">
        <f t="shared" si="176"/>
        <v>0</v>
      </c>
      <c r="BA33" s="535">
        <f t="shared" si="176"/>
        <v>0</v>
      </c>
      <c r="BB33" s="535">
        <f t="shared" si="176"/>
        <v>0</v>
      </c>
      <c r="BC33" s="535">
        <f t="shared" si="176"/>
        <v>0</v>
      </c>
      <c r="BD33" s="535">
        <f t="shared" si="176"/>
        <v>0</v>
      </c>
      <c r="BE33" s="535">
        <f t="shared" si="176"/>
        <v>0</v>
      </c>
      <c r="BF33" s="535">
        <f t="shared" si="176"/>
        <v>0</v>
      </c>
      <c r="BG33" s="535">
        <f t="shared" si="176"/>
        <v>0</v>
      </c>
      <c r="BH33" s="535">
        <f t="shared" si="176"/>
        <v>0</v>
      </c>
      <c r="BI33" s="535">
        <f t="shared" si="176"/>
        <v>0</v>
      </c>
      <c r="BJ33" s="535">
        <f t="shared" si="176"/>
        <v>0</v>
      </c>
      <c r="BK33" s="535">
        <f t="shared" si="176"/>
        <v>0</v>
      </c>
      <c r="BL33" s="535">
        <f t="shared" si="176"/>
        <v>0</v>
      </c>
      <c r="BM33" s="535">
        <f t="shared" si="176"/>
        <v>0</v>
      </c>
      <c r="BN33" s="535">
        <f t="shared" si="176"/>
        <v>0</v>
      </c>
      <c r="BO33" s="535">
        <f t="shared" si="176"/>
        <v>0</v>
      </c>
      <c r="BP33" s="535">
        <f t="shared" si="176"/>
        <v>0</v>
      </c>
      <c r="BQ33" s="535">
        <f t="shared" ref="BQ33:CG33" si="177">SUM(BQ34:BQ35)</f>
        <v>0</v>
      </c>
      <c r="BR33" s="535">
        <f t="shared" si="177"/>
        <v>0</v>
      </c>
      <c r="BS33" s="535">
        <f t="shared" si="177"/>
        <v>0</v>
      </c>
      <c r="BT33" s="535">
        <f t="shared" si="177"/>
        <v>0</v>
      </c>
      <c r="BU33" s="535">
        <f t="shared" si="177"/>
        <v>0</v>
      </c>
      <c r="BV33" s="535">
        <f t="shared" si="177"/>
        <v>0</v>
      </c>
      <c r="BW33" s="535">
        <f t="shared" si="177"/>
        <v>0</v>
      </c>
      <c r="BX33" s="535">
        <f t="shared" si="177"/>
        <v>0</v>
      </c>
      <c r="BY33" s="535">
        <f t="shared" si="177"/>
        <v>0</v>
      </c>
      <c r="BZ33" s="535">
        <f t="shared" si="177"/>
        <v>0</v>
      </c>
      <c r="CA33" s="535">
        <f t="shared" si="177"/>
        <v>0</v>
      </c>
      <c r="CB33" s="535">
        <f t="shared" si="177"/>
        <v>0</v>
      </c>
      <c r="CC33" s="535">
        <f t="shared" si="177"/>
        <v>0</v>
      </c>
      <c r="CD33" s="535">
        <f t="shared" si="177"/>
        <v>0</v>
      </c>
      <c r="CE33" s="535">
        <f t="shared" si="177"/>
        <v>0</v>
      </c>
      <c r="CF33" s="535">
        <f t="shared" si="177"/>
        <v>0</v>
      </c>
      <c r="CG33" s="535">
        <f t="shared" si="177"/>
        <v>0</v>
      </c>
    </row>
    <row r="34" spans="1:85">
      <c r="A34" s="135"/>
      <c r="B34" s="291" t="s">
        <v>539</v>
      </c>
      <c r="C34" s="155" t="s">
        <v>431</v>
      </c>
      <c r="D34" s="285">
        <f t="shared" si="89"/>
        <v>0</v>
      </c>
      <c r="E34" s="290">
        <f ca="1">IFERROR(D34/$D$25,"")</f>
        <v>0</v>
      </c>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row>
    <row r="35" spans="1:85">
      <c r="A35" s="135"/>
      <c r="B35" s="291" t="s">
        <v>540</v>
      </c>
      <c r="C35" s="155" t="s">
        <v>431</v>
      </c>
      <c r="D35" s="285">
        <f t="shared" si="89"/>
        <v>0</v>
      </c>
      <c r="E35" s="290">
        <f ca="1">IFERROR(D35/$D$25,"")</f>
        <v>0</v>
      </c>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row>
    <row r="36" spans="1:85">
      <c r="A36" s="135"/>
      <c r="B36" s="288" t="s">
        <v>541</v>
      </c>
      <c r="C36" s="289" t="s">
        <v>434</v>
      </c>
      <c r="D36" s="347">
        <f t="shared" si="89"/>
        <v>0</v>
      </c>
      <c r="E36" s="290">
        <f t="shared" ref="E36:AJ36" ca="1" si="178">SUM(E37:E38)</f>
        <v>0</v>
      </c>
      <c r="F36" s="535">
        <f t="shared" si="178"/>
        <v>0</v>
      </c>
      <c r="G36" s="535">
        <f t="shared" si="178"/>
        <v>0</v>
      </c>
      <c r="H36" s="535">
        <f t="shared" si="178"/>
        <v>0</v>
      </c>
      <c r="I36" s="535">
        <f t="shared" si="178"/>
        <v>0</v>
      </c>
      <c r="J36" s="535">
        <f t="shared" si="178"/>
        <v>0</v>
      </c>
      <c r="K36" s="535">
        <f t="shared" si="178"/>
        <v>0</v>
      </c>
      <c r="L36" s="535">
        <f t="shared" si="178"/>
        <v>0</v>
      </c>
      <c r="M36" s="535">
        <f t="shared" si="178"/>
        <v>0</v>
      </c>
      <c r="N36" s="535">
        <f t="shared" si="178"/>
        <v>0</v>
      </c>
      <c r="O36" s="535">
        <f t="shared" si="178"/>
        <v>0</v>
      </c>
      <c r="P36" s="535">
        <f t="shared" si="178"/>
        <v>0</v>
      </c>
      <c r="Q36" s="535">
        <f t="shared" si="178"/>
        <v>0</v>
      </c>
      <c r="R36" s="535">
        <f t="shared" si="178"/>
        <v>0</v>
      </c>
      <c r="S36" s="535">
        <f t="shared" si="178"/>
        <v>0</v>
      </c>
      <c r="T36" s="535">
        <f t="shared" si="178"/>
        <v>0</v>
      </c>
      <c r="U36" s="535">
        <f t="shared" si="178"/>
        <v>0</v>
      </c>
      <c r="V36" s="535">
        <f t="shared" si="178"/>
        <v>0</v>
      </c>
      <c r="W36" s="535">
        <f t="shared" si="178"/>
        <v>0</v>
      </c>
      <c r="X36" s="535">
        <f t="shared" si="178"/>
        <v>0</v>
      </c>
      <c r="Y36" s="535">
        <f t="shared" si="178"/>
        <v>0</v>
      </c>
      <c r="Z36" s="535">
        <f t="shared" si="178"/>
        <v>0</v>
      </c>
      <c r="AA36" s="535">
        <f t="shared" si="178"/>
        <v>0</v>
      </c>
      <c r="AB36" s="535">
        <f t="shared" si="178"/>
        <v>0</v>
      </c>
      <c r="AC36" s="535">
        <f t="shared" si="178"/>
        <v>0</v>
      </c>
      <c r="AD36" s="535">
        <f t="shared" si="178"/>
        <v>0</v>
      </c>
      <c r="AE36" s="535">
        <f t="shared" si="178"/>
        <v>0</v>
      </c>
      <c r="AF36" s="535">
        <f t="shared" si="178"/>
        <v>0</v>
      </c>
      <c r="AG36" s="535">
        <f t="shared" si="178"/>
        <v>0</v>
      </c>
      <c r="AH36" s="535">
        <f t="shared" si="178"/>
        <v>0</v>
      </c>
      <c r="AI36" s="535">
        <f t="shared" si="178"/>
        <v>0</v>
      </c>
      <c r="AJ36" s="535">
        <f t="shared" si="178"/>
        <v>0</v>
      </c>
      <c r="AK36" s="535">
        <f t="shared" ref="AK36:BP36" si="179">SUM(AK37:AK38)</f>
        <v>0</v>
      </c>
      <c r="AL36" s="535">
        <f t="shared" si="179"/>
        <v>0</v>
      </c>
      <c r="AM36" s="535">
        <f t="shared" si="179"/>
        <v>0</v>
      </c>
      <c r="AN36" s="535">
        <f t="shared" si="179"/>
        <v>0</v>
      </c>
      <c r="AO36" s="535">
        <f t="shared" si="179"/>
        <v>0</v>
      </c>
      <c r="AP36" s="535">
        <f t="shared" si="179"/>
        <v>0</v>
      </c>
      <c r="AQ36" s="535">
        <f t="shared" si="179"/>
        <v>0</v>
      </c>
      <c r="AR36" s="535">
        <f t="shared" si="179"/>
        <v>0</v>
      </c>
      <c r="AS36" s="535">
        <f t="shared" si="179"/>
        <v>0</v>
      </c>
      <c r="AT36" s="535">
        <f t="shared" si="179"/>
        <v>0</v>
      </c>
      <c r="AU36" s="535">
        <f t="shared" si="179"/>
        <v>0</v>
      </c>
      <c r="AV36" s="535">
        <f t="shared" si="179"/>
        <v>0</v>
      </c>
      <c r="AW36" s="535">
        <f t="shared" si="179"/>
        <v>0</v>
      </c>
      <c r="AX36" s="535">
        <f t="shared" si="179"/>
        <v>0</v>
      </c>
      <c r="AY36" s="535">
        <f t="shared" si="179"/>
        <v>0</v>
      </c>
      <c r="AZ36" s="535">
        <f t="shared" si="179"/>
        <v>0</v>
      </c>
      <c r="BA36" s="535">
        <f t="shared" si="179"/>
        <v>0</v>
      </c>
      <c r="BB36" s="535">
        <f t="shared" si="179"/>
        <v>0</v>
      </c>
      <c r="BC36" s="535">
        <f t="shared" si="179"/>
        <v>0</v>
      </c>
      <c r="BD36" s="535">
        <f t="shared" si="179"/>
        <v>0</v>
      </c>
      <c r="BE36" s="535">
        <f t="shared" si="179"/>
        <v>0</v>
      </c>
      <c r="BF36" s="535">
        <f t="shared" si="179"/>
        <v>0</v>
      </c>
      <c r="BG36" s="535">
        <f t="shared" si="179"/>
        <v>0</v>
      </c>
      <c r="BH36" s="535">
        <f t="shared" si="179"/>
        <v>0</v>
      </c>
      <c r="BI36" s="535">
        <f t="shared" si="179"/>
        <v>0</v>
      </c>
      <c r="BJ36" s="535">
        <f t="shared" si="179"/>
        <v>0</v>
      </c>
      <c r="BK36" s="535">
        <f t="shared" si="179"/>
        <v>0</v>
      </c>
      <c r="BL36" s="535">
        <f t="shared" si="179"/>
        <v>0</v>
      </c>
      <c r="BM36" s="535">
        <f t="shared" si="179"/>
        <v>0</v>
      </c>
      <c r="BN36" s="535">
        <f t="shared" si="179"/>
        <v>0</v>
      </c>
      <c r="BO36" s="535">
        <f t="shared" si="179"/>
        <v>0</v>
      </c>
      <c r="BP36" s="535">
        <f t="shared" si="179"/>
        <v>0</v>
      </c>
      <c r="BQ36" s="535">
        <f t="shared" ref="BQ36:CG36" si="180">SUM(BQ37:BQ38)</f>
        <v>0</v>
      </c>
      <c r="BR36" s="535">
        <f t="shared" si="180"/>
        <v>0</v>
      </c>
      <c r="BS36" s="535">
        <f t="shared" si="180"/>
        <v>0</v>
      </c>
      <c r="BT36" s="535">
        <f t="shared" si="180"/>
        <v>0</v>
      </c>
      <c r="BU36" s="535">
        <f t="shared" si="180"/>
        <v>0</v>
      </c>
      <c r="BV36" s="535">
        <f t="shared" si="180"/>
        <v>0</v>
      </c>
      <c r="BW36" s="535">
        <f t="shared" si="180"/>
        <v>0</v>
      </c>
      <c r="BX36" s="535">
        <f t="shared" si="180"/>
        <v>0</v>
      </c>
      <c r="BY36" s="535">
        <f t="shared" si="180"/>
        <v>0</v>
      </c>
      <c r="BZ36" s="535">
        <f t="shared" si="180"/>
        <v>0</v>
      </c>
      <c r="CA36" s="535">
        <f t="shared" si="180"/>
        <v>0</v>
      </c>
      <c r="CB36" s="535">
        <f t="shared" si="180"/>
        <v>0</v>
      </c>
      <c r="CC36" s="535">
        <f t="shared" si="180"/>
        <v>0</v>
      </c>
      <c r="CD36" s="535">
        <f t="shared" si="180"/>
        <v>0</v>
      </c>
      <c r="CE36" s="535">
        <f t="shared" si="180"/>
        <v>0</v>
      </c>
      <c r="CF36" s="535">
        <f t="shared" si="180"/>
        <v>0</v>
      </c>
      <c r="CG36" s="535">
        <f t="shared" si="180"/>
        <v>0</v>
      </c>
    </row>
    <row r="37" spans="1:85">
      <c r="A37" s="135"/>
      <c r="B37" s="291" t="s">
        <v>542</v>
      </c>
      <c r="C37" s="155" t="s">
        <v>431</v>
      </c>
      <c r="D37" s="285">
        <f t="shared" si="89"/>
        <v>0</v>
      </c>
      <c r="E37" s="290">
        <f ca="1">IFERROR(D37/$D$25,"")</f>
        <v>0</v>
      </c>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row>
    <row r="38" spans="1:85">
      <c r="A38" s="135"/>
      <c r="B38" s="291" t="s">
        <v>543</v>
      </c>
      <c r="C38" s="155" t="s">
        <v>431</v>
      </c>
      <c r="D38" s="285">
        <f t="shared" si="89"/>
        <v>0</v>
      </c>
      <c r="E38" s="290">
        <f ca="1">IFERROR(D38/$D$25,"")</f>
        <v>0</v>
      </c>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row>
    <row r="39" spans="1:85">
      <c r="A39" s="135"/>
      <c r="B39" s="288" t="s">
        <v>544</v>
      </c>
      <c r="C39" s="292" t="s">
        <v>435</v>
      </c>
      <c r="D39" s="347">
        <f t="shared" si="89"/>
        <v>0</v>
      </c>
      <c r="E39" s="290">
        <f ca="1">SUM(E40:E41)</f>
        <v>0</v>
      </c>
      <c r="F39" s="535">
        <f t="shared" ref="F39:AK39" si="181">SUM(F40:F42)</f>
        <v>0</v>
      </c>
      <c r="G39" s="535">
        <f t="shared" si="181"/>
        <v>0</v>
      </c>
      <c r="H39" s="535">
        <f t="shared" si="181"/>
        <v>0</v>
      </c>
      <c r="I39" s="535">
        <f t="shared" si="181"/>
        <v>0</v>
      </c>
      <c r="J39" s="535">
        <f t="shared" si="181"/>
        <v>0</v>
      </c>
      <c r="K39" s="535">
        <f t="shared" si="181"/>
        <v>0</v>
      </c>
      <c r="L39" s="535">
        <f t="shared" si="181"/>
        <v>0</v>
      </c>
      <c r="M39" s="535">
        <f t="shared" si="181"/>
        <v>0</v>
      </c>
      <c r="N39" s="535">
        <f t="shared" si="181"/>
        <v>0</v>
      </c>
      <c r="O39" s="535">
        <f t="shared" si="181"/>
        <v>0</v>
      </c>
      <c r="P39" s="535">
        <f t="shared" si="181"/>
        <v>0</v>
      </c>
      <c r="Q39" s="535">
        <f t="shared" si="181"/>
        <v>0</v>
      </c>
      <c r="R39" s="535">
        <f t="shared" si="181"/>
        <v>0</v>
      </c>
      <c r="S39" s="535">
        <f t="shared" si="181"/>
        <v>0</v>
      </c>
      <c r="T39" s="535">
        <f t="shared" si="181"/>
        <v>0</v>
      </c>
      <c r="U39" s="535">
        <f t="shared" si="181"/>
        <v>0</v>
      </c>
      <c r="V39" s="535">
        <f t="shared" si="181"/>
        <v>0</v>
      </c>
      <c r="W39" s="535">
        <f t="shared" si="181"/>
        <v>0</v>
      </c>
      <c r="X39" s="535">
        <f t="shared" si="181"/>
        <v>0</v>
      </c>
      <c r="Y39" s="535">
        <f t="shared" si="181"/>
        <v>0</v>
      </c>
      <c r="Z39" s="535">
        <f t="shared" si="181"/>
        <v>0</v>
      </c>
      <c r="AA39" s="535">
        <f t="shared" si="181"/>
        <v>0</v>
      </c>
      <c r="AB39" s="535">
        <f t="shared" si="181"/>
        <v>0</v>
      </c>
      <c r="AC39" s="535">
        <f t="shared" si="181"/>
        <v>0</v>
      </c>
      <c r="AD39" s="535">
        <f t="shared" si="181"/>
        <v>0</v>
      </c>
      <c r="AE39" s="535">
        <f t="shared" si="181"/>
        <v>0</v>
      </c>
      <c r="AF39" s="535">
        <f t="shared" si="181"/>
        <v>0</v>
      </c>
      <c r="AG39" s="535">
        <f t="shared" si="181"/>
        <v>0</v>
      </c>
      <c r="AH39" s="535">
        <f t="shared" si="181"/>
        <v>0</v>
      </c>
      <c r="AI39" s="535">
        <f t="shared" si="181"/>
        <v>0</v>
      </c>
      <c r="AJ39" s="535">
        <f t="shared" si="181"/>
        <v>0</v>
      </c>
      <c r="AK39" s="535">
        <f t="shared" si="181"/>
        <v>0</v>
      </c>
      <c r="AL39" s="535">
        <f t="shared" ref="AL39:BQ39" si="182">SUM(AL40:AL42)</f>
        <v>0</v>
      </c>
      <c r="AM39" s="535">
        <f t="shared" si="182"/>
        <v>0</v>
      </c>
      <c r="AN39" s="535">
        <f t="shared" si="182"/>
        <v>0</v>
      </c>
      <c r="AO39" s="535">
        <f t="shared" si="182"/>
        <v>0</v>
      </c>
      <c r="AP39" s="535">
        <f t="shared" si="182"/>
        <v>0</v>
      </c>
      <c r="AQ39" s="535">
        <f t="shared" si="182"/>
        <v>0</v>
      </c>
      <c r="AR39" s="535">
        <f t="shared" si="182"/>
        <v>0</v>
      </c>
      <c r="AS39" s="535">
        <f t="shared" si="182"/>
        <v>0</v>
      </c>
      <c r="AT39" s="535">
        <f t="shared" si="182"/>
        <v>0</v>
      </c>
      <c r="AU39" s="535">
        <f t="shared" si="182"/>
        <v>0</v>
      </c>
      <c r="AV39" s="535">
        <f t="shared" si="182"/>
        <v>0</v>
      </c>
      <c r="AW39" s="535">
        <f t="shared" si="182"/>
        <v>0</v>
      </c>
      <c r="AX39" s="535">
        <f t="shared" si="182"/>
        <v>0</v>
      </c>
      <c r="AY39" s="535">
        <f t="shared" si="182"/>
        <v>0</v>
      </c>
      <c r="AZ39" s="535">
        <f t="shared" si="182"/>
        <v>0</v>
      </c>
      <c r="BA39" s="535">
        <f t="shared" si="182"/>
        <v>0</v>
      </c>
      <c r="BB39" s="535">
        <f t="shared" si="182"/>
        <v>0</v>
      </c>
      <c r="BC39" s="535">
        <f t="shared" si="182"/>
        <v>0</v>
      </c>
      <c r="BD39" s="535">
        <f t="shared" si="182"/>
        <v>0</v>
      </c>
      <c r="BE39" s="535">
        <f t="shared" si="182"/>
        <v>0</v>
      </c>
      <c r="BF39" s="535">
        <f t="shared" si="182"/>
        <v>0</v>
      </c>
      <c r="BG39" s="535">
        <f t="shared" si="182"/>
        <v>0</v>
      </c>
      <c r="BH39" s="535">
        <f t="shared" si="182"/>
        <v>0</v>
      </c>
      <c r="BI39" s="535">
        <f t="shared" si="182"/>
        <v>0</v>
      </c>
      <c r="BJ39" s="535">
        <f t="shared" si="182"/>
        <v>0</v>
      </c>
      <c r="BK39" s="535">
        <f t="shared" si="182"/>
        <v>0</v>
      </c>
      <c r="BL39" s="535">
        <f t="shared" si="182"/>
        <v>0</v>
      </c>
      <c r="BM39" s="535">
        <f t="shared" si="182"/>
        <v>0</v>
      </c>
      <c r="BN39" s="535">
        <f t="shared" si="182"/>
        <v>0</v>
      </c>
      <c r="BO39" s="535">
        <f t="shared" si="182"/>
        <v>0</v>
      </c>
      <c r="BP39" s="535">
        <f t="shared" si="182"/>
        <v>0</v>
      </c>
      <c r="BQ39" s="535">
        <f t="shared" si="182"/>
        <v>0</v>
      </c>
      <c r="BR39" s="535">
        <f t="shared" ref="BR39:CG39" si="183">SUM(BR40:BR42)</f>
        <v>0</v>
      </c>
      <c r="BS39" s="535">
        <f t="shared" si="183"/>
        <v>0</v>
      </c>
      <c r="BT39" s="535">
        <f t="shared" si="183"/>
        <v>0</v>
      </c>
      <c r="BU39" s="535">
        <f t="shared" si="183"/>
        <v>0</v>
      </c>
      <c r="BV39" s="535">
        <f t="shared" si="183"/>
        <v>0</v>
      </c>
      <c r="BW39" s="535">
        <f t="shared" si="183"/>
        <v>0</v>
      </c>
      <c r="BX39" s="535">
        <f t="shared" si="183"/>
        <v>0</v>
      </c>
      <c r="BY39" s="535">
        <f t="shared" si="183"/>
        <v>0</v>
      </c>
      <c r="BZ39" s="535">
        <f t="shared" si="183"/>
        <v>0</v>
      </c>
      <c r="CA39" s="535">
        <f t="shared" si="183"/>
        <v>0</v>
      </c>
      <c r="CB39" s="535">
        <f t="shared" si="183"/>
        <v>0</v>
      </c>
      <c r="CC39" s="535">
        <f t="shared" si="183"/>
        <v>0</v>
      </c>
      <c r="CD39" s="535">
        <f t="shared" si="183"/>
        <v>0</v>
      </c>
      <c r="CE39" s="535">
        <f t="shared" si="183"/>
        <v>0</v>
      </c>
      <c r="CF39" s="535">
        <f t="shared" si="183"/>
        <v>0</v>
      </c>
      <c r="CG39" s="535">
        <f t="shared" si="183"/>
        <v>0</v>
      </c>
    </row>
    <row r="40" spans="1:85">
      <c r="A40" s="135"/>
      <c r="B40" s="291" t="s">
        <v>545</v>
      </c>
      <c r="C40" s="293" t="s">
        <v>436</v>
      </c>
      <c r="D40" s="285">
        <f t="shared" si="89"/>
        <v>0</v>
      </c>
      <c r="E40" s="290">
        <f ca="1">IFERROR(D40/$D$25,"")</f>
        <v>0</v>
      </c>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row>
    <row r="41" spans="1:85">
      <c r="A41" s="135"/>
      <c r="B41" s="291" t="s">
        <v>546</v>
      </c>
      <c r="C41" s="293" t="s">
        <v>437</v>
      </c>
      <c r="D41" s="285">
        <f t="shared" si="89"/>
        <v>0</v>
      </c>
      <c r="E41" s="290">
        <f ca="1">IFERROR(D41/$D$25,"")</f>
        <v>0</v>
      </c>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row>
    <row r="42" spans="1:85">
      <c r="A42" s="135"/>
      <c r="B42" s="291" t="s">
        <v>547</v>
      </c>
      <c r="C42" s="293" t="s">
        <v>438</v>
      </c>
      <c r="D42" s="285">
        <f t="shared" si="89"/>
        <v>0</v>
      </c>
      <c r="E42" s="290">
        <f ca="1">IFERROR(D42/$D$25,"")</f>
        <v>0</v>
      </c>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row>
  </sheetData>
  <mergeCells count="1">
    <mergeCell ref="C2:E2"/>
  </mergeCells>
  <phoneticPr fontId="46" type="noConversion"/>
  <conditionalFormatting sqref="F21:CG21">
    <cfRule type="cellIs" dxfId="1" priority="9" operator="notEqual">
      <formula>F$18</formula>
    </cfRule>
  </conditionalFormatting>
  <conditionalFormatting sqref="F26:CG26">
    <cfRule type="cellIs" dxfId="0" priority="12" operator="notEqual">
      <formula>F$25</formula>
    </cfRule>
  </conditionalFormatting>
  <pageMargins left="0.7" right="0.7" top="0.75" bottom="0.75" header="0.3" footer="0.3"/>
  <pageSetup paperSize="9" orientation="portrait" r:id="rId1"/>
  <headerFooter>
    <oddHeader>&amp;R&amp;"Aptos"&amp;10&amp;K000000 VIDINIO NAUDOJIMO INFORMACIJA&amp;1#_x000D_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8375" r:id="rId4" name="Button_mg33">
              <controlPr defaultSize="0" print="0" autoFill="0" autoPict="0" macro="[0]!Button_mg33_Click">
                <anchor moveWithCells="1">
                  <from>
                    <xdr:col>4</xdr:col>
                    <xdr:colOff>22860</xdr:colOff>
                    <xdr:row>17</xdr:row>
                    <xdr:rowOff>22860</xdr:rowOff>
                  </from>
                  <to>
                    <xdr:col>4</xdr:col>
                    <xdr:colOff>563880</xdr:colOff>
                    <xdr:row>18</xdr:row>
                    <xdr:rowOff>0</xdr:rowOff>
                  </to>
                </anchor>
              </controlPr>
            </control>
          </mc:Choice>
        </mc:AlternateContent>
        <mc:AlternateContent xmlns:mc="http://schemas.openxmlformats.org/markup-compatibility/2006">
          <mc:Choice Requires="x14">
            <control shapeId="58376" r:id="rId5" name="Button_mg34">
              <controlPr defaultSize="0" print="0" autoFill="0" autoPict="0" macro="[0]!Button_mg34_Click">
                <anchor moveWithCells="1" sizeWithCells="1">
                  <from>
                    <xdr:col>2</xdr:col>
                    <xdr:colOff>5623560</xdr:colOff>
                    <xdr:row>23</xdr:row>
                    <xdr:rowOff>76200</xdr:rowOff>
                  </from>
                  <to>
                    <xdr:col>2</xdr:col>
                    <xdr:colOff>5905500</xdr:colOff>
                    <xdr:row>23</xdr:row>
                    <xdr:rowOff>327660</xdr:rowOff>
                  </to>
                </anchor>
              </controlPr>
            </control>
          </mc:Choice>
        </mc:AlternateContent>
        <mc:AlternateContent xmlns:mc="http://schemas.openxmlformats.org/markup-compatibility/2006">
          <mc:Choice Requires="x14">
            <control shapeId="58377" r:id="rId6" name="Button_mg35">
              <controlPr defaultSize="0" print="0" autoFill="0" autoPict="0" macro="[0]!Button_mg35_Click">
                <anchor moveWithCells="1" sizeWithCells="1">
                  <from>
                    <xdr:col>4</xdr:col>
                    <xdr:colOff>0</xdr:colOff>
                    <xdr:row>20</xdr:row>
                    <xdr:rowOff>7620</xdr:rowOff>
                  </from>
                  <to>
                    <xdr:col>5</xdr:col>
                    <xdr:colOff>22860</xdr:colOff>
                    <xdr:row>21</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6"/>
  <sheetViews>
    <sheetView workbookViewId="0"/>
  </sheetViews>
  <sheetFormatPr defaultRowHeight="14.4"/>
  <cols>
    <col min="1" max="1" width="3.6640625" customWidth="1"/>
    <col min="2" max="2" width="12.5546875" bestFit="1" customWidth="1"/>
    <col min="3" max="3" width="16.109375" bestFit="1" customWidth="1"/>
    <col min="4" max="4" width="13.109375" bestFit="1" customWidth="1"/>
    <col min="5" max="5" width="11.5546875" bestFit="1" customWidth="1"/>
    <col min="6" max="6" width="12.5546875" bestFit="1" customWidth="1"/>
    <col min="7" max="7" width="16.109375" bestFit="1" customWidth="1"/>
    <col min="8" max="53" width="11.5546875" bestFit="1" customWidth="1"/>
  </cols>
  <sheetData>
    <row r="1" spans="1:7" ht="9" customHeight="1">
      <c r="A1" t="s">
        <v>439</v>
      </c>
    </row>
    <row r="2" spans="1:7">
      <c r="B2" s="81" t="s">
        <v>280</v>
      </c>
      <c r="C2" t="s">
        <v>440</v>
      </c>
      <c r="F2" s="81" t="s">
        <v>280</v>
      </c>
      <c r="G2" t="s">
        <v>440</v>
      </c>
    </row>
    <row r="4" spans="1:7">
      <c r="B4" s="81" t="s">
        <v>12</v>
      </c>
      <c r="F4" s="81" t="s">
        <v>12</v>
      </c>
      <c r="G4" s="81"/>
    </row>
    <row r="5" spans="1:7">
      <c r="B5" s="41" t="s">
        <v>335</v>
      </c>
      <c r="F5" s="41" t="s">
        <v>379</v>
      </c>
    </row>
    <row r="6" spans="1:7">
      <c r="B6" s="41" t="s">
        <v>118</v>
      </c>
      <c r="F6" s="41" t="s">
        <v>118</v>
      </c>
    </row>
  </sheetData>
  <pageMargins left="0.7" right="0.7" top="0.75" bottom="0.75" header="0.3" footer="0.3"/>
  <pageSetup paperSize="9" orientation="portrait" r:id="rId3"/>
  <headerFooter>
    <oddHeader>&amp;R&amp;"Aptos"&amp;10&amp;K000000 VIDINIO NAUDOJIMO INFORMACIJA&amp;1#_x000D_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I147"/>
  <sheetViews>
    <sheetView topLeftCell="A99" zoomScale="85" zoomScaleNormal="85" workbookViewId="0">
      <selection activeCell="C118" sqref="C118"/>
    </sheetView>
  </sheetViews>
  <sheetFormatPr defaultColWidth="0" defaultRowHeight="17.399999999999999" customHeight="1" zeroHeight="1"/>
  <cols>
    <col min="1" max="1" width="3.6640625" style="44" customWidth="1"/>
    <col min="2" max="2" width="6.5546875" customWidth="1"/>
    <col min="3" max="3" width="66.6640625" style="1" customWidth="1"/>
    <col min="4" max="4" width="4.6640625" bestFit="1" customWidth="1"/>
    <col min="5" max="5" width="8" customWidth="1"/>
    <col min="6" max="7" width="16.6640625" customWidth="1"/>
    <col min="8" max="36" width="13.6640625" customWidth="1"/>
    <col min="37" max="107" width="13.6640625" hidden="1" customWidth="1"/>
    <col min="108" max="108" width="9.109375" customWidth="1"/>
    <col min="109" max="111" width="9.109375" hidden="1" customWidth="1"/>
    <col min="112" max="112" width="13.6640625" hidden="1" customWidth="1"/>
    <col min="113" max="113" width="0" hidden="1" customWidth="1"/>
    <col min="114" max="16384" width="8.88671875" hidden="1"/>
  </cols>
  <sheetData>
    <row r="1" spans="1:113" ht="9" customHeight="1">
      <c r="DE1" s="24"/>
    </row>
    <row r="2" spans="1:113" ht="14.4">
      <c r="A2" s="44">
        <v>3.02</v>
      </c>
      <c r="B2" s="6" t="s">
        <v>138</v>
      </c>
      <c r="C2"/>
      <c r="DE2" s="24"/>
    </row>
    <row r="3" spans="1:113" ht="14.4">
      <c r="B3" s="164" t="str">
        <f>IF(INDEX(A1_pav,1,1)=0,"",INDEX(A1_pav,1,1))</f>
        <v>2021-2027 m. IP ir EGADP suderintų rodiklių reikšmių pasiekimas</v>
      </c>
      <c r="C3" s="165"/>
      <c r="D3" s="165"/>
      <c r="E3" s="166"/>
      <c r="F3" s="84"/>
      <c r="G3" s="1"/>
      <c r="DE3" s="24"/>
    </row>
    <row r="4" spans="1:113" ht="14.4" customHeight="1">
      <c r="B4" s="71"/>
      <c r="C4" s="71"/>
      <c r="D4" s="3"/>
      <c r="E4" s="89"/>
      <c r="F4" s="4"/>
      <c r="G4" s="4"/>
      <c r="H4" s="4"/>
      <c r="I4" s="4"/>
      <c r="J4" s="4"/>
      <c r="K4" s="4"/>
      <c r="L4" s="4"/>
      <c r="M4" s="4"/>
      <c r="N4" s="4"/>
      <c r="O4" s="4"/>
      <c r="DE4" s="24"/>
    </row>
    <row r="5" spans="1:113" ht="14.4">
      <c r="B5" s="6" t="s">
        <v>139</v>
      </c>
      <c r="C5" s="71"/>
      <c r="F5" s="754" t="s">
        <v>140</v>
      </c>
      <c r="G5" s="755"/>
      <c r="H5" s="167">
        <v>0</v>
      </c>
      <c r="I5" s="167">
        <v>1</v>
      </c>
      <c r="J5" s="167">
        <v>2</v>
      </c>
      <c r="K5" s="167">
        <v>3</v>
      </c>
      <c r="L5" s="167">
        <v>4</v>
      </c>
      <c r="M5" s="167">
        <v>5</v>
      </c>
      <c r="N5" s="167">
        <v>6</v>
      </c>
      <c r="O5" s="167">
        <v>7</v>
      </c>
      <c r="P5" s="167">
        <v>8</v>
      </c>
      <c r="Q5" s="167">
        <v>9</v>
      </c>
      <c r="R5" s="167">
        <v>10</v>
      </c>
      <c r="S5" s="167">
        <v>11</v>
      </c>
      <c r="T5" s="167">
        <v>12</v>
      </c>
      <c r="U5" s="167">
        <v>13</v>
      </c>
      <c r="V5" s="167">
        <v>14</v>
      </c>
      <c r="W5" s="167">
        <v>15</v>
      </c>
      <c r="X5" s="167">
        <v>16</v>
      </c>
      <c r="Y5" s="167">
        <v>17</v>
      </c>
      <c r="Z5" s="167">
        <v>18</v>
      </c>
      <c r="AA5" s="167">
        <v>19</v>
      </c>
      <c r="AB5" s="167">
        <v>20</v>
      </c>
      <c r="AC5" s="167">
        <v>21</v>
      </c>
      <c r="AD5" s="167">
        <v>22</v>
      </c>
      <c r="AE5" s="167">
        <v>23</v>
      </c>
      <c r="AF5" s="167">
        <v>24</v>
      </c>
      <c r="AG5" s="167">
        <v>25</v>
      </c>
      <c r="AH5" s="167">
        <v>26</v>
      </c>
      <c r="AI5" s="167">
        <v>27</v>
      </c>
      <c r="AJ5" s="167">
        <v>28</v>
      </c>
      <c r="AK5" s="167">
        <v>29</v>
      </c>
      <c r="AL5" s="167">
        <v>30</v>
      </c>
      <c r="AM5" s="167">
        <v>31</v>
      </c>
      <c r="AN5" s="167">
        <v>32</v>
      </c>
      <c r="AO5" s="167">
        <v>33</v>
      </c>
      <c r="AP5" s="167">
        <v>34</v>
      </c>
      <c r="AQ5" s="167">
        <v>35</v>
      </c>
      <c r="AR5" s="167">
        <v>36</v>
      </c>
      <c r="AS5" s="167">
        <v>37</v>
      </c>
      <c r="AT5" s="167">
        <v>38</v>
      </c>
      <c r="AU5" s="167">
        <v>39</v>
      </c>
      <c r="AV5" s="167">
        <v>40</v>
      </c>
      <c r="AW5" s="167">
        <v>41</v>
      </c>
      <c r="AX5" s="167">
        <v>42</v>
      </c>
      <c r="AY5" s="167">
        <v>43</v>
      </c>
      <c r="AZ5" s="167">
        <v>44</v>
      </c>
      <c r="BA5" s="167">
        <v>45</v>
      </c>
      <c r="BB5" s="167">
        <v>46</v>
      </c>
      <c r="BC5" s="167">
        <v>47</v>
      </c>
      <c r="BD5" s="167">
        <v>48</v>
      </c>
      <c r="BE5" s="167">
        <v>49</v>
      </c>
      <c r="BF5" s="167">
        <v>50</v>
      </c>
      <c r="BG5" s="167">
        <v>51</v>
      </c>
      <c r="BH5" s="167">
        <v>52</v>
      </c>
      <c r="BI5" s="167">
        <v>53</v>
      </c>
      <c r="BJ5" s="167">
        <v>54</v>
      </c>
      <c r="BK5" s="167">
        <v>55</v>
      </c>
      <c r="BL5" s="167">
        <v>56</v>
      </c>
      <c r="BM5" s="167">
        <v>57</v>
      </c>
      <c r="BN5" s="167">
        <v>58</v>
      </c>
      <c r="BO5" s="167">
        <v>59</v>
      </c>
      <c r="BP5" s="167">
        <v>60</v>
      </c>
      <c r="BQ5" s="167">
        <v>61</v>
      </c>
      <c r="BR5" s="167">
        <v>62</v>
      </c>
      <c r="BS5" s="167">
        <v>63</v>
      </c>
      <c r="BT5" s="167">
        <v>64</v>
      </c>
      <c r="BU5" s="167">
        <v>65</v>
      </c>
      <c r="BV5" s="167">
        <v>66</v>
      </c>
      <c r="BW5" s="167">
        <v>67</v>
      </c>
      <c r="BX5" s="167">
        <v>68</v>
      </c>
      <c r="BY5" s="167">
        <v>69</v>
      </c>
      <c r="BZ5" s="167">
        <v>70</v>
      </c>
      <c r="CA5" s="167">
        <v>71</v>
      </c>
      <c r="CB5" s="167">
        <v>72</v>
      </c>
      <c r="CC5" s="167">
        <v>73</v>
      </c>
      <c r="CD5" s="167">
        <v>74</v>
      </c>
      <c r="CE5" s="167">
        <v>75</v>
      </c>
      <c r="CF5" s="167">
        <v>76</v>
      </c>
      <c r="CG5" s="167">
        <v>77</v>
      </c>
      <c r="CH5" s="167">
        <v>78</v>
      </c>
      <c r="CI5" s="167">
        <v>79</v>
      </c>
      <c r="CJ5" s="167">
        <v>80</v>
      </c>
      <c r="CK5" s="167">
        <v>81</v>
      </c>
      <c r="CL5" s="167">
        <v>82</v>
      </c>
      <c r="CM5" s="167">
        <v>83</v>
      </c>
      <c r="CN5" s="167">
        <v>84</v>
      </c>
      <c r="CO5" s="167">
        <v>85</v>
      </c>
      <c r="CP5" s="167">
        <v>86</v>
      </c>
      <c r="CQ5" s="167">
        <v>87</v>
      </c>
      <c r="CR5" s="167">
        <v>88</v>
      </c>
      <c r="CS5" s="167">
        <v>89</v>
      </c>
      <c r="CT5" s="167">
        <v>90</v>
      </c>
      <c r="CU5" s="167">
        <v>91</v>
      </c>
      <c r="CV5" s="167">
        <v>92</v>
      </c>
      <c r="CW5" s="167">
        <v>93</v>
      </c>
      <c r="CX5" s="167">
        <v>94</v>
      </c>
      <c r="CY5" s="167">
        <v>95</v>
      </c>
      <c r="CZ5" s="167">
        <v>96</v>
      </c>
      <c r="DA5" s="167">
        <v>97</v>
      </c>
      <c r="DB5" s="167">
        <v>98</v>
      </c>
      <c r="DC5" s="167">
        <v>99</v>
      </c>
      <c r="DE5" s="24"/>
    </row>
    <row r="6" spans="1:113" s="12" customFormat="1" ht="32.25" customHeight="1">
      <c r="A6" s="82"/>
      <c r="B6" s="168" t="s">
        <v>141</v>
      </c>
      <c r="C6" s="169" t="s">
        <v>142</v>
      </c>
      <c r="D6" s="169"/>
      <c r="E6" s="169" t="s">
        <v>143</v>
      </c>
      <c r="F6" s="169" t="s">
        <v>144</v>
      </c>
      <c r="G6" s="168" t="s">
        <v>145</v>
      </c>
      <c r="H6" s="168" cm="1">
        <f t="array" aca="1" ref="H6" ca="1">Nuliniai</f>
        <v>2021</v>
      </c>
      <c r="I6" s="168">
        <f ca="1">$H$6+I5</f>
        <v>2022</v>
      </c>
      <c r="J6" s="168">
        <f t="shared" ref="J6:AF6" ca="1" si="0">$H$6+J5</f>
        <v>2023</v>
      </c>
      <c r="K6" s="168">
        <f t="shared" ca="1" si="0"/>
        <v>2024</v>
      </c>
      <c r="L6" s="168">
        <f t="shared" ca="1" si="0"/>
        <v>2025</v>
      </c>
      <c r="M6" s="168">
        <f t="shared" ca="1" si="0"/>
        <v>2026</v>
      </c>
      <c r="N6" s="168">
        <f t="shared" ca="1" si="0"/>
        <v>2027</v>
      </c>
      <c r="O6" s="168">
        <f t="shared" ca="1" si="0"/>
        <v>2028</v>
      </c>
      <c r="P6" s="168">
        <f t="shared" ca="1" si="0"/>
        <v>2029</v>
      </c>
      <c r="Q6" s="168">
        <f t="shared" ca="1" si="0"/>
        <v>2030</v>
      </c>
      <c r="R6" s="168">
        <f t="shared" ca="1" si="0"/>
        <v>2031</v>
      </c>
      <c r="S6" s="168">
        <f t="shared" ca="1" si="0"/>
        <v>2032</v>
      </c>
      <c r="T6" s="168">
        <f t="shared" ca="1" si="0"/>
        <v>2033</v>
      </c>
      <c r="U6" s="168">
        <f t="shared" ca="1" si="0"/>
        <v>2034</v>
      </c>
      <c r="V6" s="168">
        <f t="shared" ca="1" si="0"/>
        <v>2035</v>
      </c>
      <c r="W6" s="168">
        <f t="shared" ca="1" si="0"/>
        <v>2036</v>
      </c>
      <c r="X6" s="168">
        <f t="shared" ca="1" si="0"/>
        <v>2037</v>
      </c>
      <c r="Y6" s="168">
        <f t="shared" ca="1" si="0"/>
        <v>2038</v>
      </c>
      <c r="Z6" s="168">
        <f t="shared" ca="1" si="0"/>
        <v>2039</v>
      </c>
      <c r="AA6" s="168">
        <f t="shared" ca="1" si="0"/>
        <v>2040</v>
      </c>
      <c r="AB6" s="168">
        <f t="shared" ca="1" si="0"/>
        <v>2041</v>
      </c>
      <c r="AC6" s="168">
        <f t="shared" ca="1" si="0"/>
        <v>2042</v>
      </c>
      <c r="AD6" s="168">
        <f t="shared" ca="1" si="0"/>
        <v>2043</v>
      </c>
      <c r="AE6" s="168">
        <f t="shared" ca="1" si="0"/>
        <v>2044</v>
      </c>
      <c r="AF6" s="168">
        <f t="shared" ca="1" si="0"/>
        <v>2045</v>
      </c>
      <c r="AG6" s="168">
        <f t="shared" ref="AG6:BL6" ca="1" si="1">$H$6+AG5</f>
        <v>2046</v>
      </c>
      <c r="AH6" s="168">
        <f t="shared" ca="1" si="1"/>
        <v>2047</v>
      </c>
      <c r="AI6" s="168">
        <f t="shared" ca="1" si="1"/>
        <v>2048</v>
      </c>
      <c r="AJ6" s="168">
        <f t="shared" ca="1" si="1"/>
        <v>2049</v>
      </c>
      <c r="AK6" s="168">
        <f t="shared" ca="1" si="1"/>
        <v>2050</v>
      </c>
      <c r="AL6" s="168">
        <f t="shared" ca="1" si="1"/>
        <v>2051</v>
      </c>
      <c r="AM6" s="168">
        <f t="shared" ca="1" si="1"/>
        <v>2052</v>
      </c>
      <c r="AN6" s="168">
        <f t="shared" ca="1" si="1"/>
        <v>2053</v>
      </c>
      <c r="AO6" s="168">
        <f t="shared" ca="1" si="1"/>
        <v>2054</v>
      </c>
      <c r="AP6" s="168">
        <f t="shared" ca="1" si="1"/>
        <v>2055</v>
      </c>
      <c r="AQ6" s="168">
        <f t="shared" ca="1" si="1"/>
        <v>2056</v>
      </c>
      <c r="AR6" s="168">
        <f t="shared" ca="1" si="1"/>
        <v>2057</v>
      </c>
      <c r="AS6" s="168">
        <f t="shared" ca="1" si="1"/>
        <v>2058</v>
      </c>
      <c r="AT6" s="168">
        <f t="shared" ca="1" si="1"/>
        <v>2059</v>
      </c>
      <c r="AU6" s="168">
        <f t="shared" ca="1" si="1"/>
        <v>2060</v>
      </c>
      <c r="AV6" s="168">
        <f t="shared" ca="1" si="1"/>
        <v>2061</v>
      </c>
      <c r="AW6" s="168">
        <f t="shared" ca="1" si="1"/>
        <v>2062</v>
      </c>
      <c r="AX6" s="168">
        <f t="shared" ca="1" si="1"/>
        <v>2063</v>
      </c>
      <c r="AY6" s="168">
        <f t="shared" ca="1" si="1"/>
        <v>2064</v>
      </c>
      <c r="AZ6" s="168">
        <f t="shared" ca="1" si="1"/>
        <v>2065</v>
      </c>
      <c r="BA6" s="168">
        <f t="shared" ca="1" si="1"/>
        <v>2066</v>
      </c>
      <c r="BB6" s="168">
        <f t="shared" ca="1" si="1"/>
        <v>2067</v>
      </c>
      <c r="BC6" s="168">
        <f t="shared" ca="1" si="1"/>
        <v>2068</v>
      </c>
      <c r="BD6" s="168">
        <f t="shared" ca="1" si="1"/>
        <v>2069</v>
      </c>
      <c r="BE6" s="168">
        <f t="shared" ca="1" si="1"/>
        <v>2070</v>
      </c>
      <c r="BF6" s="168">
        <f t="shared" ca="1" si="1"/>
        <v>2071</v>
      </c>
      <c r="BG6" s="168">
        <f t="shared" ca="1" si="1"/>
        <v>2072</v>
      </c>
      <c r="BH6" s="168">
        <f t="shared" ca="1" si="1"/>
        <v>2073</v>
      </c>
      <c r="BI6" s="168">
        <f t="shared" ca="1" si="1"/>
        <v>2074</v>
      </c>
      <c r="BJ6" s="168">
        <f t="shared" ca="1" si="1"/>
        <v>2075</v>
      </c>
      <c r="BK6" s="168">
        <f t="shared" ca="1" si="1"/>
        <v>2076</v>
      </c>
      <c r="BL6" s="168">
        <f t="shared" ca="1" si="1"/>
        <v>2077</v>
      </c>
      <c r="BM6" s="168">
        <f t="shared" ref="BM6:CR6" ca="1" si="2">$H$6+BM5</f>
        <v>2078</v>
      </c>
      <c r="BN6" s="168">
        <f t="shared" ca="1" si="2"/>
        <v>2079</v>
      </c>
      <c r="BO6" s="168">
        <f t="shared" ca="1" si="2"/>
        <v>2080</v>
      </c>
      <c r="BP6" s="168">
        <f t="shared" ca="1" si="2"/>
        <v>2081</v>
      </c>
      <c r="BQ6" s="168">
        <f t="shared" ca="1" si="2"/>
        <v>2082</v>
      </c>
      <c r="BR6" s="168">
        <f t="shared" ca="1" si="2"/>
        <v>2083</v>
      </c>
      <c r="BS6" s="168">
        <f t="shared" ca="1" si="2"/>
        <v>2084</v>
      </c>
      <c r="BT6" s="168">
        <f t="shared" ca="1" si="2"/>
        <v>2085</v>
      </c>
      <c r="BU6" s="168">
        <f t="shared" ca="1" si="2"/>
        <v>2086</v>
      </c>
      <c r="BV6" s="168">
        <f t="shared" ca="1" si="2"/>
        <v>2087</v>
      </c>
      <c r="BW6" s="168">
        <f t="shared" ca="1" si="2"/>
        <v>2088</v>
      </c>
      <c r="BX6" s="168">
        <f t="shared" ca="1" si="2"/>
        <v>2089</v>
      </c>
      <c r="BY6" s="168">
        <f t="shared" ca="1" si="2"/>
        <v>2090</v>
      </c>
      <c r="BZ6" s="168">
        <f t="shared" ca="1" si="2"/>
        <v>2091</v>
      </c>
      <c r="CA6" s="168">
        <f t="shared" ca="1" si="2"/>
        <v>2092</v>
      </c>
      <c r="CB6" s="168">
        <f t="shared" ca="1" si="2"/>
        <v>2093</v>
      </c>
      <c r="CC6" s="168">
        <f t="shared" ca="1" si="2"/>
        <v>2094</v>
      </c>
      <c r="CD6" s="168">
        <f t="shared" ca="1" si="2"/>
        <v>2095</v>
      </c>
      <c r="CE6" s="168">
        <f t="shared" ca="1" si="2"/>
        <v>2096</v>
      </c>
      <c r="CF6" s="168">
        <f t="shared" ca="1" si="2"/>
        <v>2097</v>
      </c>
      <c r="CG6" s="168">
        <f t="shared" ca="1" si="2"/>
        <v>2098</v>
      </c>
      <c r="CH6" s="168">
        <f t="shared" ca="1" si="2"/>
        <v>2099</v>
      </c>
      <c r="CI6" s="168">
        <f t="shared" ca="1" si="2"/>
        <v>2100</v>
      </c>
      <c r="CJ6" s="168">
        <f t="shared" ca="1" si="2"/>
        <v>2101</v>
      </c>
      <c r="CK6" s="168">
        <f t="shared" ca="1" si="2"/>
        <v>2102</v>
      </c>
      <c r="CL6" s="168">
        <f t="shared" ca="1" si="2"/>
        <v>2103</v>
      </c>
      <c r="CM6" s="168">
        <f t="shared" ca="1" si="2"/>
        <v>2104</v>
      </c>
      <c r="CN6" s="168">
        <f t="shared" ca="1" si="2"/>
        <v>2105</v>
      </c>
      <c r="CO6" s="168">
        <f t="shared" ca="1" si="2"/>
        <v>2106</v>
      </c>
      <c r="CP6" s="168">
        <f t="shared" ca="1" si="2"/>
        <v>2107</v>
      </c>
      <c r="CQ6" s="168">
        <f t="shared" ca="1" si="2"/>
        <v>2108</v>
      </c>
      <c r="CR6" s="168">
        <f t="shared" ca="1" si="2"/>
        <v>2109</v>
      </c>
      <c r="CS6" s="168">
        <f t="shared" ref="CS6:DC6" ca="1" si="3">$H$6+CS5</f>
        <v>2110</v>
      </c>
      <c r="CT6" s="168">
        <f t="shared" ca="1" si="3"/>
        <v>2111</v>
      </c>
      <c r="CU6" s="168">
        <f t="shared" ca="1" si="3"/>
        <v>2112</v>
      </c>
      <c r="CV6" s="168">
        <f t="shared" ca="1" si="3"/>
        <v>2113</v>
      </c>
      <c r="CW6" s="168">
        <f t="shared" ca="1" si="3"/>
        <v>2114</v>
      </c>
      <c r="CX6" s="168">
        <f t="shared" ca="1" si="3"/>
        <v>2115</v>
      </c>
      <c r="CY6" s="168">
        <f t="shared" ca="1" si="3"/>
        <v>2116</v>
      </c>
      <c r="CZ6" s="168">
        <f t="shared" ca="1" si="3"/>
        <v>2117</v>
      </c>
      <c r="DA6" s="168">
        <f t="shared" ca="1" si="3"/>
        <v>2118</v>
      </c>
      <c r="DB6" s="168">
        <f t="shared" ca="1" si="3"/>
        <v>2119</v>
      </c>
      <c r="DC6" s="168">
        <f t="shared" ca="1" si="3"/>
        <v>2120</v>
      </c>
      <c r="DE6" s="25">
        <f ca="1">SUM(DE7:DE133)</f>
        <v>0</v>
      </c>
      <c r="DF6" s="25">
        <f ca="1">SUM(DF7:DF133)</f>
        <v>328</v>
      </c>
      <c r="DG6" s="12" t="s">
        <v>146</v>
      </c>
      <c r="DH6" s="12" t="s">
        <v>147</v>
      </c>
      <c r="DI6" s="12" t="s">
        <v>548</v>
      </c>
    </row>
    <row r="7" spans="1:113" ht="15" customHeight="1">
      <c r="B7" s="160" t="s">
        <v>148</v>
      </c>
      <c r="C7" s="170" t="s">
        <v>149</v>
      </c>
      <c r="D7" s="160"/>
      <c r="E7" s="160"/>
      <c r="F7" s="171">
        <f ca="1">F8+F9+F103-F115-F127</f>
        <v>1545284167.0904832</v>
      </c>
      <c r="G7" s="171">
        <f ca="1">SUMIF($H$5:$DC$5,"&lt;="&amp;PAL,$H7:$DC7)</f>
        <v>1094702244.9852252</v>
      </c>
      <c r="H7" s="171">
        <f t="shared" ref="H7:AM7" ca="1" si="4">H8+H9+H103-H115-H127</f>
        <v>0</v>
      </c>
      <c r="I7" s="171">
        <f ca="1">I8+I9+I103-I115-I127</f>
        <v>1726440</v>
      </c>
      <c r="J7" s="171">
        <f t="shared" ca="1" si="4"/>
        <v>122802514.5</v>
      </c>
      <c r="K7" s="171">
        <f t="shared" ca="1" si="4"/>
        <v>353251207.72201359</v>
      </c>
      <c r="L7" s="171">
        <f t="shared" ca="1" si="4"/>
        <v>502116216.87313688</v>
      </c>
      <c r="M7" s="171">
        <f t="shared" ca="1" si="4"/>
        <v>805113689.2011373</v>
      </c>
      <c r="N7" s="171">
        <f t="shared" ca="1" si="4"/>
        <v>309985000</v>
      </c>
      <c r="O7" s="171">
        <f t="shared" ca="1" si="4"/>
        <v>351769441</v>
      </c>
      <c r="P7" s="171">
        <f ca="1">P8+P9+P103-P115-P127</f>
        <v>198023752.68893749</v>
      </c>
      <c r="Q7" s="171">
        <f t="shared" ca="1" si="4"/>
        <v>114384753</v>
      </c>
      <c r="R7" s="171">
        <f t="shared" ca="1" si="4"/>
        <v>83303855</v>
      </c>
      <c r="S7" s="171">
        <f t="shared" ca="1" si="4"/>
        <v>25724345</v>
      </c>
      <c r="T7" s="171">
        <f t="shared" ca="1" si="4"/>
        <v>23095627</v>
      </c>
      <c r="U7" s="171">
        <f t="shared" si="4"/>
        <v>591973</v>
      </c>
      <c r="V7" s="171">
        <f t="shared" si="4"/>
        <v>-119812438</v>
      </c>
      <c r="W7" s="171">
        <f t="shared" si="4"/>
        <v>-119812438</v>
      </c>
      <c r="X7" s="171">
        <f t="shared" si="4"/>
        <v>-119812438</v>
      </c>
      <c r="Y7" s="171">
        <f t="shared" si="4"/>
        <v>-119812438</v>
      </c>
      <c r="Z7" s="171">
        <f t="shared" si="4"/>
        <v>-119812438</v>
      </c>
      <c r="AA7" s="171">
        <f t="shared" si="4"/>
        <v>-119812438</v>
      </c>
      <c r="AB7" s="171">
        <f t="shared" si="4"/>
        <v>-119812438</v>
      </c>
      <c r="AC7" s="171">
        <f t="shared" si="4"/>
        <v>-119812438</v>
      </c>
      <c r="AD7" s="171">
        <f t="shared" si="4"/>
        <v>-119812438</v>
      </c>
      <c r="AE7" s="171">
        <f t="shared" si="4"/>
        <v>-119812438</v>
      </c>
      <c r="AF7" s="171">
        <f t="shared" si="4"/>
        <v>-119812438</v>
      </c>
      <c r="AG7" s="171">
        <f t="shared" si="4"/>
        <v>-119812438</v>
      </c>
      <c r="AH7" s="171">
        <f t="shared" si="4"/>
        <v>-119812438</v>
      </c>
      <c r="AI7" s="171">
        <f t="shared" si="4"/>
        <v>-119812438</v>
      </c>
      <c r="AJ7" s="171">
        <f t="shared" si="4"/>
        <v>-119812438</v>
      </c>
      <c r="AK7" s="171">
        <f t="shared" si="4"/>
        <v>0</v>
      </c>
      <c r="AL7" s="171">
        <f t="shared" si="4"/>
        <v>0</v>
      </c>
      <c r="AM7" s="171">
        <f t="shared" si="4"/>
        <v>0</v>
      </c>
      <c r="AN7" s="171">
        <f t="shared" ref="AN7:BS7" si="5">AN8+AN9+AN103-AN115-AN127</f>
        <v>0</v>
      </c>
      <c r="AO7" s="171">
        <f t="shared" si="5"/>
        <v>0</v>
      </c>
      <c r="AP7" s="171">
        <f t="shared" si="5"/>
        <v>0</v>
      </c>
      <c r="AQ7" s="171">
        <f t="shared" si="5"/>
        <v>0</v>
      </c>
      <c r="AR7" s="171">
        <f t="shared" si="5"/>
        <v>0</v>
      </c>
      <c r="AS7" s="171">
        <f t="shared" si="5"/>
        <v>0</v>
      </c>
      <c r="AT7" s="171">
        <f t="shared" si="5"/>
        <v>0</v>
      </c>
      <c r="AU7" s="171">
        <f t="shared" si="5"/>
        <v>0</v>
      </c>
      <c r="AV7" s="171">
        <f t="shared" si="5"/>
        <v>0</v>
      </c>
      <c r="AW7" s="171">
        <f t="shared" si="5"/>
        <v>0</v>
      </c>
      <c r="AX7" s="171">
        <f t="shared" si="5"/>
        <v>0</v>
      </c>
      <c r="AY7" s="171">
        <f t="shared" si="5"/>
        <v>0</v>
      </c>
      <c r="AZ7" s="171">
        <f t="shared" si="5"/>
        <v>0</v>
      </c>
      <c r="BA7" s="171">
        <f t="shared" si="5"/>
        <v>0</v>
      </c>
      <c r="BB7" s="171">
        <f t="shared" si="5"/>
        <v>0</v>
      </c>
      <c r="BC7" s="171">
        <f t="shared" si="5"/>
        <v>0</v>
      </c>
      <c r="BD7" s="171">
        <f t="shared" si="5"/>
        <v>0</v>
      </c>
      <c r="BE7" s="171">
        <f t="shared" si="5"/>
        <v>0</v>
      </c>
      <c r="BF7" s="171">
        <f t="shared" si="5"/>
        <v>0</v>
      </c>
      <c r="BG7" s="171">
        <f t="shared" si="5"/>
        <v>0</v>
      </c>
      <c r="BH7" s="171">
        <f t="shared" si="5"/>
        <v>0</v>
      </c>
      <c r="BI7" s="171">
        <f t="shared" si="5"/>
        <v>0</v>
      </c>
      <c r="BJ7" s="171">
        <f t="shared" si="5"/>
        <v>0</v>
      </c>
      <c r="BK7" s="171">
        <f t="shared" si="5"/>
        <v>0</v>
      </c>
      <c r="BL7" s="171">
        <f t="shared" si="5"/>
        <v>0</v>
      </c>
      <c r="BM7" s="171">
        <f t="shared" si="5"/>
        <v>0</v>
      </c>
      <c r="BN7" s="171">
        <f t="shared" si="5"/>
        <v>0</v>
      </c>
      <c r="BO7" s="171">
        <f t="shared" si="5"/>
        <v>0</v>
      </c>
      <c r="BP7" s="171">
        <f t="shared" si="5"/>
        <v>0</v>
      </c>
      <c r="BQ7" s="171">
        <f t="shared" si="5"/>
        <v>0</v>
      </c>
      <c r="BR7" s="171">
        <f t="shared" si="5"/>
        <v>0</v>
      </c>
      <c r="BS7" s="171">
        <f t="shared" si="5"/>
        <v>0</v>
      </c>
      <c r="BT7" s="171">
        <f t="shared" ref="BT7:CY7" si="6">BT8+BT9+BT103-BT115-BT127</f>
        <v>0</v>
      </c>
      <c r="BU7" s="171">
        <f t="shared" si="6"/>
        <v>0</v>
      </c>
      <c r="BV7" s="171">
        <f t="shared" si="6"/>
        <v>0</v>
      </c>
      <c r="BW7" s="171">
        <f t="shared" si="6"/>
        <v>0</v>
      </c>
      <c r="BX7" s="171">
        <f t="shared" si="6"/>
        <v>0</v>
      </c>
      <c r="BY7" s="171">
        <f t="shared" si="6"/>
        <v>0</v>
      </c>
      <c r="BZ7" s="171">
        <f t="shared" si="6"/>
        <v>0</v>
      </c>
      <c r="CA7" s="171">
        <f t="shared" si="6"/>
        <v>0</v>
      </c>
      <c r="CB7" s="171">
        <f t="shared" si="6"/>
        <v>0</v>
      </c>
      <c r="CC7" s="171">
        <f t="shared" si="6"/>
        <v>0</v>
      </c>
      <c r="CD7" s="171">
        <f t="shared" si="6"/>
        <v>0</v>
      </c>
      <c r="CE7" s="171">
        <f t="shared" si="6"/>
        <v>0</v>
      </c>
      <c r="CF7" s="171">
        <f t="shared" si="6"/>
        <v>0</v>
      </c>
      <c r="CG7" s="171">
        <f t="shared" si="6"/>
        <v>0</v>
      </c>
      <c r="CH7" s="171">
        <f t="shared" si="6"/>
        <v>0</v>
      </c>
      <c r="CI7" s="171">
        <f t="shared" si="6"/>
        <v>0</v>
      </c>
      <c r="CJ7" s="171">
        <f t="shared" si="6"/>
        <v>0</v>
      </c>
      <c r="CK7" s="171">
        <f t="shared" si="6"/>
        <v>0</v>
      </c>
      <c r="CL7" s="171">
        <f t="shared" si="6"/>
        <v>0</v>
      </c>
      <c r="CM7" s="171">
        <f t="shared" si="6"/>
        <v>0</v>
      </c>
      <c r="CN7" s="171">
        <f t="shared" si="6"/>
        <v>0</v>
      </c>
      <c r="CO7" s="171">
        <f t="shared" si="6"/>
        <v>0</v>
      </c>
      <c r="CP7" s="171">
        <f t="shared" si="6"/>
        <v>0</v>
      </c>
      <c r="CQ7" s="171">
        <f t="shared" si="6"/>
        <v>0</v>
      </c>
      <c r="CR7" s="171">
        <f t="shared" si="6"/>
        <v>0</v>
      </c>
      <c r="CS7" s="171">
        <f t="shared" si="6"/>
        <v>0</v>
      </c>
      <c r="CT7" s="171">
        <f t="shared" si="6"/>
        <v>0</v>
      </c>
      <c r="CU7" s="171">
        <f t="shared" si="6"/>
        <v>0</v>
      </c>
      <c r="CV7" s="171">
        <f t="shared" si="6"/>
        <v>0</v>
      </c>
      <c r="CW7" s="171">
        <f t="shared" si="6"/>
        <v>0</v>
      </c>
      <c r="CX7" s="171">
        <f t="shared" si="6"/>
        <v>0</v>
      </c>
      <c r="CY7" s="171">
        <f t="shared" si="6"/>
        <v>0</v>
      </c>
      <c r="CZ7" s="171">
        <f t="shared" ref="CZ7:DC7" si="7">CZ8+CZ9+CZ103-CZ115-CZ127</f>
        <v>0</v>
      </c>
      <c r="DA7" s="171">
        <f t="shared" si="7"/>
        <v>0</v>
      </c>
      <c r="DB7" s="171">
        <f t="shared" si="7"/>
        <v>0</v>
      </c>
      <c r="DC7" s="171">
        <f t="shared" si="7"/>
        <v>0</v>
      </c>
      <c r="DE7" s="24"/>
      <c r="DF7" s="24">
        <f ca="1">COUNTIF($H7:$DC7,"&lt;&gt;0")</f>
        <v>28</v>
      </c>
    </row>
    <row r="8" spans="1:113" ht="15" customHeight="1">
      <c r="B8" s="160" t="s">
        <v>150</v>
      </c>
      <c r="C8" s="170" t="s">
        <v>151</v>
      </c>
      <c r="D8" s="170"/>
      <c r="E8" s="172"/>
      <c r="F8" s="173">
        <f>SUM(F21:F22,F34:F35,F47:F48,F61:F62,F74:F75,F87:F88,F100:F101)</f>
        <v>0</v>
      </c>
      <c r="G8" s="171">
        <f>SUMIF($H$5:$DC$5,"&lt;="&amp;PAL,$H8:$DC8)</f>
        <v>0</v>
      </c>
      <c r="H8" s="173">
        <f>SUM(H21:H22,H34:H35,H47:H48,H61:H62,H74:H75,H87:H88,H100:H101)</f>
        <v>0</v>
      </c>
      <c r="I8" s="173">
        <f t="shared" ref="I8:BT8" si="8">SUM(I21:I22,I34:I35,I47:I48,I61:I62,I74:I75,I87:I88,I100:I101)</f>
        <v>0</v>
      </c>
      <c r="J8" s="173">
        <f t="shared" si="8"/>
        <v>0</v>
      </c>
      <c r="K8" s="173">
        <f t="shared" si="8"/>
        <v>0</v>
      </c>
      <c r="L8" s="173">
        <f t="shared" si="8"/>
        <v>0</v>
      </c>
      <c r="M8" s="173">
        <f t="shared" si="8"/>
        <v>0</v>
      </c>
      <c r="N8" s="173">
        <f t="shared" si="8"/>
        <v>0</v>
      </c>
      <c r="O8" s="173">
        <f t="shared" si="8"/>
        <v>0</v>
      </c>
      <c r="P8" s="173">
        <f t="shared" si="8"/>
        <v>0</v>
      </c>
      <c r="Q8" s="173">
        <f t="shared" si="8"/>
        <v>0</v>
      </c>
      <c r="R8" s="173">
        <f t="shared" si="8"/>
        <v>0</v>
      </c>
      <c r="S8" s="173">
        <f t="shared" si="8"/>
        <v>0</v>
      </c>
      <c r="T8" s="173">
        <f t="shared" si="8"/>
        <v>0</v>
      </c>
      <c r="U8" s="173">
        <f t="shared" si="8"/>
        <v>0</v>
      </c>
      <c r="V8" s="173">
        <f t="shared" si="8"/>
        <v>0</v>
      </c>
      <c r="W8" s="173">
        <f t="shared" si="8"/>
        <v>0</v>
      </c>
      <c r="X8" s="173">
        <f t="shared" si="8"/>
        <v>0</v>
      </c>
      <c r="Y8" s="173">
        <f t="shared" si="8"/>
        <v>0</v>
      </c>
      <c r="Z8" s="173">
        <f t="shared" si="8"/>
        <v>0</v>
      </c>
      <c r="AA8" s="173">
        <f t="shared" si="8"/>
        <v>0</v>
      </c>
      <c r="AB8" s="173">
        <f t="shared" si="8"/>
        <v>0</v>
      </c>
      <c r="AC8" s="173">
        <f t="shared" si="8"/>
        <v>0</v>
      </c>
      <c r="AD8" s="173">
        <f t="shared" si="8"/>
        <v>0</v>
      </c>
      <c r="AE8" s="173">
        <f t="shared" si="8"/>
        <v>0</v>
      </c>
      <c r="AF8" s="173">
        <f t="shared" si="8"/>
        <v>0</v>
      </c>
      <c r="AG8" s="173">
        <f t="shared" si="8"/>
        <v>0</v>
      </c>
      <c r="AH8" s="173">
        <f t="shared" si="8"/>
        <v>0</v>
      </c>
      <c r="AI8" s="173">
        <f t="shared" si="8"/>
        <v>0</v>
      </c>
      <c r="AJ8" s="173">
        <f t="shared" si="8"/>
        <v>0</v>
      </c>
      <c r="AK8" s="173">
        <f t="shared" si="8"/>
        <v>0</v>
      </c>
      <c r="AL8" s="173">
        <f t="shared" si="8"/>
        <v>0</v>
      </c>
      <c r="AM8" s="173">
        <f t="shared" si="8"/>
        <v>0</v>
      </c>
      <c r="AN8" s="173">
        <f t="shared" si="8"/>
        <v>0</v>
      </c>
      <c r="AO8" s="173">
        <f t="shared" si="8"/>
        <v>0</v>
      </c>
      <c r="AP8" s="173">
        <f t="shared" si="8"/>
        <v>0</v>
      </c>
      <c r="AQ8" s="173">
        <f t="shared" si="8"/>
        <v>0</v>
      </c>
      <c r="AR8" s="173">
        <f t="shared" si="8"/>
        <v>0</v>
      </c>
      <c r="AS8" s="173">
        <f t="shared" si="8"/>
        <v>0</v>
      </c>
      <c r="AT8" s="173">
        <f t="shared" si="8"/>
        <v>0</v>
      </c>
      <c r="AU8" s="173">
        <f t="shared" si="8"/>
        <v>0</v>
      </c>
      <c r="AV8" s="173">
        <f t="shared" si="8"/>
        <v>0</v>
      </c>
      <c r="AW8" s="173">
        <f t="shared" si="8"/>
        <v>0</v>
      </c>
      <c r="AX8" s="173">
        <f t="shared" si="8"/>
        <v>0</v>
      </c>
      <c r="AY8" s="173">
        <f t="shared" si="8"/>
        <v>0</v>
      </c>
      <c r="AZ8" s="173">
        <f t="shared" si="8"/>
        <v>0</v>
      </c>
      <c r="BA8" s="173">
        <f t="shared" si="8"/>
        <v>0</v>
      </c>
      <c r="BB8" s="173">
        <f t="shared" si="8"/>
        <v>0</v>
      </c>
      <c r="BC8" s="173">
        <f t="shared" si="8"/>
        <v>0</v>
      </c>
      <c r="BD8" s="173">
        <f t="shared" si="8"/>
        <v>0</v>
      </c>
      <c r="BE8" s="173">
        <f t="shared" si="8"/>
        <v>0</v>
      </c>
      <c r="BF8" s="173">
        <f t="shared" si="8"/>
        <v>0</v>
      </c>
      <c r="BG8" s="173">
        <f t="shared" si="8"/>
        <v>0</v>
      </c>
      <c r="BH8" s="173">
        <f t="shared" si="8"/>
        <v>0</v>
      </c>
      <c r="BI8" s="173">
        <f t="shared" si="8"/>
        <v>0</v>
      </c>
      <c r="BJ8" s="173">
        <f t="shared" si="8"/>
        <v>0</v>
      </c>
      <c r="BK8" s="173">
        <f t="shared" si="8"/>
        <v>0</v>
      </c>
      <c r="BL8" s="173">
        <f t="shared" si="8"/>
        <v>0</v>
      </c>
      <c r="BM8" s="173">
        <f t="shared" si="8"/>
        <v>0</v>
      </c>
      <c r="BN8" s="173">
        <f t="shared" si="8"/>
        <v>0</v>
      </c>
      <c r="BO8" s="173">
        <f t="shared" si="8"/>
        <v>0</v>
      </c>
      <c r="BP8" s="173">
        <f t="shared" si="8"/>
        <v>0</v>
      </c>
      <c r="BQ8" s="173">
        <f t="shared" si="8"/>
        <v>0</v>
      </c>
      <c r="BR8" s="173">
        <f t="shared" si="8"/>
        <v>0</v>
      </c>
      <c r="BS8" s="173">
        <f t="shared" si="8"/>
        <v>0</v>
      </c>
      <c r="BT8" s="173">
        <f t="shared" si="8"/>
        <v>0</v>
      </c>
      <c r="BU8" s="173">
        <f t="shared" ref="BU8:DB8" si="9">SUM(BU21:BU22,BU34:BU35,BU47:BU48,BU61:BU62,BU74:BU75,BU87:BU88,BU100:BU101)</f>
        <v>0</v>
      </c>
      <c r="BV8" s="173">
        <f t="shared" si="9"/>
        <v>0</v>
      </c>
      <c r="BW8" s="173">
        <f t="shared" si="9"/>
        <v>0</v>
      </c>
      <c r="BX8" s="173">
        <f t="shared" si="9"/>
        <v>0</v>
      </c>
      <c r="BY8" s="173">
        <f t="shared" si="9"/>
        <v>0</v>
      </c>
      <c r="BZ8" s="173">
        <f t="shared" si="9"/>
        <v>0</v>
      </c>
      <c r="CA8" s="173">
        <f t="shared" si="9"/>
        <v>0</v>
      </c>
      <c r="CB8" s="173">
        <f t="shared" si="9"/>
        <v>0</v>
      </c>
      <c r="CC8" s="173">
        <f t="shared" si="9"/>
        <v>0</v>
      </c>
      <c r="CD8" s="173">
        <f t="shared" si="9"/>
        <v>0</v>
      </c>
      <c r="CE8" s="173">
        <f t="shared" si="9"/>
        <v>0</v>
      </c>
      <c r="CF8" s="173">
        <f t="shared" si="9"/>
        <v>0</v>
      </c>
      <c r="CG8" s="173">
        <f t="shared" si="9"/>
        <v>0</v>
      </c>
      <c r="CH8" s="173">
        <f t="shared" si="9"/>
        <v>0</v>
      </c>
      <c r="CI8" s="173">
        <f t="shared" si="9"/>
        <v>0</v>
      </c>
      <c r="CJ8" s="173">
        <f t="shared" si="9"/>
        <v>0</v>
      </c>
      <c r="CK8" s="173">
        <f t="shared" si="9"/>
        <v>0</v>
      </c>
      <c r="CL8" s="173">
        <f t="shared" si="9"/>
        <v>0</v>
      </c>
      <c r="CM8" s="173">
        <f t="shared" si="9"/>
        <v>0</v>
      </c>
      <c r="CN8" s="173">
        <f t="shared" si="9"/>
        <v>0</v>
      </c>
      <c r="CO8" s="173">
        <f t="shared" si="9"/>
        <v>0</v>
      </c>
      <c r="CP8" s="173">
        <f t="shared" si="9"/>
        <v>0</v>
      </c>
      <c r="CQ8" s="173">
        <f t="shared" si="9"/>
        <v>0</v>
      </c>
      <c r="CR8" s="173">
        <f t="shared" si="9"/>
        <v>0</v>
      </c>
      <c r="CS8" s="173">
        <f t="shared" si="9"/>
        <v>0</v>
      </c>
      <c r="CT8" s="173">
        <f t="shared" si="9"/>
        <v>0</v>
      </c>
      <c r="CU8" s="173">
        <f t="shared" si="9"/>
        <v>0</v>
      </c>
      <c r="CV8" s="173">
        <f t="shared" si="9"/>
        <v>0</v>
      </c>
      <c r="CW8" s="173">
        <f t="shared" si="9"/>
        <v>0</v>
      </c>
      <c r="CX8" s="173">
        <f t="shared" si="9"/>
        <v>0</v>
      </c>
      <c r="CY8" s="173">
        <f t="shared" si="9"/>
        <v>0</v>
      </c>
      <c r="CZ8" s="173">
        <f t="shared" si="9"/>
        <v>0</v>
      </c>
      <c r="DA8" s="173">
        <f t="shared" si="9"/>
        <v>0</v>
      </c>
      <c r="DB8" s="173">
        <f t="shared" si="9"/>
        <v>0</v>
      </c>
      <c r="DC8" s="173">
        <f>SUM(DC21:DC22,DC34:DC35,DC47:DC48,DC61:DC62,DC74:DC75,DC87:DC88,DC100:DC101)</f>
        <v>0</v>
      </c>
      <c r="DE8" s="24"/>
      <c r="DF8" s="24">
        <f t="shared" ref="DF8:DF11" si="10">COUNTIF($H8:$DC8,"&lt;&gt;0")</f>
        <v>0</v>
      </c>
    </row>
    <row r="9" spans="1:113" ht="15" customHeight="1">
      <c r="B9" s="138" t="s">
        <v>152</v>
      </c>
      <c r="C9" s="139" t="s">
        <v>153</v>
      </c>
      <c r="D9" s="140"/>
      <c r="E9" s="140"/>
      <c r="F9" s="141">
        <f ca="1">F10+F50+F90-F8</f>
        <v>2344074423.5326204</v>
      </c>
      <c r="G9" s="171">
        <f ca="1">SUMIF($H$5:$DC$5,"&lt;="&amp;PAL,$H9:$DC9)</f>
        <v>2889945508.9852252</v>
      </c>
      <c r="H9" s="141">
        <f ca="1">H10+H50+H90-H8</f>
        <v>0</v>
      </c>
      <c r="I9" s="141">
        <f t="shared" ref="I9:AM9" ca="1" si="11">I10+I50+I90-I8</f>
        <v>1726440</v>
      </c>
      <c r="J9" s="141">
        <f t="shared" ca="1" si="11"/>
        <v>122802514.5</v>
      </c>
      <c r="K9" s="141">
        <f t="shared" ca="1" si="11"/>
        <v>353251207.72201359</v>
      </c>
      <c r="L9" s="141">
        <f t="shared" ca="1" si="11"/>
        <v>502116216.87313688</v>
      </c>
      <c r="M9" s="141">
        <f t="shared" ca="1" si="11"/>
        <v>805113689.2011373</v>
      </c>
      <c r="N9" s="141">
        <f t="shared" ca="1" si="11"/>
        <v>309985000</v>
      </c>
      <c r="O9" s="141">
        <f t="shared" ca="1" si="11"/>
        <v>351769441</v>
      </c>
      <c r="P9" s="141">
        <f t="shared" ca="1" si="11"/>
        <v>197857999.68893749</v>
      </c>
      <c r="Q9" s="141">
        <f t="shared" ca="1" si="11"/>
        <v>114219000</v>
      </c>
      <c r="R9" s="141">
        <f t="shared" ca="1" si="11"/>
        <v>83135000</v>
      </c>
      <c r="S9" s="141">
        <f t="shared" ca="1" si="11"/>
        <v>25385000</v>
      </c>
      <c r="T9" s="141">
        <f t="shared" ca="1" si="11"/>
        <v>22584000</v>
      </c>
      <c r="U9" s="141">
        <f t="shared" si="11"/>
        <v>0</v>
      </c>
      <c r="V9" s="141">
        <f t="shared" si="11"/>
        <v>0</v>
      </c>
      <c r="W9" s="141">
        <f t="shared" si="11"/>
        <v>0</v>
      </c>
      <c r="X9" s="141">
        <f t="shared" si="11"/>
        <v>0</v>
      </c>
      <c r="Y9" s="141">
        <f t="shared" si="11"/>
        <v>0</v>
      </c>
      <c r="Z9" s="141">
        <f t="shared" si="11"/>
        <v>0</v>
      </c>
      <c r="AA9" s="141">
        <f t="shared" si="11"/>
        <v>0</v>
      </c>
      <c r="AB9" s="141">
        <f t="shared" si="11"/>
        <v>0</v>
      </c>
      <c r="AC9" s="141">
        <f t="shared" si="11"/>
        <v>0</v>
      </c>
      <c r="AD9" s="141">
        <f t="shared" si="11"/>
        <v>0</v>
      </c>
      <c r="AE9" s="141">
        <f t="shared" si="11"/>
        <v>0</v>
      </c>
      <c r="AF9" s="141">
        <f t="shared" si="11"/>
        <v>0</v>
      </c>
      <c r="AG9" s="141">
        <f t="shared" si="11"/>
        <v>0</v>
      </c>
      <c r="AH9" s="141">
        <f t="shared" si="11"/>
        <v>0</v>
      </c>
      <c r="AI9" s="141">
        <f t="shared" si="11"/>
        <v>0</v>
      </c>
      <c r="AJ9" s="141">
        <f t="shared" si="11"/>
        <v>0</v>
      </c>
      <c r="AK9" s="141">
        <f t="shared" si="11"/>
        <v>0</v>
      </c>
      <c r="AL9" s="141">
        <f t="shared" si="11"/>
        <v>0</v>
      </c>
      <c r="AM9" s="141">
        <f t="shared" si="11"/>
        <v>0</v>
      </c>
      <c r="AN9" s="141">
        <f t="shared" ref="AN9:BS9" si="12">AN10+AN50+AN90-AN8</f>
        <v>0</v>
      </c>
      <c r="AO9" s="141">
        <f t="shared" si="12"/>
        <v>0</v>
      </c>
      <c r="AP9" s="141">
        <f t="shared" si="12"/>
        <v>0</v>
      </c>
      <c r="AQ9" s="141">
        <f t="shared" si="12"/>
        <v>0</v>
      </c>
      <c r="AR9" s="141">
        <f t="shared" si="12"/>
        <v>0</v>
      </c>
      <c r="AS9" s="141">
        <f t="shared" si="12"/>
        <v>0</v>
      </c>
      <c r="AT9" s="141">
        <f t="shared" si="12"/>
        <v>0</v>
      </c>
      <c r="AU9" s="141">
        <f t="shared" si="12"/>
        <v>0</v>
      </c>
      <c r="AV9" s="141">
        <f t="shared" si="12"/>
        <v>0</v>
      </c>
      <c r="AW9" s="141">
        <f t="shared" si="12"/>
        <v>0</v>
      </c>
      <c r="AX9" s="141">
        <f t="shared" si="12"/>
        <v>0</v>
      </c>
      <c r="AY9" s="141">
        <f t="shared" si="12"/>
        <v>0</v>
      </c>
      <c r="AZ9" s="141">
        <f t="shared" si="12"/>
        <v>0</v>
      </c>
      <c r="BA9" s="141">
        <f t="shared" si="12"/>
        <v>0</v>
      </c>
      <c r="BB9" s="141">
        <f t="shared" si="12"/>
        <v>0</v>
      </c>
      <c r="BC9" s="141">
        <f t="shared" si="12"/>
        <v>0</v>
      </c>
      <c r="BD9" s="141">
        <f t="shared" si="12"/>
        <v>0</v>
      </c>
      <c r="BE9" s="141">
        <f t="shared" si="12"/>
        <v>0</v>
      </c>
      <c r="BF9" s="141">
        <f t="shared" si="12"/>
        <v>0</v>
      </c>
      <c r="BG9" s="141">
        <f t="shared" si="12"/>
        <v>0</v>
      </c>
      <c r="BH9" s="141">
        <f t="shared" si="12"/>
        <v>0</v>
      </c>
      <c r="BI9" s="141">
        <f t="shared" si="12"/>
        <v>0</v>
      </c>
      <c r="BJ9" s="141">
        <f t="shared" si="12"/>
        <v>0</v>
      </c>
      <c r="BK9" s="141">
        <f t="shared" si="12"/>
        <v>0</v>
      </c>
      <c r="BL9" s="141">
        <f t="shared" si="12"/>
        <v>0</v>
      </c>
      <c r="BM9" s="141">
        <f t="shared" si="12"/>
        <v>0</v>
      </c>
      <c r="BN9" s="141">
        <f t="shared" si="12"/>
        <v>0</v>
      </c>
      <c r="BO9" s="141">
        <f t="shared" si="12"/>
        <v>0</v>
      </c>
      <c r="BP9" s="141">
        <f t="shared" si="12"/>
        <v>0</v>
      </c>
      <c r="BQ9" s="141">
        <f t="shared" si="12"/>
        <v>0</v>
      </c>
      <c r="BR9" s="141">
        <f t="shared" si="12"/>
        <v>0</v>
      </c>
      <c r="BS9" s="141">
        <f t="shared" si="12"/>
        <v>0</v>
      </c>
      <c r="BT9" s="141">
        <f t="shared" ref="BT9:CY9" si="13">BT10+BT50+BT90-BT8</f>
        <v>0</v>
      </c>
      <c r="BU9" s="141">
        <f t="shared" si="13"/>
        <v>0</v>
      </c>
      <c r="BV9" s="141">
        <f t="shared" si="13"/>
        <v>0</v>
      </c>
      <c r="BW9" s="141">
        <f t="shared" si="13"/>
        <v>0</v>
      </c>
      <c r="BX9" s="141">
        <f t="shared" si="13"/>
        <v>0</v>
      </c>
      <c r="BY9" s="141">
        <f t="shared" si="13"/>
        <v>0</v>
      </c>
      <c r="BZ9" s="141">
        <f t="shared" si="13"/>
        <v>0</v>
      </c>
      <c r="CA9" s="141">
        <f t="shared" si="13"/>
        <v>0</v>
      </c>
      <c r="CB9" s="141">
        <f t="shared" si="13"/>
        <v>0</v>
      </c>
      <c r="CC9" s="141">
        <f t="shared" si="13"/>
        <v>0</v>
      </c>
      <c r="CD9" s="141">
        <f t="shared" si="13"/>
        <v>0</v>
      </c>
      <c r="CE9" s="141">
        <f t="shared" si="13"/>
        <v>0</v>
      </c>
      <c r="CF9" s="141">
        <f t="shared" si="13"/>
        <v>0</v>
      </c>
      <c r="CG9" s="141">
        <f t="shared" si="13"/>
        <v>0</v>
      </c>
      <c r="CH9" s="141">
        <f t="shared" si="13"/>
        <v>0</v>
      </c>
      <c r="CI9" s="141">
        <f t="shared" si="13"/>
        <v>0</v>
      </c>
      <c r="CJ9" s="141">
        <f t="shared" si="13"/>
        <v>0</v>
      </c>
      <c r="CK9" s="141">
        <f t="shared" si="13"/>
        <v>0</v>
      </c>
      <c r="CL9" s="141">
        <f t="shared" si="13"/>
        <v>0</v>
      </c>
      <c r="CM9" s="141">
        <f t="shared" si="13"/>
        <v>0</v>
      </c>
      <c r="CN9" s="141">
        <f t="shared" si="13"/>
        <v>0</v>
      </c>
      <c r="CO9" s="141">
        <f t="shared" si="13"/>
        <v>0</v>
      </c>
      <c r="CP9" s="141">
        <f t="shared" si="13"/>
        <v>0</v>
      </c>
      <c r="CQ9" s="141">
        <f t="shared" si="13"/>
        <v>0</v>
      </c>
      <c r="CR9" s="141">
        <f t="shared" si="13"/>
        <v>0</v>
      </c>
      <c r="CS9" s="141">
        <f t="shared" si="13"/>
        <v>0</v>
      </c>
      <c r="CT9" s="141">
        <f t="shared" si="13"/>
        <v>0</v>
      </c>
      <c r="CU9" s="141">
        <f t="shared" si="13"/>
        <v>0</v>
      </c>
      <c r="CV9" s="141">
        <f t="shared" si="13"/>
        <v>0</v>
      </c>
      <c r="CW9" s="141">
        <f t="shared" si="13"/>
        <v>0</v>
      </c>
      <c r="CX9" s="141">
        <f t="shared" si="13"/>
        <v>0</v>
      </c>
      <c r="CY9" s="141">
        <f t="shared" si="13"/>
        <v>0</v>
      </c>
      <c r="CZ9" s="141">
        <f t="shared" ref="CZ9:DC9" si="14">CZ10+CZ50+CZ90-CZ8</f>
        <v>0</v>
      </c>
      <c r="DA9" s="141">
        <f t="shared" si="14"/>
        <v>0</v>
      </c>
      <c r="DB9" s="141">
        <f t="shared" si="14"/>
        <v>0</v>
      </c>
      <c r="DC9" s="141">
        <f t="shared" si="14"/>
        <v>0</v>
      </c>
      <c r="DE9" s="24"/>
      <c r="DF9" s="24">
        <f t="shared" ca="1" si="10"/>
        <v>12</v>
      </c>
    </row>
    <row r="10" spans="1:113" ht="15" customHeight="1">
      <c r="B10" s="160" t="s">
        <v>154</v>
      </c>
      <c r="C10" s="170" t="s">
        <v>155</v>
      </c>
      <c r="D10" s="172"/>
      <c r="E10" s="172"/>
      <c r="F10" s="173">
        <f>F11+F24+F37</f>
        <v>0</v>
      </c>
      <c r="G10" s="171">
        <f>SUMIF($H$5:$DC$5,"&lt;="&amp;PAL,$H10:$DC10)</f>
        <v>0</v>
      </c>
      <c r="H10" s="173">
        <f>H11+H24+H37</f>
        <v>0</v>
      </c>
      <c r="I10" s="173">
        <f t="shared" ref="I10:BT10" si="15">I11+I24+I37</f>
        <v>0</v>
      </c>
      <c r="J10" s="173">
        <f t="shared" si="15"/>
        <v>0</v>
      </c>
      <c r="K10" s="173">
        <f t="shared" si="15"/>
        <v>0</v>
      </c>
      <c r="L10" s="173">
        <f t="shared" si="15"/>
        <v>0</v>
      </c>
      <c r="M10" s="173">
        <f t="shared" si="15"/>
        <v>0</v>
      </c>
      <c r="N10" s="173">
        <f t="shared" si="15"/>
        <v>0</v>
      </c>
      <c r="O10" s="173">
        <f t="shared" si="15"/>
        <v>0</v>
      </c>
      <c r="P10" s="173">
        <f t="shared" si="15"/>
        <v>0</v>
      </c>
      <c r="Q10" s="173">
        <f t="shared" si="15"/>
        <v>0</v>
      </c>
      <c r="R10" s="173">
        <f t="shared" si="15"/>
        <v>0</v>
      </c>
      <c r="S10" s="173">
        <f t="shared" si="15"/>
        <v>0</v>
      </c>
      <c r="T10" s="173">
        <f t="shared" si="15"/>
        <v>0</v>
      </c>
      <c r="U10" s="173">
        <f t="shared" si="15"/>
        <v>0</v>
      </c>
      <c r="V10" s="173">
        <f t="shared" si="15"/>
        <v>0</v>
      </c>
      <c r="W10" s="173">
        <f t="shared" si="15"/>
        <v>0</v>
      </c>
      <c r="X10" s="173">
        <f t="shared" si="15"/>
        <v>0</v>
      </c>
      <c r="Y10" s="173">
        <f t="shared" si="15"/>
        <v>0</v>
      </c>
      <c r="Z10" s="173">
        <f t="shared" si="15"/>
        <v>0</v>
      </c>
      <c r="AA10" s="173">
        <f t="shared" si="15"/>
        <v>0</v>
      </c>
      <c r="AB10" s="173">
        <f t="shared" si="15"/>
        <v>0</v>
      </c>
      <c r="AC10" s="173">
        <f t="shared" si="15"/>
        <v>0</v>
      </c>
      <c r="AD10" s="173">
        <f t="shared" si="15"/>
        <v>0</v>
      </c>
      <c r="AE10" s="173">
        <f t="shared" si="15"/>
        <v>0</v>
      </c>
      <c r="AF10" s="173">
        <f t="shared" si="15"/>
        <v>0</v>
      </c>
      <c r="AG10" s="173">
        <f t="shared" si="15"/>
        <v>0</v>
      </c>
      <c r="AH10" s="173">
        <f t="shared" si="15"/>
        <v>0</v>
      </c>
      <c r="AI10" s="173">
        <f t="shared" si="15"/>
        <v>0</v>
      </c>
      <c r="AJ10" s="173">
        <f t="shared" si="15"/>
        <v>0</v>
      </c>
      <c r="AK10" s="173">
        <f t="shared" si="15"/>
        <v>0</v>
      </c>
      <c r="AL10" s="173">
        <f t="shared" si="15"/>
        <v>0</v>
      </c>
      <c r="AM10" s="173">
        <f t="shared" si="15"/>
        <v>0</v>
      </c>
      <c r="AN10" s="173">
        <f t="shared" si="15"/>
        <v>0</v>
      </c>
      <c r="AO10" s="173">
        <f t="shared" si="15"/>
        <v>0</v>
      </c>
      <c r="AP10" s="173">
        <f t="shared" si="15"/>
        <v>0</v>
      </c>
      <c r="AQ10" s="173">
        <f t="shared" si="15"/>
        <v>0</v>
      </c>
      <c r="AR10" s="173">
        <f t="shared" si="15"/>
        <v>0</v>
      </c>
      <c r="AS10" s="173">
        <f t="shared" si="15"/>
        <v>0</v>
      </c>
      <c r="AT10" s="173">
        <f t="shared" si="15"/>
        <v>0</v>
      </c>
      <c r="AU10" s="173">
        <f t="shared" si="15"/>
        <v>0</v>
      </c>
      <c r="AV10" s="173">
        <f t="shared" si="15"/>
        <v>0</v>
      </c>
      <c r="AW10" s="173">
        <f t="shared" si="15"/>
        <v>0</v>
      </c>
      <c r="AX10" s="173">
        <f t="shared" si="15"/>
        <v>0</v>
      </c>
      <c r="AY10" s="173">
        <f t="shared" si="15"/>
        <v>0</v>
      </c>
      <c r="AZ10" s="173">
        <f t="shared" si="15"/>
        <v>0</v>
      </c>
      <c r="BA10" s="173">
        <f t="shared" si="15"/>
        <v>0</v>
      </c>
      <c r="BB10" s="173">
        <f t="shared" si="15"/>
        <v>0</v>
      </c>
      <c r="BC10" s="173">
        <f t="shared" si="15"/>
        <v>0</v>
      </c>
      <c r="BD10" s="173">
        <f t="shared" si="15"/>
        <v>0</v>
      </c>
      <c r="BE10" s="173">
        <f t="shared" si="15"/>
        <v>0</v>
      </c>
      <c r="BF10" s="173">
        <f t="shared" si="15"/>
        <v>0</v>
      </c>
      <c r="BG10" s="173">
        <f t="shared" si="15"/>
        <v>0</v>
      </c>
      <c r="BH10" s="173">
        <f t="shared" si="15"/>
        <v>0</v>
      </c>
      <c r="BI10" s="173">
        <f t="shared" si="15"/>
        <v>0</v>
      </c>
      <c r="BJ10" s="173">
        <f t="shared" si="15"/>
        <v>0</v>
      </c>
      <c r="BK10" s="173">
        <f t="shared" si="15"/>
        <v>0</v>
      </c>
      <c r="BL10" s="173">
        <f t="shared" si="15"/>
        <v>0</v>
      </c>
      <c r="BM10" s="173">
        <f t="shared" si="15"/>
        <v>0</v>
      </c>
      <c r="BN10" s="173">
        <f t="shared" si="15"/>
        <v>0</v>
      </c>
      <c r="BO10" s="173">
        <f t="shared" si="15"/>
        <v>0</v>
      </c>
      <c r="BP10" s="173">
        <f t="shared" si="15"/>
        <v>0</v>
      </c>
      <c r="BQ10" s="173">
        <f t="shared" si="15"/>
        <v>0</v>
      </c>
      <c r="BR10" s="173">
        <f t="shared" si="15"/>
        <v>0</v>
      </c>
      <c r="BS10" s="173">
        <f t="shared" si="15"/>
        <v>0</v>
      </c>
      <c r="BT10" s="173">
        <f t="shared" si="15"/>
        <v>0</v>
      </c>
      <c r="BU10" s="173">
        <f t="shared" ref="BU10:DC10" si="16">BU11+BU24+BU37</f>
        <v>0</v>
      </c>
      <c r="BV10" s="173">
        <f t="shared" si="16"/>
        <v>0</v>
      </c>
      <c r="BW10" s="173">
        <f t="shared" si="16"/>
        <v>0</v>
      </c>
      <c r="BX10" s="173">
        <f t="shared" si="16"/>
        <v>0</v>
      </c>
      <c r="BY10" s="173">
        <f t="shared" si="16"/>
        <v>0</v>
      </c>
      <c r="BZ10" s="173">
        <f t="shared" si="16"/>
        <v>0</v>
      </c>
      <c r="CA10" s="173">
        <f t="shared" si="16"/>
        <v>0</v>
      </c>
      <c r="CB10" s="173">
        <f t="shared" si="16"/>
        <v>0</v>
      </c>
      <c r="CC10" s="173">
        <f t="shared" si="16"/>
        <v>0</v>
      </c>
      <c r="CD10" s="173">
        <f t="shared" si="16"/>
        <v>0</v>
      </c>
      <c r="CE10" s="173">
        <f t="shared" si="16"/>
        <v>0</v>
      </c>
      <c r="CF10" s="173">
        <f t="shared" si="16"/>
        <v>0</v>
      </c>
      <c r="CG10" s="173">
        <f t="shared" si="16"/>
        <v>0</v>
      </c>
      <c r="CH10" s="173">
        <f t="shared" si="16"/>
        <v>0</v>
      </c>
      <c r="CI10" s="173">
        <f t="shared" si="16"/>
        <v>0</v>
      </c>
      <c r="CJ10" s="173">
        <f t="shared" si="16"/>
        <v>0</v>
      </c>
      <c r="CK10" s="173">
        <f t="shared" si="16"/>
        <v>0</v>
      </c>
      <c r="CL10" s="173">
        <f t="shared" si="16"/>
        <v>0</v>
      </c>
      <c r="CM10" s="173">
        <f t="shared" si="16"/>
        <v>0</v>
      </c>
      <c r="CN10" s="173">
        <f t="shared" si="16"/>
        <v>0</v>
      </c>
      <c r="CO10" s="173">
        <f t="shared" si="16"/>
        <v>0</v>
      </c>
      <c r="CP10" s="173">
        <f t="shared" si="16"/>
        <v>0</v>
      </c>
      <c r="CQ10" s="173">
        <f t="shared" si="16"/>
        <v>0</v>
      </c>
      <c r="CR10" s="173">
        <f t="shared" si="16"/>
        <v>0</v>
      </c>
      <c r="CS10" s="173">
        <f t="shared" si="16"/>
        <v>0</v>
      </c>
      <c r="CT10" s="173">
        <f t="shared" si="16"/>
        <v>0</v>
      </c>
      <c r="CU10" s="173">
        <f t="shared" si="16"/>
        <v>0</v>
      </c>
      <c r="CV10" s="173">
        <f t="shared" si="16"/>
        <v>0</v>
      </c>
      <c r="CW10" s="173">
        <f t="shared" si="16"/>
        <v>0</v>
      </c>
      <c r="CX10" s="173">
        <f t="shared" si="16"/>
        <v>0</v>
      </c>
      <c r="CY10" s="173">
        <f t="shared" si="16"/>
        <v>0</v>
      </c>
      <c r="CZ10" s="173">
        <f t="shared" si="16"/>
        <v>0</v>
      </c>
      <c r="DA10" s="173">
        <f t="shared" si="16"/>
        <v>0</v>
      </c>
      <c r="DB10" s="173">
        <f t="shared" si="16"/>
        <v>0</v>
      </c>
      <c r="DC10" s="173">
        <f t="shared" si="16"/>
        <v>0</v>
      </c>
      <c r="DE10" s="24"/>
      <c r="DF10" s="24">
        <f t="shared" si="10"/>
        <v>0</v>
      </c>
    </row>
    <row r="11" spans="1:113" ht="15" customHeight="1">
      <c r="B11" s="160" t="s">
        <v>156</v>
      </c>
      <c r="C11" s="170" t="s">
        <v>157</v>
      </c>
      <c r="D11" s="172"/>
      <c r="E11" s="172"/>
      <c r="F11" s="173">
        <f>SUM(F12:F22)</f>
        <v>0</v>
      </c>
      <c r="G11" s="171">
        <f>SUMIF($H$5:$DC$5,"&lt;="&amp;PAL,$H11:$DC11)</f>
        <v>0</v>
      </c>
      <c r="H11" s="173">
        <f>SUM(H12:H22)</f>
        <v>0</v>
      </c>
      <c r="I11" s="173">
        <f t="shared" ref="I11:BT11" si="17">SUM(I12:I22)</f>
        <v>0</v>
      </c>
      <c r="J11" s="173">
        <f t="shared" si="17"/>
        <v>0</v>
      </c>
      <c r="K11" s="173">
        <f>SUM(K12:K22)</f>
        <v>0</v>
      </c>
      <c r="L11" s="173">
        <f t="shared" si="17"/>
        <v>0</v>
      </c>
      <c r="M11" s="173">
        <f t="shared" si="17"/>
        <v>0</v>
      </c>
      <c r="N11" s="173">
        <f t="shared" si="17"/>
        <v>0</v>
      </c>
      <c r="O11" s="173">
        <f t="shared" si="17"/>
        <v>0</v>
      </c>
      <c r="P11" s="173">
        <f t="shared" si="17"/>
        <v>0</v>
      </c>
      <c r="Q11" s="173">
        <f t="shared" si="17"/>
        <v>0</v>
      </c>
      <c r="R11" s="173">
        <f t="shared" si="17"/>
        <v>0</v>
      </c>
      <c r="S11" s="173">
        <f t="shared" si="17"/>
        <v>0</v>
      </c>
      <c r="T11" s="173">
        <f t="shared" si="17"/>
        <v>0</v>
      </c>
      <c r="U11" s="173">
        <f t="shared" si="17"/>
        <v>0</v>
      </c>
      <c r="V11" s="173">
        <f t="shared" si="17"/>
        <v>0</v>
      </c>
      <c r="W11" s="173">
        <f t="shared" si="17"/>
        <v>0</v>
      </c>
      <c r="X11" s="173">
        <f t="shared" si="17"/>
        <v>0</v>
      </c>
      <c r="Y11" s="173">
        <f t="shared" si="17"/>
        <v>0</v>
      </c>
      <c r="Z11" s="173">
        <f t="shared" si="17"/>
        <v>0</v>
      </c>
      <c r="AA11" s="173">
        <f t="shared" si="17"/>
        <v>0</v>
      </c>
      <c r="AB11" s="173">
        <f t="shared" si="17"/>
        <v>0</v>
      </c>
      <c r="AC11" s="173">
        <f t="shared" si="17"/>
        <v>0</v>
      </c>
      <c r="AD11" s="173">
        <f t="shared" si="17"/>
        <v>0</v>
      </c>
      <c r="AE11" s="173">
        <f t="shared" si="17"/>
        <v>0</v>
      </c>
      <c r="AF11" s="173">
        <f t="shared" si="17"/>
        <v>0</v>
      </c>
      <c r="AG11" s="173">
        <f t="shared" si="17"/>
        <v>0</v>
      </c>
      <c r="AH11" s="173">
        <f t="shared" si="17"/>
        <v>0</v>
      </c>
      <c r="AI11" s="173">
        <f t="shared" si="17"/>
        <v>0</v>
      </c>
      <c r="AJ11" s="173">
        <f t="shared" si="17"/>
        <v>0</v>
      </c>
      <c r="AK11" s="173">
        <f t="shared" si="17"/>
        <v>0</v>
      </c>
      <c r="AL11" s="173">
        <f t="shared" si="17"/>
        <v>0</v>
      </c>
      <c r="AM11" s="173">
        <f t="shared" si="17"/>
        <v>0</v>
      </c>
      <c r="AN11" s="173">
        <f t="shared" si="17"/>
        <v>0</v>
      </c>
      <c r="AO11" s="173">
        <f t="shared" si="17"/>
        <v>0</v>
      </c>
      <c r="AP11" s="173">
        <f t="shared" si="17"/>
        <v>0</v>
      </c>
      <c r="AQ11" s="173">
        <f t="shared" si="17"/>
        <v>0</v>
      </c>
      <c r="AR11" s="173">
        <f t="shared" si="17"/>
        <v>0</v>
      </c>
      <c r="AS11" s="173">
        <f t="shared" si="17"/>
        <v>0</v>
      </c>
      <c r="AT11" s="173">
        <f t="shared" si="17"/>
        <v>0</v>
      </c>
      <c r="AU11" s="173">
        <f t="shared" si="17"/>
        <v>0</v>
      </c>
      <c r="AV11" s="173">
        <f t="shared" si="17"/>
        <v>0</v>
      </c>
      <c r="AW11" s="173">
        <f t="shared" si="17"/>
        <v>0</v>
      </c>
      <c r="AX11" s="173">
        <f t="shared" si="17"/>
        <v>0</v>
      </c>
      <c r="AY11" s="173">
        <f t="shared" si="17"/>
        <v>0</v>
      </c>
      <c r="AZ11" s="173">
        <f t="shared" si="17"/>
        <v>0</v>
      </c>
      <c r="BA11" s="173">
        <f t="shared" si="17"/>
        <v>0</v>
      </c>
      <c r="BB11" s="173">
        <f t="shared" si="17"/>
        <v>0</v>
      </c>
      <c r="BC11" s="173">
        <f t="shared" si="17"/>
        <v>0</v>
      </c>
      <c r="BD11" s="173">
        <f t="shared" si="17"/>
        <v>0</v>
      </c>
      <c r="BE11" s="173">
        <f t="shared" si="17"/>
        <v>0</v>
      </c>
      <c r="BF11" s="173">
        <f t="shared" si="17"/>
        <v>0</v>
      </c>
      <c r="BG11" s="173">
        <f t="shared" si="17"/>
        <v>0</v>
      </c>
      <c r="BH11" s="173">
        <f t="shared" si="17"/>
        <v>0</v>
      </c>
      <c r="BI11" s="173">
        <f t="shared" si="17"/>
        <v>0</v>
      </c>
      <c r="BJ11" s="173">
        <f t="shared" si="17"/>
        <v>0</v>
      </c>
      <c r="BK11" s="173">
        <f t="shared" si="17"/>
        <v>0</v>
      </c>
      <c r="BL11" s="173">
        <f t="shared" si="17"/>
        <v>0</v>
      </c>
      <c r="BM11" s="173">
        <f t="shared" si="17"/>
        <v>0</v>
      </c>
      <c r="BN11" s="173">
        <f t="shared" si="17"/>
        <v>0</v>
      </c>
      <c r="BO11" s="173">
        <f t="shared" si="17"/>
        <v>0</v>
      </c>
      <c r="BP11" s="173">
        <f t="shared" si="17"/>
        <v>0</v>
      </c>
      <c r="BQ11" s="173">
        <f t="shared" si="17"/>
        <v>0</v>
      </c>
      <c r="BR11" s="173">
        <f t="shared" si="17"/>
        <v>0</v>
      </c>
      <c r="BS11" s="173">
        <f t="shared" si="17"/>
        <v>0</v>
      </c>
      <c r="BT11" s="173">
        <f t="shared" si="17"/>
        <v>0</v>
      </c>
      <c r="BU11" s="173">
        <f t="shared" ref="BU11:DB11" si="18">SUM(BU12:BU22)</f>
        <v>0</v>
      </c>
      <c r="BV11" s="173">
        <f t="shared" si="18"/>
        <v>0</v>
      </c>
      <c r="BW11" s="173">
        <f t="shared" si="18"/>
        <v>0</v>
      </c>
      <c r="BX11" s="173">
        <f t="shared" si="18"/>
        <v>0</v>
      </c>
      <c r="BY11" s="173">
        <f t="shared" si="18"/>
        <v>0</v>
      </c>
      <c r="BZ11" s="173">
        <f t="shared" si="18"/>
        <v>0</v>
      </c>
      <c r="CA11" s="173">
        <f t="shared" si="18"/>
        <v>0</v>
      </c>
      <c r="CB11" s="173">
        <f t="shared" si="18"/>
        <v>0</v>
      </c>
      <c r="CC11" s="173">
        <f t="shared" si="18"/>
        <v>0</v>
      </c>
      <c r="CD11" s="173">
        <f t="shared" si="18"/>
        <v>0</v>
      </c>
      <c r="CE11" s="173">
        <f t="shared" si="18"/>
        <v>0</v>
      </c>
      <c r="CF11" s="173">
        <f t="shared" si="18"/>
        <v>0</v>
      </c>
      <c r="CG11" s="173">
        <f t="shared" si="18"/>
        <v>0</v>
      </c>
      <c r="CH11" s="173">
        <f t="shared" si="18"/>
        <v>0</v>
      </c>
      <c r="CI11" s="173">
        <f t="shared" si="18"/>
        <v>0</v>
      </c>
      <c r="CJ11" s="173">
        <f t="shared" si="18"/>
        <v>0</v>
      </c>
      <c r="CK11" s="173">
        <f t="shared" si="18"/>
        <v>0</v>
      </c>
      <c r="CL11" s="173">
        <f t="shared" si="18"/>
        <v>0</v>
      </c>
      <c r="CM11" s="173">
        <f t="shared" si="18"/>
        <v>0</v>
      </c>
      <c r="CN11" s="173">
        <f t="shared" si="18"/>
        <v>0</v>
      </c>
      <c r="CO11" s="173">
        <f t="shared" si="18"/>
        <v>0</v>
      </c>
      <c r="CP11" s="173">
        <f t="shared" si="18"/>
        <v>0</v>
      </c>
      <c r="CQ11" s="173">
        <f t="shared" si="18"/>
        <v>0</v>
      </c>
      <c r="CR11" s="173">
        <f t="shared" si="18"/>
        <v>0</v>
      </c>
      <c r="CS11" s="173">
        <f t="shared" si="18"/>
        <v>0</v>
      </c>
      <c r="CT11" s="173">
        <f t="shared" si="18"/>
        <v>0</v>
      </c>
      <c r="CU11" s="173">
        <f t="shared" si="18"/>
        <v>0</v>
      </c>
      <c r="CV11" s="173">
        <f t="shared" si="18"/>
        <v>0</v>
      </c>
      <c r="CW11" s="173">
        <f t="shared" si="18"/>
        <v>0</v>
      </c>
      <c r="CX11" s="173">
        <f t="shared" si="18"/>
        <v>0</v>
      </c>
      <c r="CY11" s="173">
        <f t="shared" si="18"/>
        <v>0</v>
      </c>
      <c r="CZ11" s="173">
        <f t="shared" si="18"/>
        <v>0</v>
      </c>
      <c r="DA11" s="173">
        <f t="shared" si="18"/>
        <v>0</v>
      </c>
      <c r="DB11" s="173">
        <f t="shared" si="18"/>
        <v>0</v>
      </c>
      <c r="DC11" s="173">
        <f>SUM(DC12:DC22)</f>
        <v>0</v>
      </c>
      <c r="DE11" s="24"/>
      <c r="DF11" s="24">
        <f t="shared" si="10"/>
        <v>0</v>
      </c>
    </row>
    <row r="12" spans="1:113" ht="28.8">
      <c r="A12" s="68">
        <v>0</v>
      </c>
      <c r="B12" s="160" t="str">
        <f>$B$11&amp;"1."</f>
        <v>D.1.1.</v>
      </c>
      <c r="C12" s="174" t="str">
        <f>Veiklos_saltiniai!B2</f>
        <v>Teisinės aplinkos elektros energijos iš atsinaujinančių išteklių gamybos, perdavimo ir vartojimo skatinimui gerinimas</v>
      </c>
      <c r="D12" s="175"/>
      <c r="E12" s="176">
        <v>0.21</v>
      </c>
      <c r="F12" s="171">
        <f>H12+NPV(FD,I12:INDEX(I12:DC12,PAL))</f>
        <v>0</v>
      </c>
      <c r="G12" s="171">
        <f>SUMIF($H$5:$DC$5,"&lt;="&amp;PAL,$H12:$DC12)</f>
        <v>0</v>
      </c>
      <c r="H12" s="300">
        <v>0</v>
      </c>
      <c r="I12" s="300">
        <v>0</v>
      </c>
      <c r="J12" s="300">
        <v>0</v>
      </c>
      <c r="K12" s="300">
        <v>0</v>
      </c>
      <c r="L12" s="300">
        <v>0</v>
      </c>
      <c r="M12" s="300">
        <v>0</v>
      </c>
      <c r="N12" s="300">
        <v>0</v>
      </c>
      <c r="O12" s="300">
        <v>0</v>
      </c>
      <c r="P12" s="300">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0</v>
      </c>
      <c r="BH12" s="177">
        <v>0</v>
      </c>
      <c r="BI12" s="177">
        <v>0</v>
      </c>
      <c r="BJ12" s="177">
        <v>0</v>
      </c>
      <c r="BK12" s="177">
        <v>0</v>
      </c>
      <c r="BL12" s="177">
        <v>0</v>
      </c>
      <c r="BM12" s="177">
        <v>0</v>
      </c>
      <c r="BN12" s="177">
        <v>0</v>
      </c>
      <c r="BO12" s="177">
        <v>0</v>
      </c>
      <c r="BP12" s="177">
        <v>0</v>
      </c>
      <c r="BQ12" s="177">
        <v>0</v>
      </c>
      <c r="BR12" s="177">
        <v>0</v>
      </c>
      <c r="BS12" s="177">
        <v>0</v>
      </c>
      <c r="BT12" s="177">
        <v>0</v>
      </c>
      <c r="BU12" s="177">
        <v>0</v>
      </c>
      <c r="BV12" s="177">
        <v>0</v>
      </c>
      <c r="BW12" s="177">
        <v>0</v>
      </c>
      <c r="BX12" s="177">
        <v>0</v>
      </c>
      <c r="BY12" s="177">
        <v>0</v>
      </c>
      <c r="BZ12" s="177">
        <v>0</v>
      </c>
      <c r="CA12" s="177">
        <v>0</v>
      </c>
      <c r="CB12" s="177">
        <v>0</v>
      </c>
      <c r="CC12" s="177">
        <v>0</v>
      </c>
      <c r="CD12" s="177">
        <v>0</v>
      </c>
      <c r="CE12" s="177">
        <v>0</v>
      </c>
      <c r="CF12" s="177">
        <v>0</v>
      </c>
      <c r="CG12" s="177">
        <v>0</v>
      </c>
      <c r="CH12" s="177">
        <v>0</v>
      </c>
      <c r="CI12" s="177">
        <v>0</v>
      </c>
      <c r="CJ12" s="177">
        <v>0</v>
      </c>
      <c r="CK12" s="177">
        <v>0</v>
      </c>
      <c r="CL12" s="177">
        <v>0</v>
      </c>
      <c r="CM12" s="177">
        <v>0</v>
      </c>
      <c r="CN12" s="177">
        <v>0</v>
      </c>
      <c r="CO12" s="177">
        <v>0</v>
      </c>
      <c r="CP12" s="177">
        <v>0</v>
      </c>
      <c r="CQ12" s="177">
        <v>0</v>
      </c>
      <c r="CR12" s="177">
        <v>0</v>
      </c>
      <c r="CS12" s="177">
        <v>0</v>
      </c>
      <c r="CT12" s="177">
        <v>0</v>
      </c>
      <c r="CU12" s="177">
        <v>0</v>
      </c>
      <c r="CV12" s="177">
        <v>0</v>
      </c>
      <c r="CW12" s="177">
        <v>0</v>
      </c>
      <c r="CX12" s="177">
        <v>0</v>
      </c>
      <c r="CY12" s="177">
        <v>0</v>
      </c>
      <c r="CZ12" s="177">
        <v>0</v>
      </c>
      <c r="DA12" s="177">
        <v>0</v>
      </c>
      <c r="DB12" s="177">
        <v>0</v>
      </c>
      <c r="DC12" s="177">
        <v>0</v>
      </c>
      <c r="DE12" s="24">
        <f>COUNTBLANK($H12:$DC12)</f>
        <v>0</v>
      </c>
      <c r="DF12" s="24">
        <f>COUNTIF($H12:$DC12,"&lt;&gt;0")</f>
        <v>0</v>
      </c>
      <c r="DG12">
        <f t="shared" ref="DG12:DG23" si="19">IF(ISNUMBER(E12),E12*100,0)</f>
        <v>21</v>
      </c>
      <c r="DH12">
        <v>0</v>
      </c>
    </row>
    <row r="13" spans="1:113" ht="28.8">
      <c r="A13" s="68">
        <v>1</v>
      </c>
      <c r="B13" s="160" t="str">
        <f>$B$11&amp;"2."</f>
        <v>D.1.2.</v>
      </c>
      <c r="C13" s="174" t="str">
        <f>Veiklos_saltiniai!B13</f>
        <v>Viešųjų pirkimų įsigyti paslaugas parengiamiesiems darbams jūrinių vėjo elektrinių plėtrai vykdymas</v>
      </c>
      <c r="D13" s="175"/>
      <c r="E13" s="176">
        <v>0.21</v>
      </c>
      <c r="F13" s="171">
        <f>H13+NPV(FD,I13:INDEX(I13:DC13,PAL))</f>
        <v>0</v>
      </c>
      <c r="G13" s="171">
        <f>SUMIF($H$5:$DC$5,"&lt;="&amp;PAL,$H13:$DC13)</f>
        <v>0</v>
      </c>
      <c r="H13" s="300">
        <v>0</v>
      </c>
      <c r="I13" s="300">
        <v>0</v>
      </c>
      <c r="J13" s="300">
        <v>0</v>
      </c>
      <c r="K13" s="300">
        <v>0</v>
      </c>
      <c r="L13" s="300">
        <v>0</v>
      </c>
      <c r="M13" s="300">
        <v>0</v>
      </c>
      <c r="N13" s="300">
        <v>0</v>
      </c>
      <c r="O13" s="300">
        <v>0</v>
      </c>
      <c r="P13" s="300">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177">
        <v>0</v>
      </c>
      <c r="AV13" s="177">
        <v>0</v>
      </c>
      <c r="AW13" s="177">
        <v>0</v>
      </c>
      <c r="AX13" s="177">
        <v>0</v>
      </c>
      <c r="AY13" s="177">
        <v>0</v>
      </c>
      <c r="AZ13" s="177">
        <v>0</v>
      </c>
      <c r="BA13" s="177">
        <v>0</v>
      </c>
      <c r="BB13" s="177">
        <v>0</v>
      </c>
      <c r="BC13" s="177">
        <v>0</v>
      </c>
      <c r="BD13" s="177">
        <v>0</v>
      </c>
      <c r="BE13" s="177">
        <v>0</v>
      </c>
      <c r="BF13" s="177">
        <v>0</v>
      </c>
      <c r="BG13" s="177">
        <v>0</v>
      </c>
      <c r="BH13" s="177">
        <v>0</v>
      </c>
      <c r="BI13" s="177">
        <v>0</v>
      </c>
      <c r="BJ13" s="177">
        <v>0</v>
      </c>
      <c r="BK13" s="177">
        <v>0</v>
      </c>
      <c r="BL13" s="177">
        <v>0</v>
      </c>
      <c r="BM13" s="177">
        <v>0</v>
      </c>
      <c r="BN13" s="177">
        <v>0</v>
      </c>
      <c r="BO13" s="177">
        <v>0</v>
      </c>
      <c r="BP13" s="177">
        <v>0</v>
      </c>
      <c r="BQ13" s="177">
        <v>0</v>
      </c>
      <c r="BR13" s="177">
        <v>0</v>
      </c>
      <c r="BS13" s="177">
        <v>0</v>
      </c>
      <c r="BT13" s="177">
        <v>0</v>
      </c>
      <c r="BU13" s="177">
        <v>0</v>
      </c>
      <c r="BV13" s="177">
        <v>0</v>
      </c>
      <c r="BW13" s="177">
        <v>0</v>
      </c>
      <c r="BX13" s="177">
        <v>0</v>
      </c>
      <c r="BY13" s="177">
        <v>0</v>
      </c>
      <c r="BZ13" s="177">
        <v>0</v>
      </c>
      <c r="CA13" s="177">
        <v>0</v>
      </c>
      <c r="CB13" s="177">
        <v>0</v>
      </c>
      <c r="CC13" s="177">
        <v>0</v>
      </c>
      <c r="CD13" s="177">
        <v>0</v>
      </c>
      <c r="CE13" s="177">
        <v>0</v>
      </c>
      <c r="CF13" s="177">
        <v>0</v>
      </c>
      <c r="CG13" s="177">
        <v>0</v>
      </c>
      <c r="CH13" s="177">
        <v>0</v>
      </c>
      <c r="CI13" s="177">
        <v>0</v>
      </c>
      <c r="CJ13" s="177">
        <v>0</v>
      </c>
      <c r="CK13" s="177">
        <v>0</v>
      </c>
      <c r="CL13" s="177">
        <v>0</v>
      </c>
      <c r="CM13" s="177">
        <v>0</v>
      </c>
      <c r="CN13" s="177">
        <v>0</v>
      </c>
      <c r="CO13" s="177">
        <v>0</v>
      </c>
      <c r="CP13" s="177">
        <v>0</v>
      </c>
      <c r="CQ13" s="177">
        <v>0</v>
      </c>
      <c r="CR13" s="177">
        <v>0</v>
      </c>
      <c r="CS13" s="177">
        <v>0</v>
      </c>
      <c r="CT13" s="177">
        <v>0</v>
      </c>
      <c r="CU13" s="177">
        <v>0</v>
      </c>
      <c r="CV13" s="177">
        <v>0</v>
      </c>
      <c r="CW13" s="177">
        <v>0</v>
      </c>
      <c r="CX13" s="177">
        <v>0</v>
      </c>
      <c r="CY13" s="177">
        <v>0</v>
      </c>
      <c r="CZ13" s="177">
        <v>0</v>
      </c>
      <c r="DA13" s="177">
        <v>0</v>
      </c>
      <c r="DB13" s="177">
        <v>0</v>
      </c>
      <c r="DC13" s="177">
        <v>0</v>
      </c>
      <c r="DE13" s="24">
        <f t="shared" ref="DE13:DE21" si="20">COUNTBLANK($H13:$DC13)</f>
        <v>0</v>
      </c>
      <c r="DF13" s="24">
        <f t="shared" ref="DF13:DF88" si="21">COUNTIF($H13:$DC13,"&lt;&gt;0")</f>
        <v>0</v>
      </c>
      <c r="DG13">
        <f t="shared" si="19"/>
        <v>21</v>
      </c>
      <c r="DH13">
        <v>0</v>
      </c>
    </row>
    <row r="14" spans="1:113" ht="28.8">
      <c r="A14" s="68">
        <v>2</v>
      </c>
      <c r="B14" s="160" t="str">
        <f>$B$11&amp;"3."</f>
        <v>D.1.3.</v>
      </c>
      <c r="C14" s="174" t="str">
        <f>Veiklos_saltiniai!B20</f>
        <v>Projektų finansavimo sąlygų aprašo parengimas naujiems elektros energijos gamybos iš AEI pajėgumams kurti</v>
      </c>
      <c r="D14" s="175"/>
      <c r="E14" s="176">
        <v>0.21</v>
      </c>
      <c r="F14" s="171">
        <f>H14+NPV(FD,I14:INDEX(I14:DC14,PAL))</f>
        <v>0</v>
      </c>
      <c r="G14" s="171">
        <f>SUMIF($H$5:$DC$5,"&lt;="&amp;PAL,$H14:$DC14)</f>
        <v>0</v>
      </c>
      <c r="H14" s="300">
        <v>0</v>
      </c>
      <c r="I14" s="300">
        <v>0</v>
      </c>
      <c r="J14" s="300">
        <v>0</v>
      </c>
      <c r="K14" s="300">
        <v>0</v>
      </c>
      <c r="L14" s="300">
        <v>0</v>
      </c>
      <c r="M14" s="300">
        <v>0</v>
      </c>
      <c r="N14" s="300">
        <v>0</v>
      </c>
      <c r="O14" s="300">
        <v>0</v>
      </c>
      <c r="P14" s="300">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E14" s="24">
        <f t="shared" si="20"/>
        <v>0</v>
      </c>
      <c r="DF14" s="24">
        <f t="shared" si="21"/>
        <v>0</v>
      </c>
      <c r="DG14">
        <f t="shared" si="19"/>
        <v>21</v>
      </c>
      <c r="DH14">
        <v>0</v>
      </c>
    </row>
    <row r="15" spans="1:113" ht="28.8">
      <c r="A15" s="68">
        <v>3</v>
      </c>
      <c r="B15" s="160" t="str">
        <f>$B$11&amp;"4."</f>
        <v>D.1.4.</v>
      </c>
      <c r="C15" s="174" t="str">
        <f>Veiklos_saltiniai!B27</f>
        <v>Projektų finansavimo sąlygų aprašo parengimas naujiems (individualių) elektros energijos iš AEI saugojimo pajėgumai kurti</v>
      </c>
      <c r="D15" s="175"/>
      <c r="E15" s="176">
        <v>0.21</v>
      </c>
      <c r="F15" s="171">
        <f>H15+NPV(FD,I15:INDEX(I15:DC15,PAL))</f>
        <v>0</v>
      </c>
      <c r="G15" s="171">
        <f>SUMIF($H$5:$DC$5,"&lt;="&amp;PAL,$H15:$DC15)</f>
        <v>0</v>
      </c>
      <c r="H15" s="300">
        <v>0</v>
      </c>
      <c r="I15" s="300">
        <v>0</v>
      </c>
      <c r="J15" s="300">
        <v>0</v>
      </c>
      <c r="K15" s="300">
        <v>0</v>
      </c>
      <c r="L15" s="300">
        <v>0</v>
      </c>
      <c r="M15" s="300">
        <v>0</v>
      </c>
      <c r="N15" s="300">
        <v>0</v>
      </c>
      <c r="O15" s="300">
        <v>0</v>
      </c>
      <c r="P15" s="300">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177">
        <v>0</v>
      </c>
      <c r="AV15" s="177">
        <v>0</v>
      </c>
      <c r="AW15" s="177">
        <v>0</v>
      </c>
      <c r="AX15" s="177">
        <v>0</v>
      </c>
      <c r="AY15" s="177">
        <v>0</v>
      </c>
      <c r="AZ15" s="177">
        <v>0</v>
      </c>
      <c r="BA15" s="177">
        <v>0</v>
      </c>
      <c r="BB15" s="177">
        <v>0</v>
      </c>
      <c r="BC15" s="177">
        <v>0</v>
      </c>
      <c r="BD15" s="177">
        <v>0</v>
      </c>
      <c r="BE15" s="177">
        <v>0</v>
      </c>
      <c r="BF15" s="177">
        <v>0</v>
      </c>
      <c r="BG15" s="177">
        <v>0</v>
      </c>
      <c r="BH15" s="177">
        <v>0</v>
      </c>
      <c r="BI15" s="177">
        <v>0</v>
      </c>
      <c r="BJ15" s="177">
        <v>0</v>
      </c>
      <c r="BK15" s="177">
        <v>0</v>
      </c>
      <c r="BL15" s="177">
        <v>0</v>
      </c>
      <c r="BM15" s="177">
        <v>0</v>
      </c>
      <c r="BN15" s="177">
        <v>0</v>
      </c>
      <c r="BO15" s="177">
        <v>0</v>
      </c>
      <c r="BP15" s="177">
        <v>0</v>
      </c>
      <c r="BQ15" s="177">
        <v>0</v>
      </c>
      <c r="BR15" s="177">
        <v>0</v>
      </c>
      <c r="BS15" s="177">
        <v>0</v>
      </c>
      <c r="BT15" s="177">
        <v>0</v>
      </c>
      <c r="BU15" s="177">
        <v>0</v>
      </c>
      <c r="BV15" s="177">
        <v>0</v>
      </c>
      <c r="BW15" s="177">
        <v>0</v>
      </c>
      <c r="BX15" s="177">
        <v>0</v>
      </c>
      <c r="BY15" s="177">
        <v>0</v>
      </c>
      <c r="BZ15" s="177">
        <v>0</v>
      </c>
      <c r="CA15" s="177">
        <v>0</v>
      </c>
      <c r="CB15" s="177">
        <v>0</v>
      </c>
      <c r="CC15" s="177">
        <v>0</v>
      </c>
      <c r="CD15" s="177">
        <v>0</v>
      </c>
      <c r="CE15" s="177">
        <v>0</v>
      </c>
      <c r="CF15" s="177">
        <v>0</v>
      </c>
      <c r="CG15" s="177">
        <v>0</v>
      </c>
      <c r="CH15" s="177">
        <v>0</v>
      </c>
      <c r="CI15" s="177">
        <v>0</v>
      </c>
      <c r="CJ15" s="177">
        <v>0</v>
      </c>
      <c r="CK15" s="177">
        <v>0</v>
      </c>
      <c r="CL15" s="177">
        <v>0</v>
      </c>
      <c r="CM15" s="177">
        <v>0</v>
      </c>
      <c r="CN15" s="177">
        <v>0</v>
      </c>
      <c r="CO15" s="177">
        <v>0</v>
      </c>
      <c r="CP15" s="177">
        <v>0</v>
      </c>
      <c r="CQ15" s="177">
        <v>0</v>
      </c>
      <c r="CR15" s="177">
        <v>0</v>
      </c>
      <c r="CS15" s="177">
        <v>0</v>
      </c>
      <c r="CT15" s="177">
        <v>0</v>
      </c>
      <c r="CU15" s="177">
        <v>0</v>
      </c>
      <c r="CV15" s="177">
        <v>0</v>
      </c>
      <c r="CW15" s="177">
        <v>0</v>
      </c>
      <c r="CX15" s="177">
        <v>0</v>
      </c>
      <c r="CY15" s="177">
        <v>0</v>
      </c>
      <c r="CZ15" s="177">
        <v>0</v>
      </c>
      <c r="DA15" s="177">
        <v>0</v>
      </c>
      <c r="DB15" s="177">
        <v>0</v>
      </c>
      <c r="DC15" s="177">
        <v>0</v>
      </c>
      <c r="DE15" s="24">
        <f t="shared" si="20"/>
        <v>0</v>
      </c>
      <c r="DF15" s="24">
        <f t="shared" si="21"/>
        <v>0</v>
      </c>
      <c r="DG15">
        <f t="shared" si="19"/>
        <v>21</v>
      </c>
      <c r="DH15">
        <v>0</v>
      </c>
    </row>
    <row r="16" spans="1:113" ht="14.4">
      <c r="A16" s="68">
        <v>4</v>
      </c>
      <c r="B16" s="160" t="str">
        <f>$B$11&amp;"5."</f>
        <v>D.1.5.</v>
      </c>
      <c r="C16" s="174" t="str">
        <f>Veiklos_saltiniai!B35</f>
        <v>Investicinės aplinkos gerinimas AEI plėtotojams</v>
      </c>
      <c r="D16" s="175"/>
      <c r="E16" s="176">
        <v>0.21</v>
      </c>
      <c r="F16" s="171">
        <f>H16+NPV(FD,I16:INDEX(I16:DC16,PAL))</f>
        <v>0</v>
      </c>
      <c r="G16" s="171">
        <f>SUMIF($H$5:$DC$5,"&lt;="&amp;PAL,$H16:$DC16)</f>
        <v>0</v>
      </c>
      <c r="H16" s="300">
        <v>0</v>
      </c>
      <c r="I16" s="300">
        <v>0</v>
      </c>
      <c r="J16" s="300">
        <v>0</v>
      </c>
      <c r="K16" s="300">
        <v>0</v>
      </c>
      <c r="L16" s="300">
        <v>0</v>
      </c>
      <c r="M16" s="300">
        <v>0</v>
      </c>
      <c r="N16" s="300">
        <v>0</v>
      </c>
      <c r="O16" s="300">
        <v>0</v>
      </c>
      <c r="P16" s="300">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0</v>
      </c>
      <c r="BA16" s="177">
        <v>0</v>
      </c>
      <c r="BB16" s="177">
        <v>0</v>
      </c>
      <c r="BC16" s="177">
        <v>0</v>
      </c>
      <c r="BD16" s="177">
        <v>0</v>
      </c>
      <c r="BE16" s="177">
        <v>0</v>
      </c>
      <c r="BF16" s="177">
        <v>0</v>
      </c>
      <c r="BG16" s="177">
        <v>0</v>
      </c>
      <c r="BH16" s="177">
        <v>0</v>
      </c>
      <c r="BI16" s="177">
        <v>0</v>
      </c>
      <c r="BJ16" s="177">
        <v>0</v>
      </c>
      <c r="BK16" s="177">
        <v>0</v>
      </c>
      <c r="BL16" s="177">
        <v>0</v>
      </c>
      <c r="BM16" s="177">
        <v>0</v>
      </c>
      <c r="BN16" s="177">
        <v>0</v>
      </c>
      <c r="BO16" s="177">
        <v>0</v>
      </c>
      <c r="BP16" s="177">
        <v>0</v>
      </c>
      <c r="BQ16" s="177">
        <v>0</v>
      </c>
      <c r="BR16" s="177">
        <v>0</v>
      </c>
      <c r="BS16" s="177">
        <v>0</v>
      </c>
      <c r="BT16" s="177">
        <v>0</v>
      </c>
      <c r="BU16" s="177">
        <v>0</v>
      </c>
      <c r="BV16" s="177">
        <v>0</v>
      </c>
      <c r="BW16" s="177">
        <v>0</v>
      </c>
      <c r="BX16" s="177">
        <v>0</v>
      </c>
      <c r="BY16" s="177">
        <v>0</v>
      </c>
      <c r="BZ16" s="177">
        <v>0</v>
      </c>
      <c r="CA16" s="177">
        <v>0</v>
      </c>
      <c r="CB16" s="177">
        <v>0</v>
      </c>
      <c r="CC16" s="177">
        <v>0</v>
      </c>
      <c r="CD16" s="177">
        <v>0</v>
      </c>
      <c r="CE16" s="177">
        <v>0</v>
      </c>
      <c r="CF16" s="177">
        <v>0</v>
      </c>
      <c r="CG16" s="177">
        <v>0</v>
      </c>
      <c r="CH16" s="177">
        <v>0</v>
      </c>
      <c r="CI16" s="177">
        <v>0</v>
      </c>
      <c r="CJ16" s="177">
        <v>0</v>
      </c>
      <c r="CK16" s="177">
        <v>0</v>
      </c>
      <c r="CL16" s="177">
        <v>0</v>
      </c>
      <c r="CM16" s="177">
        <v>0</v>
      </c>
      <c r="CN16" s="177">
        <v>0</v>
      </c>
      <c r="CO16" s="177">
        <v>0</v>
      </c>
      <c r="CP16" s="177">
        <v>0</v>
      </c>
      <c r="CQ16" s="177">
        <v>0</v>
      </c>
      <c r="CR16" s="177">
        <v>0</v>
      </c>
      <c r="CS16" s="177">
        <v>0</v>
      </c>
      <c r="CT16" s="177">
        <v>0</v>
      </c>
      <c r="CU16" s="177">
        <v>0</v>
      </c>
      <c r="CV16" s="177">
        <v>0</v>
      </c>
      <c r="CW16" s="177">
        <v>0</v>
      </c>
      <c r="CX16" s="177">
        <v>0</v>
      </c>
      <c r="CY16" s="177">
        <v>0</v>
      </c>
      <c r="CZ16" s="177">
        <v>0</v>
      </c>
      <c r="DA16" s="177">
        <v>0</v>
      </c>
      <c r="DB16" s="177">
        <v>0</v>
      </c>
      <c r="DC16" s="177">
        <v>0</v>
      </c>
      <c r="DE16" s="24">
        <f t="shared" si="20"/>
        <v>0</v>
      </c>
      <c r="DF16" s="24">
        <f t="shared" si="21"/>
        <v>0</v>
      </c>
      <c r="DG16">
        <f t="shared" si="19"/>
        <v>21</v>
      </c>
      <c r="DH16">
        <v>0</v>
      </c>
    </row>
    <row r="17" spans="1:113" ht="15" customHeight="1">
      <c r="A17" s="68">
        <v>5</v>
      </c>
      <c r="B17" s="160" t="str">
        <f>$B$11&amp;"6."</f>
        <v>D.1.6.</v>
      </c>
      <c r="C17" s="174" t="s">
        <v>159</v>
      </c>
      <c r="D17" s="175"/>
      <c r="E17" s="176">
        <v>0.21</v>
      </c>
      <c r="F17" s="171">
        <f>H17+NPV(FD,I17:INDEX(I17:DC17,PAL))</f>
        <v>0</v>
      </c>
      <c r="G17" s="171">
        <f>SUMIF($H$5:$DC$5,"&lt;="&amp;PAL,$H17:$DC17)</f>
        <v>0</v>
      </c>
      <c r="H17" s="300">
        <v>0</v>
      </c>
      <c r="I17" s="300">
        <v>0</v>
      </c>
      <c r="J17" s="300">
        <v>0</v>
      </c>
      <c r="K17" s="300">
        <v>0</v>
      </c>
      <c r="L17" s="300">
        <v>0</v>
      </c>
      <c r="M17" s="300">
        <v>0</v>
      </c>
      <c r="N17" s="300">
        <v>0</v>
      </c>
      <c r="O17" s="300">
        <v>0</v>
      </c>
      <c r="P17" s="300">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0</v>
      </c>
      <c r="BA17" s="177">
        <v>0</v>
      </c>
      <c r="BB17" s="177">
        <v>0</v>
      </c>
      <c r="BC17" s="177">
        <v>0</v>
      </c>
      <c r="BD17" s="177">
        <v>0</v>
      </c>
      <c r="BE17" s="177">
        <v>0</v>
      </c>
      <c r="BF17" s="177">
        <v>0</v>
      </c>
      <c r="BG17" s="177">
        <v>0</v>
      </c>
      <c r="BH17" s="177">
        <v>0</v>
      </c>
      <c r="BI17" s="177">
        <v>0</v>
      </c>
      <c r="BJ17" s="177">
        <v>0</v>
      </c>
      <c r="BK17" s="177">
        <v>0</v>
      </c>
      <c r="BL17" s="177">
        <v>0</v>
      </c>
      <c r="BM17" s="177">
        <v>0</v>
      </c>
      <c r="BN17" s="177">
        <v>0</v>
      </c>
      <c r="BO17" s="177">
        <v>0</v>
      </c>
      <c r="BP17" s="177">
        <v>0</v>
      </c>
      <c r="BQ17" s="177">
        <v>0</v>
      </c>
      <c r="BR17" s="177">
        <v>0</v>
      </c>
      <c r="BS17" s="177">
        <v>0</v>
      </c>
      <c r="BT17" s="177">
        <v>0</v>
      </c>
      <c r="BU17" s="177">
        <v>0</v>
      </c>
      <c r="BV17" s="177">
        <v>0</v>
      </c>
      <c r="BW17" s="177">
        <v>0</v>
      </c>
      <c r="BX17" s="177">
        <v>0</v>
      </c>
      <c r="BY17" s="177">
        <v>0</v>
      </c>
      <c r="BZ17" s="177">
        <v>0</v>
      </c>
      <c r="CA17" s="177">
        <v>0</v>
      </c>
      <c r="CB17" s="177">
        <v>0</v>
      </c>
      <c r="CC17" s="177">
        <v>0</v>
      </c>
      <c r="CD17" s="177">
        <v>0</v>
      </c>
      <c r="CE17" s="177">
        <v>0</v>
      </c>
      <c r="CF17" s="177">
        <v>0</v>
      </c>
      <c r="CG17" s="177">
        <v>0</v>
      </c>
      <c r="CH17" s="177">
        <v>0</v>
      </c>
      <c r="CI17" s="177">
        <v>0</v>
      </c>
      <c r="CJ17" s="177">
        <v>0</v>
      </c>
      <c r="CK17" s="177">
        <v>0</v>
      </c>
      <c r="CL17" s="177">
        <v>0</v>
      </c>
      <c r="CM17" s="177">
        <v>0</v>
      </c>
      <c r="CN17" s="177">
        <v>0</v>
      </c>
      <c r="CO17" s="177">
        <v>0</v>
      </c>
      <c r="CP17" s="177">
        <v>0</v>
      </c>
      <c r="CQ17" s="177">
        <v>0</v>
      </c>
      <c r="CR17" s="177">
        <v>0</v>
      </c>
      <c r="CS17" s="177">
        <v>0</v>
      </c>
      <c r="CT17" s="177">
        <v>0</v>
      </c>
      <c r="CU17" s="177">
        <v>0</v>
      </c>
      <c r="CV17" s="177">
        <v>0</v>
      </c>
      <c r="CW17" s="177">
        <v>0</v>
      </c>
      <c r="CX17" s="177">
        <v>0</v>
      </c>
      <c r="CY17" s="177">
        <v>0</v>
      </c>
      <c r="CZ17" s="177">
        <v>0</v>
      </c>
      <c r="DA17" s="177">
        <v>0</v>
      </c>
      <c r="DB17" s="177">
        <v>0</v>
      </c>
      <c r="DC17" s="177">
        <v>0</v>
      </c>
      <c r="DE17" s="24">
        <f t="shared" si="20"/>
        <v>0</v>
      </c>
      <c r="DF17" s="24">
        <f t="shared" si="21"/>
        <v>0</v>
      </c>
      <c r="DG17">
        <f t="shared" si="19"/>
        <v>21</v>
      </c>
      <c r="DH17">
        <v>0</v>
      </c>
    </row>
    <row r="18" spans="1:113" ht="15" customHeight="1">
      <c r="A18" s="68">
        <v>6</v>
      </c>
      <c r="B18" s="160" t="str">
        <f>$B$11&amp;"7."</f>
        <v>D.1.7.</v>
      </c>
      <c r="C18" s="174" t="s">
        <v>159</v>
      </c>
      <c r="D18" s="175"/>
      <c r="E18" s="176">
        <v>0.21</v>
      </c>
      <c r="F18" s="171">
        <f>H18+NPV(FD,I18:INDEX(I18:DC18,PAL))</f>
        <v>0</v>
      </c>
      <c r="G18" s="171">
        <f>SUMIF($H$5:$DC$5,"&lt;="&amp;PAL,$H18:$DC18)</f>
        <v>0</v>
      </c>
      <c r="H18" s="300">
        <v>0</v>
      </c>
      <c r="I18" s="300">
        <v>0</v>
      </c>
      <c r="J18" s="300">
        <v>0</v>
      </c>
      <c r="K18" s="300">
        <v>0</v>
      </c>
      <c r="L18" s="300">
        <v>0</v>
      </c>
      <c r="M18" s="300">
        <v>0</v>
      </c>
      <c r="N18" s="300">
        <v>0</v>
      </c>
      <c r="O18" s="300">
        <v>0</v>
      </c>
      <c r="P18" s="300">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0</v>
      </c>
      <c r="BA18" s="177">
        <v>0</v>
      </c>
      <c r="BB18" s="177">
        <v>0</v>
      </c>
      <c r="BC18" s="177">
        <v>0</v>
      </c>
      <c r="BD18" s="177">
        <v>0</v>
      </c>
      <c r="BE18" s="177">
        <v>0</v>
      </c>
      <c r="BF18" s="177">
        <v>0</v>
      </c>
      <c r="BG18" s="177">
        <v>0</v>
      </c>
      <c r="BH18" s="177">
        <v>0</v>
      </c>
      <c r="BI18" s="177">
        <v>0</v>
      </c>
      <c r="BJ18" s="177">
        <v>0</v>
      </c>
      <c r="BK18" s="177">
        <v>0</v>
      </c>
      <c r="BL18" s="177">
        <v>0</v>
      </c>
      <c r="BM18" s="177">
        <v>0</v>
      </c>
      <c r="BN18" s="177">
        <v>0</v>
      </c>
      <c r="BO18" s="177">
        <v>0</v>
      </c>
      <c r="BP18" s="177">
        <v>0</v>
      </c>
      <c r="BQ18" s="177">
        <v>0</v>
      </c>
      <c r="BR18" s="177">
        <v>0</v>
      </c>
      <c r="BS18" s="177">
        <v>0</v>
      </c>
      <c r="BT18" s="177">
        <v>0</v>
      </c>
      <c r="BU18" s="177">
        <v>0</v>
      </c>
      <c r="BV18" s="177">
        <v>0</v>
      </c>
      <c r="BW18" s="177">
        <v>0</v>
      </c>
      <c r="BX18" s="177">
        <v>0</v>
      </c>
      <c r="BY18" s="177">
        <v>0</v>
      </c>
      <c r="BZ18" s="177">
        <v>0</v>
      </c>
      <c r="CA18" s="177">
        <v>0</v>
      </c>
      <c r="CB18" s="177">
        <v>0</v>
      </c>
      <c r="CC18" s="177">
        <v>0</v>
      </c>
      <c r="CD18" s="177">
        <v>0</v>
      </c>
      <c r="CE18" s="177">
        <v>0</v>
      </c>
      <c r="CF18" s="177">
        <v>0</v>
      </c>
      <c r="CG18" s="177">
        <v>0</v>
      </c>
      <c r="CH18" s="177">
        <v>0</v>
      </c>
      <c r="CI18" s="177">
        <v>0</v>
      </c>
      <c r="CJ18" s="177">
        <v>0</v>
      </c>
      <c r="CK18" s="177">
        <v>0</v>
      </c>
      <c r="CL18" s="177">
        <v>0</v>
      </c>
      <c r="CM18" s="177">
        <v>0</v>
      </c>
      <c r="CN18" s="177">
        <v>0</v>
      </c>
      <c r="CO18" s="177">
        <v>0</v>
      </c>
      <c r="CP18" s="177">
        <v>0</v>
      </c>
      <c r="CQ18" s="177">
        <v>0</v>
      </c>
      <c r="CR18" s="177">
        <v>0</v>
      </c>
      <c r="CS18" s="177">
        <v>0</v>
      </c>
      <c r="CT18" s="177">
        <v>0</v>
      </c>
      <c r="CU18" s="177">
        <v>0</v>
      </c>
      <c r="CV18" s="177">
        <v>0</v>
      </c>
      <c r="CW18" s="177">
        <v>0</v>
      </c>
      <c r="CX18" s="177">
        <v>0</v>
      </c>
      <c r="CY18" s="177">
        <v>0</v>
      </c>
      <c r="CZ18" s="177">
        <v>0</v>
      </c>
      <c r="DA18" s="177">
        <v>0</v>
      </c>
      <c r="DB18" s="177">
        <v>0</v>
      </c>
      <c r="DC18" s="177">
        <v>0</v>
      </c>
      <c r="DE18" s="24">
        <f t="shared" si="20"/>
        <v>0</v>
      </c>
      <c r="DF18" s="24">
        <f t="shared" si="21"/>
        <v>0</v>
      </c>
      <c r="DG18">
        <f t="shared" si="19"/>
        <v>21</v>
      </c>
      <c r="DH18">
        <v>0</v>
      </c>
    </row>
    <row r="19" spans="1:113" ht="15" customHeight="1">
      <c r="A19" s="68">
        <v>7</v>
      </c>
      <c r="B19" s="160" t="str">
        <f>$B$11&amp;"8."</f>
        <v>D.1.8.</v>
      </c>
      <c r="C19" s="174" t="s">
        <v>159</v>
      </c>
      <c r="D19" s="175"/>
      <c r="E19" s="176">
        <v>0.21</v>
      </c>
      <c r="F19" s="171">
        <f>H19+NPV(FD,I19:INDEX(I19:DC19,PAL))</f>
        <v>0</v>
      </c>
      <c r="G19" s="171">
        <f>SUMIF($H$5:$DC$5,"&lt;="&amp;PAL,$H19:$DC19)</f>
        <v>0</v>
      </c>
      <c r="H19" s="300">
        <v>0</v>
      </c>
      <c r="I19" s="300">
        <v>0</v>
      </c>
      <c r="J19" s="300">
        <v>0</v>
      </c>
      <c r="K19" s="300">
        <v>0</v>
      </c>
      <c r="L19" s="300">
        <v>0</v>
      </c>
      <c r="M19" s="300">
        <v>0</v>
      </c>
      <c r="N19" s="300">
        <v>0</v>
      </c>
      <c r="O19" s="300">
        <v>0</v>
      </c>
      <c r="P19" s="300">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177">
        <v>0</v>
      </c>
      <c r="BA19" s="177">
        <v>0</v>
      </c>
      <c r="BB19" s="177">
        <v>0</v>
      </c>
      <c r="BC19" s="177">
        <v>0</v>
      </c>
      <c r="BD19" s="177">
        <v>0</v>
      </c>
      <c r="BE19" s="177">
        <v>0</v>
      </c>
      <c r="BF19" s="177">
        <v>0</v>
      </c>
      <c r="BG19" s="177">
        <v>0</v>
      </c>
      <c r="BH19" s="177">
        <v>0</v>
      </c>
      <c r="BI19" s="177">
        <v>0</v>
      </c>
      <c r="BJ19" s="177">
        <v>0</v>
      </c>
      <c r="BK19" s="177">
        <v>0</v>
      </c>
      <c r="BL19" s="177">
        <v>0</v>
      </c>
      <c r="BM19" s="177">
        <v>0</v>
      </c>
      <c r="BN19" s="177">
        <v>0</v>
      </c>
      <c r="BO19" s="177">
        <v>0</v>
      </c>
      <c r="BP19" s="177">
        <v>0</v>
      </c>
      <c r="BQ19" s="177">
        <v>0</v>
      </c>
      <c r="BR19" s="177">
        <v>0</v>
      </c>
      <c r="BS19" s="177">
        <v>0</v>
      </c>
      <c r="BT19" s="177">
        <v>0</v>
      </c>
      <c r="BU19" s="177">
        <v>0</v>
      </c>
      <c r="BV19" s="177">
        <v>0</v>
      </c>
      <c r="BW19" s="177">
        <v>0</v>
      </c>
      <c r="BX19" s="177">
        <v>0</v>
      </c>
      <c r="BY19" s="177">
        <v>0</v>
      </c>
      <c r="BZ19" s="177">
        <v>0</v>
      </c>
      <c r="CA19" s="177">
        <v>0</v>
      </c>
      <c r="CB19" s="177">
        <v>0</v>
      </c>
      <c r="CC19" s="177">
        <v>0</v>
      </c>
      <c r="CD19" s="177">
        <v>0</v>
      </c>
      <c r="CE19" s="177">
        <v>0</v>
      </c>
      <c r="CF19" s="177">
        <v>0</v>
      </c>
      <c r="CG19" s="177">
        <v>0</v>
      </c>
      <c r="CH19" s="177">
        <v>0</v>
      </c>
      <c r="CI19" s="177">
        <v>0</v>
      </c>
      <c r="CJ19" s="177">
        <v>0</v>
      </c>
      <c r="CK19" s="177">
        <v>0</v>
      </c>
      <c r="CL19" s="177">
        <v>0</v>
      </c>
      <c r="CM19" s="177">
        <v>0</v>
      </c>
      <c r="CN19" s="177">
        <v>0</v>
      </c>
      <c r="CO19" s="177">
        <v>0</v>
      </c>
      <c r="CP19" s="177">
        <v>0</v>
      </c>
      <c r="CQ19" s="177">
        <v>0</v>
      </c>
      <c r="CR19" s="177">
        <v>0</v>
      </c>
      <c r="CS19" s="177">
        <v>0</v>
      </c>
      <c r="CT19" s="177">
        <v>0</v>
      </c>
      <c r="CU19" s="177">
        <v>0</v>
      </c>
      <c r="CV19" s="177">
        <v>0</v>
      </c>
      <c r="CW19" s="177">
        <v>0</v>
      </c>
      <c r="CX19" s="177">
        <v>0</v>
      </c>
      <c r="CY19" s="177">
        <v>0</v>
      </c>
      <c r="CZ19" s="177">
        <v>0</v>
      </c>
      <c r="DA19" s="177">
        <v>0</v>
      </c>
      <c r="DB19" s="177">
        <v>0</v>
      </c>
      <c r="DC19" s="177">
        <v>0</v>
      </c>
      <c r="DE19" s="24">
        <f t="shared" si="20"/>
        <v>0</v>
      </c>
      <c r="DF19" s="24">
        <f t="shared" si="21"/>
        <v>0</v>
      </c>
      <c r="DG19">
        <f t="shared" si="19"/>
        <v>21</v>
      </c>
      <c r="DH19">
        <v>0</v>
      </c>
    </row>
    <row r="20" spans="1:113" ht="14.4">
      <c r="A20" s="68"/>
      <c r="B20" s="160" t="str">
        <f>$B$11&amp;"9."</f>
        <v>D.1.9.</v>
      </c>
      <c r="C20" s="298" t="s">
        <v>482</v>
      </c>
      <c r="D20" s="175"/>
      <c r="E20" s="176">
        <v>0.21</v>
      </c>
      <c r="F20" s="171">
        <f>H20+NPV(FD,I20:INDEX(I20:DC20,PAL))</f>
        <v>0</v>
      </c>
      <c r="G20" s="171">
        <f>SUMIF($H$5:$DC$5,"&lt;="&amp;PAL,$H20:$DC20)</f>
        <v>0</v>
      </c>
      <c r="H20" s="300">
        <v>0</v>
      </c>
      <c r="I20" s="300">
        <v>0</v>
      </c>
      <c r="J20" s="300">
        <v>0</v>
      </c>
      <c r="K20" s="300">
        <v>0</v>
      </c>
      <c r="L20" s="300">
        <v>0</v>
      </c>
      <c r="M20" s="300">
        <v>0</v>
      </c>
      <c r="N20" s="300">
        <v>0</v>
      </c>
      <c r="O20" s="300">
        <v>0</v>
      </c>
      <c r="P20" s="300">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0</v>
      </c>
      <c r="AW20" s="177">
        <v>0</v>
      </c>
      <c r="AX20" s="177">
        <v>0</v>
      </c>
      <c r="AY20" s="177">
        <v>0</v>
      </c>
      <c r="AZ20" s="177">
        <v>0</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7">
        <v>0</v>
      </c>
      <c r="BY20" s="177">
        <v>0</v>
      </c>
      <c r="BZ20" s="177">
        <v>0</v>
      </c>
      <c r="CA20" s="177">
        <v>0</v>
      </c>
      <c r="CB20" s="177">
        <v>0</v>
      </c>
      <c r="CC20" s="177">
        <v>0</v>
      </c>
      <c r="CD20" s="177">
        <v>0</v>
      </c>
      <c r="CE20" s="177">
        <v>0</v>
      </c>
      <c r="CF20" s="177">
        <v>0</v>
      </c>
      <c r="CG20" s="177">
        <v>0</v>
      </c>
      <c r="CH20" s="177">
        <v>0</v>
      </c>
      <c r="CI20" s="177">
        <v>0</v>
      </c>
      <c r="CJ20" s="177">
        <v>0</v>
      </c>
      <c r="CK20" s="177">
        <v>0</v>
      </c>
      <c r="CL20" s="177">
        <v>0</v>
      </c>
      <c r="CM20" s="177">
        <v>0</v>
      </c>
      <c r="CN20" s="177">
        <v>0</v>
      </c>
      <c r="CO20" s="177">
        <v>0</v>
      </c>
      <c r="CP20" s="177">
        <v>0</v>
      </c>
      <c r="CQ20" s="177">
        <v>0</v>
      </c>
      <c r="CR20" s="177">
        <v>0</v>
      </c>
      <c r="CS20" s="177">
        <v>0</v>
      </c>
      <c r="CT20" s="177">
        <v>0</v>
      </c>
      <c r="CU20" s="177">
        <v>0</v>
      </c>
      <c r="CV20" s="177">
        <v>0</v>
      </c>
      <c r="CW20" s="177">
        <v>0</v>
      </c>
      <c r="CX20" s="177">
        <v>0</v>
      </c>
      <c r="CY20" s="177">
        <v>0</v>
      </c>
      <c r="CZ20" s="177">
        <v>0</v>
      </c>
      <c r="DA20" s="177">
        <v>0</v>
      </c>
      <c r="DB20" s="177">
        <v>0</v>
      </c>
      <c r="DC20" s="177">
        <v>0</v>
      </c>
      <c r="DE20" s="24">
        <f t="shared" si="20"/>
        <v>0</v>
      </c>
      <c r="DF20" s="24">
        <f t="shared" si="21"/>
        <v>0</v>
      </c>
      <c r="DG20">
        <f t="shared" si="19"/>
        <v>21</v>
      </c>
      <c r="DH20">
        <v>0</v>
      </c>
      <c r="DI20">
        <v>1</v>
      </c>
    </row>
    <row r="21" spans="1:113" ht="14.4">
      <c r="A21" s="68"/>
      <c r="B21" s="160" t="str">
        <f>$B$11&amp;"10."</f>
        <v>D.1.10.</v>
      </c>
      <c r="C21" s="298" t="s">
        <v>483</v>
      </c>
      <c r="D21" s="175"/>
      <c r="E21" s="176">
        <v>0.21</v>
      </c>
      <c r="F21" s="171">
        <f>H21+NPV(FD,I21:INDEX(I21:DC21,PAL))</f>
        <v>0</v>
      </c>
      <c r="G21" s="171">
        <f>SUMIF($H$5:$DC$5,"&lt;="&amp;PAL,$H21:$DC21)</f>
        <v>0</v>
      </c>
      <c r="H21" s="179">
        <v>0</v>
      </c>
      <c r="I21" s="179">
        <v>0</v>
      </c>
      <c r="J21" s="179">
        <v>0</v>
      </c>
      <c r="K21" s="179">
        <v>0</v>
      </c>
      <c r="L21" s="179">
        <v>0</v>
      </c>
      <c r="M21" s="179">
        <v>0</v>
      </c>
      <c r="N21" s="179">
        <v>0</v>
      </c>
      <c r="O21" s="179">
        <v>0</v>
      </c>
      <c r="P21" s="179">
        <v>0</v>
      </c>
      <c r="Q21" s="179">
        <v>0</v>
      </c>
      <c r="R21" s="179">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c r="DA21" s="180">
        <v>0</v>
      </c>
      <c r="DB21" s="180">
        <v>0</v>
      </c>
      <c r="DC21" s="180">
        <v>0</v>
      </c>
      <c r="DE21" s="24">
        <f t="shared" si="20"/>
        <v>0</v>
      </c>
      <c r="DF21" s="24">
        <f t="shared" si="21"/>
        <v>0</v>
      </c>
      <c r="DG21">
        <f t="shared" si="19"/>
        <v>21</v>
      </c>
      <c r="DH21">
        <v>0</v>
      </c>
      <c r="DI21">
        <v>1</v>
      </c>
    </row>
    <row r="22" spans="1:113" ht="14.4">
      <c r="A22" s="68">
        <v>8</v>
      </c>
      <c r="B22" s="160" t="str">
        <f>$B$11&amp;"11."</f>
        <v>D.1.11.</v>
      </c>
      <c r="C22" s="298" t="s">
        <v>552</v>
      </c>
      <c r="D22" s="175"/>
      <c r="E22" s="176">
        <v>0.21</v>
      </c>
      <c r="F22" s="171">
        <f>H22+NPV(FD,I22:INDEX(I22:DC22,PAL))</f>
        <v>0</v>
      </c>
      <c r="G22" s="171">
        <f>SUMIF($H$5:$DC$5,"&lt;="&amp;PAL,$H22:$DC22)</f>
        <v>0</v>
      </c>
      <c r="H22" s="179">
        <v>0</v>
      </c>
      <c r="I22" s="179">
        <v>0</v>
      </c>
      <c r="J22" s="179">
        <v>0</v>
      </c>
      <c r="K22" s="179">
        <v>0</v>
      </c>
      <c r="L22" s="179">
        <v>0</v>
      </c>
      <c r="M22" s="179">
        <v>0</v>
      </c>
      <c r="N22" s="179">
        <v>0</v>
      </c>
      <c r="O22" s="179">
        <v>0</v>
      </c>
      <c r="P22" s="179">
        <v>0</v>
      </c>
      <c r="Q22" s="179">
        <v>0</v>
      </c>
      <c r="R22" s="179">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c r="DA22" s="180">
        <v>0</v>
      </c>
      <c r="DB22" s="180">
        <v>0</v>
      </c>
      <c r="DC22" s="180">
        <v>0</v>
      </c>
      <c r="DE22" s="24">
        <f t="shared" ref="DE22:DE23" si="22">COUNTBLANK(H22:DC22)</f>
        <v>0</v>
      </c>
      <c r="DF22" s="24">
        <f t="shared" si="21"/>
        <v>0</v>
      </c>
      <c r="DG22">
        <f t="shared" si="19"/>
        <v>21</v>
      </c>
      <c r="DH22">
        <v>0</v>
      </c>
    </row>
    <row r="23" spans="1:113" ht="14.4">
      <c r="A23" s="68">
        <v>9</v>
      </c>
      <c r="B23" s="160" t="str">
        <f>$B$11&amp;"L."</f>
        <v>D.1.L.</v>
      </c>
      <c r="C23" s="178" t="s">
        <v>161</v>
      </c>
      <c r="D23" s="175"/>
      <c r="E23" s="176">
        <v>0.21</v>
      </c>
      <c r="F23" s="171">
        <f>H23+NPV(FD,I23:INDEX(I23:DC23,PAL))</f>
        <v>0</v>
      </c>
      <c r="G23" s="171">
        <f>SUMIF($H$5:$DC$5,"&lt;="&amp;PAL,$H23:$DC23)</f>
        <v>0</v>
      </c>
      <c r="H23" s="179">
        <v>0</v>
      </c>
      <c r="I23" s="179">
        <v>0</v>
      </c>
      <c r="J23" s="179">
        <v>0</v>
      </c>
      <c r="K23" s="179">
        <v>0</v>
      </c>
      <c r="L23" s="179">
        <v>0</v>
      </c>
      <c r="M23" s="179">
        <v>0</v>
      </c>
      <c r="N23" s="179">
        <v>0</v>
      </c>
      <c r="O23" s="548">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80">
        <v>0</v>
      </c>
      <c r="AK23" s="179">
        <v>0</v>
      </c>
      <c r="AL23" s="180">
        <v>0</v>
      </c>
      <c r="AM23" s="179">
        <v>0</v>
      </c>
      <c r="AN23" s="179">
        <v>0</v>
      </c>
      <c r="AO23" s="179">
        <v>0</v>
      </c>
      <c r="AP23" s="179">
        <v>0</v>
      </c>
      <c r="AQ23" s="180">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79">
        <v>0</v>
      </c>
      <c r="BZ23" s="179">
        <v>0</v>
      </c>
      <c r="CA23" s="179">
        <v>0</v>
      </c>
      <c r="CB23" s="179">
        <v>0</v>
      </c>
      <c r="CC23" s="179">
        <v>0</v>
      </c>
      <c r="CD23" s="179">
        <v>0</v>
      </c>
      <c r="CE23" s="179">
        <v>0</v>
      </c>
      <c r="CF23" s="179">
        <v>0</v>
      </c>
      <c r="CG23" s="179">
        <v>0</v>
      </c>
      <c r="CH23" s="179">
        <v>0</v>
      </c>
      <c r="CI23" s="179">
        <v>0</v>
      </c>
      <c r="CJ23" s="179">
        <v>0</v>
      </c>
      <c r="CK23" s="179">
        <v>0</v>
      </c>
      <c r="CL23" s="179">
        <v>0</v>
      </c>
      <c r="CM23" s="179">
        <v>0</v>
      </c>
      <c r="CN23" s="179">
        <v>0</v>
      </c>
      <c r="CO23" s="179">
        <v>0</v>
      </c>
      <c r="CP23" s="179">
        <v>0</v>
      </c>
      <c r="CQ23" s="179">
        <v>0</v>
      </c>
      <c r="CR23" s="179">
        <v>0</v>
      </c>
      <c r="CS23" s="179">
        <v>0</v>
      </c>
      <c r="CT23" s="179">
        <v>0</v>
      </c>
      <c r="CU23" s="179">
        <v>0</v>
      </c>
      <c r="CV23" s="179">
        <v>0</v>
      </c>
      <c r="CW23" s="179">
        <v>0</v>
      </c>
      <c r="CX23" s="179">
        <v>0</v>
      </c>
      <c r="CY23" s="179">
        <v>0</v>
      </c>
      <c r="CZ23" s="179">
        <v>0</v>
      </c>
      <c r="DA23" s="179">
        <v>0</v>
      </c>
      <c r="DB23" s="179">
        <v>0</v>
      </c>
      <c r="DC23" s="180">
        <v>0</v>
      </c>
      <c r="DE23" s="24">
        <f t="shared" si="22"/>
        <v>0</v>
      </c>
      <c r="DF23" s="24">
        <f t="shared" si="21"/>
        <v>0</v>
      </c>
      <c r="DG23">
        <f t="shared" si="19"/>
        <v>21</v>
      </c>
      <c r="DH23">
        <f>DG23/(100+DG23)</f>
        <v>0.17355371900826447</v>
      </c>
    </row>
    <row r="24" spans="1:113" ht="14.4">
      <c r="A24" s="68">
        <v>10</v>
      </c>
      <c r="B24" s="160" t="s">
        <v>162</v>
      </c>
      <c r="C24" s="170" t="s">
        <v>163</v>
      </c>
      <c r="D24" s="172"/>
      <c r="E24" s="172"/>
      <c r="F24" s="173">
        <f>SUM(F25:F35)</f>
        <v>0</v>
      </c>
      <c r="G24" s="171">
        <f>SUMIF($H$5:$DC$5,"&lt;="&amp;PAL,$H24:$DC24)</f>
        <v>0</v>
      </c>
      <c r="H24" s="173">
        <f>SUM(H25:H35)</f>
        <v>0</v>
      </c>
      <c r="I24" s="173">
        <f t="shared" ref="I24:BT24" si="23">SUM(I25:I35)</f>
        <v>0</v>
      </c>
      <c r="J24" s="173">
        <f t="shared" si="23"/>
        <v>0</v>
      </c>
      <c r="K24" s="173">
        <f t="shared" si="23"/>
        <v>0</v>
      </c>
      <c r="L24" s="173">
        <f t="shared" si="23"/>
        <v>0</v>
      </c>
      <c r="M24" s="173">
        <f t="shared" si="23"/>
        <v>0</v>
      </c>
      <c r="N24" s="173">
        <f t="shared" si="23"/>
        <v>0</v>
      </c>
      <c r="O24" s="173">
        <f t="shared" si="23"/>
        <v>0</v>
      </c>
      <c r="P24" s="173">
        <f t="shared" si="23"/>
        <v>0</v>
      </c>
      <c r="Q24" s="173">
        <f t="shared" si="23"/>
        <v>0</v>
      </c>
      <c r="R24" s="173">
        <f t="shared" si="23"/>
        <v>0</v>
      </c>
      <c r="S24" s="173">
        <f t="shared" si="23"/>
        <v>0</v>
      </c>
      <c r="T24" s="173">
        <f t="shared" si="23"/>
        <v>0</v>
      </c>
      <c r="U24" s="173">
        <f t="shared" si="23"/>
        <v>0</v>
      </c>
      <c r="V24" s="173">
        <f t="shared" si="23"/>
        <v>0</v>
      </c>
      <c r="W24" s="173">
        <f t="shared" si="23"/>
        <v>0</v>
      </c>
      <c r="X24" s="173">
        <f t="shared" si="23"/>
        <v>0</v>
      </c>
      <c r="Y24" s="173">
        <f t="shared" si="23"/>
        <v>0</v>
      </c>
      <c r="Z24" s="173">
        <f t="shared" si="23"/>
        <v>0</v>
      </c>
      <c r="AA24" s="173">
        <f t="shared" si="23"/>
        <v>0</v>
      </c>
      <c r="AB24" s="173">
        <f t="shared" si="23"/>
        <v>0</v>
      </c>
      <c r="AC24" s="173">
        <f t="shared" si="23"/>
        <v>0</v>
      </c>
      <c r="AD24" s="173">
        <f t="shared" si="23"/>
        <v>0</v>
      </c>
      <c r="AE24" s="173">
        <f t="shared" si="23"/>
        <v>0</v>
      </c>
      <c r="AF24" s="173">
        <f t="shared" si="23"/>
        <v>0</v>
      </c>
      <c r="AG24" s="173">
        <f t="shared" si="23"/>
        <v>0</v>
      </c>
      <c r="AH24" s="173">
        <f t="shared" si="23"/>
        <v>0</v>
      </c>
      <c r="AI24" s="173">
        <f t="shared" si="23"/>
        <v>0</v>
      </c>
      <c r="AJ24" s="173">
        <f t="shared" si="23"/>
        <v>0</v>
      </c>
      <c r="AK24" s="173">
        <f t="shared" si="23"/>
        <v>0</v>
      </c>
      <c r="AL24" s="173">
        <f t="shared" si="23"/>
        <v>0</v>
      </c>
      <c r="AM24" s="173">
        <f t="shared" si="23"/>
        <v>0</v>
      </c>
      <c r="AN24" s="173">
        <f t="shared" si="23"/>
        <v>0</v>
      </c>
      <c r="AO24" s="173">
        <f t="shared" si="23"/>
        <v>0</v>
      </c>
      <c r="AP24" s="173">
        <f t="shared" si="23"/>
        <v>0</v>
      </c>
      <c r="AQ24" s="173">
        <f t="shared" si="23"/>
        <v>0</v>
      </c>
      <c r="AR24" s="173">
        <f t="shared" si="23"/>
        <v>0</v>
      </c>
      <c r="AS24" s="173">
        <f t="shared" si="23"/>
        <v>0</v>
      </c>
      <c r="AT24" s="173">
        <f t="shared" si="23"/>
        <v>0</v>
      </c>
      <c r="AU24" s="173">
        <f t="shared" si="23"/>
        <v>0</v>
      </c>
      <c r="AV24" s="173">
        <f t="shared" si="23"/>
        <v>0</v>
      </c>
      <c r="AW24" s="173">
        <f t="shared" si="23"/>
        <v>0</v>
      </c>
      <c r="AX24" s="173">
        <f t="shared" si="23"/>
        <v>0</v>
      </c>
      <c r="AY24" s="173">
        <f t="shared" si="23"/>
        <v>0</v>
      </c>
      <c r="AZ24" s="173">
        <f t="shared" si="23"/>
        <v>0</v>
      </c>
      <c r="BA24" s="173">
        <f t="shared" si="23"/>
        <v>0</v>
      </c>
      <c r="BB24" s="173">
        <f t="shared" si="23"/>
        <v>0</v>
      </c>
      <c r="BC24" s="173">
        <f t="shared" si="23"/>
        <v>0</v>
      </c>
      <c r="BD24" s="173">
        <f t="shared" si="23"/>
        <v>0</v>
      </c>
      <c r="BE24" s="173">
        <f t="shared" si="23"/>
        <v>0</v>
      </c>
      <c r="BF24" s="173">
        <f t="shared" si="23"/>
        <v>0</v>
      </c>
      <c r="BG24" s="173">
        <f t="shared" si="23"/>
        <v>0</v>
      </c>
      <c r="BH24" s="173">
        <f t="shared" si="23"/>
        <v>0</v>
      </c>
      <c r="BI24" s="173">
        <f t="shared" si="23"/>
        <v>0</v>
      </c>
      <c r="BJ24" s="173">
        <f t="shared" si="23"/>
        <v>0</v>
      </c>
      <c r="BK24" s="173">
        <f t="shared" si="23"/>
        <v>0</v>
      </c>
      <c r="BL24" s="173">
        <f t="shared" si="23"/>
        <v>0</v>
      </c>
      <c r="BM24" s="173">
        <f t="shared" si="23"/>
        <v>0</v>
      </c>
      <c r="BN24" s="173">
        <f t="shared" si="23"/>
        <v>0</v>
      </c>
      <c r="BO24" s="173">
        <f t="shared" si="23"/>
        <v>0</v>
      </c>
      <c r="BP24" s="173">
        <f t="shared" si="23"/>
        <v>0</v>
      </c>
      <c r="BQ24" s="173">
        <f t="shared" si="23"/>
        <v>0</v>
      </c>
      <c r="BR24" s="173">
        <f t="shared" si="23"/>
        <v>0</v>
      </c>
      <c r="BS24" s="173">
        <f t="shared" si="23"/>
        <v>0</v>
      </c>
      <c r="BT24" s="173">
        <f t="shared" si="23"/>
        <v>0</v>
      </c>
      <c r="BU24" s="173">
        <f t="shared" ref="BU24:DB24" si="24">SUM(BU25:BU35)</f>
        <v>0</v>
      </c>
      <c r="BV24" s="173">
        <f t="shared" si="24"/>
        <v>0</v>
      </c>
      <c r="BW24" s="173">
        <f t="shared" si="24"/>
        <v>0</v>
      </c>
      <c r="BX24" s="173">
        <f t="shared" si="24"/>
        <v>0</v>
      </c>
      <c r="BY24" s="173">
        <f t="shared" si="24"/>
        <v>0</v>
      </c>
      <c r="BZ24" s="173">
        <f t="shared" si="24"/>
        <v>0</v>
      </c>
      <c r="CA24" s="173">
        <f t="shared" si="24"/>
        <v>0</v>
      </c>
      <c r="CB24" s="173">
        <f t="shared" si="24"/>
        <v>0</v>
      </c>
      <c r="CC24" s="173">
        <f t="shared" si="24"/>
        <v>0</v>
      </c>
      <c r="CD24" s="173">
        <f t="shared" si="24"/>
        <v>0</v>
      </c>
      <c r="CE24" s="173">
        <f t="shared" si="24"/>
        <v>0</v>
      </c>
      <c r="CF24" s="173">
        <f t="shared" si="24"/>
        <v>0</v>
      </c>
      <c r="CG24" s="173">
        <f t="shared" si="24"/>
        <v>0</v>
      </c>
      <c r="CH24" s="173">
        <f t="shared" si="24"/>
        <v>0</v>
      </c>
      <c r="CI24" s="173">
        <f t="shared" si="24"/>
        <v>0</v>
      </c>
      <c r="CJ24" s="173">
        <f t="shared" si="24"/>
        <v>0</v>
      </c>
      <c r="CK24" s="173">
        <f t="shared" si="24"/>
        <v>0</v>
      </c>
      <c r="CL24" s="173">
        <f t="shared" si="24"/>
        <v>0</v>
      </c>
      <c r="CM24" s="173">
        <f t="shared" si="24"/>
        <v>0</v>
      </c>
      <c r="CN24" s="173">
        <f t="shared" si="24"/>
        <v>0</v>
      </c>
      <c r="CO24" s="173">
        <f t="shared" si="24"/>
        <v>0</v>
      </c>
      <c r="CP24" s="173">
        <f t="shared" si="24"/>
        <v>0</v>
      </c>
      <c r="CQ24" s="173">
        <f t="shared" si="24"/>
        <v>0</v>
      </c>
      <c r="CR24" s="173">
        <f t="shared" si="24"/>
        <v>0</v>
      </c>
      <c r="CS24" s="173">
        <f t="shared" si="24"/>
        <v>0</v>
      </c>
      <c r="CT24" s="173">
        <f t="shared" si="24"/>
        <v>0</v>
      </c>
      <c r="CU24" s="173">
        <f t="shared" si="24"/>
        <v>0</v>
      </c>
      <c r="CV24" s="173">
        <f t="shared" si="24"/>
        <v>0</v>
      </c>
      <c r="CW24" s="173">
        <f t="shared" si="24"/>
        <v>0</v>
      </c>
      <c r="CX24" s="173">
        <f t="shared" si="24"/>
        <v>0</v>
      </c>
      <c r="CY24" s="173">
        <f t="shared" si="24"/>
        <v>0</v>
      </c>
      <c r="CZ24" s="173">
        <f t="shared" si="24"/>
        <v>0</v>
      </c>
      <c r="DA24" s="173">
        <f>SUM(DA25:DA35)</f>
        <v>0</v>
      </c>
      <c r="DB24" s="173">
        <f t="shared" si="24"/>
        <v>0</v>
      </c>
      <c r="DC24" s="173">
        <f>SUM(DC25:DC35)</f>
        <v>0</v>
      </c>
      <c r="DE24" s="24"/>
      <c r="DF24" s="24">
        <f t="shared" si="21"/>
        <v>0</v>
      </c>
    </row>
    <row r="25" spans="1:113" ht="14.4">
      <c r="A25" s="68">
        <v>11</v>
      </c>
      <c r="B25" s="160" t="str">
        <f>$B$24&amp;"1."</f>
        <v>D.2.1.</v>
      </c>
      <c r="C25" s="174" t="s">
        <v>159</v>
      </c>
      <c r="D25" s="181"/>
      <c r="E25" s="176">
        <v>0.21</v>
      </c>
      <c r="F25" s="171">
        <f>H25+NPV(FD,I25:INDEX(I25:DC25,PAL))</f>
        <v>0</v>
      </c>
      <c r="G25" s="171">
        <f>SUMIF($H$5:$DC$5,"&lt;="&amp;PAL,$H25:$DC25)</f>
        <v>0</v>
      </c>
      <c r="H25" s="300">
        <v>0</v>
      </c>
      <c r="I25" s="300">
        <v>0</v>
      </c>
      <c r="J25" s="300">
        <v>0</v>
      </c>
      <c r="K25" s="300">
        <v>0</v>
      </c>
      <c r="L25" s="300">
        <v>0</v>
      </c>
      <c r="M25" s="300">
        <v>0</v>
      </c>
      <c r="N25" s="300">
        <v>0</v>
      </c>
      <c r="O25" s="300">
        <v>0</v>
      </c>
      <c r="P25" s="300">
        <v>0</v>
      </c>
      <c r="Q25" s="177">
        <v>0</v>
      </c>
      <c r="R25" s="177">
        <v>0</v>
      </c>
      <c r="S25" s="177">
        <v>0</v>
      </c>
      <c r="T25" s="177">
        <v>0</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177">
        <v>0</v>
      </c>
      <c r="AV25" s="177">
        <v>0</v>
      </c>
      <c r="AW25" s="177">
        <v>0</v>
      </c>
      <c r="AX25" s="177">
        <v>0</v>
      </c>
      <c r="AY25" s="177">
        <v>0</v>
      </c>
      <c r="AZ25" s="177">
        <v>0</v>
      </c>
      <c r="BA25" s="177">
        <v>0</v>
      </c>
      <c r="BB25" s="177">
        <v>0</v>
      </c>
      <c r="BC25" s="177">
        <v>0</v>
      </c>
      <c r="BD25" s="177">
        <v>0</v>
      </c>
      <c r="BE25" s="177">
        <v>0</v>
      </c>
      <c r="BF25" s="177">
        <v>0</v>
      </c>
      <c r="BG25" s="177">
        <v>0</v>
      </c>
      <c r="BH25" s="177">
        <v>0</v>
      </c>
      <c r="BI25" s="177">
        <v>0</v>
      </c>
      <c r="BJ25" s="177">
        <v>0</v>
      </c>
      <c r="BK25" s="177">
        <v>0</v>
      </c>
      <c r="BL25" s="177">
        <v>0</v>
      </c>
      <c r="BM25" s="177">
        <v>0</v>
      </c>
      <c r="BN25" s="177">
        <v>0</v>
      </c>
      <c r="BO25" s="177">
        <v>0</v>
      </c>
      <c r="BP25" s="177">
        <v>0</v>
      </c>
      <c r="BQ25" s="177">
        <v>0</v>
      </c>
      <c r="BR25" s="177">
        <v>0</v>
      </c>
      <c r="BS25" s="177">
        <v>0</v>
      </c>
      <c r="BT25" s="177">
        <v>0</v>
      </c>
      <c r="BU25" s="177">
        <v>0</v>
      </c>
      <c r="BV25" s="177">
        <v>0</v>
      </c>
      <c r="BW25" s="177">
        <v>0</v>
      </c>
      <c r="BX25" s="177">
        <v>0</v>
      </c>
      <c r="BY25" s="177">
        <v>0</v>
      </c>
      <c r="BZ25" s="177">
        <v>0</v>
      </c>
      <c r="CA25" s="177">
        <v>0</v>
      </c>
      <c r="CB25" s="177">
        <v>0</v>
      </c>
      <c r="CC25" s="177">
        <v>0</v>
      </c>
      <c r="CD25" s="177">
        <v>0</v>
      </c>
      <c r="CE25" s="177">
        <v>0</v>
      </c>
      <c r="CF25" s="177">
        <v>0</v>
      </c>
      <c r="CG25" s="177">
        <v>0</v>
      </c>
      <c r="CH25" s="177">
        <v>0</v>
      </c>
      <c r="CI25" s="177">
        <v>0</v>
      </c>
      <c r="CJ25" s="177">
        <v>0</v>
      </c>
      <c r="CK25" s="177">
        <v>0</v>
      </c>
      <c r="CL25" s="177">
        <v>0</v>
      </c>
      <c r="CM25" s="177">
        <v>0</v>
      </c>
      <c r="CN25" s="177">
        <v>0</v>
      </c>
      <c r="CO25" s="177">
        <v>0</v>
      </c>
      <c r="CP25" s="177">
        <v>0</v>
      </c>
      <c r="CQ25" s="177">
        <v>0</v>
      </c>
      <c r="CR25" s="177">
        <v>0</v>
      </c>
      <c r="CS25" s="177">
        <v>0</v>
      </c>
      <c r="CT25" s="177">
        <v>0</v>
      </c>
      <c r="CU25" s="177">
        <v>0</v>
      </c>
      <c r="CV25" s="177">
        <v>0</v>
      </c>
      <c r="CW25" s="177">
        <v>0</v>
      </c>
      <c r="CX25" s="177">
        <v>0</v>
      </c>
      <c r="CY25" s="177">
        <v>0</v>
      </c>
      <c r="CZ25" s="177">
        <v>0</v>
      </c>
      <c r="DA25" s="177">
        <v>0</v>
      </c>
      <c r="DB25" s="177">
        <v>0</v>
      </c>
      <c r="DC25" s="177">
        <v>0</v>
      </c>
      <c r="DE25" s="24">
        <f>COUNTBLANK(H25:DC25)</f>
        <v>0</v>
      </c>
      <c r="DF25" s="24">
        <f t="shared" si="21"/>
        <v>0</v>
      </c>
      <c r="DG25">
        <f t="shared" ref="DG25:DG36" si="25">IF(ISNUMBER(E25),E25*100,0)</f>
        <v>21</v>
      </c>
      <c r="DH25">
        <v>0</v>
      </c>
    </row>
    <row r="26" spans="1:113" ht="15" customHeight="1">
      <c r="A26" s="68">
        <v>12</v>
      </c>
      <c r="B26" s="160" t="str">
        <f>$B$24&amp;"2."</f>
        <v>D.2.2.</v>
      </c>
      <c r="C26" s="174" t="s">
        <v>159</v>
      </c>
      <c r="D26" s="181"/>
      <c r="E26" s="176">
        <v>0.21</v>
      </c>
      <c r="F26" s="171">
        <f>H26+NPV(FD,I26:INDEX(I26:DC26,PAL))</f>
        <v>0</v>
      </c>
      <c r="G26" s="171">
        <f>SUMIF($H$5:$DC$5,"&lt;="&amp;PAL,$H26:$DC26)</f>
        <v>0</v>
      </c>
      <c r="H26" s="300">
        <v>0</v>
      </c>
      <c r="I26" s="300">
        <v>0</v>
      </c>
      <c r="J26" s="300">
        <v>0</v>
      </c>
      <c r="K26" s="300">
        <v>0</v>
      </c>
      <c r="L26" s="300">
        <v>0</v>
      </c>
      <c r="M26" s="300">
        <v>0</v>
      </c>
      <c r="N26" s="300">
        <v>0</v>
      </c>
      <c r="O26" s="300">
        <v>0</v>
      </c>
      <c r="P26" s="300">
        <v>0</v>
      </c>
      <c r="Q26" s="177">
        <v>0</v>
      </c>
      <c r="R26" s="177">
        <v>0</v>
      </c>
      <c r="S26" s="177">
        <v>0</v>
      </c>
      <c r="T26" s="177">
        <v>0</v>
      </c>
      <c r="U26" s="177">
        <v>0</v>
      </c>
      <c r="V26" s="177">
        <v>0</v>
      </c>
      <c r="W26" s="177">
        <v>0</v>
      </c>
      <c r="X26" s="177">
        <v>0</v>
      </c>
      <c r="Y26" s="177">
        <v>0</v>
      </c>
      <c r="Z26" s="177">
        <v>0</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v>0</v>
      </c>
      <c r="AW26" s="177">
        <v>0</v>
      </c>
      <c r="AX26" s="177">
        <v>0</v>
      </c>
      <c r="AY26" s="177">
        <v>0</v>
      </c>
      <c r="AZ26" s="177">
        <v>0</v>
      </c>
      <c r="BA26" s="177">
        <v>0</v>
      </c>
      <c r="BB26" s="177">
        <v>0</v>
      </c>
      <c r="BC26" s="177">
        <v>0</v>
      </c>
      <c r="BD26" s="177">
        <v>0</v>
      </c>
      <c r="BE26" s="177">
        <v>0</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177">
        <v>0</v>
      </c>
      <c r="CA26" s="177">
        <v>0</v>
      </c>
      <c r="CB26" s="177">
        <v>0</v>
      </c>
      <c r="CC26" s="177">
        <v>0</v>
      </c>
      <c r="CD26" s="177">
        <v>0</v>
      </c>
      <c r="CE26" s="177">
        <v>0</v>
      </c>
      <c r="CF26" s="177">
        <v>0</v>
      </c>
      <c r="CG26" s="177">
        <v>0</v>
      </c>
      <c r="CH26" s="177">
        <v>0</v>
      </c>
      <c r="CI26" s="177">
        <v>0</v>
      </c>
      <c r="CJ26" s="177">
        <v>0</v>
      </c>
      <c r="CK26" s="177">
        <v>0</v>
      </c>
      <c r="CL26" s="177">
        <v>0</v>
      </c>
      <c r="CM26" s="177">
        <v>0</v>
      </c>
      <c r="CN26" s="177">
        <v>0</v>
      </c>
      <c r="CO26" s="177">
        <v>0</v>
      </c>
      <c r="CP26" s="177">
        <v>0</v>
      </c>
      <c r="CQ26" s="177">
        <v>0</v>
      </c>
      <c r="CR26" s="177">
        <v>0</v>
      </c>
      <c r="CS26" s="177">
        <v>0</v>
      </c>
      <c r="CT26" s="177">
        <v>0</v>
      </c>
      <c r="CU26" s="177">
        <v>0</v>
      </c>
      <c r="CV26" s="177">
        <v>0</v>
      </c>
      <c r="CW26" s="177">
        <v>0</v>
      </c>
      <c r="CX26" s="177">
        <v>0</v>
      </c>
      <c r="CY26" s="177">
        <v>0</v>
      </c>
      <c r="CZ26" s="177">
        <v>0</v>
      </c>
      <c r="DA26" s="177">
        <v>0</v>
      </c>
      <c r="DB26" s="177">
        <v>0</v>
      </c>
      <c r="DC26" s="177">
        <v>0</v>
      </c>
      <c r="DE26" s="24">
        <f t="shared" ref="DE26:DE36" si="26">COUNTBLANK(H26:DC26)</f>
        <v>0</v>
      </c>
      <c r="DF26" s="24">
        <f t="shared" si="21"/>
        <v>0</v>
      </c>
      <c r="DG26">
        <f t="shared" si="25"/>
        <v>21</v>
      </c>
      <c r="DH26">
        <v>0</v>
      </c>
    </row>
    <row r="27" spans="1:113" ht="14.4">
      <c r="A27" s="68">
        <v>13</v>
      </c>
      <c r="B27" s="160" t="str">
        <f>$B$24&amp;"3."</f>
        <v>D.2.3.</v>
      </c>
      <c r="C27" s="174" t="s">
        <v>159</v>
      </c>
      <c r="D27" s="181"/>
      <c r="E27" s="176">
        <v>0.21</v>
      </c>
      <c r="F27" s="171">
        <f>H27+NPV(FD,I27:INDEX(I27:DC27,PAL))</f>
        <v>0</v>
      </c>
      <c r="G27" s="171">
        <f>SUMIF($H$5:$DC$5,"&lt;="&amp;PAL,$H27:$DC27)</f>
        <v>0</v>
      </c>
      <c r="H27" s="300">
        <v>0</v>
      </c>
      <c r="I27" s="300">
        <v>0</v>
      </c>
      <c r="J27" s="300">
        <v>0</v>
      </c>
      <c r="K27" s="300">
        <v>0</v>
      </c>
      <c r="L27" s="300">
        <v>0</v>
      </c>
      <c r="M27" s="300">
        <v>0</v>
      </c>
      <c r="N27" s="300">
        <v>0</v>
      </c>
      <c r="O27" s="300">
        <v>0</v>
      </c>
      <c r="P27" s="300">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177">
        <v>0</v>
      </c>
      <c r="AV27" s="177">
        <v>0</v>
      </c>
      <c r="AW27" s="177">
        <v>0</v>
      </c>
      <c r="AX27" s="177">
        <v>0</v>
      </c>
      <c r="AY27" s="177">
        <v>0</v>
      </c>
      <c r="AZ27" s="177">
        <v>0</v>
      </c>
      <c r="BA27" s="177">
        <v>0</v>
      </c>
      <c r="BB27" s="177">
        <v>0</v>
      </c>
      <c r="BC27" s="177">
        <v>0</v>
      </c>
      <c r="BD27" s="177">
        <v>0</v>
      </c>
      <c r="BE27" s="177">
        <v>0</v>
      </c>
      <c r="BF27" s="177">
        <v>0</v>
      </c>
      <c r="BG27" s="177">
        <v>0</v>
      </c>
      <c r="BH27" s="177">
        <v>0</v>
      </c>
      <c r="BI27" s="177">
        <v>0</v>
      </c>
      <c r="BJ27" s="177">
        <v>0</v>
      </c>
      <c r="BK27" s="177">
        <v>0</v>
      </c>
      <c r="BL27" s="177">
        <v>0</v>
      </c>
      <c r="BM27" s="177">
        <v>0</v>
      </c>
      <c r="BN27" s="177">
        <v>0</v>
      </c>
      <c r="BO27" s="177">
        <v>0</v>
      </c>
      <c r="BP27" s="177">
        <v>0</v>
      </c>
      <c r="BQ27" s="177">
        <v>0</v>
      </c>
      <c r="BR27" s="177">
        <v>0</v>
      </c>
      <c r="BS27" s="177">
        <v>0</v>
      </c>
      <c r="BT27" s="177">
        <v>0</v>
      </c>
      <c r="BU27" s="177">
        <v>0</v>
      </c>
      <c r="BV27" s="177">
        <v>0</v>
      </c>
      <c r="BW27" s="177">
        <v>0</v>
      </c>
      <c r="BX27" s="177">
        <v>0</v>
      </c>
      <c r="BY27" s="177">
        <v>0</v>
      </c>
      <c r="BZ27" s="177">
        <v>0</v>
      </c>
      <c r="CA27" s="177">
        <v>0</v>
      </c>
      <c r="CB27" s="177">
        <v>0</v>
      </c>
      <c r="CC27" s="177">
        <v>0</v>
      </c>
      <c r="CD27" s="177">
        <v>0</v>
      </c>
      <c r="CE27" s="177">
        <v>0</v>
      </c>
      <c r="CF27" s="177">
        <v>0</v>
      </c>
      <c r="CG27" s="177">
        <v>0</v>
      </c>
      <c r="CH27" s="177">
        <v>0</v>
      </c>
      <c r="CI27" s="177">
        <v>0</v>
      </c>
      <c r="CJ27" s="177">
        <v>0</v>
      </c>
      <c r="CK27" s="177">
        <v>0</v>
      </c>
      <c r="CL27" s="177">
        <v>0</v>
      </c>
      <c r="CM27" s="177">
        <v>0</v>
      </c>
      <c r="CN27" s="177">
        <v>0</v>
      </c>
      <c r="CO27" s="177">
        <v>0</v>
      </c>
      <c r="CP27" s="177">
        <v>0</v>
      </c>
      <c r="CQ27" s="177">
        <v>0</v>
      </c>
      <c r="CR27" s="177">
        <v>0</v>
      </c>
      <c r="CS27" s="177">
        <v>0</v>
      </c>
      <c r="CT27" s="177">
        <v>0</v>
      </c>
      <c r="CU27" s="177">
        <v>0</v>
      </c>
      <c r="CV27" s="177">
        <v>0</v>
      </c>
      <c r="CW27" s="177">
        <v>0</v>
      </c>
      <c r="CX27" s="177">
        <v>0</v>
      </c>
      <c r="CY27" s="177">
        <v>0</v>
      </c>
      <c r="CZ27" s="177">
        <v>0</v>
      </c>
      <c r="DA27" s="177">
        <v>0</v>
      </c>
      <c r="DB27" s="177">
        <v>0</v>
      </c>
      <c r="DC27" s="177">
        <v>0</v>
      </c>
      <c r="DE27" s="24">
        <f t="shared" si="26"/>
        <v>0</v>
      </c>
      <c r="DF27" s="24">
        <f t="shared" si="21"/>
        <v>0</v>
      </c>
      <c r="DG27">
        <f t="shared" si="25"/>
        <v>21</v>
      </c>
      <c r="DH27">
        <v>0</v>
      </c>
    </row>
    <row r="28" spans="1:113" ht="14.4">
      <c r="A28" s="68">
        <v>14</v>
      </c>
      <c r="B28" s="160" t="str">
        <f>$B$24&amp;"4."</f>
        <v>D.2.4.</v>
      </c>
      <c r="C28" s="174" t="s">
        <v>159</v>
      </c>
      <c r="D28" s="181"/>
      <c r="E28" s="176">
        <v>0.21</v>
      </c>
      <c r="F28" s="171">
        <f>H28+NPV(FD,I28:INDEX(I28:DC28,PAL))</f>
        <v>0</v>
      </c>
      <c r="G28" s="171">
        <f>SUMIF($H$5:$DC$5,"&lt;="&amp;PAL,$H28:$DC28)</f>
        <v>0</v>
      </c>
      <c r="H28" s="300">
        <v>0</v>
      </c>
      <c r="I28" s="300">
        <v>0</v>
      </c>
      <c r="J28" s="300">
        <v>0</v>
      </c>
      <c r="K28" s="300">
        <v>0</v>
      </c>
      <c r="L28" s="300">
        <v>0</v>
      </c>
      <c r="M28" s="300">
        <v>0</v>
      </c>
      <c r="N28" s="300">
        <v>0</v>
      </c>
      <c r="O28" s="300">
        <v>0</v>
      </c>
      <c r="P28" s="300">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177">
        <v>0</v>
      </c>
      <c r="AV28" s="177">
        <v>0</v>
      </c>
      <c r="AW28" s="177">
        <v>0</v>
      </c>
      <c r="AX28" s="177">
        <v>0</v>
      </c>
      <c r="AY28" s="177">
        <v>0</v>
      </c>
      <c r="AZ28" s="177">
        <v>0</v>
      </c>
      <c r="BA28" s="177">
        <v>0</v>
      </c>
      <c r="BB28" s="177">
        <v>0</v>
      </c>
      <c r="BC28" s="177">
        <v>0</v>
      </c>
      <c r="BD28" s="177">
        <v>0</v>
      </c>
      <c r="BE28" s="177">
        <v>0</v>
      </c>
      <c r="BF28" s="177">
        <v>0</v>
      </c>
      <c r="BG28" s="177">
        <v>0</v>
      </c>
      <c r="BH28" s="177">
        <v>0</v>
      </c>
      <c r="BI28" s="177">
        <v>0</v>
      </c>
      <c r="BJ28" s="177">
        <v>0</v>
      </c>
      <c r="BK28" s="177">
        <v>0</v>
      </c>
      <c r="BL28" s="177">
        <v>0</v>
      </c>
      <c r="BM28" s="177">
        <v>0</v>
      </c>
      <c r="BN28" s="177">
        <v>0</v>
      </c>
      <c r="BO28" s="177">
        <v>0</v>
      </c>
      <c r="BP28" s="177">
        <v>0</v>
      </c>
      <c r="BQ28" s="177">
        <v>0</v>
      </c>
      <c r="BR28" s="177">
        <v>0</v>
      </c>
      <c r="BS28" s="177">
        <v>0</v>
      </c>
      <c r="BT28" s="177">
        <v>0</v>
      </c>
      <c r="BU28" s="177">
        <v>0</v>
      </c>
      <c r="BV28" s="177">
        <v>0</v>
      </c>
      <c r="BW28" s="177">
        <v>0</v>
      </c>
      <c r="BX28" s="177">
        <v>0</v>
      </c>
      <c r="BY28" s="177">
        <v>0</v>
      </c>
      <c r="BZ28" s="177">
        <v>0</v>
      </c>
      <c r="CA28" s="177">
        <v>0</v>
      </c>
      <c r="CB28" s="177">
        <v>0</v>
      </c>
      <c r="CC28" s="177">
        <v>0</v>
      </c>
      <c r="CD28" s="177">
        <v>0</v>
      </c>
      <c r="CE28" s="177">
        <v>0</v>
      </c>
      <c r="CF28" s="177">
        <v>0</v>
      </c>
      <c r="CG28" s="177">
        <v>0</v>
      </c>
      <c r="CH28" s="177">
        <v>0</v>
      </c>
      <c r="CI28" s="177">
        <v>0</v>
      </c>
      <c r="CJ28" s="177">
        <v>0</v>
      </c>
      <c r="CK28" s="177">
        <v>0</v>
      </c>
      <c r="CL28" s="177">
        <v>0</v>
      </c>
      <c r="CM28" s="177">
        <v>0</v>
      </c>
      <c r="CN28" s="177">
        <v>0</v>
      </c>
      <c r="CO28" s="177">
        <v>0</v>
      </c>
      <c r="CP28" s="177">
        <v>0</v>
      </c>
      <c r="CQ28" s="177">
        <v>0</v>
      </c>
      <c r="CR28" s="177">
        <v>0</v>
      </c>
      <c r="CS28" s="177">
        <v>0</v>
      </c>
      <c r="CT28" s="177">
        <v>0</v>
      </c>
      <c r="CU28" s="177">
        <v>0</v>
      </c>
      <c r="CV28" s="177">
        <v>0</v>
      </c>
      <c r="CW28" s="177">
        <v>0</v>
      </c>
      <c r="CX28" s="177">
        <v>0</v>
      </c>
      <c r="CY28" s="177">
        <v>0</v>
      </c>
      <c r="CZ28" s="177">
        <v>0</v>
      </c>
      <c r="DA28" s="177">
        <v>0</v>
      </c>
      <c r="DB28" s="177">
        <v>0</v>
      </c>
      <c r="DC28" s="177">
        <v>0</v>
      </c>
      <c r="DE28" s="24">
        <f t="shared" si="26"/>
        <v>0</v>
      </c>
      <c r="DF28" s="24">
        <f t="shared" si="21"/>
        <v>0</v>
      </c>
      <c r="DG28">
        <f t="shared" si="25"/>
        <v>21</v>
      </c>
      <c r="DH28">
        <v>0</v>
      </c>
    </row>
    <row r="29" spans="1:113" ht="15" customHeight="1">
      <c r="A29" s="68">
        <v>15</v>
      </c>
      <c r="B29" s="160" t="str">
        <f>$B$24&amp;"5."</f>
        <v>D.2.5.</v>
      </c>
      <c r="C29" s="174" t="s">
        <v>159</v>
      </c>
      <c r="D29" s="181"/>
      <c r="E29" s="176">
        <v>0.21</v>
      </c>
      <c r="F29" s="171">
        <f>H29+NPV(FD,I29:INDEX(I29:DC29,PAL))</f>
        <v>0</v>
      </c>
      <c r="G29" s="171">
        <f>SUMIF($H$5:$DC$5,"&lt;="&amp;PAL,$H29:$DC29)</f>
        <v>0</v>
      </c>
      <c r="H29" s="300">
        <v>0</v>
      </c>
      <c r="I29" s="300">
        <v>0</v>
      </c>
      <c r="J29" s="300">
        <v>0</v>
      </c>
      <c r="K29" s="300">
        <v>0</v>
      </c>
      <c r="L29" s="300">
        <v>0</v>
      </c>
      <c r="M29" s="300">
        <v>0</v>
      </c>
      <c r="N29" s="300">
        <v>0</v>
      </c>
      <c r="O29" s="300">
        <v>0</v>
      </c>
      <c r="P29" s="300">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v>0</v>
      </c>
      <c r="AW29" s="177">
        <v>0</v>
      </c>
      <c r="AX29" s="177">
        <v>0</v>
      </c>
      <c r="AY29" s="177">
        <v>0</v>
      </c>
      <c r="AZ29" s="177">
        <v>0</v>
      </c>
      <c r="BA29" s="177">
        <v>0</v>
      </c>
      <c r="BB29" s="177">
        <v>0</v>
      </c>
      <c r="BC29" s="177">
        <v>0</v>
      </c>
      <c r="BD29" s="177">
        <v>0</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177">
        <v>0</v>
      </c>
      <c r="CA29" s="177">
        <v>0</v>
      </c>
      <c r="CB29" s="177">
        <v>0</v>
      </c>
      <c r="CC29" s="177">
        <v>0</v>
      </c>
      <c r="CD29" s="177">
        <v>0</v>
      </c>
      <c r="CE29" s="177">
        <v>0</v>
      </c>
      <c r="CF29" s="177">
        <v>0</v>
      </c>
      <c r="CG29" s="177">
        <v>0</v>
      </c>
      <c r="CH29" s="177">
        <v>0</v>
      </c>
      <c r="CI29" s="177">
        <v>0</v>
      </c>
      <c r="CJ29" s="177">
        <v>0</v>
      </c>
      <c r="CK29" s="177">
        <v>0</v>
      </c>
      <c r="CL29" s="177">
        <v>0</v>
      </c>
      <c r="CM29" s="177">
        <v>0</v>
      </c>
      <c r="CN29" s="177">
        <v>0</v>
      </c>
      <c r="CO29" s="177">
        <v>0</v>
      </c>
      <c r="CP29" s="177">
        <v>0</v>
      </c>
      <c r="CQ29" s="177">
        <v>0</v>
      </c>
      <c r="CR29" s="177">
        <v>0</v>
      </c>
      <c r="CS29" s="177">
        <v>0</v>
      </c>
      <c r="CT29" s="177">
        <v>0</v>
      </c>
      <c r="CU29" s="177">
        <v>0</v>
      </c>
      <c r="CV29" s="177">
        <v>0</v>
      </c>
      <c r="CW29" s="177">
        <v>0</v>
      </c>
      <c r="CX29" s="177">
        <v>0</v>
      </c>
      <c r="CY29" s="177">
        <v>0</v>
      </c>
      <c r="CZ29" s="177">
        <v>0</v>
      </c>
      <c r="DA29" s="177">
        <v>0</v>
      </c>
      <c r="DB29" s="177">
        <v>0</v>
      </c>
      <c r="DC29" s="177">
        <v>0</v>
      </c>
      <c r="DE29" s="24">
        <f t="shared" si="26"/>
        <v>0</v>
      </c>
      <c r="DF29" s="24">
        <f t="shared" si="21"/>
        <v>0</v>
      </c>
      <c r="DG29">
        <f t="shared" si="25"/>
        <v>21</v>
      </c>
      <c r="DH29">
        <v>0</v>
      </c>
    </row>
    <row r="30" spans="1:113" ht="15" customHeight="1">
      <c r="A30" s="68">
        <v>16</v>
      </c>
      <c r="B30" s="160" t="str">
        <f>$B$24&amp;"6."</f>
        <v>D.2.6.</v>
      </c>
      <c r="C30" s="174" t="s">
        <v>159</v>
      </c>
      <c r="D30" s="181"/>
      <c r="E30" s="176">
        <v>0.21</v>
      </c>
      <c r="F30" s="171">
        <f>H30+NPV(FD,I30:INDEX(I30:DC30,PAL))</f>
        <v>0</v>
      </c>
      <c r="G30" s="171">
        <f>SUMIF($H$5:$DC$5,"&lt;="&amp;PAL,$H30:$DC30)</f>
        <v>0</v>
      </c>
      <c r="H30" s="300">
        <v>0</v>
      </c>
      <c r="I30" s="300">
        <v>0</v>
      </c>
      <c r="J30" s="300">
        <v>0</v>
      </c>
      <c r="K30" s="300">
        <v>0</v>
      </c>
      <c r="L30" s="300">
        <v>0</v>
      </c>
      <c r="M30" s="300">
        <v>0</v>
      </c>
      <c r="N30" s="300">
        <v>0</v>
      </c>
      <c r="O30" s="300">
        <v>0</v>
      </c>
      <c r="P30" s="300">
        <v>0</v>
      </c>
      <c r="Q30" s="177">
        <v>0</v>
      </c>
      <c r="R30" s="177">
        <v>0</v>
      </c>
      <c r="S30" s="177">
        <v>0</v>
      </c>
      <c r="T30" s="177">
        <v>0</v>
      </c>
      <c r="U30" s="177">
        <v>0</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177">
        <v>0</v>
      </c>
      <c r="AV30" s="177">
        <v>0</v>
      </c>
      <c r="AW30" s="177">
        <v>0</v>
      </c>
      <c r="AX30" s="177">
        <v>0</v>
      </c>
      <c r="AY30" s="177">
        <v>0</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c r="BP30" s="177">
        <v>0</v>
      </c>
      <c r="BQ30" s="177">
        <v>0</v>
      </c>
      <c r="BR30" s="177">
        <v>0</v>
      </c>
      <c r="BS30" s="177">
        <v>0</v>
      </c>
      <c r="BT30" s="177">
        <v>0</v>
      </c>
      <c r="BU30" s="177">
        <v>0</v>
      </c>
      <c r="BV30" s="177">
        <v>0</v>
      </c>
      <c r="BW30" s="177">
        <v>0</v>
      </c>
      <c r="BX30" s="177">
        <v>0</v>
      </c>
      <c r="BY30" s="177">
        <v>0</v>
      </c>
      <c r="BZ30" s="177">
        <v>0</v>
      </c>
      <c r="CA30" s="177">
        <v>0</v>
      </c>
      <c r="CB30" s="177">
        <v>0</v>
      </c>
      <c r="CC30" s="177">
        <v>0</v>
      </c>
      <c r="CD30" s="177">
        <v>0</v>
      </c>
      <c r="CE30" s="177">
        <v>0</v>
      </c>
      <c r="CF30" s="177">
        <v>0</v>
      </c>
      <c r="CG30" s="177">
        <v>0</v>
      </c>
      <c r="CH30" s="177">
        <v>0</v>
      </c>
      <c r="CI30" s="177">
        <v>0</v>
      </c>
      <c r="CJ30" s="177">
        <v>0</v>
      </c>
      <c r="CK30" s="177">
        <v>0</v>
      </c>
      <c r="CL30" s="177">
        <v>0</v>
      </c>
      <c r="CM30" s="177">
        <v>0</v>
      </c>
      <c r="CN30" s="177">
        <v>0</v>
      </c>
      <c r="CO30" s="177">
        <v>0</v>
      </c>
      <c r="CP30" s="177">
        <v>0</v>
      </c>
      <c r="CQ30" s="177">
        <v>0</v>
      </c>
      <c r="CR30" s="177">
        <v>0</v>
      </c>
      <c r="CS30" s="177">
        <v>0</v>
      </c>
      <c r="CT30" s="177">
        <v>0</v>
      </c>
      <c r="CU30" s="177">
        <v>0</v>
      </c>
      <c r="CV30" s="177">
        <v>0</v>
      </c>
      <c r="CW30" s="177">
        <v>0</v>
      </c>
      <c r="CX30" s="177">
        <v>0</v>
      </c>
      <c r="CY30" s="177">
        <v>0</v>
      </c>
      <c r="CZ30" s="177">
        <v>0</v>
      </c>
      <c r="DA30" s="177">
        <v>0</v>
      </c>
      <c r="DB30" s="177">
        <v>0</v>
      </c>
      <c r="DC30" s="177">
        <v>0</v>
      </c>
      <c r="DE30" s="24">
        <f t="shared" si="26"/>
        <v>0</v>
      </c>
      <c r="DF30" s="24">
        <f t="shared" si="21"/>
        <v>0</v>
      </c>
      <c r="DG30">
        <f t="shared" si="25"/>
        <v>21</v>
      </c>
      <c r="DH30">
        <v>0</v>
      </c>
    </row>
    <row r="31" spans="1:113" ht="15" customHeight="1">
      <c r="A31" s="68">
        <v>17</v>
      </c>
      <c r="B31" s="160" t="str">
        <f>$B$24&amp;"7."</f>
        <v>D.2.7.</v>
      </c>
      <c r="C31" s="174" t="s">
        <v>159</v>
      </c>
      <c r="D31" s="181"/>
      <c r="E31" s="176">
        <v>0.21</v>
      </c>
      <c r="F31" s="171">
        <f>H31+NPV(FD,I31:INDEX(I31:DC31,PAL))</f>
        <v>0</v>
      </c>
      <c r="G31" s="171">
        <f>SUMIF($H$5:$DC$5,"&lt;="&amp;PAL,$H31:$DC31)</f>
        <v>0</v>
      </c>
      <c r="H31" s="300">
        <v>0</v>
      </c>
      <c r="I31" s="300">
        <v>0</v>
      </c>
      <c r="J31" s="300">
        <v>0</v>
      </c>
      <c r="K31" s="300">
        <v>0</v>
      </c>
      <c r="L31" s="300">
        <v>0</v>
      </c>
      <c r="M31" s="300">
        <v>0</v>
      </c>
      <c r="N31" s="300">
        <v>0</v>
      </c>
      <c r="O31" s="300">
        <v>0</v>
      </c>
      <c r="P31" s="300">
        <v>0</v>
      </c>
      <c r="Q31" s="177">
        <v>0</v>
      </c>
      <c r="R31" s="177">
        <v>0</v>
      </c>
      <c r="S31" s="177">
        <v>0</v>
      </c>
      <c r="T31" s="177">
        <v>0</v>
      </c>
      <c r="U31" s="177">
        <v>0</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v>0</v>
      </c>
      <c r="AW31" s="177">
        <v>0</v>
      </c>
      <c r="AX31" s="177">
        <v>0</v>
      </c>
      <c r="AY31" s="177">
        <v>0</v>
      </c>
      <c r="AZ31" s="177">
        <v>0</v>
      </c>
      <c r="BA31" s="177">
        <v>0</v>
      </c>
      <c r="BB31" s="177">
        <v>0</v>
      </c>
      <c r="BC31" s="177">
        <v>0</v>
      </c>
      <c r="BD31" s="177">
        <v>0</v>
      </c>
      <c r="BE31" s="177">
        <v>0</v>
      </c>
      <c r="BF31" s="177">
        <v>0</v>
      </c>
      <c r="BG31" s="177">
        <v>0</v>
      </c>
      <c r="BH31" s="177">
        <v>0</v>
      </c>
      <c r="BI31" s="177">
        <v>0</v>
      </c>
      <c r="BJ31" s="177">
        <v>0</v>
      </c>
      <c r="BK31" s="177">
        <v>0</v>
      </c>
      <c r="BL31" s="177">
        <v>0</v>
      </c>
      <c r="BM31" s="177">
        <v>0</v>
      </c>
      <c r="BN31" s="177">
        <v>0</v>
      </c>
      <c r="BO31" s="177">
        <v>0</v>
      </c>
      <c r="BP31" s="177">
        <v>0</v>
      </c>
      <c r="BQ31" s="177">
        <v>0</v>
      </c>
      <c r="BR31" s="177">
        <v>0</v>
      </c>
      <c r="BS31" s="177">
        <v>0</v>
      </c>
      <c r="BT31" s="177">
        <v>0</v>
      </c>
      <c r="BU31" s="177">
        <v>0</v>
      </c>
      <c r="BV31" s="177">
        <v>0</v>
      </c>
      <c r="BW31" s="177">
        <v>0</v>
      </c>
      <c r="BX31" s="177">
        <v>0</v>
      </c>
      <c r="BY31" s="177">
        <v>0</v>
      </c>
      <c r="BZ31" s="177">
        <v>0</v>
      </c>
      <c r="CA31" s="177">
        <v>0</v>
      </c>
      <c r="CB31" s="177">
        <v>0</v>
      </c>
      <c r="CC31" s="177">
        <v>0</v>
      </c>
      <c r="CD31" s="177">
        <v>0</v>
      </c>
      <c r="CE31" s="177">
        <v>0</v>
      </c>
      <c r="CF31" s="177">
        <v>0</v>
      </c>
      <c r="CG31" s="177">
        <v>0</v>
      </c>
      <c r="CH31" s="177">
        <v>0</v>
      </c>
      <c r="CI31" s="177">
        <v>0</v>
      </c>
      <c r="CJ31" s="177">
        <v>0</v>
      </c>
      <c r="CK31" s="177">
        <v>0</v>
      </c>
      <c r="CL31" s="177">
        <v>0</v>
      </c>
      <c r="CM31" s="177">
        <v>0</v>
      </c>
      <c r="CN31" s="177">
        <v>0</v>
      </c>
      <c r="CO31" s="177">
        <v>0</v>
      </c>
      <c r="CP31" s="177">
        <v>0</v>
      </c>
      <c r="CQ31" s="177">
        <v>0</v>
      </c>
      <c r="CR31" s="177">
        <v>0</v>
      </c>
      <c r="CS31" s="177">
        <v>0</v>
      </c>
      <c r="CT31" s="177">
        <v>0</v>
      </c>
      <c r="CU31" s="177">
        <v>0</v>
      </c>
      <c r="CV31" s="177">
        <v>0</v>
      </c>
      <c r="CW31" s="177">
        <v>0</v>
      </c>
      <c r="CX31" s="177">
        <v>0</v>
      </c>
      <c r="CY31" s="177">
        <v>0</v>
      </c>
      <c r="CZ31" s="177">
        <v>0</v>
      </c>
      <c r="DA31" s="177">
        <v>0</v>
      </c>
      <c r="DB31" s="177">
        <v>0</v>
      </c>
      <c r="DC31" s="177">
        <v>0</v>
      </c>
      <c r="DE31" s="24">
        <f t="shared" si="26"/>
        <v>0</v>
      </c>
      <c r="DF31" s="24">
        <f t="shared" si="21"/>
        <v>0</v>
      </c>
      <c r="DG31">
        <f t="shared" si="25"/>
        <v>21</v>
      </c>
      <c r="DH31">
        <v>0</v>
      </c>
    </row>
    <row r="32" spans="1:113" ht="15" customHeight="1">
      <c r="A32" s="68">
        <v>18</v>
      </c>
      <c r="B32" s="160" t="str">
        <f>$B$24&amp;"8."</f>
        <v>D.2.8.</v>
      </c>
      <c r="C32" s="174" t="s">
        <v>159</v>
      </c>
      <c r="D32" s="178"/>
      <c r="E32" s="176">
        <v>0.21</v>
      </c>
      <c r="F32" s="171">
        <f>H32+NPV(FD,I32:INDEX(I32:DC32,PAL))</f>
        <v>0</v>
      </c>
      <c r="G32" s="171">
        <f>SUMIF($H$5:$DC$5,"&lt;="&amp;PAL,$H32:$DC32)</f>
        <v>0</v>
      </c>
      <c r="H32" s="300">
        <v>0</v>
      </c>
      <c r="I32" s="300">
        <v>0</v>
      </c>
      <c r="J32" s="300">
        <v>0</v>
      </c>
      <c r="K32" s="300">
        <v>0</v>
      </c>
      <c r="L32" s="300">
        <v>0</v>
      </c>
      <c r="M32" s="300">
        <v>0</v>
      </c>
      <c r="N32" s="300">
        <v>0</v>
      </c>
      <c r="O32" s="300">
        <v>0</v>
      </c>
      <c r="P32" s="300">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0</v>
      </c>
      <c r="AZ32" s="177">
        <v>0</v>
      </c>
      <c r="BA32" s="177">
        <v>0</v>
      </c>
      <c r="BB32" s="177">
        <v>0</v>
      </c>
      <c r="BC32" s="177">
        <v>0</v>
      </c>
      <c r="BD32" s="177">
        <v>0</v>
      </c>
      <c r="BE32" s="177">
        <v>0</v>
      </c>
      <c r="BF32" s="177">
        <v>0</v>
      </c>
      <c r="BG32" s="177">
        <v>0</v>
      </c>
      <c r="BH32" s="177">
        <v>0</v>
      </c>
      <c r="BI32" s="177">
        <v>0</v>
      </c>
      <c r="BJ32" s="177">
        <v>0</v>
      </c>
      <c r="BK32" s="177">
        <v>0</v>
      </c>
      <c r="BL32" s="177">
        <v>0</v>
      </c>
      <c r="BM32" s="177">
        <v>0</v>
      </c>
      <c r="BN32" s="177">
        <v>0</v>
      </c>
      <c r="BO32" s="177">
        <v>0</v>
      </c>
      <c r="BP32" s="177">
        <v>0</v>
      </c>
      <c r="BQ32" s="177">
        <v>0</v>
      </c>
      <c r="BR32" s="177">
        <v>0</v>
      </c>
      <c r="BS32" s="177">
        <v>0</v>
      </c>
      <c r="BT32" s="177">
        <v>0</v>
      </c>
      <c r="BU32" s="177">
        <v>0</v>
      </c>
      <c r="BV32" s="177">
        <v>0</v>
      </c>
      <c r="BW32" s="177">
        <v>0</v>
      </c>
      <c r="BX32" s="177">
        <v>0</v>
      </c>
      <c r="BY32" s="177">
        <v>0</v>
      </c>
      <c r="BZ32" s="177">
        <v>0</v>
      </c>
      <c r="CA32" s="177">
        <v>0</v>
      </c>
      <c r="CB32" s="177">
        <v>0</v>
      </c>
      <c r="CC32" s="177">
        <v>0</v>
      </c>
      <c r="CD32" s="177">
        <v>0</v>
      </c>
      <c r="CE32" s="177">
        <v>0</v>
      </c>
      <c r="CF32" s="177">
        <v>0</v>
      </c>
      <c r="CG32" s="177">
        <v>0</v>
      </c>
      <c r="CH32" s="177">
        <v>0</v>
      </c>
      <c r="CI32" s="177">
        <v>0</v>
      </c>
      <c r="CJ32" s="177">
        <v>0</v>
      </c>
      <c r="CK32" s="177">
        <v>0</v>
      </c>
      <c r="CL32" s="177">
        <v>0</v>
      </c>
      <c r="CM32" s="177">
        <v>0</v>
      </c>
      <c r="CN32" s="177">
        <v>0</v>
      </c>
      <c r="CO32" s="177">
        <v>0</v>
      </c>
      <c r="CP32" s="177">
        <v>0</v>
      </c>
      <c r="CQ32" s="177">
        <v>0</v>
      </c>
      <c r="CR32" s="177">
        <v>0</v>
      </c>
      <c r="CS32" s="177">
        <v>0</v>
      </c>
      <c r="CT32" s="177">
        <v>0</v>
      </c>
      <c r="CU32" s="177">
        <v>0</v>
      </c>
      <c r="CV32" s="177">
        <v>0</v>
      </c>
      <c r="CW32" s="177">
        <v>0</v>
      </c>
      <c r="CX32" s="177">
        <v>0</v>
      </c>
      <c r="CY32" s="177">
        <v>0</v>
      </c>
      <c r="CZ32" s="177">
        <v>0</v>
      </c>
      <c r="DA32" s="177">
        <v>0</v>
      </c>
      <c r="DB32" s="177">
        <v>0</v>
      </c>
      <c r="DC32" s="177">
        <v>0</v>
      </c>
      <c r="DE32" s="24">
        <f t="shared" si="26"/>
        <v>0</v>
      </c>
      <c r="DF32" s="24">
        <f t="shared" si="21"/>
        <v>0</v>
      </c>
      <c r="DG32">
        <f t="shared" si="25"/>
        <v>21</v>
      </c>
      <c r="DH32">
        <v>0</v>
      </c>
    </row>
    <row r="33" spans="1:113" ht="14.4">
      <c r="A33" s="68"/>
      <c r="B33" s="160" t="str">
        <f>$B$24&amp;"9."</f>
        <v>D.2.9.</v>
      </c>
      <c r="C33" s="298" t="s">
        <v>482</v>
      </c>
      <c r="D33" s="178"/>
      <c r="E33" s="176">
        <v>0.21</v>
      </c>
      <c r="F33" s="171">
        <f>H33+NPV(FD,I33:INDEX(I33:DC33,PAL))</f>
        <v>0</v>
      </c>
      <c r="G33" s="171">
        <f>SUMIF($H$5:$DC$5,"&lt;="&amp;PAL,$H33:$DC33)</f>
        <v>0</v>
      </c>
      <c r="H33" s="300">
        <v>0</v>
      </c>
      <c r="I33" s="300">
        <v>0</v>
      </c>
      <c r="J33" s="300">
        <v>0</v>
      </c>
      <c r="K33" s="300">
        <v>0</v>
      </c>
      <c r="L33" s="300">
        <v>0</v>
      </c>
      <c r="M33" s="300">
        <v>0</v>
      </c>
      <c r="N33" s="300">
        <v>0</v>
      </c>
      <c r="O33" s="300">
        <v>0</v>
      </c>
      <c r="P33" s="300">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0</v>
      </c>
      <c r="AZ33" s="177">
        <v>0</v>
      </c>
      <c r="BA33" s="177">
        <v>0</v>
      </c>
      <c r="BB33" s="177">
        <v>0</v>
      </c>
      <c r="BC33" s="177">
        <v>0</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177">
        <v>0</v>
      </c>
      <c r="CA33" s="177">
        <v>0</v>
      </c>
      <c r="CB33" s="177">
        <v>0</v>
      </c>
      <c r="CC33" s="177">
        <v>0</v>
      </c>
      <c r="CD33" s="177">
        <v>0</v>
      </c>
      <c r="CE33" s="177">
        <v>0</v>
      </c>
      <c r="CF33" s="177">
        <v>0</v>
      </c>
      <c r="CG33" s="177">
        <v>0</v>
      </c>
      <c r="CH33" s="177">
        <v>0</v>
      </c>
      <c r="CI33" s="177">
        <v>0</v>
      </c>
      <c r="CJ33" s="177">
        <v>0</v>
      </c>
      <c r="CK33" s="177">
        <v>0</v>
      </c>
      <c r="CL33" s="177">
        <v>0</v>
      </c>
      <c r="CM33" s="177">
        <v>0</v>
      </c>
      <c r="CN33" s="177">
        <v>0</v>
      </c>
      <c r="CO33" s="177">
        <v>0</v>
      </c>
      <c r="CP33" s="177">
        <v>0</v>
      </c>
      <c r="CQ33" s="177">
        <v>0</v>
      </c>
      <c r="CR33" s="177">
        <v>0</v>
      </c>
      <c r="CS33" s="177">
        <v>0</v>
      </c>
      <c r="CT33" s="177">
        <v>0</v>
      </c>
      <c r="CU33" s="177">
        <v>0</v>
      </c>
      <c r="CV33" s="177">
        <v>0</v>
      </c>
      <c r="CW33" s="177">
        <v>0</v>
      </c>
      <c r="CX33" s="177">
        <v>0</v>
      </c>
      <c r="CY33" s="177">
        <v>0</v>
      </c>
      <c r="CZ33" s="177">
        <v>0</v>
      </c>
      <c r="DA33" s="177">
        <v>0</v>
      </c>
      <c r="DB33" s="177">
        <v>0</v>
      </c>
      <c r="DC33" s="177">
        <v>0</v>
      </c>
      <c r="DE33" s="24">
        <f t="shared" ref="DE33:DE34" si="27">COUNTBLANK(H33:DC33)</f>
        <v>0</v>
      </c>
      <c r="DF33" s="24">
        <f t="shared" si="21"/>
        <v>0</v>
      </c>
      <c r="DG33">
        <f t="shared" si="25"/>
        <v>21</v>
      </c>
      <c r="DH33">
        <v>0</v>
      </c>
      <c r="DI33">
        <v>1</v>
      </c>
    </row>
    <row r="34" spans="1:113" ht="14.4">
      <c r="A34" s="68"/>
      <c r="B34" s="160" t="str">
        <f>$B$24&amp;"10."</f>
        <v>D.2.10.</v>
      </c>
      <c r="C34" s="298" t="s">
        <v>483</v>
      </c>
      <c r="D34" s="178"/>
      <c r="E34" s="176">
        <v>0.21</v>
      </c>
      <c r="F34" s="171">
        <f>H34+NPV(FD,I34:INDEX(I34:DC34,PAL))</f>
        <v>0</v>
      </c>
      <c r="G34" s="171">
        <f>SUMIF($H$5:$DC$5,"&lt;="&amp;PAL,$H34:$DC34)</f>
        <v>0</v>
      </c>
      <c r="H34" s="179">
        <v>0</v>
      </c>
      <c r="I34" s="179">
        <v>0</v>
      </c>
      <c r="J34" s="179">
        <v>0</v>
      </c>
      <c r="K34" s="179">
        <v>0</v>
      </c>
      <c r="L34" s="179">
        <v>0</v>
      </c>
      <c r="M34" s="179">
        <v>0</v>
      </c>
      <c r="N34" s="179">
        <v>0</v>
      </c>
      <c r="O34" s="179">
        <v>0</v>
      </c>
      <c r="P34" s="549">
        <v>0</v>
      </c>
      <c r="Q34" s="179">
        <v>0</v>
      </c>
      <c r="R34" s="179">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E34" s="24">
        <f t="shared" si="27"/>
        <v>0</v>
      </c>
      <c r="DF34" s="24">
        <f t="shared" si="21"/>
        <v>0</v>
      </c>
      <c r="DG34">
        <f t="shared" si="25"/>
        <v>21</v>
      </c>
      <c r="DH34">
        <v>0</v>
      </c>
      <c r="DI34">
        <v>1</v>
      </c>
    </row>
    <row r="35" spans="1:113" ht="14.4">
      <c r="A35" s="68">
        <v>19</v>
      </c>
      <c r="B35" s="160" t="str">
        <f>$B$24&amp;"11."</f>
        <v>D.2.11.</v>
      </c>
      <c r="C35" s="298" t="s">
        <v>552</v>
      </c>
      <c r="D35" s="178"/>
      <c r="E35" s="176">
        <v>0.21</v>
      </c>
      <c r="F35" s="171">
        <f>H35+NPV(FD,I35:INDEX(I35:DC35,PAL))</f>
        <v>0</v>
      </c>
      <c r="G35" s="171">
        <f>SUMIF($H$5:$DC$5,"&lt;="&amp;PAL,$H35:$DC35)</f>
        <v>0</v>
      </c>
      <c r="H35" s="179">
        <v>0</v>
      </c>
      <c r="I35" s="179">
        <v>0</v>
      </c>
      <c r="J35" s="179">
        <v>0</v>
      </c>
      <c r="K35" s="179">
        <v>0</v>
      </c>
      <c r="L35" s="179">
        <v>0</v>
      </c>
      <c r="M35" s="179">
        <v>0</v>
      </c>
      <c r="N35" s="179">
        <v>0</v>
      </c>
      <c r="O35" s="179">
        <v>0</v>
      </c>
      <c r="P35" s="549">
        <v>0</v>
      </c>
      <c r="Q35" s="179">
        <v>0</v>
      </c>
      <c r="R35" s="179">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E35" s="24">
        <f t="shared" si="26"/>
        <v>0</v>
      </c>
      <c r="DF35" s="24">
        <f t="shared" si="21"/>
        <v>0</v>
      </c>
      <c r="DG35">
        <f t="shared" si="25"/>
        <v>21</v>
      </c>
      <c r="DH35">
        <v>0</v>
      </c>
    </row>
    <row r="36" spans="1:113" ht="15" customHeight="1">
      <c r="A36" s="68">
        <v>20</v>
      </c>
      <c r="B36" s="160" t="str">
        <f>$B$24&amp;"L."</f>
        <v>D.2.L.</v>
      </c>
      <c r="C36" s="178" t="s">
        <v>161</v>
      </c>
      <c r="D36" s="178"/>
      <c r="E36" s="176">
        <v>0.21</v>
      </c>
      <c r="F36" s="171">
        <f>H36+NPV(FD,I36:INDEX(I36:DC36,PAL))</f>
        <v>0</v>
      </c>
      <c r="G36" s="171">
        <f>SUMIF($H$5:$DC$5,"&lt;="&amp;PAL,$H36:$DC36)</f>
        <v>0</v>
      </c>
      <c r="H36" s="179">
        <v>0</v>
      </c>
      <c r="I36" s="179">
        <v>0</v>
      </c>
      <c r="J36" s="179">
        <v>0</v>
      </c>
      <c r="K36" s="179">
        <v>0</v>
      </c>
      <c r="L36" s="179">
        <v>0</v>
      </c>
      <c r="M36" s="179">
        <v>0</v>
      </c>
      <c r="N36" s="179">
        <v>0</v>
      </c>
      <c r="O36" s="179">
        <v>0</v>
      </c>
      <c r="P36" s="54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80">
        <v>0</v>
      </c>
      <c r="AK36" s="179">
        <v>0</v>
      </c>
      <c r="AL36" s="180">
        <v>0</v>
      </c>
      <c r="AM36" s="179">
        <v>0</v>
      </c>
      <c r="AN36" s="179">
        <v>0</v>
      </c>
      <c r="AO36" s="179">
        <v>0</v>
      </c>
      <c r="AP36" s="179">
        <v>0</v>
      </c>
      <c r="AQ36" s="180">
        <v>0</v>
      </c>
      <c r="AR36" s="179">
        <v>0</v>
      </c>
      <c r="AS36" s="179">
        <v>0</v>
      </c>
      <c r="AT36" s="179">
        <v>0</v>
      </c>
      <c r="AU36" s="179">
        <v>0</v>
      </c>
      <c r="AV36" s="179">
        <v>0</v>
      </c>
      <c r="AW36" s="179">
        <v>0</v>
      </c>
      <c r="AX36" s="179">
        <v>0</v>
      </c>
      <c r="AY36" s="179">
        <v>0</v>
      </c>
      <c r="AZ36" s="179">
        <v>0</v>
      </c>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179">
        <v>0</v>
      </c>
      <c r="CA36" s="179">
        <v>0</v>
      </c>
      <c r="CB36" s="179">
        <v>0</v>
      </c>
      <c r="CC36" s="179">
        <v>0</v>
      </c>
      <c r="CD36" s="179">
        <v>0</v>
      </c>
      <c r="CE36" s="179">
        <v>0</v>
      </c>
      <c r="CF36" s="179">
        <v>0</v>
      </c>
      <c r="CG36" s="179">
        <v>0</v>
      </c>
      <c r="CH36" s="179">
        <v>0</v>
      </c>
      <c r="CI36" s="179">
        <v>0</v>
      </c>
      <c r="CJ36" s="179">
        <v>0</v>
      </c>
      <c r="CK36" s="179">
        <v>0</v>
      </c>
      <c r="CL36" s="179">
        <v>0</v>
      </c>
      <c r="CM36" s="179">
        <v>0</v>
      </c>
      <c r="CN36" s="179">
        <v>0</v>
      </c>
      <c r="CO36" s="179">
        <v>0</v>
      </c>
      <c r="CP36" s="179">
        <v>0</v>
      </c>
      <c r="CQ36" s="179">
        <v>0</v>
      </c>
      <c r="CR36" s="179">
        <v>0</v>
      </c>
      <c r="CS36" s="179">
        <v>0</v>
      </c>
      <c r="CT36" s="179">
        <v>0</v>
      </c>
      <c r="CU36" s="179">
        <v>0</v>
      </c>
      <c r="CV36" s="179">
        <v>0</v>
      </c>
      <c r="CW36" s="179">
        <v>0</v>
      </c>
      <c r="CX36" s="179">
        <v>0</v>
      </c>
      <c r="CY36" s="179">
        <v>0</v>
      </c>
      <c r="CZ36" s="179">
        <v>0</v>
      </c>
      <c r="DA36" s="179">
        <v>0</v>
      </c>
      <c r="DB36" s="179">
        <v>0</v>
      </c>
      <c r="DC36" s="180">
        <v>0</v>
      </c>
      <c r="DE36" s="24">
        <f t="shared" si="26"/>
        <v>0</v>
      </c>
      <c r="DF36" s="24">
        <f t="shared" si="21"/>
        <v>0</v>
      </c>
      <c r="DG36">
        <f t="shared" si="25"/>
        <v>21</v>
      </c>
      <c r="DH36">
        <f>DG36/(100+DG36)</f>
        <v>0.17355371900826447</v>
      </c>
    </row>
    <row r="37" spans="1:113" ht="14.4">
      <c r="A37" s="68">
        <v>21</v>
      </c>
      <c r="B37" s="160" t="s">
        <v>164</v>
      </c>
      <c r="C37" s="170" t="s">
        <v>165</v>
      </c>
      <c r="D37" s="172"/>
      <c r="E37" s="172"/>
      <c r="F37" s="173">
        <f>SUM(F38:F48)</f>
        <v>0</v>
      </c>
      <c r="G37" s="171">
        <f>SUMIF($H$5:$DC$5,"&lt;="&amp;PAL,$H37:$DC37)</f>
        <v>0</v>
      </c>
      <c r="H37" s="173">
        <f>SUM(H38:H48)</f>
        <v>0</v>
      </c>
      <c r="I37" s="173">
        <f t="shared" ref="I37:BT37" si="28">SUM(I38:I48)</f>
        <v>0</v>
      </c>
      <c r="J37" s="173">
        <f t="shared" si="28"/>
        <v>0</v>
      </c>
      <c r="K37" s="173">
        <f t="shared" si="28"/>
        <v>0</v>
      </c>
      <c r="L37" s="173">
        <f t="shared" si="28"/>
        <v>0</v>
      </c>
      <c r="M37" s="173">
        <f t="shared" si="28"/>
        <v>0</v>
      </c>
      <c r="N37" s="173">
        <f t="shared" si="28"/>
        <v>0</v>
      </c>
      <c r="O37" s="173">
        <f t="shared" si="28"/>
        <v>0</v>
      </c>
      <c r="P37" s="173">
        <f t="shared" si="28"/>
        <v>0</v>
      </c>
      <c r="Q37" s="173">
        <f t="shared" si="28"/>
        <v>0</v>
      </c>
      <c r="R37" s="173">
        <f t="shared" si="28"/>
        <v>0</v>
      </c>
      <c r="S37" s="173">
        <f t="shared" si="28"/>
        <v>0</v>
      </c>
      <c r="T37" s="173">
        <f t="shared" si="28"/>
        <v>0</v>
      </c>
      <c r="U37" s="173">
        <f>SUM(U38:U48)</f>
        <v>0</v>
      </c>
      <c r="V37" s="173">
        <f t="shared" si="28"/>
        <v>0</v>
      </c>
      <c r="W37" s="173">
        <f t="shared" si="28"/>
        <v>0</v>
      </c>
      <c r="X37" s="173">
        <f t="shared" si="28"/>
        <v>0</v>
      </c>
      <c r="Y37" s="173">
        <f t="shared" si="28"/>
        <v>0</v>
      </c>
      <c r="Z37" s="173">
        <f t="shared" si="28"/>
        <v>0</v>
      </c>
      <c r="AA37" s="173">
        <f t="shared" si="28"/>
        <v>0</v>
      </c>
      <c r="AB37" s="173">
        <f t="shared" si="28"/>
        <v>0</v>
      </c>
      <c r="AC37" s="173">
        <f t="shared" si="28"/>
        <v>0</v>
      </c>
      <c r="AD37" s="173">
        <f t="shared" si="28"/>
        <v>0</v>
      </c>
      <c r="AE37" s="173">
        <f t="shared" si="28"/>
        <v>0</v>
      </c>
      <c r="AF37" s="173">
        <f t="shared" si="28"/>
        <v>0</v>
      </c>
      <c r="AG37" s="173">
        <f t="shared" si="28"/>
        <v>0</v>
      </c>
      <c r="AH37" s="173">
        <f t="shared" si="28"/>
        <v>0</v>
      </c>
      <c r="AI37" s="173">
        <f t="shared" si="28"/>
        <v>0</v>
      </c>
      <c r="AJ37" s="173">
        <f t="shared" si="28"/>
        <v>0</v>
      </c>
      <c r="AK37" s="173">
        <f t="shared" si="28"/>
        <v>0</v>
      </c>
      <c r="AL37" s="173">
        <f t="shared" si="28"/>
        <v>0</v>
      </c>
      <c r="AM37" s="173">
        <f t="shared" si="28"/>
        <v>0</v>
      </c>
      <c r="AN37" s="173">
        <f t="shared" si="28"/>
        <v>0</v>
      </c>
      <c r="AO37" s="173">
        <f t="shared" si="28"/>
        <v>0</v>
      </c>
      <c r="AP37" s="173">
        <f t="shared" si="28"/>
        <v>0</v>
      </c>
      <c r="AQ37" s="173">
        <f t="shared" si="28"/>
        <v>0</v>
      </c>
      <c r="AR37" s="173">
        <f t="shared" si="28"/>
        <v>0</v>
      </c>
      <c r="AS37" s="173">
        <f t="shared" si="28"/>
        <v>0</v>
      </c>
      <c r="AT37" s="173">
        <f t="shared" si="28"/>
        <v>0</v>
      </c>
      <c r="AU37" s="173">
        <f t="shared" si="28"/>
        <v>0</v>
      </c>
      <c r="AV37" s="173">
        <f t="shared" si="28"/>
        <v>0</v>
      </c>
      <c r="AW37" s="173">
        <f t="shared" si="28"/>
        <v>0</v>
      </c>
      <c r="AX37" s="173">
        <f t="shared" si="28"/>
        <v>0</v>
      </c>
      <c r="AY37" s="173">
        <f t="shared" si="28"/>
        <v>0</v>
      </c>
      <c r="AZ37" s="173">
        <f t="shared" si="28"/>
        <v>0</v>
      </c>
      <c r="BA37" s="173">
        <f t="shared" si="28"/>
        <v>0</v>
      </c>
      <c r="BB37" s="173">
        <f t="shared" si="28"/>
        <v>0</v>
      </c>
      <c r="BC37" s="173">
        <f t="shared" si="28"/>
        <v>0</v>
      </c>
      <c r="BD37" s="173">
        <f t="shared" si="28"/>
        <v>0</v>
      </c>
      <c r="BE37" s="173">
        <f t="shared" si="28"/>
        <v>0</v>
      </c>
      <c r="BF37" s="173">
        <f t="shared" si="28"/>
        <v>0</v>
      </c>
      <c r="BG37" s="173">
        <f t="shared" si="28"/>
        <v>0</v>
      </c>
      <c r="BH37" s="173">
        <f t="shared" si="28"/>
        <v>0</v>
      </c>
      <c r="BI37" s="173">
        <f t="shared" si="28"/>
        <v>0</v>
      </c>
      <c r="BJ37" s="173">
        <f t="shared" si="28"/>
        <v>0</v>
      </c>
      <c r="BK37" s="173">
        <f t="shared" si="28"/>
        <v>0</v>
      </c>
      <c r="BL37" s="173">
        <f t="shared" si="28"/>
        <v>0</v>
      </c>
      <c r="BM37" s="173">
        <f t="shared" si="28"/>
        <v>0</v>
      </c>
      <c r="BN37" s="173">
        <f t="shared" si="28"/>
        <v>0</v>
      </c>
      <c r="BO37" s="173">
        <f t="shared" si="28"/>
        <v>0</v>
      </c>
      <c r="BP37" s="173">
        <f t="shared" si="28"/>
        <v>0</v>
      </c>
      <c r="BQ37" s="173">
        <f t="shared" si="28"/>
        <v>0</v>
      </c>
      <c r="BR37" s="173">
        <f t="shared" si="28"/>
        <v>0</v>
      </c>
      <c r="BS37" s="173">
        <f t="shared" si="28"/>
        <v>0</v>
      </c>
      <c r="BT37" s="173">
        <f t="shared" si="28"/>
        <v>0</v>
      </c>
      <c r="BU37" s="173">
        <f t="shared" ref="BU37:DB37" si="29">SUM(BU38:BU48)</f>
        <v>0</v>
      </c>
      <c r="BV37" s="173">
        <f t="shared" si="29"/>
        <v>0</v>
      </c>
      <c r="BW37" s="173">
        <f t="shared" si="29"/>
        <v>0</v>
      </c>
      <c r="BX37" s="173">
        <f t="shared" si="29"/>
        <v>0</v>
      </c>
      <c r="BY37" s="173">
        <f t="shared" si="29"/>
        <v>0</v>
      </c>
      <c r="BZ37" s="173">
        <f t="shared" si="29"/>
        <v>0</v>
      </c>
      <c r="CA37" s="173">
        <f t="shared" si="29"/>
        <v>0</v>
      </c>
      <c r="CB37" s="173">
        <f t="shared" si="29"/>
        <v>0</v>
      </c>
      <c r="CC37" s="173">
        <f t="shared" si="29"/>
        <v>0</v>
      </c>
      <c r="CD37" s="173">
        <f t="shared" si="29"/>
        <v>0</v>
      </c>
      <c r="CE37" s="173">
        <f t="shared" si="29"/>
        <v>0</v>
      </c>
      <c r="CF37" s="173">
        <f t="shared" si="29"/>
        <v>0</v>
      </c>
      <c r="CG37" s="173">
        <f t="shared" si="29"/>
        <v>0</v>
      </c>
      <c r="CH37" s="173">
        <f t="shared" si="29"/>
        <v>0</v>
      </c>
      <c r="CI37" s="173">
        <f t="shared" si="29"/>
        <v>0</v>
      </c>
      <c r="CJ37" s="173">
        <f t="shared" si="29"/>
        <v>0</v>
      </c>
      <c r="CK37" s="173">
        <f t="shared" si="29"/>
        <v>0</v>
      </c>
      <c r="CL37" s="173">
        <f t="shared" si="29"/>
        <v>0</v>
      </c>
      <c r="CM37" s="173">
        <f t="shared" si="29"/>
        <v>0</v>
      </c>
      <c r="CN37" s="173">
        <f t="shared" si="29"/>
        <v>0</v>
      </c>
      <c r="CO37" s="173">
        <f t="shared" si="29"/>
        <v>0</v>
      </c>
      <c r="CP37" s="173">
        <f t="shared" si="29"/>
        <v>0</v>
      </c>
      <c r="CQ37" s="173">
        <f t="shared" si="29"/>
        <v>0</v>
      </c>
      <c r="CR37" s="173">
        <f t="shared" si="29"/>
        <v>0</v>
      </c>
      <c r="CS37" s="173">
        <f t="shared" si="29"/>
        <v>0</v>
      </c>
      <c r="CT37" s="173">
        <f t="shared" si="29"/>
        <v>0</v>
      </c>
      <c r="CU37" s="173">
        <f t="shared" si="29"/>
        <v>0</v>
      </c>
      <c r="CV37" s="173">
        <f t="shared" si="29"/>
        <v>0</v>
      </c>
      <c r="CW37" s="173">
        <f t="shared" si="29"/>
        <v>0</v>
      </c>
      <c r="CX37" s="173">
        <f t="shared" si="29"/>
        <v>0</v>
      </c>
      <c r="CY37" s="173">
        <f t="shared" si="29"/>
        <v>0</v>
      </c>
      <c r="CZ37" s="173">
        <f t="shared" si="29"/>
        <v>0</v>
      </c>
      <c r="DA37" s="173">
        <f t="shared" si="29"/>
        <v>0</v>
      </c>
      <c r="DB37" s="173">
        <f t="shared" si="29"/>
        <v>0</v>
      </c>
      <c r="DC37" s="173">
        <f>SUM(DC38:DC48)</f>
        <v>0</v>
      </c>
      <c r="DE37" s="24"/>
      <c r="DF37" s="24">
        <f t="shared" si="21"/>
        <v>0</v>
      </c>
    </row>
    <row r="38" spans="1:113" ht="14.4">
      <c r="A38" s="68">
        <v>22</v>
      </c>
      <c r="B38" s="160" t="str">
        <f>$B$37&amp;"1."</f>
        <v>D.3.1.</v>
      </c>
      <c r="C38" s="174" t="s">
        <v>159</v>
      </c>
      <c r="D38" s="181"/>
      <c r="E38" s="176">
        <v>0.21</v>
      </c>
      <c r="F38" s="171">
        <f>H38+NPV(FD,I38:INDEX(I38:DC38,PAL))</f>
        <v>0</v>
      </c>
      <c r="G38" s="171">
        <f>SUMIF($H$5:$DC$5,"&lt;="&amp;PAL,$H38:$DC38)</f>
        <v>0</v>
      </c>
      <c r="H38" s="177">
        <v>0</v>
      </c>
      <c r="I38" s="177">
        <v>0</v>
      </c>
      <c r="J38" s="177">
        <v>0</v>
      </c>
      <c r="K38" s="177">
        <v>0</v>
      </c>
      <c r="L38" s="177">
        <v>0</v>
      </c>
      <c r="M38" s="177">
        <v>0</v>
      </c>
      <c r="N38" s="177">
        <v>0</v>
      </c>
      <c r="O38" s="177">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v>0</v>
      </c>
      <c r="AW38" s="177">
        <v>0</v>
      </c>
      <c r="AX38" s="177">
        <v>0</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177">
        <v>0</v>
      </c>
      <c r="CA38" s="177">
        <v>0</v>
      </c>
      <c r="CB38" s="177">
        <v>0</v>
      </c>
      <c r="CC38" s="177">
        <v>0</v>
      </c>
      <c r="CD38" s="177">
        <v>0</v>
      </c>
      <c r="CE38" s="177">
        <v>0</v>
      </c>
      <c r="CF38" s="177">
        <v>0</v>
      </c>
      <c r="CG38" s="177">
        <v>0</v>
      </c>
      <c r="CH38" s="177">
        <v>0</v>
      </c>
      <c r="CI38" s="177">
        <v>0</v>
      </c>
      <c r="CJ38" s="177">
        <v>0</v>
      </c>
      <c r="CK38" s="177">
        <v>0</v>
      </c>
      <c r="CL38" s="177">
        <v>0</v>
      </c>
      <c r="CM38" s="177">
        <v>0</v>
      </c>
      <c r="CN38" s="177">
        <v>0</v>
      </c>
      <c r="CO38" s="177">
        <v>0</v>
      </c>
      <c r="CP38" s="177">
        <v>0</v>
      </c>
      <c r="CQ38" s="177">
        <v>0</v>
      </c>
      <c r="CR38" s="177">
        <v>0</v>
      </c>
      <c r="CS38" s="177">
        <v>0</v>
      </c>
      <c r="CT38" s="177">
        <v>0</v>
      </c>
      <c r="CU38" s="177">
        <v>0</v>
      </c>
      <c r="CV38" s="177">
        <v>0</v>
      </c>
      <c r="CW38" s="177">
        <v>0</v>
      </c>
      <c r="CX38" s="177">
        <v>0</v>
      </c>
      <c r="CY38" s="177">
        <v>0</v>
      </c>
      <c r="CZ38" s="177">
        <v>0</v>
      </c>
      <c r="DA38" s="177">
        <v>0</v>
      </c>
      <c r="DB38" s="177">
        <v>0</v>
      </c>
      <c r="DC38" s="177">
        <v>0</v>
      </c>
      <c r="DE38" s="24">
        <f>COUNTBLANK(H38:DC38)</f>
        <v>0</v>
      </c>
      <c r="DF38" s="24">
        <f t="shared" si="21"/>
        <v>0</v>
      </c>
      <c r="DG38">
        <f t="shared" ref="DG38:DG49" si="30">IF(ISNUMBER(E38),E38*100,0)</f>
        <v>21</v>
      </c>
      <c r="DH38">
        <v>0</v>
      </c>
    </row>
    <row r="39" spans="1:113" ht="14.4">
      <c r="A39" s="68">
        <v>23</v>
      </c>
      <c r="B39" s="160" t="str">
        <f>$B$37&amp;"2."</f>
        <v>D.3.2.</v>
      </c>
      <c r="C39" s="174" t="s">
        <v>159</v>
      </c>
      <c r="D39" s="181"/>
      <c r="E39" s="176">
        <v>0.21</v>
      </c>
      <c r="F39" s="171">
        <f>H39+NPV(FD,I39:INDEX(I39:DC39,PAL))</f>
        <v>0</v>
      </c>
      <c r="G39" s="171">
        <f>SUMIF($H$5:$DC$5,"&lt;="&amp;PAL,$H39:$DC39)</f>
        <v>0</v>
      </c>
      <c r="H39" s="177">
        <v>0</v>
      </c>
      <c r="I39" s="177">
        <v>0</v>
      </c>
      <c r="J39" s="177">
        <v>0</v>
      </c>
      <c r="K39" s="177">
        <v>0</v>
      </c>
      <c r="L39" s="177">
        <v>0</v>
      </c>
      <c r="M39" s="177">
        <v>0</v>
      </c>
      <c r="N39" s="177">
        <v>0</v>
      </c>
      <c r="O39" s="177">
        <v>0</v>
      </c>
      <c r="P39" s="177">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v>0</v>
      </c>
      <c r="AW39" s="177">
        <v>0</v>
      </c>
      <c r="AX39" s="177">
        <v>0</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177">
        <v>0</v>
      </c>
      <c r="CA39" s="177">
        <v>0</v>
      </c>
      <c r="CB39" s="177">
        <v>0</v>
      </c>
      <c r="CC39" s="177">
        <v>0</v>
      </c>
      <c r="CD39" s="177">
        <v>0</v>
      </c>
      <c r="CE39" s="177">
        <v>0</v>
      </c>
      <c r="CF39" s="177">
        <v>0</v>
      </c>
      <c r="CG39" s="177">
        <v>0</v>
      </c>
      <c r="CH39" s="177">
        <v>0</v>
      </c>
      <c r="CI39" s="177">
        <v>0</v>
      </c>
      <c r="CJ39" s="177">
        <v>0</v>
      </c>
      <c r="CK39" s="177">
        <v>0</v>
      </c>
      <c r="CL39" s="177">
        <v>0</v>
      </c>
      <c r="CM39" s="177">
        <v>0</v>
      </c>
      <c r="CN39" s="177">
        <v>0</v>
      </c>
      <c r="CO39" s="177">
        <v>0</v>
      </c>
      <c r="CP39" s="177">
        <v>0</v>
      </c>
      <c r="CQ39" s="177">
        <v>0</v>
      </c>
      <c r="CR39" s="177">
        <v>0</v>
      </c>
      <c r="CS39" s="177">
        <v>0</v>
      </c>
      <c r="CT39" s="177">
        <v>0</v>
      </c>
      <c r="CU39" s="177">
        <v>0</v>
      </c>
      <c r="CV39" s="177">
        <v>0</v>
      </c>
      <c r="CW39" s="177">
        <v>0</v>
      </c>
      <c r="CX39" s="177">
        <v>0</v>
      </c>
      <c r="CY39" s="177">
        <v>0</v>
      </c>
      <c r="CZ39" s="177">
        <v>0</v>
      </c>
      <c r="DA39" s="177">
        <v>0</v>
      </c>
      <c r="DB39" s="177">
        <v>0</v>
      </c>
      <c r="DC39" s="177">
        <v>0</v>
      </c>
      <c r="DE39" s="24">
        <f t="shared" ref="DE39:DE49" si="31">COUNTBLANK(H39:DC39)</f>
        <v>0</v>
      </c>
      <c r="DF39" s="24">
        <f t="shared" si="21"/>
        <v>0</v>
      </c>
      <c r="DG39">
        <f t="shared" si="30"/>
        <v>21</v>
      </c>
      <c r="DH39">
        <v>0</v>
      </c>
    </row>
    <row r="40" spans="1:113" ht="15" customHeight="1">
      <c r="A40" s="68">
        <v>24</v>
      </c>
      <c r="B40" s="160" t="str">
        <f>$B$37&amp;"3."</f>
        <v>D.3.3.</v>
      </c>
      <c r="C40" s="174" t="s">
        <v>159</v>
      </c>
      <c r="D40" s="181"/>
      <c r="E40" s="176">
        <v>0.21</v>
      </c>
      <c r="F40" s="171">
        <f>H40+NPV(FD,I40:INDEX(I40:DC40,PAL))</f>
        <v>0</v>
      </c>
      <c r="G40" s="171">
        <f>SUMIF($H$5:$DC$5,"&lt;="&amp;PAL,$H40:$DC40)</f>
        <v>0</v>
      </c>
      <c r="H40" s="177">
        <v>0</v>
      </c>
      <c r="I40" s="177">
        <v>0</v>
      </c>
      <c r="J40" s="177">
        <v>0</v>
      </c>
      <c r="K40" s="177">
        <v>0</v>
      </c>
      <c r="L40" s="177">
        <v>0</v>
      </c>
      <c r="M40" s="177">
        <v>0</v>
      </c>
      <c r="N40" s="177">
        <v>0</v>
      </c>
      <c r="O40" s="177">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v>0</v>
      </c>
      <c r="AW40" s="177">
        <v>0</v>
      </c>
      <c r="AX40" s="177">
        <v>0</v>
      </c>
      <c r="AY40" s="177">
        <v>0</v>
      </c>
      <c r="AZ40" s="177">
        <v>0</v>
      </c>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177">
        <v>0</v>
      </c>
      <c r="CA40" s="177">
        <v>0</v>
      </c>
      <c r="CB40" s="177">
        <v>0</v>
      </c>
      <c r="CC40" s="177">
        <v>0</v>
      </c>
      <c r="CD40" s="177">
        <v>0</v>
      </c>
      <c r="CE40" s="177">
        <v>0</v>
      </c>
      <c r="CF40" s="177">
        <v>0</v>
      </c>
      <c r="CG40" s="177">
        <v>0</v>
      </c>
      <c r="CH40" s="177">
        <v>0</v>
      </c>
      <c r="CI40" s="177">
        <v>0</v>
      </c>
      <c r="CJ40" s="177">
        <v>0</v>
      </c>
      <c r="CK40" s="177">
        <v>0</v>
      </c>
      <c r="CL40" s="177">
        <v>0</v>
      </c>
      <c r="CM40" s="177">
        <v>0</v>
      </c>
      <c r="CN40" s="177">
        <v>0</v>
      </c>
      <c r="CO40" s="177">
        <v>0</v>
      </c>
      <c r="CP40" s="177">
        <v>0</v>
      </c>
      <c r="CQ40" s="177">
        <v>0</v>
      </c>
      <c r="CR40" s="177">
        <v>0</v>
      </c>
      <c r="CS40" s="177">
        <v>0</v>
      </c>
      <c r="CT40" s="177">
        <v>0</v>
      </c>
      <c r="CU40" s="177">
        <v>0</v>
      </c>
      <c r="CV40" s="177">
        <v>0</v>
      </c>
      <c r="CW40" s="177">
        <v>0</v>
      </c>
      <c r="CX40" s="177">
        <v>0</v>
      </c>
      <c r="CY40" s="177">
        <v>0</v>
      </c>
      <c r="CZ40" s="177">
        <v>0</v>
      </c>
      <c r="DA40" s="177">
        <v>0</v>
      </c>
      <c r="DB40" s="177">
        <v>0</v>
      </c>
      <c r="DC40" s="177">
        <v>0</v>
      </c>
      <c r="DE40" s="24">
        <f t="shared" si="31"/>
        <v>0</v>
      </c>
      <c r="DF40" s="24">
        <f t="shared" si="21"/>
        <v>0</v>
      </c>
      <c r="DG40">
        <f t="shared" si="30"/>
        <v>21</v>
      </c>
      <c r="DH40">
        <v>0</v>
      </c>
    </row>
    <row r="41" spans="1:113" ht="14.4">
      <c r="A41" s="68">
        <v>25</v>
      </c>
      <c r="B41" s="160" t="str">
        <f>$B$37&amp;"4."</f>
        <v>D.3.4.</v>
      </c>
      <c r="C41" s="174" t="s">
        <v>159</v>
      </c>
      <c r="D41" s="181"/>
      <c r="E41" s="176">
        <v>0.21</v>
      </c>
      <c r="F41" s="171">
        <f>H41+NPV(FD,I41:INDEX(I41:DC41,PAL))</f>
        <v>0</v>
      </c>
      <c r="G41" s="171">
        <f>SUMIF($H$5:$DC$5,"&lt;="&amp;PAL,$H41:$DC41)</f>
        <v>0</v>
      </c>
      <c r="H41" s="177">
        <v>0</v>
      </c>
      <c r="I41" s="177">
        <v>0</v>
      </c>
      <c r="J41" s="177">
        <v>0</v>
      </c>
      <c r="K41" s="177">
        <v>0</v>
      </c>
      <c r="L41" s="177">
        <v>0</v>
      </c>
      <c r="M41" s="177">
        <v>0</v>
      </c>
      <c r="N41" s="177">
        <v>0</v>
      </c>
      <c r="O41" s="177">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v>0</v>
      </c>
      <c r="AW41" s="177">
        <v>0</v>
      </c>
      <c r="AX41" s="177">
        <v>0</v>
      </c>
      <c r="AY41" s="177">
        <v>0</v>
      </c>
      <c r="AZ41" s="177">
        <v>0</v>
      </c>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177">
        <v>0</v>
      </c>
      <c r="CA41" s="177">
        <v>0</v>
      </c>
      <c r="CB41" s="177">
        <v>0</v>
      </c>
      <c r="CC41" s="177">
        <v>0</v>
      </c>
      <c r="CD41" s="177">
        <v>0</v>
      </c>
      <c r="CE41" s="177">
        <v>0</v>
      </c>
      <c r="CF41" s="177">
        <v>0</v>
      </c>
      <c r="CG41" s="177">
        <v>0</v>
      </c>
      <c r="CH41" s="177">
        <v>0</v>
      </c>
      <c r="CI41" s="177">
        <v>0</v>
      </c>
      <c r="CJ41" s="177">
        <v>0</v>
      </c>
      <c r="CK41" s="177">
        <v>0</v>
      </c>
      <c r="CL41" s="177">
        <v>0</v>
      </c>
      <c r="CM41" s="177">
        <v>0</v>
      </c>
      <c r="CN41" s="177">
        <v>0</v>
      </c>
      <c r="CO41" s="177">
        <v>0</v>
      </c>
      <c r="CP41" s="177">
        <v>0</v>
      </c>
      <c r="CQ41" s="177">
        <v>0</v>
      </c>
      <c r="CR41" s="177">
        <v>0</v>
      </c>
      <c r="CS41" s="177">
        <v>0</v>
      </c>
      <c r="CT41" s="177">
        <v>0</v>
      </c>
      <c r="CU41" s="177">
        <v>0</v>
      </c>
      <c r="CV41" s="177">
        <v>0</v>
      </c>
      <c r="CW41" s="177">
        <v>0</v>
      </c>
      <c r="CX41" s="177">
        <v>0</v>
      </c>
      <c r="CY41" s="177">
        <v>0</v>
      </c>
      <c r="CZ41" s="177">
        <v>0</v>
      </c>
      <c r="DA41" s="177">
        <v>0</v>
      </c>
      <c r="DB41" s="177">
        <v>0</v>
      </c>
      <c r="DC41" s="177">
        <v>0</v>
      </c>
      <c r="DE41" s="24">
        <f t="shared" si="31"/>
        <v>0</v>
      </c>
      <c r="DF41" s="24">
        <f t="shared" si="21"/>
        <v>0</v>
      </c>
      <c r="DG41">
        <f t="shared" si="30"/>
        <v>21</v>
      </c>
      <c r="DH41">
        <v>0</v>
      </c>
    </row>
    <row r="42" spans="1:113" ht="15" customHeight="1">
      <c r="A42" s="68">
        <v>26</v>
      </c>
      <c r="B42" s="160" t="str">
        <f>$B$37&amp;"5."</f>
        <v>D.3.5.</v>
      </c>
      <c r="C42" s="174" t="s">
        <v>159</v>
      </c>
      <c r="D42" s="181"/>
      <c r="E42" s="176">
        <v>0.21</v>
      </c>
      <c r="F42" s="171">
        <f>H42+NPV(FD,I42:INDEX(I42:DC42,PAL))</f>
        <v>0</v>
      </c>
      <c r="G42" s="171">
        <f>SUMIF($H$5:$DC$5,"&lt;="&amp;PAL,$H42:$DC42)</f>
        <v>0</v>
      </c>
      <c r="H42" s="177">
        <v>0</v>
      </c>
      <c r="I42" s="177">
        <v>0</v>
      </c>
      <c r="J42" s="177">
        <v>0</v>
      </c>
      <c r="K42" s="177">
        <v>0</v>
      </c>
      <c r="L42" s="177">
        <v>0</v>
      </c>
      <c r="M42" s="177">
        <v>0</v>
      </c>
      <c r="N42" s="177">
        <v>0</v>
      </c>
      <c r="O42" s="177">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v>0</v>
      </c>
      <c r="AW42" s="177">
        <v>0</v>
      </c>
      <c r="AX42" s="177">
        <v>0</v>
      </c>
      <c r="AY42" s="177">
        <v>0</v>
      </c>
      <c r="AZ42" s="177">
        <v>0</v>
      </c>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177">
        <v>0</v>
      </c>
      <c r="CA42" s="177">
        <v>0</v>
      </c>
      <c r="CB42" s="177">
        <v>0</v>
      </c>
      <c r="CC42" s="177">
        <v>0</v>
      </c>
      <c r="CD42" s="177">
        <v>0</v>
      </c>
      <c r="CE42" s="177">
        <v>0</v>
      </c>
      <c r="CF42" s="177">
        <v>0</v>
      </c>
      <c r="CG42" s="177">
        <v>0</v>
      </c>
      <c r="CH42" s="177">
        <v>0</v>
      </c>
      <c r="CI42" s="177">
        <v>0</v>
      </c>
      <c r="CJ42" s="177">
        <v>0</v>
      </c>
      <c r="CK42" s="177">
        <v>0</v>
      </c>
      <c r="CL42" s="177">
        <v>0</v>
      </c>
      <c r="CM42" s="177">
        <v>0</v>
      </c>
      <c r="CN42" s="177">
        <v>0</v>
      </c>
      <c r="CO42" s="177">
        <v>0</v>
      </c>
      <c r="CP42" s="177">
        <v>0</v>
      </c>
      <c r="CQ42" s="177">
        <v>0</v>
      </c>
      <c r="CR42" s="177">
        <v>0</v>
      </c>
      <c r="CS42" s="177">
        <v>0</v>
      </c>
      <c r="CT42" s="177">
        <v>0</v>
      </c>
      <c r="CU42" s="177">
        <v>0</v>
      </c>
      <c r="CV42" s="177">
        <v>0</v>
      </c>
      <c r="CW42" s="177">
        <v>0</v>
      </c>
      <c r="CX42" s="177">
        <v>0</v>
      </c>
      <c r="CY42" s="177">
        <v>0</v>
      </c>
      <c r="CZ42" s="177">
        <v>0</v>
      </c>
      <c r="DA42" s="177">
        <v>0</v>
      </c>
      <c r="DB42" s="177">
        <v>0</v>
      </c>
      <c r="DC42" s="177">
        <v>0</v>
      </c>
      <c r="DE42" s="24">
        <f t="shared" si="31"/>
        <v>0</v>
      </c>
      <c r="DF42" s="24">
        <f t="shared" si="21"/>
        <v>0</v>
      </c>
      <c r="DG42">
        <f t="shared" si="30"/>
        <v>21</v>
      </c>
      <c r="DH42">
        <v>0</v>
      </c>
    </row>
    <row r="43" spans="1:113" ht="15" customHeight="1">
      <c r="A43" s="68">
        <v>27</v>
      </c>
      <c r="B43" s="160" t="str">
        <f>$B$37&amp;"6."</f>
        <v>D.3.6.</v>
      </c>
      <c r="C43" s="174" t="s">
        <v>159</v>
      </c>
      <c r="D43" s="181"/>
      <c r="E43" s="176">
        <v>0.21</v>
      </c>
      <c r="F43" s="171">
        <f>H43+NPV(FD,I43:INDEX(I43:DC43,PAL))</f>
        <v>0</v>
      </c>
      <c r="G43" s="171">
        <f>SUMIF($H$5:$DC$5,"&lt;="&amp;PAL,$H43:$DC43)</f>
        <v>0</v>
      </c>
      <c r="H43" s="177">
        <v>0</v>
      </c>
      <c r="I43" s="177">
        <v>0</v>
      </c>
      <c r="J43" s="177">
        <v>0</v>
      </c>
      <c r="K43" s="177">
        <v>0</v>
      </c>
      <c r="L43" s="177">
        <v>0</v>
      </c>
      <c r="M43" s="177">
        <v>0</v>
      </c>
      <c r="N43" s="177">
        <v>0</v>
      </c>
      <c r="O43" s="177">
        <v>0</v>
      </c>
      <c r="P43" s="177">
        <v>0</v>
      </c>
      <c r="Q43" s="177">
        <v>0</v>
      </c>
      <c r="R43" s="177">
        <v>0</v>
      </c>
      <c r="S43" s="177">
        <v>0</v>
      </c>
      <c r="T43" s="177">
        <v>0</v>
      </c>
      <c r="U43" s="177">
        <v>0</v>
      </c>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v>0</v>
      </c>
      <c r="AW43" s="177">
        <v>0</v>
      </c>
      <c r="AX43" s="177">
        <v>0</v>
      </c>
      <c r="AY43" s="177">
        <v>0</v>
      </c>
      <c r="AZ43" s="177">
        <v>0</v>
      </c>
      <c r="BA43" s="177">
        <v>0</v>
      </c>
      <c r="BB43" s="177">
        <v>0</v>
      </c>
      <c r="BC43" s="177">
        <v>0</v>
      </c>
      <c r="BD43" s="177">
        <v>0</v>
      </c>
      <c r="BE43" s="177">
        <v>0</v>
      </c>
      <c r="BF43" s="177">
        <v>0</v>
      </c>
      <c r="BG43" s="177">
        <v>0</v>
      </c>
      <c r="BH43" s="177">
        <v>0</v>
      </c>
      <c r="BI43" s="177">
        <v>0</v>
      </c>
      <c r="BJ43" s="177">
        <v>0</v>
      </c>
      <c r="BK43" s="177">
        <v>0</v>
      </c>
      <c r="BL43" s="177">
        <v>0</v>
      </c>
      <c r="BM43" s="177">
        <v>0</v>
      </c>
      <c r="BN43" s="177">
        <v>0</v>
      </c>
      <c r="BO43" s="177">
        <v>0</v>
      </c>
      <c r="BP43" s="177">
        <v>0</v>
      </c>
      <c r="BQ43" s="177">
        <v>0</v>
      </c>
      <c r="BR43" s="177">
        <v>0</v>
      </c>
      <c r="BS43" s="177">
        <v>0</v>
      </c>
      <c r="BT43" s="177">
        <v>0</v>
      </c>
      <c r="BU43" s="177">
        <v>0</v>
      </c>
      <c r="BV43" s="177">
        <v>0</v>
      </c>
      <c r="BW43" s="177">
        <v>0</v>
      </c>
      <c r="BX43" s="177">
        <v>0</v>
      </c>
      <c r="BY43" s="177">
        <v>0</v>
      </c>
      <c r="BZ43" s="177">
        <v>0</v>
      </c>
      <c r="CA43" s="177">
        <v>0</v>
      </c>
      <c r="CB43" s="177">
        <v>0</v>
      </c>
      <c r="CC43" s="177">
        <v>0</v>
      </c>
      <c r="CD43" s="177">
        <v>0</v>
      </c>
      <c r="CE43" s="177">
        <v>0</v>
      </c>
      <c r="CF43" s="177">
        <v>0</v>
      </c>
      <c r="CG43" s="177">
        <v>0</v>
      </c>
      <c r="CH43" s="177">
        <v>0</v>
      </c>
      <c r="CI43" s="177">
        <v>0</v>
      </c>
      <c r="CJ43" s="177">
        <v>0</v>
      </c>
      <c r="CK43" s="177">
        <v>0</v>
      </c>
      <c r="CL43" s="177">
        <v>0</v>
      </c>
      <c r="CM43" s="177">
        <v>0</v>
      </c>
      <c r="CN43" s="177">
        <v>0</v>
      </c>
      <c r="CO43" s="177">
        <v>0</v>
      </c>
      <c r="CP43" s="177">
        <v>0</v>
      </c>
      <c r="CQ43" s="177">
        <v>0</v>
      </c>
      <c r="CR43" s="177">
        <v>0</v>
      </c>
      <c r="CS43" s="177">
        <v>0</v>
      </c>
      <c r="CT43" s="177">
        <v>0</v>
      </c>
      <c r="CU43" s="177">
        <v>0</v>
      </c>
      <c r="CV43" s="177">
        <v>0</v>
      </c>
      <c r="CW43" s="177">
        <v>0</v>
      </c>
      <c r="CX43" s="177">
        <v>0</v>
      </c>
      <c r="CY43" s="177">
        <v>0</v>
      </c>
      <c r="CZ43" s="177">
        <v>0</v>
      </c>
      <c r="DA43" s="177">
        <v>0</v>
      </c>
      <c r="DB43" s="177">
        <v>0</v>
      </c>
      <c r="DC43" s="177">
        <v>0</v>
      </c>
      <c r="DE43" s="24">
        <f t="shared" si="31"/>
        <v>0</v>
      </c>
      <c r="DF43" s="24">
        <f t="shared" si="21"/>
        <v>0</v>
      </c>
      <c r="DG43">
        <f t="shared" si="30"/>
        <v>21</v>
      </c>
      <c r="DH43">
        <v>0</v>
      </c>
    </row>
    <row r="44" spans="1:113" ht="15" customHeight="1">
      <c r="A44" s="68">
        <v>28</v>
      </c>
      <c r="B44" s="160" t="str">
        <f>$B$37&amp;"7."</f>
        <v>D.3.7.</v>
      </c>
      <c r="C44" s="174" t="s">
        <v>159</v>
      </c>
      <c r="D44" s="181"/>
      <c r="E44" s="176">
        <v>0.21</v>
      </c>
      <c r="F44" s="171">
        <f>H44+NPV(FD,I44:INDEX(I44:DC44,PAL))</f>
        <v>0</v>
      </c>
      <c r="G44" s="171">
        <f>SUMIF($H$5:$DC$5,"&lt;="&amp;PAL,$H44:$DC44)</f>
        <v>0</v>
      </c>
      <c r="H44" s="177">
        <v>0</v>
      </c>
      <c r="I44" s="177">
        <v>0</v>
      </c>
      <c r="J44" s="177">
        <v>0</v>
      </c>
      <c r="K44" s="177">
        <v>0</v>
      </c>
      <c r="L44" s="177">
        <v>0</v>
      </c>
      <c r="M44" s="177">
        <v>0</v>
      </c>
      <c r="N44" s="177">
        <v>0</v>
      </c>
      <c r="O44" s="177">
        <v>0</v>
      </c>
      <c r="P44" s="177">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0</v>
      </c>
      <c r="BA44" s="177">
        <v>0</v>
      </c>
      <c r="BB44" s="177">
        <v>0</v>
      </c>
      <c r="BC44" s="177">
        <v>0</v>
      </c>
      <c r="BD44" s="177">
        <v>0</v>
      </c>
      <c r="BE44" s="177">
        <v>0</v>
      </c>
      <c r="BF44" s="177">
        <v>0</v>
      </c>
      <c r="BG44" s="177">
        <v>0</v>
      </c>
      <c r="BH44" s="177">
        <v>0</v>
      </c>
      <c r="BI44" s="177">
        <v>0</v>
      </c>
      <c r="BJ44" s="177">
        <v>0</v>
      </c>
      <c r="BK44" s="177">
        <v>0</v>
      </c>
      <c r="BL44" s="177">
        <v>0</v>
      </c>
      <c r="BM44" s="177">
        <v>0</v>
      </c>
      <c r="BN44" s="177">
        <v>0</v>
      </c>
      <c r="BO44" s="177">
        <v>0</v>
      </c>
      <c r="BP44" s="177">
        <v>0</v>
      </c>
      <c r="BQ44" s="177">
        <v>0</v>
      </c>
      <c r="BR44" s="177">
        <v>0</v>
      </c>
      <c r="BS44" s="177">
        <v>0</v>
      </c>
      <c r="BT44" s="177">
        <v>0</v>
      </c>
      <c r="BU44" s="177">
        <v>0</v>
      </c>
      <c r="BV44" s="177">
        <v>0</v>
      </c>
      <c r="BW44" s="177">
        <v>0</v>
      </c>
      <c r="BX44" s="177">
        <v>0</v>
      </c>
      <c r="BY44" s="177">
        <v>0</v>
      </c>
      <c r="BZ44" s="177">
        <v>0</v>
      </c>
      <c r="CA44" s="177">
        <v>0</v>
      </c>
      <c r="CB44" s="177">
        <v>0</v>
      </c>
      <c r="CC44" s="177">
        <v>0</v>
      </c>
      <c r="CD44" s="177">
        <v>0</v>
      </c>
      <c r="CE44" s="177">
        <v>0</v>
      </c>
      <c r="CF44" s="177">
        <v>0</v>
      </c>
      <c r="CG44" s="177">
        <v>0</v>
      </c>
      <c r="CH44" s="177">
        <v>0</v>
      </c>
      <c r="CI44" s="177">
        <v>0</v>
      </c>
      <c r="CJ44" s="177">
        <v>0</v>
      </c>
      <c r="CK44" s="177">
        <v>0</v>
      </c>
      <c r="CL44" s="177">
        <v>0</v>
      </c>
      <c r="CM44" s="177">
        <v>0</v>
      </c>
      <c r="CN44" s="177">
        <v>0</v>
      </c>
      <c r="CO44" s="177">
        <v>0</v>
      </c>
      <c r="CP44" s="177">
        <v>0</v>
      </c>
      <c r="CQ44" s="177">
        <v>0</v>
      </c>
      <c r="CR44" s="177">
        <v>0</v>
      </c>
      <c r="CS44" s="177">
        <v>0</v>
      </c>
      <c r="CT44" s="177">
        <v>0</v>
      </c>
      <c r="CU44" s="177">
        <v>0</v>
      </c>
      <c r="CV44" s="177">
        <v>0</v>
      </c>
      <c r="CW44" s="177">
        <v>0</v>
      </c>
      <c r="CX44" s="177">
        <v>0</v>
      </c>
      <c r="CY44" s="177">
        <v>0</v>
      </c>
      <c r="CZ44" s="177">
        <v>0</v>
      </c>
      <c r="DA44" s="177">
        <v>0</v>
      </c>
      <c r="DB44" s="177">
        <v>0</v>
      </c>
      <c r="DC44" s="177">
        <v>0</v>
      </c>
      <c r="DE44" s="24">
        <f t="shared" si="31"/>
        <v>0</v>
      </c>
      <c r="DF44" s="24">
        <f t="shared" si="21"/>
        <v>0</v>
      </c>
      <c r="DG44">
        <f t="shared" si="30"/>
        <v>21</v>
      </c>
      <c r="DH44">
        <v>0</v>
      </c>
    </row>
    <row r="45" spans="1:113" ht="15" customHeight="1">
      <c r="A45" s="68">
        <v>29</v>
      </c>
      <c r="B45" s="160" t="str">
        <f>$B$37&amp;"8."</f>
        <v>D.3.8.</v>
      </c>
      <c r="C45" s="174" t="s">
        <v>159</v>
      </c>
      <c r="D45" s="178"/>
      <c r="E45" s="176">
        <v>0.21</v>
      </c>
      <c r="F45" s="171">
        <f>H45+NPV(FD,I45:INDEX(I45:DC45,PAL))</f>
        <v>0</v>
      </c>
      <c r="G45" s="171">
        <f>SUMIF($H$5:$DC$5,"&lt;="&amp;PAL,$H45:$DC45)</f>
        <v>0</v>
      </c>
      <c r="H45" s="177">
        <v>0</v>
      </c>
      <c r="I45" s="177">
        <v>0</v>
      </c>
      <c r="J45" s="177">
        <v>0</v>
      </c>
      <c r="K45" s="177">
        <v>0</v>
      </c>
      <c r="L45" s="177">
        <v>0</v>
      </c>
      <c r="M45" s="177">
        <v>0</v>
      </c>
      <c r="N45" s="177">
        <v>0</v>
      </c>
      <c r="O45" s="177">
        <v>0</v>
      </c>
      <c r="P45" s="177">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c r="AG45" s="177">
        <v>0</v>
      </c>
      <c r="AH45" s="177">
        <v>0</v>
      </c>
      <c r="AI45" s="177">
        <v>0</v>
      </c>
      <c r="AJ45" s="177">
        <v>0</v>
      </c>
      <c r="AK45" s="177">
        <v>0</v>
      </c>
      <c r="AL45" s="177">
        <v>0</v>
      </c>
      <c r="AM45" s="177">
        <v>0</v>
      </c>
      <c r="AN45" s="177">
        <v>0</v>
      </c>
      <c r="AO45" s="177">
        <v>0</v>
      </c>
      <c r="AP45" s="177">
        <v>0</v>
      </c>
      <c r="AQ45" s="177">
        <v>0</v>
      </c>
      <c r="AR45" s="177">
        <v>0</v>
      </c>
      <c r="AS45" s="177">
        <v>0</v>
      </c>
      <c r="AT45" s="177">
        <v>0</v>
      </c>
      <c r="AU45" s="177">
        <v>0</v>
      </c>
      <c r="AV45" s="177">
        <v>0</v>
      </c>
      <c r="AW45" s="177">
        <v>0</v>
      </c>
      <c r="AX45" s="177">
        <v>0</v>
      </c>
      <c r="AY45" s="177">
        <v>0</v>
      </c>
      <c r="AZ45" s="177">
        <v>0</v>
      </c>
      <c r="BA45" s="177">
        <v>0</v>
      </c>
      <c r="BB45" s="177">
        <v>0</v>
      </c>
      <c r="BC45" s="177">
        <v>0</v>
      </c>
      <c r="BD45" s="177">
        <v>0</v>
      </c>
      <c r="BE45" s="177">
        <v>0</v>
      </c>
      <c r="BF45" s="177">
        <v>0</v>
      </c>
      <c r="BG45" s="177">
        <v>0</v>
      </c>
      <c r="BH45" s="177">
        <v>0</v>
      </c>
      <c r="BI45" s="177">
        <v>0</v>
      </c>
      <c r="BJ45" s="177">
        <v>0</v>
      </c>
      <c r="BK45" s="177">
        <v>0</v>
      </c>
      <c r="BL45" s="177">
        <v>0</v>
      </c>
      <c r="BM45" s="177">
        <v>0</v>
      </c>
      <c r="BN45" s="177">
        <v>0</v>
      </c>
      <c r="BO45" s="177">
        <v>0</v>
      </c>
      <c r="BP45" s="177">
        <v>0</v>
      </c>
      <c r="BQ45" s="177">
        <v>0</v>
      </c>
      <c r="BR45" s="177">
        <v>0</v>
      </c>
      <c r="BS45" s="177">
        <v>0</v>
      </c>
      <c r="BT45" s="177">
        <v>0</v>
      </c>
      <c r="BU45" s="177">
        <v>0</v>
      </c>
      <c r="BV45" s="177">
        <v>0</v>
      </c>
      <c r="BW45" s="177">
        <v>0</v>
      </c>
      <c r="BX45" s="177">
        <v>0</v>
      </c>
      <c r="BY45" s="177">
        <v>0</v>
      </c>
      <c r="BZ45" s="177">
        <v>0</v>
      </c>
      <c r="CA45" s="177">
        <v>0</v>
      </c>
      <c r="CB45" s="177">
        <v>0</v>
      </c>
      <c r="CC45" s="177">
        <v>0</v>
      </c>
      <c r="CD45" s="177">
        <v>0</v>
      </c>
      <c r="CE45" s="177">
        <v>0</v>
      </c>
      <c r="CF45" s="177">
        <v>0</v>
      </c>
      <c r="CG45" s="177">
        <v>0</v>
      </c>
      <c r="CH45" s="177">
        <v>0</v>
      </c>
      <c r="CI45" s="177">
        <v>0</v>
      </c>
      <c r="CJ45" s="177">
        <v>0</v>
      </c>
      <c r="CK45" s="177">
        <v>0</v>
      </c>
      <c r="CL45" s="177">
        <v>0</v>
      </c>
      <c r="CM45" s="177">
        <v>0</v>
      </c>
      <c r="CN45" s="177">
        <v>0</v>
      </c>
      <c r="CO45" s="177">
        <v>0</v>
      </c>
      <c r="CP45" s="177">
        <v>0</v>
      </c>
      <c r="CQ45" s="177">
        <v>0</v>
      </c>
      <c r="CR45" s="177">
        <v>0</v>
      </c>
      <c r="CS45" s="177">
        <v>0</v>
      </c>
      <c r="CT45" s="177">
        <v>0</v>
      </c>
      <c r="CU45" s="177">
        <v>0</v>
      </c>
      <c r="CV45" s="177">
        <v>0</v>
      </c>
      <c r="CW45" s="177">
        <v>0</v>
      </c>
      <c r="CX45" s="177">
        <v>0</v>
      </c>
      <c r="CY45" s="177">
        <v>0</v>
      </c>
      <c r="CZ45" s="177">
        <v>0</v>
      </c>
      <c r="DA45" s="177">
        <v>0</v>
      </c>
      <c r="DB45" s="177">
        <v>0</v>
      </c>
      <c r="DC45" s="177">
        <v>0</v>
      </c>
      <c r="DE45" s="24">
        <f t="shared" si="31"/>
        <v>0</v>
      </c>
      <c r="DF45" s="24">
        <f t="shared" si="21"/>
        <v>0</v>
      </c>
      <c r="DG45">
        <f t="shared" si="30"/>
        <v>21</v>
      </c>
      <c r="DH45">
        <v>0</v>
      </c>
    </row>
    <row r="46" spans="1:113" ht="14.4">
      <c r="A46" s="68"/>
      <c r="B46" s="160" t="str">
        <f>$B$37&amp;"9."</f>
        <v>D.3.9.</v>
      </c>
      <c r="C46" s="298" t="s">
        <v>482</v>
      </c>
      <c r="D46" s="178"/>
      <c r="E46" s="176">
        <v>0.21</v>
      </c>
      <c r="F46" s="171">
        <f>H46+NPV(FD,I46:INDEX(I46:DC46,PAL))</f>
        <v>0</v>
      </c>
      <c r="G46" s="171">
        <f>SUMIF($H$5:$DC$5,"&lt;="&amp;PAL,$H46:$DC46)</f>
        <v>0</v>
      </c>
      <c r="H46" s="177">
        <v>0</v>
      </c>
      <c r="I46" s="177">
        <v>0</v>
      </c>
      <c r="J46" s="177">
        <v>0</v>
      </c>
      <c r="K46" s="177">
        <v>0</v>
      </c>
      <c r="L46" s="177">
        <v>0</v>
      </c>
      <c r="M46" s="177">
        <v>0</v>
      </c>
      <c r="N46" s="177">
        <v>0</v>
      </c>
      <c r="O46" s="177">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v>0</v>
      </c>
      <c r="AW46" s="177">
        <v>0</v>
      </c>
      <c r="AX46" s="177">
        <v>0</v>
      </c>
      <c r="AY46" s="177">
        <v>0</v>
      </c>
      <c r="AZ46" s="177">
        <v>0</v>
      </c>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177">
        <v>0</v>
      </c>
      <c r="CA46" s="177">
        <v>0</v>
      </c>
      <c r="CB46" s="177">
        <v>0</v>
      </c>
      <c r="CC46" s="177">
        <v>0</v>
      </c>
      <c r="CD46" s="177">
        <v>0</v>
      </c>
      <c r="CE46" s="177">
        <v>0</v>
      </c>
      <c r="CF46" s="177">
        <v>0</v>
      </c>
      <c r="CG46" s="177">
        <v>0</v>
      </c>
      <c r="CH46" s="177">
        <v>0</v>
      </c>
      <c r="CI46" s="177">
        <v>0</v>
      </c>
      <c r="CJ46" s="177">
        <v>0</v>
      </c>
      <c r="CK46" s="177">
        <v>0</v>
      </c>
      <c r="CL46" s="177">
        <v>0</v>
      </c>
      <c r="CM46" s="177">
        <v>0</v>
      </c>
      <c r="CN46" s="177">
        <v>0</v>
      </c>
      <c r="CO46" s="177">
        <v>0</v>
      </c>
      <c r="CP46" s="177">
        <v>0</v>
      </c>
      <c r="CQ46" s="177">
        <v>0</v>
      </c>
      <c r="CR46" s="177">
        <v>0</v>
      </c>
      <c r="CS46" s="177">
        <v>0</v>
      </c>
      <c r="CT46" s="177">
        <v>0</v>
      </c>
      <c r="CU46" s="177">
        <v>0</v>
      </c>
      <c r="CV46" s="177">
        <v>0</v>
      </c>
      <c r="CW46" s="177">
        <v>0</v>
      </c>
      <c r="CX46" s="177">
        <v>0</v>
      </c>
      <c r="CY46" s="177">
        <v>0</v>
      </c>
      <c r="CZ46" s="177">
        <v>0</v>
      </c>
      <c r="DA46" s="177">
        <v>0</v>
      </c>
      <c r="DB46" s="177">
        <v>0</v>
      </c>
      <c r="DC46" s="177">
        <v>0</v>
      </c>
      <c r="DE46" s="24">
        <f t="shared" ref="DE46:DE47" si="32">COUNTBLANK(H46:DC46)</f>
        <v>0</v>
      </c>
      <c r="DF46" s="24">
        <f t="shared" si="21"/>
        <v>0</v>
      </c>
      <c r="DG46">
        <f t="shared" si="30"/>
        <v>21</v>
      </c>
      <c r="DH46">
        <v>0</v>
      </c>
      <c r="DI46">
        <v>1</v>
      </c>
    </row>
    <row r="47" spans="1:113" ht="14.4">
      <c r="A47" s="68"/>
      <c r="B47" s="160" t="str">
        <f>$B$37&amp;"10."</f>
        <v>D.3.10.</v>
      </c>
      <c r="C47" s="298" t="s">
        <v>483</v>
      </c>
      <c r="D47" s="178"/>
      <c r="E47" s="176">
        <v>0.21</v>
      </c>
      <c r="F47" s="171">
        <f>H47+NPV(FD,I47:INDEX(I47:DC47,PAL))</f>
        <v>0</v>
      </c>
      <c r="G47" s="171">
        <f>SUMIF($H$5:$DC$5,"&lt;="&amp;PAL,$H47:$DC47)</f>
        <v>0</v>
      </c>
      <c r="H47" s="179">
        <v>0</v>
      </c>
      <c r="I47" s="179">
        <v>0</v>
      </c>
      <c r="J47" s="179">
        <v>0</v>
      </c>
      <c r="K47" s="179">
        <v>0</v>
      </c>
      <c r="L47" s="179">
        <v>0</v>
      </c>
      <c r="M47" s="179">
        <v>0</v>
      </c>
      <c r="N47" s="179">
        <v>0</v>
      </c>
      <c r="O47" s="179">
        <v>0</v>
      </c>
      <c r="P47" s="179">
        <v>0</v>
      </c>
      <c r="Q47" s="179">
        <v>0</v>
      </c>
      <c r="R47" s="179">
        <v>0</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E47" s="24">
        <f t="shared" si="32"/>
        <v>0</v>
      </c>
      <c r="DF47" s="24">
        <f t="shared" si="21"/>
        <v>0</v>
      </c>
      <c r="DG47">
        <f t="shared" si="30"/>
        <v>21</v>
      </c>
      <c r="DH47">
        <v>0</v>
      </c>
      <c r="DI47">
        <v>1</v>
      </c>
    </row>
    <row r="48" spans="1:113" ht="14.4">
      <c r="A48" s="68">
        <v>30</v>
      </c>
      <c r="B48" s="160" t="str">
        <f>$B$37&amp;"11."</f>
        <v>D.3.11.</v>
      </c>
      <c r="C48" s="298" t="s">
        <v>552</v>
      </c>
      <c r="D48" s="178"/>
      <c r="E48" s="176">
        <v>0.21</v>
      </c>
      <c r="F48" s="171">
        <f>H48+NPV(FD,I48:INDEX(I48:DC48,PAL))</f>
        <v>0</v>
      </c>
      <c r="G48" s="171">
        <f>SUMIF($H$5:$DC$5,"&lt;="&amp;PAL,$H48:$DC48)</f>
        <v>0</v>
      </c>
      <c r="H48" s="179">
        <v>0</v>
      </c>
      <c r="I48" s="179">
        <v>0</v>
      </c>
      <c r="J48" s="179">
        <v>0</v>
      </c>
      <c r="K48" s="179">
        <v>0</v>
      </c>
      <c r="L48" s="179">
        <v>0</v>
      </c>
      <c r="M48" s="179">
        <v>0</v>
      </c>
      <c r="N48" s="179">
        <v>0</v>
      </c>
      <c r="O48" s="179">
        <v>0</v>
      </c>
      <c r="P48" s="179">
        <v>0</v>
      </c>
      <c r="Q48" s="179">
        <v>0</v>
      </c>
      <c r="R48" s="179">
        <v>0</v>
      </c>
      <c r="S48" s="180">
        <v>0</v>
      </c>
      <c r="T48" s="180">
        <v>0</v>
      </c>
      <c r="U48" s="180">
        <v>0</v>
      </c>
      <c r="V48" s="180">
        <v>0</v>
      </c>
      <c r="W48" s="180">
        <v>0</v>
      </c>
      <c r="X48" s="180">
        <v>0</v>
      </c>
      <c r="Y48" s="180">
        <v>0</v>
      </c>
      <c r="Z48" s="180">
        <v>0</v>
      </c>
      <c r="AA48" s="180">
        <v>0</v>
      </c>
      <c r="AB48" s="180">
        <v>0</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v>0</v>
      </c>
      <c r="CC48" s="180">
        <v>0</v>
      </c>
      <c r="CD48" s="180">
        <v>0</v>
      </c>
      <c r="CE48" s="180">
        <v>0</v>
      </c>
      <c r="CF48" s="180">
        <v>0</v>
      </c>
      <c r="CG48" s="180">
        <v>0</v>
      </c>
      <c r="CH48" s="180">
        <v>0</v>
      </c>
      <c r="CI48" s="180">
        <v>0</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c r="DA48" s="180">
        <v>0</v>
      </c>
      <c r="DB48" s="180">
        <v>0</v>
      </c>
      <c r="DC48" s="180">
        <v>0</v>
      </c>
      <c r="DE48" s="24">
        <f t="shared" si="31"/>
        <v>0</v>
      </c>
      <c r="DF48" s="24">
        <f t="shared" si="21"/>
        <v>0</v>
      </c>
      <c r="DG48">
        <f t="shared" si="30"/>
        <v>21</v>
      </c>
      <c r="DH48">
        <v>0</v>
      </c>
    </row>
    <row r="49" spans="1:113" ht="15" customHeight="1">
      <c r="A49" s="68">
        <v>31</v>
      </c>
      <c r="B49" s="160" t="str">
        <f>$B$37&amp;"L."</f>
        <v>D.3.L.</v>
      </c>
      <c r="C49" s="178" t="s">
        <v>161</v>
      </c>
      <c r="D49" s="178"/>
      <c r="E49" s="176">
        <v>0.21</v>
      </c>
      <c r="F49" s="171">
        <f>H49+NPV(FD,I49:INDEX(I49:DC49,PAL))</f>
        <v>0</v>
      </c>
      <c r="G49" s="171">
        <f>SUMIF($H$5:$DC$5,"&lt;="&amp;PAL,$H49:$DC49)</f>
        <v>0</v>
      </c>
      <c r="H49" s="179">
        <v>0</v>
      </c>
      <c r="I49" s="179">
        <v>0</v>
      </c>
      <c r="J49" s="179">
        <v>0</v>
      </c>
      <c r="K49" s="179">
        <v>0</v>
      </c>
      <c r="L49" s="179">
        <v>0</v>
      </c>
      <c r="M49" s="179">
        <v>0</v>
      </c>
      <c r="N49" s="179">
        <v>0</v>
      </c>
      <c r="O49" s="179">
        <v>0</v>
      </c>
      <c r="P49" s="17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80">
        <v>0</v>
      </c>
      <c r="AK49" s="179">
        <v>0</v>
      </c>
      <c r="AL49" s="180">
        <v>0</v>
      </c>
      <c r="AM49" s="179">
        <v>0</v>
      </c>
      <c r="AN49" s="179">
        <v>0</v>
      </c>
      <c r="AO49" s="179">
        <v>0</v>
      </c>
      <c r="AP49" s="179">
        <v>0</v>
      </c>
      <c r="AQ49" s="180">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0</v>
      </c>
      <c r="BH49" s="179">
        <v>0</v>
      </c>
      <c r="BI49" s="179">
        <v>0</v>
      </c>
      <c r="BJ49" s="179">
        <v>0</v>
      </c>
      <c r="BK49" s="179">
        <v>0</v>
      </c>
      <c r="BL49" s="179">
        <v>0</v>
      </c>
      <c r="BM49" s="179">
        <v>0</v>
      </c>
      <c r="BN49" s="179">
        <v>0</v>
      </c>
      <c r="BO49" s="179">
        <v>0</v>
      </c>
      <c r="BP49" s="179">
        <v>0</v>
      </c>
      <c r="BQ49" s="179">
        <v>0</v>
      </c>
      <c r="BR49" s="179">
        <v>0</v>
      </c>
      <c r="BS49" s="179">
        <v>0</v>
      </c>
      <c r="BT49" s="179">
        <v>0</v>
      </c>
      <c r="BU49" s="179">
        <v>0</v>
      </c>
      <c r="BV49" s="179">
        <v>0</v>
      </c>
      <c r="BW49" s="179">
        <v>0</v>
      </c>
      <c r="BX49" s="179">
        <v>0</v>
      </c>
      <c r="BY49" s="179">
        <v>0</v>
      </c>
      <c r="BZ49" s="179">
        <v>0</v>
      </c>
      <c r="CA49" s="179">
        <v>0</v>
      </c>
      <c r="CB49" s="179">
        <v>0</v>
      </c>
      <c r="CC49" s="179">
        <v>0</v>
      </c>
      <c r="CD49" s="179">
        <v>0</v>
      </c>
      <c r="CE49" s="179">
        <v>0</v>
      </c>
      <c r="CF49" s="179">
        <v>0</v>
      </c>
      <c r="CG49" s="179">
        <v>0</v>
      </c>
      <c r="CH49" s="179">
        <v>0</v>
      </c>
      <c r="CI49" s="179">
        <v>0</v>
      </c>
      <c r="CJ49" s="179">
        <v>0</v>
      </c>
      <c r="CK49" s="179">
        <v>0</v>
      </c>
      <c r="CL49" s="179">
        <v>0</v>
      </c>
      <c r="CM49" s="179">
        <v>0</v>
      </c>
      <c r="CN49" s="179">
        <v>0</v>
      </c>
      <c r="CO49" s="179">
        <v>0</v>
      </c>
      <c r="CP49" s="179">
        <v>0</v>
      </c>
      <c r="CQ49" s="179">
        <v>0</v>
      </c>
      <c r="CR49" s="179">
        <v>0</v>
      </c>
      <c r="CS49" s="179">
        <v>0</v>
      </c>
      <c r="CT49" s="179">
        <v>0</v>
      </c>
      <c r="CU49" s="179">
        <v>0</v>
      </c>
      <c r="CV49" s="179">
        <v>0</v>
      </c>
      <c r="CW49" s="179">
        <v>0</v>
      </c>
      <c r="CX49" s="179">
        <v>0</v>
      </c>
      <c r="CY49" s="179">
        <v>0</v>
      </c>
      <c r="CZ49" s="179">
        <v>0</v>
      </c>
      <c r="DA49" s="179">
        <v>0</v>
      </c>
      <c r="DB49" s="179">
        <v>0</v>
      </c>
      <c r="DC49" s="180">
        <v>0</v>
      </c>
      <c r="DE49" s="24">
        <f t="shared" si="31"/>
        <v>0</v>
      </c>
      <c r="DF49" s="24">
        <f t="shared" si="21"/>
        <v>0</v>
      </c>
      <c r="DG49">
        <f t="shared" si="30"/>
        <v>21</v>
      </c>
      <c r="DH49">
        <f>DG49/(100+DG49)</f>
        <v>0.17355371900826447</v>
      </c>
    </row>
    <row r="50" spans="1:113" ht="14.4">
      <c r="A50" s="68">
        <v>32</v>
      </c>
      <c r="B50" s="160" t="s">
        <v>166</v>
      </c>
      <c r="C50" s="170" t="s">
        <v>167</v>
      </c>
      <c r="D50" s="172"/>
      <c r="E50" s="172"/>
      <c r="F50" s="173">
        <f ca="1">F51+F64+F77</f>
        <v>2344074423.5326204</v>
      </c>
      <c r="G50" s="171">
        <f ca="1">SUMIF($H$5:$DC$5,"&lt;="&amp;PAL,$H50:$DC50)</f>
        <v>2889945508.9852252</v>
      </c>
      <c r="H50" s="173">
        <f ca="1">H51+H64+H77</f>
        <v>0</v>
      </c>
      <c r="I50" s="173">
        <f t="shared" ref="I50:BT50" ca="1" si="33">I51+I64+I77</f>
        <v>1726440</v>
      </c>
      <c r="J50" s="173">
        <f t="shared" ca="1" si="33"/>
        <v>122802514.5</v>
      </c>
      <c r="K50" s="173">
        <f t="shared" ca="1" si="33"/>
        <v>353251207.72201359</v>
      </c>
      <c r="L50" s="173">
        <f t="shared" ca="1" si="33"/>
        <v>502116216.87313688</v>
      </c>
      <c r="M50" s="173">
        <f t="shared" ca="1" si="33"/>
        <v>805113689.2011373</v>
      </c>
      <c r="N50" s="173">
        <f t="shared" ca="1" si="33"/>
        <v>309985000</v>
      </c>
      <c r="O50" s="173">
        <f t="shared" ca="1" si="33"/>
        <v>351769441</v>
      </c>
      <c r="P50" s="173">
        <f t="shared" ca="1" si="33"/>
        <v>197857999.68893749</v>
      </c>
      <c r="Q50" s="173">
        <f t="shared" ca="1" si="33"/>
        <v>114219000</v>
      </c>
      <c r="R50" s="173">
        <f t="shared" ca="1" si="33"/>
        <v>83135000</v>
      </c>
      <c r="S50" s="173">
        <f t="shared" ca="1" si="33"/>
        <v>25385000</v>
      </c>
      <c r="T50" s="173">
        <f t="shared" ca="1" si="33"/>
        <v>22584000</v>
      </c>
      <c r="U50" s="173">
        <f>U51+U64+U77</f>
        <v>0</v>
      </c>
      <c r="V50" s="173">
        <f t="shared" si="33"/>
        <v>0</v>
      </c>
      <c r="W50" s="173">
        <f t="shared" si="33"/>
        <v>0</v>
      </c>
      <c r="X50" s="173">
        <f t="shared" si="33"/>
        <v>0</v>
      </c>
      <c r="Y50" s="173">
        <f t="shared" si="33"/>
        <v>0</v>
      </c>
      <c r="Z50" s="173">
        <f t="shared" si="33"/>
        <v>0</v>
      </c>
      <c r="AA50" s="173">
        <f t="shared" si="33"/>
        <v>0</v>
      </c>
      <c r="AB50" s="173">
        <f t="shared" si="33"/>
        <v>0</v>
      </c>
      <c r="AC50" s="173">
        <f t="shared" si="33"/>
        <v>0</v>
      </c>
      <c r="AD50" s="173">
        <f t="shared" si="33"/>
        <v>0</v>
      </c>
      <c r="AE50" s="173">
        <f t="shared" si="33"/>
        <v>0</v>
      </c>
      <c r="AF50" s="173">
        <f t="shared" si="33"/>
        <v>0</v>
      </c>
      <c r="AG50" s="173">
        <f t="shared" si="33"/>
        <v>0</v>
      </c>
      <c r="AH50" s="173">
        <f t="shared" si="33"/>
        <v>0</v>
      </c>
      <c r="AI50" s="173">
        <f t="shared" si="33"/>
        <v>0</v>
      </c>
      <c r="AJ50" s="173">
        <f t="shared" si="33"/>
        <v>0</v>
      </c>
      <c r="AK50" s="173">
        <f t="shared" si="33"/>
        <v>0</v>
      </c>
      <c r="AL50" s="173">
        <f t="shared" si="33"/>
        <v>0</v>
      </c>
      <c r="AM50" s="173">
        <f t="shared" si="33"/>
        <v>0</v>
      </c>
      <c r="AN50" s="173">
        <f t="shared" si="33"/>
        <v>0</v>
      </c>
      <c r="AO50" s="173">
        <f t="shared" si="33"/>
        <v>0</v>
      </c>
      <c r="AP50" s="173">
        <f t="shared" si="33"/>
        <v>0</v>
      </c>
      <c r="AQ50" s="173">
        <f t="shared" si="33"/>
        <v>0</v>
      </c>
      <c r="AR50" s="173">
        <f t="shared" si="33"/>
        <v>0</v>
      </c>
      <c r="AS50" s="173">
        <f t="shared" si="33"/>
        <v>0</v>
      </c>
      <c r="AT50" s="173">
        <f t="shared" si="33"/>
        <v>0</v>
      </c>
      <c r="AU50" s="173">
        <f t="shared" si="33"/>
        <v>0</v>
      </c>
      <c r="AV50" s="173">
        <f t="shared" si="33"/>
        <v>0</v>
      </c>
      <c r="AW50" s="173">
        <f t="shared" si="33"/>
        <v>0</v>
      </c>
      <c r="AX50" s="173">
        <f t="shared" si="33"/>
        <v>0</v>
      </c>
      <c r="AY50" s="173">
        <f t="shared" si="33"/>
        <v>0</v>
      </c>
      <c r="AZ50" s="173">
        <f t="shared" si="33"/>
        <v>0</v>
      </c>
      <c r="BA50" s="173">
        <f t="shared" si="33"/>
        <v>0</v>
      </c>
      <c r="BB50" s="173">
        <f t="shared" si="33"/>
        <v>0</v>
      </c>
      <c r="BC50" s="173">
        <f t="shared" si="33"/>
        <v>0</v>
      </c>
      <c r="BD50" s="173">
        <f t="shared" si="33"/>
        <v>0</v>
      </c>
      <c r="BE50" s="173">
        <f t="shared" si="33"/>
        <v>0</v>
      </c>
      <c r="BF50" s="173">
        <f t="shared" si="33"/>
        <v>0</v>
      </c>
      <c r="BG50" s="173">
        <f t="shared" si="33"/>
        <v>0</v>
      </c>
      <c r="BH50" s="173">
        <f t="shared" si="33"/>
        <v>0</v>
      </c>
      <c r="BI50" s="173">
        <f t="shared" si="33"/>
        <v>0</v>
      </c>
      <c r="BJ50" s="173">
        <f t="shared" si="33"/>
        <v>0</v>
      </c>
      <c r="BK50" s="173">
        <f t="shared" si="33"/>
        <v>0</v>
      </c>
      <c r="BL50" s="173">
        <f t="shared" si="33"/>
        <v>0</v>
      </c>
      <c r="BM50" s="173">
        <f t="shared" si="33"/>
        <v>0</v>
      </c>
      <c r="BN50" s="173">
        <f t="shared" si="33"/>
        <v>0</v>
      </c>
      <c r="BO50" s="173">
        <f t="shared" si="33"/>
        <v>0</v>
      </c>
      <c r="BP50" s="173">
        <f t="shared" si="33"/>
        <v>0</v>
      </c>
      <c r="BQ50" s="173">
        <f t="shared" si="33"/>
        <v>0</v>
      </c>
      <c r="BR50" s="173">
        <f t="shared" si="33"/>
        <v>0</v>
      </c>
      <c r="BS50" s="173">
        <f t="shared" si="33"/>
        <v>0</v>
      </c>
      <c r="BT50" s="173">
        <f t="shared" si="33"/>
        <v>0</v>
      </c>
      <c r="BU50" s="173">
        <f t="shared" ref="BU50:DC50" si="34">BU51+BU64+BU77</f>
        <v>0</v>
      </c>
      <c r="BV50" s="173">
        <f t="shared" si="34"/>
        <v>0</v>
      </c>
      <c r="BW50" s="173">
        <f t="shared" si="34"/>
        <v>0</v>
      </c>
      <c r="BX50" s="173">
        <f t="shared" si="34"/>
        <v>0</v>
      </c>
      <c r="BY50" s="173">
        <f t="shared" si="34"/>
        <v>0</v>
      </c>
      <c r="BZ50" s="173">
        <f t="shared" si="34"/>
        <v>0</v>
      </c>
      <c r="CA50" s="173">
        <f t="shared" si="34"/>
        <v>0</v>
      </c>
      <c r="CB50" s="173">
        <f t="shared" si="34"/>
        <v>0</v>
      </c>
      <c r="CC50" s="173">
        <f t="shared" si="34"/>
        <v>0</v>
      </c>
      <c r="CD50" s="173">
        <f t="shared" si="34"/>
        <v>0</v>
      </c>
      <c r="CE50" s="173">
        <f t="shared" si="34"/>
        <v>0</v>
      </c>
      <c r="CF50" s="173">
        <f t="shared" si="34"/>
        <v>0</v>
      </c>
      <c r="CG50" s="173">
        <f t="shared" si="34"/>
        <v>0</v>
      </c>
      <c r="CH50" s="173">
        <f t="shared" si="34"/>
        <v>0</v>
      </c>
      <c r="CI50" s="173">
        <f t="shared" si="34"/>
        <v>0</v>
      </c>
      <c r="CJ50" s="173">
        <f t="shared" si="34"/>
        <v>0</v>
      </c>
      <c r="CK50" s="173">
        <f t="shared" si="34"/>
        <v>0</v>
      </c>
      <c r="CL50" s="173">
        <f t="shared" si="34"/>
        <v>0</v>
      </c>
      <c r="CM50" s="173">
        <f t="shared" si="34"/>
        <v>0</v>
      </c>
      <c r="CN50" s="173">
        <f t="shared" si="34"/>
        <v>0</v>
      </c>
      <c r="CO50" s="173">
        <f t="shared" si="34"/>
        <v>0</v>
      </c>
      <c r="CP50" s="173">
        <f t="shared" si="34"/>
        <v>0</v>
      </c>
      <c r="CQ50" s="173">
        <f t="shared" si="34"/>
        <v>0</v>
      </c>
      <c r="CR50" s="173">
        <f t="shared" si="34"/>
        <v>0</v>
      </c>
      <c r="CS50" s="173">
        <f t="shared" si="34"/>
        <v>0</v>
      </c>
      <c r="CT50" s="173">
        <f t="shared" si="34"/>
        <v>0</v>
      </c>
      <c r="CU50" s="173">
        <f t="shared" si="34"/>
        <v>0</v>
      </c>
      <c r="CV50" s="173">
        <f t="shared" si="34"/>
        <v>0</v>
      </c>
      <c r="CW50" s="173">
        <f t="shared" si="34"/>
        <v>0</v>
      </c>
      <c r="CX50" s="173">
        <f t="shared" si="34"/>
        <v>0</v>
      </c>
      <c r="CY50" s="173">
        <f t="shared" si="34"/>
        <v>0</v>
      </c>
      <c r="CZ50" s="173">
        <f t="shared" si="34"/>
        <v>0</v>
      </c>
      <c r="DA50" s="173">
        <f t="shared" si="34"/>
        <v>0</v>
      </c>
      <c r="DB50" s="173">
        <f t="shared" si="34"/>
        <v>0</v>
      </c>
      <c r="DC50" s="173">
        <f t="shared" si="34"/>
        <v>0</v>
      </c>
      <c r="DE50" s="24"/>
      <c r="DF50" s="24">
        <f t="shared" ca="1" si="21"/>
        <v>12</v>
      </c>
    </row>
    <row r="51" spans="1:113" ht="15" customHeight="1">
      <c r="A51" s="68">
        <v>33</v>
      </c>
      <c r="B51" s="160" t="s">
        <v>168</v>
      </c>
      <c r="C51" s="170" t="s">
        <v>169</v>
      </c>
      <c r="D51" s="172"/>
      <c r="E51" s="172"/>
      <c r="F51" s="173">
        <f ca="1">SUM(F52:F62)</f>
        <v>2341927268.5019236</v>
      </c>
      <c r="G51" s="171">
        <f ca="1">SUMIF($H$5:$DC$5,"&lt;="&amp;PAL,$H51:$DC51)</f>
        <v>2887545508.9852252</v>
      </c>
      <c r="H51" s="173">
        <f ca="1">SUM(H52:H62)</f>
        <v>0</v>
      </c>
      <c r="I51" s="173">
        <f t="shared" ref="I51:BT51" ca="1" si="35">SUM(I52:I62)</f>
        <v>1726440</v>
      </c>
      <c r="J51" s="173">
        <f t="shared" ca="1" si="35"/>
        <v>121827514.5</v>
      </c>
      <c r="K51" s="173">
        <f t="shared" ca="1" si="35"/>
        <v>352251207.72201359</v>
      </c>
      <c r="L51" s="173">
        <f t="shared" ca="1" si="35"/>
        <v>501891216.87313688</v>
      </c>
      <c r="M51" s="173">
        <f t="shared" ca="1" si="35"/>
        <v>804913689.2011373</v>
      </c>
      <c r="N51" s="173">
        <f t="shared" ca="1" si="35"/>
        <v>309985000</v>
      </c>
      <c r="O51" s="173">
        <f t="shared" ca="1" si="35"/>
        <v>351769441</v>
      </c>
      <c r="P51" s="173">
        <f t="shared" ca="1" si="35"/>
        <v>197857999.68893749</v>
      </c>
      <c r="Q51" s="173">
        <f t="shared" ca="1" si="35"/>
        <v>114219000</v>
      </c>
      <c r="R51" s="173">
        <f t="shared" ca="1" si="35"/>
        <v>83135000</v>
      </c>
      <c r="S51" s="173">
        <f t="shared" ca="1" si="35"/>
        <v>25385000</v>
      </c>
      <c r="T51" s="173">
        <f t="shared" ca="1" si="35"/>
        <v>22584000</v>
      </c>
      <c r="U51" s="173">
        <f t="shared" si="35"/>
        <v>0</v>
      </c>
      <c r="V51" s="173">
        <f t="shared" si="35"/>
        <v>0</v>
      </c>
      <c r="W51" s="173">
        <f t="shared" si="35"/>
        <v>0</v>
      </c>
      <c r="X51" s="173">
        <f t="shared" si="35"/>
        <v>0</v>
      </c>
      <c r="Y51" s="173">
        <f t="shared" si="35"/>
        <v>0</v>
      </c>
      <c r="Z51" s="173">
        <f t="shared" si="35"/>
        <v>0</v>
      </c>
      <c r="AA51" s="173">
        <f t="shared" si="35"/>
        <v>0</v>
      </c>
      <c r="AB51" s="173">
        <f t="shared" si="35"/>
        <v>0</v>
      </c>
      <c r="AC51" s="173">
        <f t="shared" si="35"/>
        <v>0</v>
      </c>
      <c r="AD51" s="173">
        <f t="shared" si="35"/>
        <v>0</v>
      </c>
      <c r="AE51" s="173">
        <f t="shared" si="35"/>
        <v>0</v>
      </c>
      <c r="AF51" s="173">
        <f t="shared" si="35"/>
        <v>0</v>
      </c>
      <c r="AG51" s="173">
        <f t="shared" si="35"/>
        <v>0</v>
      </c>
      <c r="AH51" s="173">
        <f t="shared" si="35"/>
        <v>0</v>
      </c>
      <c r="AI51" s="173">
        <f t="shared" si="35"/>
        <v>0</v>
      </c>
      <c r="AJ51" s="173">
        <f t="shared" si="35"/>
        <v>0</v>
      </c>
      <c r="AK51" s="173">
        <f t="shared" si="35"/>
        <v>0</v>
      </c>
      <c r="AL51" s="173">
        <f t="shared" si="35"/>
        <v>0</v>
      </c>
      <c r="AM51" s="173">
        <f t="shared" si="35"/>
        <v>0</v>
      </c>
      <c r="AN51" s="173">
        <f t="shared" si="35"/>
        <v>0</v>
      </c>
      <c r="AO51" s="173">
        <f t="shared" si="35"/>
        <v>0</v>
      </c>
      <c r="AP51" s="173">
        <f t="shared" si="35"/>
        <v>0</v>
      </c>
      <c r="AQ51" s="173">
        <f t="shared" si="35"/>
        <v>0</v>
      </c>
      <c r="AR51" s="173">
        <f t="shared" si="35"/>
        <v>0</v>
      </c>
      <c r="AS51" s="173">
        <f t="shared" si="35"/>
        <v>0</v>
      </c>
      <c r="AT51" s="173">
        <f t="shared" si="35"/>
        <v>0</v>
      </c>
      <c r="AU51" s="173">
        <f t="shared" si="35"/>
        <v>0</v>
      </c>
      <c r="AV51" s="173">
        <f t="shared" si="35"/>
        <v>0</v>
      </c>
      <c r="AW51" s="173">
        <f t="shared" si="35"/>
        <v>0</v>
      </c>
      <c r="AX51" s="173">
        <f t="shared" si="35"/>
        <v>0</v>
      </c>
      <c r="AY51" s="173">
        <f t="shared" si="35"/>
        <v>0</v>
      </c>
      <c r="AZ51" s="173">
        <f t="shared" si="35"/>
        <v>0</v>
      </c>
      <c r="BA51" s="173">
        <f t="shared" si="35"/>
        <v>0</v>
      </c>
      <c r="BB51" s="173">
        <f t="shared" si="35"/>
        <v>0</v>
      </c>
      <c r="BC51" s="173">
        <f t="shared" si="35"/>
        <v>0</v>
      </c>
      <c r="BD51" s="173">
        <f t="shared" si="35"/>
        <v>0</v>
      </c>
      <c r="BE51" s="173">
        <f t="shared" si="35"/>
        <v>0</v>
      </c>
      <c r="BF51" s="173">
        <f t="shared" si="35"/>
        <v>0</v>
      </c>
      <c r="BG51" s="173">
        <f t="shared" si="35"/>
        <v>0</v>
      </c>
      <c r="BH51" s="173">
        <f t="shared" si="35"/>
        <v>0</v>
      </c>
      <c r="BI51" s="173">
        <f t="shared" si="35"/>
        <v>0</v>
      </c>
      <c r="BJ51" s="173">
        <f t="shared" si="35"/>
        <v>0</v>
      </c>
      <c r="BK51" s="173">
        <f t="shared" si="35"/>
        <v>0</v>
      </c>
      <c r="BL51" s="173">
        <f t="shared" si="35"/>
        <v>0</v>
      </c>
      <c r="BM51" s="173">
        <f t="shared" si="35"/>
        <v>0</v>
      </c>
      <c r="BN51" s="173">
        <f t="shared" si="35"/>
        <v>0</v>
      </c>
      <c r="BO51" s="173">
        <f t="shared" si="35"/>
        <v>0</v>
      </c>
      <c r="BP51" s="173">
        <f t="shared" si="35"/>
        <v>0</v>
      </c>
      <c r="BQ51" s="173">
        <f t="shared" si="35"/>
        <v>0</v>
      </c>
      <c r="BR51" s="173">
        <f t="shared" si="35"/>
        <v>0</v>
      </c>
      <c r="BS51" s="173">
        <f t="shared" si="35"/>
        <v>0</v>
      </c>
      <c r="BT51" s="173">
        <f t="shared" si="35"/>
        <v>0</v>
      </c>
      <c r="BU51" s="173">
        <f t="shared" ref="BU51:DC51" si="36">SUM(BU52:BU62)</f>
        <v>0</v>
      </c>
      <c r="BV51" s="173">
        <f t="shared" si="36"/>
        <v>0</v>
      </c>
      <c r="BW51" s="173">
        <f t="shared" si="36"/>
        <v>0</v>
      </c>
      <c r="BX51" s="173">
        <f t="shared" si="36"/>
        <v>0</v>
      </c>
      <c r="BY51" s="173">
        <f t="shared" si="36"/>
        <v>0</v>
      </c>
      <c r="BZ51" s="173">
        <f t="shared" si="36"/>
        <v>0</v>
      </c>
      <c r="CA51" s="173">
        <f t="shared" si="36"/>
        <v>0</v>
      </c>
      <c r="CB51" s="173">
        <f t="shared" si="36"/>
        <v>0</v>
      </c>
      <c r="CC51" s="173">
        <f t="shared" si="36"/>
        <v>0</v>
      </c>
      <c r="CD51" s="173">
        <f t="shared" si="36"/>
        <v>0</v>
      </c>
      <c r="CE51" s="173">
        <f t="shared" si="36"/>
        <v>0</v>
      </c>
      <c r="CF51" s="173">
        <f t="shared" si="36"/>
        <v>0</v>
      </c>
      <c r="CG51" s="173">
        <f t="shared" si="36"/>
        <v>0</v>
      </c>
      <c r="CH51" s="173">
        <f t="shared" si="36"/>
        <v>0</v>
      </c>
      <c r="CI51" s="173">
        <f t="shared" si="36"/>
        <v>0</v>
      </c>
      <c r="CJ51" s="173">
        <f t="shared" si="36"/>
        <v>0</v>
      </c>
      <c r="CK51" s="173">
        <f t="shared" si="36"/>
        <v>0</v>
      </c>
      <c r="CL51" s="173">
        <f t="shared" si="36"/>
        <v>0</v>
      </c>
      <c r="CM51" s="173">
        <f t="shared" si="36"/>
        <v>0</v>
      </c>
      <c r="CN51" s="173">
        <f t="shared" si="36"/>
        <v>0</v>
      </c>
      <c r="CO51" s="173">
        <f t="shared" si="36"/>
        <v>0</v>
      </c>
      <c r="CP51" s="173">
        <f t="shared" si="36"/>
        <v>0</v>
      </c>
      <c r="CQ51" s="173">
        <f t="shared" si="36"/>
        <v>0</v>
      </c>
      <c r="CR51" s="173">
        <f t="shared" si="36"/>
        <v>0</v>
      </c>
      <c r="CS51" s="173">
        <f t="shared" si="36"/>
        <v>0</v>
      </c>
      <c r="CT51" s="173">
        <f t="shared" si="36"/>
        <v>0</v>
      </c>
      <c r="CU51" s="173">
        <f t="shared" si="36"/>
        <v>0</v>
      </c>
      <c r="CV51" s="173">
        <f t="shared" si="36"/>
        <v>0</v>
      </c>
      <c r="CW51" s="173">
        <f t="shared" si="36"/>
        <v>0</v>
      </c>
      <c r="CX51" s="173">
        <f t="shared" si="36"/>
        <v>0</v>
      </c>
      <c r="CY51" s="173">
        <f t="shared" si="36"/>
        <v>0</v>
      </c>
      <c r="CZ51" s="173">
        <f t="shared" si="36"/>
        <v>0</v>
      </c>
      <c r="DA51" s="173">
        <f t="shared" si="36"/>
        <v>0</v>
      </c>
      <c r="DB51" s="173">
        <f t="shared" si="36"/>
        <v>0</v>
      </c>
      <c r="DC51" s="173">
        <f t="shared" si="36"/>
        <v>0</v>
      </c>
      <c r="DE51" s="24"/>
      <c r="DF51" s="24">
        <f t="shared" ca="1" si="21"/>
        <v>12</v>
      </c>
    </row>
    <row r="52" spans="1:113" ht="28.8">
      <c r="A52" s="68">
        <v>34</v>
      </c>
      <c r="B52" s="160" t="str">
        <f>$B$51&amp;"1."</f>
        <v>E.1.1.</v>
      </c>
      <c r="C52" s="174" t="str">
        <f>Veikla_2!B21</f>
        <v>Parengiamieji darbai jūrinio vėjo elektrinių plėtrai ir susijusios infrastruktūros įrengimui</v>
      </c>
      <c r="D52" s="181"/>
      <c r="E52" s="176">
        <v>0.21</v>
      </c>
      <c r="F52" s="171">
        <f ca="1">H52+NPV(FD,I52:INDEX(I52:DC52,PAL))</f>
        <v>8463272.7014110126</v>
      </c>
      <c r="G52" s="171">
        <f ca="1">SUMIF($H$5:$DC$5,"&lt;="&amp;PAL,$H52:$DC52)</f>
        <v>9201662.5</v>
      </c>
      <c r="H52" s="177">
        <v>0</v>
      </c>
      <c r="I52" s="177">
        <f ca="1">Veikla_2!E23</f>
        <v>1634440</v>
      </c>
      <c r="J52" s="177">
        <f ca="1">Veikla_2!F23</f>
        <v>4624949.5</v>
      </c>
      <c r="K52" s="177">
        <f ca="1">Veikla_2!G23</f>
        <v>2942273</v>
      </c>
      <c r="L52" s="177">
        <f>Veikla_2!H23</f>
        <v>0</v>
      </c>
      <c r="M52" s="177">
        <f>Veikla_2!I23</f>
        <v>0</v>
      </c>
      <c r="N52" s="177">
        <v>0</v>
      </c>
      <c r="O52" s="177">
        <v>0</v>
      </c>
      <c r="P52" s="177">
        <v>0</v>
      </c>
      <c r="Q52" s="177">
        <v>0</v>
      </c>
      <c r="R52" s="177">
        <v>0</v>
      </c>
      <c r="S52" s="177">
        <v>0</v>
      </c>
      <c r="T52" s="177">
        <v>0</v>
      </c>
      <c r="U52" s="177">
        <v>0</v>
      </c>
      <c r="V52" s="177">
        <v>0</v>
      </c>
      <c r="W52" s="177">
        <v>0</v>
      </c>
      <c r="X52" s="177">
        <v>0</v>
      </c>
      <c r="Y52" s="177">
        <v>0</v>
      </c>
      <c r="Z52" s="177">
        <v>0</v>
      </c>
      <c r="AA52" s="177">
        <v>0</v>
      </c>
      <c r="AB52" s="177">
        <v>0</v>
      </c>
      <c r="AC52" s="177">
        <v>0</v>
      </c>
      <c r="AD52" s="177">
        <v>0</v>
      </c>
      <c r="AE52" s="177">
        <v>0</v>
      </c>
      <c r="AF52" s="177">
        <v>0</v>
      </c>
      <c r="AG52" s="177">
        <v>0</v>
      </c>
      <c r="AH52" s="177">
        <v>0</v>
      </c>
      <c r="AI52" s="177">
        <v>0</v>
      </c>
      <c r="AJ52" s="177">
        <v>0</v>
      </c>
      <c r="AK52" s="177">
        <v>0</v>
      </c>
      <c r="AL52" s="177">
        <v>0</v>
      </c>
      <c r="AM52" s="177">
        <v>0</v>
      </c>
      <c r="AN52" s="177">
        <v>0</v>
      </c>
      <c r="AO52" s="177">
        <v>0</v>
      </c>
      <c r="AP52" s="177">
        <v>0</v>
      </c>
      <c r="AQ52" s="177">
        <v>0</v>
      </c>
      <c r="AR52" s="177">
        <v>0</v>
      </c>
      <c r="AS52" s="177">
        <v>0</v>
      </c>
      <c r="AT52" s="177">
        <v>0</v>
      </c>
      <c r="AU52" s="177">
        <v>0</v>
      </c>
      <c r="AV52" s="177">
        <v>0</v>
      </c>
      <c r="AW52" s="177">
        <v>0</v>
      </c>
      <c r="AX52" s="177">
        <v>0</v>
      </c>
      <c r="AY52" s="177">
        <v>0</v>
      </c>
      <c r="AZ52" s="177">
        <v>0</v>
      </c>
      <c r="BA52" s="177">
        <v>0</v>
      </c>
      <c r="BB52" s="177">
        <v>0</v>
      </c>
      <c r="BC52" s="177">
        <v>0</v>
      </c>
      <c r="BD52" s="177">
        <v>0</v>
      </c>
      <c r="BE52" s="177">
        <v>0</v>
      </c>
      <c r="BF52" s="177">
        <v>0</v>
      </c>
      <c r="BG52" s="177">
        <v>0</v>
      </c>
      <c r="BH52" s="177">
        <v>0</v>
      </c>
      <c r="BI52" s="177">
        <v>0</v>
      </c>
      <c r="BJ52" s="177">
        <v>0</v>
      </c>
      <c r="BK52" s="177">
        <v>0</v>
      </c>
      <c r="BL52" s="177">
        <v>0</v>
      </c>
      <c r="BM52" s="177">
        <v>0</v>
      </c>
      <c r="BN52" s="177">
        <v>0</v>
      </c>
      <c r="BO52" s="177">
        <v>0</v>
      </c>
      <c r="BP52" s="177">
        <v>0</v>
      </c>
      <c r="BQ52" s="177">
        <v>0</v>
      </c>
      <c r="BR52" s="177">
        <v>0</v>
      </c>
      <c r="BS52" s="177">
        <v>0</v>
      </c>
      <c r="BT52" s="177">
        <v>0</v>
      </c>
      <c r="BU52" s="177">
        <v>0</v>
      </c>
      <c r="BV52" s="177">
        <v>0</v>
      </c>
      <c r="BW52" s="177">
        <v>0</v>
      </c>
      <c r="BX52" s="177">
        <v>0</v>
      </c>
      <c r="BY52" s="177">
        <v>0</v>
      </c>
      <c r="BZ52" s="177">
        <v>0</v>
      </c>
      <c r="CA52" s="177">
        <v>0</v>
      </c>
      <c r="CB52" s="177">
        <v>0</v>
      </c>
      <c r="CC52" s="177">
        <v>0</v>
      </c>
      <c r="CD52" s="177">
        <v>0</v>
      </c>
      <c r="CE52" s="177">
        <v>0</v>
      </c>
      <c r="CF52" s="177">
        <v>0</v>
      </c>
      <c r="CG52" s="177">
        <v>0</v>
      </c>
      <c r="CH52" s="177">
        <v>0</v>
      </c>
      <c r="CI52" s="177">
        <v>0</v>
      </c>
      <c r="CJ52" s="177">
        <v>0</v>
      </c>
      <c r="CK52" s="177">
        <v>0</v>
      </c>
      <c r="CL52" s="177">
        <v>0</v>
      </c>
      <c r="CM52" s="177">
        <v>0</v>
      </c>
      <c r="CN52" s="177">
        <v>0</v>
      </c>
      <c r="CO52" s="177">
        <v>0</v>
      </c>
      <c r="CP52" s="177">
        <v>0</v>
      </c>
      <c r="CQ52" s="177">
        <v>0</v>
      </c>
      <c r="CR52" s="177">
        <v>0</v>
      </c>
      <c r="CS52" s="177">
        <v>0</v>
      </c>
      <c r="CT52" s="177">
        <v>0</v>
      </c>
      <c r="CU52" s="177">
        <v>0</v>
      </c>
      <c r="CV52" s="177">
        <v>0</v>
      </c>
      <c r="CW52" s="177">
        <v>0</v>
      </c>
      <c r="CX52" s="177">
        <v>0</v>
      </c>
      <c r="CY52" s="177">
        <v>0</v>
      </c>
      <c r="CZ52" s="177">
        <v>0</v>
      </c>
      <c r="DA52" s="177">
        <v>0</v>
      </c>
      <c r="DB52" s="177">
        <v>0</v>
      </c>
      <c r="DC52" s="177">
        <v>0</v>
      </c>
      <c r="DE52" s="24">
        <f ca="1">COUNTBLANK(H52:DC52)</f>
        <v>0</v>
      </c>
      <c r="DF52" s="24">
        <f t="shared" ca="1" si="21"/>
        <v>3</v>
      </c>
      <c r="DG52">
        <f t="shared" ref="DG52:DG63" si="37">IF(ISNUMBER(E52),E52*100,0)</f>
        <v>21</v>
      </c>
      <c r="DH52">
        <v>0</v>
      </c>
    </row>
    <row r="53" spans="1:113" ht="28.8">
      <c r="A53" s="68">
        <v>35</v>
      </c>
      <c r="B53" s="160" t="str">
        <f>$B$51&amp;"2."</f>
        <v>E.1.2.</v>
      </c>
      <c r="C53" s="174" t="str">
        <f>Veikla_3!B2</f>
        <v>Gaminančių vartotojų investicijos į naujų AEI naudojančių elektros energijos gamybos pajėgumų sukūrimą</v>
      </c>
      <c r="D53" s="181"/>
      <c r="E53" s="176">
        <v>0.21</v>
      </c>
      <c r="F53" s="171">
        <f ca="1">H53+NPV(FD,I53:INDEX(I53:DC53,PAL))</f>
        <v>377686936.29871869</v>
      </c>
      <c r="G53" s="171">
        <f ca="1">SUMIF($H$5:$DC$5,"&lt;="&amp;PAL,$H53:$DC53)</f>
        <v>423533448.67999995</v>
      </c>
      <c r="H53" s="177">
        <v>0</v>
      </c>
      <c r="I53" s="177">
        <f ca="1">Veikla_3!E10</f>
        <v>0</v>
      </c>
      <c r="J53" s="177">
        <f ca="1">Veikla_3!F10</f>
        <v>116851565</v>
      </c>
      <c r="K53" s="177">
        <f ca="1">Veikla_3!G10</f>
        <v>229425174.39999998</v>
      </c>
      <c r="L53" s="177">
        <f ca="1">Veikla_3!H10</f>
        <v>66720263.079999998</v>
      </c>
      <c r="M53" s="177">
        <f ca="1">Veikla_3!I10</f>
        <v>10536446.199999999</v>
      </c>
      <c r="N53" s="177">
        <f ca="1">Veikla_3!J10</f>
        <v>0</v>
      </c>
      <c r="O53" s="177">
        <f>Veikla_3!K10</f>
        <v>0</v>
      </c>
      <c r="P53" s="177">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0</v>
      </c>
      <c r="AG53" s="177">
        <v>0</v>
      </c>
      <c r="AH53" s="177">
        <v>0</v>
      </c>
      <c r="AI53" s="177">
        <v>0</v>
      </c>
      <c r="AJ53" s="177">
        <v>0</v>
      </c>
      <c r="AK53" s="177">
        <v>0</v>
      </c>
      <c r="AL53" s="177">
        <v>0</v>
      </c>
      <c r="AM53" s="177">
        <v>0</v>
      </c>
      <c r="AN53" s="177">
        <v>0</v>
      </c>
      <c r="AO53" s="177">
        <v>0</v>
      </c>
      <c r="AP53" s="177">
        <v>0</v>
      </c>
      <c r="AQ53" s="177">
        <v>0</v>
      </c>
      <c r="AR53" s="177">
        <v>0</v>
      </c>
      <c r="AS53" s="177">
        <v>0</v>
      </c>
      <c r="AT53" s="177">
        <v>0</v>
      </c>
      <c r="AU53" s="177">
        <v>0</v>
      </c>
      <c r="AV53" s="177">
        <v>0</v>
      </c>
      <c r="AW53" s="177">
        <v>0</v>
      </c>
      <c r="AX53" s="177">
        <v>0</v>
      </c>
      <c r="AY53" s="177">
        <v>0</v>
      </c>
      <c r="AZ53" s="177">
        <v>0</v>
      </c>
      <c r="BA53" s="177">
        <v>0</v>
      </c>
      <c r="BB53" s="177">
        <v>0</v>
      </c>
      <c r="BC53" s="177">
        <v>0</v>
      </c>
      <c r="BD53" s="177">
        <v>0</v>
      </c>
      <c r="BE53" s="177">
        <v>0</v>
      </c>
      <c r="BF53" s="177">
        <v>0</v>
      </c>
      <c r="BG53" s="177">
        <v>0</v>
      </c>
      <c r="BH53" s="177">
        <v>0</v>
      </c>
      <c r="BI53" s="177">
        <v>0</v>
      </c>
      <c r="BJ53" s="177">
        <v>0</v>
      </c>
      <c r="BK53" s="177">
        <v>0</v>
      </c>
      <c r="BL53" s="177">
        <v>0</v>
      </c>
      <c r="BM53" s="177">
        <v>0</v>
      </c>
      <c r="BN53" s="177">
        <v>0</v>
      </c>
      <c r="BO53" s="177">
        <v>0</v>
      </c>
      <c r="BP53" s="177">
        <v>0</v>
      </c>
      <c r="BQ53" s="177">
        <v>0</v>
      </c>
      <c r="BR53" s="177">
        <v>0</v>
      </c>
      <c r="BS53" s="177">
        <v>0</v>
      </c>
      <c r="BT53" s="177">
        <v>0</v>
      </c>
      <c r="BU53" s="177">
        <v>0</v>
      </c>
      <c r="BV53" s="177">
        <v>0</v>
      </c>
      <c r="BW53" s="177">
        <v>0</v>
      </c>
      <c r="BX53" s="177">
        <v>0</v>
      </c>
      <c r="BY53" s="177">
        <v>0</v>
      </c>
      <c r="BZ53" s="177">
        <v>0</v>
      </c>
      <c r="CA53" s="177">
        <v>0</v>
      </c>
      <c r="CB53" s="177">
        <v>0</v>
      </c>
      <c r="CC53" s="177">
        <v>0</v>
      </c>
      <c r="CD53" s="177">
        <v>0</v>
      </c>
      <c r="CE53" s="177">
        <v>0</v>
      </c>
      <c r="CF53" s="177">
        <v>0</v>
      </c>
      <c r="CG53" s="177">
        <v>0</v>
      </c>
      <c r="CH53" s="177">
        <v>0</v>
      </c>
      <c r="CI53" s="177">
        <v>0</v>
      </c>
      <c r="CJ53" s="177">
        <v>0</v>
      </c>
      <c r="CK53" s="177">
        <v>0</v>
      </c>
      <c r="CL53" s="177">
        <v>0</v>
      </c>
      <c r="CM53" s="177">
        <v>0</v>
      </c>
      <c r="CN53" s="177">
        <v>0</v>
      </c>
      <c r="CO53" s="177">
        <v>0</v>
      </c>
      <c r="CP53" s="177">
        <v>0</v>
      </c>
      <c r="CQ53" s="177">
        <v>0</v>
      </c>
      <c r="CR53" s="177">
        <v>0</v>
      </c>
      <c r="CS53" s="177">
        <v>0</v>
      </c>
      <c r="CT53" s="177">
        <v>0</v>
      </c>
      <c r="CU53" s="177">
        <v>0</v>
      </c>
      <c r="CV53" s="177">
        <v>0</v>
      </c>
      <c r="CW53" s="177">
        <v>0</v>
      </c>
      <c r="CX53" s="177">
        <v>0</v>
      </c>
      <c r="CY53" s="177">
        <v>0</v>
      </c>
      <c r="CZ53" s="177">
        <v>0</v>
      </c>
      <c r="DA53" s="177">
        <v>0</v>
      </c>
      <c r="DB53" s="177">
        <v>0</v>
      </c>
      <c r="DC53" s="177">
        <v>0</v>
      </c>
      <c r="DE53" s="24">
        <f t="shared" ref="DE53:DE63" ca="1" si="38">COUNTBLANK(H53:DC53)</f>
        <v>0</v>
      </c>
      <c r="DF53" s="24">
        <f t="shared" ca="1" si="21"/>
        <v>4</v>
      </c>
      <c r="DG53">
        <f t="shared" si="37"/>
        <v>21</v>
      </c>
      <c r="DH53">
        <v>0</v>
      </c>
    </row>
    <row r="54" spans="1:113" ht="28.8">
      <c r="A54" s="68">
        <v>36</v>
      </c>
      <c r="B54" s="160" t="str">
        <f>$B$51&amp;"3."</f>
        <v>E.1.3.</v>
      </c>
      <c r="C54" s="174" t="str">
        <f>Veikla_4!B2</f>
        <v>Gamintojų ir gaminančių vartotojų  investicijos į naujų AEI naudojančių elektros energijos gamybos pajėgumų sukūrimą</v>
      </c>
      <c r="D54" s="181"/>
      <c r="E54" s="176">
        <v>0.21</v>
      </c>
      <c r="F54" s="171">
        <f ca="1">H54+NPV(FD,I54:INDEX(I54:DC54,PAL))</f>
        <v>256326666.85789427</v>
      </c>
      <c r="G54" s="171">
        <f ca="1">SUMIF($H$5:$DC$5,"&lt;="&amp;PAL,$H54:$DC54)</f>
        <v>305000952.46448696</v>
      </c>
      <c r="H54" s="177">
        <v>0</v>
      </c>
      <c r="I54" s="177">
        <f ca="1">Veikla_4!E9</f>
        <v>0</v>
      </c>
      <c r="J54" s="177">
        <f ca="1">Veikla_4!F9</f>
        <v>0</v>
      </c>
      <c r="K54" s="177">
        <f ca="1">Veikla_4!G9</f>
        <v>2833451.17</v>
      </c>
      <c r="L54" s="177">
        <f ca="1">Veikla_4!H9</f>
        <v>165710527.8804</v>
      </c>
      <c r="M54" s="177">
        <f ca="1">Veikla_4!I9</f>
        <v>136456973.414087</v>
      </c>
      <c r="N54" s="177">
        <f ca="1">Veikla_4!J9</f>
        <v>0</v>
      </c>
      <c r="O54" s="177">
        <v>0</v>
      </c>
      <c r="P54" s="177">
        <v>0</v>
      </c>
      <c r="Q54" s="177">
        <v>0</v>
      </c>
      <c r="R54" s="177">
        <v>0</v>
      </c>
      <c r="S54" s="177">
        <v>0</v>
      </c>
      <c r="T54" s="177">
        <v>0</v>
      </c>
      <c r="U54" s="177">
        <v>0</v>
      </c>
      <c r="V54" s="177">
        <v>0</v>
      </c>
      <c r="W54" s="177">
        <v>0</v>
      </c>
      <c r="X54" s="177">
        <v>0</v>
      </c>
      <c r="Y54" s="177">
        <v>0</v>
      </c>
      <c r="Z54" s="177">
        <v>0</v>
      </c>
      <c r="AA54" s="177">
        <v>0</v>
      </c>
      <c r="AB54" s="177">
        <v>0</v>
      </c>
      <c r="AC54" s="177">
        <v>0</v>
      </c>
      <c r="AD54" s="177">
        <v>0</v>
      </c>
      <c r="AE54" s="177">
        <v>0</v>
      </c>
      <c r="AF54" s="177">
        <v>0</v>
      </c>
      <c r="AG54" s="177">
        <v>0</v>
      </c>
      <c r="AH54" s="177">
        <v>0</v>
      </c>
      <c r="AI54" s="177">
        <v>0</v>
      </c>
      <c r="AJ54" s="177">
        <v>0</v>
      </c>
      <c r="AK54" s="177">
        <v>0</v>
      </c>
      <c r="AL54" s="177">
        <v>0</v>
      </c>
      <c r="AM54" s="177">
        <v>0</v>
      </c>
      <c r="AN54" s="177">
        <v>0</v>
      </c>
      <c r="AO54" s="177">
        <v>0</v>
      </c>
      <c r="AP54" s="177">
        <v>0</v>
      </c>
      <c r="AQ54" s="177">
        <v>0</v>
      </c>
      <c r="AR54" s="177">
        <v>0</v>
      </c>
      <c r="AS54" s="177">
        <v>0</v>
      </c>
      <c r="AT54" s="177">
        <v>0</v>
      </c>
      <c r="AU54" s="177">
        <v>0</v>
      </c>
      <c r="AV54" s="177">
        <v>0</v>
      </c>
      <c r="AW54" s="177">
        <v>0</v>
      </c>
      <c r="AX54" s="177">
        <v>0</v>
      </c>
      <c r="AY54" s="177">
        <v>0</v>
      </c>
      <c r="AZ54" s="177">
        <v>0</v>
      </c>
      <c r="BA54" s="177">
        <v>0</v>
      </c>
      <c r="BB54" s="177">
        <v>0</v>
      </c>
      <c r="BC54" s="177">
        <v>0</v>
      </c>
      <c r="BD54" s="177">
        <v>0</v>
      </c>
      <c r="BE54" s="177">
        <v>0</v>
      </c>
      <c r="BF54" s="177">
        <v>0</v>
      </c>
      <c r="BG54" s="177">
        <v>0</v>
      </c>
      <c r="BH54" s="177">
        <v>0</v>
      </c>
      <c r="BI54" s="177">
        <v>0</v>
      </c>
      <c r="BJ54" s="177">
        <v>0</v>
      </c>
      <c r="BK54" s="177">
        <v>0</v>
      </c>
      <c r="BL54" s="177">
        <v>0</v>
      </c>
      <c r="BM54" s="177">
        <v>0</v>
      </c>
      <c r="BN54" s="177">
        <v>0</v>
      </c>
      <c r="BO54" s="177">
        <v>0</v>
      </c>
      <c r="BP54" s="177">
        <v>0</v>
      </c>
      <c r="BQ54" s="177">
        <v>0</v>
      </c>
      <c r="BR54" s="177">
        <v>0</v>
      </c>
      <c r="BS54" s="177">
        <v>0</v>
      </c>
      <c r="BT54" s="177">
        <v>0</v>
      </c>
      <c r="BU54" s="177">
        <v>0</v>
      </c>
      <c r="BV54" s="177">
        <v>0</v>
      </c>
      <c r="BW54" s="177">
        <v>0</v>
      </c>
      <c r="BX54" s="177">
        <v>0</v>
      </c>
      <c r="BY54" s="177">
        <v>0</v>
      </c>
      <c r="BZ54" s="177">
        <v>0</v>
      </c>
      <c r="CA54" s="177">
        <v>0</v>
      </c>
      <c r="CB54" s="177">
        <v>0</v>
      </c>
      <c r="CC54" s="177">
        <v>0</v>
      </c>
      <c r="CD54" s="177">
        <v>0</v>
      </c>
      <c r="CE54" s="177">
        <v>0</v>
      </c>
      <c r="CF54" s="177">
        <v>0</v>
      </c>
      <c r="CG54" s="177">
        <v>0</v>
      </c>
      <c r="CH54" s="177">
        <v>0</v>
      </c>
      <c r="CI54" s="177">
        <v>0</v>
      </c>
      <c r="CJ54" s="177">
        <v>0</v>
      </c>
      <c r="CK54" s="177">
        <v>0</v>
      </c>
      <c r="CL54" s="177">
        <v>0</v>
      </c>
      <c r="CM54" s="177">
        <v>0</v>
      </c>
      <c r="CN54" s="177">
        <v>0</v>
      </c>
      <c r="CO54" s="177">
        <v>0</v>
      </c>
      <c r="CP54" s="177">
        <v>0</v>
      </c>
      <c r="CQ54" s="177">
        <v>0</v>
      </c>
      <c r="CR54" s="177">
        <v>0</v>
      </c>
      <c r="CS54" s="177">
        <v>0</v>
      </c>
      <c r="CT54" s="177">
        <v>0</v>
      </c>
      <c r="CU54" s="177">
        <v>0</v>
      </c>
      <c r="CV54" s="177">
        <v>0</v>
      </c>
      <c r="CW54" s="177">
        <v>0</v>
      </c>
      <c r="CX54" s="177">
        <v>0</v>
      </c>
      <c r="CY54" s="177">
        <v>0</v>
      </c>
      <c r="CZ54" s="177">
        <v>0</v>
      </c>
      <c r="DA54" s="177">
        <v>0</v>
      </c>
      <c r="DB54" s="177">
        <v>0</v>
      </c>
      <c r="DC54" s="177">
        <v>0</v>
      </c>
      <c r="DE54" s="24">
        <f t="shared" ca="1" si="38"/>
        <v>0</v>
      </c>
      <c r="DF54" s="24">
        <f t="shared" ca="1" si="21"/>
        <v>3</v>
      </c>
      <c r="DG54">
        <f t="shared" si="37"/>
        <v>21</v>
      </c>
      <c r="DH54">
        <v>0</v>
      </c>
    </row>
    <row r="55" spans="1:113" ht="14.4">
      <c r="A55" s="68">
        <v>37</v>
      </c>
      <c r="B55" s="160" t="str">
        <f>$B$51&amp;"4."</f>
        <v>E.1.4.</v>
      </c>
      <c r="C55" s="174" t="s">
        <v>985</v>
      </c>
      <c r="D55" s="181"/>
      <c r="E55" s="176">
        <v>0.21</v>
      </c>
      <c r="F55" s="171">
        <f ca="1">H55+NPV(FD,I55:INDEX(I55:DC55,PAL))</f>
        <v>82708585.558614448</v>
      </c>
      <c r="G55" s="171">
        <f ca="1">SUMIF($H$5:$DC$5,"&lt;="&amp;PAL,$H55:$DC55)</f>
        <v>98716945.651722327</v>
      </c>
      <c r="H55" s="177">
        <v>0</v>
      </c>
      <c r="I55" s="177">
        <f ca="1">Veikla_6!E10+Veikla_7!E9</f>
        <v>0</v>
      </c>
      <c r="J55" s="177">
        <f ca="1">Veikla_6!F10+Veikla_7!F9</f>
        <v>0</v>
      </c>
      <c r="K55" s="177">
        <f ca="1">Veikla_6!G10+Veikla_7!G9</f>
        <v>12655751.242892781</v>
      </c>
      <c r="L55" s="177">
        <f ca="1">Veikla_6!H10+Veikla_7!H9</f>
        <v>21949643.00361602</v>
      </c>
      <c r="M55" s="177">
        <f ca="1">Veikla_6!I10+Veikla_7!I9</f>
        <v>64111551.405213527</v>
      </c>
      <c r="N55" s="177">
        <f ca="1">Veikla_6!J10+Veikla_7!J9</f>
        <v>0</v>
      </c>
      <c r="O55" s="177">
        <v>0</v>
      </c>
      <c r="P55" s="177">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0</v>
      </c>
      <c r="BE55" s="177">
        <v>0</v>
      </c>
      <c r="BF55" s="177">
        <v>0</v>
      </c>
      <c r="BG55" s="177">
        <v>0</v>
      </c>
      <c r="BH55" s="177">
        <v>0</v>
      </c>
      <c r="BI55" s="177">
        <v>0</v>
      </c>
      <c r="BJ55" s="177">
        <v>0</v>
      </c>
      <c r="BK55" s="177">
        <v>0</v>
      </c>
      <c r="BL55" s="177">
        <v>0</v>
      </c>
      <c r="BM55" s="177">
        <v>0</v>
      </c>
      <c r="BN55" s="177">
        <v>0</v>
      </c>
      <c r="BO55" s="177">
        <v>0</v>
      </c>
      <c r="BP55" s="177">
        <v>0</v>
      </c>
      <c r="BQ55" s="177">
        <v>0</v>
      </c>
      <c r="BR55" s="177">
        <v>0</v>
      </c>
      <c r="BS55" s="177">
        <v>0</v>
      </c>
      <c r="BT55" s="177">
        <v>0</v>
      </c>
      <c r="BU55" s="177">
        <v>0</v>
      </c>
      <c r="BV55" s="177">
        <v>0</v>
      </c>
      <c r="BW55" s="177">
        <v>0</v>
      </c>
      <c r="BX55" s="177">
        <v>0</v>
      </c>
      <c r="BY55" s="177">
        <v>0</v>
      </c>
      <c r="BZ55" s="177">
        <v>0</v>
      </c>
      <c r="CA55" s="177">
        <v>0</v>
      </c>
      <c r="CB55" s="177">
        <v>0</v>
      </c>
      <c r="CC55" s="177">
        <v>0</v>
      </c>
      <c r="CD55" s="177">
        <v>0</v>
      </c>
      <c r="CE55" s="177">
        <v>0</v>
      </c>
      <c r="CF55" s="177">
        <v>0</v>
      </c>
      <c r="CG55" s="177">
        <v>0</v>
      </c>
      <c r="CH55" s="177">
        <v>0</v>
      </c>
      <c r="CI55" s="177">
        <v>0</v>
      </c>
      <c r="CJ55" s="177">
        <v>0</v>
      </c>
      <c r="CK55" s="177">
        <v>0</v>
      </c>
      <c r="CL55" s="177">
        <v>0</v>
      </c>
      <c r="CM55" s="177">
        <v>0</v>
      </c>
      <c r="CN55" s="177">
        <v>0</v>
      </c>
      <c r="CO55" s="177">
        <v>0</v>
      </c>
      <c r="CP55" s="177">
        <v>0</v>
      </c>
      <c r="CQ55" s="177">
        <v>0</v>
      </c>
      <c r="CR55" s="177">
        <v>0</v>
      </c>
      <c r="CS55" s="177">
        <v>0</v>
      </c>
      <c r="CT55" s="177">
        <v>0</v>
      </c>
      <c r="CU55" s="177">
        <v>0</v>
      </c>
      <c r="CV55" s="177">
        <v>0</v>
      </c>
      <c r="CW55" s="177">
        <v>0</v>
      </c>
      <c r="CX55" s="177">
        <v>0</v>
      </c>
      <c r="CY55" s="177">
        <v>0</v>
      </c>
      <c r="CZ55" s="177">
        <v>0</v>
      </c>
      <c r="DA55" s="177">
        <v>0</v>
      </c>
      <c r="DB55" s="177">
        <v>0</v>
      </c>
      <c r="DC55" s="177">
        <v>0</v>
      </c>
      <c r="DE55" s="24">
        <f t="shared" ca="1" si="38"/>
        <v>0</v>
      </c>
      <c r="DF55" s="24">
        <f t="shared" ca="1" si="21"/>
        <v>3</v>
      </c>
      <c r="DG55">
        <f t="shared" si="37"/>
        <v>21</v>
      </c>
      <c r="DH55">
        <v>0</v>
      </c>
    </row>
    <row r="56" spans="1:113" ht="28.8">
      <c r="A56" s="68">
        <v>38</v>
      </c>
      <c r="B56" s="160" t="str">
        <f>$B$51&amp;"5."</f>
        <v>E.1.5.</v>
      </c>
      <c r="C56" s="174" t="str">
        <f>Veikla_9!B2</f>
        <v>Pažangiųjų energetikos sistemų skaitmeninio valdymo sistemų diegimas, pritaikant elektros energijos skirstomuosius tinklus AEI plėtrai</v>
      </c>
      <c r="D56" s="181"/>
      <c r="E56" s="176">
        <v>0.21</v>
      </c>
      <c r="F56" s="171">
        <f ca="1">H56+NPV(FD,I56:INDEX(I56:DC56,PAL))</f>
        <v>83479323.424353138</v>
      </c>
      <c r="G56" s="171">
        <f ca="1">SUMIF($H$5:$DC$5,"&lt;="&amp;PAL,$H56:$DC56)</f>
        <v>97059000.000078455</v>
      </c>
      <c r="H56" s="177">
        <f ca="1">Veikla_9!E10</f>
        <v>0</v>
      </c>
      <c r="I56" s="177">
        <f ca="1">Veikla_9!F10</f>
        <v>0</v>
      </c>
      <c r="J56" s="177">
        <f ca="1">Veikla_9!G10</f>
        <v>0</v>
      </c>
      <c r="K56" s="177">
        <f ca="1">Veikla_9!H10</f>
        <v>37058890.909120865</v>
      </c>
      <c r="L56" s="177">
        <f ca="1">Veikla_9!I10</f>
        <v>37058890.909120865</v>
      </c>
      <c r="M56" s="177">
        <f ca="1">Veikla_9!J10</f>
        <v>22941218.181836728</v>
      </c>
      <c r="N56" s="177">
        <v>0</v>
      </c>
      <c r="O56" s="177">
        <v>0</v>
      </c>
      <c r="P56" s="177">
        <v>0</v>
      </c>
      <c r="Q56" s="177">
        <v>0</v>
      </c>
      <c r="R56" s="177">
        <v>0</v>
      </c>
      <c r="S56" s="177">
        <v>0</v>
      </c>
      <c r="T56" s="177">
        <v>0</v>
      </c>
      <c r="U56" s="177">
        <v>0</v>
      </c>
      <c r="V56" s="177">
        <v>0</v>
      </c>
      <c r="W56" s="177">
        <v>0</v>
      </c>
      <c r="X56" s="177">
        <v>0</v>
      </c>
      <c r="Y56" s="177">
        <v>0</v>
      </c>
      <c r="Z56" s="177">
        <v>0</v>
      </c>
      <c r="AA56" s="177">
        <v>0</v>
      </c>
      <c r="AB56" s="177">
        <v>0</v>
      </c>
      <c r="AC56" s="177">
        <v>0</v>
      </c>
      <c r="AD56" s="177">
        <v>0</v>
      </c>
      <c r="AE56" s="177">
        <v>0</v>
      </c>
      <c r="AF56" s="177">
        <v>0</v>
      </c>
      <c r="AG56" s="177">
        <v>0</v>
      </c>
      <c r="AH56" s="177">
        <v>0</v>
      </c>
      <c r="AI56" s="177">
        <v>0</v>
      </c>
      <c r="AJ56" s="177">
        <v>0</v>
      </c>
      <c r="AK56" s="177">
        <v>0</v>
      </c>
      <c r="AL56" s="177">
        <v>0</v>
      </c>
      <c r="AM56" s="177">
        <v>0</v>
      </c>
      <c r="AN56" s="177">
        <v>0</v>
      </c>
      <c r="AO56" s="177">
        <v>0</v>
      </c>
      <c r="AP56" s="177">
        <v>0</v>
      </c>
      <c r="AQ56" s="177">
        <v>0</v>
      </c>
      <c r="AR56" s="177">
        <v>0</v>
      </c>
      <c r="AS56" s="177">
        <v>0</v>
      </c>
      <c r="AT56" s="177">
        <v>0</v>
      </c>
      <c r="AU56" s="177">
        <v>0</v>
      </c>
      <c r="AV56" s="177">
        <v>0</v>
      </c>
      <c r="AW56" s="177">
        <v>0</v>
      </c>
      <c r="AX56" s="177">
        <v>0</v>
      </c>
      <c r="AY56" s="177">
        <v>0</v>
      </c>
      <c r="AZ56" s="177">
        <v>0</v>
      </c>
      <c r="BA56" s="177">
        <v>0</v>
      </c>
      <c r="BB56" s="177">
        <v>0</v>
      </c>
      <c r="BC56" s="177">
        <v>0</v>
      </c>
      <c r="BD56" s="177">
        <v>0</v>
      </c>
      <c r="BE56" s="177">
        <v>0</v>
      </c>
      <c r="BF56" s="177">
        <v>0</v>
      </c>
      <c r="BG56" s="177">
        <v>0</v>
      </c>
      <c r="BH56" s="177">
        <v>0</v>
      </c>
      <c r="BI56" s="177">
        <v>0</v>
      </c>
      <c r="BJ56" s="177">
        <v>0</v>
      </c>
      <c r="BK56" s="177">
        <v>0</v>
      </c>
      <c r="BL56" s="177">
        <v>0</v>
      </c>
      <c r="BM56" s="177">
        <v>0</v>
      </c>
      <c r="BN56" s="177">
        <v>0</v>
      </c>
      <c r="BO56" s="177">
        <v>0</v>
      </c>
      <c r="BP56" s="177">
        <v>0</v>
      </c>
      <c r="BQ56" s="177">
        <v>0</v>
      </c>
      <c r="BR56" s="177">
        <v>0</v>
      </c>
      <c r="BS56" s="177">
        <v>0</v>
      </c>
      <c r="BT56" s="177">
        <v>0</v>
      </c>
      <c r="BU56" s="177">
        <v>0</v>
      </c>
      <c r="BV56" s="177">
        <v>0</v>
      </c>
      <c r="BW56" s="177">
        <v>0</v>
      </c>
      <c r="BX56" s="177">
        <v>0</v>
      </c>
      <c r="BY56" s="177">
        <v>0</v>
      </c>
      <c r="BZ56" s="177">
        <v>0</v>
      </c>
      <c r="CA56" s="177">
        <v>0</v>
      </c>
      <c r="CB56" s="177">
        <v>0</v>
      </c>
      <c r="CC56" s="177">
        <v>0</v>
      </c>
      <c r="CD56" s="177">
        <v>0</v>
      </c>
      <c r="CE56" s="177">
        <v>0</v>
      </c>
      <c r="CF56" s="177">
        <v>0</v>
      </c>
      <c r="CG56" s="177">
        <v>0</v>
      </c>
      <c r="CH56" s="177">
        <v>0</v>
      </c>
      <c r="CI56" s="177">
        <v>0</v>
      </c>
      <c r="CJ56" s="177">
        <v>0</v>
      </c>
      <c r="CK56" s="177">
        <v>0</v>
      </c>
      <c r="CL56" s="177">
        <v>0</v>
      </c>
      <c r="CM56" s="177">
        <v>0</v>
      </c>
      <c r="CN56" s="177">
        <v>0</v>
      </c>
      <c r="CO56" s="177">
        <v>0</v>
      </c>
      <c r="CP56" s="177">
        <v>0</v>
      </c>
      <c r="CQ56" s="177">
        <v>0</v>
      </c>
      <c r="CR56" s="177">
        <v>0</v>
      </c>
      <c r="CS56" s="177">
        <v>0</v>
      </c>
      <c r="CT56" s="177">
        <v>0</v>
      </c>
      <c r="CU56" s="177">
        <v>0</v>
      </c>
      <c r="CV56" s="177">
        <v>0</v>
      </c>
      <c r="CW56" s="177">
        <v>0</v>
      </c>
      <c r="CX56" s="177">
        <v>0</v>
      </c>
      <c r="CY56" s="177">
        <v>0</v>
      </c>
      <c r="CZ56" s="177">
        <v>0</v>
      </c>
      <c r="DA56" s="177">
        <v>0</v>
      </c>
      <c r="DB56" s="177">
        <v>0</v>
      </c>
      <c r="DC56" s="177">
        <v>0</v>
      </c>
      <c r="DE56" s="24">
        <f t="shared" ca="1" si="38"/>
        <v>0</v>
      </c>
      <c r="DF56" s="24">
        <f t="shared" ca="1" si="21"/>
        <v>3</v>
      </c>
      <c r="DG56">
        <f t="shared" si="37"/>
        <v>21</v>
      </c>
      <c r="DH56">
        <v>0</v>
      </c>
    </row>
    <row r="57" spans="1:113" ht="43.2">
      <c r="A57" s="68">
        <v>39</v>
      </c>
      <c r="B57" s="160" t="str">
        <f>$B$51&amp;"6."</f>
        <v>E.1.6.</v>
      </c>
      <c r="C57" s="174" t="str">
        <f>Veikla_10!B2</f>
        <v>Atsinaujinančių išteklių energijos bendrijų ir piliečių energetikos bendrijų, siekiančių mažinti energetinį nepriteklių, investicijos į elektros energijos iš AEI gamybos įrenginius</v>
      </c>
      <c r="D57" s="181"/>
      <c r="E57" s="176">
        <v>0.21</v>
      </c>
      <c r="F57" s="171">
        <f>H57+NPV(FD,I57:INDEX(I57:DC57,PAL))</f>
        <v>162069960.67520106</v>
      </c>
      <c r="G57" s="171">
        <f>SUMIF($H$5:$DC$5,"&lt;="&amp;PAL,$H57:$DC57)</f>
        <v>206640000</v>
      </c>
      <c r="H57" s="177">
        <v>0</v>
      </c>
      <c r="I57" s="177">
        <f>Veikla_10!E4</f>
        <v>0</v>
      </c>
      <c r="J57" s="177">
        <f>Veikla_10!F4</f>
        <v>0</v>
      </c>
      <c r="K57" s="177">
        <f>Veikla_10!G4</f>
        <v>200000</v>
      </c>
      <c r="L57" s="177">
        <f>Veikla_10!H4</f>
        <v>10000000</v>
      </c>
      <c r="M57" s="177">
        <f>Veikla_10!I4</f>
        <v>44000000</v>
      </c>
      <c r="N57" s="177">
        <f>Veikla_10!J4</f>
        <v>44000000</v>
      </c>
      <c r="O57" s="177">
        <f>Veikla_10!K4</f>
        <v>108440000</v>
      </c>
      <c r="P57" s="177">
        <f>Veikla_10!L4</f>
        <v>0</v>
      </c>
      <c r="Q57" s="177">
        <f>Veikla_10!M4</f>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7">
        <v>0</v>
      </c>
      <c r="BY57" s="177">
        <v>0</v>
      </c>
      <c r="BZ57" s="177">
        <v>0</v>
      </c>
      <c r="CA57" s="177">
        <v>0</v>
      </c>
      <c r="CB57" s="177">
        <v>0</v>
      </c>
      <c r="CC57" s="177">
        <v>0</v>
      </c>
      <c r="CD57" s="177">
        <v>0</v>
      </c>
      <c r="CE57" s="177">
        <v>0</v>
      </c>
      <c r="CF57" s="177">
        <v>0</v>
      </c>
      <c r="CG57" s="177">
        <v>0</v>
      </c>
      <c r="CH57" s="177">
        <v>0</v>
      </c>
      <c r="CI57" s="177">
        <v>0</v>
      </c>
      <c r="CJ57" s="177">
        <v>0</v>
      </c>
      <c r="CK57" s="177">
        <v>0</v>
      </c>
      <c r="CL57" s="177">
        <v>0</v>
      </c>
      <c r="CM57" s="177">
        <v>0</v>
      </c>
      <c r="CN57" s="177">
        <v>0</v>
      </c>
      <c r="CO57" s="177">
        <v>0</v>
      </c>
      <c r="CP57" s="177">
        <v>0</v>
      </c>
      <c r="CQ57" s="177">
        <v>0</v>
      </c>
      <c r="CR57" s="177">
        <v>0</v>
      </c>
      <c r="CS57" s="177">
        <v>0</v>
      </c>
      <c r="CT57" s="177">
        <v>0</v>
      </c>
      <c r="CU57" s="177">
        <v>0</v>
      </c>
      <c r="CV57" s="177">
        <v>0</v>
      </c>
      <c r="CW57" s="177">
        <v>0</v>
      </c>
      <c r="CX57" s="177">
        <v>0</v>
      </c>
      <c r="CY57" s="177">
        <v>0</v>
      </c>
      <c r="CZ57" s="177">
        <v>0</v>
      </c>
      <c r="DA57" s="177">
        <v>0</v>
      </c>
      <c r="DB57" s="177">
        <v>0</v>
      </c>
      <c r="DC57" s="177">
        <v>0</v>
      </c>
      <c r="DE57" s="24">
        <f t="shared" si="38"/>
        <v>0</v>
      </c>
      <c r="DF57" s="24">
        <f t="shared" si="21"/>
        <v>5</v>
      </c>
      <c r="DG57">
        <f t="shared" si="37"/>
        <v>21</v>
      </c>
      <c r="DH57">
        <v>0</v>
      </c>
    </row>
    <row r="58" spans="1:113" ht="14.4">
      <c r="A58" s="68">
        <v>40</v>
      </c>
      <c r="B58" s="160" t="str">
        <f>$B$51&amp;"7."</f>
        <v>E.1.7.</v>
      </c>
      <c r="C58" s="174" t="s">
        <v>982</v>
      </c>
      <c r="D58" s="181"/>
      <c r="E58" s="176">
        <v>0.21</v>
      </c>
      <c r="F58" s="171">
        <f ca="1">H58+NPV(FD,I58:INDEX(I58:DC58,PAL))</f>
        <v>1066782631.8837321</v>
      </c>
      <c r="G58" s="171">
        <f ca="1">SUMIF($H$5:$DC$5,"&lt;="&amp;PAL,$H58:$DC58)</f>
        <v>1324349499.6889374</v>
      </c>
      <c r="H58" s="177">
        <v>0</v>
      </c>
      <c r="I58" s="177">
        <f ca="1">Veikla_11!E9+Veikla_13!E7+Veikla_15!E7</f>
        <v>0</v>
      </c>
      <c r="J58" s="177">
        <f ca="1">Veikla_11!F9+Veikla_13!F7+Veikla_15!F7</f>
        <v>0</v>
      </c>
      <c r="K58" s="177">
        <f ca="1">Veikla_11!G9+Veikla_13!G7+Veikla_15!G7</f>
        <v>66358667</v>
      </c>
      <c r="L58" s="177">
        <f ca="1">Veikla_11!H9+Veikla_13!H7+Veikla_15!H7</f>
        <v>191979892</v>
      </c>
      <c r="M58" s="177">
        <f ca="1">Veikla_11!I9+Veikla_13!I7+Veikla_15!I7</f>
        <v>490499500</v>
      </c>
      <c r="N58" s="177">
        <f ca="1">Veikla_11!J9+Veikla_13!J7+Veikla_15!J7</f>
        <v>224538000</v>
      </c>
      <c r="O58" s="177">
        <f ca="1">Veikla_11!K9+Veikla_13!K7+Veikla_15!K7</f>
        <v>226548441</v>
      </c>
      <c r="P58" s="177">
        <f ca="1">Veikla_11!L9+Veikla_13!L7+Veikla_15!L7</f>
        <v>124424999.6889375</v>
      </c>
      <c r="Q58" s="177">
        <f>Veikla_11!M9+Veikla_13!M7+Veikla_15!M7</f>
        <v>0</v>
      </c>
      <c r="R58" s="177">
        <f>Veikla_11!N9+Veikla_13!N7+Veikla_15!N7</f>
        <v>0</v>
      </c>
      <c r="S58" s="177">
        <f>Veikla_11!O9+Veikla_13!O7+Veikla_15!O7</f>
        <v>0</v>
      </c>
      <c r="T58" s="177">
        <f>Veikla_11!P9+Veikla_13!P7+Veikla_15!P7</f>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0</v>
      </c>
      <c r="BB58" s="177">
        <v>0</v>
      </c>
      <c r="BC58" s="177">
        <v>0</v>
      </c>
      <c r="BD58" s="177">
        <v>0</v>
      </c>
      <c r="BE58" s="177">
        <v>0</v>
      </c>
      <c r="BF58" s="177">
        <v>0</v>
      </c>
      <c r="BG58" s="177">
        <v>0</v>
      </c>
      <c r="BH58" s="177">
        <v>0</v>
      </c>
      <c r="BI58" s="177">
        <v>0</v>
      </c>
      <c r="BJ58" s="177">
        <v>0</v>
      </c>
      <c r="BK58" s="177">
        <v>0</v>
      </c>
      <c r="BL58" s="177">
        <v>0</v>
      </c>
      <c r="BM58" s="177">
        <v>0</v>
      </c>
      <c r="BN58" s="177">
        <v>0</v>
      </c>
      <c r="BO58" s="177">
        <v>0</v>
      </c>
      <c r="BP58" s="177">
        <v>0</v>
      </c>
      <c r="BQ58" s="177">
        <v>0</v>
      </c>
      <c r="BR58" s="177">
        <v>0</v>
      </c>
      <c r="BS58" s="177">
        <v>0</v>
      </c>
      <c r="BT58" s="177">
        <v>0</v>
      </c>
      <c r="BU58" s="177">
        <v>0</v>
      </c>
      <c r="BV58" s="177">
        <v>0</v>
      </c>
      <c r="BW58" s="177">
        <v>0</v>
      </c>
      <c r="BX58" s="177">
        <v>0</v>
      </c>
      <c r="BY58" s="177">
        <v>0</v>
      </c>
      <c r="BZ58" s="177">
        <v>0</v>
      </c>
      <c r="CA58" s="177">
        <v>0</v>
      </c>
      <c r="CB58" s="177">
        <v>0</v>
      </c>
      <c r="CC58" s="177">
        <v>0</v>
      </c>
      <c r="CD58" s="177">
        <v>0</v>
      </c>
      <c r="CE58" s="177">
        <v>0</v>
      </c>
      <c r="CF58" s="177">
        <v>0</v>
      </c>
      <c r="CG58" s="177">
        <v>0</v>
      </c>
      <c r="CH58" s="177">
        <v>0</v>
      </c>
      <c r="CI58" s="177">
        <v>0</v>
      </c>
      <c r="CJ58" s="177">
        <v>0</v>
      </c>
      <c r="CK58" s="177">
        <v>0</v>
      </c>
      <c r="CL58" s="177">
        <v>0</v>
      </c>
      <c r="CM58" s="177">
        <v>0</v>
      </c>
      <c r="CN58" s="177">
        <v>0</v>
      </c>
      <c r="CO58" s="177">
        <v>0</v>
      </c>
      <c r="CP58" s="177">
        <v>0</v>
      </c>
      <c r="CQ58" s="177">
        <v>0</v>
      </c>
      <c r="CR58" s="177">
        <v>0</v>
      </c>
      <c r="CS58" s="177">
        <v>0</v>
      </c>
      <c r="CT58" s="177">
        <v>0</v>
      </c>
      <c r="CU58" s="177">
        <v>0</v>
      </c>
      <c r="CV58" s="177">
        <v>0</v>
      </c>
      <c r="CW58" s="177">
        <v>0</v>
      </c>
      <c r="CX58" s="177">
        <v>0</v>
      </c>
      <c r="CY58" s="177">
        <v>0</v>
      </c>
      <c r="CZ58" s="177">
        <v>0</v>
      </c>
      <c r="DA58" s="177">
        <v>0</v>
      </c>
      <c r="DB58" s="177">
        <v>0</v>
      </c>
      <c r="DC58" s="177">
        <v>0</v>
      </c>
      <c r="DE58" s="24">
        <f t="shared" ca="1" si="38"/>
        <v>0</v>
      </c>
      <c r="DF58" s="24">
        <f t="shared" ca="1" si="21"/>
        <v>6</v>
      </c>
      <c r="DG58">
        <f t="shared" si="37"/>
        <v>21</v>
      </c>
      <c r="DH58">
        <v>0</v>
      </c>
    </row>
    <row r="59" spans="1:113" ht="28.8">
      <c r="A59" s="68">
        <v>41</v>
      </c>
      <c r="B59" s="160" t="str">
        <f>$B$51&amp;"8."</f>
        <v>E.1.8.</v>
      </c>
      <c r="C59" s="174" t="str">
        <f>Veikla_18!B2</f>
        <v>Lietuvos ir Latvijos tarpsisteminių jungčių stiprinimo Lietuvos Respublikoje projektas</v>
      </c>
      <c r="D59" s="181"/>
      <c r="E59" s="176">
        <v>0.21</v>
      </c>
      <c r="F59" s="171">
        <f ca="1">H59+NPV(FD,I59:INDEX(I59:DC59,PAL))</f>
        <v>304409891.10199875</v>
      </c>
      <c r="G59" s="171">
        <f ca="1">SUMIF($H$5:$DC$5,"&lt;="&amp;PAL,$H59:$DC59)</f>
        <v>423044000</v>
      </c>
      <c r="H59" s="177">
        <f ca="1">Veikla_18!E7</f>
        <v>0</v>
      </c>
      <c r="I59" s="177">
        <f ca="1">Veikla_18!F7</f>
        <v>92000</v>
      </c>
      <c r="J59" s="177">
        <f ca="1">Veikla_18!G7</f>
        <v>351000</v>
      </c>
      <c r="K59" s="177">
        <f ca="1">Veikla_18!H7</f>
        <v>777000</v>
      </c>
      <c r="L59" s="177">
        <f ca="1">Veikla_18!I7</f>
        <v>8472000</v>
      </c>
      <c r="M59" s="177">
        <f ca="1">Veikla_18!J7</f>
        <v>36368000</v>
      </c>
      <c r="N59" s="177">
        <f ca="1">Veikla_18!K7</f>
        <v>41447000</v>
      </c>
      <c r="O59" s="177">
        <f ca="1">Veikla_18!L7</f>
        <v>16781000</v>
      </c>
      <c r="P59" s="177">
        <f ca="1">Veikla_18!M7</f>
        <v>73433000</v>
      </c>
      <c r="Q59" s="177">
        <f ca="1">Veikla_18!N7</f>
        <v>114219000</v>
      </c>
      <c r="R59" s="177">
        <f ca="1">Veikla_18!O7</f>
        <v>83135000</v>
      </c>
      <c r="S59" s="177">
        <f ca="1">Veikla_18!P7</f>
        <v>25385000</v>
      </c>
      <c r="T59" s="177">
        <f ca="1">Veikla_18!Q7</f>
        <v>22584000</v>
      </c>
      <c r="U59" s="177">
        <f>Veikla_18!R7</f>
        <v>0</v>
      </c>
      <c r="V59" s="177">
        <v>0</v>
      </c>
      <c r="W59" s="177">
        <v>0</v>
      </c>
      <c r="X59" s="177">
        <v>0</v>
      </c>
      <c r="Y59" s="177">
        <v>0</v>
      </c>
      <c r="Z59" s="177">
        <v>0</v>
      </c>
      <c r="AA59" s="177">
        <v>0</v>
      </c>
      <c r="AB59" s="177">
        <v>0</v>
      </c>
      <c r="AC59" s="177">
        <v>0</v>
      </c>
      <c r="AD59" s="177">
        <v>0</v>
      </c>
      <c r="AE59" s="177">
        <v>0</v>
      </c>
      <c r="AF59" s="177">
        <v>0</v>
      </c>
      <c r="AG59" s="177">
        <v>0</v>
      </c>
      <c r="AH59" s="177">
        <v>0</v>
      </c>
      <c r="AI59" s="177">
        <v>0</v>
      </c>
      <c r="AJ59" s="177">
        <v>0</v>
      </c>
      <c r="AK59" s="177">
        <v>0</v>
      </c>
      <c r="AL59" s="177">
        <v>0</v>
      </c>
      <c r="AM59" s="177">
        <v>0</v>
      </c>
      <c r="AN59" s="177">
        <v>0</v>
      </c>
      <c r="AO59" s="177">
        <v>0</v>
      </c>
      <c r="AP59" s="177">
        <v>0</v>
      </c>
      <c r="AQ59" s="177">
        <v>0</v>
      </c>
      <c r="AR59" s="177">
        <v>0</v>
      </c>
      <c r="AS59" s="177">
        <v>0</v>
      </c>
      <c r="AT59" s="177">
        <v>0</v>
      </c>
      <c r="AU59" s="177">
        <v>0</v>
      </c>
      <c r="AV59" s="177">
        <v>0</v>
      </c>
      <c r="AW59" s="177">
        <v>0</v>
      </c>
      <c r="AX59" s="177">
        <v>0</v>
      </c>
      <c r="AY59" s="177">
        <v>0</v>
      </c>
      <c r="AZ59" s="177">
        <v>0</v>
      </c>
      <c r="BA59" s="177">
        <v>0</v>
      </c>
      <c r="BB59" s="177">
        <v>0</v>
      </c>
      <c r="BC59" s="177">
        <v>0</v>
      </c>
      <c r="BD59" s="177">
        <v>0</v>
      </c>
      <c r="BE59" s="177">
        <v>0</v>
      </c>
      <c r="BF59" s="177">
        <v>0</v>
      </c>
      <c r="BG59" s="177">
        <v>0</v>
      </c>
      <c r="BH59" s="177">
        <v>0</v>
      </c>
      <c r="BI59" s="177">
        <v>0</v>
      </c>
      <c r="BJ59" s="177">
        <v>0</v>
      </c>
      <c r="BK59" s="177">
        <v>0</v>
      </c>
      <c r="BL59" s="177">
        <v>0</v>
      </c>
      <c r="BM59" s="177">
        <v>0</v>
      </c>
      <c r="BN59" s="177">
        <v>0</v>
      </c>
      <c r="BO59" s="177">
        <v>0</v>
      </c>
      <c r="BP59" s="177">
        <v>0</v>
      </c>
      <c r="BQ59" s="177">
        <v>0</v>
      </c>
      <c r="BR59" s="177">
        <v>0</v>
      </c>
      <c r="BS59" s="177">
        <v>0</v>
      </c>
      <c r="BT59" s="177">
        <v>0</v>
      </c>
      <c r="BU59" s="177">
        <v>0</v>
      </c>
      <c r="BV59" s="177">
        <v>0</v>
      </c>
      <c r="BW59" s="177">
        <v>0</v>
      </c>
      <c r="BX59" s="177">
        <v>0</v>
      </c>
      <c r="BY59" s="177">
        <v>0</v>
      </c>
      <c r="BZ59" s="177">
        <v>0</v>
      </c>
      <c r="CA59" s="177">
        <v>0</v>
      </c>
      <c r="CB59" s="177">
        <v>0</v>
      </c>
      <c r="CC59" s="177">
        <v>0</v>
      </c>
      <c r="CD59" s="177">
        <v>0</v>
      </c>
      <c r="CE59" s="177">
        <v>0</v>
      </c>
      <c r="CF59" s="177">
        <v>0</v>
      </c>
      <c r="CG59" s="177">
        <v>0</v>
      </c>
      <c r="CH59" s="177">
        <v>0</v>
      </c>
      <c r="CI59" s="177">
        <v>0</v>
      </c>
      <c r="CJ59" s="177">
        <v>0</v>
      </c>
      <c r="CK59" s="177">
        <v>0</v>
      </c>
      <c r="CL59" s="177">
        <v>0</v>
      </c>
      <c r="CM59" s="177">
        <v>0</v>
      </c>
      <c r="CN59" s="177">
        <v>0</v>
      </c>
      <c r="CO59" s="177">
        <v>0</v>
      </c>
      <c r="CP59" s="177">
        <v>0</v>
      </c>
      <c r="CQ59" s="177">
        <v>0</v>
      </c>
      <c r="CR59" s="177">
        <v>0</v>
      </c>
      <c r="CS59" s="177">
        <v>0</v>
      </c>
      <c r="CT59" s="177">
        <v>0</v>
      </c>
      <c r="CU59" s="177">
        <v>0</v>
      </c>
      <c r="CV59" s="177">
        <v>0</v>
      </c>
      <c r="CW59" s="177">
        <v>0</v>
      </c>
      <c r="CX59" s="177">
        <v>0</v>
      </c>
      <c r="CY59" s="177">
        <v>0</v>
      </c>
      <c r="CZ59" s="177">
        <v>0</v>
      </c>
      <c r="DA59" s="177">
        <v>0</v>
      </c>
      <c r="DB59" s="177">
        <v>0</v>
      </c>
      <c r="DC59" s="177">
        <v>0</v>
      </c>
      <c r="DE59" s="24">
        <f t="shared" ca="1" si="38"/>
        <v>0</v>
      </c>
      <c r="DF59" s="24">
        <f t="shared" ca="1" si="21"/>
        <v>12</v>
      </c>
      <c r="DG59">
        <f t="shared" si="37"/>
        <v>21</v>
      </c>
      <c r="DH59">
        <v>0</v>
      </c>
    </row>
    <row r="60" spans="1:113" ht="14.4">
      <c r="A60" s="68"/>
      <c r="B60" s="160" t="str">
        <f>$B$51&amp;"9."</f>
        <v>E.1.9.</v>
      </c>
      <c r="C60" s="298" t="s">
        <v>482</v>
      </c>
      <c r="D60" s="181"/>
      <c r="E60" s="176">
        <v>0.21</v>
      </c>
      <c r="F60" s="171">
        <f>H60+NPV(FD,I60:INDEX(I60:DC60,PAL))</f>
        <v>0</v>
      </c>
      <c r="G60" s="171">
        <f>SUMIF($H$5:$DC$5,"&lt;="&amp;PAL,$H60:$DC60)</f>
        <v>0</v>
      </c>
      <c r="H60" s="177">
        <v>0</v>
      </c>
      <c r="I60" s="177">
        <v>0</v>
      </c>
      <c r="J60" s="177">
        <v>0</v>
      </c>
      <c r="K60" s="177">
        <v>0</v>
      </c>
      <c r="L60" s="177">
        <v>0</v>
      </c>
      <c r="M60" s="177">
        <v>0</v>
      </c>
      <c r="N60" s="177">
        <v>0</v>
      </c>
      <c r="O60" s="177">
        <v>0</v>
      </c>
      <c r="P60" s="177">
        <v>0</v>
      </c>
      <c r="Q60" s="177">
        <v>0</v>
      </c>
      <c r="R60" s="177">
        <v>0</v>
      </c>
      <c r="S60" s="177">
        <v>0</v>
      </c>
      <c r="T60" s="177">
        <v>0</v>
      </c>
      <c r="U60" s="177">
        <v>0</v>
      </c>
      <c r="V60" s="177">
        <v>0</v>
      </c>
      <c r="W60" s="177">
        <v>0</v>
      </c>
      <c r="X60" s="177">
        <v>0</v>
      </c>
      <c r="Y60" s="177">
        <v>0</v>
      </c>
      <c r="Z60" s="177">
        <v>0</v>
      </c>
      <c r="AA60" s="177">
        <v>0</v>
      </c>
      <c r="AB60" s="177">
        <v>0</v>
      </c>
      <c r="AC60" s="177">
        <v>0</v>
      </c>
      <c r="AD60" s="177">
        <v>0</v>
      </c>
      <c r="AE60" s="177">
        <v>0</v>
      </c>
      <c r="AF60" s="177">
        <v>0</v>
      </c>
      <c r="AG60" s="177">
        <v>0</v>
      </c>
      <c r="AH60" s="177">
        <v>0</v>
      </c>
      <c r="AI60" s="177">
        <v>0</v>
      </c>
      <c r="AJ60" s="177">
        <v>0</v>
      </c>
      <c r="AK60" s="177">
        <v>0</v>
      </c>
      <c r="AL60" s="177">
        <v>0</v>
      </c>
      <c r="AM60" s="177">
        <v>0</v>
      </c>
      <c r="AN60" s="177">
        <v>0</v>
      </c>
      <c r="AO60" s="177">
        <v>0</v>
      </c>
      <c r="AP60" s="177">
        <v>0</v>
      </c>
      <c r="AQ60" s="177">
        <v>0</v>
      </c>
      <c r="AR60" s="177">
        <v>0</v>
      </c>
      <c r="AS60" s="177">
        <v>0</v>
      </c>
      <c r="AT60" s="177">
        <v>0</v>
      </c>
      <c r="AU60" s="177">
        <v>0</v>
      </c>
      <c r="AV60" s="177">
        <v>0</v>
      </c>
      <c r="AW60" s="177">
        <v>0</v>
      </c>
      <c r="AX60" s="177">
        <v>0</v>
      </c>
      <c r="AY60" s="177">
        <v>0</v>
      </c>
      <c r="AZ60" s="177">
        <v>0</v>
      </c>
      <c r="BA60" s="177">
        <v>0</v>
      </c>
      <c r="BB60" s="177">
        <v>0</v>
      </c>
      <c r="BC60" s="177">
        <v>0</v>
      </c>
      <c r="BD60" s="177">
        <v>0</v>
      </c>
      <c r="BE60" s="177">
        <v>0</v>
      </c>
      <c r="BF60" s="177">
        <v>0</v>
      </c>
      <c r="BG60" s="177">
        <v>0</v>
      </c>
      <c r="BH60" s="177">
        <v>0</v>
      </c>
      <c r="BI60" s="177">
        <v>0</v>
      </c>
      <c r="BJ60" s="177">
        <v>0</v>
      </c>
      <c r="BK60" s="177">
        <v>0</v>
      </c>
      <c r="BL60" s="177">
        <v>0</v>
      </c>
      <c r="BM60" s="177">
        <v>0</v>
      </c>
      <c r="BN60" s="177">
        <v>0</v>
      </c>
      <c r="BO60" s="177">
        <v>0</v>
      </c>
      <c r="BP60" s="177">
        <v>0</v>
      </c>
      <c r="BQ60" s="177">
        <v>0</v>
      </c>
      <c r="BR60" s="177">
        <v>0</v>
      </c>
      <c r="BS60" s="177">
        <v>0</v>
      </c>
      <c r="BT60" s="177">
        <v>0</v>
      </c>
      <c r="BU60" s="177">
        <v>0</v>
      </c>
      <c r="BV60" s="177">
        <v>0</v>
      </c>
      <c r="BW60" s="177">
        <v>0</v>
      </c>
      <c r="BX60" s="177">
        <v>0</v>
      </c>
      <c r="BY60" s="177">
        <v>0</v>
      </c>
      <c r="BZ60" s="177">
        <v>0</v>
      </c>
      <c r="CA60" s="177">
        <v>0</v>
      </c>
      <c r="CB60" s="177">
        <v>0</v>
      </c>
      <c r="CC60" s="177">
        <v>0</v>
      </c>
      <c r="CD60" s="177">
        <v>0</v>
      </c>
      <c r="CE60" s="177">
        <v>0</v>
      </c>
      <c r="CF60" s="177">
        <v>0</v>
      </c>
      <c r="CG60" s="177">
        <v>0</v>
      </c>
      <c r="CH60" s="177">
        <v>0</v>
      </c>
      <c r="CI60" s="177">
        <v>0</v>
      </c>
      <c r="CJ60" s="177">
        <v>0</v>
      </c>
      <c r="CK60" s="177">
        <v>0</v>
      </c>
      <c r="CL60" s="177">
        <v>0</v>
      </c>
      <c r="CM60" s="177">
        <v>0</v>
      </c>
      <c r="CN60" s="177">
        <v>0</v>
      </c>
      <c r="CO60" s="177">
        <v>0</v>
      </c>
      <c r="CP60" s="177">
        <v>0</v>
      </c>
      <c r="CQ60" s="177">
        <v>0</v>
      </c>
      <c r="CR60" s="177">
        <v>0</v>
      </c>
      <c r="CS60" s="177">
        <v>0</v>
      </c>
      <c r="CT60" s="177">
        <v>0</v>
      </c>
      <c r="CU60" s="177">
        <v>0</v>
      </c>
      <c r="CV60" s="177">
        <v>0</v>
      </c>
      <c r="CW60" s="177">
        <v>0</v>
      </c>
      <c r="CX60" s="177">
        <v>0</v>
      </c>
      <c r="CY60" s="177">
        <v>0</v>
      </c>
      <c r="CZ60" s="177">
        <v>0</v>
      </c>
      <c r="DA60" s="177">
        <v>0</v>
      </c>
      <c r="DB60" s="177">
        <v>0</v>
      </c>
      <c r="DC60" s="177">
        <v>0</v>
      </c>
      <c r="DE60" s="24">
        <f t="shared" ref="DE60:DE61" si="39">COUNTBLANK(H60:DC60)</f>
        <v>0</v>
      </c>
      <c r="DF60" s="24">
        <f t="shared" si="21"/>
        <v>0</v>
      </c>
      <c r="DG60">
        <f t="shared" si="37"/>
        <v>21</v>
      </c>
      <c r="DH60">
        <v>0</v>
      </c>
      <c r="DI60">
        <v>1</v>
      </c>
    </row>
    <row r="61" spans="1:113" ht="14.4">
      <c r="A61" s="68"/>
      <c r="B61" s="160" t="str">
        <f>$B$51&amp;"10."</f>
        <v>E.1.10.</v>
      </c>
      <c r="C61" s="298" t="s">
        <v>483</v>
      </c>
      <c r="D61" s="181"/>
      <c r="E61" s="176">
        <v>0.21</v>
      </c>
      <c r="F61" s="171">
        <f>H61+NPV(FD,I61:INDEX(I61:DC61,PAL))</f>
        <v>0</v>
      </c>
      <c r="G61" s="171">
        <f>SUMIF($H$5:$DC$5,"&lt;="&amp;PAL,$H61:$DC61)</f>
        <v>0</v>
      </c>
      <c r="H61" s="179">
        <v>0</v>
      </c>
      <c r="I61" s="179">
        <v>0</v>
      </c>
      <c r="J61" s="179">
        <v>0</v>
      </c>
      <c r="K61" s="179">
        <v>0</v>
      </c>
      <c r="L61" s="179">
        <v>0</v>
      </c>
      <c r="M61" s="179">
        <v>0</v>
      </c>
      <c r="N61" s="179">
        <v>0</v>
      </c>
      <c r="O61" s="179">
        <v>0</v>
      </c>
      <c r="P61" s="179">
        <v>0</v>
      </c>
      <c r="Q61" s="179">
        <v>0</v>
      </c>
      <c r="R61" s="179">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E61" s="24">
        <f t="shared" si="39"/>
        <v>0</v>
      </c>
      <c r="DF61" s="24">
        <f t="shared" si="21"/>
        <v>0</v>
      </c>
      <c r="DG61">
        <f t="shared" si="37"/>
        <v>21</v>
      </c>
      <c r="DH61">
        <v>0</v>
      </c>
      <c r="DI61">
        <v>1</v>
      </c>
    </row>
    <row r="62" spans="1:113" ht="14.4">
      <c r="A62" s="68">
        <v>42</v>
      </c>
      <c r="B62" s="160" t="str">
        <f>$B$51&amp;"11."</f>
        <v>E.1.11.</v>
      </c>
      <c r="C62" s="298" t="s">
        <v>552</v>
      </c>
      <c r="D62" s="160"/>
      <c r="E62" s="176">
        <v>0.21</v>
      </c>
      <c r="F62" s="171">
        <f>H62+NPV(FD,I62:INDEX(I62:DC62,PAL))</f>
        <v>0</v>
      </c>
      <c r="G62" s="171">
        <f>SUMIF($H$5:$DC$5,"&lt;="&amp;PAL,$H62:$DC62)</f>
        <v>0</v>
      </c>
      <c r="H62" s="179">
        <v>0</v>
      </c>
      <c r="I62" s="179">
        <v>0</v>
      </c>
      <c r="J62" s="179">
        <v>0</v>
      </c>
      <c r="K62" s="179">
        <v>0</v>
      </c>
      <c r="L62" s="179">
        <v>0</v>
      </c>
      <c r="M62" s="179">
        <v>0</v>
      </c>
      <c r="N62" s="179">
        <v>0</v>
      </c>
      <c r="O62" s="179">
        <v>0</v>
      </c>
      <c r="P62" s="179">
        <v>0</v>
      </c>
      <c r="Q62" s="179">
        <v>0</v>
      </c>
      <c r="R62" s="179">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c r="DA62" s="180">
        <v>0</v>
      </c>
      <c r="DB62" s="180">
        <v>0</v>
      </c>
      <c r="DC62" s="180">
        <v>0</v>
      </c>
      <c r="DE62" s="24">
        <f t="shared" si="38"/>
        <v>0</v>
      </c>
      <c r="DF62" s="24">
        <f t="shared" si="21"/>
        <v>0</v>
      </c>
      <c r="DG62">
        <f t="shared" si="37"/>
        <v>21</v>
      </c>
      <c r="DH62">
        <v>0</v>
      </c>
    </row>
    <row r="63" spans="1:113" ht="15" customHeight="1">
      <c r="A63" s="68">
        <v>43</v>
      </c>
      <c r="B63" s="160" t="str">
        <f>$B$51&amp;"L."</f>
        <v>E.1.L.</v>
      </c>
      <c r="C63" s="178" t="s">
        <v>161</v>
      </c>
      <c r="D63" s="160"/>
      <c r="E63" s="176">
        <v>0.21</v>
      </c>
      <c r="F63" s="171">
        <f>H63+NPV(FD,I63:INDEX(I63:DC63,PAL))</f>
        <v>0</v>
      </c>
      <c r="G63" s="171">
        <f>SUMIF($H$5:$DC$5,"&lt;="&amp;PAL,$H63:$DC63)</f>
        <v>0</v>
      </c>
      <c r="H63" s="179">
        <v>0</v>
      </c>
      <c r="I63" s="179">
        <v>0</v>
      </c>
      <c r="J63" s="179">
        <v>0</v>
      </c>
      <c r="K63" s="179">
        <v>0</v>
      </c>
      <c r="L63" s="179">
        <v>0</v>
      </c>
      <c r="M63" s="179">
        <v>0</v>
      </c>
      <c r="N63" s="179">
        <v>0</v>
      </c>
      <c r="O63" s="179">
        <v>0</v>
      </c>
      <c r="P63" s="17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80">
        <v>0</v>
      </c>
      <c r="AK63" s="179">
        <v>0</v>
      </c>
      <c r="AL63" s="180">
        <v>0</v>
      </c>
      <c r="AM63" s="179">
        <v>0</v>
      </c>
      <c r="AN63" s="179">
        <v>0</v>
      </c>
      <c r="AO63" s="179">
        <v>0</v>
      </c>
      <c r="AP63" s="179">
        <v>0</v>
      </c>
      <c r="AQ63" s="180">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0</v>
      </c>
      <c r="BM63" s="179">
        <v>0</v>
      </c>
      <c r="BN63" s="179">
        <v>0</v>
      </c>
      <c r="BO63" s="179">
        <v>0</v>
      </c>
      <c r="BP63" s="179">
        <v>0</v>
      </c>
      <c r="BQ63" s="179">
        <v>0</v>
      </c>
      <c r="BR63" s="179">
        <v>0</v>
      </c>
      <c r="BS63" s="179">
        <v>0</v>
      </c>
      <c r="BT63" s="179">
        <v>0</v>
      </c>
      <c r="BU63" s="179">
        <v>0</v>
      </c>
      <c r="BV63" s="179">
        <v>0</v>
      </c>
      <c r="BW63" s="179">
        <v>0</v>
      </c>
      <c r="BX63" s="179">
        <v>0</v>
      </c>
      <c r="BY63" s="179">
        <v>0</v>
      </c>
      <c r="BZ63" s="179">
        <v>0</v>
      </c>
      <c r="CA63" s="179">
        <v>0</v>
      </c>
      <c r="CB63" s="179">
        <v>0</v>
      </c>
      <c r="CC63" s="179">
        <v>0</v>
      </c>
      <c r="CD63" s="179">
        <v>0</v>
      </c>
      <c r="CE63" s="179">
        <v>0</v>
      </c>
      <c r="CF63" s="179">
        <v>0</v>
      </c>
      <c r="CG63" s="179">
        <v>0</v>
      </c>
      <c r="CH63" s="179">
        <v>0</v>
      </c>
      <c r="CI63" s="179">
        <v>0</v>
      </c>
      <c r="CJ63" s="179">
        <v>0</v>
      </c>
      <c r="CK63" s="179">
        <v>0</v>
      </c>
      <c r="CL63" s="179">
        <v>0</v>
      </c>
      <c r="CM63" s="179">
        <v>0</v>
      </c>
      <c r="CN63" s="179">
        <v>0</v>
      </c>
      <c r="CO63" s="179">
        <v>0</v>
      </c>
      <c r="CP63" s="179">
        <v>0</v>
      </c>
      <c r="CQ63" s="179">
        <v>0</v>
      </c>
      <c r="CR63" s="179">
        <v>0</v>
      </c>
      <c r="CS63" s="179">
        <v>0</v>
      </c>
      <c r="CT63" s="179">
        <v>0</v>
      </c>
      <c r="CU63" s="179">
        <v>0</v>
      </c>
      <c r="CV63" s="179">
        <v>0</v>
      </c>
      <c r="CW63" s="179">
        <v>0</v>
      </c>
      <c r="CX63" s="179">
        <v>0</v>
      </c>
      <c r="CY63" s="179">
        <v>0</v>
      </c>
      <c r="CZ63" s="179">
        <v>0</v>
      </c>
      <c r="DA63" s="179">
        <v>0</v>
      </c>
      <c r="DB63" s="179">
        <v>0</v>
      </c>
      <c r="DC63" s="180">
        <v>0</v>
      </c>
      <c r="DE63" s="24">
        <f t="shared" si="38"/>
        <v>0</v>
      </c>
      <c r="DF63" s="24">
        <f t="shared" si="21"/>
        <v>0</v>
      </c>
      <c r="DG63">
        <f t="shared" si="37"/>
        <v>21</v>
      </c>
      <c r="DH63">
        <f>DG63/(100+DG63)</f>
        <v>0.17355371900826447</v>
      </c>
    </row>
    <row r="64" spans="1:113" ht="15" customHeight="1">
      <c r="A64" s="68">
        <v>44</v>
      </c>
      <c r="B64" s="160" t="s">
        <v>170</v>
      </c>
      <c r="C64" s="170" t="s">
        <v>171</v>
      </c>
      <c r="D64" s="172"/>
      <c r="E64" s="172"/>
      <c r="F64" s="173">
        <f>SUM(F65:F75)</f>
        <v>0</v>
      </c>
      <c r="G64" s="171">
        <f>SUMIF($H$5:$DC$5,"&lt;="&amp;PAL,$H64:$DC64)</f>
        <v>0</v>
      </c>
      <c r="H64" s="173">
        <f>SUM(H65:H75)</f>
        <v>0</v>
      </c>
      <c r="I64" s="173">
        <f t="shared" ref="I64:BT64" si="40">SUM(I65:I75)</f>
        <v>0</v>
      </c>
      <c r="J64" s="173">
        <f t="shared" si="40"/>
        <v>0</v>
      </c>
      <c r="K64" s="173">
        <f t="shared" si="40"/>
        <v>0</v>
      </c>
      <c r="L64" s="173">
        <f t="shared" si="40"/>
        <v>0</v>
      </c>
      <c r="M64" s="173">
        <f t="shared" si="40"/>
        <v>0</v>
      </c>
      <c r="N64" s="173">
        <f t="shared" si="40"/>
        <v>0</v>
      </c>
      <c r="O64" s="173">
        <f t="shared" si="40"/>
        <v>0</v>
      </c>
      <c r="P64" s="173">
        <f t="shared" si="40"/>
        <v>0</v>
      </c>
      <c r="Q64" s="173">
        <f t="shared" si="40"/>
        <v>0</v>
      </c>
      <c r="R64" s="173">
        <f t="shared" si="40"/>
        <v>0</v>
      </c>
      <c r="S64" s="173">
        <f t="shared" si="40"/>
        <v>0</v>
      </c>
      <c r="T64" s="173">
        <f t="shared" si="40"/>
        <v>0</v>
      </c>
      <c r="U64" s="173">
        <f t="shared" si="40"/>
        <v>0</v>
      </c>
      <c r="V64" s="173">
        <f t="shared" si="40"/>
        <v>0</v>
      </c>
      <c r="W64" s="173">
        <f t="shared" si="40"/>
        <v>0</v>
      </c>
      <c r="X64" s="173">
        <f t="shared" si="40"/>
        <v>0</v>
      </c>
      <c r="Y64" s="173">
        <f t="shared" si="40"/>
        <v>0</v>
      </c>
      <c r="Z64" s="173">
        <f t="shared" si="40"/>
        <v>0</v>
      </c>
      <c r="AA64" s="173">
        <f t="shared" si="40"/>
        <v>0</v>
      </c>
      <c r="AB64" s="173">
        <f t="shared" si="40"/>
        <v>0</v>
      </c>
      <c r="AC64" s="173">
        <f t="shared" si="40"/>
        <v>0</v>
      </c>
      <c r="AD64" s="173">
        <f t="shared" si="40"/>
        <v>0</v>
      </c>
      <c r="AE64" s="173">
        <f t="shared" si="40"/>
        <v>0</v>
      </c>
      <c r="AF64" s="173">
        <f t="shared" si="40"/>
        <v>0</v>
      </c>
      <c r="AG64" s="173">
        <f t="shared" si="40"/>
        <v>0</v>
      </c>
      <c r="AH64" s="173">
        <f t="shared" si="40"/>
        <v>0</v>
      </c>
      <c r="AI64" s="173">
        <f t="shared" si="40"/>
        <v>0</v>
      </c>
      <c r="AJ64" s="173">
        <f t="shared" si="40"/>
        <v>0</v>
      </c>
      <c r="AK64" s="173">
        <f t="shared" si="40"/>
        <v>0</v>
      </c>
      <c r="AL64" s="173">
        <f t="shared" si="40"/>
        <v>0</v>
      </c>
      <c r="AM64" s="173">
        <f t="shared" si="40"/>
        <v>0</v>
      </c>
      <c r="AN64" s="173">
        <f t="shared" si="40"/>
        <v>0</v>
      </c>
      <c r="AO64" s="173">
        <f t="shared" si="40"/>
        <v>0</v>
      </c>
      <c r="AP64" s="173">
        <f t="shared" si="40"/>
        <v>0</v>
      </c>
      <c r="AQ64" s="173">
        <f t="shared" si="40"/>
        <v>0</v>
      </c>
      <c r="AR64" s="173">
        <f t="shared" si="40"/>
        <v>0</v>
      </c>
      <c r="AS64" s="173">
        <f t="shared" si="40"/>
        <v>0</v>
      </c>
      <c r="AT64" s="173">
        <f t="shared" si="40"/>
        <v>0</v>
      </c>
      <c r="AU64" s="173">
        <f t="shared" si="40"/>
        <v>0</v>
      </c>
      <c r="AV64" s="173">
        <f t="shared" si="40"/>
        <v>0</v>
      </c>
      <c r="AW64" s="173">
        <f t="shared" si="40"/>
        <v>0</v>
      </c>
      <c r="AX64" s="173">
        <f t="shared" si="40"/>
        <v>0</v>
      </c>
      <c r="AY64" s="173">
        <f t="shared" si="40"/>
        <v>0</v>
      </c>
      <c r="AZ64" s="173">
        <f t="shared" si="40"/>
        <v>0</v>
      </c>
      <c r="BA64" s="173">
        <f t="shared" si="40"/>
        <v>0</v>
      </c>
      <c r="BB64" s="173">
        <f t="shared" si="40"/>
        <v>0</v>
      </c>
      <c r="BC64" s="173">
        <f t="shared" si="40"/>
        <v>0</v>
      </c>
      <c r="BD64" s="173">
        <f t="shared" si="40"/>
        <v>0</v>
      </c>
      <c r="BE64" s="173">
        <f t="shared" si="40"/>
        <v>0</v>
      </c>
      <c r="BF64" s="173">
        <f t="shared" si="40"/>
        <v>0</v>
      </c>
      <c r="BG64" s="173">
        <f t="shared" si="40"/>
        <v>0</v>
      </c>
      <c r="BH64" s="173">
        <f t="shared" si="40"/>
        <v>0</v>
      </c>
      <c r="BI64" s="173">
        <f t="shared" si="40"/>
        <v>0</v>
      </c>
      <c r="BJ64" s="173">
        <f t="shared" si="40"/>
        <v>0</v>
      </c>
      <c r="BK64" s="173">
        <f t="shared" si="40"/>
        <v>0</v>
      </c>
      <c r="BL64" s="173">
        <f t="shared" si="40"/>
        <v>0</v>
      </c>
      <c r="BM64" s="173">
        <f t="shared" si="40"/>
        <v>0</v>
      </c>
      <c r="BN64" s="173">
        <f t="shared" si="40"/>
        <v>0</v>
      </c>
      <c r="BO64" s="173">
        <f t="shared" si="40"/>
        <v>0</v>
      </c>
      <c r="BP64" s="173">
        <f t="shared" si="40"/>
        <v>0</v>
      </c>
      <c r="BQ64" s="173">
        <f t="shared" si="40"/>
        <v>0</v>
      </c>
      <c r="BR64" s="173">
        <f t="shared" si="40"/>
        <v>0</v>
      </c>
      <c r="BS64" s="173">
        <f t="shared" si="40"/>
        <v>0</v>
      </c>
      <c r="BT64" s="173">
        <f t="shared" si="40"/>
        <v>0</v>
      </c>
      <c r="BU64" s="173">
        <f t="shared" ref="BU64:DC64" si="41">SUM(BU65:BU75)</f>
        <v>0</v>
      </c>
      <c r="BV64" s="173">
        <f t="shared" si="41"/>
        <v>0</v>
      </c>
      <c r="BW64" s="173">
        <f t="shared" si="41"/>
        <v>0</v>
      </c>
      <c r="BX64" s="173">
        <f t="shared" si="41"/>
        <v>0</v>
      </c>
      <c r="BY64" s="173">
        <f t="shared" si="41"/>
        <v>0</v>
      </c>
      <c r="BZ64" s="173">
        <f t="shared" si="41"/>
        <v>0</v>
      </c>
      <c r="CA64" s="173">
        <f t="shared" si="41"/>
        <v>0</v>
      </c>
      <c r="CB64" s="173">
        <f t="shared" si="41"/>
        <v>0</v>
      </c>
      <c r="CC64" s="173">
        <f t="shared" si="41"/>
        <v>0</v>
      </c>
      <c r="CD64" s="173">
        <f t="shared" si="41"/>
        <v>0</v>
      </c>
      <c r="CE64" s="173">
        <f t="shared" si="41"/>
        <v>0</v>
      </c>
      <c r="CF64" s="173">
        <f t="shared" si="41"/>
        <v>0</v>
      </c>
      <c r="CG64" s="173">
        <f t="shared" si="41"/>
        <v>0</v>
      </c>
      <c r="CH64" s="173">
        <f t="shared" si="41"/>
        <v>0</v>
      </c>
      <c r="CI64" s="173">
        <f t="shared" si="41"/>
        <v>0</v>
      </c>
      <c r="CJ64" s="173">
        <f t="shared" si="41"/>
        <v>0</v>
      </c>
      <c r="CK64" s="173">
        <f t="shared" si="41"/>
        <v>0</v>
      </c>
      <c r="CL64" s="173">
        <f t="shared" si="41"/>
        <v>0</v>
      </c>
      <c r="CM64" s="173">
        <f t="shared" si="41"/>
        <v>0</v>
      </c>
      <c r="CN64" s="173">
        <f t="shared" si="41"/>
        <v>0</v>
      </c>
      <c r="CO64" s="173">
        <f t="shared" si="41"/>
        <v>0</v>
      </c>
      <c r="CP64" s="173">
        <f t="shared" si="41"/>
        <v>0</v>
      </c>
      <c r="CQ64" s="173">
        <f t="shared" si="41"/>
        <v>0</v>
      </c>
      <c r="CR64" s="173">
        <f t="shared" si="41"/>
        <v>0</v>
      </c>
      <c r="CS64" s="173">
        <f t="shared" si="41"/>
        <v>0</v>
      </c>
      <c r="CT64" s="173">
        <f t="shared" si="41"/>
        <v>0</v>
      </c>
      <c r="CU64" s="173">
        <f t="shared" si="41"/>
        <v>0</v>
      </c>
      <c r="CV64" s="173">
        <f t="shared" si="41"/>
        <v>0</v>
      </c>
      <c r="CW64" s="173">
        <f t="shared" si="41"/>
        <v>0</v>
      </c>
      <c r="CX64" s="173">
        <f t="shared" si="41"/>
        <v>0</v>
      </c>
      <c r="CY64" s="173">
        <f t="shared" si="41"/>
        <v>0</v>
      </c>
      <c r="CZ64" s="173">
        <f t="shared" si="41"/>
        <v>0</v>
      </c>
      <c r="DA64" s="173">
        <f t="shared" si="41"/>
        <v>0</v>
      </c>
      <c r="DB64" s="173">
        <f t="shared" si="41"/>
        <v>0</v>
      </c>
      <c r="DC64" s="173">
        <f t="shared" si="41"/>
        <v>0</v>
      </c>
      <c r="DE64" s="24"/>
      <c r="DF64" s="24">
        <f t="shared" si="21"/>
        <v>0</v>
      </c>
    </row>
    <row r="65" spans="1:113" ht="14.4">
      <c r="A65" s="68">
        <v>45</v>
      </c>
      <c r="B65" s="160" t="str">
        <f>$B$64&amp;"1."</f>
        <v>E.2.1.</v>
      </c>
      <c r="C65" s="174" t="s">
        <v>159</v>
      </c>
      <c r="D65" s="181"/>
      <c r="E65" s="176">
        <v>0.21</v>
      </c>
      <c r="F65" s="171">
        <f>H65+NPV(FD,I65:INDEX(I65:DC65,PAL))</f>
        <v>0</v>
      </c>
      <c r="G65" s="171">
        <f>SUMIF($H$5:$DC$5,"&lt;="&amp;PAL,$H65:$DC65)</f>
        <v>0</v>
      </c>
      <c r="H65" s="177">
        <v>0</v>
      </c>
      <c r="I65" s="177">
        <v>0</v>
      </c>
      <c r="J65" s="177">
        <v>0</v>
      </c>
      <c r="K65" s="177">
        <v>0</v>
      </c>
      <c r="L65" s="177">
        <v>0</v>
      </c>
      <c r="M65" s="177">
        <v>0</v>
      </c>
      <c r="N65" s="177">
        <v>0</v>
      </c>
      <c r="O65" s="177">
        <v>0</v>
      </c>
      <c r="P65" s="177">
        <v>0</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0</v>
      </c>
      <c r="BC65" s="177">
        <v>0</v>
      </c>
      <c r="BD65" s="177">
        <v>0</v>
      </c>
      <c r="BE65" s="177">
        <v>0</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0</v>
      </c>
      <c r="DC65" s="177">
        <v>0</v>
      </c>
      <c r="DE65" s="24">
        <f>COUNTBLANK(H65:DC65)</f>
        <v>0</v>
      </c>
      <c r="DF65" s="24">
        <f t="shared" si="21"/>
        <v>0</v>
      </c>
      <c r="DG65">
        <f t="shared" ref="DG65:DG76" si="42">IF(ISNUMBER(E65),E65*100,0)</f>
        <v>21</v>
      </c>
      <c r="DH65">
        <v>0</v>
      </c>
    </row>
    <row r="66" spans="1:113" ht="15" customHeight="1">
      <c r="A66" s="68">
        <v>46</v>
      </c>
      <c r="B66" s="160" t="str">
        <f>$B$64&amp;"2."</f>
        <v>E.2.2.</v>
      </c>
      <c r="C66" s="174" t="s">
        <v>159</v>
      </c>
      <c r="D66" s="181"/>
      <c r="E66" s="176">
        <v>0.21</v>
      </c>
      <c r="F66" s="171">
        <f>H66+NPV(FD,I66:INDEX(I66:DC66,PAL))</f>
        <v>0</v>
      </c>
      <c r="G66" s="171">
        <f>SUMIF($H$5:$DC$5,"&lt;="&amp;PAL,$H66:$DC66)</f>
        <v>0</v>
      </c>
      <c r="H66" s="177">
        <v>0</v>
      </c>
      <c r="I66" s="177">
        <v>0</v>
      </c>
      <c r="J66" s="177">
        <v>0</v>
      </c>
      <c r="K66" s="177">
        <v>0</v>
      </c>
      <c r="L66" s="177">
        <v>0</v>
      </c>
      <c r="M66" s="177">
        <v>0</v>
      </c>
      <c r="N66" s="177">
        <v>0</v>
      </c>
      <c r="O66" s="177">
        <v>0</v>
      </c>
      <c r="P66" s="177">
        <v>0</v>
      </c>
      <c r="Q66" s="177">
        <v>0</v>
      </c>
      <c r="R66" s="177">
        <v>0</v>
      </c>
      <c r="S66" s="177">
        <v>0</v>
      </c>
      <c r="T66" s="177">
        <v>0</v>
      </c>
      <c r="U66" s="177">
        <v>0</v>
      </c>
      <c r="V66" s="177">
        <v>0</v>
      </c>
      <c r="W66" s="177">
        <v>0</v>
      </c>
      <c r="X66" s="177">
        <v>0</v>
      </c>
      <c r="Y66" s="177">
        <v>0</v>
      </c>
      <c r="Z66" s="177">
        <v>0</v>
      </c>
      <c r="AA66" s="177">
        <v>0</v>
      </c>
      <c r="AB66" s="177">
        <v>0</v>
      </c>
      <c r="AC66" s="177">
        <v>0</v>
      </c>
      <c r="AD66" s="177">
        <v>0</v>
      </c>
      <c r="AE66" s="177">
        <v>0</v>
      </c>
      <c r="AF66" s="177">
        <v>0</v>
      </c>
      <c r="AG66" s="177">
        <v>0</v>
      </c>
      <c r="AH66" s="177">
        <v>0</v>
      </c>
      <c r="AI66" s="177">
        <v>0</v>
      </c>
      <c r="AJ66" s="177">
        <v>0</v>
      </c>
      <c r="AK66" s="177">
        <v>0</v>
      </c>
      <c r="AL66" s="177">
        <v>0</v>
      </c>
      <c r="AM66" s="177">
        <v>0</v>
      </c>
      <c r="AN66" s="177">
        <v>0</v>
      </c>
      <c r="AO66" s="177">
        <v>0</v>
      </c>
      <c r="AP66" s="177">
        <v>0</v>
      </c>
      <c r="AQ66" s="177">
        <v>0</v>
      </c>
      <c r="AR66" s="177">
        <v>0</v>
      </c>
      <c r="AS66" s="177">
        <v>0</v>
      </c>
      <c r="AT66" s="177">
        <v>0</v>
      </c>
      <c r="AU66" s="177">
        <v>0</v>
      </c>
      <c r="AV66" s="177">
        <v>0</v>
      </c>
      <c r="AW66" s="177">
        <v>0</v>
      </c>
      <c r="AX66" s="177">
        <v>0</v>
      </c>
      <c r="AY66" s="177">
        <v>0</v>
      </c>
      <c r="AZ66" s="177">
        <v>0</v>
      </c>
      <c r="BA66" s="177">
        <v>0</v>
      </c>
      <c r="BB66" s="177">
        <v>0</v>
      </c>
      <c r="BC66" s="177">
        <v>0</v>
      </c>
      <c r="BD66" s="177">
        <v>0</v>
      </c>
      <c r="BE66" s="177">
        <v>0</v>
      </c>
      <c r="BF66" s="177">
        <v>0</v>
      </c>
      <c r="BG66" s="177">
        <v>0</v>
      </c>
      <c r="BH66" s="177">
        <v>0</v>
      </c>
      <c r="BI66" s="177">
        <v>0</v>
      </c>
      <c r="BJ66" s="177">
        <v>0</v>
      </c>
      <c r="BK66" s="177">
        <v>0</v>
      </c>
      <c r="BL66" s="177">
        <v>0</v>
      </c>
      <c r="BM66" s="177">
        <v>0</v>
      </c>
      <c r="BN66" s="177">
        <v>0</v>
      </c>
      <c r="BO66" s="177">
        <v>0</v>
      </c>
      <c r="BP66" s="177">
        <v>0</v>
      </c>
      <c r="BQ66" s="177">
        <v>0</v>
      </c>
      <c r="BR66" s="177">
        <v>0</v>
      </c>
      <c r="BS66" s="177">
        <v>0</v>
      </c>
      <c r="BT66" s="177">
        <v>0</v>
      </c>
      <c r="BU66" s="177">
        <v>0</v>
      </c>
      <c r="BV66" s="177">
        <v>0</v>
      </c>
      <c r="BW66" s="177">
        <v>0</v>
      </c>
      <c r="BX66" s="177">
        <v>0</v>
      </c>
      <c r="BY66" s="177">
        <v>0</v>
      </c>
      <c r="BZ66" s="177">
        <v>0</v>
      </c>
      <c r="CA66" s="177">
        <v>0</v>
      </c>
      <c r="CB66" s="177">
        <v>0</v>
      </c>
      <c r="CC66" s="177">
        <v>0</v>
      </c>
      <c r="CD66" s="177">
        <v>0</v>
      </c>
      <c r="CE66" s="177">
        <v>0</v>
      </c>
      <c r="CF66" s="177">
        <v>0</v>
      </c>
      <c r="CG66" s="177">
        <v>0</v>
      </c>
      <c r="CH66" s="177">
        <v>0</v>
      </c>
      <c r="CI66" s="177">
        <v>0</v>
      </c>
      <c r="CJ66" s="177">
        <v>0</v>
      </c>
      <c r="CK66" s="177">
        <v>0</v>
      </c>
      <c r="CL66" s="177">
        <v>0</v>
      </c>
      <c r="CM66" s="177">
        <v>0</v>
      </c>
      <c r="CN66" s="177">
        <v>0</v>
      </c>
      <c r="CO66" s="177">
        <v>0</v>
      </c>
      <c r="CP66" s="177">
        <v>0</v>
      </c>
      <c r="CQ66" s="177">
        <v>0</v>
      </c>
      <c r="CR66" s="177">
        <v>0</v>
      </c>
      <c r="CS66" s="177">
        <v>0</v>
      </c>
      <c r="CT66" s="177">
        <v>0</v>
      </c>
      <c r="CU66" s="177">
        <v>0</v>
      </c>
      <c r="CV66" s="177">
        <v>0</v>
      </c>
      <c r="CW66" s="177">
        <v>0</v>
      </c>
      <c r="CX66" s="177">
        <v>0</v>
      </c>
      <c r="CY66" s="177">
        <v>0</v>
      </c>
      <c r="CZ66" s="177">
        <v>0</v>
      </c>
      <c r="DA66" s="177">
        <v>0</v>
      </c>
      <c r="DB66" s="177">
        <v>0</v>
      </c>
      <c r="DC66" s="177">
        <v>0</v>
      </c>
      <c r="DE66" s="24">
        <f t="shared" ref="DE66:DE76" si="43">COUNTBLANK(H66:DC66)</f>
        <v>0</v>
      </c>
      <c r="DF66" s="24">
        <f t="shared" si="21"/>
        <v>0</v>
      </c>
      <c r="DG66">
        <f t="shared" si="42"/>
        <v>21</v>
      </c>
      <c r="DH66">
        <v>0</v>
      </c>
    </row>
    <row r="67" spans="1:113" ht="15" customHeight="1">
      <c r="A67" s="68">
        <v>47</v>
      </c>
      <c r="B67" s="160" t="str">
        <f>$B$64&amp;"3."</f>
        <v>E.2.3.</v>
      </c>
      <c r="C67" s="174" t="s">
        <v>159</v>
      </c>
      <c r="D67" s="181"/>
      <c r="E67" s="176">
        <v>0.21</v>
      </c>
      <c r="F67" s="171">
        <f>H67+NPV(FD,I67:INDEX(I67:DC67,PAL))</f>
        <v>0</v>
      </c>
      <c r="G67" s="171">
        <f>SUMIF($H$5:$DC$5,"&lt;="&amp;PAL,$H67:$DC67)</f>
        <v>0</v>
      </c>
      <c r="H67" s="177">
        <v>0</v>
      </c>
      <c r="I67" s="177">
        <v>0</v>
      </c>
      <c r="J67" s="177">
        <v>0</v>
      </c>
      <c r="K67" s="177">
        <v>0</v>
      </c>
      <c r="L67" s="177">
        <v>0</v>
      </c>
      <c r="M67" s="177">
        <v>0</v>
      </c>
      <c r="N67" s="177">
        <v>0</v>
      </c>
      <c r="O67" s="177">
        <v>0</v>
      </c>
      <c r="P67" s="177">
        <v>0</v>
      </c>
      <c r="Q67" s="177">
        <v>0</v>
      </c>
      <c r="R67" s="177">
        <v>0</v>
      </c>
      <c r="S67" s="177">
        <v>0</v>
      </c>
      <c r="T67" s="177">
        <v>0</v>
      </c>
      <c r="U67" s="177">
        <v>0</v>
      </c>
      <c r="V67" s="177">
        <v>0</v>
      </c>
      <c r="W67" s="177">
        <v>0</v>
      </c>
      <c r="X67" s="177">
        <v>0</v>
      </c>
      <c r="Y67" s="177">
        <v>0</v>
      </c>
      <c r="Z67" s="177">
        <v>0</v>
      </c>
      <c r="AA67" s="177">
        <v>0</v>
      </c>
      <c r="AB67" s="177">
        <v>0</v>
      </c>
      <c r="AC67" s="177">
        <v>0</v>
      </c>
      <c r="AD67" s="177">
        <v>0</v>
      </c>
      <c r="AE67" s="177">
        <v>0</v>
      </c>
      <c r="AF67" s="177">
        <v>0</v>
      </c>
      <c r="AG67" s="177">
        <v>0</v>
      </c>
      <c r="AH67" s="177">
        <v>0</v>
      </c>
      <c r="AI67" s="177">
        <v>0</v>
      </c>
      <c r="AJ67" s="177">
        <v>0</v>
      </c>
      <c r="AK67" s="177">
        <v>0</v>
      </c>
      <c r="AL67" s="177">
        <v>0</v>
      </c>
      <c r="AM67" s="177">
        <v>0</v>
      </c>
      <c r="AN67" s="177">
        <v>0</v>
      </c>
      <c r="AO67" s="177">
        <v>0</v>
      </c>
      <c r="AP67" s="177">
        <v>0</v>
      </c>
      <c r="AQ67" s="177">
        <v>0</v>
      </c>
      <c r="AR67" s="177">
        <v>0</v>
      </c>
      <c r="AS67" s="177">
        <v>0</v>
      </c>
      <c r="AT67" s="177">
        <v>0</v>
      </c>
      <c r="AU67" s="177">
        <v>0</v>
      </c>
      <c r="AV67" s="177">
        <v>0</v>
      </c>
      <c r="AW67" s="177">
        <v>0</v>
      </c>
      <c r="AX67" s="177">
        <v>0</v>
      </c>
      <c r="AY67" s="177">
        <v>0</v>
      </c>
      <c r="AZ67" s="177">
        <v>0</v>
      </c>
      <c r="BA67" s="177">
        <v>0</v>
      </c>
      <c r="BB67" s="177">
        <v>0</v>
      </c>
      <c r="BC67" s="177">
        <v>0</v>
      </c>
      <c r="BD67" s="177">
        <v>0</v>
      </c>
      <c r="BE67" s="177">
        <v>0</v>
      </c>
      <c r="BF67" s="177">
        <v>0</v>
      </c>
      <c r="BG67" s="177">
        <v>0</v>
      </c>
      <c r="BH67" s="177">
        <v>0</v>
      </c>
      <c r="BI67" s="177">
        <v>0</v>
      </c>
      <c r="BJ67" s="177">
        <v>0</v>
      </c>
      <c r="BK67" s="177">
        <v>0</v>
      </c>
      <c r="BL67" s="177">
        <v>0</v>
      </c>
      <c r="BM67" s="177">
        <v>0</v>
      </c>
      <c r="BN67" s="177">
        <v>0</v>
      </c>
      <c r="BO67" s="177">
        <v>0</v>
      </c>
      <c r="BP67" s="177">
        <v>0</v>
      </c>
      <c r="BQ67" s="177">
        <v>0</v>
      </c>
      <c r="BR67" s="177">
        <v>0</v>
      </c>
      <c r="BS67" s="177">
        <v>0</v>
      </c>
      <c r="BT67" s="177">
        <v>0</v>
      </c>
      <c r="BU67" s="177">
        <v>0</v>
      </c>
      <c r="BV67" s="177">
        <v>0</v>
      </c>
      <c r="BW67" s="177">
        <v>0</v>
      </c>
      <c r="BX67" s="177">
        <v>0</v>
      </c>
      <c r="BY67" s="177">
        <v>0</v>
      </c>
      <c r="BZ67" s="177">
        <v>0</v>
      </c>
      <c r="CA67" s="177">
        <v>0</v>
      </c>
      <c r="CB67" s="177">
        <v>0</v>
      </c>
      <c r="CC67" s="177">
        <v>0</v>
      </c>
      <c r="CD67" s="177">
        <v>0</v>
      </c>
      <c r="CE67" s="177">
        <v>0</v>
      </c>
      <c r="CF67" s="177">
        <v>0</v>
      </c>
      <c r="CG67" s="177">
        <v>0</v>
      </c>
      <c r="CH67" s="177">
        <v>0</v>
      </c>
      <c r="CI67" s="177">
        <v>0</v>
      </c>
      <c r="CJ67" s="177">
        <v>0</v>
      </c>
      <c r="CK67" s="177">
        <v>0</v>
      </c>
      <c r="CL67" s="177">
        <v>0</v>
      </c>
      <c r="CM67" s="177">
        <v>0</v>
      </c>
      <c r="CN67" s="177">
        <v>0</v>
      </c>
      <c r="CO67" s="177">
        <v>0</v>
      </c>
      <c r="CP67" s="177">
        <v>0</v>
      </c>
      <c r="CQ67" s="177">
        <v>0</v>
      </c>
      <c r="CR67" s="177">
        <v>0</v>
      </c>
      <c r="CS67" s="177">
        <v>0</v>
      </c>
      <c r="CT67" s="177">
        <v>0</v>
      </c>
      <c r="CU67" s="177">
        <v>0</v>
      </c>
      <c r="CV67" s="177">
        <v>0</v>
      </c>
      <c r="CW67" s="177">
        <v>0</v>
      </c>
      <c r="CX67" s="177">
        <v>0</v>
      </c>
      <c r="CY67" s="177">
        <v>0</v>
      </c>
      <c r="CZ67" s="177">
        <v>0</v>
      </c>
      <c r="DA67" s="177">
        <v>0</v>
      </c>
      <c r="DB67" s="177">
        <v>0</v>
      </c>
      <c r="DC67" s="177">
        <v>0</v>
      </c>
      <c r="DE67" s="24">
        <f t="shared" si="43"/>
        <v>0</v>
      </c>
      <c r="DF67" s="24">
        <f t="shared" si="21"/>
        <v>0</v>
      </c>
      <c r="DG67">
        <f t="shared" si="42"/>
        <v>21</v>
      </c>
      <c r="DH67">
        <v>0</v>
      </c>
    </row>
    <row r="68" spans="1:113" ht="15" customHeight="1">
      <c r="A68" s="68">
        <v>48</v>
      </c>
      <c r="B68" s="160" t="str">
        <f>$B$64&amp;"4."</f>
        <v>E.2.4.</v>
      </c>
      <c r="C68" s="174" t="s">
        <v>159</v>
      </c>
      <c r="D68" s="181"/>
      <c r="E68" s="176">
        <v>0.21</v>
      </c>
      <c r="F68" s="171">
        <f>H68+NPV(FD,I68:INDEX(I68:DC68,PAL))</f>
        <v>0</v>
      </c>
      <c r="G68" s="171">
        <f>SUMIF($H$5:$DC$5,"&lt;="&amp;PAL,$H68:$DC68)</f>
        <v>0</v>
      </c>
      <c r="H68" s="177">
        <v>0</v>
      </c>
      <c r="I68" s="177">
        <v>0</v>
      </c>
      <c r="J68" s="177">
        <v>0</v>
      </c>
      <c r="K68" s="177">
        <v>0</v>
      </c>
      <c r="L68" s="177">
        <v>0</v>
      </c>
      <c r="M68" s="177">
        <v>0</v>
      </c>
      <c r="N68" s="177">
        <v>0</v>
      </c>
      <c r="O68" s="177">
        <v>0</v>
      </c>
      <c r="P68" s="177">
        <v>0</v>
      </c>
      <c r="Q68" s="177">
        <v>0</v>
      </c>
      <c r="R68" s="177">
        <v>0</v>
      </c>
      <c r="S68" s="177">
        <v>0</v>
      </c>
      <c r="T68" s="177">
        <v>0</v>
      </c>
      <c r="U68" s="177">
        <v>0</v>
      </c>
      <c r="V68" s="177">
        <v>0</v>
      </c>
      <c r="W68" s="177">
        <v>0</v>
      </c>
      <c r="X68" s="177">
        <v>0</v>
      </c>
      <c r="Y68" s="177">
        <v>0</v>
      </c>
      <c r="Z68" s="177">
        <v>0</v>
      </c>
      <c r="AA68" s="177">
        <v>0</v>
      </c>
      <c r="AB68" s="177">
        <v>0</v>
      </c>
      <c r="AC68" s="177">
        <v>0</v>
      </c>
      <c r="AD68" s="177">
        <v>0</v>
      </c>
      <c r="AE68" s="177">
        <v>0</v>
      </c>
      <c r="AF68" s="177">
        <v>0</v>
      </c>
      <c r="AG68" s="177">
        <v>0</v>
      </c>
      <c r="AH68" s="177">
        <v>0</v>
      </c>
      <c r="AI68" s="177">
        <v>0</v>
      </c>
      <c r="AJ68" s="177">
        <v>0</v>
      </c>
      <c r="AK68" s="177">
        <v>0</v>
      </c>
      <c r="AL68" s="177">
        <v>0</v>
      </c>
      <c r="AM68" s="177">
        <v>0</v>
      </c>
      <c r="AN68" s="177">
        <v>0</v>
      </c>
      <c r="AO68" s="177">
        <v>0</v>
      </c>
      <c r="AP68" s="177">
        <v>0</v>
      </c>
      <c r="AQ68" s="177">
        <v>0</v>
      </c>
      <c r="AR68" s="177">
        <v>0</v>
      </c>
      <c r="AS68" s="177">
        <v>0</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7">
        <v>0</v>
      </c>
      <c r="BI68" s="177">
        <v>0</v>
      </c>
      <c r="BJ68" s="177">
        <v>0</v>
      </c>
      <c r="BK68" s="177">
        <v>0</v>
      </c>
      <c r="BL68" s="177">
        <v>0</v>
      </c>
      <c r="BM68" s="177">
        <v>0</v>
      </c>
      <c r="BN68" s="177">
        <v>0</v>
      </c>
      <c r="BO68" s="177">
        <v>0</v>
      </c>
      <c r="BP68" s="177">
        <v>0</v>
      </c>
      <c r="BQ68" s="177">
        <v>0</v>
      </c>
      <c r="BR68" s="177">
        <v>0</v>
      </c>
      <c r="BS68" s="177">
        <v>0</v>
      </c>
      <c r="BT68" s="177">
        <v>0</v>
      </c>
      <c r="BU68" s="177">
        <v>0</v>
      </c>
      <c r="BV68" s="177">
        <v>0</v>
      </c>
      <c r="BW68" s="177">
        <v>0</v>
      </c>
      <c r="BX68" s="177">
        <v>0</v>
      </c>
      <c r="BY68" s="177">
        <v>0</v>
      </c>
      <c r="BZ68" s="177">
        <v>0</v>
      </c>
      <c r="CA68" s="177">
        <v>0</v>
      </c>
      <c r="CB68" s="177">
        <v>0</v>
      </c>
      <c r="CC68" s="177">
        <v>0</v>
      </c>
      <c r="CD68" s="177">
        <v>0</v>
      </c>
      <c r="CE68" s="177">
        <v>0</v>
      </c>
      <c r="CF68" s="177">
        <v>0</v>
      </c>
      <c r="CG68" s="177">
        <v>0</v>
      </c>
      <c r="CH68" s="177">
        <v>0</v>
      </c>
      <c r="CI68" s="177">
        <v>0</v>
      </c>
      <c r="CJ68" s="177">
        <v>0</v>
      </c>
      <c r="CK68" s="177">
        <v>0</v>
      </c>
      <c r="CL68" s="177">
        <v>0</v>
      </c>
      <c r="CM68" s="177">
        <v>0</v>
      </c>
      <c r="CN68" s="177">
        <v>0</v>
      </c>
      <c r="CO68" s="177">
        <v>0</v>
      </c>
      <c r="CP68" s="177">
        <v>0</v>
      </c>
      <c r="CQ68" s="177">
        <v>0</v>
      </c>
      <c r="CR68" s="177">
        <v>0</v>
      </c>
      <c r="CS68" s="177">
        <v>0</v>
      </c>
      <c r="CT68" s="177">
        <v>0</v>
      </c>
      <c r="CU68" s="177">
        <v>0</v>
      </c>
      <c r="CV68" s="177">
        <v>0</v>
      </c>
      <c r="CW68" s="177">
        <v>0</v>
      </c>
      <c r="CX68" s="177">
        <v>0</v>
      </c>
      <c r="CY68" s="177">
        <v>0</v>
      </c>
      <c r="CZ68" s="177">
        <v>0</v>
      </c>
      <c r="DA68" s="177">
        <v>0</v>
      </c>
      <c r="DB68" s="177">
        <v>0</v>
      </c>
      <c r="DC68" s="177">
        <v>0</v>
      </c>
      <c r="DE68" s="24">
        <f t="shared" si="43"/>
        <v>0</v>
      </c>
      <c r="DF68" s="24">
        <f t="shared" si="21"/>
        <v>0</v>
      </c>
      <c r="DG68">
        <f t="shared" si="42"/>
        <v>21</v>
      </c>
      <c r="DH68">
        <v>0</v>
      </c>
    </row>
    <row r="69" spans="1:113" ht="15" customHeight="1">
      <c r="A69" s="68">
        <v>49</v>
      </c>
      <c r="B69" s="160" t="str">
        <f>$B$64&amp;"5."</f>
        <v>E.2.5.</v>
      </c>
      <c r="C69" s="174" t="s">
        <v>159</v>
      </c>
      <c r="D69" s="181"/>
      <c r="E69" s="176">
        <v>0.21</v>
      </c>
      <c r="F69" s="171">
        <f>H69+NPV(FD,I69:INDEX(I69:DC69,PAL))</f>
        <v>0</v>
      </c>
      <c r="G69" s="171">
        <f>SUMIF($H$5:$DC$5,"&lt;="&amp;PAL,$H69:$DC69)</f>
        <v>0</v>
      </c>
      <c r="H69" s="177">
        <v>0</v>
      </c>
      <c r="I69" s="177">
        <v>0</v>
      </c>
      <c r="J69" s="177">
        <v>0</v>
      </c>
      <c r="K69" s="177">
        <v>0</v>
      </c>
      <c r="L69" s="177">
        <v>0</v>
      </c>
      <c r="M69" s="177">
        <v>0</v>
      </c>
      <c r="N69" s="177">
        <v>0</v>
      </c>
      <c r="O69" s="177">
        <v>0</v>
      </c>
      <c r="P69" s="177">
        <v>0</v>
      </c>
      <c r="Q69" s="177">
        <v>0</v>
      </c>
      <c r="R69" s="177">
        <v>0</v>
      </c>
      <c r="S69" s="177">
        <v>0</v>
      </c>
      <c r="T69" s="177">
        <v>0</v>
      </c>
      <c r="U69" s="177">
        <v>0</v>
      </c>
      <c r="V69" s="177">
        <v>0</v>
      </c>
      <c r="W69" s="177">
        <v>0</v>
      </c>
      <c r="X69" s="177">
        <v>0</v>
      </c>
      <c r="Y69" s="177">
        <v>0</v>
      </c>
      <c r="Z69" s="177">
        <v>0</v>
      </c>
      <c r="AA69" s="177">
        <v>0</v>
      </c>
      <c r="AB69" s="177">
        <v>0</v>
      </c>
      <c r="AC69" s="177">
        <v>0</v>
      </c>
      <c r="AD69" s="177">
        <v>0</v>
      </c>
      <c r="AE69" s="177">
        <v>0</v>
      </c>
      <c r="AF69" s="177">
        <v>0</v>
      </c>
      <c r="AG69" s="177">
        <v>0</v>
      </c>
      <c r="AH69" s="177">
        <v>0</v>
      </c>
      <c r="AI69" s="177">
        <v>0</v>
      </c>
      <c r="AJ69" s="177">
        <v>0</v>
      </c>
      <c r="AK69" s="177">
        <v>0</v>
      </c>
      <c r="AL69" s="177">
        <v>0</v>
      </c>
      <c r="AM69" s="177">
        <v>0</v>
      </c>
      <c r="AN69" s="177">
        <v>0</v>
      </c>
      <c r="AO69" s="177">
        <v>0</v>
      </c>
      <c r="AP69" s="177">
        <v>0</v>
      </c>
      <c r="AQ69" s="177">
        <v>0</v>
      </c>
      <c r="AR69" s="177">
        <v>0</v>
      </c>
      <c r="AS69" s="177">
        <v>0</v>
      </c>
      <c r="AT69" s="177">
        <v>0</v>
      </c>
      <c r="AU69" s="177">
        <v>0</v>
      </c>
      <c r="AV69" s="177">
        <v>0</v>
      </c>
      <c r="AW69" s="177">
        <v>0</v>
      </c>
      <c r="AX69" s="177">
        <v>0</v>
      </c>
      <c r="AY69" s="177">
        <v>0</v>
      </c>
      <c r="AZ69" s="177">
        <v>0</v>
      </c>
      <c r="BA69" s="177">
        <v>0</v>
      </c>
      <c r="BB69" s="177">
        <v>0</v>
      </c>
      <c r="BC69" s="177">
        <v>0</v>
      </c>
      <c r="BD69" s="177">
        <v>0</v>
      </c>
      <c r="BE69" s="177">
        <v>0</v>
      </c>
      <c r="BF69" s="177">
        <v>0</v>
      </c>
      <c r="BG69" s="177">
        <v>0</v>
      </c>
      <c r="BH69" s="177">
        <v>0</v>
      </c>
      <c r="BI69" s="177">
        <v>0</v>
      </c>
      <c r="BJ69" s="177">
        <v>0</v>
      </c>
      <c r="BK69" s="177">
        <v>0</v>
      </c>
      <c r="BL69" s="177">
        <v>0</v>
      </c>
      <c r="BM69" s="177">
        <v>0</v>
      </c>
      <c r="BN69" s="177">
        <v>0</v>
      </c>
      <c r="BO69" s="177">
        <v>0</v>
      </c>
      <c r="BP69" s="177">
        <v>0</v>
      </c>
      <c r="BQ69" s="177">
        <v>0</v>
      </c>
      <c r="BR69" s="177">
        <v>0</v>
      </c>
      <c r="BS69" s="177">
        <v>0</v>
      </c>
      <c r="BT69" s="177">
        <v>0</v>
      </c>
      <c r="BU69" s="177">
        <v>0</v>
      </c>
      <c r="BV69" s="177">
        <v>0</v>
      </c>
      <c r="BW69" s="177">
        <v>0</v>
      </c>
      <c r="BX69" s="177">
        <v>0</v>
      </c>
      <c r="BY69" s="177">
        <v>0</v>
      </c>
      <c r="BZ69" s="177">
        <v>0</v>
      </c>
      <c r="CA69" s="177">
        <v>0</v>
      </c>
      <c r="CB69" s="177">
        <v>0</v>
      </c>
      <c r="CC69" s="177">
        <v>0</v>
      </c>
      <c r="CD69" s="177">
        <v>0</v>
      </c>
      <c r="CE69" s="177">
        <v>0</v>
      </c>
      <c r="CF69" s="177">
        <v>0</v>
      </c>
      <c r="CG69" s="177">
        <v>0</v>
      </c>
      <c r="CH69" s="177">
        <v>0</v>
      </c>
      <c r="CI69" s="177">
        <v>0</v>
      </c>
      <c r="CJ69" s="177">
        <v>0</v>
      </c>
      <c r="CK69" s="177">
        <v>0</v>
      </c>
      <c r="CL69" s="177">
        <v>0</v>
      </c>
      <c r="CM69" s="177">
        <v>0</v>
      </c>
      <c r="CN69" s="177">
        <v>0</v>
      </c>
      <c r="CO69" s="177">
        <v>0</v>
      </c>
      <c r="CP69" s="177">
        <v>0</v>
      </c>
      <c r="CQ69" s="177">
        <v>0</v>
      </c>
      <c r="CR69" s="177">
        <v>0</v>
      </c>
      <c r="CS69" s="177">
        <v>0</v>
      </c>
      <c r="CT69" s="177">
        <v>0</v>
      </c>
      <c r="CU69" s="177">
        <v>0</v>
      </c>
      <c r="CV69" s="177">
        <v>0</v>
      </c>
      <c r="CW69" s="177">
        <v>0</v>
      </c>
      <c r="CX69" s="177">
        <v>0</v>
      </c>
      <c r="CY69" s="177">
        <v>0</v>
      </c>
      <c r="CZ69" s="177">
        <v>0</v>
      </c>
      <c r="DA69" s="177">
        <v>0</v>
      </c>
      <c r="DB69" s="177">
        <v>0</v>
      </c>
      <c r="DC69" s="177">
        <v>0</v>
      </c>
      <c r="DE69" s="24">
        <f t="shared" si="43"/>
        <v>0</v>
      </c>
      <c r="DF69" s="24">
        <f t="shared" si="21"/>
        <v>0</v>
      </c>
      <c r="DG69">
        <f t="shared" si="42"/>
        <v>21</v>
      </c>
      <c r="DH69">
        <v>0</v>
      </c>
    </row>
    <row r="70" spans="1:113" ht="15" customHeight="1">
      <c r="A70" s="68">
        <v>50</v>
      </c>
      <c r="B70" s="160" t="str">
        <f>$B$64&amp;"6."</f>
        <v>E.2.6.</v>
      </c>
      <c r="C70" s="174" t="s">
        <v>159</v>
      </c>
      <c r="D70" s="181"/>
      <c r="E70" s="176">
        <v>0.21</v>
      </c>
      <c r="F70" s="171">
        <f>H70+NPV(FD,I70:INDEX(I70:DC70,PAL))</f>
        <v>0</v>
      </c>
      <c r="G70" s="171">
        <f>SUMIF($H$5:$DC$5,"&lt;="&amp;PAL,$H70:$DC70)</f>
        <v>0</v>
      </c>
      <c r="H70" s="177">
        <v>0</v>
      </c>
      <c r="I70" s="177">
        <v>0</v>
      </c>
      <c r="J70" s="177">
        <v>0</v>
      </c>
      <c r="K70" s="177">
        <v>0</v>
      </c>
      <c r="L70" s="177">
        <v>0</v>
      </c>
      <c r="M70" s="177">
        <v>0</v>
      </c>
      <c r="N70" s="177">
        <v>0</v>
      </c>
      <c r="O70" s="177">
        <v>0</v>
      </c>
      <c r="P70" s="177">
        <v>0</v>
      </c>
      <c r="Q70" s="177">
        <v>0</v>
      </c>
      <c r="R70" s="177">
        <v>0</v>
      </c>
      <c r="S70" s="177">
        <v>0</v>
      </c>
      <c r="T70" s="177">
        <v>0</v>
      </c>
      <c r="U70" s="177">
        <v>0</v>
      </c>
      <c r="V70" s="177">
        <v>0</v>
      </c>
      <c r="W70" s="177">
        <v>0</v>
      </c>
      <c r="X70" s="177">
        <v>0</v>
      </c>
      <c r="Y70" s="177">
        <v>0</v>
      </c>
      <c r="Z70" s="177">
        <v>0</v>
      </c>
      <c r="AA70" s="177">
        <v>0</v>
      </c>
      <c r="AB70" s="177">
        <v>0</v>
      </c>
      <c r="AC70" s="177">
        <v>0</v>
      </c>
      <c r="AD70" s="177">
        <v>0</v>
      </c>
      <c r="AE70" s="177">
        <v>0</v>
      </c>
      <c r="AF70" s="177">
        <v>0</v>
      </c>
      <c r="AG70" s="177">
        <v>0</v>
      </c>
      <c r="AH70" s="177">
        <v>0</v>
      </c>
      <c r="AI70" s="177">
        <v>0</v>
      </c>
      <c r="AJ70" s="177">
        <v>0</v>
      </c>
      <c r="AK70" s="177">
        <v>0</v>
      </c>
      <c r="AL70" s="177">
        <v>0</v>
      </c>
      <c r="AM70" s="177">
        <v>0</v>
      </c>
      <c r="AN70" s="177">
        <v>0</v>
      </c>
      <c r="AO70" s="177">
        <v>0</v>
      </c>
      <c r="AP70" s="177">
        <v>0</v>
      </c>
      <c r="AQ70" s="177">
        <v>0</v>
      </c>
      <c r="AR70" s="177">
        <v>0</v>
      </c>
      <c r="AS70" s="177">
        <v>0</v>
      </c>
      <c r="AT70" s="177">
        <v>0</v>
      </c>
      <c r="AU70" s="177">
        <v>0</v>
      </c>
      <c r="AV70" s="177">
        <v>0</v>
      </c>
      <c r="AW70" s="177">
        <v>0</v>
      </c>
      <c r="AX70" s="177">
        <v>0</v>
      </c>
      <c r="AY70" s="177">
        <v>0</v>
      </c>
      <c r="AZ70" s="177">
        <v>0</v>
      </c>
      <c r="BA70" s="177">
        <v>0</v>
      </c>
      <c r="BB70" s="177">
        <v>0</v>
      </c>
      <c r="BC70" s="177">
        <v>0</v>
      </c>
      <c r="BD70" s="177">
        <v>0</v>
      </c>
      <c r="BE70" s="177">
        <v>0</v>
      </c>
      <c r="BF70" s="177">
        <v>0</v>
      </c>
      <c r="BG70" s="177">
        <v>0</v>
      </c>
      <c r="BH70" s="177">
        <v>0</v>
      </c>
      <c r="BI70" s="177">
        <v>0</v>
      </c>
      <c r="BJ70" s="177">
        <v>0</v>
      </c>
      <c r="BK70" s="177">
        <v>0</v>
      </c>
      <c r="BL70" s="177">
        <v>0</v>
      </c>
      <c r="BM70" s="177">
        <v>0</v>
      </c>
      <c r="BN70" s="177">
        <v>0</v>
      </c>
      <c r="BO70" s="177">
        <v>0</v>
      </c>
      <c r="BP70" s="177">
        <v>0</v>
      </c>
      <c r="BQ70" s="177">
        <v>0</v>
      </c>
      <c r="BR70" s="177">
        <v>0</v>
      </c>
      <c r="BS70" s="177">
        <v>0</v>
      </c>
      <c r="BT70" s="177">
        <v>0</v>
      </c>
      <c r="BU70" s="177">
        <v>0</v>
      </c>
      <c r="BV70" s="177">
        <v>0</v>
      </c>
      <c r="BW70" s="177">
        <v>0</v>
      </c>
      <c r="BX70" s="177">
        <v>0</v>
      </c>
      <c r="BY70" s="177">
        <v>0</v>
      </c>
      <c r="BZ70" s="177">
        <v>0</v>
      </c>
      <c r="CA70" s="177">
        <v>0</v>
      </c>
      <c r="CB70" s="177">
        <v>0</v>
      </c>
      <c r="CC70" s="177">
        <v>0</v>
      </c>
      <c r="CD70" s="177">
        <v>0</v>
      </c>
      <c r="CE70" s="177">
        <v>0</v>
      </c>
      <c r="CF70" s="177">
        <v>0</v>
      </c>
      <c r="CG70" s="177">
        <v>0</v>
      </c>
      <c r="CH70" s="177">
        <v>0</v>
      </c>
      <c r="CI70" s="177">
        <v>0</v>
      </c>
      <c r="CJ70" s="177">
        <v>0</v>
      </c>
      <c r="CK70" s="177">
        <v>0</v>
      </c>
      <c r="CL70" s="177">
        <v>0</v>
      </c>
      <c r="CM70" s="177">
        <v>0</v>
      </c>
      <c r="CN70" s="177">
        <v>0</v>
      </c>
      <c r="CO70" s="177">
        <v>0</v>
      </c>
      <c r="CP70" s="177">
        <v>0</v>
      </c>
      <c r="CQ70" s="177">
        <v>0</v>
      </c>
      <c r="CR70" s="177">
        <v>0</v>
      </c>
      <c r="CS70" s="177">
        <v>0</v>
      </c>
      <c r="CT70" s="177">
        <v>0</v>
      </c>
      <c r="CU70" s="177">
        <v>0</v>
      </c>
      <c r="CV70" s="177">
        <v>0</v>
      </c>
      <c r="CW70" s="177">
        <v>0</v>
      </c>
      <c r="CX70" s="177">
        <v>0</v>
      </c>
      <c r="CY70" s="177">
        <v>0</v>
      </c>
      <c r="CZ70" s="177">
        <v>0</v>
      </c>
      <c r="DA70" s="177">
        <v>0</v>
      </c>
      <c r="DB70" s="177">
        <v>0</v>
      </c>
      <c r="DC70" s="177">
        <v>0</v>
      </c>
      <c r="DE70" s="24">
        <f t="shared" si="43"/>
        <v>0</v>
      </c>
      <c r="DF70" s="24">
        <f t="shared" si="21"/>
        <v>0</v>
      </c>
      <c r="DG70">
        <f t="shared" si="42"/>
        <v>21</v>
      </c>
      <c r="DH70">
        <v>0</v>
      </c>
    </row>
    <row r="71" spans="1:113" ht="15" customHeight="1">
      <c r="A71" s="68">
        <v>51</v>
      </c>
      <c r="B71" s="160" t="str">
        <f>$B$64&amp;"7."</f>
        <v>E.2.7.</v>
      </c>
      <c r="C71" s="174" t="s">
        <v>159</v>
      </c>
      <c r="D71" s="181"/>
      <c r="E71" s="176">
        <v>0.21</v>
      </c>
      <c r="F71" s="171">
        <f>H71+NPV(FD,I71:INDEX(I71:DC71,PAL))</f>
        <v>0</v>
      </c>
      <c r="G71" s="171">
        <f>SUMIF($H$5:$DC$5,"&lt;="&amp;PAL,$H71:$DC71)</f>
        <v>0</v>
      </c>
      <c r="H71" s="177">
        <v>0</v>
      </c>
      <c r="I71" s="177">
        <v>0</v>
      </c>
      <c r="J71" s="177">
        <v>0</v>
      </c>
      <c r="K71" s="177">
        <v>0</v>
      </c>
      <c r="L71" s="177">
        <v>0</v>
      </c>
      <c r="M71" s="177">
        <v>0</v>
      </c>
      <c r="N71" s="177">
        <v>0</v>
      </c>
      <c r="O71" s="177">
        <v>0</v>
      </c>
      <c r="P71" s="177">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c r="AG71" s="177">
        <v>0</v>
      </c>
      <c r="AH71" s="177">
        <v>0</v>
      </c>
      <c r="AI71" s="177">
        <v>0</v>
      </c>
      <c r="AJ71" s="177">
        <v>0</v>
      </c>
      <c r="AK71" s="177">
        <v>0</v>
      </c>
      <c r="AL71" s="177">
        <v>0</v>
      </c>
      <c r="AM71" s="177">
        <v>0</v>
      </c>
      <c r="AN71" s="177">
        <v>0</v>
      </c>
      <c r="AO71" s="177">
        <v>0</v>
      </c>
      <c r="AP71" s="177">
        <v>0</v>
      </c>
      <c r="AQ71" s="177">
        <v>0</v>
      </c>
      <c r="AR71" s="177">
        <v>0</v>
      </c>
      <c r="AS71" s="177">
        <v>0</v>
      </c>
      <c r="AT71" s="177">
        <v>0</v>
      </c>
      <c r="AU71" s="177">
        <v>0</v>
      </c>
      <c r="AV71" s="177">
        <v>0</v>
      </c>
      <c r="AW71" s="177">
        <v>0</v>
      </c>
      <c r="AX71" s="177">
        <v>0</v>
      </c>
      <c r="AY71" s="177">
        <v>0</v>
      </c>
      <c r="AZ71" s="177">
        <v>0</v>
      </c>
      <c r="BA71" s="177">
        <v>0</v>
      </c>
      <c r="BB71" s="177">
        <v>0</v>
      </c>
      <c r="BC71" s="177">
        <v>0</v>
      </c>
      <c r="BD71" s="177">
        <v>0</v>
      </c>
      <c r="BE71" s="177">
        <v>0</v>
      </c>
      <c r="BF71" s="177">
        <v>0</v>
      </c>
      <c r="BG71" s="177">
        <v>0</v>
      </c>
      <c r="BH71" s="177">
        <v>0</v>
      </c>
      <c r="BI71" s="177">
        <v>0</v>
      </c>
      <c r="BJ71" s="177">
        <v>0</v>
      </c>
      <c r="BK71" s="177">
        <v>0</v>
      </c>
      <c r="BL71" s="177">
        <v>0</v>
      </c>
      <c r="BM71" s="177">
        <v>0</v>
      </c>
      <c r="BN71" s="177">
        <v>0</v>
      </c>
      <c r="BO71" s="177">
        <v>0</v>
      </c>
      <c r="BP71" s="177">
        <v>0</v>
      </c>
      <c r="BQ71" s="177">
        <v>0</v>
      </c>
      <c r="BR71" s="177">
        <v>0</v>
      </c>
      <c r="BS71" s="177">
        <v>0</v>
      </c>
      <c r="BT71" s="177">
        <v>0</v>
      </c>
      <c r="BU71" s="177">
        <v>0</v>
      </c>
      <c r="BV71" s="177">
        <v>0</v>
      </c>
      <c r="BW71" s="177">
        <v>0</v>
      </c>
      <c r="BX71" s="177">
        <v>0</v>
      </c>
      <c r="BY71" s="177">
        <v>0</v>
      </c>
      <c r="BZ71" s="177">
        <v>0</v>
      </c>
      <c r="CA71" s="177">
        <v>0</v>
      </c>
      <c r="CB71" s="177">
        <v>0</v>
      </c>
      <c r="CC71" s="177">
        <v>0</v>
      </c>
      <c r="CD71" s="177">
        <v>0</v>
      </c>
      <c r="CE71" s="177">
        <v>0</v>
      </c>
      <c r="CF71" s="177">
        <v>0</v>
      </c>
      <c r="CG71" s="177">
        <v>0</v>
      </c>
      <c r="CH71" s="177">
        <v>0</v>
      </c>
      <c r="CI71" s="177">
        <v>0</v>
      </c>
      <c r="CJ71" s="177">
        <v>0</v>
      </c>
      <c r="CK71" s="177">
        <v>0</v>
      </c>
      <c r="CL71" s="177">
        <v>0</v>
      </c>
      <c r="CM71" s="177">
        <v>0</v>
      </c>
      <c r="CN71" s="177">
        <v>0</v>
      </c>
      <c r="CO71" s="177">
        <v>0</v>
      </c>
      <c r="CP71" s="177">
        <v>0</v>
      </c>
      <c r="CQ71" s="177">
        <v>0</v>
      </c>
      <c r="CR71" s="177">
        <v>0</v>
      </c>
      <c r="CS71" s="177">
        <v>0</v>
      </c>
      <c r="CT71" s="177">
        <v>0</v>
      </c>
      <c r="CU71" s="177">
        <v>0</v>
      </c>
      <c r="CV71" s="177">
        <v>0</v>
      </c>
      <c r="CW71" s="177">
        <v>0</v>
      </c>
      <c r="CX71" s="177">
        <v>0</v>
      </c>
      <c r="CY71" s="177">
        <v>0</v>
      </c>
      <c r="CZ71" s="177">
        <v>0</v>
      </c>
      <c r="DA71" s="177">
        <v>0</v>
      </c>
      <c r="DB71" s="177">
        <v>0</v>
      </c>
      <c r="DC71" s="177">
        <v>0</v>
      </c>
      <c r="DE71" s="24">
        <f t="shared" si="43"/>
        <v>0</v>
      </c>
      <c r="DF71" s="24">
        <f t="shared" si="21"/>
        <v>0</v>
      </c>
      <c r="DG71">
        <f t="shared" si="42"/>
        <v>21</v>
      </c>
      <c r="DH71">
        <v>0</v>
      </c>
    </row>
    <row r="72" spans="1:113" ht="15" customHeight="1">
      <c r="A72" s="68">
        <v>52</v>
      </c>
      <c r="B72" s="160" t="str">
        <f>$B$64&amp;"8."</f>
        <v>E.2.8.</v>
      </c>
      <c r="C72" s="174" t="s">
        <v>159</v>
      </c>
      <c r="D72" s="181"/>
      <c r="E72" s="176">
        <v>0.21</v>
      </c>
      <c r="F72" s="171">
        <f>H72+NPV(FD,I72:INDEX(I72:DC72,PAL))</f>
        <v>0</v>
      </c>
      <c r="G72" s="171">
        <f>SUMIF($H$5:$DC$5,"&lt;="&amp;PAL,$H72:$DC72)</f>
        <v>0</v>
      </c>
      <c r="H72" s="177">
        <v>0</v>
      </c>
      <c r="I72" s="177">
        <v>0</v>
      </c>
      <c r="J72" s="177">
        <v>0</v>
      </c>
      <c r="K72" s="177">
        <v>0</v>
      </c>
      <c r="L72" s="177">
        <v>0</v>
      </c>
      <c r="M72" s="177">
        <v>0</v>
      </c>
      <c r="N72" s="177">
        <v>0</v>
      </c>
      <c r="O72" s="177">
        <v>0</v>
      </c>
      <c r="P72" s="177">
        <v>0</v>
      </c>
      <c r="Q72" s="177">
        <v>0</v>
      </c>
      <c r="R72" s="177">
        <v>0</v>
      </c>
      <c r="S72" s="177">
        <v>0</v>
      </c>
      <c r="T72" s="177">
        <v>0</v>
      </c>
      <c r="U72" s="177">
        <v>0</v>
      </c>
      <c r="V72" s="177">
        <v>0</v>
      </c>
      <c r="W72" s="177">
        <v>0</v>
      </c>
      <c r="X72" s="177">
        <v>0</v>
      </c>
      <c r="Y72" s="177">
        <v>0</v>
      </c>
      <c r="Z72" s="177">
        <v>0</v>
      </c>
      <c r="AA72" s="177">
        <v>0</v>
      </c>
      <c r="AB72" s="177">
        <v>0</v>
      </c>
      <c r="AC72" s="177">
        <v>0</v>
      </c>
      <c r="AD72" s="177">
        <v>0</v>
      </c>
      <c r="AE72" s="177">
        <v>0</v>
      </c>
      <c r="AF72" s="177">
        <v>0</v>
      </c>
      <c r="AG72" s="177">
        <v>0</v>
      </c>
      <c r="AH72" s="177">
        <v>0</v>
      </c>
      <c r="AI72" s="177">
        <v>0</v>
      </c>
      <c r="AJ72" s="177">
        <v>0</v>
      </c>
      <c r="AK72" s="177">
        <v>0</v>
      </c>
      <c r="AL72" s="177">
        <v>0</v>
      </c>
      <c r="AM72" s="177">
        <v>0</v>
      </c>
      <c r="AN72" s="177">
        <v>0</v>
      </c>
      <c r="AO72" s="177">
        <v>0</v>
      </c>
      <c r="AP72" s="177">
        <v>0</v>
      </c>
      <c r="AQ72" s="177">
        <v>0</v>
      </c>
      <c r="AR72" s="177">
        <v>0</v>
      </c>
      <c r="AS72" s="177">
        <v>0</v>
      </c>
      <c r="AT72" s="177">
        <v>0</v>
      </c>
      <c r="AU72" s="177">
        <v>0</v>
      </c>
      <c r="AV72" s="177">
        <v>0</v>
      </c>
      <c r="AW72" s="177">
        <v>0</v>
      </c>
      <c r="AX72" s="177">
        <v>0</v>
      </c>
      <c r="AY72" s="177">
        <v>0</v>
      </c>
      <c r="AZ72" s="177">
        <v>0</v>
      </c>
      <c r="BA72" s="177">
        <v>0</v>
      </c>
      <c r="BB72" s="177">
        <v>0</v>
      </c>
      <c r="BC72" s="177">
        <v>0</v>
      </c>
      <c r="BD72" s="177">
        <v>0</v>
      </c>
      <c r="BE72" s="177">
        <v>0</v>
      </c>
      <c r="BF72" s="177">
        <v>0</v>
      </c>
      <c r="BG72" s="177">
        <v>0</v>
      </c>
      <c r="BH72" s="177">
        <v>0</v>
      </c>
      <c r="BI72" s="177">
        <v>0</v>
      </c>
      <c r="BJ72" s="177">
        <v>0</v>
      </c>
      <c r="BK72" s="177">
        <v>0</v>
      </c>
      <c r="BL72" s="177">
        <v>0</v>
      </c>
      <c r="BM72" s="177">
        <v>0</v>
      </c>
      <c r="BN72" s="177">
        <v>0</v>
      </c>
      <c r="BO72" s="177">
        <v>0</v>
      </c>
      <c r="BP72" s="177">
        <v>0</v>
      </c>
      <c r="BQ72" s="177">
        <v>0</v>
      </c>
      <c r="BR72" s="177">
        <v>0</v>
      </c>
      <c r="BS72" s="177">
        <v>0</v>
      </c>
      <c r="BT72" s="177">
        <v>0</v>
      </c>
      <c r="BU72" s="177">
        <v>0</v>
      </c>
      <c r="BV72" s="177">
        <v>0</v>
      </c>
      <c r="BW72" s="177">
        <v>0</v>
      </c>
      <c r="BX72" s="177">
        <v>0</v>
      </c>
      <c r="BY72" s="177">
        <v>0</v>
      </c>
      <c r="BZ72" s="177">
        <v>0</v>
      </c>
      <c r="CA72" s="177">
        <v>0</v>
      </c>
      <c r="CB72" s="177">
        <v>0</v>
      </c>
      <c r="CC72" s="177">
        <v>0</v>
      </c>
      <c r="CD72" s="177">
        <v>0</v>
      </c>
      <c r="CE72" s="177">
        <v>0</v>
      </c>
      <c r="CF72" s="177">
        <v>0</v>
      </c>
      <c r="CG72" s="177">
        <v>0</v>
      </c>
      <c r="CH72" s="177">
        <v>0</v>
      </c>
      <c r="CI72" s="177">
        <v>0</v>
      </c>
      <c r="CJ72" s="177">
        <v>0</v>
      </c>
      <c r="CK72" s="177">
        <v>0</v>
      </c>
      <c r="CL72" s="177">
        <v>0</v>
      </c>
      <c r="CM72" s="177">
        <v>0</v>
      </c>
      <c r="CN72" s="177">
        <v>0</v>
      </c>
      <c r="CO72" s="177">
        <v>0</v>
      </c>
      <c r="CP72" s="177">
        <v>0</v>
      </c>
      <c r="CQ72" s="177">
        <v>0</v>
      </c>
      <c r="CR72" s="177">
        <v>0</v>
      </c>
      <c r="CS72" s="177">
        <v>0</v>
      </c>
      <c r="CT72" s="177">
        <v>0</v>
      </c>
      <c r="CU72" s="177">
        <v>0</v>
      </c>
      <c r="CV72" s="177">
        <v>0</v>
      </c>
      <c r="CW72" s="177">
        <v>0</v>
      </c>
      <c r="CX72" s="177">
        <v>0</v>
      </c>
      <c r="CY72" s="177">
        <v>0</v>
      </c>
      <c r="CZ72" s="177">
        <v>0</v>
      </c>
      <c r="DA72" s="177">
        <v>0</v>
      </c>
      <c r="DB72" s="177">
        <v>0</v>
      </c>
      <c r="DC72" s="177">
        <v>0</v>
      </c>
      <c r="DE72" s="24">
        <f t="shared" si="43"/>
        <v>0</v>
      </c>
      <c r="DF72" s="24">
        <f t="shared" si="21"/>
        <v>0</v>
      </c>
      <c r="DG72">
        <f t="shared" si="42"/>
        <v>21</v>
      </c>
      <c r="DH72">
        <v>0</v>
      </c>
    </row>
    <row r="73" spans="1:113" ht="14.4">
      <c r="A73" s="68"/>
      <c r="B73" s="160" t="str">
        <f>$B$64&amp;"9."</f>
        <v>E.2.9.</v>
      </c>
      <c r="C73" s="298" t="s">
        <v>482</v>
      </c>
      <c r="D73" s="181"/>
      <c r="E73" s="176">
        <v>0.21</v>
      </c>
      <c r="F73" s="171">
        <f>H73+NPV(FD,I73:INDEX(I73:DC73,PAL))</f>
        <v>0</v>
      </c>
      <c r="G73" s="171">
        <f>SUMIF($H$5:$DC$5,"&lt;="&amp;PAL,$H73:$DC73)</f>
        <v>0</v>
      </c>
      <c r="H73" s="177">
        <v>0</v>
      </c>
      <c r="I73" s="177">
        <v>0</v>
      </c>
      <c r="J73" s="177">
        <v>0</v>
      </c>
      <c r="K73" s="177">
        <v>0</v>
      </c>
      <c r="L73" s="177">
        <v>0</v>
      </c>
      <c r="M73" s="177">
        <v>0</v>
      </c>
      <c r="N73" s="177">
        <v>0</v>
      </c>
      <c r="O73" s="177">
        <v>0</v>
      </c>
      <c r="P73" s="177">
        <v>0</v>
      </c>
      <c r="Q73" s="177">
        <v>0</v>
      </c>
      <c r="R73" s="177">
        <v>0</v>
      </c>
      <c r="S73" s="177">
        <v>0</v>
      </c>
      <c r="T73" s="177">
        <v>0</v>
      </c>
      <c r="U73" s="177">
        <v>0</v>
      </c>
      <c r="V73" s="177">
        <v>0</v>
      </c>
      <c r="W73" s="177">
        <v>0</v>
      </c>
      <c r="X73" s="177">
        <v>0</v>
      </c>
      <c r="Y73" s="177">
        <v>0</v>
      </c>
      <c r="Z73" s="177">
        <v>0</v>
      </c>
      <c r="AA73" s="177">
        <v>0</v>
      </c>
      <c r="AB73" s="177">
        <v>0</v>
      </c>
      <c r="AC73" s="177">
        <v>0</v>
      </c>
      <c r="AD73" s="177">
        <v>0</v>
      </c>
      <c r="AE73" s="177">
        <v>0</v>
      </c>
      <c r="AF73" s="177">
        <v>0</v>
      </c>
      <c r="AG73" s="177">
        <v>0</v>
      </c>
      <c r="AH73" s="177">
        <v>0</v>
      </c>
      <c r="AI73" s="177">
        <v>0</v>
      </c>
      <c r="AJ73" s="177">
        <v>0</v>
      </c>
      <c r="AK73" s="177">
        <v>0</v>
      </c>
      <c r="AL73" s="177">
        <v>0</v>
      </c>
      <c r="AM73" s="177">
        <v>0</v>
      </c>
      <c r="AN73" s="177">
        <v>0</v>
      </c>
      <c r="AO73" s="177">
        <v>0</v>
      </c>
      <c r="AP73" s="177">
        <v>0</v>
      </c>
      <c r="AQ73" s="177">
        <v>0</v>
      </c>
      <c r="AR73" s="177">
        <v>0</v>
      </c>
      <c r="AS73" s="177">
        <v>0</v>
      </c>
      <c r="AT73" s="177">
        <v>0</v>
      </c>
      <c r="AU73" s="177">
        <v>0</v>
      </c>
      <c r="AV73" s="177">
        <v>0</v>
      </c>
      <c r="AW73" s="177">
        <v>0</v>
      </c>
      <c r="AX73" s="177">
        <v>0</v>
      </c>
      <c r="AY73" s="177">
        <v>0</v>
      </c>
      <c r="AZ73" s="177">
        <v>0</v>
      </c>
      <c r="BA73" s="177">
        <v>0</v>
      </c>
      <c r="BB73" s="177">
        <v>0</v>
      </c>
      <c r="BC73" s="177">
        <v>0</v>
      </c>
      <c r="BD73" s="177">
        <v>0</v>
      </c>
      <c r="BE73" s="177">
        <v>0</v>
      </c>
      <c r="BF73" s="177">
        <v>0</v>
      </c>
      <c r="BG73" s="177">
        <v>0</v>
      </c>
      <c r="BH73" s="177">
        <v>0</v>
      </c>
      <c r="BI73" s="177">
        <v>0</v>
      </c>
      <c r="BJ73" s="177">
        <v>0</v>
      </c>
      <c r="BK73" s="177">
        <v>0</v>
      </c>
      <c r="BL73" s="177">
        <v>0</v>
      </c>
      <c r="BM73" s="177">
        <v>0</v>
      </c>
      <c r="BN73" s="177">
        <v>0</v>
      </c>
      <c r="BO73" s="177">
        <v>0</v>
      </c>
      <c r="BP73" s="177">
        <v>0</v>
      </c>
      <c r="BQ73" s="177">
        <v>0</v>
      </c>
      <c r="BR73" s="177">
        <v>0</v>
      </c>
      <c r="BS73" s="177">
        <v>0</v>
      </c>
      <c r="BT73" s="177">
        <v>0</v>
      </c>
      <c r="BU73" s="177">
        <v>0</v>
      </c>
      <c r="BV73" s="177">
        <v>0</v>
      </c>
      <c r="BW73" s="177">
        <v>0</v>
      </c>
      <c r="BX73" s="177">
        <v>0</v>
      </c>
      <c r="BY73" s="177">
        <v>0</v>
      </c>
      <c r="BZ73" s="177">
        <v>0</v>
      </c>
      <c r="CA73" s="177">
        <v>0</v>
      </c>
      <c r="CB73" s="177">
        <v>0</v>
      </c>
      <c r="CC73" s="177">
        <v>0</v>
      </c>
      <c r="CD73" s="177">
        <v>0</v>
      </c>
      <c r="CE73" s="177">
        <v>0</v>
      </c>
      <c r="CF73" s="177">
        <v>0</v>
      </c>
      <c r="CG73" s="177">
        <v>0</v>
      </c>
      <c r="CH73" s="177">
        <v>0</v>
      </c>
      <c r="CI73" s="177">
        <v>0</v>
      </c>
      <c r="CJ73" s="177">
        <v>0</v>
      </c>
      <c r="CK73" s="177">
        <v>0</v>
      </c>
      <c r="CL73" s="177">
        <v>0</v>
      </c>
      <c r="CM73" s="177">
        <v>0</v>
      </c>
      <c r="CN73" s="177">
        <v>0</v>
      </c>
      <c r="CO73" s="177">
        <v>0</v>
      </c>
      <c r="CP73" s="177">
        <v>0</v>
      </c>
      <c r="CQ73" s="177">
        <v>0</v>
      </c>
      <c r="CR73" s="177">
        <v>0</v>
      </c>
      <c r="CS73" s="177">
        <v>0</v>
      </c>
      <c r="CT73" s="177">
        <v>0</v>
      </c>
      <c r="CU73" s="177">
        <v>0</v>
      </c>
      <c r="CV73" s="177">
        <v>0</v>
      </c>
      <c r="CW73" s="177">
        <v>0</v>
      </c>
      <c r="CX73" s="177">
        <v>0</v>
      </c>
      <c r="CY73" s="177">
        <v>0</v>
      </c>
      <c r="CZ73" s="177">
        <v>0</v>
      </c>
      <c r="DA73" s="177">
        <v>0</v>
      </c>
      <c r="DB73" s="177">
        <v>0</v>
      </c>
      <c r="DC73" s="177">
        <v>0</v>
      </c>
      <c r="DE73" s="24">
        <f t="shared" ref="DE73:DE74" si="44">COUNTBLANK(H73:DC73)</f>
        <v>0</v>
      </c>
      <c r="DF73" s="24">
        <f t="shared" si="21"/>
        <v>0</v>
      </c>
      <c r="DG73">
        <f t="shared" si="42"/>
        <v>21</v>
      </c>
      <c r="DH73">
        <v>0</v>
      </c>
      <c r="DI73">
        <v>1</v>
      </c>
    </row>
    <row r="74" spans="1:113" ht="14.4">
      <c r="A74" s="68"/>
      <c r="B74" s="160" t="str">
        <f>$B$64&amp;"10."</f>
        <v>E.2.10.</v>
      </c>
      <c r="C74" s="298" t="s">
        <v>483</v>
      </c>
      <c r="D74" s="181"/>
      <c r="E74" s="176">
        <v>0.21</v>
      </c>
      <c r="F74" s="171">
        <f>H74+NPV(FD,I74:INDEX(I74:DC74,PAL))</f>
        <v>0</v>
      </c>
      <c r="G74" s="171">
        <f>SUMIF($H$5:$DC$5,"&lt;="&amp;PAL,$H74:$DC74)</f>
        <v>0</v>
      </c>
      <c r="H74" s="554">
        <v>0</v>
      </c>
      <c r="I74" s="554">
        <v>0</v>
      </c>
      <c r="J74" s="554">
        <v>0</v>
      </c>
      <c r="K74" s="554">
        <v>0</v>
      </c>
      <c r="L74" s="554">
        <v>0</v>
      </c>
      <c r="M74" s="554">
        <v>0</v>
      </c>
      <c r="N74" s="554">
        <v>0</v>
      </c>
      <c r="O74" s="554">
        <v>0</v>
      </c>
      <c r="P74" s="179">
        <v>0</v>
      </c>
      <c r="Q74" s="179">
        <v>0</v>
      </c>
      <c r="R74" s="179">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v>0</v>
      </c>
      <c r="BM74" s="180">
        <v>0</v>
      </c>
      <c r="BN74" s="180">
        <v>0</v>
      </c>
      <c r="BO74" s="180">
        <v>0</v>
      </c>
      <c r="BP74" s="180">
        <v>0</v>
      </c>
      <c r="BQ74" s="180">
        <v>0</v>
      </c>
      <c r="BR74" s="180">
        <v>0</v>
      </c>
      <c r="BS74" s="180">
        <v>0</v>
      </c>
      <c r="BT74" s="180">
        <v>0</v>
      </c>
      <c r="BU74" s="180">
        <v>0</v>
      </c>
      <c r="BV74" s="180">
        <v>0</v>
      </c>
      <c r="BW74" s="180">
        <v>0</v>
      </c>
      <c r="BX74" s="180">
        <v>0</v>
      </c>
      <c r="BY74" s="180">
        <v>0</v>
      </c>
      <c r="BZ74" s="180">
        <v>0</v>
      </c>
      <c r="CA74" s="180">
        <v>0</v>
      </c>
      <c r="CB74" s="180">
        <v>0</v>
      </c>
      <c r="CC74" s="180">
        <v>0</v>
      </c>
      <c r="CD74" s="180">
        <v>0</v>
      </c>
      <c r="CE74" s="180">
        <v>0</v>
      </c>
      <c r="CF74" s="180">
        <v>0</v>
      </c>
      <c r="CG74" s="180">
        <v>0</v>
      </c>
      <c r="CH74" s="180">
        <v>0</v>
      </c>
      <c r="CI74" s="180">
        <v>0</v>
      </c>
      <c r="CJ74" s="180">
        <v>0</v>
      </c>
      <c r="CK74" s="180">
        <v>0</v>
      </c>
      <c r="CL74" s="180">
        <v>0</v>
      </c>
      <c r="CM74" s="180">
        <v>0</v>
      </c>
      <c r="CN74" s="180">
        <v>0</v>
      </c>
      <c r="CO74" s="180">
        <v>0</v>
      </c>
      <c r="CP74" s="180">
        <v>0</v>
      </c>
      <c r="CQ74" s="180">
        <v>0</v>
      </c>
      <c r="CR74" s="180">
        <v>0</v>
      </c>
      <c r="CS74" s="180">
        <v>0</v>
      </c>
      <c r="CT74" s="180">
        <v>0</v>
      </c>
      <c r="CU74" s="180">
        <v>0</v>
      </c>
      <c r="CV74" s="180">
        <v>0</v>
      </c>
      <c r="CW74" s="180">
        <v>0</v>
      </c>
      <c r="CX74" s="180">
        <v>0</v>
      </c>
      <c r="CY74" s="180">
        <v>0</v>
      </c>
      <c r="CZ74" s="180">
        <v>0</v>
      </c>
      <c r="DA74" s="180">
        <v>0</v>
      </c>
      <c r="DB74" s="180">
        <v>0</v>
      </c>
      <c r="DC74" s="180">
        <v>0</v>
      </c>
      <c r="DE74" s="24">
        <f t="shared" si="44"/>
        <v>0</v>
      </c>
      <c r="DF74" s="24">
        <f t="shared" si="21"/>
        <v>0</v>
      </c>
      <c r="DG74">
        <f t="shared" si="42"/>
        <v>21</v>
      </c>
      <c r="DH74">
        <v>0</v>
      </c>
      <c r="DI74">
        <v>1</v>
      </c>
    </row>
    <row r="75" spans="1:113" ht="14.4">
      <c r="A75" s="68">
        <v>53</v>
      </c>
      <c r="B75" s="160" t="str">
        <f>$B$64&amp;"11."</f>
        <v>E.2.11.</v>
      </c>
      <c r="C75" s="298" t="s">
        <v>552</v>
      </c>
      <c r="D75" s="160"/>
      <c r="E75" s="176">
        <v>0.21</v>
      </c>
      <c r="F75" s="171">
        <f>H75+NPV(FD,I75:INDEX(I75:DC75,PAL))</f>
        <v>0</v>
      </c>
      <c r="G75" s="171">
        <f>SUMIF($H$5:$DC$5,"&lt;="&amp;PAL,$H75:$DC75)</f>
        <v>0</v>
      </c>
      <c r="H75" s="179">
        <v>0</v>
      </c>
      <c r="I75" s="179">
        <v>0</v>
      </c>
      <c r="J75" s="179">
        <v>0</v>
      </c>
      <c r="K75" s="179">
        <v>0</v>
      </c>
      <c r="L75" s="179">
        <v>0</v>
      </c>
      <c r="M75" s="179">
        <v>0</v>
      </c>
      <c r="N75" s="179">
        <v>0</v>
      </c>
      <c r="O75" s="179">
        <v>0</v>
      </c>
      <c r="P75" s="179">
        <v>0</v>
      </c>
      <c r="Q75" s="179">
        <v>0</v>
      </c>
      <c r="R75" s="179">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E75" s="24">
        <f t="shared" si="43"/>
        <v>0</v>
      </c>
      <c r="DF75" s="24">
        <f t="shared" si="21"/>
        <v>0</v>
      </c>
      <c r="DG75">
        <f t="shared" si="42"/>
        <v>21</v>
      </c>
      <c r="DH75">
        <v>0</v>
      </c>
    </row>
    <row r="76" spans="1:113" ht="15" customHeight="1">
      <c r="A76" s="68">
        <v>54</v>
      </c>
      <c r="B76" s="160" t="str">
        <f>$B$64&amp;"L."</f>
        <v>E.2.L.</v>
      </c>
      <c r="C76" s="178" t="s">
        <v>161</v>
      </c>
      <c r="D76" s="160"/>
      <c r="E76" s="176">
        <v>0.21</v>
      </c>
      <c r="F76" s="171">
        <f>H76+NPV(FD,I76:INDEX(I76:DC76,PAL))</f>
        <v>0</v>
      </c>
      <c r="G76" s="171">
        <f>SUMIF($H$5:$DC$5,"&lt;="&amp;PAL,$H76:$DC76)</f>
        <v>0</v>
      </c>
      <c r="H76" s="179">
        <v>0</v>
      </c>
      <c r="I76" s="179">
        <v>0</v>
      </c>
      <c r="J76" s="179">
        <v>0</v>
      </c>
      <c r="K76" s="179">
        <v>0</v>
      </c>
      <c r="L76" s="179">
        <v>0</v>
      </c>
      <c r="M76" s="179">
        <v>0</v>
      </c>
      <c r="N76" s="179">
        <v>0</v>
      </c>
      <c r="O76" s="179">
        <v>0</v>
      </c>
      <c r="P76" s="179">
        <v>0</v>
      </c>
      <c r="Q76" s="179">
        <v>0</v>
      </c>
      <c r="R76" s="179">
        <v>0</v>
      </c>
      <c r="S76" s="179">
        <v>0</v>
      </c>
      <c r="T76" s="179">
        <v>0</v>
      </c>
      <c r="U76" s="179">
        <v>0</v>
      </c>
      <c r="V76" s="179">
        <v>0</v>
      </c>
      <c r="W76" s="179">
        <v>0</v>
      </c>
      <c r="X76" s="179">
        <v>0</v>
      </c>
      <c r="Y76" s="179">
        <v>0</v>
      </c>
      <c r="Z76" s="179">
        <v>0</v>
      </c>
      <c r="AA76" s="179">
        <v>0</v>
      </c>
      <c r="AB76" s="179">
        <v>0</v>
      </c>
      <c r="AC76" s="179">
        <v>0</v>
      </c>
      <c r="AD76" s="179">
        <v>0</v>
      </c>
      <c r="AE76" s="179">
        <v>0</v>
      </c>
      <c r="AF76" s="179">
        <v>0</v>
      </c>
      <c r="AG76" s="179">
        <v>0</v>
      </c>
      <c r="AH76" s="179">
        <v>0</v>
      </c>
      <c r="AI76" s="179">
        <v>0</v>
      </c>
      <c r="AJ76" s="180">
        <v>0</v>
      </c>
      <c r="AK76" s="179">
        <v>0</v>
      </c>
      <c r="AL76" s="180">
        <v>0</v>
      </c>
      <c r="AM76" s="179">
        <v>0</v>
      </c>
      <c r="AN76" s="179">
        <v>0</v>
      </c>
      <c r="AO76" s="179">
        <v>0</v>
      </c>
      <c r="AP76" s="179">
        <v>0</v>
      </c>
      <c r="AQ76" s="180">
        <v>0</v>
      </c>
      <c r="AR76" s="179">
        <v>0</v>
      </c>
      <c r="AS76" s="179">
        <v>0</v>
      </c>
      <c r="AT76" s="179">
        <v>0</v>
      </c>
      <c r="AU76" s="179">
        <v>0</v>
      </c>
      <c r="AV76" s="179">
        <v>0</v>
      </c>
      <c r="AW76" s="179">
        <v>0</v>
      </c>
      <c r="AX76" s="179">
        <v>0</v>
      </c>
      <c r="AY76" s="179">
        <v>0</v>
      </c>
      <c r="AZ76" s="179">
        <v>0</v>
      </c>
      <c r="BA76" s="179">
        <v>0</v>
      </c>
      <c r="BB76" s="179">
        <v>0</v>
      </c>
      <c r="BC76" s="179">
        <v>0</v>
      </c>
      <c r="BD76" s="179">
        <v>0</v>
      </c>
      <c r="BE76" s="179">
        <v>0</v>
      </c>
      <c r="BF76" s="179">
        <v>0</v>
      </c>
      <c r="BG76" s="179">
        <v>0</v>
      </c>
      <c r="BH76" s="179">
        <v>0</v>
      </c>
      <c r="BI76" s="179">
        <v>0</v>
      </c>
      <c r="BJ76" s="179">
        <v>0</v>
      </c>
      <c r="BK76" s="179">
        <v>0</v>
      </c>
      <c r="BL76" s="179">
        <v>0</v>
      </c>
      <c r="BM76" s="179">
        <v>0</v>
      </c>
      <c r="BN76" s="179">
        <v>0</v>
      </c>
      <c r="BO76" s="179">
        <v>0</v>
      </c>
      <c r="BP76" s="179">
        <v>0</v>
      </c>
      <c r="BQ76" s="179">
        <v>0</v>
      </c>
      <c r="BR76" s="179">
        <v>0</v>
      </c>
      <c r="BS76" s="179">
        <v>0</v>
      </c>
      <c r="BT76" s="179">
        <v>0</v>
      </c>
      <c r="BU76" s="179">
        <v>0</v>
      </c>
      <c r="BV76" s="179">
        <v>0</v>
      </c>
      <c r="BW76" s="179">
        <v>0</v>
      </c>
      <c r="BX76" s="179">
        <v>0</v>
      </c>
      <c r="BY76" s="179">
        <v>0</v>
      </c>
      <c r="BZ76" s="179">
        <v>0</v>
      </c>
      <c r="CA76" s="179">
        <v>0</v>
      </c>
      <c r="CB76" s="179">
        <v>0</v>
      </c>
      <c r="CC76" s="179">
        <v>0</v>
      </c>
      <c r="CD76" s="179">
        <v>0</v>
      </c>
      <c r="CE76" s="179">
        <v>0</v>
      </c>
      <c r="CF76" s="179">
        <v>0</v>
      </c>
      <c r="CG76" s="179">
        <v>0</v>
      </c>
      <c r="CH76" s="179">
        <v>0</v>
      </c>
      <c r="CI76" s="179">
        <v>0</v>
      </c>
      <c r="CJ76" s="179">
        <v>0</v>
      </c>
      <c r="CK76" s="179">
        <v>0</v>
      </c>
      <c r="CL76" s="179">
        <v>0</v>
      </c>
      <c r="CM76" s="179">
        <v>0</v>
      </c>
      <c r="CN76" s="179">
        <v>0</v>
      </c>
      <c r="CO76" s="179">
        <v>0</v>
      </c>
      <c r="CP76" s="179">
        <v>0</v>
      </c>
      <c r="CQ76" s="179">
        <v>0</v>
      </c>
      <c r="CR76" s="179">
        <v>0</v>
      </c>
      <c r="CS76" s="179">
        <v>0</v>
      </c>
      <c r="CT76" s="179">
        <v>0</v>
      </c>
      <c r="CU76" s="179">
        <v>0</v>
      </c>
      <c r="CV76" s="179">
        <v>0</v>
      </c>
      <c r="CW76" s="179">
        <v>0</v>
      </c>
      <c r="CX76" s="179">
        <v>0</v>
      </c>
      <c r="CY76" s="179">
        <v>0</v>
      </c>
      <c r="CZ76" s="179">
        <v>0</v>
      </c>
      <c r="DA76" s="179">
        <v>0</v>
      </c>
      <c r="DB76" s="179">
        <v>0</v>
      </c>
      <c r="DC76" s="180">
        <v>0</v>
      </c>
      <c r="DE76" s="24">
        <f t="shared" si="43"/>
        <v>0</v>
      </c>
      <c r="DF76" s="24">
        <f t="shared" si="21"/>
        <v>0</v>
      </c>
      <c r="DG76">
        <f t="shared" si="42"/>
        <v>21</v>
      </c>
      <c r="DH76">
        <f>DG76/(100+DG76)</f>
        <v>0.17355371900826447</v>
      </c>
    </row>
    <row r="77" spans="1:113" ht="15" customHeight="1">
      <c r="A77" s="68">
        <v>55</v>
      </c>
      <c r="B77" s="160" t="s">
        <v>172</v>
      </c>
      <c r="C77" s="170" t="s">
        <v>173</v>
      </c>
      <c r="D77" s="172"/>
      <c r="E77" s="172"/>
      <c r="F77" s="173">
        <f>SUM(F78:F88)</f>
        <v>2147155.0306967814</v>
      </c>
      <c r="G77" s="171">
        <f>SUMIF($H$5:$DC$5,"&lt;="&amp;PAL,$H77:$DC77)</f>
        <v>2400000</v>
      </c>
      <c r="H77" s="173">
        <f>SUM(H78:H88)</f>
        <v>0</v>
      </c>
      <c r="I77" s="173">
        <f t="shared" ref="I77:BT77" si="45">SUM(I78:I88)</f>
        <v>0</v>
      </c>
      <c r="J77" s="173">
        <f t="shared" si="45"/>
        <v>975000</v>
      </c>
      <c r="K77" s="173">
        <f t="shared" si="45"/>
        <v>1000000</v>
      </c>
      <c r="L77" s="173">
        <f t="shared" si="45"/>
        <v>225000</v>
      </c>
      <c r="M77" s="173">
        <f t="shared" si="45"/>
        <v>200000</v>
      </c>
      <c r="N77" s="173">
        <f t="shared" si="45"/>
        <v>0</v>
      </c>
      <c r="O77" s="173">
        <f t="shared" si="45"/>
        <v>0</v>
      </c>
      <c r="P77" s="173">
        <f t="shared" si="45"/>
        <v>0</v>
      </c>
      <c r="Q77" s="173">
        <f t="shared" si="45"/>
        <v>0</v>
      </c>
      <c r="R77" s="173">
        <f t="shared" si="45"/>
        <v>0</v>
      </c>
      <c r="S77" s="173">
        <f t="shared" si="45"/>
        <v>0</v>
      </c>
      <c r="T77" s="173">
        <f t="shared" si="45"/>
        <v>0</v>
      </c>
      <c r="U77" s="173">
        <f t="shared" si="45"/>
        <v>0</v>
      </c>
      <c r="V77" s="173">
        <f t="shared" si="45"/>
        <v>0</v>
      </c>
      <c r="W77" s="173">
        <f t="shared" si="45"/>
        <v>0</v>
      </c>
      <c r="X77" s="173">
        <f t="shared" si="45"/>
        <v>0</v>
      </c>
      <c r="Y77" s="173">
        <f t="shared" si="45"/>
        <v>0</v>
      </c>
      <c r="Z77" s="173">
        <f t="shared" si="45"/>
        <v>0</v>
      </c>
      <c r="AA77" s="173">
        <f t="shared" si="45"/>
        <v>0</v>
      </c>
      <c r="AB77" s="173">
        <f t="shared" si="45"/>
        <v>0</v>
      </c>
      <c r="AC77" s="173">
        <f t="shared" si="45"/>
        <v>0</v>
      </c>
      <c r="AD77" s="173">
        <f t="shared" si="45"/>
        <v>0</v>
      </c>
      <c r="AE77" s="173">
        <f t="shared" si="45"/>
        <v>0</v>
      </c>
      <c r="AF77" s="173">
        <f t="shared" si="45"/>
        <v>0</v>
      </c>
      <c r="AG77" s="173">
        <f t="shared" si="45"/>
        <v>0</v>
      </c>
      <c r="AH77" s="173">
        <f t="shared" si="45"/>
        <v>0</v>
      </c>
      <c r="AI77" s="173">
        <f t="shared" si="45"/>
        <v>0</v>
      </c>
      <c r="AJ77" s="173">
        <f t="shared" si="45"/>
        <v>0</v>
      </c>
      <c r="AK77" s="173">
        <f t="shared" si="45"/>
        <v>0</v>
      </c>
      <c r="AL77" s="173">
        <f t="shared" si="45"/>
        <v>0</v>
      </c>
      <c r="AM77" s="173">
        <f t="shared" si="45"/>
        <v>0</v>
      </c>
      <c r="AN77" s="173">
        <f t="shared" si="45"/>
        <v>0</v>
      </c>
      <c r="AO77" s="173">
        <f t="shared" si="45"/>
        <v>0</v>
      </c>
      <c r="AP77" s="173">
        <f t="shared" si="45"/>
        <v>0</v>
      </c>
      <c r="AQ77" s="173">
        <f t="shared" si="45"/>
        <v>0</v>
      </c>
      <c r="AR77" s="173">
        <f t="shared" si="45"/>
        <v>0</v>
      </c>
      <c r="AS77" s="173">
        <f t="shared" si="45"/>
        <v>0</v>
      </c>
      <c r="AT77" s="173">
        <f t="shared" si="45"/>
        <v>0</v>
      </c>
      <c r="AU77" s="173">
        <f t="shared" si="45"/>
        <v>0</v>
      </c>
      <c r="AV77" s="173">
        <f t="shared" si="45"/>
        <v>0</v>
      </c>
      <c r="AW77" s="173">
        <f t="shared" si="45"/>
        <v>0</v>
      </c>
      <c r="AX77" s="173">
        <f t="shared" si="45"/>
        <v>0</v>
      </c>
      <c r="AY77" s="173">
        <f t="shared" si="45"/>
        <v>0</v>
      </c>
      <c r="AZ77" s="173">
        <f t="shared" si="45"/>
        <v>0</v>
      </c>
      <c r="BA77" s="173">
        <f t="shared" si="45"/>
        <v>0</v>
      </c>
      <c r="BB77" s="173">
        <f t="shared" si="45"/>
        <v>0</v>
      </c>
      <c r="BC77" s="173">
        <f t="shared" si="45"/>
        <v>0</v>
      </c>
      <c r="BD77" s="173">
        <f t="shared" si="45"/>
        <v>0</v>
      </c>
      <c r="BE77" s="173">
        <f t="shared" si="45"/>
        <v>0</v>
      </c>
      <c r="BF77" s="173">
        <f t="shared" si="45"/>
        <v>0</v>
      </c>
      <c r="BG77" s="173">
        <f t="shared" si="45"/>
        <v>0</v>
      </c>
      <c r="BH77" s="173">
        <f t="shared" si="45"/>
        <v>0</v>
      </c>
      <c r="BI77" s="173">
        <f t="shared" si="45"/>
        <v>0</v>
      </c>
      <c r="BJ77" s="173">
        <f t="shared" si="45"/>
        <v>0</v>
      </c>
      <c r="BK77" s="173">
        <f t="shared" si="45"/>
        <v>0</v>
      </c>
      <c r="BL77" s="173">
        <f t="shared" si="45"/>
        <v>0</v>
      </c>
      <c r="BM77" s="173">
        <f t="shared" si="45"/>
        <v>0</v>
      </c>
      <c r="BN77" s="173">
        <f t="shared" si="45"/>
        <v>0</v>
      </c>
      <c r="BO77" s="173">
        <f t="shared" si="45"/>
        <v>0</v>
      </c>
      <c r="BP77" s="173">
        <f t="shared" si="45"/>
        <v>0</v>
      </c>
      <c r="BQ77" s="173">
        <f t="shared" si="45"/>
        <v>0</v>
      </c>
      <c r="BR77" s="173">
        <f t="shared" si="45"/>
        <v>0</v>
      </c>
      <c r="BS77" s="173">
        <f t="shared" si="45"/>
        <v>0</v>
      </c>
      <c r="BT77" s="173">
        <f t="shared" si="45"/>
        <v>0</v>
      </c>
      <c r="BU77" s="173">
        <f t="shared" ref="BU77:DC77" si="46">SUM(BU78:BU88)</f>
        <v>0</v>
      </c>
      <c r="BV77" s="173">
        <f t="shared" si="46"/>
        <v>0</v>
      </c>
      <c r="BW77" s="173">
        <f t="shared" si="46"/>
        <v>0</v>
      </c>
      <c r="BX77" s="173">
        <f t="shared" si="46"/>
        <v>0</v>
      </c>
      <c r="BY77" s="173">
        <f t="shared" si="46"/>
        <v>0</v>
      </c>
      <c r="BZ77" s="173">
        <f t="shared" si="46"/>
        <v>0</v>
      </c>
      <c r="CA77" s="173">
        <f t="shared" si="46"/>
        <v>0</v>
      </c>
      <c r="CB77" s="173">
        <f t="shared" si="46"/>
        <v>0</v>
      </c>
      <c r="CC77" s="173">
        <f t="shared" si="46"/>
        <v>0</v>
      </c>
      <c r="CD77" s="173">
        <f t="shared" si="46"/>
        <v>0</v>
      </c>
      <c r="CE77" s="173">
        <f t="shared" si="46"/>
        <v>0</v>
      </c>
      <c r="CF77" s="173">
        <f t="shared" si="46"/>
        <v>0</v>
      </c>
      <c r="CG77" s="173">
        <f t="shared" si="46"/>
        <v>0</v>
      </c>
      <c r="CH77" s="173">
        <f t="shared" si="46"/>
        <v>0</v>
      </c>
      <c r="CI77" s="173">
        <f t="shared" si="46"/>
        <v>0</v>
      </c>
      <c r="CJ77" s="173">
        <f t="shared" si="46"/>
        <v>0</v>
      </c>
      <c r="CK77" s="173">
        <f t="shared" si="46"/>
        <v>0</v>
      </c>
      <c r="CL77" s="173">
        <f t="shared" si="46"/>
        <v>0</v>
      </c>
      <c r="CM77" s="173">
        <f t="shared" si="46"/>
        <v>0</v>
      </c>
      <c r="CN77" s="173">
        <f t="shared" si="46"/>
        <v>0</v>
      </c>
      <c r="CO77" s="173">
        <f t="shared" si="46"/>
        <v>0</v>
      </c>
      <c r="CP77" s="173">
        <f t="shared" si="46"/>
        <v>0</v>
      </c>
      <c r="CQ77" s="173">
        <f t="shared" si="46"/>
        <v>0</v>
      </c>
      <c r="CR77" s="173">
        <f t="shared" si="46"/>
        <v>0</v>
      </c>
      <c r="CS77" s="173">
        <f t="shared" si="46"/>
        <v>0</v>
      </c>
      <c r="CT77" s="173">
        <f t="shared" si="46"/>
        <v>0</v>
      </c>
      <c r="CU77" s="173">
        <f t="shared" si="46"/>
        <v>0</v>
      </c>
      <c r="CV77" s="173">
        <f t="shared" si="46"/>
        <v>0</v>
      </c>
      <c r="CW77" s="173">
        <f t="shared" si="46"/>
        <v>0</v>
      </c>
      <c r="CX77" s="173">
        <f t="shared" si="46"/>
        <v>0</v>
      </c>
      <c r="CY77" s="173">
        <f t="shared" si="46"/>
        <v>0</v>
      </c>
      <c r="CZ77" s="173">
        <f t="shared" si="46"/>
        <v>0</v>
      </c>
      <c r="DA77" s="173">
        <f t="shared" si="46"/>
        <v>0</v>
      </c>
      <c r="DB77" s="173">
        <f t="shared" si="46"/>
        <v>0</v>
      </c>
      <c r="DC77" s="173">
        <f t="shared" si="46"/>
        <v>0</v>
      </c>
      <c r="DE77" s="24"/>
      <c r="DF77" s="24">
        <f t="shared" si="21"/>
        <v>4</v>
      </c>
    </row>
    <row r="78" spans="1:113" ht="43.2">
      <c r="A78" s="68">
        <v>56</v>
      </c>
      <c r="B78" s="160" t="str">
        <f>$B$77&amp;"1."</f>
        <v>E.3.1.</v>
      </c>
      <c r="C78" s="174" t="str">
        <f>Veikla_12!B3</f>
        <v>Pasirengimas tolesnei vietinės elektros energijos gamybos pajėgumų plėtrai ir elektros energijos sistemos perėjimui prie 100 proc. AEI (Lietuvos energetikos sistemos modeliavimo studijos parengimas)</v>
      </c>
      <c r="D78" s="181"/>
      <c r="E78" s="176">
        <v>0.21</v>
      </c>
      <c r="F78" s="171">
        <f>H78+NPV(FD,I78:INDEX(I78:DC78,PAL))</f>
        <v>2147155.0306967814</v>
      </c>
      <c r="G78" s="171">
        <f>SUMIF($H$5:$DC$5,"&lt;="&amp;PAL,$H78:$DC78)</f>
        <v>2400000</v>
      </c>
      <c r="H78" s="177">
        <v>0</v>
      </c>
      <c r="I78" s="177">
        <f>Veikla_12!E4</f>
        <v>0</v>
      </c>
      <c r="J78" s="177">
        <f>Veikla_12!F4</f>
        <v>975000</v>
      </c>
      <c r="K78" s="177">
        <f>Veikla_12!G4</f>
        <v>1000000</v>
      </c>
      <c r="L78" s="177">
        <f>Veikla_12!H4</f>
        <v>225000</v>
      </c>
      <c r="M78" s="177">
        <f>Veikla_12!I4</f>
        <v>200000</v>
      </c>
      <c r="N78" s="177">
        <f>Veikla_12!J4</f>
        <v>0</v>
      </c>
      <c r="O78" s="177">
        <f>Veikla_12!K4</f>
        <v>0</v>
      </c>
      <c r="P78" s="177">
        <v>0</v>
      </c>
      <c r="Q78" s="177">
        <v>0</v>
      </c>
      <c r="R78" s="177">
        <v>0</v>
      </c>
      <c r="S78" s="177">
        <v>0</v>
      </c>
      <c r="T78" s="177">
        <v>0</v>
      </c>
      <c r="U78" s="177">
        <v>0</v>
      </c>
      <c r="V78" s="177">
        <v>0</v>
      </c>
      <c r="W78" s="177">
        <v>0</v>
      </c>
      <c r="X78" s="177">
        <v>0</v>
      </c>
      <c r="Y78" s="177">
        <v>0</v>
      </c>
      <c r="Z78" s="177">
        <v>0</v>
      </c>
      <c r="AA78" s="177">
        <v>0</v>
      </c>
      <c r="AB78" s="177">
        <v>0</v>
      </c>
      <c r="AC78" s="177">
        <v>0</v>
      </c>
      <c r="AD78" s="177">
        <v>0</v>
      </c>
      <c r="AE78" s="177">
        <v>0</v>
      </c>
      <c r="AF78" s="177">
        <v>0</v>
      </c>
      <c r="AG78" s="177">
        <v>0</v>
      </c>
      <c r="AH78" s="177">
        <v>0</v>
      </c>
      <c r="AI78" s="177">
        <v>0</v>
      </c>
      <c r="AJ78" s="177">
        <v>0</v>
      </c>
      <c r="AK78" s="177">
        <v>0</v>
      </c>
      <c r="AL78" s="177">
        <v>0</v>
      </c>
      <c r="AM78" s="177">
        <v>0</v>
      </c>
      <c r="AN78" s="177">
        <v>0</v>
      </c>
      <c r="AO78" s="177">
        <v>0</v>
      </c>
      <c r="AP78" s="177">
        <v>0</v>
      </c>
      <c r="AQ78" s="177">
        <v>0</v>
      </c>
      <c r="AR78" s="177">
        <v>0</v>
      </c>
      <c r="AS78" s="177">
        <v>0</v>
      </c>
      <c r="AT78" s="177">
        <v>0</v>
      </c>
      <c r="AU78" s="177">
        <v>0</v>
      </c>
      <c r="AV78" s="177">
        <v>0</v>
      </c>
      <c r="AW78" s="177">
        <v>0</v>
      </c>
      <c r="AX78" s="177">
        <v>0</v>
      </c>
      <c r="AY78" s="177">
        <v>0</v>
      </c>
      <c r="AZ78" s="177">
        <v>0</v>
      </c>
      <c r="BA78" s="177">
        <v>0</v>
      </c>
      <c r="BB78" s="177">
        <v>0</v>
      </c>
      <c r="BC78" s="177">
        <v>0</v>
      </c>
      <c r="BD78" s="177">
        <v>0</v>
      </c>
      <c r="BE78" s="177">
        <v>0</v>
      </c>
      <c r="BF78" s="177">
        <v>0</v>
      </c>
      <c r="BG78" s="177">
        <v>0</v>
      </c>
      <c r="BH78" s="177">
        <v>0</v>
      </c>
      <c r="BI78" s="177">
        <v>0</v>
      </c>
      <c r="BJ78" s="177">
        <v>0</v>
      </c>
      <c r="BK78" s="177">
        <v>0</v>
      </c>
      <c r="BL78" s="177">
        <v>0</v>
      </c>
      <c r="BM78" s="177">
        <v>0</v>
      </c>
      <c r="BN78" s="177">
        <v>0</v>
      </c>
      <c r="BO78" s="177">
        <v>0</v>
      </c>
      <c r="BP78" s="177">
        <v>0</v>
      </c>
      <c r="BQ78" s="177">
        <v>0</v>
      </c>
      <c r="BR78" s="177">
        <v>0</v>
      </c>
      <c r="BS78" s="177">
        <v>0</v>
      </c>
      <c r="BT78" s="177">
        <v>0</v>
      </c>
      <c r="BU78" s="177">
        <v>0</v>
      </c>
      <c r="BV78" s="177">
        <v>0</v>
      </c>
      <c r="BW78" s="177">
        <v>0</v>
      </c>
      <c r="BX78" s="177">
        <v>0</v>
      </c>
      <c r="BY78" s="177">
        <v>0</v>
      </c>
      <c r="BZ78" s="177">
        <v>0</v>
      </c>
      <c r="CA78" s="177">
        <v>0</v>
      </c>
      <c r="CB78" s="177">
        <v>0</v>
      </c>
      <c r="CC78" s="177">
        <v>0</v>
      </c>
      <c r="CD78" s="177">
        <v>0</v>
      </c>
      <c r="CE78" s="177">
        <v>0</v>
      </c>
      <c r="CF78" s="177">
        <v>0</v>
      </c>
      <c r="CG78" s="177">
        <v>0</v>
      </c>
      <c r="CH78" s="177">
        <v>0</v>
      </c>
      <c r="CI78" s="177">
        <v>0</v>
      </c>
      <c r="CJ78" s="177">
        <v>0</v>
      </c>
      <c r="CK78" s="177">
        <v>0</v>
      </c>
      <c r="CL78" s="177">
        <v>0</v>
      </c>
      <c r="CM78" s="177">
        <v>0</v>
      </c>
      <c r="CN78" s="177">
        <v>0</v>
      </c>
      <c r="CO78" s="177">
        <v>0</v>
      </c>
      <c r="CP78" s="177">
        <v>0</v>
      </c>
      <c r="CQ78" s="177">
        <v>0</v>
      </c>
      <c r="CR78" s="177">
        <v>0</v>
      </c>
      <c r="CS78" s="177">
        <v>0</v>
      </c>
      <c r="CT78" s="177">
        <v>0</v>
      </c>
      <c r="CU78" s="177">
        <v>0</v>
      </c>
      <c r="CV78" s="177">
        <v>0</v>
      </c>
      <c r="CW78" s="177">
        <v>0</v>
      </c>
      <c r="CX78" s="177">
        <v>0</v>
      </c>
      <c r="CY78" s="177">
        <v>0</v>
      </c>
      <c r="CZ78" s="177">
        <v>0</v>
      </c>
      <c r="DA78" s="177">
        <v>0</v>
      </c>
      <c r="DB78" s="177">
        <v>0</v>
      </c>
      <c r="DC78" s="177">
        <v>0</v>
      </c>
      <c r="DE78" s="24">
        <f>COUNTBLANK(H78:DC78)</f>
        <v>0</v>
      </c>
      <c r="DF78" s="24">
        <f t="shared" si="21"/>
        <v>4</v>
      </c>
      <c r="DG78">
        <f t="shared" ref="DG78:DG89" si="47">IF(ISNUMBER(E78),E78*100,0)</f>
        <v>21</v>
      </c>
      <c r="DH78">
        <v>0</v>
      </c>
    </row>
    <row r="79" spans="1:113" ht="15" customHeight="1">
      <c r="A79" s="68">
        <v>57</v>
      </c>
      <c r="B79" s="160" t="str">
        <f>$B$77&amp;"2."</f>
        <v>E.3.2.</v>
      </c>
      <c r="C79" s="174" t="s">
        <v>159</v>
      </c>
      <c r="D79" s="181"/>
      <c r="E79" s="176">
        <v>0.21</v>
      </c>
      <c r="F79" s="171">
        <f>H79+NPV(FD,I79:INDEX(I79:DC79,PAL))</f>
        <v>0</v>
      </c>
      <c r="G79" s="171">
        <f>SUMIF($H$5:$DC$5,"&lt;="&amp;PAL,$H79:$DC79)</f>
        <v>0</v>
      </c>
      <c r="H79" s="177">
        <v>0</v>
      </c>
      <c r="I79" s="177">
        <v>0</v>
      </c>
      <c r="J79" s="177">
        <v>0</v>
      </c>
      <c r="K79" s="177">
        <v>0</v>
      </c>
      <c r="L79" s="177">
        <v>0</v>
      </c>
      <c r="M79" s="177">
        <v>0</v>
      </c>
      <c r="N79" s="177">
        <v>0</v>
      </c>
      <c r="O79" s="177">
        <v>0</v>
      </c>
      <c r="P79" s="177">
        <v>0</v>
      </c>
      <c r="Q79" s="177">
        <v>0</v>
      </c>
      <c r="R79" s="177">
        <v>0</v>
      </c>
      <c r="S79" s="177">
        <v>0</v>
      </c>
      <c r="T79" s="177">
        <v>0</v>
      </c>
      <c r="U79" s="177">
        <v>0</v>
      </c>
      <c r="V79" s="177">
        <v>0</v>
      </c>
      <c r="W79" s="177">
        <v>0</v>
      </c>
      <c r="X79" s="177">
        <v>0</v>
      </c>
      <c r="Y79" s="177">
        <v>0</v>
      </c>
      <c r="Z79" s="177">
        <v>0</v>
      </c>
      <c r="AA79" s="177">
        <v>0</v>
      </c>
      <c r="AB79" s="177">
        <v>0</v>
      </c>
      <c r="AC79" s="177">
        <v>0</v>
      </c>
      <c r="AD79" s="177">
        <v>0</v>
      </c>
      <c r="AE79" s="177">
        <v>0</v>
      </c>
      <c r="AF79" s="177">
        <v>0</v>
      </c>
      <c r="AG79" s="177">
        <v>0</v>
      </c>
      <c r="AH79" s="177">
        <v>0</v>
      </c>
      <c r="AI79" s="177">
        <v>0</v>
      </c>
      <c r="AJ79" s="177">
        <v>0</v>
      </c>
      <c r="AK79" s="177">
        <v>0</v>
      </c>
      <c r="AL79" s="177">
        <v>0</v>
      </c>
      <c r="AM79" s="177">
        <v>0</v>
      </c>
      <c r="AN79" s="177">
        <v>0</v>
      </c>
      <c r="AO79" s="177">
        <v>0</v>
      </c>
      <c r="AP79" s="177">
        <v>0</v>
      </c>
      <c r="AQ79" s="177">
        <v>0</v>
      </c>
      <c r="AR79" s="177">
        <v>0</v>
      </c>
      <c r="AS79" s="177">
        <v>0</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7">
        <v>0</v>
      </c>
      <c r="BI79" s="177">
        <v>0</v>
      </c>
      <c r="BJ79" s="177">
        <v>0</v>
      </c>
      <c r="BK79" s="177">
        <v>0</v>
      </c>
      <c r="BL79" s="177">
        <v>0</v>
      </c>
      <c r="BM79" s="177">
        <v>0</v>
      </c>
      <c r="BN79" s="177">
        <v>0</v>
      </c>
      <c r="BO79" s="177">
        <v>0</v>
      </c>
      <c r="BP79" s="177">
        <v>0</v>
      </c>
      <c r="BQ79" s="177">
        <v>0</v>
      </c>
      <c r="BR79" s="177">
        <v>0</v>
      </c>
      <c r="BS79" s="177">
        <v>0</v>
      </c>
      <c r="BT79" s="177">
        <v>0</v>
      </c>
      <c r="BU79" s="177">
        <v>0</v>
      </c>
      <c r="BV79" s="177">
        <v>0</v>
      </c>
      <c r="BW79" s="177">
        <v>0</v>
      </c>
      <c r="BX79" s="177">
        <v>0</v>
      </c>
      <c r="BY79" s="177">
        <v>0</v>
      </c>
      <c r="BZ79" s="177">
        <v>0</v>
      </c>
      <c r="CA79" s="177">
        <v>0</v>
      </c>
      <c r="CB79" s="177">
        <v>0</v>
      </c>
      <c r="CC79" s="177">
        <v>0</v>
      </c>
      <c r="CD79" s="177">
        <v>0</v>
      </c>
      <c r="CE79" s="177">
        <v>0</v>
      </c>
      <c r="CF79" s="177">
        <v>0</v>
      </c>
      <c r="CG79" s="177">
        <v>0</v>
      </c>
      <c r="CH79" s="177">
        <v>0</v>
      </c>
      <c r="CI79" s="177">
        <v>0</v>
      </c>
      <c r="CJ79" s="177">
        <v>0</v>
      </c>
      <c r="CK79" s="177">
        <v>0</v>
      </c>
      <c r="CL79" s="177">
        <v>0</v>
      </c>
      <c r="CM79" s="177">
        <v>0</v>
      </c>
      <c r="CN79" s="177">
        <v>0</v>
      </c>
      <c r="CO79" s="177">
        <v>0</v>
      </c>
      <c r="CP79" s="177">
        <v>0</v>
      </c>
      <c r="CQ79" s="177">
        <v>0</v>
      </c>
      <c r="CR79" s="177">
        <v>0</v>
      </c>
      <c r="CS79" s="177">
        <v>0</v>
      </c>
      <c r="CT79" s="177">
        <v>0</v>
      </c>
      <c r="CU79" s="177">
        <v>0</v>
      </c>
      <c r="CV79" s="177">
        <v>0</v>
      </c>
      <c r="CW79" s="177">
        <v>0</v>
      </c>
      <c r="CX79" s="177">
        <v>0</v>
      </c>
      <c r="CY79" s="177">
        <v>0</v>
      </c>
      <c r="CZ79" s="177">
        <v>0</v>
      </c>
      <c r="DA79" s="177">
        <v>0</v>
      </c>
      <c r="DB79" s="177">
        <v>0</v>
      </c>
      <c r="DC79" s="177">
        <v>0</v>
      </c>
      <c r="DE79" s="24">
        <f t="shared" ref="DE79:DE89" si="48">COUNTBLANK(H79:DC79)</f>
        <v>0</v>
      </c>
      <c r="DF79" s="24">
        <f t="shared" si="21"/>
        <v>0</v>
      </c>
      <c r="DG79">
        <f t="shared" si="47"/>
        <v>21</v>
      </c>
      <c r="DH79">
        <v>0</v>
      </c>
    </row>
    <row r="80" spans="1:113" ht="15" customHeight="1">
      <c r="A80" s="68">
        <v>58</v>
      </c>
      <c r="B80" s="160" t="str">
        <f>$B$77&amp;"3."</f>
        <v>E.3.3.</v>
      </c>
      <c r="C80" s="174" t="s">
        <v>159</v>
      </c>
      <c r="D80" s="181"/>
      <c r="E80" s="176">
        <v>0.21</v>
      </c>
      <c r="F80" s="171">
        <f>H80+NPV(FD,I80:INDEX(I80:DC80,PAL))</f>
        <v>0</v>
      </c>
      <c r="G80" s="171">
        <f>SUMIF($H$5:$DC$5,"&lt;="&amp;PAL,$H80:$DC80)</f>
        <v>0</v>
      </c>
      <c r="H80" s="177">
        <v>0</v>
      </c>
      <c r="I80" s="177">
        <v>0</v>
      </c>
      <c r="J80" s="177">
        <v>0</v>
      </c>
      <c r="K80" s="177">
        <v>0</v>
      </c>
      <c r="L80" s="177">
        <v>0</v>
      </c>
      <c r="M80" s="177">
        <v>0</v>
      </c>
      <c r="N80" s="177">
        <v>0</v>
      </c>
      <c r="O80" s="177">
        <v>0</v>
      </c>
      <c r="P80" s="177">
        <v>0</v>
      </c>
      <c r="Q80" s="177">
        <v>0</v>
      </c>
      <c r="R80" s="177">
        <v>0</v>
      </c>
      <c r="S80" s="177">
        <v>0</v>
      </c>
      <c r="T80" s="177">
        <v>0</v>
      </c>
      <c r="U80" s="177">
        <v>0</v>
      </c>
      <c r="V80" s="177">
        <v>0</v>
      </c>
      <c r="W80" s="177">
        <v>0</v>
      </c>
      <c r="X80" s="177">
        <v>0</v>
      </c>
      <c r="Y80" s="177">
        <v>0</v>
      </c>
      <c r="Z80" s="177">
        <v>0</v>
      </c>
      <c r="AA80" s="177">
        <v>0</v>
      </c>
      <c r="AB80" s="177">
        <v>0</v>
      </c>
      <c r="AC80" s="177">
        <v>0</v>
      </c>
      <c r="AD80" s="177">
        <v>0</v>
      </c>
      <c r="AE80" s="177">
        <v>0</v>
      </c>
      <c r="AF80" s="177">
        <v>0</v>
      </c>
      <c r="AG80" s="177">
        <v>0</v>
      </c>
      <c r="AH80" s="177">
        <v>0</v>
      </c>
      <c r="AI80" s="177">
        <v>0</v>
      </c>
      <c r="AJ80" s="177">
        <v>0</v>
      </c>
      <c r="AK80" s="177">
        <v>0</v>
      </c>
      <c r="AL80" s="177">
        <v>0</v>
      </c>
      <c r="AM80" s="177">
        <v>0</v>
      </c>
      <c r="AN80" s="177">
        <v>0</v>
      </c>
      <c r="AO80" s="177">
        <v>0</v>
      </c>
      <c r="AP80" s="177">
        <v>0</v>
      </c>
      <c r="AQ80" s="177">
        <v>0</v>
      </c>
      <c r="AR80" s="177">
        <v>0</v>
      </c>
      <c r="AS80" s="177">
        <v>0</v>
      </c>
      <c r="AT80" s="177">
        <v>0</v>
      </c>
      <c r="AU80" s="177">
        <v>0</v>
      </c>
      <c r="AV80" s="177">
        <v>0</v>
      </c>
      <c r="AW80" s="177">
        <v>0</v>
      </c>
      <c r="AX80" s="177">
        <v>0</v>
      </c>
      <c r="AY80" s="177">
        <v>0</v>
      </c>
      <c r="AZ80" s="177">
        <v>0</v>
      </c>
      <c r="BA80" s="177">
        <v>0</v>
      </c>
      <c r="BB80" s="177">
        <v>0</v>
      </c>
      <c r="BC80" s="177">
        <v>0</v>
      </c>
      <c r="BD80" s="177">
        <v>0</v>
      </c>
      <c r="BE80" s="177">
        <v>0</v>
      </c>
      <c r="BF80" s="177">
        <v>0</v>
      </c>
      <c r="BG80" s="177">
        <v>0</v>
      </c>
      <c r="BH80" s="177">
        <v>0</v>
      </c>
      <c r="BI80" s="177">
        <v>0</v>
      </c>
      <c r="BJ80" s="177">
        <v>0</v>
      </c>
      <c r="BK80" s="177">
        <v>0</v>
      </c>
      <c r="BL80" s="177">
        <v>0</v>
      </c>
      <c r="BM80" s="177">
        <v>0</v>
      </c>
      <c r="BN80" s="177">
        <v>0</v>
      </c>
      <c r="BO80" s="177">
        <v>0</v>
      </c>
      <c r="BP80" s="177">
        <v>0</v>
      </c>
      <c r="BQ80" s="177">
        <v>0</v>
      </c>
      <c r="BR80" s="177">
        <v>0</v>
      </c>
      <c r="BS80" s="177">
        <v>0</v>
      </c>
      <c r="BT80" s="177">
        <v>0</v>
      </c>
      <c r="BU80" s="177">
        <v>0</v>
      </c>
      <c r="BV80" s="177">
        <v>0</v>
      </c>
      <c r="BW80" s="177">
        <v>0</v>
      </c>
      <c r="BX80" s="177">
        <v>0</v>
      </c>
      <c r="BY80" s="177">
        <v>0</v>
      </c>
      <c r="BZ80" s="177">
        <v>0</v>
      </c>
      <c r="CA80" s="177">
        <v>0</v>
      </c>
      <c r="CB80" s="177">
        <v>0</v>
      </c>
      <c r="CC80" s="177">
        <v>0</v>
      </c>
      <c r="CD80" s="177">
        <v>0</v>
      </c>
      <c r="CE80" s="177">
        <v>0</v>
      </c>
      <c r="CF80" s="177">
        <v>0</v>
      </c>
      <c r="CG80" s="177">
        <v>0</v>
      </c>
      <c r="CH80" s="177">
        <v>0</v>
      </c>
      <c r="CI80" s="177">
        <v>0</v>
      </c>
      <c r="CJ80" s="177">
        <v>0</v>
      </c>
      <c r="CK80" s="177">
        <v>0</v>
      </c>
      <c r="CL80" s="177">
        <v>0</v>
      </c>
      <c r="CM80" s="177">
        <v>0</v>
      </c>
      <c r="CN80" s="177">
        <v>0</v>
      </c>
      <c r="CO80" s="177">
        <v>0</v>
      </c>
      <c r="CP80" s="177">
        <v>0</v>
      </c>
      <c r="CQ80" s="177">
        <v>0</v>
      </c>
      <c r="CR80" s="177">
        <v>0</v>
      </c>
      <c r="CS80" s="177">
        <v>0</v>
      </c>
      <c r="CT80" s="177">
        <v>0</v>
      </c>
      <c r="CU80" s="177">
        <v>0</v>
      </c>
      <c r="CV80" s="177">
        <v>0</v>
      </c>
      <c r="CW80" s="177">
        <v>0</v>
      </c>
      <c r="CX80" s="177">
        <v>0</v>
      </c>
      <c r="CY80" s="177">
        <v>0</v>
      </c>
      <c r="CZ80" s="177">
        <v>0</v>
      </c>
      <c r="DA80" s="177">
        <v>0</v>
      </c>
      <c r="DB80" s="177">
        <v>0</v>
      </c>
      <c r="DC80" s="177">
        <v>0</v>
      </c>
      <c r="DE80" s="24">
        <f t="shared" si="48"/>
        <v>0</v>
      </c>
      <c r="DF80" s="24">
        <f t="shared" si="21"/>
        <v>0</v>
      </c>
      <c r="DG80">
        <f t="shared" si="47"/>
        <v>21</v>
      </c>
      <c r="DH80">
        <v>0</v>
      </c>
    </row>
    <row r="81" spans="1:113" ht="15" customHeight="1">
      <c r="A81" s="68">
        <v>59</v>
      </c>
      <c r="B81" s="160" t="str">
        <f>$B$77&amp;"4."</f>
        <v>E.3.4.</v>
      </c>
      <c r="C81" s="174" t="s">
        <v>159</v>
      </c>
      <c r="D81" s="181"/>
      <c r="E81" s="176">
        <v>0.21</v>
      </c>
      <c r="F81" s="171">
        <f>H81+NPV(FD,I81:INDEX(I81:DC81,PAL))</f>
        <v>0</v>
      </c>
      <c r="G81" s="171">
        <f>SUMIF($H$5:$DC$5,"&lt;="&amp;PAL,$H81:$DC81)</f>
        <v>0</v>
      </c>
      <c r="H81" s="177">
        <v>0</v>
      </c>
      <c r="I81" s="177">
        <v>0</v>
      </c>
      <c r="J81" s="177">
        <v>0</v>
      </c>
      <c r="K81" s="177">
        <v>0</v>
      </c>
      <c r="L81" s="177">
        <v>0</v>
      </c>
      <c r="M81" s="177">
        <v>0</v>
      </c>
      <c r="N81" s="177">
        <v>0</v>
      </c>
      <c r="O81" s="177">
        <v>0</v>
      </c>
      <c r="P81" s="177">
        <v>0</v>
      </c>
      <c r="Q81" s="177">
        <v>0</v>
      </c>
      <c r="R81" s="177">
        <v>0</v>
      </c>
      <c r="S81" s="177">
        <v>0</v>
      </c>
      <c r="T81" s="177">
        <v>0</v>
      </c>
      <c r="U81" s="177">
        <v>0</v>
      </c>
      <c r="V81" s="177">
        <v>0</v>
      </c>
      <c r="W81" s="177">
        <v>0</v>
      </c>
      <c r="X81" s="177">
        <v>0</v>
      </c>
      <c r="Y81" s="177">
        <v>0</v>
      </c>
      <c r="Z81" s="177">
        <v>0</v>
      </c>
      <c r="AA81" s="177">
        <v>0</v>
      </c>
      <c r="AB81" s="177">
        <v>0</v>
      </c>
      <c r="AC81" s="177">
        <v>0</v>
      </c>
      <c r="AD81" s="177">
        <v>0</v>
      </c>
      <c r="AE81" s="177">
        <v>0</v>
      </c>
      <c r="AF81" s="177">
        <v>0</v>
      </c>
      <c r="AG81" s="177">
        <v>0</v>
      </c>
      <c r="AH81" s="177">
        <v>0</v>
      </c>
      <c r="AI81" s="177">
        <v>0</v>
      </c>
      <c r="AJ81" s="177">
        <v>0</v>
      </c>
      <c r="AK81" s="177">
        <v>0</v>
      </c>
      <c r="AL81" s="177">
        <v>0</v>
      </c>
      <c r="AM81" s="177">
        <v>0</v>
      </c>
      <c r="AN81" s="177">
        <v>0</v>
      </c>
      <c r="AO81" s="177">
        <v>0</v>
      </c>
      <c r="AP81" s="177">
        <v>0</v>
      </c>
      <c r="AQ81" s="177">
        <v>0</v>
      </c>
      <c r="AR81" s="177">
        <v>0</v>
      </c>
      <c r="AS81" s="177">
        <v>0</v>
      </c>
      <c r="AT81" s="177">
        <v>0</v>
      </c>
      <c r="AU81" s="177">
        <v>0</v>
      </c>
      <c r="AV81" s="177">
        <v>0</v>
      </c>
      <c r="AW81" s="177">
        <v>0</v>
      </c>
      <c r="AX81" s="177">
        <v>0</v>
      </c>
      <c r="AY81" s="177">
        <v>0</v>
      </c>
      <c r="AZ81" s="177">
        <v>0</v>
      </c>
      <c r="BA81" s="177">
        <v>0</v>
      </c>
      <c r="BB81" s="177">
        <v>0</v>
      </c>
      <c r="BC81" s="177">
        <v>0</v>
      </c>
      <c r="BD81" s="177">
        <v>0</v>
      </c>
      <c r="BE81" s="177">
        <v>0</v>
      </c>
      <c r="BF81" s="177">
        <v>0</v>
      </c>
      <c r="BG81" s="177">
        <v>0</v>
      </c>
      <c r="BH81" s="177">
        <v>0</v>
      </c>
      <c r="BI81" s="177">
        <v>0</v>
      </c>
      <c r="BJ81" s="177">
        <v>0</v>
      </c>
      <c r="BK81" s="177">
        <v>0</v>
      </c>
      <c r="BL81" s="177">
        <v>0</v>
      </c>
      <c r="BM81" s="177">
        <v>0</v>
      </c>
      <c r="BN81" s="177">
        <v>0</v>
      </c>
      <c r="BO81" s="177">
        <v>0</v>
      </c>
      <c r="BP81" s="177">
        <v>0</v>
      </c>
      <c r="BQ81" s="177">
        <v>0</v>
      </c>
      <c r="BR81" s="177">
        <v>0</v>
      </c>
      <c r="BS81" s="177">
        <v>0</v>
      </c>
      <c r="BT81" s="177">
        <v>0</v>
      </c>
      <c r="BU81" s="177">
        <v>0</v>
      </c>
      <c r="BV81" s="177">
        <v>0</v>
      </c>
      <c r="BW81" s="177">
        <v>0</v>
      </c>
      <c r="BX81" s="177">
        <v>0</v>
      </c>
      <c r="BY81" s="177">
        <v>0</v>
      </c>
      <c r="BZ81" s="177">
        <v>0</v>
      </c>
      <c r="CA81" s="177">
        <v>0</v>
      </c>
      <c r="CB81" s="177">
        <v>0</v>
      </c>
      <c r="CC81" s="177">
        <v>0</v>
      </c>
      <c r="CD81" s="177">
        <v>0</v>
      </c>
      <c r="CE81" s="177">
        <v>0</v>
      </c>
      <c r="CF81" s="177">
        <v>0</v>
      </c>
      <c r="CG81" s="177">
        <v>0</v>
      </c>
      <c r="CH81" s="177">
        <v>0</v>
      </c>
      <c r="CI81" s="177">
        <v>0</v>
      </c>
      <c r="CJ81" s="177">
        <v>0</v>
      </c>
      <c r="CK81" s="177">
        <v>0</v>
      </c>
      <c r="CL81" s="177">
        <v>0</v>
      </c>
      <c r="CM81" s="177">
        <v>0</v>
      </c>
      <c r="CN81" s="177">
        <v>0</v>
      </c>
      <c r="CO81" s="177">
        <v>0</v>
      </c>
      <c r="CP81" s="177">
        <v>0</v>
      </c>
      <c r="CQ81" s="177">
        <v>0</v>
      </c>
      <c r="CR81" s="177">
        <v>0</v>
      </c>
      <c r="CS81" s="177">
        <v>0</v>
      </c>
      <c r="CT81" s="177">
        <v>0</v>
      </c>
      <c r="CU81" s="177">
        <v>0</v>
      </c>
      <c r="CV81" s="177">
        <v>0</v>
      </c>
      <c r="CW81" s="177">
        <v>0</v>
      </c>
      <c r="CX81" s="177">
        <v>0</v>
      </c>
      <c r="CY81" s="177">
        <v>0</v>
      </c>
      <c r="CZ81" s="177">
        <v>0</v>
      </c>
      <c r="DA81" s="177">
        <v>0</v>
      </c>
      <c r="DB81" s="177">
        <v>0</v>
      </c>
      <c r="DC81" s="177">
        <v>0</v>
      </c>
      <c r="DE81" s="24">
        <f t="shared" si="48"/>
        <v>0</v>
      </c>
      <c r="DF81" s="24">
        <f t="shared" si="21"/>
        <v>0</v>
      </c>
      <c r="DG81">
        <f t="shared" si="47"/>
        <v>21</v>
      </c>
      <c r="DH81">
        <v>0</v>
      </c>
    </row>
    <row r="82" spans="1:113" ht="15" customHeight="1">
      <c r="A82" s="68">
        <v>60</v>
      </c>
      <c r="B82" s="160" t="str">
        <f>$B$77&amp;"5."</f>
        <v>E.3.5.</v>
      </c>
      <c r="C82" s="174" t="s">
        <v>159</v>
      </c>
      <c r="D82" s="181"/>
      <c r="E82" s="176">
        <v>0.21</v>
      </c>
      <c r="F82" s="171">
        <f>H82+NPV(FD,I82:INDEX(I82:DC82,PAL))</f>
        <v>0</v>
      </c>
      <c r="G82" s="171">
        <f>SUMIF($H$5:$DC$5,"&lt;="&amp;PAL,$H82:$DC82)</f>
        <v>0</v>
      </c>
      <c r="H82" s="177">
        <v>0</v>
      </c>
      <c r="I82" s="177">
        <v>0</v>
      </c>
      <c r="J82" s="177">
        <v>0</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c r="AK82" s="177">
        <v>0</v>
      </c>
      <c r="AL82" s="177">
        <v>0</v>
      </c>
      <c r="AM82" s="177">
        <v>0</v>
      </c>
      <c r="AN82" s="177">
        <v>0</v>
      </c>
      <c r="AO82" s="177">
        <v>0</v>
      </c>
      <c r="AP82" s="177">
        <v>0</v>
      </c>
      <c r="AQ82" s="177">
        <v>0</v>
      </c>
      <c r="AR82" s="177">
        <v>0</v>
      </c>
      <c r="AS82" s="177">
        <v>0</v>
      </c>
      <c r="AT82" s="177">
        <v>0</v>
      </c>
      <c r="AU82" s="177">
        <v>0</v>
      </c>
      <c r="AV82" s="177">
        <v>0</v>
      </c>
      <c r="AW82" s="177">
        <v>0</v>
      </c>
      <c r="AX82" s="177">
        <v>0</v>
      </c>
      <c r="AY82" s="177">
        <v>0</v>
      </c>
      <c r="AZ82" s="177">
        <v>0</v>
      </c>
      <c r="BA82" s="177">
        <v>0</v>
      </c>
      <c r="BB82" s="177">
        <v>0</v>
      </c>
      <c r="BC82" s="177">
        <v>0</v>
      </c>
      <c r="BD82" s="177">
        <v>0</v>
      </c>
      <c r="BE82" s="177">
        <v>0</v>
      </c>
      <c r="BF82" s="177">
        <v>0</v>
      </c>
      <c r="BG82" s="177">
        <v>0</v>
      </c>
      <c r="BH82" s="177">
        <v>0</v>
      </c>
      <c r="BI82" s="177">
        <v>0</v>
      </c>
      <c r="BJ82" s="177">
        <v>0</v>
      </c>
      <c r="BK82" s="177">
        <v>0</v>
      </c>
      <c r="BL82" s="177">
        <v>0</v>
      </c>
      <c r="BM82" s="177">
        <v>0</v>
      </c>
      <c r="BN82" s="177">
        <v>0</v>
      </c>
      <c r="BO82" s="177">
        <v>0</v>
      </c>
      <c r="BP82" s="177">
        <v>0</v>
      </c>
      <c r="BQ82" s="177">
        <v>0</v>
      </c>
      <c r="BR82" s="177">
        <v>0</v>
      </c>
      <c r="BS82" s="177">
        <v>0</v>
      </c>
      <c r="BT82" s="177">
        <v>0</v>
      </c>
      <c r="BU82" s="177">
        <v>0</v>
      </c>
      <c r="BV82" s="177">
        <v>0</v>
      </c>
      <c r="BW82" s="177">
        <v>0</v>
      </c>
      <c r="BX82" s="177">
        <v>0</v>
      </c>
      <c r="BY82" s="177">
        <v>0</v>
      </c>
      <c r="BZ82" s="177">
        <v>0</v>
      </c>
      <c r="CA82" s="177">
        <v>0</v>
      </c>
      <c r="CB82" s="177">
        <v>0</v>
      </c>
      <c r="CC82" s="177">
        <v>0</v>
      </c>
      <c r="CD82" s="177">
        <v>0</v>
      </c>
      <c r="CE82" s="177">
        <v>0</v>
      </c>
      <c r="CF82" s="177">
        <v>0</v>
      </c>
      <c r="CG82" s="177">
        <v>0</v>
      </c>
      <c r="CH82" s="177">
        <v>0</v>
      </c>
      <c r="CI82" s="177">
        <v>0</v>
      </c>
      <c r="CJ82" s="177">
        <v>0</v>
      </c>
      <c r="CK82" s="177">
        <v>0</v>
      </c>
      <c r="CL82" s="177">
        <v>0</v>
      </c>
      <c r="CM82" s="177">
        <v>0</v>
      </c>
      <c r="CN82" s="177">
        <v>0</v>
      </c>
      <c r="CO82" s="177">
        <v>0</v>
      </c>
      <c r="CP82" s="177">
        <v>0</v>
      </c>
      <c r="CQ82" s="177">
        <v>0</v>
      </c>
      <c r="CR82" s="177">
        <v>0</v>
      </c>
      <c r="CS82" s="177">
        <v>0</v>
      </c>
      <c r="CT82" s="177">
        <v>0</v>
      </c>
      <c r="CU82" s="177">
        <v>0</v>
      </c>
      <c r="CV82" s="177">
        <v>0</v>
      </c>
      <c r="CW82" s="177">
        <v>0</v>
      </c>
      <c r="CX82" s="177">
        <v>0</v>
      </c>
      <c r="CY82" s="177">
        <v>0</v>
      </c>
      <c r="CZ82" s="177">
        <v>0</v>
      </c>
      <c r="DA82" s="177">
        <v>0</v>
      </c>
      <c r="DB82" s="177">
        <v>0</v>
      </c>
      <c r="DC82" s="177">
        <v>0</v>
      </c>
      <c r="DE82" s="24">
        <f t="shared" si="48"/>
        <v>0</v>
      </c>
      <c r="DF82" s="24">
        <f t="shared" si="21"/>
        <v>0</v>
      </c>
      <c r="DG82">
        <f t="shared" si="47"/>
        <v>21</v>
      </c>
      <c r="DH82">
        <v>0</v>
      </c>
    </row>
    <row r="83" spans="1:113" ht="15" customHeight="1">
      <c r="A83" s="68">
        <v>61</v>
      </c>
      <c r="B83" s="160" t="str">
        <f>$B$77&amp;"6."</f>
        <v>E.3.6.</v>
      </c>
      <c r="C83" s="174" t="s">
        <v>159</v>
      </c>
      <c r="D83" s="181"/>
      <c r="E83" s="176">
        <v>0.21</v>
      </c>
      <c r="F83" s="171">
        <f>H83+NPV(FD,I83:INDEX(I83:DC83,PAL))</f>
        <v>0</v>
      </c>
      <c r="G83" s="171">
        <f>SUMIF($H$5:$DC$5,"&lt;="&amp;PAL,$H83:$DC83)</f>
        <v>0</v>
      </c>
      <c r="H83" s="177">
        <v>0</v>
      </c>
      <c r="I83" s="177">
        <v>0</v>
      </c>
      <c r="J83" s="177">
        <v>0</v>
      </c>
      <c r="K83" s="177">
        <v>0</v>
      </c>
      <c r="L83" s="177">
        <v>0</v>
      </c>
      <c r="M83" s="177">
        <v>0</v>
      </c>
      <c r="N83" s="177">
        <v>0</v>
      </c>
      <c r="O83" s="177">
        <v>0</v>
      </c>
      <c r="P83" s="177">
        <v>0</v>
      </c>
      <c r="Q83" s="177">
        <v>0</v>
      </c>
      <c r="R83" s="177">
        <v>0</v>
      </c>
      <c r="S83" s="177">
        <v>0</v>
      </c>
      <c r="T83" s="177">
        <v>0</v>
      </c>
      <c r="U83" s="177">
        <v>0</v>
      </c>
      <c r="V83" s="177">
        <v>0</v>
      </c>
      <c r="W83" s="177">
        <v>0</v>
      </c>
      <c r="X83" s="177">
        <v>0</v>
      </c>
      <c r="Y83" s="177">
        <v>0</v>
      </c>
      <c r="Z83" s="177">
        <v>0</v>
      </c>
      <c r="AA83" s="177">
        <v>0</v>
      </c>
      <c r="AB83" s="177">
        <v>0</v>
      </c>
      <c r="AC83" s="177">
        <v>0</v>
      </c>
      <c r="AD83" s="177">
        <v>0</v>
      </c>
      <c r="AE83" s="177">
        <v>0</v>
      </c>
      <c r="AF83" s="177">
        <v>0</v>
      </c>
      <c r="AG83" s="177">
        <v>0</v>
      </c>
      <c r="AH83" s="177">
        <v>0</v>
      </c>
      <c r="AI83" s="177">
        <v>0</v>
      </c>
      <c r="AJ83" s="177">
        <v>0</v>
      </c>
      <c r="AK83" s="177">
        <v>0</v>
      </c>
      <c r="AL83" s="177">
        <v>0</v>
      </c>
      <c r="AM83" s="177">
        <v>0</v>
      </c>
      <c r="AN83" s="177">
        <v>0</v>
      </c>
      <c r="AO83" s="177">
        <v>0</v>
      </c>
      <c r="AP83" s="177">
        <v>0</v>
      </c>
      <c r="AQ83" s="177">
        <v>0</v>
      </c>
      <c r="AR83" s="177">
        <v>0</v>
      </c>
      <c r="AS83" s="177">
        <v>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7">
        <v>0</v>
      </c>
      <c r="BI83" s="177">
        <v>0</v>
      </c>
      <c r="BJ83" s="177">
        <v>0</v>
      </c>
      <c r="BK83" s="177">
        <v>0</v>
      </c>
      <c r="BL83" s="177">
        <v>0</v>
      </c>
      <c r="BM83" s="177">
        <v>0</v>
      </c>
      <c r="BN83" s="177">
        <v>0</v>
      </c>
      <c r="BO83" s="177">
        <v>0</v>
      </c>
      <c r="BP83" s="177">
        <v>0</v>
      </c>
      <c r="BQ83" s="177">
        <v>0</v>
      </c>
      <c r="BR83" s="177">
        <v>0</v>
      </c>
      <c r="BS83" s="177">
        <v>0</v>
      </c>
      <c r="BT83" s="177">
        <v>0</v>
      </c>
      <c r="BU83" s="177">
        <v>0</v>
      </c>
      <c r="BV83" s="177">
        <v>0</v>
      </c>
      <c r="BW83" s="177">
        <v>0</v>
      </c>
      <c r="BX83" s="177">
        <v>0</v>
      </c>
      <c r="BY83" s="177">
        <v>0</v>
      </c>
      <c r="BZ83" s="177">
        <v>0</v>
      </c>
      <c r="CA83" s="177">
        <v>0</v>
      </c>
      <c r="CB83" s="177">
        <v>0</v>
      </c>
      <c r="CC83" s="177">
        <v>0</v>
      </c>
      <c r="CD83" s="177">
        <v>0</v>
      </c>
      <c r="CE83" s="177">
        <v>0</v>
      </c>
      <c r="CF83" s="177">
        <v>0</v>
      </c>
      <c r="CG83" s="177">
        <v>0</v>
      </c>
      <c r="CH83" s="177">
        <v>0</v>
      </c>
      <c r="CI83" s="177">
        <v>0</v>
      </c>
      <c r="CJ83" s="177">
        <v>0</v>
      </c>
      <c r="CK83" s="177">
        <v>0</v>
      </c>
      <c r="CL83" s="177">
        <v>0</v>
      </c>
      <c r="CM83" s="177">
        <v>0</v>
      </c>
      <c r="CN83" s="177">
        <v>0</v>
      </c>
      <c r="CO83" s="177">
        <v>0</v>
      </c>
      <c r="CP83" s="177">
        <v>0</v>
      </c>
      <c r="CQ83" s="177">
        <v>0</v>
      </c>
      <c r="CR83" s="177">
        <v>0</v>
      </c>
      <c r="CS83" s="177">
        <v>0</v>
      </c>
      <c r="CT83" s="177">
        <v>0</v>
      </c>
      <c r="CU83" s="177">
        <v>0</v>
      </c>
      <c r="CV83" s="177">
        <v>0</v>
      </c>
      <c r="CW83" s="177">
        <v>0</v>
      </c>
      <c r="CX83" s="177">
        <v>0</v>
      </c>
      <c r="CY83" s="177">
        <v>0</v>
      </c>
      <c r="CZ83" s="177">
        <v>0</v>
      </c>
      <c r="DA83" s="177">
        <v>0</v>
      </c>
      <c r="DB83" s="177">
        <v>0</v>
      </c>
      <c r="DC83" s="177">
        <v>0</v>
      </c>
      <c r="DE83" s="24">
        <f t="shared" si="48"/>
        <v>0</v>
      </c>
      <c r="DF83" s="24">
        <f t="shared" si="21"/>
        <v>0</v>
      </c>
      <c r="DG83">
        <f t="shared" si="47"/>
        <v>21</v>
      </c>
      <c r="DH83">
        <v>0</v>
      </c>
    </row>
    <row r="84" spans="1:113" ht="15" customHeight="1">
      <c r="A84" s="68">
        <v>62</v>
      </c>
      <c r="B84" s="160" t="str">
        <f>$B$77&amp;"7."</f>
        <v>E.3.7.</v>
      </c>
      <c r="C84" s="174" t="s">
        <v>159</v>
      </c>
      <c r="D84" s="181"/>
      <c r="E84" s="176">
        <v>0.21</v>
      </c>
      <c r="F84" s="171">
        <f>H84+NPV(FD,I84:INDEX(I84:DC84,PAL))</f>
        <v>0</v>
      </c>
      <c r="G84" s="171">
        <f>SUMIF($H$5:$DC$5,"&lt;="&amp;PAL,$H84:$DC84)</f>
        <v>0</v>
      </c>
      <c r="H84" s="177">
        <v>0</v>
      </c>
      <c r="I84" s="177">
        <v>0</v>
      </c>
      <c r="J84" s="177">
        <v>0</v>
      </c>
      <c r="K84" s="177">
        <v>0</v>
      </c>
      <c r="L84" s="177">
        <v>0</v>
      </c>
      <c r="M84" s="177">
        <v>0</v>
      </c>
      <c r="N84" s="177">
        <v>0</v>
      </c>
      <c r="O84" s="177">
        <v>0</v>
      </c>
      <c r="P84" s="177">
        <v>0</v>
      </c>
      <c r="Q84" s="177">
        <v>0</v>
      </c>
      <c r="R84" s="177">
        <v>0</v>
      </c>
      <c r="S84" s="177">
        <v>0</v>
      </c>
      <c r="T84" s="177">
        <v>0</v>
      </c>
      <c r="U84" s="177">
        <v>0</v>
      </c>
      <c r="V84" s="177">
        <v>0</v>
      </c>
      <c r="W84" s="177">
        <v>0</v>
      </c>
      <c r="X84" s="177">
        <v>0</v>
      </c>
      <c r="Y84" s="177">
        <v>0</v>
      </c>
      <c r="Z84" s="177">
        <v>0</v>
      </c>
      <c r="AA84" s="177">
        <v>0</v>
      </c>
      <c r="AB84" s="177">
        <v>0</v>
      </c>
      <c r="AC84" s="177">
        <v>0</v>
      </c>
      <c r="AD84" s="177">
        <v>0</v>
      </c>
      <c r="AE84" s="177">
        <v>0</v>
      </c>
      <c r="AF84" s="177">
        <v>0</v>
      </c>
      <c r="AG84" s="177">
        <v>0</v>
      </c>
      <c r="AH84" s="177">
        <v>0</v>
      </c>
      <c r="AI84" s="177">
        <v>0</v>
      </c>
      <c r="AJ84" s="177">
        <v>0</v>
      </c>
      <c r="AK84" s="177">
        <v>0</v>
      </c>
      <c r="AL84" s="177">
        <v>0</v>
      </c>
      <c r="AM84" s="177">
        <v>0</v>
      </c>
      <c r="AN84" s="177">
        <v>0</v>
      </c>
      <c r="AO84" s="177">
        <v>0</v>
      </c>
      <c r="AP84" s="177">
        <v>0</v>
      </c>
      <c r="AQ84" s="177">
        <v>0</v>
      </c>
      <c r="AR84" s="177">
        <v>0</v>
      </c>
      <c r="AS84" s="177">
        <v>0</v>
      </c>
      <c r="AT84" s="177">
        <v>0</v>
      </c>
      <c r="AU84" s="177">
        <v>0</v>
      </c>
      <c r="AV84" s="177">
        <v>0</v>
      </c>
      <c r="AW84" s="177">
        <v>0</v>
      </c>
      <c r="AX84" s="177">
        <v>0</v>
      </c>
      <c r="AY84" s="177">
        <v>0</v>
      </c>
      <c r="AZ84" s="177">
        <v>0</v>
      </c>
      <c r="BA84" s="177">
        <v>0</v>
      </c>
      <c r="BB84" s="177">
        <v>0</v>
      </c>
      <c r="BC84" s="177">
        <v>0</v>
      </c>
      <c r="BD84" s="177">
        <v>0</v>
      </c>
      <c r="BE84" s="177">
        <v>0</v>
      </c>
      <c r="BF84" s="177">
        <v>0</v>
      </c>
      <c r="BG84" s="177">
        <v>0</v>
      </c>
      <c r="BH84" s="177">
        <v>0</v>
      </c>
      <c r="BI84" s="177">
        <v>0</v>
      </c>
      <c r="BJ84" s="177">
        <v>0</v>
      </c>
      <c r="BK84" s="177">
        <v>0</v>
      </c>
      <c r="BL84" s="177">
        <v>0</v>
      </c>
      <c r="BM84" s="177">
        <v>0</v>
      </c>
      <c r="BN84" s="177">
        <v>0</v>
      </c>
      <c r="BO84" s="177">
        <v>0</v>
      </c>
      <c r="BP84" s="177">
        <v>0</v>
      </c>
      <c r="BQ84" s="177">
        <v>0</v>
      </c>
      <c r="BR84" s="177">
        <v>0</v>
      </c>
      <c r="BS84" s="177">
        <v>0</v>
      </c>
      <c r="BT84" s="177">
        <v>0</v>
      </c>
      <c r="BU84" s="177">
        <v>0</v>
      </c>
      <c r="BV84" s="177">
        <v>0</v>
      </c>
      <c r="BW84" s="177">
        <v>0</v>
      </c>
      <c r="BX84" s="177">
        <v>0</v>
      </c>
      <c r="BY84" s="177">
        <v>0</v>
      </c>
      <c r="BZ84" s="177">
        <v>0</v>
      </c>
      <c r="CA84" s="177">
        <v>0</v>
      </c>
      <c r="CB84" s="177">
        <v>0</v>
      </c>
      <c r="CC84" s="177">
        <v>0</v>
      </c>
      <c r="CD84" s="177">
        <v>0</v>
      </c>
      <c r="CE84" s="177">
        <v>0</v>
      </c>
      <c r="CF84" s="177">
        <v>0</v>
      </c>
      <c r="CG84" s="177">
        <v>0</v>
      </c>
      <c r="CH84" s="177">
        <v>0</v>
      </c>
      <c r="CI84" s="177">
        <v>0</v>
      </c>
      <c r="CJ84" s="177">
        <v>0</v>
      </c>
      <c r="CK84" s="177">
        <v>0</v>
      </c>
      <c r="CL84" s="177">
        <v>0</v>
      </c>
      <c r="CM84" s="177">
        <v>0</v>
      </c>
      <c r="CN84" s="177">
        <v>0</v>
      </c>
      <c r="CO84" s="177">
        <v>0</v>
      </c>
      <c r="CP84" s="177">
        <v>0</v>
      </c>
      <c r="CQ84" s="177">
        <v>0</v>
      </c>
      <c r="CR84" s="177">
        <v>0</v>
      </c>
      <c r="CS84" s="177">
        <v>0</v>
      </c>
      <c r="CT84" s="177">
        <v>0</v>
      </c>
      <c r="CU84" s="177">
        <v>0</v>
      </c>
      <c r="CV84" s="177">
        <v>0</v>
      </c>
      <c r="CW84" s="177">
        <v>0</v>
      </c>
      <c r="CX84" s="177">
        <v>0</v>
      </c>
      <c r="CY84" s="177">
        <v>0</v>
      </c>
      <c r="CZ84" s="177">
        <v>0</v>
      </c>
      <c r="DA84" s="177">
        <v>0</v>
      </c>
      <c r="DB84" s="177">
        <v>0</v>
      </c>
      <c r="DC84" s="177">
        <v>0</v>
      </c>
      <c r="DE84" s="24">
        <f t="shared" si="48"/>
        <v>0</v>
      </c>
      <c r="DF84" s="24">
        <f t="shared" si="21"/>
        <v>0</v>
      </c>
      <c r="DG84">
        <f t="shared" si="47"/>
        <v>21</v>
      </c>
      <c r="DH84">
        <v>0</v>
      </c>
    </row>
    <row r="85" spans="1:113" ht="15" customHeight="1">
      <c r="A85" s="68">
        <v>63</v>
      </c>
      <c r="B85" s="160" t="str">
        <f>$B$77&amp;"8."</f>
        <v>E.3.8.</v>
      </c>
      <c r="C85" s="174" t="s">
        <v>159</v>
      </c>
      <c r="D85" s="181"/>
      <c r="E85" s="176">
        <v>0.21</v>
      </c>
      <c r="F85" s="171">
        <f>H85+NPV(FD,I85:INDEX(I85:DC85,PAL))</f>
        <v>0</v>
      </c>
      <c r="G85" s="171">
        <f>SUMIF($H$5:$DC$5,"&lt;="&amp;PAL,$H85:$DC85)</f>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c r="AG85" s="177">
        <v>0</v>
      </c>
      <c r="AH85" s="177">
        <v>0</v>
      </c>
      <c r="AI85" s="177">
        <v>0</v>
      </c>
      <c r="AJ85" s="177">
        <v>0</v>
      </c>
      <c r="AK85" s="177">
        <v>0</v>
      </c>
      <c r="AL85" s="177">
        <v>0</v>
      </c>
      <c r="AM85" s="177">
        <v>0</v>
      </c>
      <c r="AN85" s="177">
        <v>0</v>
      </c>
      <c r="AO85" s="177">
        <v>0</v>
      </c>
      <c r="AP85" s="177">
        <v>0</v>
      </c>
      <c r="AQ85" s="177">
        <v>0</v>
      </c>
      <c r="AR85" s="177">
        <v>0</v>
      </c>
      <c r="AS85" s="177">
        <v>0</v>
      </c>
      <c r="AT85" s="177">
        <v>0</v>
      </c>
      <c r="AU85" s="177">
        <v>0</v>
      </c>
      <c r="AV85" s="177">
        <v>0</v>
      </c>
      <c r="AW85" s="177">
        <v>0</v>
      </c>
      <c r="AX85" s="177">
        <v>0</v>
      </c>
      <c r="AY85" s="177">
        <v>0</v>
      </c>
      <c r="AZ85" s="177">
        <v>0</v>
      </c>
      <c r="BA85" s="177">
        <v>0</v>
      </c>
      <c r="BB85" s="177">
        <v>0</v>
      </c>
      <c r="BC85" s="177">
        <v>0</v>
      </c>
      <c r="BD85" s="177">
        <v>0</v>
      </c>
      <c r="BE85" s="177">
        <v>0</v>
      </c>
      <c r="BF85" s="177">
        <v>0</v>
      </c>
      <c r="BG85" s="177">
        <v>0</v>
      </c>
      <c r="BH85" s="177">
        <v>0</v>
      </c>
      <c r="BI85" s="177">
        <v>0</v>
      </c>
      <c r="BJ85" s="177">
        <v>0</v>
      </c>
      <c r="BK85" s="177">
        <v>0</v>
      </c>
      <c r="BL85" s="177">
        <v>0</v>
      </c>
      <c r="BM85" s="177">
        <v>0</v>
      </c>
      <c r="BN85" s="177">
        <v>0</v>
      </c>
      <c r="BO85" s="177">
        <v>0</v>
      </c>
      <c r="BP85" s="177">
        <v>0</v>
      </c>
      <c r="BQ85" s="177">
        <v>0</v>
      </c>
      <c r="BR85" s="177">
        <v>0</v>
      </c>
      <c r="BS85" s="177">
        <v>0</v>
      </c>
      <c r="BT85" s="177">
        <v>0</v>
      </c>
      <c r="BU85" s="177">
        <v>0</v>
      </c>
      <c r="BV85" s="177">
        <v>0</v>
      </c>
      <c r="BW85" s="177">
        <v>0</v>
      </c>
      <c r="BX85" s="177">
        <v>0</v>
      </c>
      <c r="BY85" s="177">
        <v>0</v>
      </c>
      <c r="BZ85" s="177">
        <v>0</v>
      </c>
      <c r="CA85" s="177">
        <v>0</v>
      </c>
      <c r="CB85" s="177">
        <v>0</v>
      </c>
      <c r="CC85" s="177">
        <v>0</v>
      </c>
      <c r="CD85" s="177">
        <v>0</v>
      </c>
      <c r="CE85" s="177">
        <v>0</v>
      </c>
      <c r="CF85" s="177">
        <v>0</v>
      </c>
      <c r="CG85" s="177">
        <v>0</v>
      </c>
      <c r="CH85" s="177">
        <v>0</v>
      </c>
      <c r="CI85" s="177">
        <v>0</v>
      </c>
      <c r="CJ85" s="177">
        <v>0</v>
      </c>
      <c r="CK85" s="177">
        <v>0</v>
      </c>
      <c r="CL85" s="177">
        <v>0</v>
      </c>
      <c r="CM85" s="177">
        <v>0</v>
      </c>
      <c r="CN85" s="177">
        <v>0</v>
      </c>
      <c r="CO85" s="177">
        <v>0</v>
      </c>
      <c r="CP85" s="177">
        <v>0</v>
      </c>
      <c r="CQ85" s="177">
        <v>0</v>
      </c>
      <c r="CR85" s="177">
        <v>0</v>
      </c>
      <c r="CS85" s="177">
        <v>0</v>
      </c>
      <c r="CT85" s="177">
        <v>0</v>
      </c>
      <c r="CU85" s="177">
        <v>0</v>
      </c>
      <c r="CV85" s="177">
        <v>0</v>
      </c>
      <c r="CW85" s="177">
        <v>0</v>
      </c>
      <c r="CX85" s="177">
        <v>0</v>
      </c>
      <c r="CY85" s="177">
        <v>0</v>
      </c>
      <c r="CZ85" s="177">
        <v>0</v>
      </c>
      <c r="DA85" s="177">
        <v>0</v>
      </c>
      <c r="DB85" s="177">
        <v>0</v>
      </c>
      <c r="DC85" s="177">
        <v>0</v>
      </c>
      <c r="DE85" s="24">
        <f t="shared" si="48"/>
        <v>0</v>
      </c>
      <c r="DF85" s="24">
        <f t="shared" si="21"/>
        <v>0</v>
      </c>
      <c r="DG85">
        <f t="shared" si="47"/>
        <v>21</v>
      </c>
      <c r="DH85">
        <v>0</v>
      </c>
    </row>
    <row r="86" spans="1:113" ht="14.4">
      <c r="A86" s="68"/>
      <c r="B86" s="160" t="str">
        <f>$B$77&amp;"9."</f>
        <v>E.3.9.</v>
      </c>
      <c r="C86" s="298" t="s">
        <v>482</v>
      </c>
      <c r="D86" s="181"/>
      <c r="E86" s="176">
        <v>0.21</v>
      </c>
      <c r="F86" s="171">
        <f>H86+NPV(FD,I86:INDEX(I86:DC86,PAL))</f>
        <v>0</v>
      </c>
      <c r="G86" s="171">
        <f>SUMIF($H$5:$DC$5,"&lt;="&amp;PAL,$H86:$DC86)</f>
        <v>0</v>
      </c>
      <c r="H86" s="177">
        <v>0</v>
      </c>
      <c r="I86" s="177">
        <v>0</v>
      </c>
      <c r="J86" s="177">
        <v>0</v>
      </c>
      <c r="K86" s="177">
        <v>0</v>
      </c>
      <c r="L86" s="177">
        <v>0</v>
      </c>
      <c r="M86" s="177">
        <v>0</v>
      </c>
      <c r="N86" s="177">
        <v>0</v>
      </c>
      <c r="O86" s="177">
        <v>0</v>
      </c>
      <c r="P86" s="177">
        <v>0</v>
      </c>
      <c r="Q86" s="177">
        <v>0</v>
      </c>
      <c r="R86" s="177">
        <v>0</v>
      </c>
      <c r="S86" s="177">
        <v>0</v>
      </c>
      <c r="T86" s="177">
        <v>0</v>
      </c>
      <c r="U86" s="177">
        <v>0</v>
      </c>
      <c r="V86" s="177">
        <v>0</v>
      </c>
      <c r="W86" s="177">
        <v>0</v>
      </c>
      <c r="X86" s="177">
        <v>0</v>
      </c>
      <c r="Y86" s="177">
        <v>0</v>
      </c>
      <c r="Z86" s="177">
        <v>0</v>
      </c>
      <c r="AA86" s="177">
        <v>0</v>
      </c>
      <c r="AB86" s="177">
        <v>0</v>
      </c>
      <c r="AC86" s="177">
        <v>0</v>
      </c>
      <c r="AD86" s="177">
        <v>0</v>
      </c>
      <c r="AE86" s="177">
        <v>0</v>
      </c>
      <c r="AF86" s="177">
        <v>0</v>
      </c>
      <c r="AG86" s="177">
        <v>0</v>
      </c>
      <c r="AH86" s="177">
        <v>0</v>
      </c>
      <c r="AI86" s="177">
        <v>0</v>
      </c>
      <c r="AJ86" s="177">
        <v>0</v>
      </c>
      <c r="AK86" s="177">
        <v>0</v>
      </c>
      <c r="AL86" s="177">
        <v>0</v>
      </c>
      <c r="AM86" s="177">
        <v>0</v>
      </c>
      <c r="AN86" s="177">
        <v>0</v>
      </c>
      <c r="AO86" s="177">
        <v>0</v>
      </c>
      <c r="AP86" s="177">
        <v>0</v>
      </c>
      <c r="AQ86" s="177">
        <v>0</v>
      </c>
      <c r="AR86" s="177">
        <v>0</v>
      </c>
      <c r="AS86" s="177">
        <v>0</v>
      </c>
      <c r="AT86" s="177">
        <v>0</v>
      </c>
      <c r="AU86" s="177">
        <v>0</v>
      </c>
      <c r="AV86" s="177">
        <v>0</v>
      </c>
      <c r="AW86" s="177">
        <v>0</v>
      </c>
      <c r="AX86" s="177">
        <v>0</v>
      </c>
      <c r="AY86" s="177">
        <v>0</v>
      </c>
      <c r="AZ86" s="177">
        <v>0</v>
      </c>
      <c r="BA86" s="177">
        <v>0</v>
      </c>
      <c r="BB86" s="177">
        <v>0</v>
      </c>
      <c r="BC86" s="177">
        <v>0</v>
      </c>
      <c r="BD86" s="177">
        <v>0</v>
      </c>
      <c r="BE86" s="177">
        <v>0</v>
      </c>
      <c r="BF86" s="177">
        <v>0</v>
      </c>
      <c r="BG86" s="177">
        <v>0</v>
      </c>
      <c r="BH86" s="177">
        <v>0</v>
      </c>
      <c r="BI86" s="177">
        <v>0</v>
      </c>
      <c r="BJ86" s="177">
        <v>0</v>
      </c>
      <c r="BK86" s="177">
        <v>0</v>
      </c>
      <c r="BL86" s="177">
        <v>0</v>
      </c>
      <c r="BM86" s="177">
        <v>0</v>
      </c>
      <c r="BN86" s="177">
        <v>0</v>
      </c>
      <c r="BO86" s="177">
        <v>0</v>
      </c>
      <c r="BP86" s="177">
        <v>0</v>
      </c>
      <c r="BQ86" s="177">
        <v>0</v>
      </c>
      <c r="BR86" s="177">
        <v>0</v>
      </c>
      <c r="BS86" s="177">
        <v>0</v>
      </c>
      <c r="BT86" s="177">
        <v>0</v>
      </c>
      <c r="BU86" s="177">
        <v>0</v>
      </c>
      <c r="BV86" s="177">
        <v>0</v>
      </c>
      <c r="BW86" s="177">
        <v>0</v>
      </c>
      <c r="BX86" s="177">
        <v>0</v>
      </c>
      <c r="BY86" s="177">
        <v>0</v>
      </c>
      <c r="BZ86" s="177">
        <v>0</v>
      </c>
      <c r="CA86" s="177">
        <v>0</v>
      </c>
      <c r="CB86" s="177">
        <v>0</v>
      </c>
      <c r="CC86" s="177">
        <v>0</v>
      </c>
      <c r="CD86" s="177">
        <v>0</v>
      </c>
      <c r="CE86" s="177">
        <v>0</v>
      </c>
      <c r="CF86" s="177">
        <v>0</v>
      </c>
      <c r="CG86" s="177">
        <v>0</v>
      </c>
      <c r="CH86" s="177">
        <v>0</v>
      </c>
      <c r="CI86" s="177">
        <v>0</v>
      </c>
      <c r="CJ86" s="177">
        <v>0</v>
      </c>
      <c r="CK86" s="177">
        <v>0</v>
      </c>
      <c r="CL86" s="177">
        <v>0</v>
      </c>
      <c r="CM86" s="177">
        <v>0</v>
      </c>
      <c r="CN86" s="177">
        <v>0</v>
      </c>
      <c r="CO86" s="177">
        <v>0</v>
      </c>
      <c r="CP86" s="177">
        <v>0</v>
      </c>
      <c r="CQ86" s="177">
        <v>0</v>
      </c>
      <c r="CR86" s="177">
        <v>0</v>
      </c>
      <c r="CS86" s="177">
        <v>0</v>
      </c>
      <c r="CT86" s="177">
        <v>0</v>
      </c>
      <c r="CU86" s="177">
        <v>0</v>
      </c>
      <c r="CV86" s="177">
        <v>0</v>
      </c>
      <c r="CW86" s="177">
        <v>0</v>
      </c>
      <c r="CX86" s="177">
        <v>0</v>
      </c>
      <c r="CY86" s="177">
        <v>0</v>
      </c>
      <c r="CZ86" s="177">
        <v>0</v>
      </c>
      <c r="DA86" s="177">
        <v>0</v>
      </c>
      <c r="DB86" s="177">
        <v>0</v>
      </c>
      <c r="DC86" s="177">
        <v>0</v>
      </c>
      <c r="DE86" s="24">
        <f t="shared" ref="DE86:DE87" si="49">COUNTBLANK(H86:DC86)</f>
        <v>0</v>
      </c>
      <c r="DF86" s="24">
        <f t="shared" si="21"/>
        <v>0</v>
      </c>
      <c r="DG86">
        <f t="shared" si="47"/>
        <v>21</v>
      </c>
      <c r="DH86">
        <v>0</v>
      </c>
      <c r="DI86">
        <v>1</v>
      </c>
    </row>
    <row r="87" spans="1:113" ht="14.4">
      <c r="A87" s="68"/>
      <c r="B87" s="160" t="str">
        <f>$B$77&amp;"10."</f>
        <v>E.3.10.</v>
      </c>
      <c r="C87" s="298" t="s">
        <v>483</v>
      </c>
      <c r="D87" s="181"/>
      <c r="E87" s="176">
        <v>0.21</v>
      </c>
      <c r="F87" s="171">
        <f>H87+NPV(FD,I87:INDEX(I87:DC87,PAL))</f>
        <v>0</v>
      </c>
      <c r="G87" s="171">
        <f>SUMIF($H$5:$DC$5,"&lt;="&amp;PAL,$H87:$DC87)</f>
        <v>0</v>
      </c>
      <c r="H87" s="179">
        <v>0</v>
      </c>
      <c r="I87" s="179">
        <v>0</v>
      </c>
      <c r="J87" s="179">
        <v>0</v>
      </c>
      <c r="K87" s="179">
        <v>0</v>
      </c>
      <c r="L87" s="179">
        <v>0</v>
      </c>
      <c r="M87" s="179">
        <v>0</v>
      </c>
      <c r="N87" s="179">
        <v>0</v>
      </c>
      <c r="O87" s="179">
        <v>0</v>
      </c>
      <c r="P87" s="179">
        <v>0</v>
      </c>
      <c r="Q87" s="179">
        <v>0</v>
      </c>
      <c r="R87" s="179">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E87" s="24">
        <f t="shared" si="49"/>
        <v>0</v>
      </c>
      <c r="DF87" s="24">
        <f t="shared" si="21"/>
        <v>0</v>
      </c>
      <c r="DG87">
        <f t="shared" si="47"/>
        <v>21</v>
      </c>
      <c r="DH87">
        <v>0</v>
      </c>
      <c r="DI87">
        <v>1</v>
      </c>
    </row>
    <row r="88" spans="1:113" ht="14.4">
      <c r="A88" s="68">
        <v>64</v>
      </c>
      <c r="B88" s="160" t="str">
        <f>$B$77&amp;"11."</f>
        <v>E.3.11.</v>
      </c>
      <c r="C88" s="298" t="s">
        <v>552</v>
      </c>
      <c r="D88" s="160"/>
      <c r="E88" s="176">
        <v>0.21</v>
      </c>
      <c r="F88" s="171">
        <f>H88+NPV(FD,I88:INDEX(I88:DC88,PAL))</f>
        <v>0</v>
      </c>
      <c r="G88" s="171">
        <f>SUMIF($H$5:$DC$5,"&lt;="&amp;PAL,$H88:$DC88)</f>
        <v>0</v>
      </c>
      <c r="H88" s="179">
        <v>0</v>
      </c>
      <c r="I88" s="179">
        <v>0</v>
      </c>
      <c r="J88" s="179">
        <v>0</v>
      </c>
      <c r="K88" s="179">
        <v>0</v>
      </c>
      <c r="L88" s="179">
        <v>0</v>
      </c>
      <c r="M88" s="179">
        <v>0</v>
      </c>
      <c r="N88" s="179">
        <v>0</v>
      </c>
      <c r="O88" s="179">
        <v>0</v>
      </c>
      <c r="P88" s="179">
        <v>0</v>
      </c>
      <c r="Q88" s="179">
        <v>0</v>
      </c>
      <c r="R88" s="179">
        <v>0</v>
      </c>
      <c r="S88" s="180">
        <v>0</v>
      </c>
      <c r="T88" s="180">
        <v>0</v>
      </c>
      <c r="U88" s="180">
        <v>0</v>
      </c>
      <c r="V88" s="180">
        <v>0</v>
      </c>
      <c r="W88" s="180">
        <v>0</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c r="DA88" s="180">
        <v>0</v>
      </c>
      <c r="DB88" s="180">
        <v>0</v>
      </c>
      <c r="DC88" s="180">
        <v>0</v>
      </c>
      <c r="DE88" s="24">
        <f t="shared" si="48"/>
        <v>0</v>
      </c>
      <c r="DF88" s="24">
        <f t="shared" si="21"/>
        <v>0</v>
      </c>
      <c r="DG88">
        <f t="shared" si="47"/>
        <v>21</v>
      </c>
      <c r="DH88">
        <v>0</v>
      </c>
    </row>
    <row r="89" spans="1:113" ht="15" customHeight="1">
      <c r="A89" s="68">
        <v>65</v>
      </c>
      <c r="B89" s="160" t="str">
        <f>$B$77&amp;"L."</f>
        <v>E.3.L.</v>
      </c>
      <c r="C89" s="178" t="s">
        <v>161</v>
      </c>
      <c r="D89" s="160"/>
      <c r="E89" s="176">
        <v>0.21</v>
      </c>
      <c r="F89" s="171">
        <f>H89+NPV(FD,I89:INDEX(I89:DC89,PAL))</f>
        <v>0</v>
      </c>
      <c r="G89" s="171">
        <f>SUMIF($H$5:$DC$5,"&lt;="&amp;PAL,$H89:$DC89)</f>
        <v>0</v>
      </c>
      <c r="H89" s="179">
        <v>0</v>
      </c>
      <c r="I89" s="179">
        <v>0</v>
      </c>
      <c r="J89" s="179">
        <v>0</v>
      </c>
      <c r="K89" s="179">
        <v>0</v>
      </c>
      <c r="L89" s="179">
        <v>0</v>
      </c>
      <c r="M89" s="179">
        <v>0</v>
      </c>
      <c r="N89" s="179">
        <v>0</v>
      </c>
      <c r="O89" s="179">
        <v>0</v>
      </c>
      <c r="P89" s="179">
        <v>0</v>
      </c>
      <c r="Q89" s="179">
        <v>0</v>
      </c>
      <c r="R89" s="179">
        <v>0</v>
      </c>
      <c r="S89" s="179">
        <v>0</v>
      </c>
      <c r="T89" s="179">
        <v>0</v>
      </c>
      <c r="U89" s="179">
        <v>0</v>
      </c>
      <c r="V89" s="179">
        <v>0</v>
      </c>
      <c r="W89" s="179">
        <v>0</v>
      </c>
      <c r="X89" s="179">
        <v>0</v>
      </c>
      <c r="Y89" s="179">
        <v>0</v>
      </c>
      <c r="Z89" s="179">
        <v>0</v>
      </c>
      <c r="AA89" s="179">
        <v>0</v>
      </c>
      <c r="AB89" s="179">
        <v>0</v>
      </c>
      <c r="AC89" s="179">
        <v>0</v>
      </c>
      <c r="AD89" s="179">
        <v>0</v>
      </c>
      <c r="AE89" s="179">
        <v>0</v>
      </c>
      <c r="AF89" s="179">
        <v>0</v>
      </c>
      <c r="AG89" s="179">
        <v>0</v>
      </c>
      <c r="AH89" s="179">
        <v>0</v>
      </c>
      <c r="AI89" s="179">
        <v>0</v>
      </c>
      <c r="AJ89" s="180">
        <v>0</v>
      </c>
      <c r="AK89" s="179">
        <v>0</v>
      </c>
      <c r="AL89" s="180">
        <v>0</v>
      </c>
      <c r="AM89" s="179">
        <v>0</v>
      </c>
      <c r="AN89" s="179">
        <v>0</v>
      </c>
      <c r="AO89" s="179">
        <v>0</v>
      </c>
      <c r="AP89" s="179">
        <v>0</v>
      </c>
      <c r="AQ89" s="180">
        <v>0</v>
      </c>
      <c r="AR89" s="179">
        <v>0</v>
      </c>
      <c r="AS89" s="179">
        <v>0</v>
      </c>
      <c r="AT89" s="179">
        <v>0</v>
      </c>
      <c r="AU89" s="179">
        <v>0</v>
      </c>
      <c r="AV89" s="179">
        <v>0</v>
      </c>
      <c r="AW89" s="179">
        <v>0</v>
      </c>
      <c r="AX89" s="179">
        <v>0</v>
      </c>
      <c r="AY89" s="179">
        <v>0</v>
      </c>
      <c r="AZ89" s="179">
        <v>0</v>
      </c>
      <c r="BA89" s="179">
        <v>0</v>
      </c>
      <c r="BB89" s="179">
        <v>0</v>
      </c>
      <c r="BC89" s="179">
        <v>0</v>
      </c>
      <c r="BD89" s="179">
        <v>0</v>
      </c>
      <c r="BE89" s="179">
        <v>0</v>
      </c>
      <c r="BF89" s="179">
        <v>0</v>
      </c>
      <c r="BG89" s="179">
        <v>0</v>
      </c>
      <c r="BH89" s="179">
        <v>0</v>
      </c>
      <c r="BI89" s="179">
        <v>0</v>
      </c>
      <c r="BJ89" s="179">
        <v>0</v>
      </c>
      <c r="BK89" s="179">
        <v>0</v>
      </c>
      <c r="BL89" s="179">
        <v>0</v>
      </c>
      <c r="BM89" s="179">
        <v>0</v>
      </c>
      <c r="BN89" s="179">
        <v>0</v>
      </c>
      <c r="BO89" s="179">
        <v>0</v>
      </c>
      <c r="BP89" s="179">
        <v>0</v>
      </c>
      <c r="BQ89" s="179">
        <v>0</v>
      </c>
      <c r="BR89" s="179">
        <v>0</v>
      </c>
      <c r="BS89" s="179">
        <v>0</v>
      </c>
      <c r="BT89" s="179">
        <v>0</v>
      </c>
      <c r="BU89" s="179">
        <v>0</v>
      </c>
      <c r="BV89" s="179">
        <v>0</v>
      </c>
      <c r="BW89" s="179">
        <v>0</v>
      </c>
      <c r="BX89" s="179">
        <v>0</v>
      </c>
      <c r="BY89" s="179">
        <v>0</v>
      </c>
      <c r="BZ89" s="179">
        <v>0</v>
      </c>
      <c r="CA89" s="179">
        <v>0</v>
      </c>
      <c r="CB89" s="179">
        <v>0</v>
      </c>
      <c r="CC89" s="179">
        <v>0</v>
      </c>
      <c r="CD89" s="179">
        <v>0</v>
      </c>
      <c r="CE89" s="179">
        <v>0</v>
      </c>
      <c r="CF89" s="179">
        <v>0</v>
      </c>
      <c r="CG89" s="179">
        <v>0</v>
      </c>
      <c r="CH89" s="179">
        <v>0</v>
      </c>
      <c r="CI89" s="179">
        <v>0</v>
      </c>
      <c r="CJ89" s="179">
        <v>0</v>
      </c>
      <c r="CK89" s="179">
        <v>0</v>
      </c>
      <c r="CL89" s="179">
        <v>0</v>
      </c>
      <c r="CM89" s="179">
        <v>0</v>
      </c>
      <c r="CN89" s="179">
        <v>0</v>
      </c>
      <c r="CO89" s="179">
        <v>0</v>
      </c>
      <c r="CP89" s="179">
        <v>0</v>
      </c>
      <c r="CQ89" s="179">
        <v>0</v>
      </c>
      <c r="CR89" s="179">
        <v>0</v>
      </c>
      <c r="CS89" s="179">
        <v>0</v>
      </c>
      <c r="CT89" s="179">
        <v>0</v>
      </c>
      <c r="CU89" s="179">
        <v>0</v>
      </c>
      <c r="CV89" s="179">
        <v>0</v>
      </c>
      <c r="CW89" s="179">
        <v>0</v>
      </c>
      <c r="CX89" s="179">
        <v>0</v>
      </c>
      <c r="CY89" s="179">
        <v>0</v>
      </c>
      <c r="CZ89" s="179">
        <v>0</v>
      </c>
      <c r="DA89" s="179">
        <v>0</v>
      </c>
      <c r="DB89" s="179">
        <v>0</v>
      </c>
      <c r="DC89" s="180">
        <v>0</v>
      </c>
      <c r="DE89" s="24">
        <f t="shared" si="48"/>
        <v>0</v>
      </c>
      <c r="DF89" s="24">
        <f t="shared" ref="DF89:DF145" si="50">COUNTIF($H89:$DC89,"&lt;&gt;0")</f>
        <v>0</v>
      </c>
      <c r="DG89">
        <f t="shared" si="47"/>
        <v>21</v>
      </c>
      <c r="DH89">
        <f>DG89/(100+DG89)</f>
        <v>0.17355371900826447</v>
      </c>
    </row>
    <row r="90" spans="1:113" ht="14.4">
      <c r="A90" s="68">
        <v>66</v>
      </c>
      <c r="B90" s="19" t="s">
        <v>174</v>
      </c>
      <c r="C90" s="80" t="s">
        <v>175</v>
      </c>
      <c r="D90" s="2"/>
      <c r="E90" s="2"/>
      <c r="F90" s="173">
        <f>SUM(F91:F101)</f>
        <v>0</v>
      </c>
      <c r="G90" s="171">
        <f>SUMIF($H$5:$DC$5,"&lt;="&amp;PAL,$H90:$DC90)</f>
        <v>0</v>
      </c>
      <c r="H90" s="173">
        <f>SUM(H91:H101)</f>
        <v>0</v>
      </c>
      <c r="I90" s="173">
        <f t="shared" ref="I90:BT90" si="51">SUM(I91:I101)</f>
        <v>0</v>
      </c>
      <c r="J90" s="173">
        <f t="shared" si="51"/>
        <v>0</v>
      </c>
      <c r="K90" s="173">
        <f t="shared" si="51"/>
        <v>0</v>
      </c>
      <c r="L90" s="173">
        <f t="shared" si="51"/>
        <v>0</v>
      </c>
      <c r="M90" s="173">
        <f t="shared" si="51"/>
        <v>0</v>
      </c>
      <c r="N90" s="173">
        <f t="shared" si="51"/>
        <v>0</v>
      </c>
      <c r="O90" s="173">
        <f t="shared" si="51"/>
        <v>0</v>
      </c>
      <c r="P90" s="173">
        <f t="shared" si="51"/>
        <v>0</v>
      </c>
      <c r="Q90" s="173">
        <f t="shared" si="51"/>
        <v>0</v>
      </c>
      <c r="R90" s="173">
        <f t="shared" si="51"/>
        <v>0</v>
      </c>
      <c r="S90" s="173">
        <f t="shared" si="51"/>
        <v>0</v>
      </c>
      <c r="T90" s="173">
        <f t="shared" si="51"/>
        <v>0</v>
      </c>
      <c r="U90" s="173">
        <f t="shared" si="51"/>
        <v>0</v>
      </c>
      <c r="V90" s="173">
        <f t="shared" si="51"/>
        <v>0</v>
      </c>
      <c r="W90" s="173">
        <f t="shared" si="51"/>
        <v>0</v>
      </c>
      <c r="X90" s="173">
        <f t="shared" si="51"/>
        <v>0</v>
      </c>
      <c r="Y90" s="173">
        <f t="shared" si="51"/>
        <v>0</v>
      </c>
      <c r="Z90" s="173">
        <f t="shared" si="51"/>
        <v>0</v>
      </c>
      <c r="AA90" s="173">
        <f t="shared" si="51"/>
        <v>0</v>
      </c>
      <c r="AB90" s="173">
        <f t="shared" si="51"/>
        <v>0</v>
      </c>
      <c r="AC90" s="173">
        <f t="shared" si="51"/>
        <v>0</v>
      </c>
      <c r="AD90" s="173">
        <f t="shared" si="51"/>
        <v>0</v>
      </c>
      <c r="AE90" s="173">
        <f t="shared" si="51"/>
        <v>0</v>
      </c>
      <c r="AF90" s="173">
        <f t="shared" si="51"/>
        <v>0</v>
      </c>
      <c r="AG90" s="173">
        <f t="shared" si="51"/>
        <v>0</v>
      </c>
      <c r="AH90" s="173">
        <f t="shared" si="51"/>
        <v>0</v>
      </c>
      <c r="AI90" s="173">
        <f t="shared" si="51"/>
        <v>0</v>
      </c>
      <c r="AJ90" s="173">
        <f t="shared" si="51"/>
        <v>0</v>
      </c>
      <c r="AK90" s="173">
        <f t="shared" si="51"/>
        <v>0</v>
      </c>
      <c r="AL90" s="173">
        <f t="shared" si="51"/>
        <v>0</v>
      </c>
      <c r="AM90" s="173">
        <f t="shared" si="51"/>
        <v>0</v>
      </c>
      <c r="AN90" s="173">
        <f t="shared" si="51"/>
        <v>0</v>
      </c>
      <c r="AO90" s="173">
        <f t="shared" si="51"/>
        <v>0</v>
      </c>
      <c r="AP90" s="173">
        <f t="shared" si="51"/>
        <v>0</v>
      </c>
      <c r="AQ90" s="173">
        <f t="shared" si="51"/>
        <v>0</v>
      </c>
      <c r="AR90" s="173">
        <f t="shared" si="51"/>
        <v>0</v>
      </c>
      <c r="AS90" s="173">
        <f t="shared" si="51"/>
        <v>0</v>
      </c>
      <c r="AT90" s="173">
        <f t="shared" si="51"/>
        <v>0</v>
      </c>
      <c r="AU90" s="173">
        <f t="shared" si="51"/>
        <v>0</v>
      </c>
      <c r="AV90" s="173">
        <f t="shared" si="51"/>
        <v>0</v>
      </c>
      <c r="AW90" s="173">
        <f t="shared" si="51"/>
        <v>0</v>
      </c>
      <c r="AX90" s="173">
        <f t="shared" si="51"/>
        <v>0</v>
      </c>
      <c r="AY90" s="173">
        <f t="shared" si="51"/>
        <v>0</v>
      </c>
      <c r="AZ90" s="173">
        <f t="shared" si="51"/>
        <v>0</v>
      </c>
      <c r="BA90" s="173">
        <f t="shared" si="51"/>
        <v>0</v>
      </c>
      <c r="BB90" s="173">
        <f t="shared" si="51"/>
        <v>0</v>
      </c>
      <c r="BC90" s="173">
        <f t="shared" si="51"/>
        <v>0</v>
      </c>
      <c r="BD90" s="173">
        <f t="shared" si="51"/>
        <v>0</v>
      </c>
      <c r="BE90" s="173">
        <f t="shared" si="51"/>
        <v>0</v>
      </c>
      <c r="BF90" s="173">
        <f t="shared" si="51"/>
        <v>0</v>
      </c>
      <c r="BG90" s="173">
        <f t="shared" si="51"/>
        <v>0</v>
      </c>
      <c r="BH90" s="173">
        <f t="shared" si="51"/>
        <v>0</v>
      </c>
      <c r="BI90" s="173">
        <f t="shared" si="51"/>
        <v>0</v>
      </c>
      <c r="BJ90" s="173">
        <f t="shared" si="51"/>
        <v>0</v>
      </c>
      <c r="BK90" s="173">
        <f t="shared" si="51"/>
        <v>0</v>
      </c>
      <c r="BL90" s="173">
        <f t="shared" si="51"/>
        <v>0</v>
      </c>
      <c r="BM90" s="173">
        <f t="shared" si="51"/>
        <v>0</v>
      </c>
      <c r="BN90" s="173">
        <f t="shared" si="51"/>
        <v>0</v>
      </c>
      <c r="BO90" s="173">
        <f t="shared" si="51"/>
        <v>0</v>
      </c>
      <c r="BP90" s="173">
        <f t="shared" si="51"/>
        <v>0</v>
      </c>
      <c r="BQ90" s="173">
        <f t="shared" si="51"/>
        <v>0</v>
      </c>
      <c r="BR90" s="173">
        <f t="shared" si="51"/>
        <v>0</v>
      </c>
      <c r="BS90" s="173">
        <f t="shared" si="51"/>
        <v>0</v>
      </c>
      <c r="BT90" s="173">
        <f t="shared" si="51"/>
        <v>0</v>
      </c>
      <c r="BU90" s="173">
        <f t="shared" ref="BU90:DC90" si="52">SUM(BU91:BU101)</f>
        <v>0</v>
      </c>
      <c r="BV90" s="173">
        <f t="shared" si="52"/>
        <v>0</v>
      </c>
      <c r="BW90" s="173">
        <f t="shared" si="52"/>
        <v>0</v>
      </c>
      <c r="BX90" s="173">
        <f t="shared" si="52"/>
        <v>0</v>
      </c>
      <c r="BY90" s="173">
        <f t="shared" si="52"/>
        <v>0</v>
      </c>
      <c r="BZ90" s="173">
        <f t="shared" si="52"/>
        <v>0</v>
      </c>
      <c r="CA90" s="173">
        <f t="shared" si="52"/>
        <v>0</v>
      </c>
      <c r="CB90" s="173">
        <f t="shared" si="52"/>
        <v>0</v>
      </c>
      <c r="CC90" s="173">
        <f t="shared" si="52"/>
        <v>0</v>
      </c>
      <c r="CD90" s="173">
        <f t="shared" si="52"/>
        <v>0</v>
      </c>
      <c r="CE90" s="173">
        <f t="shared" si="52"/>
        <v>0</v>
      </c>
      <c r="CF90" s="173">
        <f t="shared" si="52"/>
        <v>0</v>
      </c>
      <c r="CG90" s="173">
        <f t="shared" si="52"/>
        <v>0</v>
      </c>
      <c r="CH90" s="173">
        <f t="shared" si="52"/>
        <v>0</v>
      </c>
      <c r="CI90" s="173">
        <f t="shared" si="52"/>
        <v>0</v>
      </c>
      <c r="CJ90" s="173">
        <f t="shared" si="52"/>
        <v>0</v>
      </c>
      <c r="CK90" s="173">
        <f t="shared" si="52"/>
        <v>0</v>
      </c>
      <c r="CL90" s="173">
        <f t="shared" si="52"/>
        <v>0</v>
      </c>
      <c r="CM90" s="173">
        <f t="shared" si="52"/>
        <v>0</v>
      </c>
      <c r="CN90" s="173">
        <f t="shared" si="52"/>
        <v>0</v>
      </c>
      <c r="CO90" s="173">
        <f t="shared" si="52"/>
        <v>0</v>
      </c>
      <c r="CP90" s="173">
        <f t="shared" si="52"/>
        <v>0</v>
      </c>
      <c r="CQ90" s="173">
        <f t="shared" si="52"/>
        <v>0</v>
      </c>
      <c r="CR90" s="173">
        <f t="shared" si="52"/>
        <v>0</v>
      </c>
      <c r="CS90" s="173">
        <f t="shared" si="52"/>
        <v>0</v>
      </c>
      <c r="CT90" s="173">
        <f t="shared" si="52"/>
        <v>0</v>
      </c>
      <c r="CU90" s="173">
        <f t="shared" si="52"/>
        <v>0</v>
      </c>
      <c r="CV90" s="173">
        <f t="shared" si="52"/>
        <v>0</v>
      </c>
      <c r="CW90" s="173">
        <f t="shared" si="52"/>
        <v>0</v>
      </c>
      <c r="CX90" s="173">
        <f t="shared" si="52"/>
        <v>0</v>
      </c>
      <c r="CY90" s="173">
        <f t="shared" si="52"/>
        <v>0</v>
      </c>
      <c r="CZ90" s="173">
        <f t="shared" si="52"/>
        <v>0</v>
      </c>
      <c r="DA90" s="173">
        <f t="shared" si="52"/>
        <v>0</v>
      </c>
      <c r="DB90" s="173">
        <f t="shared" si="52"/>
        <v>0</v>
      </c>
      <c r="DC90" s="173">
        <f t="shared" si="52"/>
        <v>0</v>
      </c>
      <c r="DE90" s="24"/>
      <c r="DF90" s="24">
        <f t="shared" si="50"/>
        <v>0</v>
      </c>
    </row>
    <row r="91" spans="1:113" ht="14.4">
      <c r="A91" s="68">
        <v>67</v>
      </c>
      <c r="B91" s="160" t="str">
        <f>$B$90&amp;"1."</f>
        <v>F.1.</v>
      </c>
      <c r="C91" s="174" t="s">
        <v>159</v>
      </c>
      <c r="D91" s="181"/>
      <c r="E91" s="176">
        <v>0.21</v>
      </c>
      <c r="F91" s="171">
        <f>H91+NPV(FD,I91:INDEX(I91:DC91,PAL))</f>
        <v>0</v>
      </c>
      <c r="G91" s="171">
        <f>SUMIF($H$5:$DC$5,"&lt;="&amp;PAL,$H91:$DC91)</f>
        <v>0</v>
      </c>
      <c r="H91" s="177">
        <v>0</v>
      </c>
      <c r="I91" s="177">
        <v>0</v>
      </c>
      <c r="J91" s="177">
        <v>0</v>
      </c>
      <c r="K91" s="177">
        <v>0</v>
      </c>
      <c r="L91" s="177">
        <v>0</v>
      </c>
      <c r="M91" s="177">
        <v>0</v>
      </c>
      <c r="N91" s="177">
        <v>0</v>
      </c>
      <c r="O91" s="177">
        <v>0</v>
      </c>
      <c r="P91" s="177">
        <v>0</v>
      </c>
      <c r="Q91" s="177">
        <v>0</v>
      </c>
      <c r="R91" s="177">
        <v>0</v>
      </c>
      <c r="S91" s="177">
        <v>0</v>
      </c>
      <c r="T91" s="177">
        <v>0</v>
      </c>
      <c r="U91" s="177">
        <v>0</v>
      </c>
      <c r="V91" s="177">
        <v>0</v>
      </c>
      <c r="W91" s="177">
        <v>0</v>
      </c>
      <c r="X91" s="177">
        <v>0</v>
      </c>
      <c r="Y91" s="177">
        <v>0</v>
      </c>
      <c r="Z91" s="177">
        <v>0</v>
      </c>
      <c r="AA91" s="177">
        <v>0</v>
      </c>
      <c r="AB91" s="177">
        <v>0</v>
      </c>
      <c r="AC91" s="177">
        <v>0</v>
      </c>
      <c r="AD91" s="177">
        <v>0</v>
      </c>
      <c r="AE91" s="177">
        <v>0</v>
      </c>
      <c r="AF91" s="177">
        <v>0</v>
      </c>
      <c r="AG91" s="177">
        <v>0</v>
      </c>
      <c r="AH91" s="177">
        <v>0</v>
      </c>
      <c r="AI91" s="177">
        <v>0</v>
      </c>
      <c r="AJ91" s="177">
        <v>0</v>
      </c>
      <c r="AK91" s="177">
        <v>0</v>
      </c>
      <c r="AL91" s="177">
        <v>0</v>
      </c>
      <c r="AM91" s="177">
        <v>0</v>
      </c>
      <c r="AN91" s="177">
        <v>0</v>
      </c>
      <c r="AO91" s="177">
        <v>0</v>
      </c>
      <c r="AP91" s="177">
        <v>0</v>
      </c>
      <c r="AQ91" s="177">
        <v>0</v>
      </c>
      <c r="AR91" s="177">
        <v>0</v>
      </c>
      <c r="AS91" s="177">
        <v>0</v>
      </c>
      <c r="AT91" s="177">
        <v>0</v>
      </c>
      <c r="AU91" s="177">
        <v>0</v>
      </c>
      <c r="AV91" s="177">
        <v>0</v>
      </c>
      <c r="AW91" s="177">
        <v>0</v>
      </c>
      <c r="AX91" s="177">
        <v>0</v>
      </c>
      <c r="AY91" s="177">
        <v>0</v>
      </c>
      <c r="AZ91" s="177">
        <v>0</v>
      </c>
      <c r="BA91" s="177">
        <v>0</v>
      </c>
      <c r="BB91" s="177">
        <v>0</v>
      </c>
      <c r="BC91" s="177">
        <v>0</v>
      </c>
      <c r="BD91" s="177">
        <v>0</v>
      </c>
      <c r="BE91" s="177">
        <v>0</v>
      </c>
      <c r="BF91" s="177">
        <v>0</v>
      </c>
      <c r="BG91" s="177">
        <v>0</v>
      </c>
      <c r="BH91" s="177">
        <v>0</v>
      </c>
      <c r="BI91" s="177">
        <v>0</v>
      </c>
      <c r="BJ91" s="177">
        <v>0</v>
      </c>
      <c r="BK91" s="177">
        <v>0</v>
      </c>
      <c r="BL91" s="177">
        <v>0</v>
      </c>
      <c r="BM91" s="177">
        <v>0</v>
      </c>
      <c r="BN91" s="177">
        <v>0</v>
      </c>
      <c r="BO91" s="177">
        <v>0</v>
      </c>
      <c r="BP91" s="177">
        <v>0</v>
      </c>
      <c r="BQ91" s="177">
        <v>0</v>
      </c>
      <c r="BR91" s="177">
        <v>0</v>
      </c>
      <c r="BS91" s="177">
        <v>0</v>
      </c>
      <c r="BT91" s="177">
        <v>0</v>
      </c>
      <c r="BU91" s="177">
        <v>0</v>
      </c>
      <c r="BV91" s="177">
        <v>0</v>
      </c>
      <c r="BW91" s="177">
        <v>0</v>
      </c>
      <c r="BX91" s="177">
        <v>0</v>
      </c>
      <c r="BY91" s="177">
        <v>0</v>
      </c>
      <c r="BZ91" s="177">
        <v>0</v>
      </c>
      <c r="CA91" s="177">
        <v>0</v>
      </c>
      <c r="CB91" s="177">
        <v>0</v>
      </c>
      <c r="CC91" s="177">
        <v>0</v>
      </c>
      <c r="CD91" s="177">
        <v>0</v>
      </c>
      <c r="CE91" s="177">
        <v>0</v>
      </c>
      <c r="CF91" s="177">
        <v>0</v>
      </c>
      <c r="CG91" s="177">
        <v>0</v>
      </c>
      <c r="CH91" s="177">
        <v>0</v>
      </c>
      <c r="CI91" s="177">
        <v>0</v>
      </c>
      <c r="CJ91" s="177">
        <v>0</v>
      </c>
      <c r="CK91" s="177">
        <v>0</v>
      </c>
      <c r="CL91" s="177">
        <v>0</v>
      </c>
      <c r="CM91" s="177">
        <v>0</v>
      </c>
      <c r="CN91" s="177">
        <v>0</v>
      </c>
      <c r="CO91" s="177">
        <v>0</v>
      </c>
      <c r="CP91" s="177">
        <v>0</v>
      </c>
      <c r="CQ91" s="177">
        <v>0</v>
      </c>
      <c r="CR91" s="177">
        <v>0</v>
      </c>
      <c r="CS91" s="177">
        <v>0</v>
      </c>
      <c r="CT91" s="177">
        <v>0</v>
      </c>
      <c r="CU91" s="177">
        <v>0</v>
      </c>
      <c r="CV91" s="177">
        <v>0</v>
      </c>
      <c r="CW91" s="177">
        <v>0</v>
      </c>
      <c r="CX91" s="177">
        <v>0</v>
      </c>
      <c r="CY91" s="177">
        <v>0</v>
      </c>
      <c r="CZ91" s="177">
        <v>0</v>
      </c>
      <c r="DA91" s="177">
        <v>0</v>
      </c>
      <c r="DB91" s="177">
        <v>0</v>
      </c>
      <c r="DC91" s="177">
        <v>0</v>
      </c>
      <c r="DE91" s="24">
        <f>COUNTBLANK(H91:DC91)</f>
        <v>0</v>
      </c>
      <c r="DF91" s="24">
        <f t="shared" si="50"/>
        <v>0</v>
      </c>
      <c r="DG91">
        <f t="shared" ref="DG91:DG102" si="53">IF(ISNUMBER(E91),E91*100,0)</f>
        <v>21</v>
      </c>
      <c r="DH91">
        <v>0</v>
      </c>
    </row>
    <row r="92" spans="1:113" ht="15" customHeight="1">
      <c r="A92" s="68">
        <v>68</v>
      </c>
      <c r="B92" s="160" t="str">
        <f>$B$90&amp;"2."</f>
        <v>F.2.</v>
      </c>
      <c r="C92" s="174" t="s">
        <v>159</v>
      </c>
      <c r="D92" s="181"/>
      <c r="E92" s="176">
        <v>0.21</v>
      </c>
      <c r="F92" s="171">
        <f>H92+NPV(FD,I92:INDEX(I92:DC92,PAL))</f>
        <v>0</v>
      </c>
      <c r="G92" s="171">
        <f>SUMIF($H$5:$DC$5,"&lt;="&amp;PAL,$H92:$DC92)</f>
        <v>0</v>
      </c>
      <c r="H92" s="177">
        <v>0</v>
      </c>
      <c r="I92" s="177">
        <v>0</v>
      </c>
      <c r="J92" s="177">
        <v>0</v>
      </c>
      <c r="K92" s="177">
        <v>0</v>
      </c>
      <c r="L92" s="177">
        <v>0</v>
      </c>
      <c r="M92" s="177">
        <v>0</v>
      </c>
      <c r="N92" s="177">
        <v>0</v>
      </c>
      <c r="O92" s="177">
        <v>0</v>
      </c>
      <c r="P92" s="177">
        <v>0</v>
      </c>
      <c r="Q92" s="177">
        <v>0</v>
      </c>
      <c r="R92" s="177">
        <v>0</v>
      </c>
      <c r="S92" s="177">
        <v>0</v>
      </c>
      <c r="T92" s="177">
        <v>0</v>
      </c>
      <c r="U92" s="177">
        <v>0</v>
      </c>
      <c r="V92" s="177">
        <v>0</v>
      </c>
      <c r="W92" s="177">
        <v>0</v>
      </c>
      <c r="X92" s="177">
        <v>0</v>
      </c>
      <c r="Y92" s="177">
        <v>0</v>
      </c>
      <c r="Z92" s="177">
        <v>0</v>
      </c>
      <c r="AA92" s="177">
        <v>0</v>
      </c>
      <c r="AB92" s="177">
        <v>0</v>
      </c>
      <c r="AC92" s="177">
        <v>0</v>
      </c>
      <c r="AD92" s="177">
        <v>0</v>
      </c>
      <c r="AE92" s="177">
        <v>0</v>
      </c>
      <c r="AF92" s="177">
        <v>0</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0</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177">
        <v>0</v>
      </c>
      <c r="BM92" s="177">
        <v>0</v>
      </c>
      <c r="BN92" s="177">
        <v>0</v>
      </c>
      <c r="BO92" s="177">
        <v>0</v>
      </c>
      <c r="BP92" s="177">
        <v>0</v>
      </c>
      <c r="BQ92" s="177">
        <v>0</v>
      </c>
      <c r="BR92" s="177">
        <v>0</v>
      </c>
      <c r="BS92" s="177">
        <v>0</v>
      </c>
      <c r="BT92" s="177">
        <v>0</v>
      </c>
      <c r="BU92" s="177">
        <v>0</v>
      </c>
      <c r="BV92" s="177">
        <v>0</v>
      </c>
      <c r="BW92" s="177">
        <v>0</v>
      </c>
      <c r="BX92" s="177">
        <v>0</v>
      </c>
      <c r="BY92" s="177">
        <v>0</v>
      </c>
      <c r="BZ92" s="177">
        <v>0</v>
      </c>
      <c r="CA92" s="177">
        <v>0</v>
      </c>
      <c r="CB92" s="177">
        <v>0</v>
      </c>
      <c r="CC92" s="177">
        <v>0</v>
      </c>
      <c r="CD92" s="177">
        <v>0</v>
      </c>
      <c r="CE92" s="177">
        <v>0</v>
      </c>
      <c r="CF92" s="177">
        <v>0</v>
      </c>
      <c r="CG92" s="177">
        <v>0</v>
      </c>
      <c r="CH92" s="177">
        <v>0</v>
      </c>
      <c r="CI92" s="177">
        <v>0</v>
      </c>
      <c r="CJ92" s="177">
        <v>0</v>
      </c>
      <c r="CK92" s="177">
        <v>0</v>
      </c>
      <c r="CL92" s="177">
        <v>0</v>
      </c>
      <c r="CM92" s="177">
        <v>0</v>
      </c>
      <c r="CN92" s="177">
        <v>0</v>
      </c>
      <c r="CO92" s="177">
        <v>0</v>
      </c>
      <c r="CP92" s="177">
        <v>0</v>
      </c>
      <c r="CQ92" s="177">
        <v>0</v>
      </c>
      <c r="CR92" s="177">
        <v>0</v>
      </c>
      <c r="CS92" s="177">
        <v>0</v>
      </c>
      <c r="CT92" s="177">
        <v>0</v>
      </c>
      <c r="CU92" s="177">
        <v>0</v>
      </c>
      <c r="CV92" s="177">
        <v>0</v>
      </c>
      <c r="CW92" s="177">
        <v>0</v>
      </c>
      <c r="CX92" s="177">
        <v>0</v>
      </c>
      <c r="CY92" s="177">
        <v>0</v>
      </c>
      <c r="CZ92" s="177">
        <v>0</v>
      </c>
      <c r="DA92" s="177">
        <v>0</v>
      </c>
      <c r="DB92" s="177">
        <v>0</v>
      </c>
      <c r="DC92" s="177">
        <v>0</v>
      </c>
      <c r="DE92" s="24">
        <f t="shared" ref="DE92:DE102" si="54">COUNTBLANK(H92:DC92)</f>
        <v>0</v>
      </c>
      <c r="DF92" s="24">
        <f t="shared" si="50"/>
        <v>0</v>
      </c>
      <c r="DG92">
        <f t="shared" si="53"/>
        <v>21</v>
      </c>
      <c r="DH92">
        <v>0</v>
      </c>
    </row>
    <row r="93" spans="1:113" ht="15" customHeight="1">
      <c r="A93" s="68">
        <v>69</v>
      </c>
      <c r="B93" s="160" t="str">
        <f>$B$90&amp;"3."</f>
        <v>F.3.</v>
      </c>
      <c r="C93" s="174" t="s">
        <v>159</v>
      </c>
      <c r="D93" s="181"/>
      <c r="E93" s="176">
        <v>0.21</v>
      </c>
      <c r="F93" s="171">
        <f>H93+NPV(FD,I93:INDEX(I93:DC93,PAL))</f>
        <v>0</v>
      </c>
      <c r="G93" s="171">
        <f>SUMIF($H$5:$DC$5,"&lt;="&amp;PAL,$H93:$DC93)</f>
        <v>0</v>
      </c>
      <c r="H93" s="177">
        <v>0</v>
      </c>
      <c r="I93" s="177">
        <v>0</v>
      </c>
      <c r="J93" s="177">
        <v>0</v>
      </c>
      <c r="K93" s="177">
        <v>0</v>
      </c>
      <c r="L93" s="177">
        <v>0</v>
      </c>
      <c r="M93" s="177">
        <v>0</v>
      </c>
      <c r="N93" s="177">
        <v>0</v>
      </c>
      <c r="O93" s="177">
        <v>0</v>
      </c>
      <c r="P93" s="177">
        <v>0</v>
      </c>
      <c r="Q93" s="177">
        <v>0</v>
      </c>
      <c r="R93" s="177">
        <v>0</v>
      </c>
      <c r="S93" s="177">
        <v>0</v>
      </c>
      <c r="T93" s="177">
        <v>0</v>
      </c>
      <c r="U93" s="177">
        <v>0</v>
      </c>
      <c r="V93" s="177">
        <v>0</v>
      </c>
      <c r="W93" s="177">
        <v>0</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177">
        <v>0</v>
      </c>
      <c r="BM93" s="177">
        <v>0</v>
      </c>
      <c r="BN93" s="177">
        <v>0</v>
      </c>
      <c r="BO93" s="177">
        <v>0</v>
      </c>
      <c r="BP93" s="177">
        <v>0</v>
      </c>
      <c r="BQ93" s="177">
        <v>0</v>
      </c>
      <c r="BR93" s="177">
        <v>0</v>
      </c>
      <c r="BS93" s="177">
        <v>0</v>
      </c>
      <c r="BT93" s="177">
        <v>0</v>
      </c>
      <c r="BU93" s="177">
        <v>0</v>
      </c>
      <c r="BV93" s="177">
        <v>0</v>
      </c>
      <c r="BW93" s="177">
        <v>0</v>
      </c>
      <c r="BX93" s="177">
        <v>0</v>
      </c>
      <c r="BY93" s="177">
        <v>0</v>
      </c>
      <c r="BZ93" s="177">
        <v>0</v>
      </c>
      <c r="CA93" s="177">
        <v>0</v>
      </c>
      <c r="CB93" s="177">
        <v>0</v>
      </c>
      <c r="CC93" s="177">
        <v>0</v>
      </c>
      <c r="CD93" s="177">
        <v>0</v>
      </c>
      <c r="CE93" s="177">
        <v>0</v>
      </c>
      <c r="CF93" s="177">
        <v>0</v>
      </c>
      <c r="CG93" s="177">
        <v>0</v>
      </c>
      <c r="CH93" s="177">
        <v>0</v>
      </c>
      <c r="CI93" s="177">
        <v>0</v>
      </c>
      <c r="CJ93" s="177">
        <v>0</v>
      </c>
      <c r="CK93" s="177">
        <v>0</v>
      </c>
      <c r="CL93" s="177">
        <v>0</v>
      </c>
      <c r="CM93" s="177">
        <v>0</v>
      </c>
      <c r="CN93" s="177">
        <v>0</v>
      </c>
      <c r="CO93" s="177">
        <v>0</v>
      </c>
      <c r="CP93" s="177">
        <v>0</v>
      </c>
      <c r="CQ93" s="177">
        <v>0</v>
      </c>
      <c r="CR93" s="177">
        <v>0</v>
      </c>
      <c r="CS93" s="177">
        <v>0</v>
      </c>
      <c r="CT93" s="177">
        <v>0</v>
      </c>
      <c r="CU93" s="177">
        <v>0</v>
      </c>
      <c r="CV93" s="177">
        <v>0</v>
      </c>
      <c r="CW93" s="177">
        <v>0</v>
      </c>
      <c r="CX93" s="177">
        <v>0</v>
      </c>
      <c r="CY93" s="177">
        <v>0</v>
      </c>
      <c r="CZ93" s="177">
        <v>0</v>
      </c>
      <c r="DA93" s="177">
        <v>0</v>
      </c>
      <c r="DB93" s="177">
        <v>0</v>
      </c>
      <c r="DC93" s="177">
        <v>0</v>
      </c>
      <c r="DE93" s="24">
        <f t="shared" si="54"/>
        <v>0</v>
      </c>
      <c r="DF93" s="24">
        <f t="shared" si="50"/>
        <v>0</v>
      </c>
      <c r="DG93">
        <f t="shared" si="53"/>
        <v>21</v>
      </c>
      <c r="DH93">
        <v>0</v>
      </c>
    </row>
    <row r="94" spans="1:113" ht="15" customHeight="1">
      <c r="A94" s="68">
        <v>70</v>
      </c>
      <c r="B94" s="160" t="str">
        <f>$B$90&amp;"4."</f>
        <v>F.4.</v>
      </c>
      <c r="C94" s="174" t="s">
        <v>159</v>
      </c>
      <c r="D94" s="181"/>
      <c r="E94" s="176">
        <v>0.21</v>
      </c>
      <c r="F94" s="171">
        <f>H94+NPV(FD,I94:INDEX(I94:DC94,PAL))</f>
        <v>0</v>
      </c>
      <c r="G94" s="171">
        <f>SUMIF($H$5:$DC$5,"&lt;="&amp;PAL,$H94:$DC94)</f>
        <v>0</v>
      </c>
      <c r="H94" s="177">
        <v>0</v>
      </c>
      <c r="I94" s="177">
        <v>0</v>
      </c>
      <c r="J94" s="177">
        <v>0</v>
      </c>
      <c r="K94" s="177">
        <v>0</v>
      </c>
      <c r="L94" s="177">
        <v>0</v>
      </c>
      <c r="M94" s="177">
        <v>0</v>
      </c>
      <c r="N94" s="177">
        <v>0</v>
      </c>
      <c r="O94" s="177">
        <v>0</v>
      </c>
      <c r="P94" s="177">
        <v>0</v>
      </c>
      <c r="Q94" s="177">
        <v>0</v>
      </c>
      <c r="R94" s="177">
        <v>0</v>
      </c>
      <c r="S94" s="177">
        <v>0</v>
      </c>
      <c r="T94" s="177">
        <v>0</v>
      </c>
      <c r="U94" s="177">
        <v>0</v>
      </c>
      <c r="V94" s="177">
        <v>0</v>
      </c>
      <c r="W94" s="177">
        <v>0</v>
      </c>
      <c r="X94" s="177">
        <v>0</v>
      </c>
      <c r="Y94" s="177">
        <v>0</v>
      </c>
      <c r="Z94" s="177">
        <v>0</v>
      </c>
      <c r="AA94" s="177">
        <v>0</v>
      </c>
      <c r="AB94" s="177">
        <v>0</v>
      </c>
      <c r="AC94" s="177">
        <v>0</v>
      </c>
      <c r="AD94" s="177">
        <v>0</v>
      </c>
      <c r="AE94" s="177">
        <v>0</v>
      </c>
      <c r="AF94" s="177">
        <v>0</v>
      </c>
      <c r="AG94" s="177">
        <v>0</v>
      </c>
      <c r="AH94" s="177">
        <v>0</v>
      </c>
      <c r="AI94" s="177">
        <v>0</v>
      </c>
      <c r="AJ94" s="177">
        <v>0</v>
      </c>
      <c r="AK94" s="177">
        <v>0</v>
      </c>
      <c r="AL94" s="177">
        <v>0</v>
      </c>
      <c r="AM94" s="177">
        <v>0</v>
      </c>
      <c r="AN94" s="177">
        <v>0</v>
      </c>
      <c r="AO94" s="177">
        <v>0</v>
      </c>
      <c r="AP94" s="177">
        <v>0</v>
      </c>
      <c r="AQ94" s="177">
        <v>0</v>
      </c>
      <c r="AR94" s="177">
        <v>0</v>
      </c>
      <c r="AS94" s="177">
        <v>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7">
        <v>0</v>
      </c>
      <c r="BI94" s="177">
        <v>0</v>
      </c>
      <c r="BJ94" s="177">
        <v>0</v>
      </c>
      <c r="BK94" s="177">
        <v>0</v>
      </c>
      <c r="BL94" s="177">
        <v>0</v>
      </c>
      <c r="BM94" s="177">
        <v>0</v>
      </c>
      <c r="BN94" s="177">
        <v>0</v>
      </c>
      <c r="BO94" s="177">
        <v>0</v>
      </c>
      <c r="BP94" s="177">
        <v>0</v>
      </c>
      <c r="BQ94" s="177">
        <v>0</v>
      </c>
      <c r="BR94" s="177">
        <v>0</v>
      </c>
      <c r="BS94" s="177">
        <v>0</v>
      </c>
      <c r="BT94" s="177">
        <v>0</v>
      </c>
      <c r="BU94" s="177">
        <v>0</v>
      </c>
      <c r="BV94" s="177">
        <v>0</v>
      </c>
      <c r="BW94" s="177">
        <v>0</v>
      </c>
      <c r="BX94" s="177">
        <v>0</v>
      </c>
      <c r="BY94" s="177">
        <v>0</v>
      </c>
      <c r="BZ94" s="177">
        <v>0</v>
      </c>
      <c r="CA94" s="177">
        <v>0</v>
      </c>
      <c r="CB94" s="177">
        <v>0</v>
      </c>
      <c r="CC94" s="177">
        <v>0</v>
      </c>
      <c r="CD94" s="177">
        <v>0</v>
      </c>
      <c r="CE94" s="177">
        <v>0</v>
      </c>
      <c r="CF94" s="177">
        <v>0</v>
      </c>
      <c r="CG94" s="177">
        <v>0</v>
      </c>
      <c r="CH94" s="177">
        <v>0</v>
      </c>
      <c r="CI94" s="177">
        <v>0</v>
      </c>
      <c r="CJ94" s="177">
        <v>0</v>
      </c>
      <c r="CK94" s="177">
        <v>0</v>
      </c>
      <c r="CL94" s="177">
        <v>0</v>
      </c>
      <c r="CM94" s="177">
        <v>0</v>
      </c>
      <c r="CN94" s="177">
        <v>0</v>
      </c>
      <c r="CO94" s="177">
        <v>0</v>
      </c>
      <c r="CP94" s="177">
        <v>0</v>
      </c>
      <c r="CQ94" s="177">
        <v>0</v>
      </c>
      <c r="CR94" s="177">
        <v>0</v>
      </c>
      <c r="CS94" s="177">
        <v>0</v>
      </c>
      <c r="CT94" s="177">
        <v>0</v>
      </c>
      <c r="CU94" s="177">
        <v>0</v>
      </c>
      <c r="CV94" s="177">
        <v>0</v>
      </c>
      <c r="CW94" s="177">
        <v>0</v>
      </c>
      <c r="CX94" s="177">
        <v>0</v>
      </c>
      <c r="CY94" s="177">
        <v>0</v>
      </c>
      <c r="CZ94" s="177">
        <v>0</v>
      </c>
      <c r="DA94" s="177">
        <v>0</v>
      </c>
      <c r="DB94" s="177">
        <v>0</v>
      </c>
      <c r="DC94" s="177">
        <v>0</v>
      </c>
      <c r="DE94" s="24">
        <f t="shared" si="54"/>
        <v>0</v>
      </c>
      <c r="DF94" s="24">
        <f t="shared" si="50"/>
        <v>0</v>
      </c>
      <c r="DG94">
        <f t="shared" si="53"/>
        <v>21</v>
      </c>
      <c r="DH94">
        <v>0</v>
      </c>
    </row>
    <row r="95" spans="1:113" ht="15" customHeight="1">
      <c r="A95" s="68">
        <v>71</v>
      </c>
      <c r="B95" s="160" t="str">
        <f>$B$90&amp;"5."</f>
        <v>F.5.</v>
      </c>
      <c r="C95" s="174" t="s">
        <v>159</v>
      </c>
      <c r="D95" s="181"/>
      <c r="E95" s="176">
        <v>0.21</v>
      </c>
      <c r="F95" s="171">
        <f>H95+NPV(FD,I95:INDEX(I95:DC95,PAL))</f>
        <v>0</v>
      </c>
      <c r="G95" s="171">
        <f>SUMIF($H$5:$DC$5,"&lt;="&amp;PAL,$H95:$DC95)</f>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7">
        <v>0</v>
      </c>
      <c r="AC95" s="177">
        <v>0</v>
      </c>
      <c r="AD95" s="177">
        <v>0</v>
      </c>
      <c r="AE95" s="177">
        <v>0</v>
      </c>
      <c r="AF95" s="177">
        <v>0</v>
      </c>
      <c r="AG95" s="177">
        <v>0</v>
      </c>
      <c r="AH95" s="177">
        <v>0</v>
      </c>
      <c r="AI95" s="177">
        <v>0</v>
      </c>
      <c r="AJ95" s="177">
        <v>0</v>
      </c>
      <c r="AK95" s="177">
        <v>0</v>
      </c>
      <c r="AL95" s="177">
        <v>0</v>
      </c>
      <c r="AM95" s="177">
        <v>0</v>
      </c>
      <c r="AN95" s="177">
        <v>0</v>
      </c>
      <c r="AO95" s="177">
        <v>0</v>
      </c>
      <c r="AP95" s="177">
        <v>0</v>
      </c>
      <c r="AQ95" s="177">
        <v>0</v>
      </c>
      <c r="AR95" s="177">
        <v>0</v>
      </c>
      <c r="AS95" s="177">
        <v>0</v>
      </c>
      <c r="AT95" s="177">
        <v>0</v>
      </c>
      <c r="AU95" s="177">
        <v>0</v>
      </c>
      <c r="AV95" s="177">
        <v>0</v>
      </c>
      <c r="AW95" s="177">
        <v>0</v>
      </c>
      <c r="AX95" s="177">
        <v>0</v>
      </c>
      <c r="AY95" s="177">
        <v>0</v>
      </c>
      <c r="AZ95" s="177">
        <v>0</v>
      </c>
      <c r="BA95" s="177">
        <v>0</v>
      </c>
      <c r="BB95" s="177">
        <v>0</v>
      </c>
      <c r="BC95" s="177">
        <v>0</v>
      </c>
      <c r="BD95" s="177">
        <v>0</v>
      </c>
      <c r="BE95" s="177">
        <v>0</v>
      </c>
      <c r="BF95" s="177">
        <v>0</v>
      </c>
      <c r="BG95" s="177">
        <v>0</v>
      </c>
      <c r="BH95" s="177">
        <v>0</v>
      </c>
      <c r="BI95" s="177">
        <v>0</v>
      </c>
      <c r="BJ95" s="177">
        <v>0</v>
      </c>
      <c r="BK95" s="177">
        <v>0</v>
      </c>
      <c r="BL95" s="177">
        <v>0</v>
      </c>
      <c r="BM95" s="177">
        <v>0</v>
      </c>
      <c r="BN95" s="177">
        <v>0</v>
      </c>
      <c r="BO95" s="177">
        <v>0</v>
      </c>
      <c r="BP95" s="177">
        <v>0</v>
      </c>
      <c r="BQ95" s="177">
        <v>0</v>
      </c>
      <c r="BR95" s="177">
        <v>0</v>
      </c>
      <c r="BS95" s="177">
        <v>0</v>
      </c>
      <c r="BT95" s="177">
        <v>0</v>
      </c>
      <c r="BU95" s="177">
        <v>0</v>
      </c>
      <c r="BV95" s="177">
        <v>0</v>
      </c>
      <c r="BW95" s="177">
        <v>0</v>
      </c>
      <c r="BX95" s="177">
        <v>0</v>
      </c>
      <c r="BY95" s="177">
        <v>0</v>
      </c>
      <c r="BZ95" s="177">
        <v>0</v>
      </c>
      <c r="CA95" s="177">
        <v>0</v>
      </c>
      <c r="CB95" s="177">
        <v>0</v>
      </c>
      <c r="CC95" s="177">
        <v>0</v>
      </c>
      <c r="CD95" s="177">
        <v>0</v>
      </c>
      <c r="CE95" s="177">
        <v>0</v>
      </c>
      <c r="CF95" s="177">
        <v>0</v>
      </c>
      <c r="CG95" s="177">
        <v>0</v>
      </c>
      <c r="CH95" s="177">
        <v>0</v>
      </c>
      <c r="CI95" s="177">
        <v>0</v>
      </c>
      <c r="CJ95" s="177">
        <v>0</v>
      </c>
      <c r="CK95" s="177">
        <v>0</v>
      </c>
      <c r="CL95" s="177">
        <v>0</v>
      </c>
      <c r="CM95" s="177">
        <v>0</v>
      </c>
      <c r="CN95" s="177">
        <v>0</v>
      </c>
      <c r="CO95" s="177">
        <v>0</v>
      </c>
      <c r="CP95" s="177">
        <v>0</v>
      </c>
      <c r="CQ95" s="177">
        <v>0</v>
      </c>
      <c r="CR95" s="177">
        <v>0</v>
      </c>
      <c r="CS95" s="177">
        <v>0</v>
      </c>
      <c r="CT95" s="177">
        <v>0</v>
      </c>
      <c r="CU95" s="177">
        <v>0</v>
      </c>
      <c r="CV95" s="177">
        <v>0</v>
      </c>
      <c r="CW95" s="177">
        <v>0</v>
      </c>
      <c r="CX95" s="177">
        <v>0</v>
      </c>
      <c r="CY95" s="177">
        <v>0</v>
      </c>
      <c r="CZ95" s="177">
        <v>0</v>
      </c>
      <c r="DA95" s="177">
        <v>0</v>
      </c>
      <c r="DB95" s="177">
        <v>0</v>
      </c>
      <c r="DC95" s="177">
        <v>0</v>
      </c>
      <c r="DE95" s="24">
        <f t="shared" si="54"/>
        <v>0</v>
      </c>
      <c r="DF95" s="24">
        <f t="shared" si="50"/>
        <v>0</v>
      </c>
      <c r="DG95">
        <f t="shared" si="53"/>
        <v>21</v>
      </c>
      <c r="DH95">
        <v>0</v>
      </c>
    </row>
    <row r="96" spans="1:113" ht="15" customHeight="1">
      <c r="A96" s="68">
        <v>72</v>
      </c>
      <c r="B96" s="160" t="str">
        <f>$B$90&amp;"6."</f>
        <v>F.6.</v>
      </c>
      <c r="C96" s="174" t="s">
        <v>159</v>
      </c>
      <c r="D96" s="181"/>
      <c r="E96" s="176">
        <v>0.21</v>
      </c>
      <c r="F96" s="171">
        <f>H96+NPV(FD,I96:INDEX(I96:DC96,PAL))</f>
        <v>0</v>
      </c>
      <c r="G96" s="171">
        <f>SUMIF($H$5:$DC$5,"&lt;="&amp;PAL,$H96:$DC96)</f>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7">
        <v>0</v>
      </c>
      <c r="AC96" s="177">
        <v>0</v>
      </c>
      <c r="AD96" s="177">
        <v>0</v>
      </c>
      <c r="AE96" s="177">
        <v>0</v>
      </c>
      <c r="AF96" s="177">
        <v>0</v>
      </c>
      <c r="AG96" s="177">
        <v>0</v>
      </c>
      <c r="AH96" s="177">
        <v>0</v>
      </c>
      <c r="AI96" s="177">
        <v>0</v>
      </c>
      <c r="AJ96" s="177">
        <v>0</v>
      </c>
      <c r="AK96" s="177">
        <v>0</v>
      </c>
      <c r="AL96" s="177">
        <v>0</v>
      </c>
      <c r="AM96" s="177">
        <v>0</v>
      </c>
      <c r="AN96" s="177">
        <v>0</v>
      </c>
      <c r="AO96" s="177">
        <v>0</v>
      </c>
      <c r="AP96" s="177">
        <v>0</v>
      </c>
      <c r="AQ96" s="177">
        <v>0</v>
      </c>
      <c r="AR96" s="177">
        <v>0</v>
      </c>
      <c r="AS96" s="177">
        <v>0</v>
      </c>
      <c r="AT96" s="177">
        <v>0</v>
      </c>
      <c r="AU96" s="177">
        <v>0</v>
      </c>
      <c r="AV96" s="177">
        <v>0</v>
      </c>
      <c r="AW96" s="177">
        <v>0</v>
      </c>
      <c r="AX96" s="177">
        <v>0</v>
      </c>
      <c r="AY96" s="177">
        <v>0</v>
      </c>
      <c r="AZ96" s="177">
        <v>0</v>
      </c>
      <c r="BA96" s="177">
        <v>0</v>
      </c>
      <c r="BB96" s="177">
        <v>0</v>
      </c>
      <c r="BC96" s="177">
        <v>0</v>
      </c>
      <c r="BD96" s="177">
        <v>0</v>
      </c>
      <c r="BE96" s="177">
        <v>0</v>
      </c>
      <c r="BF96" s="177">
        <v>0</v>
      </c>
      <c r="BG96" s="177">
        <v>0</v>
      </c>
      <c r="BH96" s="177">
        <v>0</v>
      </c>
      <c r="BI96" s="177">
        <v>0</v>
      </c>
      <c r="BJ96" s="177">
        <v>0</v>
      </c>
      <c r="BK96" s="177">
        <v>0</v>
      </c>
      <c r="BL96" s="177">
        <v>0</v>
      </c>
      <c r="BM96" s="177">
        <v>0</v>
      </c>
      <c r="BN96" s="177">
        <v>0</v>
      </c>
      <c r="BO96" s="177">
        <v>0</v>
      </c>
      <c r="BP96" s="177">
        <v>0</v>
      </c>
      <c r="BQ96" s="177">
        <v>0</v>
      </c>
      <c r="BR96" s="177">
        <v>0</v>
      </c>
      <c r="BS96" s="177">
        <v>0</v>
      </c>
      <c r="BT96" s="177">
        <v>0</v>
      </c>
      <c r="BU96" s="177">
        <v>0</v>
      </c>
      <c r="BV96" s="177">
        <v>0</v>
      </c>
      <c r="BW96" s="177">
        <v>0</v>
      </c>
      <c r="BX96" s="177">
        <v>0</v>
      </c>
      <c r="BY96" s="177">
        <v>0</v>
      </c>
      <c r="BZ96" s="177">
        <v>0</v>
      </c>
      <c r="CA96" s="177">
        <v>0</v>
      </c>
      <c r="CB96" s="177">
        <v>0</v>
      </c>
      <c r="CC96" s="177">
        <v>0</v>
      </c>
      <c r="CD96" s="177">
        <v>0</v>
      </c>
      <c r="CE96" s="177">
        <v>0</v>
      </c>
      <c r="CF96" s="177">
        <v>0</v>
      </c>
      <c r="CG96" s="177">
        <v>0</v>
      </c>
      <c r="CH96" s="177">
        <v>0</v>
      </c>
      <c r="CI96" s="177">
        <v>0</v>
      </c>
      <c r="CJ96" s="177">
        <v>0</v>
      </c>
      <c r="CK96" s="177">
        <v>0</v>
      </c>
      <c r="CL96" s="177">
        <v>0</v>
      </c>
      <c r="CM96" s="177">
        <v>0</v>
      </c>
      <c r="CN96" s="177">
        <v>0</v>
      </c>
      <c r="CO96" s="177">
        <v>0</v>
      </c>
      <c r="CP96" s="177">
        <v>0</v>
      </c>
      <c r="CQ96" s="177">
        <v>0</v>
      </c>
      <c r="CR96" s="177">
        <v>0</v>
      </c>
      <c r="CS96" s="177">
        <v>0</v>
      </c>
      <c r="CT96" s="177">
        <v>0</v>
      </c>
      <c r="CU96" s="177">
        <v>0</v>
      </c>
      <c r="CV96" s="177">
        <v>0</v>
      </c>
      <c r="CW96" s="177">
        <v>0</v>
      </c>
      <c r="CX96" s="177">
        <v>0</v>
      </c>
      <c r="CY96" s="177">
        <v>0</v>
      </c>
      <c r="CZ96" s="177">
        <v>0</v>
      </c>
      <c r="DA96" s="177">
        <v>0</v>
      </c>
      <c r="DB96" s="177">
        <v>0</v>
      </c>
      <c r="DC96" s="177">
        <v>0</v>
      </c>
      <c r="DE96" s="24">
        <f t="shared" si="54"/>
        <v>0</v>
      </c>
      <c r="DF96" s="24">
        <f t="shared" si="50"/>
        <v>0</v>
      </c>
      <c r="DG96">
        <f t="shared" si="53"/>
        <v>21</v>
      </c>
      <c r="DH96">
        <v>0</v>
      </c>
    </row>
    <row r="97" spans="1:113" ht="15" customHeight="1">
      <c r="A97" s="68">
        <v>73</v>
      </c>
      <c r="B97" s="160" t="str">
        <f>$B$90&amp;"7."</f>
        <v>F.7.</v>
      </c>
      <c r="C97" s="174" t="s">
        <v>159</v>
      </c>
      <c r="D97" s="181"/>
      <c r="E97" s="176">
        <v>0.21</v>
      </c>
      <c r="F97" s="171">
        <f>H97+NPV(FD,I97:INDEX(I97:DC97,PAL))</f>
        <v>0</v>
      </c>
      <c r="G97" s="171">
        <f>SUMIF($H$5:$DC$5,"&lt;="&amp;PAL,$H97:$DC97)</f>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77">
        <v>0</v>
      </c>
      <c r="CK97" s="177">
        <v>0</v>
      </c>
      <c r="CL97" s="177">
        <v>0</v>
      </c>
      <c r="CM97" s="177">
        <v>0</v>
      </c>
      <c r="CN97" s="177">
        <v>0</v>
      </c>
      <c r="CO97" s="177">
        <v>0</v>
      </c>
      <c r="CP97" s="177">
        <v>0</v>
      </c>
      <c r="CQ97" s="177">
        <v>0</v>
      </c>
      <c r="CR97" s="177">
        <v>0</v>
      </c>
      <c r="CS97" s="177">
        <v>0</v>
      </c>
      <c r="CT97" s="177">
        <v>0</v>
      </c>
      <c r="CU97" s="177">
        <v>0</v>
      </c>
      <c r="CV97" s="177">
        <v>0</v>
      </c>
      <c r="CW97" s="177">
        <v>0</v>
      </c>
      <c r="CX97" s="177">
        <v>0</v>
      </c>
      <c r="CY97" s="177">
        <v>0</v>
      </c>
      <c r="CZ97" s="177">
        <v>0</v>
      </c>
      <c r="DA97" s="177">
        <v>0</v>
      </c>
      <c r="DB97" s="177">
        <v>0</v>
      </c>
      <c r="DC97" s="177">
        <v>0</v>
      </c>
      <c r="DE97" s="24">
        <f t="shared" si="54"/>
        <v>0</v>
      </c>
      <c r="DF97" s="24">
        <f t="shared" si="50"/>
        <v>0</v>
      </c>
      <c r="DG97">
        <f t="shared" si="53"/>
        <v>21</v>
      </c>
      <c r="DH97">
        <v>0</v>
      </c>
    </row>
    <row r="98" spans="1:113" ht="15" customHeight="1">
      <c r="A98" s="68">
        <v>74</v>
      </c>
      <c r="B98" s="160" t="str">
        <f>$B$90&amp;"8."</f>
        <v>F.8.</v>
      </c>
      <c r="C98" s="174" t="s">
        <v>159</v>
      </c>
      <c r="D98" s="181"/>
      <c r="E98" s="176">
        <v>0.21</v>
      </c>
      <c r="F98" s="171">
        <f>H98+NPV(FD,I98:INDEX(I98:DC98,PAL))</f>
        <v>0</v>
      </c>
      <c r="G98" s="171">
        <f>SUMIF($H$5:$DC$5,"&lt;="&amp;PAL,$H98:$DC98)</f>
        <v>0</v>
      </c>
      <c r="H98" s="177">
        <v>0</v>
      </c>
      <c r="I98" s="177">
        <v>0</v>
      </c>
      <c r="J98" s="177">
        <v>0</v>
      </c>
      <c r="K98" s="177">
        <v>0</v>
      </c>
      <c r="L98" s="177">
        <v>0</v>
      </c>
      <c r="M98" s="177">
        <v>0</v>
      </c>
      <c r="N98" s="177">
        <v>0</v>
      </c>
      <c r="O98" s="177">
        <v>0</v>
      </c>
      <c r="P98" s="177">
        <v>0</v>
      </c>
      <c r="Q98" s="177">
        <v>0</v>
      </c>
      <c r="R98" s="177">
        <v>0</v>
      </c>
      <c r="S98" s="177">
        <v>0</v>
      </c>
      <c r="T98" s="177">
        <v>0</v>
      </c>
      <c r="U98" s="177">
        <v>0</v>
      </c>
      <c r="V98" s="177">
        <v>0</v>
      </c>
      <c r="W98" s="177">
        <v>0</v>
      </c>
      <c r="X98" s="177">
        <v>0</v>
      </c>
      <c r="Y98" s="177">
        <v>0</v>
      </c>
      <c r="Z98" s="177">
        <v>0</v>
      </c>
      <c r="AA98" s="177">
        <v>0</v>
      </c>
      <c r="AB98" s="177">
        <v>0</v>
      </c>
      <c r="AC98" s="177">
        <v>0</v>
      </c>
      <c r="AD98" s="177">
        <v>0</v>
      </c>
      <c r="AE98" s="177">
        <v>0</v>
      </c>
      <c r="AF98" s="177">
        <v>0</v>
      </c>
      <c r="AG98" s="177">
        <v>0</v>
      </c>
      <c r="AH98" s="177">
        <v>0</v>
      </c>
      <c r="AI98" s="177">
        <v>0</v>
      </c>
      <c r="AJ98" s="177">
        <v>0</v>
      </c>
      <c r="AK98" s="177">
        <v>0</v>
      </c>
      <c r="AL98" s="177">
        <v>0</v>
      </c>
      <c r="AM98" s="177">
        <v>0</v>
      </c>
      <c r="AN98" s="177">
        <v>0</v>
      </c>
      <c r="AO98" s="177">
        <v>0</v>
      </c>
      <c r="AP98" s="177">
        <v>0</v>
      </c>
      <c r="AQ98" s="177">
        <v>0</v>
      </c>
      <c r="AR98" s="177">
        <v>0</v>
      </c>
      <c r="AS98" s="177">
        <v>0</v>
      </c>
      <c r="AT98" s="177">
        <v>0</v>
      </c>
      <c r="AU98" s="177">
        <v>0</v>
      </c>
      <c r="AV98" s="177">
        <v>0</v>
      </c>
      <c r="AW98" s="177">
        <v>0</v>
      </c>
      <c r="AX98" s="177">
        <v>0</v>
      </c>
      <c r="AY98" s="177">
        <v>0</v>
      </c>
      <c r="AZ98" s="177">
        <v>0</v>
      </c>
      <c r="BA98" s="177">
        <v>0</v>
      </c>
      <c r="BB98" s="177">
        <v>0</v>
      </c>
      <c r="BC98" s="177">
        <v>0</v>
      </c>
      <c r="BD98" s="177">
        <v>0</v>
      </c>
      <c r="BE98" s="177">
        <v>0</v>
      </c>
      <c r="BF98" s="177">
        <v>0</v>
      </c>
      <c r="BG98" s="177">
        <v>0</v>
      </c>
      <c r="BH98" s="177">
        <v>0</v>
      </c>
      <c r="BI98" s="177">
        <v>0</v>
      </c>
      <c r="BJ98" s="177">
        <v>0</v>
      </c>
      <c r="BK98" s="177">
        <v>0</v>
      </c>
      <c r="BL98" s="177">
        <v>0</v>
      </c>
      <c r="BM98" s="177">
        <v>0</v>
      </c>
      <c r="BN98" s="177">
        <v>0</v>
      </c>
      <c r="BO98" s="177">
        <v>0</v>
      </c>
      <c r="BP98" s="177">
        <v>0</v>
      </c>
      <c r="BQ98" s="177">
        <v>0</v>
      </c>
      <c r="BR98" s="177">
        <v>0</v>
      </c>
      <c r="BS98" s="177">
        <v>0</v>
      </c>
      <c r="BT98" s="177">
        <v>0</v>
      </c>
      <c r="BU98" s="177">
        <v>0</v>
      </c>
      <c r="BV98" s="177">
        <v>0</v>
      </c>
      <c r="BW98" s="177">
        <v>0</v>
      </c>
      <c r="BX98" s="177">
        <v>0</v>
      </c>
      <c r="BY98" s="177">
        <v>0</v>
      </c>
      <c r="BZ98" s="177">
        <v>0</v>
      </c>
      <c r="CA98" s="177">
        <v>0</v>
      </c>
      <c r="CB98" s="177">
        <v>0</v>
      </c>
      <c r="CC98" s="177">
        <v>0</v>
      </c>
      <c r="CD98" s="177">
        <v>0</v>
      </c>
      <c r="CE98" s="177">
        <v>0</v>
      </c>
      <c r="CF98" s="177">
        <v>0</v>
      </c>
      <c r="CG98" s="177">
        <v>0</v>
      </c>
      <c r="CH98" s="177">
        <v>0</v>
      </c>
      <c r="CI98" s="177">
        <v>0</v>
      </c>
      <c r="CJ98" s="177">
        <v>0</v>
      </c>
      <c r="CK98" s="177">
        <v>0</v>
      </c>
      <c r="CL98" s="177">
        <v>0</v>
      </c>
      <c r="CM98" s="177">
        <v>0</v>
      </c>
      <c r="CN98" s="177">
        <v>0</v>
      </c>
      <c r="CO98" s="177">
        <v>0</v>
      </c>
      <c r="CP98" s="177">
        <v>0</v>
      </c>
      <c r="CQ98" s="177">
        <v>0</v>
      </c>
      <c r="CR98" s="177">
        <v>0</v>
      </c>
      <c r="CS98" s="177">
        <v>0</v>
      </c>
      <c r="CT98" s="177">
        <v>0</v>
      </c>
      <c r="CU98" s="177">
        <v>0</v>
      </c>
      <c r="CV98" s="177">
        <v>0</v>
      </c>
      <c r="CW98" s="177">
        <v>0</v>
      </c>
      <c r="CX98" s="177">
        <v>0</v>
      </c>
      <c r="CY98" s="177">
        <v>0</v>
      </c>
      <c r="CZ98" s="177">
        <v>0</v>
      </c>
      <c r="DA98" s="177">
        <v>0</v>
      </c>
      <c r="DB98" s="177">
        <v>0</v>
      </c>
      <c r="DC98" s="177">
        <v>0</v>
      </c>
      <c r="DE98" s="24">
        <f t="shared" si="54"/>
        <v>0</v>
      </c>
      <c r="DF98" s="24">
        <f t="shared" si="50"/>
        <v>0</v>
      </c>
      <c r="DG98">
        <f t="shared" si="53"/>
        <v>21</v>
      </c>
      <c r="DH98">
        <v>0</v>
      </c>
    </row>
    <row r="99" spans="1:113" ht="14.4">
      <c r="A99" s="68"/>
      <c r="B99" s="160" t="str">
        <f>$B$90&amp;"9."</f>
        <v>F.9.</v>
      </c>
      <c r="C99" s="298" t="s">
        <v>482</v>
      </c>
      <c r="D99" s="181"/>
      <c r="E99" s="176">
        <v>0.21</v>
      </c>
      <c r="F99" s="171">
        <f>H99+NPV(FD,I99:INDEX(I99:DC99,PAL))</f>
        <v>0</v>
      </c>
      <c r="G99" s="171">
        <f>SUMIF($H$5:$DC$5,"&lt;="&amp;PAL,$H99:$DC99)</f>
        <v>0</v>
      </c>
      <c r="H99" s="177">
        <v>0</v>
      </c>
      <c r="I99" s="177">
        <v>0</v>
      </c>
      <c r="J99" s="177">
        <v>0</v>
      </c>
      <c r="K99" s="177">
        <v>0</v>
      </c>
      <c r="L99" s="177">
        <v>0</v>
      </c>
      <c r="M99" s="177">
        <v>0</v>
      </c>
      <c r="N99" s="177">
        <v>0</v>
      </c>
      <c r="O99" s="177">
        <v>0</v>
      </c>
      <c r="P99" s="177">
        <v>0</v>
      </c>
      <c r="Q99" s="177">
        <v>0</v>
      </c>
      <c r="R99" s="177">
        <v>0</v>
      </c>
      <c r="S99" s="177">
        <v>0</v>
      </c>
      <c r="T99" s="177">
        <v>0</v>
      </c>
      <c r="U99" s="177">
        <v>0</v>
      </c>
      <c r="V99" s="177">
        <v>0</v>
      </c>
      <c r="W99" s="177">
        <v>0</v>
      </c>
      <c r="X99" s="177">
        <v>0</v>
      </c>
      <c r="Y99" s="177">
        <v>0</v>
      </c>
      <c r="Z99" s="177">
        <v>0</v>
      </c>
      <c r="AA99" s="177">
        <v>0</v>
      </c>
      <c r="AB99" s="177">
        <v>0</v>
      </c>
      <c r="AC99" s="177">
        <v>0</v>
      </c>
      <c r="AD99" s="177">
        <v>0</v>
      </c>
      <c r="AE99" s="177">
        <v>0</v>
      </c>
      <c r="AF99" s="177">
        <v>0</v>
      </c>
      <c r="AG99" s="177">
        <v>0</v>
      </c>
      <c r="AH99" s="177">
        <v>0</v>
      </c>
      <c r="AI99" s="177">
        <v>0</v>
      </c>
      <c r="AJ99" s="177">
        <v>0</v>
      </c>
      <c r="AK99" s="177">
        <v>0</v>
      </c>
      <c r="AL99" s="177">
        <v>0</v>
      </c>
      <c r="AM99" s="177">
        <v>0</v>
      </c>
      <c r="AN99" s="177">
        <v>0</v>
      </c>
      <c r="AO99" s="177">
        <v>0</v>
      </c>
      <c r="AP99" s="177">
        <v>0</v>
      </c>
      <c r="AQ99" s="177">
        <v>0</v>
      </c>
      <c r="AR99" s="177">
        <v>0</v>
      </c>
      <c r="AS99" s="177">
        <v>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7">
        <v>0</v>
      </c>
      <c r="BI99" s="177">
        <v>0</v>
      </c>
      <c r="BJ99" s="177">
        <v>0</v>
      </c>
      <c r="BK99" s="177">
        <v>0</v>
      </c>
      <c r="BL99" s="177">
        <v>0</v>
      </c>
      <c r="BM99" s="177">
        <v>0</v>
      </c>
      <c r="BN99" s="177">
        <v>0</v>
      </c>
      <c r="BO99" s="177">
        <v>0</v>
      </c>
      <c r="BP99" s="177">
        <v>0</v>
      </c>
      <c r="BQ99" s="177">
        <v>0</v>
      </c>
      <c r="BR99" s="177">
        <v>0</v>
      </c>
      <c r="BS99" s="177">
        <v>0</v>
      </c>
      <c r="BT99" s="177">
        <v>0</v>
      </c>
      <c r="BU99" s="177">
        <v>0</v>
      </c>
      <c r="BV99" s="177">
        <v>0</v>
      </c>
      <c r="BW99" s="177">
        <v>0</v>
      </c>
      <c r="BX99" s="177">
        <v>0</v>
      </c>
      <c r="BY99" s="177">
        <v>0</v>
      </c>
      <c r="BZ99" s="177">
        <v>0</v>
      </c>
      <c r="CA99" s="177">
        <v>0</v>
      </c>
      <c r="CB99" s="177">
        <v>0</v>
      </c>
      <c r="CC99" s="177">
        <v>0</v>
      </c>
      <c r="CD99" s="177">
        <v>0</v>
      </c>
      <c r="CE99" s="177">
        <v>0</v>
      </c>
      <c r="CF99" s="177">
        <v>0</v>
      </c>
      <c r="CG99" s="177">
        <v>0</v>
      </c>
      <c r="CH99" s="177">
        <v>0</v>
      </c>
      <c r="CI99" s="177">
        <v>0</v>
      </c>
      <c r="CJ99" s="177">
        <v>0</v>
      </c>
      <c r="CK99" s="177">
        <v>0</v>
      </c>
      <c r="CL99" s="177">
        <v>0</v>
      </c>
      <c r="CM99" s="177">
        <v>0</v>
      </c>
      <c r="CN99" s="177">
        <v>0</v>
      </c>
      <c r="CO99" s="177">
        <v>0</v>
      </c>
      <c r="CP99" s="177">
        <v>0</v>
      </c>
      <c r="CQ99" s="177">
        <v>0</v>
      </c>
      <c r="CR99" s="177">
        <v>0</v>
      </c>
      <c r="CS99" s="177">
        <v>0</v>
      </c>
      <c r="CT99" s="177">
        <v>0</v>
      </c>
      <c r="CU99" s="177">
        <v>0</v>
      </c>
      <c r="CV99" s="177">
        <v>0</v>
      </c>
      <c r="CW99" s="177">
        <v>0</v>
      </c>
      <c r="CX99" s="177">
        <v>0</v>
      </c>
      <c r="CY99" s="177">
        <v>0</v>
      </c>
      <c r="CZ99" s="177">
        <v>0</v>
      </c>
      <c r="DA99" s="177">
        <v>0</v>
      </c>
      <c r="DB99" s="177">
        <v>0</v>
      </c>
      <c r="DC99" s="177">
        <v>0</v>
      </c>
      <c r="DE99" s="24">
        <f t="shared" ref="DE99:DE100" si="55">COUNTBLANK(H99:DC99)</f>
        <v>0</v>
      </c>
      <c r="DF99" s="24">
        <f t="shared" si="50"/>
        <v>0</v>
      </c>
      <c r="DG99">
        <f t="shared" si="53"/>
        <v>21</v>
      </c>
      <c r="DH99">
        <v>0</v>
      </c>
      <c r="DI99">
        <v>1</v>
      </c>
    </row>
    <row r="100" spans="1:113" ht="14.4">
      <c r="A100" s="68"/>
      <c r="B100" s="160" t="str">
        <f>$B$90&amp;"10."</f>
        <v>F.10.</v>
      </c>
      <c r="C100" s="298" t="s">
        <v>483</v>
      </c>
      <c r="D100" s="181"/>
      <c r="E100" s="176">
        <v>0.21</v>
      </c>
      <c r="F100" s="171">
        <f>H100+NPV(FD,I100:INDEX(I100:DC100,PAL))</f>
        <v>0</v>
      </c>
      <c r="G100" s="171">
        <f>SUMIF($H$5:$DC$5,"&lt;="&amp;PAL,$H100:$DC100)</f>
        <v>0</v>
      </c>
      <c r="H100" s="179">
        <v>0</v>
      </c>
      <c r="I100" s="179">
        <v>0</v>
      </c>
      <c r="J100" s="179">
        <v>0</v>
      </c>
      <c r="K100" s="179">
        <v>0</v>
      </c>
      <c r="L100" s="179">
        <v>0</v>
      </c>
      <c r="M100" s="179">
        <v>0</v>
      </c>
      <c r="N100" s="179">
        <v>0</v>
      </c>
      <c r="O100" s="179">
        <v>0</v>
      </c>
      <c r="P100" s="179">
        <v>0</v>
      </c>
      <c r="Q100" s="179">
        <v>0</v>
      </c>
      <c r="R100" s="179">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0</v>
      </c>
      <c r="CF100" s="180">
        <v>0</v>
      </c>
      <c r="CG100" s="180">
        <v>0</v>
      </c>
      <c r="CH100" s="180">
        <v>0</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c r="DA100" s="180">
        <v>0</v>
      </c>
      <c r="DB100" s="180">
        <v>0</v>
      </c>
      <c r="DC100" s="180">
        <v>0</v>
      </c>
      <c r="DE100" s="24">
        <f t="shared" si="55"/>
        <v>0</v>
      </c>
      <c r="DF100" s="24">
        <f t="shared" si="50"/>
        <v>0</v>
      </c>
      <c r="DG100">
        <f t="shared" si="53"/>
        <v>21</v>
      </c>
      <c r="DH100">
        <v>0</v>
      </c>
      <c r="DI100">
        <v>1</v>
      </c>
    </row>
    <row r="101" spans="1:113" ht="14.4">
      <c r="A101" s="68">
        <v>75</v>
      </c>
      <c r="B101" s="160" t="str">
        <f>$B$90&amp;"11."</f>
        <v>F.11.</v>
      </c>
      <c r="C101" s="298" t="s">
        <v>552</v>
      </c>
      <c r="D101" s="160"/>
      <c r="E101" s="176">
        <v>0.21</v>
      </c>
      <c r="F101" s="171">
        <f>H101+NPV(FD,I101:INDEX(I101:DC101,PAL))</f>
        <v>0</v>
      </c>
      <c r="G101" s="171">
        <f>SUMIF($H$5:$DC$5,"&lt;="&amp;PAL,$H101:$DC101)</f>
        <v>0</v>
      </c>
      <c r="H101" s="142">
        <v>0</v>
      </c>
      <c r="I101" s="142">
        <v>0</v>
      </c>
      <c r="J101" s="142">
        <v>0</v>
      </c>
      <c r="K101" s="142">
        <v>0</v>
      </c>
      <c r="L101" s="142">
        <v>0</v>
      </c>
      <c r="M101" s="142">
        <v>0</v>
      </c>
      <c r="N101" s="142">
        <v>0</v>
      </c>
      <c r="O101" s="142">
        <v>0</v>
      </c>
      <c r="P101" s="179">
        <v>0</v>
      </c>
      <c r="Q101" s="142">
        <v>0</v>
      </c>
      <c r="R101" s="142">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0</v>
      </c>
      <c r="AH101" s="143">
        <v>0</v>
      </c>
      <c r="AI101" s="143">
        <v>0</v>
      </c>
      <c r="AJ101" s="143">
        <v>0</v>
      </c>
      <c r="AK101" s="143">
        <v>0</v>
      </c>
      <c r="AL101" s="143">
        <v>0</v>
      </c>
      <c r="AM101" s="143">
        <v>0</v>
      </c>
      <c r="AN101" s="143">
        <v>0</v>
      </c>
      <c r="AO101" s="143">
        <v>0</v>
      </c>
      <c r="AP101" s="143">
        <v>0</v>
      </c>
      <c r="AQ101" s="143">
        <v>0</v>
      </c>
      <c r="AR101" s="143">
        <v>0</v>
      </c>
      <c r="AS101" s="143">
        <v>0</v>
      </c>
      <c r="AT101" s="143">
        <v>0</v>
      </c>
      <c r="AU101" s="143">
        <v>0</v>
      </c>
      <c r="AV101" s="143">
        <v>0</v>
      </c>
      <c r="AW101" s="143">
        <v>0</v>
      </c>
      <c r="AX101" s="143">
        <v>0</v>
      </c>
      <c r="AY101" s="143">
        <v>0</v>
      </c>
      <c r="AZ101" s="143">
        <v>0</v>
      </c>
      <c r="BA101" s="143">
        <v>0</v>
      </c>
      <c r="BB101" s="143">
        <v>0</v>
      </c>
      <c r="BC101" s="143">
        <v>0</v>
      </c>
      <c r="BD101" s="143">
        <v>0</v>
      </c>
      <c r="BE101" s="143">
        <v>0</v>
      </c>
      <c r="BF101" s="143">
        <v>0</v>
      </c>
      <c r="BG101" s="143">
        <v>0</v>
      </c>
      <c r="BH101" s="143">
        <v>0</v>
      </c>
      <c r="BI101" s="143">
        <v>0</v>
      </c>
      <c r="BJ101" s="143">
        <v>0</v>
      </c>
      <c r="BK101" s="143">
        <v>0</v>
      </c>
      <c r="BL101" s="143">
        <v>0</v>
      </c>
      <c r="BM101" s="143">
        <v>0</v>
      </c>
      <c r="BN101" s="143">
        <v>0</v>
      </c>
      <c r="BO101" s="143">
        <v>0</v>
      </c>
      <c r="BP101" s="143">
        <v>0</v>
      </c>
      <c r="BQ101" s="143">
        <v>0</v>
      </c>
      <c r="BR101" s="143">
        <v>0</v>
      </c>
      <c r="BS101" s="143">
        <v>0</v>
      </c>
      <c r="BT101" s="143">
        <v>0</v>
      </c>
      <c r="BU101" s="143">
        <v>0</v>
      </c>
      <c r="BV101" s="143">
        <v>0</v>
      </c>
      <c r="BW101" s="143">
        <v>0</v>
      </c>
      <c r="BX101" s="143">
        <v>0</v>
      </c>
      <c r="BY101" s="143">
        <v>0</v>
      </c>
      <c r="BZ101" s="143">
        <v>0</v>
      </c>
      <c r="CA101" s="143">
        <v>0</v>
      </c>
      <c r="CB101" s="143">
        <v>0</v>
      </c>
      <c r="CC101" s="143">
        <v>0</v>
      </c>
      <c r="CD101" s="143">
        <v>0</v>
      </c>
      <c r="CE101" s="143">
        <v>0</v>
      </c>
      <c r="CF101" s="143">
        <v>0</v>
      </c>
      <c r="CG101" s="143">
        <v>0</v>
      </c>
      <c r="CH101" s="143">
        <v>0</v>
      </c>
      <c r="CI101" s="143">
        <v>0</v>
      </c>
      <c r="CJ101" s="143">
        <v>0</v>
      </c>
      <c r="CK101" s="143">
        <v>0</v>
      </c>
      <c r="CL101" s="143">
        <v>0</v>
      </c>
      <c r="CM101" s="143">
        <v>0</v>
      </c>
      <c r="CN101" s="143">
        <v>0</v>
      </c>
      <c r="CO101" s="143">
        <v>0</v>
      </c>
      <c r="CP101" s="143">
        <v>0</v>
      </c>
      <c r="CQ101" s="143">
        <v>0</v>
      </c>
      <c r="CR101" s="143">
        <v>0</v>
      </c>
      <c r="CS101" s="143">
        <v>0</v>
      </c>
      <c r="CT101" s="143">
        <v>0</v>
      </c>
      <c r="CU101" s="143">
        <v>0</v>
      </c>
      <c r="CV101" s="143">
        <v>0</v>
      </c>
      <c r="CW101" s="143">
        <v>0</v>
      </c>
      <c r="CX101" s="143">
        <v>0</v>
      </c>
      <c r="CY101" s="143">
        <v>0</v>
      </c>
      <c r="CZ101" s="143">
        <v>0</v>
      </c>
      <c r="DA101" s="143">
        <v>0</v>
      </c>
      <c r="DB101" s="143">
        <v>0</v>
      </c>
      <c r="DC101" s="143">
        <v>0</v>
      </c>
      <c r="DE101" s="24">
        <f t="shared" si="54"/>
        <v>0</v>
      </c>
      <c r="DF101" s="24">
        <f t="shared" si="50"/>
        <v>0</v>
      </c>
      <c r="DG101">
        <f t="shared" si="53"/>
        <v>21</v>
      </c>
      <c r="DH101">
        <v>0</v>
      </c>
    </row>
    <row r="102" spans="1:113" ht="15" customHeight="1">
      <c r="A102" s="68">
        <v>76</v>
      </c>
      <c r="B102" s="160" t="str">
        <f>$B$90&amp;"L."</f>
        <v>F.L.</v>
      </c>
      <c r="C102" s="178" t="s">
        <v>161</v>
      </c>
      <c r="D102" s="160"/>
      <c r="E102" s="176">
        <v>0.21</v>
      </c>
      <c r="F102" s="171">
        <f>H102+NPV(FD,I102:INDEX(I102:DC102,PAL))</f>
        <v>0</v>
      </c>
      <c r="G102" s="171">
        <f>SUMIF($H$5:$DC$5,"&lt;="&amp;PAL,$H102:$DC102)</f>
        <v>0</v>
      </c>
      <c r="H102" s="142">
        <v>0</v>
      </c>
      <c r="I102" s="142">
        <v>0</v>
      </c>
      <c r="J102" s="142">
        <v>0</v>
      </c>
      <c r="K102" s="142">
        <v>0</v>
      </c>
      <c r="L102" s="142">
        <v>0</v>
      </c>
      <c r="M102" s="142">
        <v>0</v>
      </c>
      <c r="N102" s="142">
        <v>0</v>
      </c>
      <c r="O102" s="142">
        <v>0</v>
      </c>
      <c r="P102" s="179">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3">
        <v>0</v>
      </c>
      <c r="AK102" s="142">
        <v>0</v>
      </c>
      <c r="AL102" s="143">
        <v>0</v>
      </c>
      <c r="AM102" s="142">
        <v>0</v>
      </c>
      <c r="AN102" s="142">
        <v>0</v>
      </c>
      <c r="AO102" s="142">
        <v>0</v>
      </c>
      <c r="AP102" s="142">
        <v>0</v>
      </c>
      <c r="AQ102" s="143">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3">
        <v>0</v>
      </c>
      <c r="DE102" s="24">
        <f t="shared" si="54"/>
        <v>0</v>
      </c>
      <c r="DF102" s="24">
        <f t="shared" si="50"/>
        <v>0</v>
      </c>
      <c r="DG102">
        <f t="shared" si="53"/>
        <v>21</v>
      </c>
      <c r="DH102">
        <f>DG102/(100+DG102)</f>
        <v>0.17355371900826447</v>
      </c>
    </row>
    <row r="103" spans="1:113" ht="14.4">
      <c r="A103" s="68">
        <v>77</v>
      </c>
      <c r="B103" s="160" t="s">
        <v>176</v>
      </c>
      <c r="C103" s="170" t="s">
        <v>765</v>
      </c>
      <c r="E103" s="160"/>
      <c r="F103" s="173">
        <f>F104+F111</f>
        <v>8576036.1096842457</v>
      </c>
      <c r="G103" s="173">
        <f>G104+G111</f>
        <v>18406736</v>
      </c>
      <c r="H103" s="173">
        <f>H104+H111</f>
        <v>0</v>
      </c>
      <c r="I103" s="173">
        <f t="shared" ref="I103:BT103" si="56">I104+I111</f>
        <v>0</v>
      </c>
      <c r="J103" s="173">
        <f t="shared" si="56"/>
        <v>0</v>
      </c>
      <c r="K103" s="173">
        <f t="shared" si="56"/>
        <v>0</v>
      </c>
      <c r="L103" s="173">
        <f t="shared" si="56"/>
        <v>0</v>
      </c>
      <c r="M103" s="173">
        <f t="shared" si="56"/>
        <v>0</v>
      </c>
      <c r="N103" s="173">
        <f t="shared" si="56"/>
        <v>0</v>
      </c>
      <c r="O103" s="173">
        <f t="shared" si="56"/>
        <v>0</v>
      </c>
      <c r="P103" s="173">
        <f t="shared" si="56"/>
        <v>165753</v>
      </c>
      <c r="Q103" s="173">
        <f t="shared" si="56"/>
        <v>165753</v>
      </c>
      <c r="R103" s="173">
        <f t="shared" si="56"/>
        <v>168855</v>
      </c>
      <c r="S103" s="173">
        <f t="shared" si="56"/>
        <v>339345</v>
      </c>
      <c r="T103" s="173">
        <f t="shared" si="56"/>
        <v>511627</v>
      </c>
      <c r="U103" s="173">
        <f t="shared" si="56"/>
        <v>591973</v>
      </c>
      <c r="V103" s="173">
        <f t="shared" si="56"/>
        <v>1097562</v>
      </c>
      <c r="W103" s="173">
        <f t="shared" si="56"/>
        <v>1097562</v>
      </c>
      <c r="X103" s="173">
        <f t="shared" si="56"/>
        <v>1097562</v>
      </c>
      <c r="Y103" s="173">
        <f t="shared" si="56"/>
        <v>1097562</v>
      </c>
      <c r="Z103" s="173">
        <f t="shared" si="56"/>
        <v>1097562</v>
      </c>
      <c r="AA103" s="173">
        <f t="shared" si="56"/>
        <v>1097562</v>
      </c>
      <c r="AB103" s="173">
        <f t="shared" si="56"/>
        <v>1097562</v>
      </c>
      <c r="AC103" s="173">
        <f t="shared" si="56"/>
        <v>1097562</v>
      </c>
      <c r="AD103" s="173">
        <f t="shared" si="56"/>
        <v>1097562</v>
      </c>
      <c r="AE103" s="173">
        <f t="shared" si="56"/>
        <v>1097562</v>
      </c>
      <c r="AF103" s="173">
        <f t="shared" si="56"/>
        <v>1097562</v>
      </c>
      <c r="AG103" s="173">
        <f t="shared" si="56"/>
        <v>1097562</v>
      </c>
      <c r="AH103" s="173">
        <f t="shared" si="56"/>
        <v>1097562</v>
      </c>
      <c r="AI103" s="173">
        <f t="shared" si="56"/>
        <v>1097562</v>
      </c>
      <c r="AJ103" s="173">
        <f t="shared" si="56"/>
        <v>1097562</v>
      </c>
      <c r="AK103" s="173">
        <f t="shared" si="56"/>
        <v>0</v>
      </c>
      <c r="AL103" s="173">
        <f t="shared" si="56"/>
        <v>0</v>
      </c>
      <c r="AM103" s="173">
        <f t="shared" si="56"/>
        <v>0</v>
      </c>
      <c r="AN103" s="173">
        <f t="shared" si="56"/>
        <v>0</v>
      </c>
      <c r="AO103" s="173">
        <f t="shared" si="56"/>
        <v>0</v>
      </c>
      <c r="AP103" s="173">
        <f t="shared" si="56"/>
        <v>0</v>
      </c>
      <c r="AQ103" s="173">
        <f t="shared" si="56"/>
        <v>0</v>
      </c>
      <c r="AR103" s="173">
        <f t="shared" si="56"/>
        <v>0</v>
      </c>
      <c r="AS103" s="173">
        <f t="shared" si="56"/>
        <v>0</v>
      </c>
      <c r="AT103" s="173">
        <f t="shared" si="56"/>
        <v>0</v>
      </c>
      <c r="AU103" s="173">
        <f t="shared" si="56"/>
        <v>0</v>
      </c>
      <c r="AV103" s="173">
        <f t="shared" si="56"/>
        <v>0</v>
      </c>
      <c r="AW103" s="173">
        <f t="shared" si="56"/>
        <v>0</v>
      </c>
      <c r="AX103" s="173">
        <f t="shared" si="56"/>
        <v>0</v>
      </c>
      <c r="AY103" s="173">
        <f t="shared" si="56"/>
        <v>0</v>
      </c>
      <c r="AZ103" s="173">
        <f t="shared" si="56"/>
        <v>0</v>
      </c>
      <c r="BA103" s="173">
        <f t="shared" si="56"/>
        <v>0</v>
      </c>
      <c r="BB103" s="173">
        <f t="shared" si="56"/>
        <v>0</v>
      </c>
      <c r="BC103" s="173">
        <f t="shared" si="56"/>
        <v>0</v>
      </c>
      <c r="BD103" s="173">
        <f t="shared" si="56"/>
        <v>0</v>
      </c>
      <c r="BE103" s="173">
        <f t="shared" si="56"/>
        <v>0</v>
      </c>
      <c r="BF103" s="173">
        <f t="shared" si="56"/>
        <v>0</v>
      </c>
      <c r="BG103" s="173">
        <f t="shared" si="56"/>
        <v>0</v>
      </c>
      <c r="BH103" s="173">
        <f t="shared" si="56"/>
        <v>0</v>
      </c>
      <c r="BI103" s="173">
        <f t="shared" si="56"/>
        <v>0</v>
      </c>
      <c r="BJ103" s="173">
        <f t="shared" si="56"/>
        <v>0</v>
      </c>
      <c r="BK103" s="173">
        <f t="shared" si="56"/>
        <v>0</v>
      </c>
      <c r="BL103" s="173">
        <f t="shared" si="56"/>
        <v>0</v>
      </c>
      <c r="BM103" s="173">
        <f t="shared" si="56"/>
        <v>0</v>
      </c>
      <c r="BN103" s="173">
        <f t="shared" si="56"/>
        <v>0</v>
      </c>
      <c r="BO103" s="173">
        <f t="shared" si="56"/>
        <v>0</v>
      </c>
      <c r="BP103" s="173">
        <f t="shared" si="56"/>
        <v>0</v>
      </c>
      <c r="BQ103" s="173">
        <f t="shared" si="56"/>
        <v>0</v>
      </c>
      <c r="BR103" s="173">
        <f t="shared" si="56"/>
        <v>0</v>
      </c>
      <c r="BS103" s="173">
        <f t="shared" si="56"/>
        <v>0</v>
      </c>
      <c r="BT103" s="173">
        <f t="shared" si="56"/>
        <v>0</v>
      </c>
      <c r="BU103" s="173">
        <f t="shared" ref="BU103:DC103" si="57">BU104+BU111</f>
        <v>0</v>
      </c>
      <c r="BV103" s="173">
        <f t="shared" si="57"/>
        <v>0</v>
      </c>
      <c r="BW103" s="173">
        <f t="shared" si="57"/>
        <v>0</v>
      </c>
      <c r="BX103" s="173">
        <f t="shared" si="57"/>
        <v>0</v>
      </c>
      <c r="BY103" s="173">
        <f t="shared" si="57"/>
        <v>0</v>
      </c>
      <c r="BZ103" s="173">
        <f t="shared" si="57"/>
        <v>0</v>
      </c>
      <c r="CA103" s="173">
        <f t="shared" si="57"/>
        <v>0</v>
      </c>
      <c r="CB103" s="173">
        <f t="shared" si="57"/>
        <v>0</v>
      </c>
      <c r="CC103" s="173">
        <f t="shared" si="57"/>
        <v>0</v>
      </c>
      <c r="CD103" s="173">
        <f t="shared" si="57"/>
        <v>0</v>
      </c>
      <c r="CE103" s="173">
        <f t="shared" si="57"/>
        <v>0</v>
      </c>
      <c r="CF103" s="173">
        <f t="shared" si="57"/>
        <v>0</v>
      </c>
      <c r="CG103" s="173">
        <f t="shared" si="57"/>
        <v>0</v>
      </c>
      <c r="CH103" s="173">
        <f t="shared" si="57"/>
        <v>0</v>
      </c>
      <c r="CI103" s="173">
        <f t="shared" si="57"/>
        <v>0</v>
      </c>
      <c r="CJ103" s="173">
        <f t="shared" si="57"/>
        <v>0</v>
      </c>
      <c r="CK103" s="173">
        <f t="shared" si="57"/>
        <v>0</v>
      </c>
      <c r="CL103" s="173">
        <f t="shared" si="57"/>
        <v>0</v>
      </c>
      <c r="CM103" s="173">
        <f t="shared" si="57"/>
        <v>0</v>
      </c>
      <c r="CN103" s="173">
        <f t="shared" si="57"/>
        <v>0</v>
      </c>
      <c r="CO103" s="173">
        <f t="shared" si="57"/>
        <v>0</v>
      </c>
      <c r="CP103" s="173">
        <f t="shared" si="57"/>
        <v>0</v>
      </c>
      <c r="CQ103" s="173">
        <f t="shared" si="57"/>
        <v>0</v>
      </c>
      <c r="CR103" s="173">
        <f t="shared" si="57"/>
        <v>0</v>
      </c>
      <c r="CS103" s="173">
        <f t="shared" si="57"/>
        <v>0</v>
      </c>
      <c r="CT103" s="173">
        <f t="shared" si="57"/>
        <v>0</v>
      </c>
      <c r="CU103" s="173">
        <f t="shared" si="57"/>
        <v>0</v>
      </c>
      <c r="CV103" s="173">
        <f t="shared" si="57"/>
        <v>0</v>
      </c>
      <c r="CW103" s="173">
        <f t="shared" si="57"/>
        <v>0</v>
      </c>
      <c r="CX103" s="173">
        <f t="shared" si="57"/>
        <v>0</v>
      </c>
      <c r="CY103" s="173">
        <f t="shared" si="57"/>
        <v>0</v>
      </c>
      <c r="CZ103" s="173">
        <f t="shared" si="57"/>
        <v>0</v>
      </c>
      <c r="DA103" s="173">
        <f t="shared" si="57"/>
        <v>0</v>
      </c>
      <c r="DB103" s="173">
        <f t="shared" si="57"/>
        <v>0</v>
      </c>
      <c r="DC103" s="173">
        <f t="shared" si="57"/>
        <v>0</v>
      </c>
      <c r="DE103" s="24"/>
      <c r="DF103" s="24">
        <f t="shared" si="50"/>
        <v>21</v>
      </c>
    </row>
    <row r="104" spans="1:113" ht="14.4">
      <c r="A104" s="68"/>
      <c r="B104" s="160" t="s">
        <v>375</v>
      </c>
      <c r="C104" s="170" t="s">
        <v>500</v>
      </c>
      <c r="E104" s="160"/>
      <c r="F104" s="173">
        <f>SUM(F105:F110)</f>
        <v>8576036.1096842457</v>
      </c>
      <c r="G104" s="173">
        <f t="shared" ref="G104" si="58">SUM(G105:G110)</f>
        <v>18406736</v>
      </c>
      <c r="H104" s="173">
        <f>SUM(H105:H110)</f>
        <v>0</v>
      </c>
      <c r="I104" s="173">
        <f t="shared" ref="I104:O104" si="59">SUM(I105:I110)</f>
        <v>0</v>
      </c>
      <c r="J104" s="173">
        <f t="shared" si="59"/>
        <v>0</v>
      </c>
      <c r="K104" s="173">
        <f t="shared" si="59"/>
        <v>0</v>
      </c>
      <c r="L104" s="173">
        <f t="shared" si="59"/>
        <v>0</v>
      </c>
      <c r="M104" s="173">
        <f t="shared" si="59"/>
        <v>0</v>
      </c>
      <c r="N104" s="173">
        <f t="shared" si="59"/>
        <v>0</v>
      </c>
      <c r="O104" s="173">
        <f t="shared" si="59"/>
        <v>0</v>
      </c>
      <c r="P104" s="173">
        <f t="shared" ref="P104" si="60">SUM(P105:P110)</f>
        <v>165753</v>
      </c>
      <c r="Q104" s="173">
        <f t="shared" ref="Q104" si="61">SUM(Q105:Q110)</f>
        <v>165753</v>
      </c>
      <c r="R104" s="173">
        <f t="shared" ref="R104" si="62">SUM(R105:R110)</f>
        <v>168855</v>
      </c>
      <c r="S104" s="173">
        <f t="shared" ref="S104" si="63">SUM(S105:S110)</f>
        <v>339345</v>
      </c>
      <c r="T104" s="173">
        <f t="shared" ref="T104" si="64">SUM(T105:T110)</f>
        <v>511627</v>
      </c>
      <c r="U104" s="173">
        <f t="shared" ref="U104" si="65">SUM(U105:U110)</f>
        <v>591973</v>
      </c>
      <c r="V104" s="173">
        <f t="shared" ref="V104" si="66">SUM(V105:V110)</f>
        <v>1097562</v>
      </c>
      <c r="W104" s="173">
        <f t="shared" ref="W104" si="67">SUM(W105:W110)</f>
        <v>1097562</v>
      </c>
      <c r="X104" s="173">
        <f t="shared" ref="X104" si="68">SUM(X105:X110)</f>
        <v>1097562</v>
      </c>
      <c r="Y104" s="173">
        <f t="shared" ref="Y104" si="69">SUM(Y105:Y110)</f>
        <v>1097562</v>
      </c>
      <c r="Z104" s="173">
        <f t="shared" ref="Z104" si="70">SUM(Z105:Z110)</f>
        <v>1097562</v>
      </c>
      <c r="AA104" s="173">
        <f t="shared" ref="AA104" si="71">SUM(AA105:AA110)</f>
        <v>1097562</v>
      </c>
      <c r="AB104" s="173">
        <f t="shared" ref="AB104" si="72">SUM(AB105:AB110)</f>
        <v>1097562</v>
      </c>
      <c r="AC104" s="173">
        <f t="shared" ref="AC104" si="73">SUM(AC105:AC110)</f>
        <v>1097562</v>
      </c>
      <c r="AD104" s="173">
        <f t="shared" ref="AD104" si="74">SUM(AD105:AD110)</f>
        <v>1097562</v>
      </c>
      <c r="AE104" s="173">
        <f t="shared" ref="AE104" si="75">SUM(AE105:AE110)</f>
        <v>1097562</v>
      </c>
      <c r="AF104" s="173">
        <f t="shared" ref="AF104" si="76">SUM(AF105:AF110)</f>
        <v>1097562</v>
      </c>
      <c r="AG104" s="173">
        <f t="shared" ref="AG104" si="77">SUM(AG105:AG110)</f>
        <v>1097562</v>
      </c>
      <c r="AH104" s="173">
        <f t="shared" ref="AH104" si="78">SUM(AH105:AH110)</f>
        <v>1097562</v>
      </c>
      <c r="AI104" s="173">
        <f t="shared" ref="AI104" si="79">SUM(AI105:AI110)</f>
        <v>1097562</v>
      </c>
      <c r="AJ104" s="173">
        <f t="shared" ref="AJ104" si="80">SUM(AJ105:AJ110)</f>
        <v>1097562</v>
      </c>
      <c r="AK104" s="173">
        <f t="shared" ref="AK104" si="81">SUM(AK105:AK110)</f>
        <v>0</v>
      </c>
      <c r="AL104" s="173">
        <f t="shared" ref="AL104" si="82">SUM(AL105:AL110)</f>
        <v>0</v>
      </c>
      <c r="AM104" s="173">
        <f t="shared" ref="AM104" si="83">SUM(AM105:AM110)</f>
        <v>0</v>
      </c>
      <c r="AN104" s="173">
        <f t="shared" ref="AN104" si="84">SUM(AN105:AN110)</f>
        <v>0</v>
      </c>
      <c r="AO104" s="173">
        <f t="shared" ref="AO104" si="85">SUM(AO105:AO110)</f>
        <v>0</v>
      </c>
      <c r="AP104" s="173">
        <f t="shared" ref="AP104" si="86">SUM(AP105:AP110)</f>
        <v>0</v>
      </c>
      <c r="AQ104" s="173">
        <f t="shared" ref="AQ104" si="87">SUM(AQ105:AQ110)</f>
        <v>0</v>
      </c>
      <c r="AR104" s="173">
        <f t="shared" ref="AR104" si="88">SUM(AR105:AR110)</f>
        <v>0</v>
      </c>
      <c r="AS104" s="173">
        <f t="shared" ref="AS104" si="89">SUM(AS105:AS110)</f>
        <v>0</v>
      </c>
      <c r="AT104" s="173">
        <f t="shared" ref="AT104" si="90">SUM(AT105:AT110)</f>
        <v>0</v>
      </c>
      <c r="AU104" s="173">
        <f t="shared" ref="AU104" si="91">SUM(AU105:AU110)</f>
        <v>0</v>
      </c>
      <c r="AV104" s="173">
        <f t="shared" ref="AV104" si="92">SUM(AV105:AV110)</f>
        <v>0</v>
      </c>
      <c r="AW104" s="173">
        <f t="shared" ref="AW104" si="93">SUM(AW105:AW110)</f>
        <v>0</v>
      </c>
      <c r="AX104" s="173">
        <f t="shared" ref="AX104" si="94">SUM(AX105:AX110)</f>
        <v>0</v>
      </c>
      <c r="AY104" s="173">
        <f t="shared" ref="AY104" si="95">SUM(AY105:AY110)</f>
        <v>0</v>
      </c>
      <c r="AZ104" s="173">
        <f t="shared" ref="AZ104" si="96">SUM(AZ105:AZ110)</f>
        <v>0</v>
      </c>
      <c r="BA104" s="173">
        <f t="shared" ref="BA104" si="97">SUM(BA105:BA110)</f>
        <v>0</v>
      </c>
      <c r="BB104" s="173">
        <f t="shared" ref="BB104" si="98">SUM(BB105:BB110)</f>
        <v>0</v>
      </c>
      <c r="BC104" s="173">
        <f t="shared" ref="BC104" si="99">SUM(BC105:BC110)</f>
        <v>0</v>
      </c>
      <c r="BD104" s="173">
        <f t="shared" ref="BD104" si="100">SUM(BD105:BD110)</f>
        <v>0</v>
      </c>
      <c r="BE104" s="173">
        <f t="shared" ref="BE104" si="101">SUM(BE105:BE110)</f>
        <v>0</v>
      </c>
      <c r="BF104" s="173">
        <f t="shared" ref="BF104" si="102">SUM(BF105:BF110)</f>
        <v>0</v>
      </c>
      <c r="BG104" s="173">
        <f t="shared" ref="BG104" si="103">SUM(BG105:BG110)</f>
        <v>0</v>
      </c>
      <c r="BH104" s="173">
        <f t="shared" ref="BH104" si="104">SUM(BH105:BH110)</f>
        <v>0</v>
      </c>
      <c r="BI104" s="173">
        <f t="shared" ref="BI104" si="105">SUM(BI105:BI110)</f>
        <v>0</v>
      </c>
      <c r="BJ104" s="173">
        <f t="shared" ref="BJ104" si="106">SUM(BJ105:BJ110)</f>
        <v>0</v>
      </c>
      <c r="BK104" s="173">
        <f t="shared" ref="BK104" si="107">SUM(BK105:BK110)</f>
        <v>0</v>
      </c>
      <c r="BL104" s="173">
        <f t="shared" ref="BL104" si="108">SUM(BL105:BL110)</f>
        <v>0</v>
      </c>
      <c r="BM104" s="173">
        <f t="shared" ref="BM104" si="109">SUM(BM105:BM110)</f>
        <v>0</v>
      </c>
      <c r="BN104" s="173">
        <f t="shared" ref="BN104" si="110">SUM(BN105:BN110)</f>
        <v>0</v>
      </c>
      <c r="BO104" s="173">
        <f t="shared" ref="BO104" si="111">SUM(BO105:BO110)</f>
        <v>0</v>
      </c>
      <c r="BP104" s="173">
        <f t="shared" ref="BP104" si="112">SUM(BP105:BP110)</f>
        <v>0</v>
      </c>
      <c r="BQ104" s="173">
        <f t="shared" ref="BQ104" si="113">SUM(BQ105:BQ110)</f>
        <v>0</v>
      </c>
      <c r="BR104" s="173">
        <f t="shared" ref="BR104" si="114">SUM(BR105:BR110)</f>
        <v>0</v>
      </c>
      <c r="BS104" s="173">
        <f t="shared" ref="BS104" si="115">SUM(BS105:BS110)</f>
        <v>0</v>
      </c>
      <c r="BT104" s="173">
        <f t="shared" ref="BT104" si="116">SUM(BT105:BT110)</f>
        <v>0</v>
      </c>
      <c r="BU104" s="173">
        <f t="shared" ref="BU104" si="117">SUM(BU105:BU110)</f>
        <v>0</v>
      </c>
      <c r="BV104" s="173">
        <f t="shared" ref="BV104" si="118">SUM(BV105:BV110)</f>
        <v>0</v>
      </c>
      <c r="BW104" s="173">
        <f t="shared" ref="BW104" si="119">SUM(BW105:BW110)</f>
        <v>0</v>
      </c>
      <c r="BX104" s="173">
        <f t="shared" ref="BX104" si="120">SUM(BX105:BX110)</f>
        <v>0</v>
      </c>
      <c r="BY104" s="173">
        <f t="shared" ref="BY104" si="121">SUM(BY105:BY110)</f>
        <v>0</v>
      </c>
      <c r="BZ104" s="173">
        <f t="shared" ref="BZ104" si="122">SUM(BZ105:BZ110)</f>
        <v>0</v>
      </c>
      <c r="CA104" s="173">
        <f t="shared" ref="CA104" si="123">SUM(CA105:CA110)</f>
        <v>0</v>
      </c>
      <c r="CB104" s="173">
        <f t="shared" ref="CB104" si="124">SUM(CB105:CB110)</f>
        <v>0</v>
      </c>
      <c r="CC104" s="173">
        <f t="shared" ref="CC104" si="125">SUM(CC105:CC110)</f>
        <v>0</v>
      </c>
      <c r="CD104" s="173">
        <f t="shared" ref="CD104" si="126">SUM(CD105:CD110)</f>
        <v>0</v>
      </c>
      <c r="CE104" s="173">
        <f t="shared" ref="CE104" si="127">SUM(CE105:CE110)</f>
        <v>0</v>
      </c>
      <c r="CF104" s="173">
        <f t="shared" ref="CF104" si="128">SUM(CF105:CF110)</f>
        <v>0</v>
      </c>
      <c r="CG104" s="173">
        <f t="shared" ref="CG104" si="129">SUM(CG105:CG110)</f>
        <v>0</v>
      </c>
      <c r="CH104" s="173">
        <f t="shared" ref="CH104" si="130">SUM(CH105:CH110)</f>
        <v>0</v>
      </c>
      <c r="CI104" s="173">
        <f t="shared" ref="CI104" si="131">SUM(CI105:CI110)</f>
        <v>0</v>
      </c>
      <c r="CJ104" s="173">
        <f t="shared" ref="CJ104" si="132">SUM(CJ105:CJ110)</f>
        <v>0</v>
      </c>
      <c r="CK104" s="173">
        <f t="shared" ref="CK104" si="133">SUM(CK105:CK110)</f>
        <v>0</v>
      </c>
      <c r="CL104" s="173">
        <f t="shared" ref="CL104" si="134">SUM(CL105:CL110)</f>
        <v>0</v>
      </c>
      <c r="CM104" s="173">
        <f t="shared" ref="CM104" si="135">SUM(CM105:CM110)</f>
        <v>0</v>
      </c>
      <c r="CN104" s="173">
        <f t="shared" ref="CN104" si="136">SUM(CN105:CN110)</f>
        <v>0</v>
      </c>
      <c r="CO104" s="173">
        <f t="shared" ref="CO104" si="137">SUM(CO105:CO110)</f>
        <v>0</v>
      </c>
      <c r="CP104" s="173">
        <f t="shared" ref="CP104" si="138">SUM(CP105:CP110)</f>
        <v>0</v>
      </c>
      <c r="CQ104" s="173">
        <f t="shared" ref="CQ104" si="139">SUM(CQ105:CQ110)</f>
        <v>0</v>
      </c>
      <c r="CR104" s="173">
        <f t="shared" ref="CR104" si="140">SUM(CR105:CR110)</f>
        <v>0</v>
      </c>
      <c r="CS104" s="173">
        <f t="shared" ref="CS104" si="141">SUM(CS105:CS110)</f>
        <v>0</v>
      </c>
      <c r="CT104" s="173">
        <f t="shared" ref="CT104" si="142">SUM(CT105:CT110)</f>
        <v>0</v>
      </c>
      <c r="CU104" s="173">
        <f t="shared" ref="CU104" si="143">SUM(CU105:CU110)</f>
        <v>0</v>
      </c>
      <c r="CV104" s="173">
        <f t="shared" ref="CV104" si="144">SUM(CV105:CV110)</f>
        <v>0</v>
      </c>
      <c r="CW104" s="173">
        <f t="shared" ref="CW104" si="145">SUM(CW105:CW110)</f>
        <v>0</v>
      </c>
      <c r="CX104" s="173">
        <f t="shared" ref="CX104" si="146">SUM(CX105:CX110)</f>
        <v>0</v>
      </c>
      <c r="CY104" s="173">
        <f t="shared" ref="CY104" si="147">SUM(CY105:CY110)</f>
        <v>0</v>
      </c>
      <c r="CZ104" s="173">
        <f t="shared" ref="CZ104" si="148">SUM(CZ105:CZ110)</f>
        <v>0</v>
      </c>
      <c r="DA104" s="173">
        <f t="shared" ref="DA104" si="149">SUM(DA105:DA110)</f>
        <v>0</v>
      </c>
      <c r="DB104" s="173">
        <f t="shared" ref="DB104" si="150">SUM(DB105:DB110)</f>
        <v>0</v>
      </c>
      <c r="DC104" s="173">
        <f t="shared" ref="DC104" si="151">SUM(DC105:DC110)</f>
        <v>0</v>
      </c>
      <c r="DE104" s="24"/>
      <c r="DF104" s="24">
        <f t="shared" si="50"/>
        <v>21</v>
      </c>
    </row>
    <row r="105" spans="1:113" ht="14.4">
      <c r="A105" s="68">
        <v>78</v>
      </c>
      <c r="B105" s="160" t="str">
        <f>$B$103&amp;"1.1."</f>
        <v>G.1.1.</v>
      </c>
      <c r="C105" s="174" t="s">
        <v>1038</v>
      </c>
      <c r="D105" s="160"/>
      <c r="E105" s="182">
        <v>0.21</v>
      </c>
      <c r="F105" s="171">
        <f>H105+NPV(FD,I105:INDEX(I105:DC105,PAL))</f>
        <v>8576036.1096842457</v>
      </c>
      <c r="G105" s="171">
        <f>SUMIF($H$5:$DC$5,"&lt;="&amp;PAL,$H105:$DC105)</f>
        <v>18406736</v>
      </c>
      <c r="H105" s="299">
        <v>0</v>
      </c>
      <c r="I105" s="299">
        <v>0</v>
      </c>
      <c r="J105" s="299">
        <v>0</v>
      </c>
      <c r="K105" s="299">
        <v>0</v>
      </c>
      <c r="L105" s="299">
        <v>0</v>
      </c>
      <c r="M105" s="299">
        <v>0</v>
      </c>
      <c r="N105" s="299">
        <v>0</v>
      </c>
      <c r="O105" s="299">
        <v>0</v>
      </c>
      <c r="P105" s="177">
        <f>Veikla_18!L21</f>
        <v>165753</v>
      </c>
      <c r="Q105" s="177">
        <f>Veikla_18!M21</f>
        <v>165753</v>
      </c>
      <c r="R105" s="177">
        <f>Veikla_18!N21</f>
        <v>168855</v>
      </c>
      <c r="S105" s="177">
        <f>Veikla_18!O21</f>
        <v>339345</v>
      </c>
      <c r="T105" s="177">
        <f>Veikla_18!P21</f>
        <v>511627</v>
      </c>
      <c r="U105" s="177">
        <f>Veikla_18!Q21</f>
        <v>591973</v>
      </c>
      <c r="V105" s="177">
        <f>Veikla_18!R21</f>
        <v>1097562</v>
      </c>
      <c r="W105" s="177">
        <f>Veikla_18!S21</f>
        <v>1097562</v>
      </c>
      <c r="X105" s="177">
        <f>Veikla_18!T21</f>
        <v>1097562</v>
      </c>
      <c r="Y105" s="177">
        <f>Veikla_18!U21</f>
        <v>1097562</v>
      </c>
      <c r="Z105" s="177">
        <f>Veikla_18!V21</f>
        <v>1097562</v>
      </c>
      <c r="AA105" s="177">
        <f>Veikla_18!W21</f>
        <v>1097562</v>
      </c>
      <c r="AB105" s="177">
        <f>Veikla_18!X21</f>
        <v>1097562</v>
      </c>
      <c r="AC105" s="177">
        <f>AB105</f>
        <v>1097562</v>
      </c>
      <c r="AD105" s="177">
        <f t="shared" ref="AD105:AJ105" si="152">AC105</f>
        <v>1097562</v>
      </c>
      <c r="AE105" s="177">
        <f t="shared" si="152"/>
        <v>1097562</v>
      </c>
      <c r="AF105" s="177">
        <f t="shared" si="152"/>
        <v>1097562</v>
      </c>
      <c r="AG105" s="177">
        <f t="shared" si="152"/>
        <v>1097562</v>
      </c>
      <c r="AH105" s="177">
        <f t="shared" si="152"/>
        <v>1097562</v>
      </c>
      <c r="AI105" s="177">
        <f t="shared" si="152"/>
        <v>1097562</v>
      </c>
      <c r="AJ105" s="177">
        <f t="shared" si="152"/>
        <v>1097562</v>
      </c>
      <c r="AK105" s="177">
        <v>0</v>
      </c>
      <c r="AL105" s="177">
        <v>0</v>
      </c>
      <c r="AM105" s="177">
        <v>0</v>
      </c>
      <c r="AN105" s="177">
        <v>0</v>
      </c>
      <c r="AO105" s="177">
        <v>0</v>
      </c>
      <c r="AP105" s="177">
        <v>0</v>
      </c>
      <c r="AQ105" s="177">
        <v>0</v>
      </c>
      <c r="AR105" s="177">
        <v>0</v>
      </c>
      <c r="AS105" s="177">
        <v>0</v>
      </c>
      <c r="AT105" s="177">
        <v>0</v>
      </c>
      <c r="AU105" s="177">
        <v>0</v>
      </c>
      <c r="AV105" s="177">
        <v>0</v>
      </c>
      <c r="AW105" s="177">
        <v>0</v>
      </c>
      <c r="AX105" s="177">
        <v>0</v>
      </c>
      <c r="AY105" s="177">
        <v>0</v>
      </c>
      <c r="AZ105" s="177">
        <v>0</v>
      </c>
      <c r="BA105" s="177">
        <v>0</v>
      </c>
      <c r="BB105" s="177">
        <v>0</v>
      </c>
      <c r="BC105" s="177">
        <v>0</v>
      </c>
      <c r="BD105" s="177">
        <v>0</v>
      </c>
      <c r="BE105" s="177">
        <v>0</v>
      </c>
      <c r="BF105" s="177">
        <v>0</v>
      </c>
      <c r="BG105" s="177">
        <v>0</v>
      </c>
      <c r="BH105" s="177">
        <v>0</v>
      </c>
      <c r="BI105" s="177">
        <v>0</v>
      </c>
      <c r="BJ105" s="177">
        <v>0</v>
      </c>
      <c r="BK105" s="177">
        <v>0</v>
      </c>
      <c r="BL105" s="177">
        <v>0</v>
      </c>
      <c r="BM105" s="177">
        <v>0</v>
      </c>
      <c r="BN105" s="177">
        <v>0</v>
      </c>
      <c r="BO105" s="177">
        <v>0</v>
      </c>
      <c r="BP105" s="177">
        <v>0</v>
      </c>
      <c r="BQ105" s="177">
        <v>0</v>
      </c>
      <c r="BR105" s="177">
        <v>0</v>
      </c>
      <c r="BS105" s="177">
        <v>0</v>
      </c>
      <c r="BT105" s="177">
        <v>0</v>
      </c>
      <c r="BU105" s="177">
        <v>0</v>
      </c>
      <c r="BV105" s="177">
        <v>0</v>
      </c>
      <c r="BW105" s="177">
        <v>0</v>
      </c>
      <c r="BX105" s="177">
        <v>0</v>
      </c>
      <c r="BY105" s="177">
        <v>0</v>
      </c>
      <c r="BZ105" s="177">
        <v>0</v>
      </c>
      <c r="CA105" s="177">
        <v>0</v>
      </c>
      <c r="CB105" s="177">
        <v>0</v>
      </c>
      <c r="CC105" s="177">
        <v>0</v>
      </c>
      <c r="CD105" s="177">
        <v>0</v>
      </c>
      <c r="CE105" s="177">
        <v>0</v>
      </c>
      <c r="CF105" s="177">
        <v>0</v>
      </c>
      <c r="CG105" s="177">
        <v>0</v>
      </c>
      <c r="CH105" s="177">
        <v>0</v>
      </c>
      <c r="CI105" s="177">
        <v>0</v>
      </c>
      <c r="CJ105" s="177">
        <v>0</v>
      </c>
      <c r="CK105" s="177">
        <v>0</v>
      </c>
      <c r="CL105" s="177">
        <v>0</v>
      </c>
      <c r="CM105" s="177">
        <v>0</v>
      </c>
      <c r="CN105" s="177">
        <v>0</v>
      </c>
      <c r="CO105" s="177">
        <v>0</v>
      </c>
      <c r="CP105" s="177">
        <v>0</v>
      </c>
      <c r="CQ105" s="177">
        <v>0</v>
      </c>
      <c r="CR105" s="177">
        <v>0</v>
      </c>
      <c r="CS105" s="177">
        <v>0</v>
      </c>
      <c r="CT105" s="177">
        <v>0</v>
      </c>
      <c r="CU105" s="177">
        <v>0</v>
      </c>
      <c r="CV105" s="177">
        <v>0</v>
      </c>
      <c r="CW105" s="177">
        <v>0</v>
      </c>
      <c r="CX105" s="177">
        <v>0</v>
      </c>
      <c r="CY105" s="177">
        <v>0</v>
      </c>
      <c r="CZ105" s="177">
        <v>0</v>
      </c>
      <c r="DA105" s="177">
        <v>0</v>
      </c>
      <c r="DB105" s="177">
        <v>0</v>
      </c>
      <c r="DC105" s="177">
        <v>0</v>
      </c>
      <c r="DE105" s="24">
        <f t="shared" ref="DE105:DE110" si="153">COUNTBLANK(H105:DC105)</f>
        <v>0</v>
      </c>
      <c r="DF105" s="24">
        <f t="shared" si="50"/>
        <v>21</v>
      </c>
      <c r="DG105">
        <f t="shared" ref="DG105:DG126" si="154">IF(ISNUMBER(E105),E105*100,0)</f>
        <v>21</v>
      </c>
    </row>
    <row r="106" spans="1:113" ht="14.4">
      <c r="A106" s="68">
        <v>79</v>
      </c>
      <c r="B106" s="160" t="str">
        <f>$B$103&amp;"1.2."</f>
        <v>G.1.2.</v>
      </c>
      <c r="C106" s="174" t="s">
        <v>178</v>
      </c>
      <c r="D106" s="160"/>
      <c r="E106" s="182">
        <v>0.21</v>
      </c>
      <c r="F106" s="171">
        <f>H106+NPV(FD,I106:INDEX(I106:DC106,PAL))</f>
        <v>0</v>
      </c>
      <c r="G106" s="171">
        <f>SUMIF($H$5:$DC$5,"&lt;="&amp;PAL,$H106:$DC106)</f>
        <v>0</v>
      </c>
      <c r="H106" s="301">
        <v>0</v>
      </c>
      <c r="I106" s="301">
        <v>0</v>
      </c>
      <c r="J106" s="301">
        <v>0</v>
      </c>
      <c r="K106" s="301">
        <v>0</v>
      </c>
      <c r="L106" s="301">
        <v>0</v>
      </c>
      <c r="M106" s="301">
        <v>0</v>
      </c>
      <c r="N106" s="301">
        <v>0</v>
      </c>
      <c r="O106" s="301">
        <v>0</v>
      </c>
      <c r="P106" s="177">
        <v>0</v>
      </c>
      <c r="Q106" s="177">
        <v>0</v>
      </c>
      <c r="R106" s="177">
        <v>0</v>
      </c>
      <c r="S106" s="177">
        <v>0</v>
      </c>
      <c r="T106" s="177">
        <v>0</v>
      </c>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c r="AS106" s="177">
        <v>0</v>
      </c>
      <c r="AT106" s="177">
        <v>0</v>
      </c>
      <c r="AU106" s="177">
        <v>0</v>
      </c>
      <c r="AV106" s="177">
        <v>0</v>
      </c>
      <c r="AW106" s="177">
        <v>0</v>
      </c>
      <c r="AX106" s="177">
        <v>0</v>
      </c>
      <c r="AY106" s="177">
        <v>0</v>
      </c>
      <c r="AZ106" s="177">
        <v>0</v>
      </c>
      <c r="BA106" s="177">
        <v>0</v>
      </c>
      <c r="BB106" s="177">
        <v>0</v>
      </c>
      <c r="BC106" s="177">
        <v>0</v>
      </c>
      <c r="BD106" s="177">
        <v>0</v>
      </c>
      <c r="BE106" s="177">
        <v>0</v>
      </c>
      <c r="BF106" s="177">
        <v>0</v>
      </c>
      <c r="BG106" s="177">
        <v>0</v>
      </c>
      <c r="BH106" s="177">
        <v>0</v>
      </c>
      <c r="BI106" s="177">
        <v>0</v>
      </c>
      <c r="BJ106" s="177">
        <v>0</v>
      </c>
      <c r="BK106" s="177">
        <v>0</v>
      </c>
      <c r="BL106" s="177">
        <v>0</v>
      </c>
      <c r="BM106" s="177">
        <v>0</v>
      </c>
      <c r="BN106" s="177">
        <v>0</v>
      </c>
      <c r="BO106" s="177">
        <v>0</v>
      </c>
      <c r="BP106" s="177">
        <v>0</v>
      </c>
      <c r="BQ106" s="177">
        <v>0</v>
      </c>
      <c r="BR106" s="177">
        <v>0</v>
      </c>
      <c r="BS106" s="177">
        <v>0</v>
      </c>
      <c r="BT106" s="177">
        <v>0</v>
      </c>
      <c r="BU106" s="177">
        <v>0</v>
      </c>
      <c r="BV106" s="177">
        <v>0</v>
      </c>
      <c r="BW106" s="177">
        <v>0</v>
      </c>
      <c r="BX106" s="177">
        <v>0</v>
      </c>
      <c r="BY106" s="177">
        <v>0</v>
      </c>
      <c r="BZ106" s="177">
        <v>0</v>
      </c>
      <c r="CA106" s="177">
        <v>0</v>
      </c>
      <c r="CB106" s="177">
        <v>0</v>
      </c>
      <c r="CC106" s="177">
        <v>0</v>
      </c>
      <c r="CD106" s="177">
        <v>0</v>
      </c>
      <c r="CE106" s="177">
        <v>0</v>
      </c>
      <c r="CF106" s="177">
        <v>0</v>
      </c>
      <c r="CG106" s="177">
        <v>0</v>
      </c>
      <c r="CH106" s="177">
        <v>0</v>
      </c>
      <c r="CI106" s="177">
        <v>0</v>
      </c>
      <c r="CJ106" s="177">
        <v>0</v>
      </c>
      <c r="CK106" s="177">
        <v>0</v>
      </c>
      <c r="CL106" s="177">
        <v>0</v>
      </c>
      <c r="CM106" s="177">
        <v>0</v>
      </c>
      <c r="CN106" s="177">
        <v>0</v>
      </c>
      <c r="CO106" s="177">
        <v>0</v>
      </c>
      <c r="CP106" s="177">
        <v>0</v>
      </c>
      <c r="CQ106" s="177">
        <v>0</v>
      </c>
      <c r="CR106" s="177">
        <v>0</v>
      </c>
      <c r="CS106" s="177">
        <v>0</v>
      </c>
      <c r="CT106" s="177">
        <v>0</v>
      </c>
      <c r="CU106" s="177">
        <v>0</v>
      </c>
      <c r="CV106" s="177">
        <v>0</v>
      </c>
      <c r="CW106" s="177">
        <v>0</v>
      </c>
      <c r="CX106" s="177">
        <v>0</v>
      </c>
      <c r="CY106" s="177">
        <v>0</v>
      </c>
      <c r="CZ106" s="177">
        <v>0</v>
      </c>
      <c r="DA106" s="177">
        <v>0</v>
      </c>
      <c r="DB106" s="177">
        <v>0</v>
      </c>
      <c r="DC106" s="177">
        <v>0</v>
      </c>
      <c r="DE106" s="24">
        <f t="shared" si="153"/>
        <v>0</v>
      </c>
      <c r="DF106" s="24">
        <f t="shared" si="50"/>
        <v>0</v>
      </c>
      <c r="DG106">
        <f t="shared" si="154"/>
        <v>21</v>
      </c>
    </row>
    <row r="107" spans="1:113" ht="14.4">
      <c r="A107" s="68">
        <v>80</v>
      </c>
      <c r="B107" s="160" t="str">
        <f>$B$103&amp;"1.3."</f>
        <v>G.1.3.</v>
      </c>
      <c r="C107" s="174" t="s">
        <v>179</v>
      </c>
      <c r="D107" s="160"/>
      <c r="E107" s="182">
        <v>0.21</v>
      </c>
      <c r="F107" s="171">
        <f>H107+NPV(FD,I107:INDEX(I107:DC107,PAL))</f>
        <v>0</v>
      </c>
      <c r="G107" s="171">
        <f>SUMIF($H$5:$DC$5,"&lt;="&amp;PAL,$H107:$DC107)</f>
        <v>0</v>
      </c>
      <c r="H107" s="301">
        <v>0</v>
      </c>
      <c r="I107" s="301">
        <v>0</v>
      </c>
      <c r="J107" s="301">
        <v>0</v>
      </c>
      <c r="K107" s="301">
        <v>0</v>
      </c>
      <c r="L107" s="301">
        <v>0</v>
      </c>
      <c r="M107" s="301">
        <v>0</v>
      </c>
      <c r="N107" s="301">
        <v>0</v>
      </c>
      <c r="O107" s="301">
        <v>0</v>
      </c>
      <c r="P107" s="177">
        <v>0</v>
      </c>
      <c r="Q107" s="177">
        <v>0</v>
      </c>
      <c r="R107" s="177">
        <v>0</v>
      </c>
      <c r="S107" s="177">
        <v>0</v>
      </c>
      <c r="T107" s="177">
        <v>0</v>
      </c>
      <c r="U107" s="177">
        <v>0</v>
      </c>
      <c r="V107" s="177">
        <v>0</v>
      </c>
      <c r="W107" s="177">
        <v>0</v>
      </c>
      <c r="X107" s="177">
        <v>0</v>
      </c>
      <c r="Y107" s="177">
        <v>0</v>
      </c>
      <c r="Z107" s="177">
        <v>0</v>
      </c>
      <c r="AA107" s="177">
        <v>0</v>
      </c>
      <c r="AB107" s="177">
        <v>0</v>
      </c>
      <c r="AC107" s="177">
        <v>0</v>
      </c>
      <c r="AD107" s="177">
        <v>0</v>
      </c>
      <c r="AE107" s="177">
        <v>0</v>
      </c>
      <c r="AF107" s="177">
        <v>0</v>
      </c>
      <c r="AG107" s="177">
        <v>0</v>
      </c>
      <c r="AH107" s="177">
        <v>0</v>
      </c>
      <c r="AI107" s="177">
        <v>0</v>
      </c>
      <c r="AJ107" s="177">
        <v>0</v>
      </c>
      <c r="AK107" s="177">
        <v>0</v>
      </c>
      <c r="AL107" s="177">
        <v>0</v>
      </c>
      <c r="AM107" s="177">
        <v>0</v>
      </c>
      <c r="AN107" s="177">
        <v>0</v>
      </c>
      <c r="AO107" s="177">
        <v>0</v>
      </c>
      <c r="AP107" s="177">
        <v>0</v>
      </c>
      <c r="AQ107" s="177">
        <v>0</v>
      </c>
      <c r="AR107" s="177">
        <v>0</v>
      </c>
      <c r="AS107" s="177">
        <v>0</v>
      </c>
      <c r="AT107" s="177">
        <v>0</v>
      </c>
      <c r="AU107" s="177">
        <v>0</v>
      </c>
      <c r="AV107" s="177">
        <v>0</v>
      </c>
      <c r="AW107" s="177">
        <v>0</v>
      </c>
      <c r="AX107" s="177">
        <v>0</v>
      </c>
      <c r="AY107" s="177">
        <v>0</v>
      </c>
      <c r="AZ107" s="177">
        <v>0</v>
      </c>
      <c r="BA107" s="177">
        <v>0</v>
      </c>
      <c r="BB107" s="177">
        <v>0</v>
      </c>
      <c r="BC107" s="177">
        <v>0</v>
      </c>
      <c r="BD107" s="177">
        <v>0</v>
      </c>
      <c r="BE107" s="177">
        <v>0</v>
      </c>
      <c r="BF107" s="177">
        <v>0</v>
      </c>
      <c r="BG107" s="177">
        <v>0</v>
      </c>
      <c r="BH107" s="177">
        <v>0</v>
      </c>
      <c r="BI107" s="177">
        <v>0</v>
      </c>
      <c r="BJ107" s="177">
        <v>0</v>
      </c>
      <c r="BK107" s="177">
        <v>0</v>
      </c>
      <c r="BL107" s="177">
        <v>0</v>
      </c>
      <c r="BM107" s="177">
        <v>0</v>
      </c>
      <c r="BN107" s="177">
        <v>0</v>
      </c>
      <c r="BO107" s="177">
        <v>0</v>
      </c>
      <c r="BP107" s="177">
        <v>0</v>
      </c>
      <c r="BQ107" s="177">
        <v>0</v>
      </c>
      <c r="BR107" s="177">
        <v>0</v>
      </c>
      <c r="BS107" s="177">
        <v>0</v>
      </c>
      <c r="BT107" s="177">
        <v>0</v>
      </c>
      <c r="BU107" s="177">
        <v>0</v>
      </c>
      <c r="BV107" s="177">
        <v>0</v>
      </c>
      <c r="BW107" s="177">
        <v>0</v>
      </c>
      <c r="BX107" s="177">
        <v>0</v>
      </c>
      <c r="BY107" s="177">
        <v>0</v>
      </c>
      <c r="BZ107" s="177">
        <v>0</v>
      </c>
      <c r="CA107" s="177">
        <v>0</v>
      </c>
      <c r="CB107" s="177">
        <v>0</v>
      </c>
      <c r="CC107" s="177">
        <v>0</v>
      </c>
      <c r="CD107" s="177">
        <v>0</v>
      </c>
      <c r="CE107" s="177">
        <v>0</v>
      </c>
      <c r="CF107" s="177">
        <v>0</v>
      </c>
      <c r="CG107" s="177">
        <v>0</v>
      </c>
      <c r="CH107" s="177">
        <v>0</v>
      </c>
      <c r="CI107" s="177">
        <v>0</v>
      </c>
      <c r="CJ107" s="177">
        <v>0</v>
      </c>
      <c r="CK107" s="177">
        <v>0</v>
      </c>
      <c r="CL107" s="177">
        <v>0</v>
      </c>
      <c r="CM107" s="177">
        <v>0</v>
      </c>
      <c r="CN107" s="177">
        <v>0</v>
      </c>
      <c r="CO107" s="177">
        <v>0</v>
      </c>
      <c r="CP107" s="177">
        <v>0</v>
      </c>
      <c r="CQ107" s="177">
        <v>0</v>
      </c>
      <c r="CR107" s="177">
        <v>0</v>
      </c>
      <c r="CS107" s="177">
        <v>0</v>
      </c>
      <c r="CT107" s="177">
        <v>0</v>
      </c>
      <c r="CU107" s="177">
        <v>0</v>
      </c>
      <c r="CV107" s="177">
        <v>0</v>
      </c>
      <c r="CW107" s="177">
        <v>0</v>
      </c>
      <c r="CX107" s="177">
        <v>0</v>
      </c>
      <c r="CY107" s="177">
        <v>0</v>
      </c>
      <c r="CZ107" s="177">
        <v>0</v>
      </c>
      <c r="DA107" s="177">
        <v>0</v>
      </c>
      <c r="DB107" s="177">
        <v>0</v>
      </c>
      <c r="DC107" s="177">
        <v>0</v>
      </c>
      <c r="DE107" s="24">
        <f t="shared" si="153"/>
        <v>0</v>
      </c>
      <c r="DF107" s="24">
        <f t="shared" si="50"/>
        <v>0</v>
      </c>
      <c r="DG107">
        <f t="shared" si="154"/>
        <v>21</v>
      </c>
    </row>
    <row r="108" spans="1:113" ht="14.4">
      <c r="A108" s="68">
        <v>81</v>
      </c>
      <c r="B108" s="160" t="str">
        <f>$B$103&amp;"1.4."</f>
        <v>G.1.4.</v>
      </c>
      <c r="C108" s="174" t="s">
        <v>180</v>
      </c>
      <c r="D108" s="160"/>
      <c r="E108" s="182">
        <v>0.21</v>
      </c>
      <c r="F108" s="171">
        <f>H108+NPV(FD,I108:INDEX(I108:DC108,PAL))</f>
        <v>0</v>
      </c>
      <c r="G108" s="171">
        <f>SUMIF($H$5:$DC$5,"&lt;="&amp;PAL,$H108:$DC108)</f>
        <v>0</v>
      </c>
      <c r="H108" s="301">
        <v>0</v>
      </c>
      <c r="I108" s="301">
        <v>0</v>
      </c>
      <c r="J108" s="301">
        <v>0</v>
      </c>
      <c r="K108" s="301">
        <v>0</v>
      </c>
      <c r="L108" s="301">
        <v>0</v>
      </c>
      <c r="M108" s="301">
        <v>0</v>
      </c>
      <c r="N108" s="301">
        <v>0</v>
      </c>
      <c r="O108" s="301">
        <v>0</v>
      </c>
      <c r="P108" s="177">
        <v>0</v>
      </c>
      <c r="Q108" s="177">
        <v>0</v>
      </c>
      <c r="R108" s="177">
        <v>0</v>
      </c>
      <c r="S108" s="177">
        <v>0</v>
      </c>
      <c r="T108" s="177">
        <v>0</v>
      </c>
      <c r="U108" s="177">
        <v>0</v>
      </c>
      <c r="V108" s="177">
        <v>0</v>
      </c>
      <c r="W108" s="177">
        <v>0</v>
      </c>
      <c r="X108" s="177">
        <v>0</v>
      </c>
      <c r="Y108" s="177">
        <v>0</v>
      </c>
      <c r="Z108" s="177">
        <v>0</v>
      </c>
      <c r="AA108" s="177">
        <v>0</v>
      </c>
      <c r="AB108" s="177">
        <v>0</v>
      </c>
      <c r="AC108" s="177">
        <v>0</v>
      </c>
      <c r="AD108" s="177">
        <v>0</v>
      </c>
      <c r="AE108" s="177">
        <v>0</v>
      </c>
      <c r="AF108" s="177">
        <v>0</v>
      </c>
      <c r="AG108" s="177">
        <v>0</v>
      </c>
      <c r="AH108" s="177">
        <v>0</v>
      </c>
      <c r="AI108" s="177">
        <v>0</v>
      </c>
      <c r="AJ108" s="177">
        <v>0</v>
      </c>
      <c r="AK108" s="177">
        <v>0</v>
      </c>
      <c r="AL108" s="177">
        <v>0</v>
      </c>
      <c r="AM108" s="177">
        <v>0</v>
      </c>
      <c r="AN108" s="177">
        <v>0</v>
      </c>
      <c r="AO108" s="177">
        <v>0</v>
      </c>
      <c r="AP108" s="177">
        <v>0</v>
      </c>
      <c r="AQ108" s="177">
        <v>0</v>
      </c>
      <c r="AR108" s="177">
        <v>0</v>
      </c>
      <c r="AS108" s="177">
        <v>0</v>
      </c>
      <c r="AT108" s="177">
        <v>0</v>
      </c>
      <c r="AU108" s="177">
        <v>0</v>
      </c>
      <c r="AV108" s="177">
        <v>0</v>
      </c>
      <c r="AW108" s="177">
        <v>0</v>
      </c>
      <c r="AX108" s="177">
        <v>0</v>
      </c>
      <c r="AY108" s="177">
        <v>0</v>
      </c>
      <c r="AZ108" s="177">
        <v>0</v>
      </c>
      <c r="BA108" s="177">
        <v>0</v>
      </c>
      <c r="BB108" s="177">
        <v>0</v>
      </c>
      <c r="BC108" s="177">
        <v>0</v>
      </c>
      <c r="BD108" s="177">
        <v>0</v>
      </c>
      <c r="BE108" s="177">
        <v>0</v>
      </c>
      <c r="BF108" s="177">
        <v>0</v>
      </c>
      <c r="BG108" s="177">
        <v>0</v>
      </c>
      <c r="BH108" s="177">
        <v>0</v>
      </c>
      <c r="BI108" s="177">
        <v>0</v>
      </c>
      <c r="BJ108" s="177">
        <v>0</v>
      </c>
      <c r="BK108" s="177">
        <v>0</v>
      </c>
      <c r="BL108" s="177">
        <v>0</v>
      </c>
      <c r="BM108" s="177">
        <v>0</v>
      </c>
      <c r="BN108" s="177">
        <v>0</v>
      </c>
      <c r="BO108" s="177">
        <v>0</v>
      </c>
      <c r="BP108" s="177">
        <v>0</v>
      </c>
      <c r="BQ108" s="177">
        <v>0</v>
      </c>
      <c r="BR108" s="177">
        <v>0</v>
      </c>
      <c r="BS108" s="177">
        <v>0</v>
      </c>
      <c r="BT108" s="177">
        <v>0</v>
      </c>
      <c r="BU108" s="177">
        <v>0</v>
      </c>
      <c r="BV108" s="177">
        <v>0</v>
      </c>
      <c r="BW108" s="177">
        <v>0</v>
      </c>
      <c r="BX108" s="177">
        <v>0</v>
      </c>
      <c r="BY108" s="177">
        <v>0</v>
      </c>
      <c r="BZ108" s="177">
        <v>0</v>
      </c>
      <c r="CA108" s="177">
        <v>0</v>
      </c>
      <c r="CB108" s="177">
        <v>0</v>
      </c>
      <c r="CC108" s="177">
        <v>0</v>
      </c>
      <c r="CD108" s="177">
        <v>0</v>
      </c>
      <c r="CE108" s="177">
        <v>0</v>
      </c>
      <c r="CF108" s="177">
        <v>0</v>
      </c>
      <c r="CG108" s="177">
        <v>0</v>
      </c>
      <c r="CH108" s="177">
        <v>0</v>
      </c>
      <c r="CI108" s="177">
        <v>0</v>
      </c>
      <c r="CJ108" s="177">
        <v>0</v>
      </c>
      <c r="CK108" s="177">
        <v>0</v>
      </c>
      <c r="CL108" s="177">
        <v>0</v>
      </c>
      <c r="CM108" s="177">
        <v>0</v>
      </c>
      <c r="CN108" s="177">
        <v>0</v>
      </c>
      <c r="CO108" s="177">
        <v>0</v>
      </c>
      <c r="CP108" s="177">
        <v>0</v>
      </c>
      <c r="CQ108" s="177">
        <v>0</v>
      </c>
      <c r="CR108" s="177">
        <v>0</v>
      </c>
      <c r="CS108" s="177">
        <v>0</v>
      </c>
      <c r="CT108" s="177">
        <v>0</v>
      </c>
      <c r="CU108" s="177">
        <v>0</v>
      </c>
      <c r="CV108" s="177">
        <v>0</v>
      </c>
      <c r="CW108" s="177">
        <v>0</v>
      </c>
      <c r="CX108" s="177">
        <v>0</v>
      </c>
      <c r="CY108" s="177">
        <v>0</v>
      </c>
      <c r="CZ108" s="177">
        <v>0</v>
      </c>
      <c r="DA108" s="177">
        <v>0</v>
      </c>
      <c r="DB108" s="177">
        <v>0</v>
      </c>
      <c r="DC108" s="177">
        <v>0</v>
      </c>
      <c r="DE108" s="24">
        <f t="shared" si="153"/>
        <v>0</v>
      </c>
      <c r="DF108" s="24">
        <f t="shared" si="50"/>
        <v>0</v>
      </c>
      <c r="DG108">
        <f t="shared" si="154"/>
        <v>21</v>
      </c>
    </row>
    <row r="109" spans="1:113" ht="14.4">
      <c r="A109" s="68">
        <v>82</v>
      </c>
      <c r="B109" s="160" t="str">
        <f>$B$103&amp;"1.5."</f>
        <v>G.1.5.</v>
      </c>
      <c r="C109" s="174" t="s">
        <v>181</v>
      </c>
      <c r="D109" s="160"/>
      <c r="E109" s="182">
        <v>0.21</v>
      </c>
      <c r="F109" s="171">
        <f>H109+NPV(FD,I109:INDEX(I109:DC109,PAL))</f>
        <v>0</v>
      </c>
      <c r="G109" s="171">
        <f>SUMIF($H$5:$DC$5,"&lt;="&amp;PAL,$H109:$DC109)</f>
        <v>0</v>
      </c>
      <c r="H109" s="301">
        <v>0</v>
      </c>
      <c r="I109" s="301">
        <v>0</v>
      </c>
      <c r="J109" s="301">
        <v>0</v>
      </c>
      <c r="K109" s="301">
        <v>0</v>
      </c>
      <c r="L109" s="301">
        <v>0</v>
      </c>
      <c r="M109" s="301">
        <v>0</v>
      </c>
      <c r="N109" s="301">
        <v>0</v>
      </c>
      <c r="O109" s="301">
        <v>0</v>
      </c>
      <c r="P109" s="177">
        <v>0</v>
      </c>
      <c r="Q109" s="177">
        <v>0</v>
      </c>
      <c r="R109" s="177">
        <v>0</v>
      </c>
      <c r="S109" s="177">
        <v>0</v>
      </c>
      <c r="T109" s="177">
        <v>0</v>
      </c>
      <c r="U109" s="177">
        <v>0</v>
      </c>
      <c r="V109" s="177">
        <v>0</v>
      </c>
      <c r="W109" s="177">
        <v>0</v>
      </c>
      <c r="X109" s="177">
        <v>0</v>
      </c>
      <c r="Y109" s="177">
        <v>0</v>
      </c>
      <c r="Z109" s="177">
        <v>0</v>
      </c>
      <c r="AA109" s="177">
        <v>0</v>
      </c>
      <c r="AB109" s="177">
        <v>0</v>
      </c>
      <c r="AC109" s="177">
        <v>0</v>
      </c>
      <c r="AD109" s="177">
        <v>0</v>
      </c>
      <c r="AE109" s="177">
        <v>0</v>
      </c>
      <c r="AF109" s="177">
        <v>0</v>
      </c>
      <c r="AG109" s="177">
        <v>0</v>
      </c>
      <c r="AH109" s="177">
        <v>0</v>
      </c>
      <c r="AI109" s="177">
        <v>0</v>
      </c>
      <c r="AJ109" s="177">
        <v>0</v>
      </c>
      <c r="AK109" s="177">
        <v>0</v>
      </c>
      <c r="AL109" s="177">
        <v>0</v>
      </c>
      <c r="AM109" s="177">
        <v>0</v>
      </c>
      <c r="AN109" s="177">
        <v>0</v>
      </c>
      <c r="AO109" s="177">
        <v>0</v>
      </c>
      <c r="AP109" s="177">
        <v>0</v>
      </c>
      <c r="AQ109" s="177">
        <v>0</v>
      </c>
      <c r="AR109" s="177">
        <v>0</v>
      </c>
      <c r="AS109" s="177">
        <v>0</v>
      </c>
      <c r="AT109" s="177">
        <v>0</v>
      </c>
      <c r="AU109" s="177">
        <v>0</v>
      </c>
      <c r="AV109" s="177">
        <v>0</v>
      </c>
      <c r="AW109" s="177">
        <v>0</v>
      </c>
      <c r="AX109" s="177">
        <v>0</v>
      </c>
      <c r="AY109" s="177">
        <v>0</v>
      </c>
      <c r="AZ109" s="177">
        <v>0</v>
      </c>
      <c r="BA109" s="177">
        <v>0</v>
      </c>
      <c r="BB109" s="177">
        <v>0</v>
      </c>
      <c r="BC109" s="177">
        <v>0</v>
      </c>
      <c r="BD109" s="177">
        <v>0</v>
      </c>
      <c r="BE109" s="177">
        <v>0</v>
      </c>
      <c r="BF109" s="177">
        <v>0</v>
      </c>
      <c r="BG109" s="177">
        <v>0</v>
      </c>
      <c r="BH109" s="177">
        <v>0</v>
      </c>
      <c r="BI109" s="177">
        <v>0</v>
      </c>
      <c r="BJ109" s="177">
        <v>0</v>
      </c>
      <c r="BK109" s="177">
        <v>0</v>
      </c>
      <c r="BL109" s="177">
        <v>0</v>
      </c>
      <c r="BM109" s="177">
        <v>0</v>
      </c>
      <c r="BN109" s="177">
        <v>0</v>
      </c>
      <c r="BO109" s="177">
        <v>0</v>
      </c>
      <c r="BP109" s="177">
        <v>0</v>
      </c>
      <c r="BQ109" s="177">
        <v>0</v>
      </c>
      <c r="BR109" s="177">
        <v>0</v>
      </c>
      <c r="BS109" s="177">
        <v>0</v>
      </c>
      <c r="BT109" s="177">
        <v>0</v>
      </c>
      <c r="BU109" s="177">
        <v>0</v>
      </c>
      <c r="BV109" s="177">
        <v>0</v>
      </c>
      <c r="BW109" s="177">
        <v>0</v>
      </c>
      <c r="BX109" s="177">
        <v>0</v>
      </c>
      <c r="BY109" s="177">
        <v>0</v>
      </c>
      <c r="BZ109" s="177">
        <v>0</v>
      </c>
      <c r="CA109" s="177">
        <v>0</v>
      </c>
      <c r="CB109" s="177">
        <v>0</v>
      </c>
      <c r="CC109" s="177">
        <v>0</v>
      </c>
      <c r="CD109" s="177">
        <v>0</v>
      </c>
      <c r="CE109" s="177">
        <v>0</v>
      </c>
      <c r="CF109" s="177">
        <v>0</v>
      </c>
      <c r="CG109" s="177">
        <v>0</v>
      </c>
      <c r="CH109" s="177">
        <v>0</v>
      </c>
      <c r="CI109" s="177">
        <v>0</v>
      </c>
      <c r="CJ109" s="177">
        <v>0</v>
      </c>
      <c r="CK109" s="177">
        <v>0</v>
      </c>
      <c r="CL109" s="177">
        <v>0</v>
      </c>
      <c r="CM109" s="177">
        <v>0</v>
      </c>
      <c r="CN109" s="177">
        <v>0</v>
      </c>
      <c r="CO109" s="177">
        <v>0</v>
      </c>
      <c r="CP109" s="177">
        <v>0</v>
      </c>
      <c r="CQ109" s="177">
        <v>0</v>
      </c>
      <c r="CR109" s="177">
        <v>0</v>
      </c>
      <c r="CS109" s="177">
        <v>0</v>
      </c>
      <c r="CT109" s="177">
        <v>0</v>
      </c>
      <c r="CU109" s="177">
        <v>0</v>
      </c>
      <c r="CV109" s="177">
        <v>0</v>
      </c>
      <c r="CW109" s="177">
        <v>0</v>
      </c>
      <c r="CX109" s="177">
        <v>0</v>
      </c>
      <c r="CY109" s="177">
        <v>0</v>
      </c>
      <c r="CZ109" s="177">
        <v>0</v>
      </c>
      <c r="DA109" s="177">
        <v>0</v>
      </c>
      <c r="DB109" s="177">
        <v>0</v>
      </c>
      <c r="DC109" s="177">
        <v>0</v>
      </c>
      <c r="DE109" s="24">
        <f t="shared" si="153"/>
        <v>0</v>
      </c>
      <c r="DF109" s="24">
        <f t="shared" si="50"/>
        <v>0</v>
      </c>
      <c r="DG109">
        <f t="shared" si="154"/>
        <v>21</v>
      </c>
    </row>
    <row r="110" spans="1:113" ht="14.4">
      <c r="A110" s="68">
        <v>83</v>
      </c>
      <c r="B110" s="160" t="str">
        <f>$B$103&amp;"1.6."</f>
        <v>G.1.6.</v>
      </c>
      <c r="C110" s="174" t="s">
        <v>501</v>
      </c>
      <c r="D110" s="160"/>
      <c r="E110" s="182">
        <v>0.21</v>
      </c>
      <c r="F110" s="171">
        <f>H110+NPV(FD,I110:INDEX(I110:DC110,PAL))</f>
        <v>0</v>
      </c>
      <c r="G110" s="171">
        <f>SUMIF($H$5:$DC$5,"&lt;="&amp;PAL,$H110:$DC110)</f>
        <v>0</v>
      </c>
      <c r="H110" s="177">
        <v>0</v>
      </c>
      <c r="I110" s="177">
        <v>0</v>
      </c>
      <c r="J110" s="177">
        <v>0</v>
      </c>
      <c r="K110" s="177">
        <v>0</v>
      </c>
      <c r="L110" s="177">
        <v>0</v>
      </c>
      <c r="M110" s="177">
        <v>0</v>
      </c>
      <c r="N110" s="177">
        <v>0</v>
      </c>
      <c r="O110" s="177">
        <v>0</v>
      </c>
      <c r="P110" s="177">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177">
        <v>0</v>
      </c>
      <c r="BM110" s="177">
        <v>0</v>
      </c>
      <c r="BN110" s="177">
        <v>0</v>
      </c>
      <c r="BO110" s="177">
        <v>0</v>
      </c>
      <c r="BP110" s="177">
        <v>0</v>
      </c>
      <c r="BQ110" s="177">
        <v>0</v>
      </c>
      <c r="BR110" s="177">
        <v>0</v>
      </c>
      <c r="BS110" s="177">
        <v>0</v>
      </c>
      <c r="BT110" s="177">
        <v>0</v>
      </c>
      <c r="BU110" s="177">
        <v>0</v>
      </c>
      <c r="BV110" s="177">
        <v>0</v>
      </c>
      <c r="BW110" s="177">
        <v>0</v>
      </c>
      <c r="BX110" s="177">
        <v>0</v>
      </c>
      <c r="BY110" s="177">
        <v>0</v>
      </c>
      <c r="BZ110" s="177">
        <v>0</v>
      </c>
      <c r="CA110" s="177">
        <v>0</v>
      </c>
      <c r="CB110" s="177">
        <v>0</v>
      </c>
      <c r="CC110" s="177">
        <v>0</v>
      </c>
      <c r="CD110" s="177">
        <v>0</v>
      </c>
      <c r="CE110" s="177">
        <v>0</v>
      </c>
      <c r="CF110" s="177">
        <v>0</v>
      </c>
      <c r="CG110" s="177">
        <v>0</v>
      </c>
      <c r="CH110" s="177">
        <v>0</v>
      </c>
      <c r="CI110" s="177">
        <v>0</v>
      </c>
      <c r="CJ110" s="177">
        <v>0</v>
      </c>
      <c r="CK110" s="177">
        <v>0</v>
      </c>
      <c r="CL110" s="177">
        <v>0</v>
      </c>
      <c r="CM110" s="177">
        <v>0</v>
      </c>
      <c r="CN110" s="177">
        <v>0</v>
      </c>
      <c r="CO110" s="177">
        <v>0</v>
      </c>
      <c r="CP110" s="177">
        <v>0</v>
      </c>
      <c r="CQ110" s="177">
        <v>0</v>
      </c>
      <c r="CR110" s="177">
        <v>0</v>
      </c>
      <c r="CS110" s="177">
        <v>0</v>
      </c>
      <c r="CT110" s="177">
        <v>0</v>
      </c>
      <c r="CU110" s="177">
        <v>0</v>
      </c>
      <c r="CV110" s="177">
        <v>0</v>
      </c>
      <c r="CW110" s="177">
        <v>0</v>
      </c>
      <c r="CX110" s="177">
        <v>0</v>
      </c>
      <c r="CY110" s="177">
        <v>0</v>
      </c>
      <c r="CZ110" s="177">
        <v>0</v>
      </c>
      <c r="DA110" s="177">
        <v>0</v>
      </c>
      <c r="DB110" s="177">
        <v>0</v>
      </c>
      <c r="DC110" s="177">
        <v>0</v>
      </c>
      <c r="DE110" s="24">
        <f t="shared" si="153"/>
        <v>0</v>
      </c>
      <c r="DF110" s="24">
        <f t="shared" si="50"/>
        <v>0</v>
      </c>
      <c r="DG110">
        <f t="shared" si="154"/>
        <v>21</v>
      </c>
    </row>
    <row r="111" spans="1:113" ht="28.8">
      <c r="A111" s="68">
        <v>84</v>
      </c>
      <c r="B111" s="160" t="str">
        <f>$B$103&amp;"2."</f>
        <v>G.2.</v>
      </c>
      <c r="C111" s="170" t="s">
        <v>523</v>
      </c>
      <c r="D111" s="160"/>
      <c r="E111" s="160"/>
      <c r="F111" s="173">
        <f>SUM(F112:F114)</f>
        <v>0</v>
      </c>
      <c r="G111" s="173">
        <f t="shared" ref="G111" si="155">SUM(G112:G114)</f>
        <v>0</v>
      </c>
      <c r="H111" s="173">
        <f>SUM(H112:H114)</f>
        <v>0</v>
      </c>
      <c r="I111" s="173">
        <f t="shared" ref="I111:BT111" si="156">SUM(I112:I114)</f>
        <v>0</v>
      </c>
      <c r="J111" s="173">
        <f t="shared" si="156"/>
        <v>0</v>
      </c>
      <c r="K111" s="173">
        <f t="shared" si="156"/>
        <v>0</v>
      </c>
      <c r="L111" s="173">
        <f t="shared" si="156"/>
        <v>0</v>
      </c>
      <c r="M111" s="173">
        <f t="shared" si="156"/>
        <v>0</v>
      </c>
      <c r="N111" s="173">
        <f t="shared" si="156"/>
        <v>0</v>
      </c>
      <c r="O111" s="173">
        <f t="shared" si="156"/>
        <v>0</v>
      </c>
      <c r="P111" s="173">
        <f t="shared" si="156"/>
        <v>0</v>
      </c>
      <c r="Q111" s="173">
        <f t="shared" si="156"/>
        <v>0</v>
      </c>
      <c r="R111" s="173">
        <f t="shared" si="156"/>
        <v>0</v>
      </c>
      <c r="S111" s="173">
        <f t="shared" si="156"/>
        <v>0</v>
      </c>
      <c r="T111" s="173">
        <f t="shared" si="156"/>
        <v>0</v>
      </c>
      <c r="U111" s="173">
        <f t="shared" si="156"/>
        <v>0</v>
      </c>
      <c r="V111" s="173">
        <f t="shared" si="156"/>
        <v>0</v>
      </c>
      <c r="W111" s="173">
        <f t="shared" si="156"/>
        <v>0</v>
      </c>
      <c r="X111" s="173">
        <f t="shared" si="156"/>
        <v>0</v>
      </c>
      <c r="Y111" s="173">
        <f t="shared" si="156"/>
        <v>0</v>
      </c>
      <c r="Z111" s="173">
        <f t="shared" si="156"/>
        <v>0</v>
      </c>
      <c r="AA111" s="173">
        <f t="shared" si="156"/>
        <v>0</v>
      </c>
      <c r="AB111" s="173">
        <f t="shared" si="156"/>
        <v>0</v>
      </c>
      <c r="AC111" s="173">
        <f t="shared" si="156"/>
        <v>0</v>
      </c>
      <c r="AD111" s="173">
        <f t="shared" si="156"/>
        <v>0</v>
      </c>
      <c r="AE111" s="173">
        <f t="shared" si="156"/>
        <v>0</v>
      </c>
      <c r="AF111" s="173">
        <f t="shared" si="156"/>
        <v>0</v>
      </c>
      <c r="AG111" s="173">
        <f t="shared" si="156"/>
        <v>0</v>
      </c>
      <c r="AH111" s="173">
        <f t="shared" si="156"/>
        <v>0</v>
      </c>
      <c r="AI111" s="173">
        <f t="shared" si="156"/>
        <v>0</v>
      </c>
      <c r="AJ111" s="173">
        <f t="shared" si="156"/>
        <v>0</v>
      </c>
      <c r="AK111" s="173">
        <f t="shared" si="156"/>
        <v>0</v>
      </c>
      <c r="AL111" s="173">
        <f t="shared" si="156"/>
        <v>0</v>
      </c>
      <c r="AM111" s="173">
        <f t="shared" si="156"/>
        <v>0</v>
      </c>
      <c r="AN111" s="173">
        <f t="shared" si="156"/>
        <v>0</v>
      </c>
      <c r="AO111" s="173">
        <f t="shared" si="156"/>
        <v>0</v>
      </c>
      <c r="AP111" s="173">
        <f t="shared" si="156"/>
        <v>0</v>
      </c>
      <c r="AQ111" s="173">
        <f t="shared" si="156"/>
        <v>0</v>
      </c>
      <c r="AR111" s="173">
        <f t="shared" si="156"/>
        <v>0</v>
      </c>
      <c r="AS111" s="173">
        <f t="shared" si="156"/>
        <v>0</v>
      </c>
      <c r="AT111" s="173">
        <f t="shared" si="156"/>
        <v>0</v>
      </c>
      <c r="AU111" s="173">
        <f t="shared" si="156"/>
        <v>0</v>
      </c>
      <c r="AV111" s="173">
        <f t="shared" si="156"/>
        <v>0</v>
      </c>
      <c r="AW111" s="173">
        <f t="shared" si="156"/>
        <v>0</v>
      </c>
      <c r="AX111" s="173">
        <f t="shared" si="156"/>
        <v>0</v>
      </c>
      <c r="AY111" s="173">
        <f t="shared" si="156"/>
        <v>0</v>
      </c>
      <c r="AZ111" s="173">
        <f t="shared" si="156"/>
        <v>0</v>
      </c>
      <c r="BA111" s="173">
        <f t="shared" si="156"/>
        <v>0</v>
      </c>
      <c r="BB111" s="173">
        <f t="shared" si="156"/>
        <v>0</v>
      </c>
      <c r="BC111" s="173">
        <f t="shared" si="156"/>
        <v>0</v>
      </c>
      <c r="BD111" s="173">
        <f t="shared" si="156"/>
        <v>0</v>
      </c>
      <c r="BE111" s="173">
        <f t="shared" si="156"/>
        <v>0</v>
      </c>
      <c r="BF111" s="173">
        <f t="shared" si="156"/>
        <v>0</v>
      </c>
      <c r="BG111" s="173">
        <f t="shared" si="156"/>
        <v>0</v>
      </c>
      <c r="BH111" s="173">
        <f t="shared" si="156"/>
        <v>0</v>
      </c>
      <c r="BI111" s="173">
        <f t="shared" si="156"/>
        <v>0</v>
      </c>
      <c r="BJ111" s="173">
        <f t="shared" si="156"/>
        <v>0</v>
      </c>
      <c r="BK111" s="173">
        <f t="shared" si="156"/>
        <v>0</v>
      </c>
      <c r="BL111" s="173">
        <f t="shared" si="156"/>
        <v>0</v>
      </c>
      <c r="BM111" s="173">
        <f t="shared" si="156"/>
        <v>0</v>
      </c>
      <c r="BN111" s="173">
        <f t="shared" si="156"/>
        <v>0</v>
      </c>
      <c r="BO111" s="173">
        <f t="shared" si="156"/>
        <v>0</v>
      </c>
      <c r="BP111" s="173">
        <f t="shared" si="156"/>
        <v>0</v>
      </c>
      <c r="BQ111" s="173">
        <f t="shared" si="156"/>
        <v>0</v>
      </c>
      <c r="BR111" s="173">
        <f t="shared" si="156"/>
        <v>0</v>
      </c>
      <c r="BS111" s="173">
        <f t="shared" si="156"/>
        <v>0</v>
      </c>
      <c r="BT111" s="173">
        <f t="shared" si="156"/>
        <v>0</v>
      </c>
      <c r="BU111" s="173">
        <f t="shared" ref="BU111:DC111" si="157">SUM(BU112:BU114)</f>
        <v>0</v>
      </c>
      <c r="BV111" s="173">
        <f t="shared" si="157"/>
        <v>0</v>
      </c>
      <c r="BW111" s="173">
        <f t="shared" si="157"/>
        <v>0</v>
      </c>
      <c r="BX111" s="173">
        <f t="shared" si="157"/>
        <v>0</v>
      </c>
      <c r="BY111" s="173">
        <f t="shared" si="157"/>
        <v>0</v>
      </c>
      <c r="BZ111" s="173">
        <f t="shared" si="157"/>
        <v>0</v>
      </c>
      <c r="CA111" s="173">
        <f t="shared" si="157"/>
        <v>0</v>
      </c>
      <c r="CB111" s="173">
        <f t="shared" si="157"/>
        <v>0</v>
      </c>
      <c r="CC111" s="173">
        <f t="shared" si="157"/>
        <v>0</v>
      </c>
      <c r="CD111" s="173">
        <f t="shared" si="157"/>
        <v>0</v>
      </c>
      <c r="CE111" s="173">
        <f t="shared" si="157"/>
        <v>0</v>
      </c>
      <c r="CF111" s="173">
        <f t="shared" si="157"/>
        <v>0</v>
      </c>
      <c r="CG111" s="173">
        <f t="shared" si="157"/>
        <v>0</v>
      </c>
      <c r="CH111" s="173">
        <f t="shared" si="157"/>
        <v>0</v>
      </c>
      <c r="CI111" s="173">
        <f t="shared" si="157"/>
        <v>0</v>
      </c>
      <c r="CJ111" s="173">
        <f t="shared" si="157"/>
        <v>0</v>
      </c>
      <c r="CK111" s="173">
        <f t="shared" si="157"/>
        <v>0</v>
      </c>
      <c r="CL111" s="173">
        <f t="shared" si="157"/>
        <v>0</v>
      </c>
      <c r="CM111" s="173">
        <f t="shared" si="157"/>
        <v>0</v>
      </c>
      <c r="CN111" s="173">
        <f t="shared" si="157"/>
        <v>0</v>
      </c>
      <c r="CO111" s="173">
        <f t="shared" si="157"/>
        <v>0</v>
      </c>
      <c r="CP111" s="173">
        <f t="shared" si="157"/>
        <v>0</v>
      </c>
      <c r="CQ111" s="173">
        <f t="shared" si="157"/>
        <v>0</v>
      </c>
      <c r="CR111" s="173">
        <f t="shared" si="157"/>
        <v>0</v>
      </c>
      <c r="CS111" s="173">
        <f t="shared" si="157"/>
        <v>0</v>
      </c>
      <c r="CT111" s="173">
        <f t="shared" si="157"/>
        <v>0</v>
      </c>
      <c r="CU111" s="173">
        <f t="shared" si="157"/>
        <v>0</v>
      </c>
      <c r="CV111" s="173">
        <f t="shared" si="157"/>
        <v>0</v>
      </c>
      <c r="CW111" s="173">
        <f t="shared" si="157"/>
        <v>0</v>
      </c>
      <c r="CX111" s="173">
        <f t="shared" si="157"/>
        <v>0</v>
      </c>
      <c r="CY111" s="173">
        <f t="shared" si="157"/>
        <v>0</v>
      </c>
      <c r="CZ111" s="173">
        <f t="shared" si="157"/>
        <v>0</v>
      </c>
      <c r="DA111" s="173">
        <f t="shared" si="157"/>
        <v>0</v>
      </c>
      <c r="DB111" s="173">
        <f t="shared" si="157"/>
        <v>0</v>
      </c>
      <c r="DC111" s="173">
        <f t="shared" si="157"/>
        <v>0</v>
      </c>
      <c r="DE111" s="24"/>
      <c r="DF111" s="24">
        <f t="shared" si="50"/>
        <v>0</v>
      </c>
      <c r="DG111">
        <f t="shared" si="154"/>
        <v>0</v>
      </c>
    </row>
    <row r="112" spans="1:113" ht="28.2" customHeight="1">
      <c r="A112" s="68">
        <v>85</v>
      </c>
      <c r="B112" s="160" t="str">
        <f>$B$103&amp;"2.1."</f>
        <v>G.2.1.</v>
      </c>
      <c r="C112" s="174" t="s">
        <v>481</v>
      </c>
      <c r="D112" s="160"/>
      <c r="E112" s="182">
        <v>0.21</v>
      </c>
      <c r="F112" s="171">
        <f>H112+NPV(FD,I112:INDEX(I112:DC112,PAL))</f>
        <v>0</v>
      </c>
      <c r="G112" s="171">
        <f>SUMIF($H$5:$DC$5,"&lt;="&amp;PAL,$H112:$DC112)</f>
        <v>0</v>
      </c>
      <c r="H112" s="177">
        <v>0</v>
      </c>
      <c r="I112" s="177">
        <v>0</v>
      </c>
      <c r="J112" s="177">
        <v>0</v>
      </c>
      <c r="K112" s="177">
        <v>0</v>
      </c>
      <c r="L112" s="177">
        <v>0</v>
      </c>
      <c r="M112" s="177">
        <v>0</v>
      </c>
      <c r="N112" s="177">
        <v>0</v>
      </c>
      <c r="O112" s="177">
        <v>0</v>
      </c>
      <c r="P112" s="177">
        <v>0</v>
      </c>
      <c r="Q112" s="177">
        <v>0</v>
      </c>
      <c r="R112" s="177">
        <v>0</v>
      </c>
      <c r="S112" s="177">
        <v>0</v>
      </c>
      <c r="T112" s="177">
        <v>0</v>
      </c>
      <c r="U112" s="177">
        <v>0</v>
      </c>
      <c r="V112" s="177">
        <v>0</v>
      </c>
      <c r="W112" s="177">
        <v>0</v>
      </c>
      <c r="X112" s="177">
        <v>0</v>
      </c>
      <c r="Y112" s="177">
        <v>0</v>
      </c>
      <c r="Z112" s="177">
        <v>0</v>
      </c>
      <c r="AA112" s="177">
        <v>0</v>
      </c>
      <c r="AB112" s="177">
        <v>0</v>
      </c>
      <c r="AC112" s="177">
        <v>0</v>
      </c>
      <c r="AD112" s="177">
        <v>0</v>
      </c>
      <c r="AE112" s="177">
        <v>0</v>
      </c>
      <c r="AF112" s="177">
        <v>0</v>
      </c>
      <c r="AG112" s="177">
        <v>0</v>
      </c>
      <c r="AH112" s="177">
        <v>0</v>
      </c>
      <c r="AI112" s="177">
        <v>0</v>
      </c>
      <c r="AJ112" s="177">
        <v>0</v>
      </c>
      <c r="AK112" s="177">
        <v>0</v>
      </c>
      <c r="AL112" s="177">
        <v>0</v>
      </c>
      <c r="AM112" s="177">
        <v>0</v>
      </c>
      <c r="AN112" s="177">
        <v>0</v>
      </c>
      <c r="AO112" s="177">
        <v>0</v>
      </c>
      <c r="AP112" s="177">
        <v>0</v>
      </c>
      <c r="AQ112" s="177">
        <v>0</v>
      </c>
      <c r="AR112" s="177">
        <v>0</v>
      </c>
      <c r="AS112" s="177">
        <v>0</v>
      </c>
      <c r="AT112" s="177">
        <v>0</v>
      </c>
      <c r="AU112" s="177">
        <v>0</v>
      </c>
      <c r="AV112" s="177">
        <v>0</v>
      </c>
      <c r="AW112" s="177">
        <v>0</v>
      </c>
      <c r="AX112" s="177">
        <v>0</v>
      </c>
      <c r="AY112" s="177">
        <v>0</v>
      </c>
      <c r="AZ112" s="177">
        <v>0</v>
      </c>
      <c r="BA112" s="177">
        <v>0</v>
      </c>
      <c r="BB112" s="177">
        <v>0</v>
      </c>
      <c r="BC112" s="177">
        <v>0</v>
      </c>
      <c r="BD112" s="177">
        <v>0</v>
      </c>
      <c r="BE112" s="177">
        <v>0</v>
      </c>
      <c r="BF112" s="177">
        <v>0</v>
      </c>
      <c r="BG112" s="177">
        <v>0</v>
      </c>
      <c r="BH112" s="177">
        <v>0</v>
      </c>
      <c r="BI112" s="177">
        <v>0</v>
      </c>
      <c r="BJ112" s="177">
        <v>0</v>
      </c>
      <c r="BK112" s="177">
        <v>0</v>
      </c>
      <c r="BL112" s="177">
        <v>0</v>
      </c>
      <c r="BM112" s="177">
        <v>0</v>
      </c>
      <c r="BN112" s="177">
        <v>0</v>
      </c>
      <c r="BO112" s="177">
        <v>0</v>
      </c>
      <c r="BP112" s="177">
        <v>0</v>
      </c>
      <c r="BQ112" s="177">
        <v>0</v>
      </c>
      <c r="BR112" s="177">
        <v>0</v>
      </c>
      <c r="BS112" s="177">
        <v>0</v>
      </c>
      <c r="BT112" s="177">
        <v>0</v>
      </c>
      <c r="BU112" s="177">
        <v>0</v>
      </c>
      <c r="BV112" s="177">
        <v>0</v>
      </c>
      <c r="BW112" s="177">
        <v>0</v>
      </c>
      <c r="BX112" s="177">
        <v>0</v>
      </c>
      <c r="BY112" s="177">
        <v>0</v>
      </c>
      <c r="BZ112" s="177">
        <v>0</v>
      </c>
      <c r="CA112" s="177">
        <v>0</v>
      </c>
      <c r="CB112" s="177">
        <v>0</v>
      </c>
      <c r="CC112" s="177">
        <v>0</v>
      </c>
      <c r="CD112" s="177">
        <v>0</v>
      </c>
      <c r="CE112" s="177">
        <v>0</v>
      </c>
      <c r="CF112" s="177">
        <v>0</v>
      </c>
      <c r="CG112" s="177">
        <v>0</v>
      </c>
      <c r="CH112" s="177">
        <v>0</v>
      </c>
      <c r="CI112" s="177">
        <v>0</v>
      </c>
      <c r="CJ112" s="177">
        <v>0</v>
      </c>
      <c r="CK112" s="177">
        <v>0</v>
      </c>
      <c r="CL112" s="177">
        <v>0</v>
      </c>
      <c r="CM112" s="177">
        <v>0</v>
      </c>
      <c r="CN112" s="177">
        <v>0</v>
      </c>
      <c r="CO112" s="177">
        <v>0</v>
      </c>
      <c r="CP112" s="177">
        <v>0</v>
      </c>
      <c r="CQ112" s="177">
        <v>0</v>
      </c>
      <c r="CR112" s="177">
        <v>0</v>
      </c>
      <c r="CS112" s="177">
        <v>0</v>
      </c>
      <c r="CT112" s="177">
        <v>0</v>
      </c>
      <c r="CU112" s="177">
        <v>0</v>
      </c>
      <c r="CV112" s="177">
        <v>0</v>
      </c>
      <c r="CW112" s="177">
        <v>0</v>
      </c>
      <c r="CX112" s="177">
        <v>0</v>
      </c>
      <c r="CY112" s="177">
        <v>0</v>
      </c>
      <c r="CZ112" s="177">
        <v>0</v>
      </c>
      <c r="DA112" s="177">
        <v>0</v>
      </c>
      <c r="DB112" s="177">
        <v>0</v>
      </c>
      <c r="DC112" s="177">
        <v>0</v>
      </c>
      <c r="DE112" s="24">
        <f t="shared" ref="DE112:DE132" si="158">COUNTBLANK(H112:DC112)</f>
        <v>0</v>
      </c>
      <c r="DF112" s="24">
        <f t="shared" si="50"/>
        <v>0</v>
      </c>
      <c r="DG112">
        <f t="shared" si="154"/>
        <v>21</v>
      </c>
    </row>
    <row r="113" spans="1:113" ht="31.95" customHeight="1">
      <c r="A113" s="68">
        <v>86</v>
      </c>
      <c r="B113" s="160" t="str">
        <f>$B$103&amp;"2.2."</f>
        <v>G.2.2.</v>
      </c>
      <c r="C113" s="174" t="s">
        <v>498</v>
      </c>
      <c r="D113" s="160"/>
      <c r="E113" s="182">
        <v>0.21</v>
      </c>
      <c r="F113" s="171">
        <f>H113+NPV(FD,I113:INDEX(I113:DC113,PAL))</f>
        <v>0</v>
      </c>
      <c r="G113" s="171">
        <f>SUMIF($H$5:$DC$5,"&lt;="&amp;PAL,$H113:$DC113)</f>
        <v>0</v>
      </c>
      <c r="H113" s="177">
        <v>0</v>
      </c>
      <c r="I113" s="177">
        <v>0</v>
      </c>
      <c r="J113" s="177">
        <v>0</v>
      </c>
      <c r="K113" s="177">
        <v>0</v>
      </c>
      <c r="L113" s="177">
        <v>0</v>
      </c>
      <c r="M113" s="177">
        <v>0</v>
      </c>
      <c r="N113" s="177">
        <v>0</v>
      </c>
      <c r="O113" s="177">
        <v>0</v>
      </c>
      <c r="P113" s="177">
        <v>0</v>
      </c>
      <c r="Q113" s="177">
        <v>0</v>
      </c>
      <c r="R113" s="177">
        <v>0</v>
      </c>
      <c r="S113" s="177">
        <v>0</v>
      </c>
      <c r="T113" s="177">
        <v>0</v>
      </c>
      <c r="U113" s="177">
        <v>0</v>
      </c>
      <c r="V113" s="177">
        <v>0</v>
      </c>
      <c r="W113" s="177">
        <v>0</v>
      </c>
      <c r="X113" s="177">
        <v>0</v>
      </c>
      <c r="Y113" s="177">
        <v>0</v>
      </c>
      <c r="Z113" s="177">
        <v>0</v>
      </c>
      <c r="AA113" s="177">
        <v>0</v>
      </c>
      <c r="AB113" s="177">
        <v>0</v>
      </c>
      <c r="AC113" s="177">
        <v>0</v>
      </c>
      <c r="AD113" s="177">
        <v>0</v>
      </c>
      <c r="AE113" s="177">
        <v>0</v>
      </c>
      <c r="AF113" s="177">
        <v>0</v>
      </c>
      <c r="AG113" s="177">
        <v>0</v>
      </c>
      <c r="AH113" s="177">
        <v>0</v>
      </c>
      <c r="AI113" s="177">
        <v>0</v>
      </c>
      <c r="AJ113" s="177">
        <v>0</v>
      </c>
      <c r="AK113" s="177">
        <v>0</v>
      </c>
      <c r="AL113" s="177">
        <v>0</v>
      </c>
      <c r="AM113" s="177">
        <v>0</v>
      </c>
      <c r="AN113" s="177">
        <v>0</v>
      </c>
      <c r="AO113" s="177">
        <v>0</v>
      </c>
      <c r="AP113" s="177">
        <v>0</v>
      </c>
      <c r="AQ113" s="177">
        <v>0</v>
      </c>
      <c r="AR113" s="177">
        <v>0</v>
      </c>
      <c r="AS113" s="177">
        <v>0</v>
      </c>
      <c r="AT113" s="177">
        <v>0</v>
      </c>
      <c r="AU113" s="177">
        <v>0</v>
      </c>
      <c r="AV113" s="177">
        <v>0</v>
      </c>
      <c r="AW113" s="177">
        <v>0</v>
      </c>
      <c r="AX113" s="177">
        <v>0</v>
      </c>
      <c r="AY113" s="177">
        <v>0</v>
      </c>
      <c r="AZ113" s="177">
        <v>0</v>
      </c>
      <c r="BA113" s="177">
        <v>0</v>
      </c>
      <c r="BB113" s="177">
        <v>0</v>
      </c>
      <c r="BC113" s="177">
        <v>0</v>
      </c>
      <c r="BD113" s="177">
        <v>0</v>
      </c>
      <c r="BE113" s="177">
        <v>0</v>
      </c>
      <c r="BF113" s="177">
        <v>0</v>
      </c>
      <c r="BG113" s="177">
        <v>0</v>
      </c>
      <c r="BH113" s="177">
        <v>0</v>
      </c>
      <c r="BI113" s="177">
        <v>0</v>
      </c>
      <c r="BJ113" s="177">
        <v>0</v>
      </c>
      <c r="BK113" s="177">
        <v>0</v>
      </c>
      <c r="BL113" s="177">
        <v>0</v>
      </c>
      <c r="BM113" s="177">
        <v>0</v>
      </c>
      <c r="BN113" s="177">
        <v>0</v>
      </c>
      <c r="BO113" s="177">
        <v>0</v>
      </c>
      <c r="BP113" s="177">
        <v>0</v>
      </c>
      <c r="BQ113" s="177">
        <v>0</v>
      </c>
      <c r="BR113" s="177">
        <v>0</v>
      </c>
      <c r="BS113" s="177">
        <v>0</v>
      </c>
      <c r="BT113" s="177">
        <v>0</v>
      </c>
      <c r="BU113" s="177">
        <v>0</v>
      </c>
      <c r="BV113" s="177">
        <v>0</v>
      </c>
      <c r="BW113" s="177">
        <v>0</v>
      </c>
      <c r="BX113" s="177">
        <v>0</v>
      </c>
      <c r="BY113" s="177">
        <v>0</v>
      </c>
      <c r="BZ113" s="177">
        <v>0</v>
      </c>
      <c r="CA113" s="177">
        <v>0</v>
      </c>
      <c r="CB113" s="177">
        <v>0</v>
      </c>
      <c r="CC113" s="177">
        <v>0</v>
      </c>
      <c r="CD113" s="177">
        <v>0</v>
      </c>
      <c r="CE113" s="177">
        <v>0</v>
      </c>
      <c r="CF113" s="177">
        <v>0</v>
      </c>
      <c r="CG113" s="177">
        <v>0</v>
      </c>
      <c r="CH113" s="177">
        <v>0</v>
      </c>
      <c r="CI113" s="177">
        <v>0</v>
      </c>
      <c r="CJ113" s="177">
        <v>0</v>
      </c>
      <c r="CK113" s="177">
        <v>0</v>
      </c>
      <c r="CL113" s="177">
        <v>0</v>
      </c>
      <c r="CM113" s="177">
        <v>0</v>
      </c>
      <c r="CN113" s="177">
        <v>0</v>
      </c>
      <c r="CO113" s="177">
        <v>0</v>
      </c>
      <c r="CP113" s="177">
        <v>0</v>
      </c>
      <c r="CQ113" s="177">
        <v>0</v>
      </c>
      <c r="CR113" s="177">
        <v>0</v>
      </c>
      <c r="CS113" s="177">
        <v>0</v>
      </c>
      <c r="CT113" s="177">
        <v>0</v>
      </c>
      <c r="CU113" s="177">
        <v>0</v>
      </c>
      <c r="CV113" s="177">
        <v>0</v>
      </c>
      <c r="CW113" s="177">
        <v>0</v>
      </c>
      <c r="CX113" s="177">
        <v>0</v>
      </c>
      <c r="CY113" s="177">
        <v>0</v>
      </c>
      <c r="CZ113" s="177">
        <v>0</v>
      </c>
      <c r="DA113" s="177">
        <v>0</v>
      </c>
      <c r="DB113" s="177">
        <v>0</v>
      </c>
      <c r="DC113" s="177">
        <v>0</v>
      </c>
      <c r="DE113" s="24">
        <f t="shared" si="158"/>
        <v>0</v>
      </c>
      <c r="DF113" s="24">
        <f t="shared" si="50"/>
        <v>0</v>
      </c>
      <c r="DG113">
        <f t="shared" si="154"/>
        <v>21</v>
      </c>
    </row>
    <row r="114" spans="1:113" ht="28.95" customHeight="1">
      <c r="A114" s="68">
        <v>87</v>
      </c>
      <c r="B114" s="160" t="str">
        <f>$B$103&amp;"2.3."</f>
        <v>G.2.3.</v>
      </c>
      <c r="C114" s="174" t="s">
        <v>499</v>
      </c>
      <c r="D114" s="160"/>
      <c r="E114" s="182">
        <v>0.21</v>
      </c>
      <c r="F114" s="171">
        <f>H114+NPV(FD,I114:INDEX(I114:DC114,PAL))</f>
        <v>0</v>
      </c>
      <c r="G114" s="171">
        <f>SUMIF($H$5:$DC$5,"&lt;="&amp;PAL,$H114:$DC114)</f>
        <v>0</v>
      </c>
      <c r="H114" s="177">
        <v>0</v>
      </c>
      <c r="I114" s="177">
        <v>0</v>
      </c>
      <c r="J114" s="177">
        <v>0</v>
      </c>
      <c r="K114" s="177">
        <v>0</v>
      </c>
      <c r="L114" s="177">
        <v>0</v>
      </c>
      <c r="M114" s="177">
        <v>0</v>
      </c>
      <c r="N114" s="177">
        <v>0</v>
      </c>
      <c r="O114" s="177">
        <v>0</v>
      </c>
      <c r="P114" s="177">
        <v>0</v>
      </c>
      <c r="Q114" s="177">
        <v>0</v>
      </c>
      <c r="R114" s="177">
        <v>0</v>
      </c>
      <c r="S114" s="177">
        <v>0</v>
      </c>
      <c r="T114" s="177">
        <v>0</v>
      </c>
      <c r="U114" s="177">
        <v>0</v>
      </c>
      <c r="V114" s="177">
        <v>0</v>
      </c>
      <c r="W114" s="177">
        <v>0</v>
      </c>
      <c r="X114" s="177">
        <v>0</v>
      </c>
      <c r="Y114" s="177">
        <v>0</v>
      </c>
      <c r="Z114" s="177">
        <v>0</v>
      </c>
      <c r="AA114" s="177">
        <v>0</v>
      </c>
      <c r="AB114" s="177">
        <v>0</v>
      </c>
      <c r="AC114" s="177">
        <v>0</v>
      </c>
      <c r="AD114" s="177">
        <v>0</v>
      </c>
      <c r="AE114" s="177">
        <v>0</v>
      </c>
      <c r="AF114" s="177">
        <v>0</v>
      </c>
      <c r="AG114" s="177">
        <v>0</v>
      </c>
      <c r="AH114" s="177">
        <v>0</v>
      </c>
      <c r="AI114" s="177">
        <v>0</v>
      </c>
      <c r="AJ114" s="177">
        <v>0</v>
      </c>
      <c r="AK114" s="177">
        <v>0</v>
      </c>
      <c r="AL114" s="177">
        <v>0</v>
      </c>
      <c r="AM114" s="177">
        <v>0</v>
      </c>
      <c r="AN114" s="177">
        <v>0</v>
      </c>
      <c r="AO114" s="177">
        <v>0</v>
      </c>
      <c r="AP114" s="177">
        <v>0</v>
      </c>
      <c r="AQ114" s="177">
        <v>0</v>
      </c>
      <c r="AR114" s="177">
        <v>0</v>
      </c>
      <c r="AS114" s="177">
        <v>0</v>
      </c>
      <c r="AT114" s="177">
        <v>0</v>
      </c>
      <c r="AU114" s="177">
        <v>0</v>
      </c>
      <c r="AV114" s="177">
        <v>0</v>
      </c>
      <c r="AW114" s="177">
        <v>0</v>
      </c>
      <c r="AX114" s="177">
        <v>0</v>
      </c>
      <c r="AY114" s="177">
        <v>0</v>
      </c>
      <c r="AZ114" s="177">
        <v>0</v>
      </c>
      <c r="BA114" s="177">
        <v>0</v>
      </c>
      <c r="BB114" s="177">
        <v>0</v>
      </c>
      <c r="BC114" s="177">
        <v>0</v>
      </c>
      <c r="BD114" s="177">
        <v>0</v>
      </c>
      <c r="BE114" s="177">
        <v>0</v>
      </c>
      <c r="BF114" s="177">
        <v>0</v>
      </c>
      <c r="BG114" s="177">
        <v>0</v>
      </c>
      <c r="BH114" s="177">
        <v>0</v>
      </c>
      <c r="BI114" s="177">
        <v>0</v>
      </c>
      <c r="BJ114" s="177">
        <v>0</v>
      </c>
      <c r="BK114" s="177">
        <v>0</v>
      </c>
      <c r="BL114" s="177">
        <v>0</v>
      </c>
      <c r="BM114" s="177">
        <v>0</v>
      </c>
      <c r="BN114" s="177">
        <v>0</v>
      </c>
      <c r="BO114" s="177">
        <v>0</v>
      </c>
      <c r="BP114" s="177">
        <v>0</v>
      </c>
      <c r="BQ114" s="177">
        <v>0</v>
      </c>
      <c r="BR114" s="177">
        <v>0</v>
      </c>
      <c r="BS114" s="177">
        <v>0</v>
      </c>
      <c r="BT114" s="177">
        <v>0</v>
      </c>
      <c r="BU114" s="177">
        <v>0</v>
      </c>
      <c r="BV114" s="177">
        <v>0</v>
      </c>
      <c r="BW114" s="177">
        <v>0</v>
      </c>
      <c r="BX114" s="177">
        <v>0</v>
      </c>
      <c r="BY114" s="177">
        <v>0</v>
      </c>
      <c r="BZ114" s="177">
        <v>0</v>
      </c>
      <c r="CA114" s="177">
        <v>0</v>
      </c>
      <c r="CB114" s="177">
        <v>0</v>
      </c>
      <c r="CC114" s="177">
        <v>0</v>
      </c>
      <c r="CD114" s="177">
        <v>0</v>
      </c>
      <c r="CE114" s="177">
        <v>0</v>
      </c>
      <c r="CF114" s="177">
        <v>0</v>
      </c>
      <c r="CG114" s="177">
        <v>0</v>
      </c>
      <c r="CH114" s="177">
        <v>0</v>
      </c>
      <c r="CI114" s="177">
        <v>0</v>
      </c>
      <c r="CJ114" s="177">
        <v>0</v>
      </c>
      <c r="CK114" s="177">
        <v>0</v>
      </c>
      <c r="CL114" s="177">
        <v>0</v>
      </c>
      <c r="CM114" s="177">
        <v>0</v>
      </c>
      <c r="CN114" s="177">
        <v>0</v>
      </c>
      <c r="CO114" s="177">
        <v>0</v>
      </c>
      <c r="CP114" s="177">
        <v>0</v>
      </c>
      <c r="CQ114" s="177">
        <v>0</v>
      </c>
      <c r="CR114" s="177">
        <v>0</v>
      </c>
      <c r="CS114" s="177">
        <v>0</v>
      </c>
      <c r="CT114" s="177">
        <v>0</v>
      </c>
      <c r="CU114" s="177">
        <v>0</v>
      </c>
      <c r="CV114" s="177">
        <v>0</v>
      </c>
      <c r="CW114" s="177">
        <v>0</v>
      </c>
      <c r="CX114" s="177">
        <v>0</v>
      </c>
      <c r="CY114" s="177">
        <v>0</v>
      </c>
      <c r="CZ114" s="177">
        <v>0</v>
      </c>
      <c r="DA114" s="177">
        <v>0</v>
      </c>
      <c r="DB114" s="177">
        <v>0</v>
      </c>
      <c r="DC114" s="177">
        <v>0</v>
      </c>
      <c r="DE114" s="24">
        <f t="shared" si="158"/>
        <v>0</v>
      </c>
      <c r="DF114" s="24">
        <f t="shared" si="50"/>
        <v>0</v>
      </c>
      <c r="DG114">
        <f t="shared" si="154"/>
        <v>21</v>
      </c>
    </row>
    <row r="115" spans="1:113" ht="17.25" customHeight="1">
      <c r="A115" s="68">
        <v>88</v>
      </c>
      <c r="B115" s="160" t="s">
        <v>182</v>
      </c>
      <c r="C115" s="170" t="s">
        <v>183</v>
      </c>
      <c r="D115" s="160"/>
      <c r="E115" s="160"/>
      <c r="F115" s="173">
        <f>F116+F123</f>
        <v>807366292.55182159</v>
      </c>
      <c r="G115" s="173">
        <f>G116+G123</f>
        <v>1813650000</v>
      </c>
      <c r="H115" s="173">
        <f>H116+H123</f>
        <v>0</v>
      </c>
      <c r="I115" s="173">
        <f t="shared" ref="I115:BT115" si="159">I116+I123</f>
        <v>0</v>
      </c>
      <c r="J115" s="173">
        <f t="shared" si="159"/>
        <v>0</v>
      </c>
      <c r="K115" s="173">
        <f t="shared" si="159"/>
        <v>0</v>
      </c>
      <c r="L115" s="173">
        <f t="shared" si="159"/>
        <v>0</v>
      </c>
      <c r="M115" s="173">
        <f t="shared" si="159"/>
        <v>0</v>
      </c>
      <c r="N115" s="173">
        <f t="shared" si="159"/>
        <v>0</v>
      </c>
      <c r="O115" s="173">
        <f t="shared" si="159"/>
        <v>0</v>
      </c>
      <c r="P115" s="173">
        <f t="shared" si="159"/>
        <v>0</v>
      </c>
      <c r="Q115" s="173">
        <f t="shared" si="159"/>
        <v>0</v>
      </c>
      <c r="R115" s="173">
        <f t="shared" si="159"/>
        <v>0</v>
      </c>
      <c r="S115" s="173">
        <f t="shared" si="159"/>
        <v>0</v>
      </c>
      <c r="T115" s="173">
        <f t="shared" si="159"/>
        <v>0</v>
      </c>
      <c r="U115" s="173">
        <f t="shared" si="159"/>
        <v>0</v>
      </c>
      <c r="V115" s="173">
        <f t="shared" si="159"/>
        <v>120910000</v>
      </c>
      <c r="W115" s="173">
        <f t="shared" si="159"/>
        <v>120910000</v>
      </c>
      <c r="X115" s="173">
        <f t="shared" si="159"/>
        <v>120910000</v>
      </c>
      <c r="Y115" s="173">
        <f t="shared" si="159"/>
        <v>120910000</v>
      </c>
      <c r="Z115" s="173">
        <f t="shared" si="159"/>
        <v>120910000</v>
      </c>
      <c r="AA115" s="173">
        <f t="shared" si="159"/>
        <v>120910000</v>
      </c>
      <c r="AB115" s="173">
        <f t="shared" si="159"/>
        <v>120910000</v>
      </c>
      <c r="AC115" s="173">
        <f t="shared" si="159"/>
        <v>120910000</v>
      </c>
      <c r="AD115" s="173">
        <f t="shared" si="159"/>
        <v>120910000</v>
      </c>
      <c r="AE115" s="173">
        <f t="shared" si="159"/>
        <v>120910000</v>
      </c>
      <c r="AF115" s="173">
        <f t="shared" si="159"/>
        <v>120910000</v>
      </c>
      <c r="AG115" s="173">
        <f t="shared" si="159"/>
        <v>120910000</v>
      </c>
      <c r="AH115" s="173">
        <f t="shared" si="159"/>
        <v>120910000</v>
      </c>
      <c r="AI115" s="173">
        <f t="shared" si="159"/>
        <v>120910000</v>
      </c>
      <c r="AJ115" s="173">
        <f t="shared" si="159"/>
        <v>120910000</v>
      </c>
      <c r="AK115" s="173">
        <f t="shared" si="159"/>
        <v>0</v>
      </c>
      <c r="AL115" s="173">
        <f t="shared" si="159"/>
        <v>0</v>
      </c>
      <c r="AM115" s="173">
        <f t="shared" si="159"/>
        <v>0</v>
      </c>
      <c r="AN115" s="173">
        <f t="shared" si="159"/>
        <v>0</v>
      </c>
      <c r="AO115" s="173">
        <f t="shared" si="159"/>
        <v>0</v>
      </c>
      <c r="AP115" s="173">
        <f t="shared" si="159"/>
        <v>0</v>
      </c>
      <c r="AQ115" s="173">
        <f t="shared" si="159"/>
        <v>0</v>
      </c>
      <c r="AR115" s="173">
        <f t="shared" si="159"/>
        <v>0</v>
      </c>
      <c r="AS115" s="173">
        <f t="shared" si="159"/>
        <v>0</v>
      </c>
      <c r="AT115" s="173">
        <f t="shared" si="159"/>
        <v>0</v>
      </c>
      <c r="AU115" s="173">
        <f t="shared" si="159"/>
        <v>0</v>
      </c>
      <c r="AV115" s="173">
        <f t="shared" si="159"/>
        <v>0</v>
      </c>
      <c r="AW115" s="173">
        <f t="shared" si="159"/>
        <v>0</v>
      </c>
      <c r="AX115" s="173">
        <f t="shared" si="159"/>
        <v>0</v>
      </c>
      <c r="AY115" s="173">
        <f t="shared" si="159"/>
        <v>0</v>
      </c>
      <c r="AZ115" s="173">
        <f t="shared" si="159"/>
        <v>0</v>
      </c>
      <c r="BA115" s="173">
        <f t="shared" si="159"/>
        <v>0</v>
      </c>
      <c r="BB115" s="173">
        <f t="shared" si="159"/>
        <v>0</v>
      </c>
      <c r="BC115" s="173">
        <f t="shared" si="159"/>
        <v>0</v>
      </c>
      <c r="BD115" s="173">
        <f t="shared" si="159"/>
        <v>0</v>
      </c>
      <c r="BE115" s="173">
        <f t="shared" si="159"/>
        <v>0</v>
      </c>
      <c r="BF115" s="173">
        <f t="shared" si="159"/>
        <v>0</v>
      </c>
      <c r="BG115" s="173">
        <f t="shared" si="159"/>
        <v>0</v>
      </c>
      <c r="BH115" s="173">
        <f t="shared" si="159"/>
        <v>0</v>
      </c>
      <c r="BI115" s="173">
        <f t="shared" si="159"/>
        <v>0</v>
      </c>
      <c r="BJ115" s="173">
        <f t="shared" si="159"/>
        <v>0</v>
      </c>
      <c r="BK115" s="173">
        <f t="shared" si="159"/>
        <v>0</v>
      </c>
      <c r="BL115" s="173">
        <f t="shared" si="159"/>
        <v>0</v>
      </c>
      <c r="BM115" s="173">
        <f t="shared" si="159"/>
        <v>0</v>
      </c>
      <c r="BN115" s="173">
        <f t="shared" si="159"/>
        <v>0</v>
      </c>
      <c r="BO115" s="173">
        <f t="shared" si="159"/>
        <v>0</v>
      </c>
      <c r="BP115" s="173">
        <f t="shared" si="159"/>
        <v>0</v>
      </c>
      <c r="BQ115" s="173">
        <f t="shared" si="159"/>
        <v>0</v>
      </c>
      <c r="BR115" s="173">
        <f t="shared" si="159"/>
        <v>0</v>
      </c>
      <c r="BS115" s="173">
        <f t="shared" si="159"/>
        <v>0</v>
      </c>
      <c r="BT115" s="173">
        <f t="shared" si="159"/>
        <v>0</v>
      </c>
      <c r="BU115" s="173">
        <f t="shared" ref="BU115:DC115" si="160">BU116+BU123</f>
        <v>0</v>
      </c>
      <c r="BV115" s="173">
        <f t="shared" si="160"/>
        <v>0</v>
      </c>
      <c r="BW115" s="173">
        <f t="shared" si="160"/>
        <v>0</v>
      </c>
      <c r="BX115" s="173">
        <f t="shared" si="160"/>
        <v>0</v>
      </c>
      <c r="BY115" s="173">
        <f t="shared" si="160"/>
        <v>0</v>
      </c>
      <c r="BZ115" s="173">
        <f t="shared" si="160"/>
        <v>0</v>
      </c>
      <c r="CA115" s="173">
        <f t="shared" si="160"/>
        <v>0</v>
      </c>
      <c r="CB115" s="173">
        <f t="shared" si="160"/>
        <v>0</v>
      </c>
      <c r="CC115" s="173">
        <f t="shared" si="160"/>
        <v>0</v>
      </c>
      <c r="CD115" s="173">
        <f t="shared" si="160"/>
        <v>0</v>
      </c>
      <c r="CE115" s="173">
        <f t="shared" si="160"/>
        <v>0</v>
      </c>
      <c r="CF115" s="173">
        <f t="shared" si="160"/>
        <v>0</v>
      </c>
      <c r="CG115" s="173">
        <f t="shared" si="160"/>
        <v>0</v>
      </c>
      <c r="CH115" s="173">
        <f t="shared" si="160"/>
        <v>0</v>
      </c>
      <c r="CI115" s="173">
        <f t="shared" si="160"/>
        <v>0</v>
      </c>
      <c r="CJ115" s="173">
        <f t="shared" si="160"/>
        <v>0</v>
      </c>
      <c r="CK115" s="173">
        <f t="shared" si="160"/>
        <v>0</v>
      </c>
      <c r="CL115" s="173">
        <f t="shared" si="160"/>
        <v>0</v>
      </c>
      <c r="CM115" s="173">
        <f t="shared" si="160"/>
        <v>0</v>
      </c>
      <c r="CN115" s="173">
        <f t="shared" si="160"/>
        <v>0</v>
      </c>
      <c r="CO115" s="173">
        <f t="shared" si="160"/>
        <v>0</v>
      </c>
      <c r="CP115" s="173">
        <f t="shared" si="160"/>
        <v>0</v>
      </c>
      <c r="CQ115" s="173">
        <f t="shared" si="160"/>
        <v>0</v>
      </c>
      <c r="CR115" s="173">
        <f t="shared" si="160"/>
        <v>0</v>
      </c>
      <c r="CS115" s="173">
        <f t="shared" si="160"/>
        <v>0</v>
      </c>
      <c r="CT115" s="173">
        <f t="shared" si="160"/>
        <v>0</v>
      </c>
      <c r="CU115" s="173">
        <f t="shared" si="160"/>
        <v>0</v>
      </c>
      <c r="CV115" s="173">
        <f t="shared" si="160"/>
        <v>0</v>
      </c>
      <c r="CW115" s="173">
        <f t="shared" si="160"/>
        <v>0</v>
      </c>
      <c r="CX115" s="173">
        <f t="shared" si="160"/>
        <v>0</v>
      </c>
      <c r="CY115" s="173">
        <f t="shared" si="160"/>
        <v>0</v>
      </c>
      <c r="CZ115" s="173">
        <f t="shared" si="160"/>
        <v>0</v>
      </c>
      <c r="DA115" s="173">
        <f t="shared" si="160"/>
        <v>0</v>
      </c>
      <c r="DB115" s="173">
        <f t="shared" si="160"/>
        <v>0</v>
      </c>
      <c r="DC115" s="173">
        <f t="shared" si="160"/>
        <v>0</v>
      </c>
      <c r="DE115" s="24"/>
      <c r="DF115" s="24">
        <f t="shared" si="50"/>
        <v>15</v>
      </c>
      <c r="DH115" t="s">
        <v>184</v>
      </c>
    </row>
    <row r="116" spans="1:113" ht="14.4">
      <c r="A116" s="68"/>
      <c r="B116" s="160" t="s">
        <v>377</v>
      </c>
      <c r="C116" s="170" t="s">
        <v>504</v>
      </c>
      <c r="D116" s="160"/>
      <c r="E116" s="160"/>
      <c r="F116" s="173">
        <f>SUM(F117:F122)</f>
        <v>807366292.55182159</v>
      </c>
      <c r="G116" s="173">
        <f t="shared" ref="G116" si="161">SUM(G117:G122)</f>
        <v>1813650000</v>
      </c>
      <c r="H116" s="173">
        <f>SUM(H117:H122)</f>
        <v>0</v>
      </c>
      <c r="I116" s="173">
        <f t="shared" ref="I116:BT116" si="162">SUM(I117:I122)</f>
        <v>0</v>
      </c>
      <c r="J116" s="173">
        <f t="shared" si="162"/>
        <v>0</v>
      </c>
      <c r="K116" s="173">
        <f t="shared" si="162"/>
        <v>0</v>
      </c>
      <c r="L116" s="173">
        <f t="shared" si="162"/>
        <v>0</v>
      </c>
      <c r="M116" s="173">
        <f t="shared" si="162"/>
        <v>0</v>
      </c>
      <c r="N116" s="173">
        <f t="shared" si="162"/>
        <v>0</v>
      </c>
      <c r="O116" s="173">
        <f t="shared" si="162"/>
        <v>0</v>
      </c>
      <c r="P116" s="173">
        <f t="shared" si="162"/>
        <v>0</v>
      </c>
      <c r="Q116" s="173">
        <f t="shared" si="162"/>
        <v>0</v>
      </c>
      <c r="R116" s="173">
        <f t="shared" si="162"/>
        <v>0</v>
      </c>
      <c r="S116" s="173">
        <f t="shared" si="162"/>
        <v>0</v>
      </c>
      <c r="T116" s="173">
        <f t="shared" si="162"/>
        <v>0</v>
      </c>
      <c r="U116" s="173">
        <f t="shared" si="162"/>
        <v>0</v>
      </c>
      <c r="V116" s="173">
        <f t="shared" si="162"/>
        <v>120910000</v>
      </c>
      <c r="W116" s="173">
        <f t="shared" si="162"/>
        <v>120910000</v>
      </c>
      <c r="X116" s="173">
        <f t="shared" si="162"/>
        <v>120910000</v>
      </c>
      <c r="Y116" s="173">
        <f t="shared" si="162"/>
        <v>120910000</v>
      </c>
      <c r="Z116" s="173">
        <f t="shared" si="162"/>
        <v>120910000</v>
      </c>
      <c r="AA116" s="173">
        <f t="shared" si="162"/>
        <v>120910000</v>
      </c>
      <c r="AB116" s="173">
        <f t="shared" si="162"/>
        <v>120910000</v>
      </c>
      <c r="AC116" s="173">
        <f t="shared" si="162"/>
        <v>120910000</v>
      </c>
      <c r="AD116" s="173">
        <f t="shared" si="162"/>
        <v>120910000</v>
      </c>
      <c r="AE116" s="173">
        <f t="shared" si="162"/>
        <v>120910000</v>
      </c>
      <c r="AF116" s="173">
        <f t="shared" si="162"/>
        <v>120910000</v>
      </c>
      <c r="AG116" s="173">
        <f t="shared" si="162"/>
        <v>120910000</v>
      </c>
      <c r="AH116" s="173">
        <f t="shared" si="162"/>
        <v>120910000</v>
      </c>
      <c r="AI116" s="173">
        <f t="shared" si="162"/>
        <v>120910000</v>
      </c>
      <c r="AJ116" s="173">
        <f t="shared" si="162"/>
        <v>120910000</v>
      </c>
      <c r="AK116" s="173">
        <f t="shared" si="162"/>
        <v>0</v>
      </c>
      <c r="AL116" s="173">
        <f t="shared" si="162"/>
        <v>0</v>
      </c>
      <c r="AM116" s="173">
        <f t="shared" si="162"/>
        <v>0</v>
      </c>
      <c r="AN116" s="173">
        <f t="shared" si="162"/>
        <v>0</v>
      </c>
      <c r="AO116" s="173">
        <f t="shared" si="162"/>
        <v>0</v>
      </c>
      <c r="AP116" s="173">
        <f t="shared" si="162"/>
        <v>0</v>
      </c>
      <c r="AQ116" s="173">
        <f t="shared" si="162"/>
        <v>0</v>
      </c>
      <c r="AR116" s="173">
        <f t="shared" si="162"/>
        <v>0</v>
      </c>
      <c r="AS116" s="173">
        <f t="shared" si="162"/>
        <v>0</v>
      </c>
      <c r="AT116" s="173">
        <f t="shared" si="162"/>
        <v>0</v>
      </c>
      <c r="AU116" s="173">
        <f t="shared" si="162"/>
        <v>0</v>
      </c>
      <c r="AV116" s="173">
        <f t="shared" si="162"/>
        <v>0</v>
      </c>
      <c r="AW116" s="173">
        <f t="shared" si="162"/>
        <v>0</v>
      </c>
      <c r="AX116" s="173">
        <f t="shared" si="162"/>
        <v>0</v>
      </c>
      <c r="AY116" s="173">
        <f t="shared" si="162"/>
        <v>0</v>
      </c>
      <c r="AZ116" s="173">
        <f t="shared" si="162"/>
        <v>0</v>
      </c>
      <c r="BA116" s="173">
        <f t="shared" si="162"/>
        <v>0</v>
      </c>
      <c r="BB116" s="173">
        <f t="shared" si="162"/>
        <v>0</v>
      </c>
      <c r="BC116" s="173">
        <f t="shared" si="162"/>
        <v>0</v>
      </c>
      <c r="BD116" s="173">
        <f t="shared" si="162"/>
        <v>0</v>
      </c>
      <c r="BE116" s="173">
        <f t="shared" si="162"/>
        <v>0</v>
      </c>
      <c r="BF116" s="173">
        <f t="shared" si="162"/>
        <v>0</v>
      </c>
      <c r="BG116" s="173">
        <f t="shared" si="162"/>
        <v>0</v>
      </c>
      <c r="BH116" s="173">
        <f t="shared" si="162"/>
        <v>0</v>
      </c>
      <c r="BI116" s="173">
        <f t="shared" si="162"/>
        <v>0</v>
      </c>
      <c r="BJ116" s="173">
        <f t="shared" si="162"/>
        <v>0</v>
      </c>
      <c r="BK116" s="173">
        <f t="shared" si="162"/>
        <v>0</v>
      </c>
      <c r="BL116" s="173">
        <f t="shared" si="162"/>
        <v>0</v>
      </c>
      <c r="BM116" s="173">
        <f t="shared" si="162"/>
        <v>0</v>
      </c>
      <c r="BN116" s="173">
        <f t="shared" si="162"/>
        <v>0</v>
      </c>
      <c r="BO116" s="173">
        <f t="shared" si="162"/>
        <v>0</v>
      </c>
      <c r="BP116" s="173">
        <f t="shared" si="162"/>
        <v>0</v>
      </c>
      <c r="BQ116" s="173">
        <f t="shared" si="162"/>
        <v>0</v>
      </c>
      <c r="BR116" s="173">
        <f t="shared" si="162"/>
        <v>0</v>
      </c>
      <c r="BS116" s="173">
        <f t="shared" si="162"/>
        <v>0</v>
      </c>
      <c r="BT116" s="173">
        <f t="shared" si="162"/>
        <v>0</v>
      </c>
      <c r="BU116" s="173">
        <f t="shared" ref="BU116:DC116" si="163">SUM(BU117:BU122)</f>
        <v>0</v>
      </c>
      <c r="BV116" s="173">
        <f t="shared" si="163"/>
        <v>0</v>
      </c>
      <c r="BW116" s="173">
        <f t="shared" si="163"/>
        <v>0</v>
      </c>
      <c r="BX116" s="173">
        <f t="shared" si="163"/>
        <v>0</v>
      </c>
      <c r="BY116" s="173">
        <f t="shared" si="163"/>
        <v>0</v>
      </c>
      <c r="BZ116" s="173">
        <f t="shared" si="163"/>
        <v>0</v>
      </c>
      <c r="CA116" s="173">
        <f t="shared" si="163"/>
        <v>0</v>
      </c>
      <c r="CB116" s="173">
        <f t="shared" si="163"/>
        <v>0</v>
      </c>
      <c r="CC116" s="173">
        <f t="shared" si="163"/>
        <v>0</v>
      </c>
      <c r="CD116" s="173">
        <f t="shared" si="163"/>
        <v>0</v>
      </c>
      <c r="CE116" s="173">
        <f t="shared" si="163"/>
        <v>0</v>
      </c>
      <c r="CF116" s="173">
        <f t="shared" si="163"/>
        <v>0</v>
      </c>
      <c r="CG116" s="173">
        <f t="shared" si="163"/>
        <v>0</v>
      </c>
      <c r="CH116" s="173">
        <f t="shared" si="163"/>
        <v>0</v>
      </c>
      <c r="CI116" s="173">
        <f t="shared" si="163"/>
        <v>0</v>
      </c>
      <c r="CJ116" s="173">
        <f t="shared" si="163"/>
        <v>0</v>
      </c>
      <c r="CK116" s="173">
        <f t="shared" si="163"/>
        <v>0</v>
      </c>
      <c r="CL116" s="173">
        <f t="shared" si="163"/>
        <v>0</v>
      </c>
      <c r="CM116" s="173">
        <f t="shared" si="163"/>
        <v>0</v>
      </c>
      <c r="CN116" s="173">
        <f t="shared" si="163"/>
        <v>0</v>
      </c>
      <c r="CO116" s="173">
        <f t="shared" si="163"/>
        <v>0</v>
      </c>
      <c r="CP116" s="173">
        <f t="shared" si="163"/>
        <v>0</v>
      </c>
      <c r="CQ116" s="173">
        <f t="shared" si="163"/>
        <v>0</v>
      </c>
      <c r="CR116" s="173">
        <f t="shared" si="163"/>
        <v>0</v>
      </c>
      <c r="CS116" s="173">
        <f t="shared" si="163"/>
        <v>0</v>
      </c>
      <c r="CT116" s="173">
        <f t="shared" si="163"/>
        <v>0</v>
      </c>
      <c r="CU116" s="173">
        <f t="shared" si="163"/>
        <v>0</v>
      </c>
      <c r="CV116" s="173">
        <f t="shared" si="163"/>
        <v>0</v>
      </c>
      <c r="CW116" s="173">
        <f t="shared" si="163"/>
        <v>0</v>
      </c>
      <c r="CX116" s="173">
        <f t="shared" si="163"/>
        <v>0</v>
      </c>
      <c r="CY116" s="173">
        <f t="shared" si="163"/>
        <v>0</v>
      </c>
      <c r="CZ116" s="173">
        <f t="shared" si="163"/>
        <v>0</v>
      </c>
      <c r="DA116" s="173">
        <f t="shared" si="163"/>
        <v>0</v>
      </c>
      <c r="DB116" s="173">
        <f t="shared" si="163"/>
        <v>0</v>
      </c>
      <c r="DC116" s="173">
        <f t="shared" si="163"/>
        <v>0</v>
      </c>
      <c r="DE116" s="24"/>
      <c r="DF116" s="24">
        <f t="shared" si="50"/>
        <v>15</v>
      </c>
    </row>
    <row r="117" spans="1:113" ht="14.4">
      <c r="A117" s="68">
        <v>89</v>
      </c>
      <c r="B117" s="160" t="s">
        <v>505</v>
      </c>
      <c r="C117" s="698" t="s">
        <v>1039</v>
      </c>
      <c r="D117" s="160"/>
      <c r="E117" s="183" t="s">
        <v>38</v>
      </c>
      <c r="F117" s="171">
        <f>H117+NPV(FD,I117:INDEX(I117:DC117,PAL))</f>
        <v>807366292.55182159</v>
      </c>
      <c r="G117" s="171">
        <f>SUMIF($H$5:$DC$5,"&lt;="&amp;PAL,$H117:$DC117)</f>
        <v>1813650000</v>
      </c>
      <c r="H117" s="177">
        <v>0</v>
      </c>
      <c r="I117" s="177">
        <v>0</v>
      </c>
      <c r="J117" s="177">
        <v>0</v>
      </c>
      <c r="K117" s="177">
        <v>0</v>
      </c>
      <c r="L117" s="177">
        <v>0</v>
      </c>
      <c r="M117" s="177">
        <v>0</v>
      </c>
      <c r="N117" s="177">
        <v>0</v>
      </c>
      <c r="O117" s="177">
        <v>0</v>
      </c>
      <c r="P117" s="177">
        <f>Veikla_18!L23</f>
        <v>0</v>
      </c>
      <c r="Q117" s="177">
        <f>Veikla_18!M23</f>
        <v>0</v>
      </c>
      <c r="R117" s="177">
        <f>Veikla_18!N23</f>
        <v>0</v>
      </c>
      <c r="S117" s="177">
        <f>Veikla_18!O23</f>
        <v>0</v>
      </c>
      <c r="T117" s="177">
        <f>Veikla_18!P23</f>
        <v>0</v>
      </c>
      <c r="U117" s="177">
        <f>Veikla_18!Q23</f>
        <v>0</v>
      </c>
      <c r="V117" s="177">
        <f>Veikla_18!R23</f>
        <v>120910000</v>
      </c>
      <c r="W117" s="177">
        <f>Veikla_18!S23</f>
        <v>120910000</v>
      </c>
      <c r="X117" s="177">
        <f>Veikla_18!T23</f>
        <v>120910000</v>
      </c>
      <c r="Y117" s="177">
        <f>Veikla_18!U23</f>
        <v>120910000</v>
      </c>
      <c r="Z117" s="177">
        <f>Veikla_18!V23</f>
        <v>120910000</v>
      </c>
      <c r="AA117" s="177">
        <f>Veikla_18!W23</f>
        <v>120910000</v>
      </c>
      <c r="AB117" s="177">
        <f>Veikla_18!X23</f>
        <v>120910000</v>
      </c>
      <c r="AC117" s="177">
        <f>AB117</f>
        <v>120910000</v>
      </c>
      <c r="AD117" s="177">
        <f t="shared" ref="AD117:AJ117" si="164">AC117</f>
        <v>120910000</v>
      </c>
      <c r="AE117" s="177">
        <f t="shared" si="164"/>
        <v>120910000</v>
      </c>
      <c r="AF117" s="177">
        <f t="shared" si="164"/>
        <v>120910000</v>
      </c>
      <c r="AG117" s="177">
        <f t="shared" si="164"/>
        <v>120910000</v>
      </c>
      <c r="AH117" s="177">
        <f t="shared" si="164"/>
        <v>120910000</v>
      </c>
      <c r="AI117" s="177">
        <f t="shared" si="164"/>
        <v>120910000</v>
      </c>
      <c r="AJ117" s="177">
        <f t="shared" si="164"/>
        <v>120910000</v>
      </c>
      <c r="AK117" s="177">
        <v>0</v>
      </c>
      <c r="AL117" s="177">
        <v>0</v>
      </c>
      <c r="AM117" s="177">
        <v>0</v>
      </c>
      <c r="AN117" s="177">
        <v>0</v>
      </c>
      <c r="AO117" s="177">
        <v>0</v>
      </c>
      <c r="AP117" s="177">
        <v>0</v>
      </c>
      <c r="AQ117" s="177">
        <v>0</v>
      </c>
      <c r="AR117" s="177">
        <v>0</v>
      </c>
      <c r="AS117" s="177">
        <v>0</v>
      </c>
      <c r="AT117" s="177">
        <v>0</v>
      </c>
      <c r="AU117" s="177">
        <v>0</v>
      </c>
      <c r="AV117" s="177">
        <v>0</v>
      </c>
      <c r="AW117" s="177">
        <v>0</v>
      </c>
      <c r="AX117" s="177">
        <v>0</v>
      </c>
      <c r="AY117" s="177">
        <v>0</v>
      </c>
      <c r="AZ117" s="177">
        <v>0</v>
      </c>
      <c r="BA117" s="177">
        <v>0</v>
      </c>
      <c r="BB117" s="177">
        <v>0</v>
      </c>
      <c r="BC117" s="177">
        <v>0</v>
      </c>
      <c r="BD117" s="177">
        <v>0</v>
      </c>
      <c r="BE117" s="177">
        <v>0</v>
      </c>
      <c r="BF117" s="177">
        <v>0</v>
      </c>
      <c r="BG117" s="177">
        <v>0</v>
      </c>
      <c r="BH117" s="177">
        <v>0</v>
      </c>
      <c r="BI117" s="177">
        <v>0</v>
      </c>
      <c r="BJ117" s="177">
        <v>0</v>
      </c>
      <c r="BK117" s="177">
        <v>0</v>
      </c>
      <c r="BL117" s="177">
        <v>0</v>
      </c>
      <c r="BM117" s="177">
        <v>0</v>
      </c>
      <c r="BN117" s="177">
        <v>0</v>
      </c>
      <c r="BO117" s="177">
        <v>0</v>
      </c>
      <c r="BP117" s="177">
        <v>0</v>
      </c>
      <c r="BQ117" s="177">
        <v>0</v>
      </c>
      <c r="BR117" s="177">
        <v>0</v>
      </c>
      <c r="BS117" s="177">
        <v>0</v>
      </c>
      <c r="BT117" s="177">
        <v>0</v>
      </c>
      <c r="BU117" s="177">
        <v>0</v>
      </c>
      <c r="BV117" s="177">
        <v>0</v>
      </c>
      <c r="BW117" s="177">
        <v>0</v>
      </c>
      <c r="BX117" s="177">
        <v>0</v>
      </c>
      <c r="BY117" s="177">
        <v>0</v>
      </c>
      <c r="BZ117" s="177">
        <v>0</v>
      </c>
      <c r="CA117" s="177">
        <v>0</v>
      </c>
      <c r="CB117" s="177">
        <v>0</v>
      </c>
      <c r="CC117" s="177">
        <v>0</v>
      </c>
      <c r="CD117" s="177">
        <v>0</v>
      </c>
      <c r="CE117" s="177">
        <v>0</v>
      </c>
      <c r="CF117" s="177">
        <v>0</v>
      </c>
      <c r="CG117" s="177">
        <v>0</v>
      </c>
      <c r="CH117" s="177">
        <v>0</v>
      </c>
      <c r="CI117" s="177">
        <v>0</v>
      </c>
      <c r="CJ117" s="177">
        <v>0</v>
      </c>
      <c r="CK117" s="177">
        <v>0</v>
      </c>
      <c r="CL117" s="177">
        <v>0</v>
      </c>
      <c r="CM117" s="177">
        <v>0</v>
      </c>
      <c r="CN117" s="177">
        <v>0</v>
      </c>
      <c r="CO117" s="177">
        <v>0</v>
      </c>
      <c r="CP117" s="177">
        <v>0</v>
      </c>
      <c r="CQ117" s="177">
        <v>0</v>
      </c>
      <c r="CR117" s="177">
        <v>0</v>
      </c>
      <c r="CS117" s="177">
        <v>0</v>
      </c>
      <c r="CT117" s="177">
        <v>0</v>
      </c>
      <c r="CU117" s="177">
        <v>0</v>
      </c>
      <c r="CV117" s="177">
        <v>0</v>
      </c>
      <c r="CW117" s="177">
        <v>0</v>
      </c>
      <c r="CX117" s="177">
        <v>0</v>
      </c>
      <c r="CY117" s="177">
        <v>0</v>
      </c>
      <c r="CZ117" s="177">
        <v>0</v>
      </c>
      <c r="DA117" s="177">
        <v>0</v>
      </c>
      <c r="DB117" s="177">
        <v>0</v>
      </c>
      <c r="DC117" s="177">
        <v>0</v>
      </c>
      <c r="DE117" s="24">
        <f>COUNTBLANK(H117:DC117)</f>
        <v>0</v>
      </c>
      <c r="DF117" s="24">
        <f t="shared" si="50"/>
        <v>15</v>
      </c>
      <c r="DG117">
        <f t="shared" si="154"/>
        <v>0</v>
      </c>
    </row>
    <row r="118" spans="1:113" ht="15" customHeight="1">
      <c r="A118" s="68">
        <v>90</v>
      </c>
      <c r="B118" s="160" t="str">
        <f>$B$115&amp;"1.2."</f>
        <v>H.1.2.</v>
      </c>
      <c r="C118" s="174" t="s">
        <v>186</v>
      </c>
      <c r="D118" s="160"/>
      <c r="E118" s="183" t="s">
        <v>38</v>
      </c>
      <c r="F118" s="171">
        <f>H118+NPV(FD,I118:INDEX(I118:DC118,PAL))</f>
        <v>0</v>
      </c>
      <c r="G118" s="171">
        <f>SUMIF($H$5:$DC$5,"&lt;="&amp;PAL,$H118:$DC118)</f>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c r="AG118" s="177">
        <v>0</v>
      </c>
      <c r="AH118" s="177">
        <v>0</v>
      </c>
      <c r="AI118" s="177">
        <v>0</v>
      </c>
      <c r="AJ118" s="177">
        <v>0</v>
      </c>
      <c r="AK118" s="177">
        <v>0</v>
      </c>
      <c r="AL118" s="177">
        <v>0</v>
      </c>
      <c r="AM118" s="177">
        <v>0</v>
      </c>
      <c r="AN118" s="177">
        <v>0</v>
      </c>
      <c r="AO118" s="177">
        <v>0</v>
      </c>
      <c r="AP118" s="177">
        <v>0</v>
      </c>
      <c r="AQ118" s="177">
        <v>0</v>
      </c>
      <c r="AR118" s="177">
        <v>0</v>
      </c>
      <c r="AS118" s="177">
        <v>0</v>
      </c>
      <c r="AT118" s="177">
        <v>0</v>
      </c>
      <c r="AU118" s="177">
        <v>0</v>
      </c>
      <c r="AV118" s="177">
        <v>0</v>
      </c>
      <c r="AW118" s="177">
        <v>0</v>
      </c>
      <c r="AX118" s="177">
        <v>0</v>
      </c>
      <c r="AY118" s="177">
        <v>0</v>
      </c>
      <c r="AZ118" s="177">
        <v>0</v>
      </c>
      <c r="BA118" s="177">
        <v>0</v>
      </c>
      <c r="BB118" s="177">
        <v>0</v>
      </c>
      <c r="BC118" s="177">
        <v>0</v>
      </c>
      <c r="BD118" s="177">
        <v>0</v>
      </c>
      <c r="BE118" s="177">
        <v>0</v>
      </c>
      <c r="BF118" s="177">
        <v>0</v>
      </c>
      <c r="BG118" s="177">
        <v>0</v>
      </c>
      <c r="BH118" s="177">
        <v>0</v>
      </c>
      <c r="BI118" s="177">
        <v>0</v>
      </c>
      <c r="BJ118" s="177">
        <v>0</v>
      </c>
      <c r="BK118" s="177">
        <v>0</v>
      </c>
      <c r="BL118" s="177">
        <v>0</v>
      </c>
      <c r="BM118" s="177">
        <v>0</v>
      </c>
      <c r="BN118" s="177">
        <v>0</v>
      </c>
      <c r="BO118" s="177">
        <v>0</v>
      </c>
      <c r="BP118" s="177">
        <v>0</v>
      </c>
      <c r="BQ118" s="177">
        <v>0</v>
      </c>
      <c r="BR118" s="177">
        <v>0</v>
      </c>
      <c r="BS118" s="177">
        <v>0</v>
      </c>
      <c r="BT118" s="177">
        <v>0</v>
      </c>
      <c r="BU118" s="177">
        <v>0</v>
      </c>
      <c r="BV118" s="177">
        <v>0</v>
      </c>
      <c r="BW118" s="177">
        <v>0</v>
      </c>
      <c r="BX118" s="177">
        <v>0</v>
      </c>
      <c r="BY118" s="177">
        <v>0</v>
      </c>
      <c r="BZ118" s="177">
        <v>0</v>
      </c>
      <c r="CA118" s="177">
        <v>0</v>
      </c>
      <c r="CB118" s="177">
        <v>0</v>
      </c>
      <c r="CC118" s="177">
        <v>0</v>
      </c>
      <c r="CD118" s="177">
        <v>0</v>
      </c>
      <c r="CE118" s="177">
        <v>0</v>
      </c>
      <c r="CF118" s="177">
        <v>0</v>
      </c>
      <c r="CG118" s="177">
        <v>0</v>
      </c>
      <c r="CH118" s="177">
        <v>0</v>
      </c>
      <c r="CI118" s="177">
        <v>0</v>
      </c>
      <c r="CJ118" s="177">
        <v>0</v>
      </c>
      <c r="CK118" s="177">
        <v>0</v>
      </c>
      <c r="CL118" s="177">
        <v>0</v>
      </c>
      <c r="CM118" s="177">
        <v>0</v>
      </c>
      <c r="CN118" s="177">
        <v>0</v>
      </c>
      <c r="CO118" s="177">
        <v>0</v>
      </c>
      <c r="CP118" s="177">
        <v>0</v>
      </c>
      <c r="CQ118" s="177">
        <v>0</v>
      </c>
      <c r="CR118" s="177">
        <v>0</v>
      </c>
      <c r="CS118" s="177">
        <v>0</v>
      </c>
      <c r="CT118" s="177">
        <v>0</v>
      </c>
      <c r="CU118" s="177">
        <v>0</v>
      </c>
      <c r="CV118" s="177">
        <v>0</v>
      </c>
      <c r="CW118" s="177">
        <v>0</v>
      </c>
      <c r="CX118" s="177">
        <v>0</v>
      </c>
      <c r="CY118" s="177">
        <v>0</v>
      </c>
      <c r="CZ118" s="177">
        <v>0</v>
      </c>
      <c r="DA118" s="177">
        <v>0</v>
      </c>
      <c r="DB118" s="177">
        <v>0</v>
      </c>
      <c r="DC118" s="177">
        <v>0</v>
      </c>
      <c r="DE118" s="24">
        <f>COUNTBLANK(H118:DC118)</f>
        <v>0</v>
      </c>
      <c r="DF118" s="24">
        <f t="shared" si="50"/>
        <v>0</v>
      </c>
      <c r="DG118">
        <f t="shared" si="154"/>
        <v>0</v>
      </c>
    </row>
    <row r="119" spans="1:113" ht="15" customHeight="1">
      <c r="A119" s="68">
        <v>91</v>
      </c>
      <c r="B119" s="160" t="str">
        <f>$B$115&amp;"1.3."</f>
        <v>H.1.3.</v>
      </c>
      <c r="C119" s="174" t="s">
        <v>187</v>
      </c>
      <c r="D119" s="160"/>
      <c r="E119" s="183" t="s">
        <v>38</v>
      </c>
      <c r="F119" s="171">
        <f>H119+NPV(FD,I119:INDEX(I119:DC119,PAL))</f>
        <v>0</v>
      </c>
      <c r="G119" s="171">
        <f>SUMIF($H$5:$DC$5,"&lt;="&amp;PAL,$H119:$DC119)</f>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177">
        <v>0</v>
      </c>
      <c r="BM119" s="177">
        <v>0</v>
      </c>
      <c r="BN119" s="177">
        <v>0</v>
      </c>
      <c r="BO119" s="177">
        <v>0</v>
      </c>
      <c r="BP119" s="177">
        <v>0</v>
      </c>
      <c r="BQ119" s="177">
        <v>0</v>
      </c>
      <c r="BR119" s="177">
        <v>0</v>
      </c>
      <c r="BS119" s="177">
        <v>0</v>
      </c>
      <c r="BT119" s="177">
        <v>0</v>
      </c>
      <c r="BU119" s="177">
        <v>0</v>
      </c>
      <c r="BV119" s="177">
        <v>0</v>
      </c>
      <c r="BW119" s="177">
        <v>0</v>
      </c>
      <c r="BX119" s="177">
        <v>0</v>
      </c>
      <c r="BY119" s="177">
        <v>0</v>
      </c>
      <c r="BZ119" s="177">
        <v>0</v>
      </c>
      <c r="CA119" s="177">
        <v>0</v>
      </c>
      <c r="CB119" s="177">
        <v>0</v>
      </c>
      <c r="CC119" s="177">
        <v>0</v>
      </c>
      <c r="CD119" s="177">
        <v>0</v>
      </c>
      <c r="CE119" s="177">
        <v>0</v>
      </c>
      <c r="CF119" s="177">
        <v>0</v>
      </c>
      <c r="CG119" s="177">
        <v>0</v>
      </c>
      <c r="CH119" s="177">
        <v>0</v>
      </c>
      <c r="CI119" s="177">
        <v>0</v>
      </c>
      <c r="CJ119" s="177">
        <v>0</v>
      </c>
      <c r="CK119" s="177">
        <v>0</v>
      </c>
      <c r="CL119" s="177">
        <v>0</v>
      </c>
      <c r="CM119" s="177">
        <v>0</v>
      </c>
      <c r="CN119" s="177">
        <v>0</v>
      </c>
      <c r="CO119" s="177">
        <v>0</v>
      </c>
      <c r="CP119" s="177">
        <v>0</v>
      </c>
      <c r="CQ119" s="177">
        <v>0</v>
      </c>
      <c r="CR119" s="177">
        <v>0</v>
      </c>
      <c r="CS119" s="177">
        <v>0</v>
      </c>
      <c r="CT119" s="177">
        <v>0</v>
      </c>
      <c r="CU119" s="177">
        <v>0</v>
      </c>
      <c r="CV119" s="177">
        <v>0</v>
      </c>
      <c r="CW119" s="177">
        <v>0</v>
      </c>
      <c r="CX119" s="177">
        <v>0</v>
      </c>
      <c r="CY119" s="177">
        <v>0</v>
      </c>
      <c r="CZ119" s="177">
        <v>0</v>
      </c>
      <c r="DA119" s="177">
        <v>0</v>
      </c>
      <c r="DB119" s="177">
        <v>0</v>
      </c>
      <c r="DC119" s="177">
        <v>0</v>
      </c>
      <c r="DE119" s="24">
        <f>COUNTBLANK(H119:DC119)</f>
        <v>0</v>
      </c>
      <c r="DF119" s="24">
        <f t="shared" si="50"/>
        <v>0</v>
      </c>
      <c r="DG119">
        <f t="shared" si="154"/>
        <v>0</v>
      </c>
    </row>
    <row r="120" spans="1:113" ht="15" customHeight="1">
      <c r="A120" s="68">
        <v>92</v>
      </c>
      <c r="B120" s="160" t="str">
        <f>$B$115&amp;"1.4."</f>
        <v>H.1.4.</v>
      </c>
      <c r="C120" s="174" t="s">
        <v>188</v>
      </c>
      <c r="D120" s="160"/>
      <c r="E120" s="183" t="s">
        <v>38</v>
      </c>
      <c r="F120" s="171">
        <f>H120+NPV(FD,I120:INDEX(I120:DC120,PAL))</f>
        <v>0</v>
      </c>
      <c r="G120" s="171">
        <f>SUMIF($H$5:$DC$5,"&lt;="&amp;PAL,$H120:$DC120)</f>
        <v>0</v>
      </c>
      <c r="H120" s="177">
        <v>0</v>
      </c>
      <c r="I120" s="177">
        <v>0</v>
      </c>
      <c r="J120" s="177">
        <v>0</v>
      </c>
      <c r="K120" s="177">
        <v>0</v>
      </c>
      <c r="L120" s="177">
        <v>0</v>
      </c>
      <c r="M120" s="177">
        <v>0</v>
      </c>
      <c r="N120" s="177">
        <v>0</v>
      </c>
      <c r="O120" s="177">
        <v>0</v>
      </c>
      <c r="P120" s="177">
        <v>0</v>
      </c>
      <c r="Q120" s="177">
        <v>0</v>
      </c>
      <c r="R120" s="177">
        <v>0</v>
      </c>
      <c r="S120" s="177">
        <v>0</v>
      </c>
      <c r="T120" s="177">
        <v>0</v>
      </c>
      <c r="U120" s="177">
        <v>0</v>
      </c>
      <c r="V120" s="177">
        <v>0</v>
      </c>
      <c r="W120" s="177">
        <v>0</v>
      </c>
      <c r="X120" s="177">
        <v>0</v>
      </c>
      <c r="Y120" s="177">
        <v>0</v>
      </c>
      <c r="Z120" s="177">
        <v>0</v>
      </c>
      <c r="AA120" s="177">
        <v>0</v>
      </c>
      <c r="AB120" s="177">
        <v>0</v>
      </c>
      <c r="AC120" s="177">
        <v>0</v>
      </c>
      <c r="AD120" s="177">
        <v>0</v>
      </c>
      <c r="AE120" s="177">
        <v>0</v>
      </c>
      <c r="AF120" s="177">
        <v>0</v>
      </c>
      <c r="AG120" s="177">
        <v>0</v>
      </c>
      <c r="AH120" s="177">
        <v>0</v>
      </c>
      <c r="AI120" s="177">
        <v>0</v>
      </c>
      <c r="AJ120" s="177">
        <v>0</v>
      </c>
      <c r="AK120" s="177">
        <v>0</v>
      </c>
      <c r="AL120" s="177">
        <v>0</v>
      </c>
      <c r="AM120" s="177">
        <v>0</v>
      </c>
      <c r="AN120" s="177">
        <v>0</v>
      </c>
      <c r="AO120" s="177">
        <v>0</v>
      </c>
      <c r="AP120" s="177">
        <v>0</v>
      </c>
      <c r="AQ120" s="177">
        <v>0</v>
      </c>
      <c r="AR120" s="177">
        <v>0</v>
      </c>
      <c r="AS120" s="177">
        <v>0</v>
      </c>
      <c r="AT120" s="177">
        <v>0</v>
      </c>
      <c r="AU120" s="177">
        <v>0</v>
      </c>
      <c r="AV120" s="177">
        <v>0</v>
      </c>
      <c r="AW120" s="177">
        <v>0</v>
      </c>
      <c r="AX120" s="177">
        <v>0</v>
      </c>
      <c r="AY120" s="177">
        <v>0</v>
      </c>
      <c r="AZ120" s="177">
        <v>0</v>
      </c>
      <c r="BA120" s="177">
        <v>0</v>
      </c>
      <c r="BB120" s="177">
        <v>0</v>
      </c>
      <c r="BC120" s="177">
        <v>0</v>
      </c>
      <c r="BD120" s="177">
        <v>0</v>
      </c>
      <c r="BE120" s="177">
        <v>0</v>
      </c>
      <c r="BF120" s="177">
        <v>0</v>
      </c>
      <c r="BG120" s="177">
        <v>0</v>
      </c>
      <c r="BH120" s="177">
        <v>0</v>
      </c>
      <c r="BI120" s="177">
        <v>0</v>
      </c>
      <c r="BJ120" s="177">
        <v>0</v>
      </c>
      <c r="BK120" s="177">
        <v>0</v>
      </c>
      <c r="BL120" s="177">
        <v>0</v>
      </c>
      <c r="BM120" s="177">
        <v>0</v>
      </c>
      <c r="BN120" s="177">
        <v>0</v>
      </c>
      <c r="BO120" s="177">
        <v>0</v>
      </c>
      <c r="BP120" s="177">
        <v>0</v>
      </c>
      <c r="BQ120" s="177">
        <v>0</v>
      </c>
      <c r="BR120" s="177">
        <v>0</v>
      </c>
      <c r="BS120" s="177">
        <v>0</v>
      </c>
      <c r="BT120" s="177">
        <v>0</v>
      </c>
      <c r="BU120" s="177">
        <v>0</v>
      </c>
      <c r="BV120" s="177">
        <v>0</v>
      </c>
      <c r="BW120" s="177">
        <v>0</v>
      </c>
      <c r="BX120" s="177">
        <v>0</v>
      </c>
      <c r="BY120" s="177">
        <v>0</v>
      </c>
      <c r="BZ120" s="177">
        <v>0</v>
      </c>
      <c r="CA120" s="177">
        <v>0</v>
      </c>
      <c r="CB120" s="177">
        <v>0</v>
      </c>
      <c r="CC120" s="177">
        <v>0</v>
      </c>
      <c r="CD120" s="177">
        <v>0</v>
      </c>
      <c r="CE120" s="177">
        <v>0</v>
      </c>
      <c r="CF120" s="177">
        <v>0</v>
      </c>
      <c r="CG120" s="177">
        <v>0</v>
      </c>
      <c r="CH120" s="177">
        <v>0</v>
      </c>
      <c r="CI120" s="177">
        <v>0</v>
      </c>
      <c r="CJ120" s="177">
        <v>0</v>
      </c>
      <c r="CK120" s="177">
        <v>0</v>
      </c>
      <c r="CL120" s="177">
        <v>0</v>
      </c>
      <c r="CM120" s="177">
        <v>0</v>
      </c>
      <c r="CN120" s="177">
        <v>0</v>
      </c>
      <c r="CO120" s="177">
        <v>0</v>
      </c>
      <c r="CP120" s="177">
        <v>0</v>
      </c>
      <c r="CQ120" s="177">
        <v>0</v>
      </c>
      <c r="CR120" s="177">
        <v>0</v>
      </c>
      <c r="CS120" s="177">
        <v>0</v>
      </c>
      <c r="CT120" s="177">
        <v>0</v>
      </c>
      <c r="CU120" s="177">
        <v>0</v>
      </c>
      <c r="CV120" s="177">
        <v>0</v>
      </c>
      <c r="CW120" s="177">
        <v>0</v>
      </c>
      <c r="CX120" s="177">
        <v>0</v>
      </c>
      <c r="CY120" s="177">
        <v>0</v>
      </c>
      <c r="CZ120" s="177">
        <v>0</v>
      </c>
      <c r="DA120" s="177">
        <v>0</v>
      </c>
      <c r="DB120" s="177">
        <v>0</v>
      </c>
      <c r="DC120" s="177">
        <v>0</v>
      </c>
      <c r="DE120" s="24">
        <f>COUNTBLANK(H120:DC120)</f>
        <v>0</v>
      </c>
      <c r="DF120" s="24">
        <f t="shared" si="50"/>
        <v>0</v>
      </c>
      <c r="DG120">
        <f t="shared" si="154"/>
        <v>0</v>
      </c>
    </row>
    <row r="121" spans="1:113" ht="15" customHeight="1">
      <c r="A121" s="68">
        <v>93</v>
      </c>
      <c r="B121" s="160" t="str">
        <f>$B$115&amp;"1.5."</f>
        <v>H.1.5.</v>
      </c>
      <c r="C121" s="174" t="s">
        <v>189</v>
      </c>
      <c r="D121" s="160"/>
      <c r="E121" s="183" t="s">
        <v>38</v>
      </c>
      <c r="F121" s="171">
        <f>H121+NPV(FD,I121:INDEX(I121:DC121,PAL))</f>
        <v>0</v>
      </c>
      <c r="G121" s="171">
        <f>SUMIF($H$5:$DC$5,"&lt;="&amp;PAL,$H121:$DC121)</f>
        <v>0</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177">
        <v>0</v>
      </c>
      <c r="BM121" s="177">
        <v>0</v>
      </c>
      <c r="BN121" s="177">
        <v>0</v>
      </c>
      <c r="BO121" s="177">
        <v>0</v>
      </c>
      <c r="BP121" s="177">
        <v>0</v>
      </c>
      <c r="BQ121" s="177">
        <v>0</v>
      </c>
      <c r="BR121" s="177">
        <v>0</v>
      </c>
      <c r="BS121" s="177">
        <v>0</v>
      </c>
      <c r="BT121" s="177">
        <v>0</v>
      </c>
      <c r="BU121" s="177">
        <v>0</v>
      </c>
      <c r="BV121" s="177">
        <v>0</v>
      </c>
      <c r="BW121" s="177">
        <v>0</v>
      </c>
      <c r="BX121" s="177">
        <v>0</v>
      </c>
      <c r="BY121" s="177">
        <v>0</v>
      </c>
      <c r="BZ121" s="177">
        <v>0</v>
      </c>
      <c r="CA121" s="177">
        <v>0</v>
      </c>
      <c r="CB121" s="177">
        <v>0</v>
      </c>
      <c r="CC121" s="177">
        <v>0</v>
      </c>
      <c r="CD121" s="177">
        <v>0</v>
      </c>
      <c r="CE121" s="177">
        <v>0</v>
      </c>
      <c r="CF121" s="177">
        <v>0</v>
      </c>
      <c r="CG121" s="177">
        <v>0</v>
      </c>
      <c r="CH121" s="177">
        <v>0</v>
      </c>
      <c r="CI121" s="177">
        <v>0</v>
      </c>
      <c r="CJ121" s="177">
        <v>0</v>
      </c>
      <c r="CK121" s="177">
        <v>0</v>
      </c>
      <c r="CL121" s="177">
        <v>0</v>
      </c>
      <c r="CM121" s="177">
        <v>0</v>
      </c>
      <c r="CN121" s="177">
        <v>0</v>
      </c>
      <c r="CO121" s="177">
        <v>0</v>
      </c>
      <c r="CP121" s="177">
        <v>0</v>
      </c>
      <c r="CQ121" s="177">
        <v>0</v>
      </c>
      <c r="CR121" s="177">
        <v>0</v>
      </c>
      <c r="CS121" s="177">
        <v>0</v>
      </c>
      <c r="CT121" s="177">
        <v>0</v>
      </c>
      <c r="CU121" s="177">
        <v>0</v>
      </c>
      <c r="CV121" s="177">
        <v>0</v>
      </c>
      <c r="CW121" s="177">
        <v>0</v>
      </c>
      <c r="CX121" s="177">
        <v>0</v>
      </c>
      <c r="CY121" s="177">
        <v>0</v>
      </c>
      <c r="CZ121" s="177">
        <v>0</v>
      </c>
      <c r="DA121" s="177">
        <v>0</v>
      </c>
      <c r="DB121" s="177">
        <v>0</v>
      </c>
      <c r="DC121" s="177">
        <v>0</v>
      </c>
      <c r="DE121" s="24">
        <f>COUNTBLANK(H121:DC121)</f>
        <v>0</v>
      </c>
      <c r="DF121" s="24">
        <f t="shared" si="50"/>
        <v>0</v>
      </c>
      <c r="DG121">
        <f>IF(ISNUMBER(E121),E121*100,0)</f>
        <v>0</v>
      </c>
    </row>
    <row r="122" spans="1:113" ht="14.4">
      <c r="A122" s="68">
        <v>94</v>
      </c>
      <c r="B122" s="160" t="str">
        <f>$B$115&amp;"1.6."</f>
        <v>H.1.6.</v>
      </c>
      <c r="C122" s="174" t="s">
        <v>502</v>
      </c>
      <c r="D122" s="184"/>
      <c r="E122" s="183" t="s">
        <v>38</v>
      </c>
      <c r="F122" s="171">
        <f>H122+NPV(FD,I122:INDEX(I122:DC122,PAL))</f>
        <v>0</v>
      </c>
      <c r="G122" s="171">
        <f>SUMIF($H$5:$DC$5,"&lt;="&amp;PAL,$H122:$DC122)</f>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c r="AG122" s="177">
        <v>0</v>
      </c>
      <c r="AH122" s="177">
        <v>0</v>
      </c>
      <c r="AI122" s="177">
        <v>0</v>
      </c>
      <c r="AJ122" s="177">
        <v>0</v>
      </c>
      <c r="AK122" s="177">
        <v>0</v>
      </c>
      <c r="AL122" s="177">
        <v>0</v>
      </c>
      <c r="AM122" s="177">
        <v>0</v>
      </c>
      <c r="AN122" s="177">
        <v>0</v>
      </c>
      <c r="AO122" s="177">
        <v>0</v>
      </c>
      <c r="AP122" s="177">
        <v>0</v>
      </c>
      <c r="AQ122" s="177">
        <v>0</v>
      </c>
      <c r="AR122" s="177">
        <v>0</v>
      </c>
      <c r="AS122" s="177">
        <v>0</v>
      </c>
      <c r="AT122" s="177">
        <v>0</v>
      </c>
      <c r="AU122" s="177">
        <v>0</v>
      </c>
      <c r="AV122" s="177">
        <v>0</v>
      </c>
      <c r="AW122" s="177">
        <v>0</v>
      </c>
      <c r="AX122" s="177">
        <v>0</v>
      </c>
      <c r="AY122" s="177">
        <v>0</v>
      </c>
      <c r="AZ122" s="177">
        <v>0</v>
      </c>
      <c r="BA122" s="177">
        <v>0</v>
      </c>
      <c r="BB122" s="177">
        <v>0</v>
      </c>
      <c r="BC122" s="177">
        <v>0</v>
      </c>
      <c r="BD122" s="177">
        <v>0</v>
      </c>
      <c r="BE122" s="177">
        <v>0</v>
      </c>
      <c r="BF122" s="177">
        <v>0</v>
      </c>
      <c r="BG122" s="177">
        <v>0</v>
      </c>
      <c r="BH122" s="177">
        <v>0</v>
      </c>
      <c r="BI122" s="177">
        <v>0</v>
      </c>
      <c r="BJ122" s="177">
        <v>0</v>
      </c>
      <c r="BK122" s="177">
        <v>0</v>
      </c>
      <c r="BL122" s="177">
        <v>0</v>
      </c>
      <c r="BM122" s="177">
        <v>0</v>
      </c>
      <c r="BN122" s="177">
        <v>0</v>
      </c>
      <c r="BO122" s="177">
        <v>0</v>
      </c>
      <c r="BP122" s="177">
        <v>0</v>
      </c>
      <c r="BQ122" s="177">
        <v>0</v>
      </c>
      <c r="BR122" s="177">
        <v>0</v>
      </c>
      <c r="BS122" s="177">
        <v>0</v>
      </c>
      <c r="BT122" s="177">
        <v>0</v>
      </c>
      <c r="BU122" s="177">
        <v>0</v>
      </c>
      <c r="BV122" s="177">
        <v>0</v>
      </c>
      <c r="BW122" s="177">
        <v>0</v>
      </c>
      <c r="BX122" s="177">
        <v>0</v>
      </c>
      <c r="BY122" s="177">
        <v>0</v>
      </c>
      <c r="BZ122" s="177">
        <v>0</v>
      </c>
      <c r="CA122" s="177">
        <v>0</v>
      </c>
      <c r="CB122" s="177">
        <v>0</v>
      </c>
      <c r="CC122" s="177">
        <v>0</v>
      </c>
      <c r="CD122" s="177">
        <v>0</v>
      </c>
      <c r="CE122" s="177">
        <v>0</v>
      </c>
      <c r="CF122" s="177">
        <v>0</v>
      </c>
      <c r="CG122" s="177">
        <v>0</v>
      </c>
      <c r="CH122" s="177">
        <v>0</v>
      </c>
      <c r="CI122" s="177">
        <v>0</v>
      </c>
      <c r="CJ122" s="177">
        <v>0</v>
      </c>
      <c r="CK122" s="177">
        <v>0</v>
      </c>
      <c r="CL122" s="177">
        <v>0</v>
      </c>
      <c r="CM122" s="177">
        <v>0</v>
      </c>
      <c r="CN122" s="177">
        <v>0</v>
      </c>
      <c r="CO122" s="177">
        <v>0</v>
      </c>
      <c r="CP122" s="177">
        <v>0</v>
      </c>
      <c r="CQ122" s="177">
        <v>0</v>
      </c>
      <c r="CR122" s="177">
        <v>0</v>
      </c>
      <c r="CS122" s="177">
        <v>0</v>
      </c>
      <c r="CT122" s="177">
        <v>0</v>
      </c>
      <c r="CU122" s="177">
        <v>0</v>
      </c>
      <c r="CV122" s="177">
        <v>0</v>
      </c>
      <c r="CW122" s="177">
        <v>0</v>
      </c>
      <c r="CX122" s="177">
        <v>0</v>
      </c>
      <c r="CY122" s="177">
        <v>0</v>
      </c>
      <c r="CZ122" s="177">
        <v>0</v>
      </c>
      <c r="DA122" s="177">
        <v>0</v>
      </c>
      <c r="DB122" s="177">
        <v>0</v>
      </c>
      <c r="DC122" s="177">
        <v>0</v>
      </c>
      <c r="DE122" s="24">
        <f t="shared" si="158"/>
        <v>0</v>
      </c>
      <c r="DF122" s="24">
        <f t="shared" si="50"/>
        <v>0</v>
      </c>
      <c r="DG122">
        <f t="shared" si="154"/>
        <v>0</v>
      </c>
      <c r="DH122">
        <v>1</v>
      </c>
      <c r="DI122" s="36">
        <v>0.21</v>
      </c>
    </row>
    <row r="123" spans="1:113" ht="14.4">
      <c r="A123" s="68">
        <v>95</v>
      </c>
      <c r="B123" s="160" t="str">
        <f>$B$115&amp;"2."</f>
        <v>H.2.</v>
      </c>
      <c r="C123" s="170" t="s">
        <v>503</v>
      </c>
      <c r="D123" s="184"/>
      <c r="E123" s="160"/>
      <c r="F123" s="173">
        <f>SUM(F124:F126)</f>
        <v>0</v>
      </c>
      <c r="G123" s="173">
        <f>SUM(G124:G126)</f>
        <v>0</v>
      </c>
      <c r="H123" s="173">
        <f>SUM(H124:H126)</f>
        <v>0</v>
      </c>
      <c r="I123" s="173">
        <f t="shared" ref="I123:BT123" si="165">SUM(I124:I126)</f>
        <v>0</v>
      </c>
      <c r="J123" s="173">
        <f t="shared" si="165"/>
        <v>0</v>
      </c>
      <c r="K123" s="173">
        <f t="shared" si="165"/>
        <v>0</v>
      </c>
      <c r="L123" s="173">
        <f t="shared" si="165"/>
        <v>0</v>
      </c>
      <c r="M123" s="173">
        <f t="shared" si="165"/>
        <v>0</v>
      </c>
      <c r="N123" s="173">
        <f t="shared" si="165"/>
        <v>0</v>
      </c>
      <c r="O123" s="173">
        <f t="shared" si="165"/>
        <v>0</v>
      </c>
      <c r="P123" s="173">
        <f t="shared" si="165"/>
        <v>0</v>
      </c>
      <c r="Q123" s="173">
        <f t="shared" si="165"/>
        <v>0</v>
      </c>
      <c r="R123" s="173">
        <f t="shared" si="165"/>
        <v>0</v>
      </c>
      <c r="S123" s="173">
        <f t="shared" si="165"/>
        <v>0</v>
      </c>
      <c r="T123" s="173">
        <f t="shared" si="165"/>
        <v>0</v>
      </c>
      <c r="U123" s="173">
        <f t="shared" si="165"/>
        <v>0</v>
      </c>
      <c r="V123" s="173">
        <f t="shared" si="165"/>
        <v>0</v>
      </c>
      <c r="W123" s="173">
        <f t="shared" si="165"/>
        <v>0</v>
      </c>
      <c r="X123" s="173">
        <f t="shared" si="165"/>
        <v>0</v>
      </c>
      <c r="Y123" s="173">
        <f t="shared" si="165"/>
        <v>0</v>
      </c>
      <c r="Z123" s="173">
        <f t="shared" si="165"/>
        <v>0</v>
      </c>
      <c r="AA123" s="173">
        <f t="shared" si="165"/>
        <v>0</v>
      </c>
      <c r="AB123" s="173">
        <f t="shared" si="165"/>
        <v>0</v>
      </c>
      <c r="AC123" s="173">
        <f t="shared" si="165"/>
        <v>0</v>
      </c>
      <c r="AD123" s="173">
        <f t="shared" si="165"/>
        <v>0</v>
      </c>
      <c r="AE123" s="173">
        <f t="shared" si="165"/>
        <v>0</v>
      </c>
      <c r="AF123" s="173">
        <f t="shared" si="165"/>
        <v>0</v>
      </c>
      <c r="AG123" s="173">
        <f t="shared" si="165"/>
        <v>0</v>
      </c>
      <c r="AH123" s="173">
        <f t="shared" si="165"/>
        <v>0</v>
      </c>
      <c r="AI123" s="173">
        <f t="shared" si="165"/>
        <v>0</v>
      </c>
      <c r="AJ123" s="173">
        <f t="shared" si="165"/>
        <v>0</v>
      </c>
      <c r="AK123" s="173">
        <f t="shared" si="165"/>
        <v>0</v>
      </c>
      <c r="AL123" s="173">
        <f t="shared" si="165"/>
        <v>0</v>
      </c>
      <c r="AM123" s="173">
        <f t="shared" si="165"/>
        <v>0</v>
      </c>
      <c r="AN123" s="173">
        <f t="shared" si="165"/>
        <v>0</v>
      </c>
      <c r="AO123" s="173">
        <f t="shared" si="165"/>
        <v>0</v>
      </c>
      <c r="AP123" s="173">
        <f t="shared" si="165"/>
        <v>0</v>
      </c>
      <c r="AQ123" s="173">
        <f t="shared" si="165"/>
        <v>0</v>
      </c>
      <c r="AR123" s="173">
        <f t="shared" si="165"/>
        <v>0</v>
      </c>
      <c r="AS123" s="173">
        <f t="shared" si="165"/>
        <v>0</v>
      </c>
      <c r="AT123" s="173">
        <f t="shared" si="165"/>
        <v>0</v>
      </c>
      <c r="AU123" s="173">
        <f t="shared" si="165"/>
        <v>0</v>
      </c>
      <c r="AV123" s="173">
        <f t="shared" si="165"/>
        <v>0</v>
      </c>
      <c r="AW123" s="173">
        <f t="shared" si="165"/>
        <v>0</v>
      </c>
      <c r="AX123" s="173">
        <f t="shared" si="165"/>
        <v>0</v>
      </c>
      <c r="AY123" s="173">
        <f t="shared" si="165"/>
        <v>0</v>
      </c>
      <c r="AZ123" s="173">
        <f t="shared" si="165"/>
        <v>0</v>
      </c>
      <c r="BA123" s="173">
        <f t="shared" si="165"/>
        <v>0</v>
      </c>
      <c r="BB123" s="173">
        <f t="shared" si="165"/>
        <v>0</v>
      </c>
      <c r="BC123" s="173">
        <f t="shared" si="165"/>
        <v>0</v>
      </c>
      <c r="BD123" s="173">
        <f t="shared" si="165"/>
        <v>0</v>
      </c>
      <c r="BE123" s="173">
        <f t="shared" si="165"/>
        <v>0</v>
      </c>
      <c r="BF123" s="173">
        <f t="shared" si="165"/>
        <v>0</v>
      </c>
      <c r="BG123" s="173">
        <f t="shared" si="165"/>
        <v>0</v>
      </c>
      <c r="BH123" s="173">
        <f t="shared" si="165"/>
        <v>0</v>
      </c>
      <c r="BI123" s="173">
        <f t="shared" si="165"/>
        <v>0</v>
      </c>
      <c r="BJ123" s="173">
        <f t="shared" si="165"/>
        <v>0</v>
      </c>
      <c r="BK123" s="173">
        <f t="shared" si="165"/>
        <v>0</v>
      </c>
      <c r="BL123" s="173">
        <f t="shared" si="165"/>
        <v>0</v>
      </c>
      <c r="BM123" s="173">
        <f t="shared" si="165"/>
        <v>0</v>
      </c>
      <c r="BN123" s="173">
        <f t="shared" si="165"/>
        <v>0</v>
      </c>
      <c r="BO123" s="173">
        <f t="shared" si="165"/>
        <v>0</v>
      </c>
      <c r="BP123" s="173">
        <f t="shared" si="165"/>
        <v>0</v>
      </c>
      <c r="BQ123" s="173">
        <f t="shared" si="165"/>
        <v>0</v>
      </c>
      <c r="BR123" s="173">
        <f t="shared" si="165"/>
        <v>0</v>
      </c>
      <c r="BS123" s="173">
        <f t="shared" si="165"/>
        <v>0</v>
      </c>
      <c r="BT123" s="173">
        <f t="shared" si="165"/>
        <v>0</v>
      </c>
      <c r="BU123" s="173">
        <f t="shared" ref="BU123:DB123" si="166">SUM(BU124:BU126)</f>
        <v>0</v>
      </c>
      <c r="BV123" s="173">
        <f t="shared" si="166"/>
        <v>0</v>
      </c>
      <c r="BW123" s="173">
        <f t="shared" si="166"/>
        <v>0</v>
      </c>
      <c r="BX123" s="173">
        <f t="shared" si="166"/>
        <v>0</v>
      </c>
      <c r="BY123" s="173">
        <f t="shared" si="166"/>
        <v>0</v>
      </c>
      <c r="BZ123" s="173">
        <f t="shared" si="166"/>
        <v>0</v>
      </c>
      <c r="CA123" s="173">
        <f t="shared" si="166"/>
        <v>0</v>
      </c>
      <c r="CB123" s="173">
        <f t="shared" si="166"/>
        <v>0</v>
      </c>
      <c r="CC123" s="173">
        <f t="shared" si="166"/>
        <v>0</v>
      </c>
      <c r="CD123" s="173">
        <f t="shared" si="166"/>
        <v>0</v>
      </c>
      <c r="CE123" s="173">
        <f t="shared" si="166"/>
        <v>0</v>
      </c>
      <c r="CF123" s="173">
        <f t="shared" si="166"/>
        <v>0</v>
      </c>
      <c r="CG123" s="173">
        <f t="shared" si="166"/>
        <v>0</v>
      </c>
      <c r="CH123" s="173">
        <f t="shared" si="166"/>
        <v>0</v>
      </c>
      <c r="CI123" s="173">
        <f t="shared" si="166"/>
        <v>0</v>
      </c>
      <c r="CJ123" s="173">
        <f t="shared" si="166"/>
        <v>0</v>
      </c>
      <c r="CK123" s="173">
        <f t="shared" si="166"/>
        <v>0</v>
      </c>
      <c r="CL123" s="173">
        <f t="shared" si="166"/>
        <v>0</v>
      </c>
      <c r="CM123" s="173">
        <f t="shared" si="166"/>
        <v>0</v>
      </c>
      <c r="CN123" s="173">
        <f t="shared" si="166"/>
        <v>0</v>
      </c>
      <c r="CO123" s="173">
        <f t="shared" si="166"/>
        <v>0</v>
      </c>
      <c r="CP123" s="173">
        <f t="shared" si="166"/>
        <v>0</v>
      </c>
      <c r="CQ123" s="173">
        <f t="shared" si="166"/>
        <v>0</v>
      </c>
      <c r="CR123" s="173">
        <f t="shared" si="166"/>
        <v>0</v>
      </c>
      <c r="CS123" s="173">
        <f t="shared" si="166"/>
        <v>0</v>
      </c>
      <c r="CT123" s="173">
        <f t="shared" si="166"/>
        <v>0</v>
      </c>
      <c r="CU123" s="173">
        <f t="shared" si="166"/>
        <v>0</v>
      </c>
      <c r="CV123" s="173">
        <f t="shared" si="166"/>
        <v>0</v>
      </c>
      <c r="CW123" s="173">
        <f t="shared" si="166"/>
        <v>0</v>
      </c>
      <c r="CX123" s="173">
        <f t="shared" si="166"/>
        <v>0</v>
      </c>
      <c r="CY123" s="173">
        <f t="shared" si="166"/>
        <v>0</v>
      </c>
      <c r="CZ123" s="173">
        <f t="shared" si="166"/>
        <v>0</v>
      </c>
      <c r="DA123" s="173">
        <f t="shared" si="166"/>
        <v>0</v>
      </c>
      <c r="DB123" s="173">
        <f t="shared" si="166"/>
        <v>0</v>
      </c>
      <c r="DC123" s="173">
        <f>SUM(DC124:DC126)</f>
        <v>0</v>
      </c>
      <c r="DE123" s="24"/>
      <c r="DF123" s="24">
        <f t="shared" si="50"/>
        <v>0</v>
      </c>
      <c r="DH123">
        <v>1</v>
      </c>
      <c r="DI123" s="36">
        <v>0.09</v>
      </c>
    </row>
    <row r="124" spans="1:113" ht="14.4">
      <c r="A124" s="68">
        <v>96</v>
      </c>
      <c r="B124" s="160" t="str">
        <f>$B$115&amp;"2.1."</f>
        <v>H.2.1.</v>
      </c>
      <c r="C124" s="174" t="s">
        <v>190</v>
      </c>
      <c r="D124" s="184">
        <f t="shared" ref="D124:D126" si="167">IF(E124="Be PVM",DI124,E124)</f>
        <v>0.05</v>
      </c>
      <c r="E124" s="183">
        <v>0.05</v>
      </c>
      <c r="F124" s="171">
        <f>H124+NPV(FD,I124:INDEX(I124:DC124,PAL))</f>
        <v>0</v>
      </c>
      <c r="G124" s="171">
        <f>SUMIF($H$5:$DC$5,"&lt;="&amp;PAL,$H124:$DC124)</f>
        <v>0</v>
      </c>
      <c r="H124" s="177">
        <v>0</v>
      </c>
      <c r="I124" s="177">
        <v>0</v>
      </c>
      <c r="J124" s="177">
        <v>0</v>
      </c>
      <c r="K124" s="177">
        <v>0</v>
      </c>
      <c r="L124" s="177">
        <v>0</v>
      </c>
      <c r="M124" s="177">
        <v>0</v>
      </c>
      <c r="N124" s="177">
        <v>0</v>
      </c>
      <c r="O124" s="177">
        <v>0</v>
      </c>
      <c r="P124" s="177">
        <v>0</v>
      </c>
      <c r="Q124" s="177">
        <v>0</v>
      </c>
      <c r="R124" s="177">
        <v>0</v>
      </c>
      <c r="S124" s="177">
        <v>0</v>
      </c>
      <c r="T124" s="177">
        <v>0</v>
      </c>
      <c r="U124" s="177">
        <v>0</v>
      </c>
      <c r="V124" s="177">
        <v>0</v>
      </c>
      <c r="W124" s="177">
        <v>0</v>
      </c>
      <c r="X124" s="177">
        <v>0</v>
      </c>
      <c r="Y124" s="177">
        <v>0</v>
      </c>
      <c r="Z124" s="177">
        <v>0</v>
      </c>
      <c r="AA124" s="177">
        <v>0</v>
      </c>
      <c r="AB124" s="177">
        <v>0</v>
      </c>
      <c r="AC124" s="177">
        <v>0</v>
      </c>
      <c r="AD124" s="177">
        <v>0</v>
      </c>
      <c r="AE124" s="177">
        <v>0</v>
      </c>
      <c r="AF124" s="177">
        <v>0</v>
      </c>
      <c r="AG124" s="177">
        <v>0</v>
      </c>
      <c r="AH124" s="177">
        <v>0</v>
      </c>
      <c r="AI124" s="177">
        <v>0</v>
      </c>
      <c r="AJ124" s="177">
        <v>0</v>
      </c>
      <c r="AK124" s="177">
        <v>0</v>
      </c>
      <c r="AL124" s="177">
        <v>0</v>
      </c>
      <c r="AM124" s="177">
        <v>0</v>
      </c>
      <c r="AN124" s="177">
        <v>0</v>
      </c>
      <c r="AO124" s="177">
        <v>0</v>
      </c>
      <c r="AP124" s="177">
        <v>0</v>
      </c>
      <c r="AQ124" s="177">
        <v>0</v>
      </c>
      <c r="AR124" s="177">
        <v>0</v>
      </c>
      <c r="AS124" s="177">
        <v>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7">
        <v>0</v>
      </c>
      <c r="BI124" s="177">
        <v>0</v>
      </c>
      <c r="BJ124" s="177">
        <v>0</v>
      </c>
      <c r="BK124" s="177">
        <v>0</v>
      </c>
      <c r="BL124" s="177">
        <v>0</v>
      </c>
      <c r="BM124" s="177">
        <v>0</v>
      </c>
      <c r="BN124" s="177">
        <v>0</v>
      </c>
      <c r="BO124" s="177">
        <v>0</v>
      </c>
      <c r="BP124" s="177">
        <v>0</v>
      </c>
      <c r="BQ124" s="177">
        <v>0</v>
      </c>
      <c r="BR124" s="177">
        <v>0</v>
      </c>
      <c r="BS124" s="177">
        <v>0</v>
      </c>
      <c r="BT124" s="177">
        <v>0</v>
      </c>
      <c r="BU124" s="177">
        <v>0</v>
      </c>
      <c r="BV124" s="177">
        <v>0</v>
      </c>
      <c r="BW124" s="177">
        <v>0</v>
      </c>
      <c r="BX124" s="177">
        <v>0</v>
      </c>
      <c r="BY124" s="177">
        <v>0</v>
      </c>
      <c r="BZ124" s="177">
        <v>0</v>
      </c>
      <c r="CA124" s="177">
        <v>0</v>
      </c>
      <c r="CB124" s="177">
        <v>0</v>
      </c>
      <c r="CC124" s="177">
        <v>0</v>
      </c>
      <c r="CD124" s="177">
        <v>0</v>
      </c>
      <c r="CE124" s="177">
        <v>0</v>
      </c>
      <c r="CF124" s="177">
        <v>0</v>
      </c>
      <c r="CG124" s="177">
        <v>0</v>
      </c>
      <c r="CH124" s="177">
        <v>0</v>
      </c>
      <c r="CI124" s="177">
        <v>0</v>
      </c>
      <c r="CJ124" s="177">
        <v>0</v>
      </c>
      <c r="CK124" s="177">
        <v>0</v>
      </c>
      <c r="CL124" s="177">
        <v>0</v>
      </c>
      <c r="CM124" s="177">
        <v>0</v>
      </c>
      <c r="CN124" s="177">
        <v>0</v>
      </c>
      <c r="CO124" s="177">
        <v>0</v>
      </c>
      <c r="CP124" s="177">
        <v>0</v>
      </c>
      <c r="CQ124" s="177">
        <v>0</v>
      </c>
      <c r="CR124" s="177">
        <v>0</v>
      </c>
      <c r="CS124" s="177">
        <v>0</v>
      </c>
      <c r="CT124" s="177">
        <v>0</v>
      </c>
      <c r="CU124" s="177">
        <v>0</v>
      </c>
      <c r="CV124" s="177">
        <v>0</v>
      </c>
      <c r="CW124" s="177">
        <v>0</v>
      </c>
      <c r="CX124" s="177">
        <v>0</v>
      </c>
      <c r="CY124" s="177">
        <v>0</v>
      </c>
      <c r="CZ124" s="177">
        <v>0</v>
      </c>
      <c r="DA124" s="177">
        <v>0</v>
      </c>
      <c r="DB124" s="177">
        <v>0</v>
      </c>
      <c r="DC124" s="177">
        <v>0</v>
      </c>
      <c r="DE124" s="24">
        <f t="shared" si="158"/>
        <v>0</v>
      </c>
      <c r="DF124" s="24">
        <f t="shared" si="50"/>
        <v>0</v>
      </c>
      <c r="DG124">
        <f t="shared" si="154"/>
        <v>5</v>
      </c>
      <c r="DH124">
        <v>1</v>
      </c>
      <c r="DI124" s="36"/>
    </row>
    <row r="125" spans="1:113" ht="14.4">
      <c r="A125" s="68">
        <v>97</v>
      </c>
      <c r="B125" s="160" t="str">
        <f>$B$115&amp;"2.2."</f>
        <v>H.2.2.</v>
      </c>
      <c r="C125" s="174" t="s">
        <v>191</v>
      </c>
      <c r="D125" s="184">
        <f t="shared" si="167"/>
        <v>0.21</v>
      </c>
      <c r="E125" s="183">
        <v>0.21</v>
      </c>
      <c r="F125" s="171">
        <f>H125+NPV(FD,I125:INDEX(I125:DC125,PAL))</f>
        <v>0</v>
      </c>
      <c r="G125" s="171">
        <f>SUMIF($H$5:$DC$5,"&lt;="&amp;PAL,$H125:$DC125)</f>
        <v>0</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177">
        <v>0</v>
      </c>
      <c r="BM125" s="177">
        <v>0</v>
      </c>
      <c r="BN125" s="177">
        <v>0</v>
      </c>
      <c r="BO125" s="177">
        <v>0</v>
      </c>
      <c r="BP125" s="177">
        <v>0</v>
      </c>
      <c r="BQ125" s="177">
        <v>0</v>
      </c>
      <c r="BR125" s="177">
        <v>0</v>
      </c>
      <c r="BS125" s="177">
        <v>0</v>
      </c>
      <c r="BT125" s="177">
        <v>0</v>
      </c>
      <c r="BU125" s="177">
        <v>0</v>
      </c>
      <c r="BV125" s="177">
        <v>0</v>
      </c>
      <c r="BW125" s="177">
        <v>0</v>
      </c>
      <c r="BX125" s="177">
        <v>0</v>
      </c>
      <c r="BY125" s="177">
        <v>0</v>
      </c>
      <c r="BZ125" s="177">
        <v>0</v>
      </c>
      <c r="CA125" s="177">
        <v>0</v>
      </c>
      <c r="CB125" s="177">
        <v>0</v>
      </c>
      <c r="CC125" s="177">
        <v>0</v>
      </c>
      <c r="CD125" s="177">
        <v>0</v>
      </c>
      <c r="CE125" s="177">
        <v>0</v>
      </c>
      <c r="CF125" s="177">
        <v>0</v>
      </c>
      <c r="CG125" s="177">
        <v>0</v>
      </c>
      <c r="CH125" s="177">
        <v>0</v>
      </c>
      <c r="CI125" s="177">
        <v>0</v>
      </c>
      <c r="CJ125" s="177">
        <v>0</v>
      </c>
      <c r="CK125" s="177">
        <v>0</v>
      </c>
      <c r="CL125" s="177">
        <v>0</v>
      </c>
      <c r="CM125" s="177">
        <v>0</v>
      </c>
      <c r="CN125" s="177">
        <v>0</v>
      </c>
      <c r="CO125" s="177">
        <v>0</v>
      </c>
      <c r="CP125" s="177">
        <v>0</v>
      </c>
      <c r="CQ125" s="177">
        <v>0</v>
      </c>
      <c r="CR125" s="177">
        <v>0</v>
      </c>
      <c r="CS125" s="177">
        <v>0</v>
      </c>
      <c r="CT125" s="177">
        <v>0</v>
      </c>
      <c r="CU125" s="177">
        <v>0</v>
      </c>
      <c r="CV125" s="177">
        <v>0</v>
      </c>
      <c r="CW125" s="177">
        <v>0</v>
      </c>
      <c r="CX125" s="177">
        <v>0</v>
      </c>
      <c r="CY125" s="177">
        <v>0</v>
      </c>
      <c r="CZ125" s="177">
        <v>0</v>
      </c>
      <c r="DA125" s="177">
        <v>0</v>
      </c>
      <c r="DB125" s="177">
        <v>0</v>
      </c>
      <c r="DC125" s="177">
        <v>0</v>
      </c>
      <c r="DE125" s="24">
        <f t="shared" si="158"/>
        <v>0</v>
      </c>
      <c r="DF125" s="24">
        <f t="shared" si="50"/>
        <v>0</v>
      </c>
      <c r="DG125">
        <f t="shared" si="154"/>
        <v>21</v>
      </c>
      <c r="DH125">
        <v>0</v>
      </c>
      <c r="DI125" s="36"/>
    </row>
    <row r="126" spans="1:113" ht="14.4">
      <c r="A126" s="68">
        <v>98</v>
      </c>
      <c r="B126" s="160" t="str">
        <f>$B$115&amp;"2.3."</f>
        <v>H.2.3.</v>
      </c>
      <c r="C126" s="174" t="s">
        <v>192</v>
      </c>
      <c r="D126" s="184">
        <f t="shared" si="167"/>
        <v>0</v>
      </c>
      <c r="E126" s="183"/>
      <c r="F126" s="171">
        <f>H126+NPV(FD,I126:INDEX(I126:DC126,PAL))</f>
        <v>0</v>
      </c>
      <c r="G126" s="171">
        <f>SUMIF($H$5:$DC$5,"&lt;="&amp;PAL,$H126:$DC126)</f>
        <v>0</v>
      </c>
      <c r="H126" s="177">
        <v>0</v>
      </c>
      <c r="I126" s="177">
        <v>0</v>
      </c>
      <c r="J126" s="177">
        <v>0</v>
      </c>
      <c r="K126" s="177">
        <v>0</v>
      </c>
      <c r="L126" s="177">
        <v>0</v>
      </c>
      <c r="M126" s="177">
        <v>0</v>
      </c>
      <c r="N126" s="177">
        <v>0</v>
      </c>
      <c r="O126" s="177">
        <v>0</v>
      </c>
      <c r="P126" s="177">
        <v>0</v>
      </c>
      <c r="Q126" s="177">
        <v>0</v>
      </c>
      <c r="R126" s="177">
        <v>0</v>
      </c>
      <c r="S126" s="177">
        <v>0</v>
      </c>
      <c r="T126" s="177">
        <v>0</v>
      </c>
      <c r="U126" s="177">
        <v>0</v>
      </c>
      <c r="V126" s="177">
        <v>0</v>
      </c>
      <c r="W126" s="177">
        <v>0</v>
      </c>
      <c r="X126" s="177">
        <v>0</v>
      </c>
      <c r="Y126" s="177">
        <v>0</v>
      </c>
      <c r="Z126" s="177">
        <v>0</v>
      </c>
      <c r="AA126" s="177">
        <v>0</v>
      </c>
      <c r="AB126" s="177">
        <v>0</v>
      </c>
      <c r="AC126" s="177">
        <v>0</v>
      </c>
      <c r="AD126" s="177">
        <v>0</v>
      </c>
      <c r="AE126" s="177">
        <v>0</v>
      </c>
      <c r="AF126" s="177">
        <v>0</v>
      </c>
      <c r="AG126" s="177">
        <v>0</v>
      </c>
      <c r="AH126" s="177">
        <v>0</v>
      </c>
      <c r="AI126" s="177">
        <v>0</v>
      </c>
      <c r="AJ126" s="177">
        <v>0</v>
      </c>
      <c r="AK126" s="177">
        <v>0</v>
      </c>
      <c r="AL126" s="177">
        <v>0</v>
      </c>
      <c r="AM126" s="177">
        <v>0</v>
      </c>
      <c r="AN126" s="177">
        <v>0</v>
      </c>
      <c r="AO126" s="177">
        <v>0</v>
      </c>
      <c r="AP126" s="177">
        <v>0</v>
      </c>
      <c r="AQ126" s="177">
        <v>0</v>
      </c>
      <c r="AR126" s="177">
        <v>0</v>
      </c>
      <c r="AS126" s="177">
        <v>0</v>
      </c>
      <c r="AT126" s="177">
        <v>0</v>
      </c>
      <c r="AU126" s="177">
        <v>0</v>
      </c>
      <c r="AV126" s="177">
        <v>0</v>
      </c>
      <c r="AW126" s="177">
        <v>0</v>
      </c>
      <c r="AX126" s="177">
        <v>0</v>
      </c>
      <c r="AY126" s="177">
        <v>0</v>
      </c>
      <c r="AZ126" s="177">
        <v>0</v>
      </c>
      <c r="BA126" s="177">
        <v>0</v>
      </c>
      <c r="BB126" s="177">
        <v>0</v>
      </c>
      <c r="BC126" s="177">
        <v>0</v>
      </c>
      <c r="BD126" s="177">
        <v>0</v>
      </c>
      <c r="BE126" s="177">
        <v>0</v>
      </c>
      <c r="BF126" s="177">
        <v>0</v>
      </c>
      <c r="BG126" s="177">
        <v>0</v>
      </c>
      <c r="BH126" s="177">
        <v>0</v>
      </c>
      <c r="BI126" s="177">
        <v>0</v>
      </c>
      <c r="BJ126" s="177">
        <v>0</v>
      </c>
      <c r="BK126" s="177">
        <v>0</v>
      </c>
      <c r="BL126" s="177">
        <v>0</v>
      </c>
      <c r="BM126" s="177">
        <v>0</v>
      </c>
      <c r="BN126" s="177">
        <v>0</v>
      </c>
      <c r="BO126" s="177">
        <v>0</v>
      </c>
      <c r="BP126" s="177">
        <v>0</v>
      </c>
      <c r="BQ126" s="177">
        <v>0</v>
      </c>
      <c r="BR126" s="177">
        <v>0</v>
      </c>
      <c r="BS126" s="177">
        <v>0</v>
      </c>
      <c r="BT126" s="177">
        <v>0</v>
      </c>
      <c r="BU126" s="177">
        <v>0</v>
      </c>
      <c r="BV126" s="177">
        <v>0</v>
      </c>
      <c r="BW126" s="177">
        <v>0</v>
      </c>
      <c r="BX126" s="177">
        <v>0</v>
      </c>
      <c r="BY126" s="177">
        <v>0</v>
      </c>
      <c r="BZ126" s="177">
        <v>0</v>
      </c>
      <c r="CA126" s="177">
        <v>0</v>
      </c>
      <c r="CB126" s="177">
        <v>0</v>
      </c>
      <c r="CC126" s="177">
        <v>0</v>
      </c>
      <c r="CD126" s="177">
        <v>0</v>
      </c>
      <c r="CE126" s="177">
        <v>0</v>
      </c>
      <c r="CF126" s="177">
        <v>0</v>
      </c>
      <c r="CG126" s="177">
        <v>0</v>
      </c>
      <c r="CH126" s="177">
        <v>0</v>
      </c>
      <c r="CI126" s="177">
        <v>0</v>
      </c>
      <c r="CJ126" s="177">
        <v>0</v>
      </c>
      <c r="CK126" s="177">
        <v>0</v>
      </c>
      <c r="CL126" s="177">
        <v>0</v>
      </c>
      <c r="CM126" s="177">
        <v>0</v>
      </c>
      <c r="CN126" s="177">
        <v>0</v>
      </c>
      <c r="CO126" s="177">
        <v>0</v>
      </c>
      <c r="CP126" s="177">
        <v>0</v>
      </c>
      <c r="CQ126" s="177">
        <v>0</v>
      </c>
      <c r="CR126" s="177">
        <v>0</v>
      </c>
      <c r="CS126" s="177">
        <v>0</v>
      </c>
      <c r="CT126" s="177">
        <v>0</v>
      </c>
      <c r="CU126" s="177">
        <v>0</v>
      </c>
      <c r="CV126" s="177">
        <v>0</v>
      </c>
      <c r="CW126" s="177">
        <v>0</v>
      </c>
      <c r="CX126" s="177">
        <v>0</v>
      </c>
      <c r="CY126" s="177">
        <v>0</v>
      </c>
      <c r="CZ126" s="177">
        <v>0</v>
      </c>
      <c r="DA126" s="177">
        <v>0</v>
      </c>
      <c r="DB126" s="177">
        <v>0</v>
      </c>
      <c r="DC126" s="177">
        <v>0</v>
      </c>
      <c r="DE126" s="24">
        <f t="shared" si="158"/>
        <v>0</v>
      </c>
      <c r="DF126" s="24">
        <f t="shared" si="50"/>
        <v>0</v>
      </c>
      <c r="DG126">
        <f t="shared" si="154"/>
        <v>0</v>
      </c>
      <c r="DH126">
        <v>1</v>
      </c>
      <c r="DI126" s="36"/>
    </row>
    <row r="127" spans="1:113" ht="14.4">
      <c r="A127" s="68">
        <v>99</v>
      </c>
      <c r="B127" s="160" t="s">
        <v>193</v>
      </c>
      <c r="C127" s="170" t="s">
        <v>194</v>
      </c>
      <c r="D127" s="172"/>
      <c r="E127" s="172"/>
      <c r="F127" s="171">
        <f>H127+NPV(FD,I127:INDEX(I127:DC127,PAL))</f>
        <v>0</v>
      </c>
      <c r="G127" s="171">
        <f>SUMIF($H$5:$DC$5,"&lt;="&amp;PAL,$H127:$DC127)</f>
        <v>0</v>
      </c>
      <c r="H127" s="177">
        <v>0</v>
      </c>
      <c r="I127" s="177">
        <v>0</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v>0</v>
      </c>
      <c r="AB127" s="177">
        <v>0</v>
      </c>
      <c r="AC127" s="177">
        <v>0</v>
      </c>
      <c r="AD127" s="177">
        <v>0</v>
      </c>
      <c r="AE127" s="177">
        <v>0</v>
      </c>
      <c r="AF127" s="177">
        <v>0</v>
      </c>
      <c r="AG127" s="177">
        <v>0</v>
      </c>
      <c r="AH127" s="177">
        <v>0</v>
      </c>
      <c r="AI127" s="177">
        <v>0</v>
      </c>
      <c r="AJ127" s="177">
        <v>0</v>
      </c>
      <c r="AK127" s="177">
        <v>0</v>
      </c>
      <c r="AL127" s="177">
        <v>0</v>
      </c>
      <c r="AM127" s="177">
        <v>0</v>
      </c>
      <c r="AN127" s="177">
        <v>0</v>
      </c>
      <c r="AO127" s="177">
        <v>0</v>
      </c>
      <c r="AP127" s="177">
        <v>0</v>
      </c>
      <c r="AQ127" s="177">
        <v>0</v>
      </c>
      <c r="AR127" s="177">
        <v>0</v>
      </c>
      <c r="AS127" s="177">
        <v>0</v>
      </c>
      <c r="AT127" s="177">
        <v>0</v>
      </c>
      <c r="AU127" s="177">
        <v>0</v>
      </c>
      <c r="AV127" s="177">
        <v>0</v>
      </c>
      <c r="AW127" s="177">
        <v>0</v>
      </c>
      <c r="AX127" s="177">
        <v>0</v>
      </c>
      <c r="AY127" s="177">
        <v>0</v>
      </c>
      <c r="AZ127" s="177">
        <v>0</v>
      </c>
      <c r="BA127" s="177">
        <v>0</v>
      </c>
      <c r="BB127" s="177">
        <v>0</v>
      </c>
      <c r="BC127" s="177">
        <v>0</v>
      </c>
      <c r="BD127" s="177">
        <v>0</v>
      </c>
      <c r="BE127" s="177">
        <v>0</v>
      </c>
      <c r="BF127" s="177">
        <v>0</v>
      </c>
      <c r="BG127" s="177">
        <v>0</v>
      </c>
      <c r="BH127" s="177">
        <v>0</v>
      </c>
      <c r="BI127" s="177">
        <v>0</v>
      </c>
      <c r="BJ127" s="177">
        <v>0</v>
      </c>
      <c r="BK127" s="177">
        <v>0</v>
      </c>
      <c r="BL127" s="177">
        <v>0</v>
      </c>
      <c r="BM127" s="177">
        <v>0</v>
      </c>
      <c r="BN127" s="177">
        <v>0</v>
      </c>
      <c r="BO127" s="177">
        <v>0</v>
      </c>
      <c r="BP127" s="177">
        <v>0</v>
      </c>
      <c r="BQ127" s="177">
        <v>0</v>
      </c>
      <c r="BR127" s="177">
        <v>0</v>
      </c>
      <c r="BS127" s="177">
        <v>0</v>
      </c>
      <c r="BT127" s="177">
        <v>0</v>
      </c>
      <c r="BU127" s="177">
        <v>0</v>
      </c>
      <c r="BV127" s="177">
        <v>0</v>
      </c>
      <c r="BW127" s="177">
        <v>0</v>
      </c>
      <c r="BX127" s="177">
        <v>0</v>
      </c>
      <c r="BY127" s="177">
        <v>0</v>
      </c>
      <c r="BZ127" s="177">
        <v>0</v>
      </c>
      <c r="CA127" s="177">
        <v>0</v>
      </c>
      <c r="CB127" s="177">
        <v>0</v>
      </c>
      <c r="CC127" s="177">
        <v>0</v>
      </c>
      <c r="CD127" s="177">
        <v>0</v>
      </c>
      <c r="CE127" s="177">
        <v>0</v>
      </c>
      <c r="CF127" s="177">
        <v>0</v>
      </c>
      <c r="CG127" s="177">
        <v>0</v>
      </c>
      <c r="CH127" s="177">
        <v>0</v>
      </c>
      <c r="CI127" s="177">
        <v>0</v>
      </c>
      <c r="CJ127" s="177">
        <v>0</v>
      </c>
      <c r="CK127" s="177">
        <v>0</v>
      </c>
      <c r="CL127" s="177">
        <v>0</v>
      </c>
      <c r="CM127" s="177">
        <v>0</v>
      </c>
      <c r="CN127" s="177">
        <v>0</v>
      </c>
      <c r="CO127" s="177">
        <v>0</v>
      </c>
      <c r="CP127" s="177">
        <v>0</v>
      </c>
      <c r="CQ127" s="177">
        <v>0</v>
      </c>
      <c r="CR127" s="177">
        <v>0</v>
      </c>
      <c r="CS127" s="177">
        <v>0</v>
      </c>
      <c r="CT127" s="177">
        <v>0</v>
      </c>
      <c r="CU127" s="177">
        <v>0</v>
      </c>
      <c r="CV127" s="177">
        <v>0</v>
      </c>
      <c r="CW127" s="177">
        <v>0</v>
      </c>
      <c r="CX127" s="177">
        <v>0</v>
      </c>
      <c r="CY127" s="177">
        <v>0</v>
      </c>
      <c r="CZ127" s="177">
        <v>0</v>
      </c>
      <c r="DA127" s="177">
        <v>0</v>
      </c>
      <c r="DB127" s="177">
        <v>0</v>
      </c>
      <c r="DC127" s="177">
        <v>0</v>
      </c>
      <c r="DE127" s="24">
        <f>COUNTBLANK(H127:DC127)</f>
        <v>0</v>
      </c>
      <c r="DF127" s="24">
        <f t="shared" si="50"/>
        <v>0</v>
      </c>
    </row>
    <row r="128" spans="1:113" ht="30" customHeight="1">
      <c r="A128" s="68">
        <v>100</v>
      </c>
      <c r="B128" s="160" t="s">
        <v>195</v>
      </c>
      <c r="C128" s="170" t="s">
        <v>196</v>
      </c>
      <c r="D128" s="170"/>
      <c r="E128" s="172"/>
      <c r="F128" s="173">
        <f ca="1">F129+F130-F131</f>
        <v>408311236.79742473</v>
      </c>
      <c r="G128" s="173">
        <f t="shared" ref="G128:BR128" ca="1" si="168">G129+G130-G131</f>
        <v>504755348.30322093</v>
      </c>
      <c r="H128" s="173">
        <f ca="1">H129+H130-H131</f>
        <v>0</v>
      </c>
      <c r="I128" s="173">
        <f t="shared" ca="1" si="168"/>
        <v>299630.08264462807</v>
      </c>
      <c r="J128" s="173">
        <f t="shared" ca="1" si="168"/>
        <v>21312833.09504132</v>
      </c>
      <c r="K128" s="173">
        <f t="shared" ca="1" si="168"/>
        <v>61308060.844316415</v>
      </c>
      <c r="L128" s="173">
        <f t="shared" ca="1" si="168"/>
        <v>87144136.812693164</v>
      </c>
      <c r="M128" s="173">
        <f t="shared" ca="1" si="168"/>
        <v>139730474.98532134</v>
      </c>
      <c r="N128" s="173">
        <f t="shared" ca="1" si="168"/>
        <v>53799049.58677686</v>
      </c>
      <c r="O128" s="173">
        <f t="shared" ca="1" si="168"/>
        <v>61050894.719008267</v>
      </c>
      <c r="P128" s="173">
        <f t="shared" ca="1" si="168"/>
        <v>34367758.731137916</v>
      </c>
      <c r="Q128" s="173">
        <f t="shared" ca="1" si="168"/>
        <v>19851899.280991737</v>
      </c>
      <c r="R128" s="173">
        <f t="shared" ca="1" si="168"/>
        <v>14457693.842975207</v>
      </c>
      <c r="S128" s="173">
        <f t="shared" ca="1" si="168"/>
        <v>4464555.7438016525</v>
      </c>
      <c r="T128" s="173">
        <f t="shared" ca="1" si="168"/>
        <v>4008331.9586776858</v>
      </c>
      <c r="U128" s="173">
        <f t="shared" si="168"/>
        <v>102739.11570247934</v>
      </c>
      <c r="V128" s="173">
        <f t="shared" si="168"/>
        <v>190485.96694214878</v>
      </c>
      <c r="W128" s="173">
        <f t="shared" si="168"/>
        <v>190485.96694214878</v>
      </c>
      <c r="X128" s="173">
        <f t="shared" si="168"/>
        <v>190485.96694214878</v>
      </c>
      <c r="Y128" s="173">
        <f t="shared" si="168"/>
        <v>190485.96694214878</v>
      </c>
      <c r="Z128" s="173">
        <f t="shared" si="168"/>
        <v>190485.96694214878</v>
      </c>
      <c r="AA128" s="173">
        <f t="shared" si="168"/>
        <v>190485.96694214878</v>
      </c>
      <c r="AB128" s="173">
        <f t="shared" si="168"/>
        <v>190485.96694214878</v>
      </c>
      <c r="AC128" s="173">
        <f t="shared" si="168"/>
        <v>190485.96694214878</v>
      </c>
      <c r="AD128" s="173">
        <f t="shared" si="168"/>
        <v>190485.96694214878</v>
      </c>
      <c r="AE128" s="173">
        <f t="shared" si="168"/>
        <v>190485.96694214878</v>
      </c>
      <c r="AF128" s="173">
        <f t="shared" si="168"/>
        <v>190485.96694214878</v>
      </c>
      <c r="AG128" s="173">
        <f t="shared" si="168"/>
        <v>190485.96694214878</v>
      </c>
      <c r="AH128" s="173">
        <f t="shared" si="168"/>
        <v>190485.96694214878</v>
      </c>
      <c r="AI128" s="173">
        <f t="shared" si="168"/>
        <v>190485.96694214878</v>
      </c>
      <c r="AJ128" s="173">
        <f t="shared" si="168"/>
        <v>190485.96694214878</v>
      </c>
      <c r="AK128" s="173">
        <f t="shared" si="168"/>
        <v>0</v>
      </c>
      <c r="AL128" s="173">
        <f t="shared" si="168"/>
        <v>0</v>
      </c>
      <c r="AM128" s="173">
        <f t="shared" si="168"/>
        <v>0</v>
      </c>
      <c r="AN128" s="173">
        <f t="shared" si="168"/>
        <v>0</v>
      </c>
      <c r="AO128" s="173">
        <f t="shared" si="168"/>
        <v>0</v>
      </c>
      <c r="AP128" s="173">
        <f t="shared" si="168"/>
        <v>0</v>
      </c>
      <c r="AQ128" s="173">
        <f t="shared" si="168"/>
        <v>0</v>
      </c>
      <c r="AR128" s="173">
        <f t="shared" si="168"/>
        <v>0</v>
      </c>
      <c r="AS128" s="173">
        <f t="shared" si="168"/>
        <v>0</v>
      </c>
      <c r="AT128" s="173">
        <f t="shared" si="168"/>
        <v>0</v>
      </c>
      <c r="AU128" s="173">
        <f t="shared" si="168"/>
        <v>0</v>
      </c>
      <c r="AV128" s="173">
        <f t="shared" si="168"/>
        <v>0</v>
      </c>
      <c r="AW128" s="173">
        <f t="shared" si="168"/>
        <v>0</v>
      </c>
      <c r="AX128" s="173">
        <f t="shared" si="168"/>
        <v>0</v>
      </c>
      <c r="AY128" s="173">
        <f t="shared" si="168"/>
        <v>0</v>
      </c>
      <c r="AZ128" s="173">
        <f t="shared" si="168"/>
        <v>0</v>
      </c>
      <c r="BA128" s="173">
        <f t="shared" si="168"/>
        <v>0</v>
      </c>
      <c r="BB128" s="173">
        <f t="shared" si="168"/>
        <v>0</v>
      </c>
      <c r="BC128" s="173">
        <f t="shared" si="168"/>
        <v>0</v>
      </c>
      <c r="BD128" s="173">
        <f t="shared" si="168"/>
        <v>0</v>
      </c>
      <c r="BE128" s="173">
        <f t="shared" si="168"/>
        <v>0</v>
      </c>
      <c r="BF128" s="173">
        <f t="shared" si="168"/>
        <v>0</v>
      </c>
      <c r="BG128" s="173">
        <f t="shared" si="168"/>
        <v>0</v>
      </c>
      <c r="BH128" s="173">
        <f t="shared" si="168"/>
        <v>0</v>
      </c>
      <c r="BI128" s="173">
        <f t="shared" si="168"/>
        <v>0</v>
      </c>
      <c r="BJ128" s="173">
        <f t="shared" si="168"/>
        <v>0</v>
      </c>
      <c r="BK128" s="173">
        <f t="shared" si="168"/>
        <v>0</v>
      </c>
      <c r="BL128" s="173">
        <f t="shared" si="168"/>
        <v>0</v>
      </c>
      <c r="BM128" s="173">
        <f t="shared" si="168"/>
        <v>0</v>
      </c>
      <c r="BN128" s="173">
        <f t="shared" si="168"/>
        <v>0</v>
      </c>
      <c r="BO128" s="173">
        <f t="shared" si="168"/>
        <v>0</v>
      </c>
      <c r="BP128" s="173">
        <f t="shared" si="168"/>
        <v>0</v>
      </c>
      <c r="BQ128" s="173">
        <f t="shared" si="168"/>
        <v>0</v>
      </c>
      <c r="BR128" s="173">
        <f t="shared" si="168"/>
        <v>0</v>
      </c>
      <c r="BS128" s="173">
        <f t="shared" ref="BS128:DC128" si="169">BS129+BS130-BS131</f>
        <v>0</v>
      </c>
      <c r="BT128" s="173">
        <f t="shared" si="169"/>
        <v>0</v>
      </c>
      <c r="BU128" s="173">
        <f t="shared" si="169"/>
        <v>0</v>
      </c>
      <c r="BV128" s="173">
        <f t="shared" si="169"/>
        <v>0</v>
      </c>
      <c r="BW128" s="173">
        <f t="shared" si="169"/>
        <v>0</v>
      </c>
      <c r="BX128" s="173">
        <f t="shared" si="169"/>
        <v>0</v>
      </c>
      <c r="BY128" s="173">
        <f t="shared" si="169"/>
        <v>0</v>
      </c>
      <c r="BZ128" s="173">
        <f t="shared" si="169"/>
        <v>0</v>
      </c>
      <c r="CA128" s="173">
        <f t="shared" si="169"/>
        <v>0</v>
      </c>
      <c r="CB128" s="173">
        <f t="shared" si="169"/>
        <v>0</v>
      </c>
      <c r="CC128" s="173">
        <f t="shared" si="169"/>
        <v>0</v>
      </c>
      <c r="CD128" s="173">
        <f t="shared" si="169"/>
        <v>0</v>
      </c>
      <c r="CE128" s="173">
        <f t="shared" si="169"/>
        <v>0</v>
      </c>
      <c r="CF128" s="173">
        <f t="shared" si="169"/>
        <v>0</v>
      </c>
      <c r="CG128" s="173">
        <f t="shared" si="169"/>
        <v>0</v>
      </c>
      <c r="CH128" s="173">
        <f t="shared" si="169"/>
        <v>0</v>
      </c>
      <c r="CI128" s="173">
        <f t="shared" si="169"/>
        <v>0</v>
      </c>
      <c r="CJ128" s="173">
        <f t="shared" si="169"/>
        <v>0</v>
      </c>
      <c r="CK128" s="173">
        <f t="shared" si="169"/>
        <v>0</v>
      </c>
      <c r="CL128" s="173">
        <f t="shared" si="169"/>
        <v>0</v>
      </c>
      <c r="CM128" s="173">
        <f t="shared" si="169"/>
        <v>0</v>
      </c>
      <c r="CN128" s="173">
        <f t="shared" si="169"/>
        <v>0</v>
      </c>
      <c r="CO128" s="173">
        <f t="shared" si="169"/>
        <v>0</v>
      </c>
      <c r="CP128" s="173">
        <f t="shared" si="169"/>
        <v>0</v>
      </c>
      <c r="CQ128" s="173">
        <f t="shared" si="169"/>
        <v>0</v>
      </c>
      <c r="CR128" s="173">
        <f t="shared" si="169"/>
        <v>0</v>
      </c>
      <c r="CS128" s="173">
        <f t="shared" si="169"/>
        <v>0</v>
      </c>
      <c r="CT128" s="173">
        <f t="shared" si="169"/>
        <v>0</v>
      </c>
      <c r="CU128" s="173">
        <f t="shared" si="169"/>
        <v>0</v>
      </c>
      <c r="CV128" s="173">
        <f t="shared" si="169"/>
        <v>0</v>
      </c>
      <c r="CW128" s="173">
        <f t="shared" si="169"/>
        <v>0</v>
      </c>
      <c r="CX128" s="173">
        <f t="shared" si="169"/>
        <v>0</v>
      </c>
      <c r="CY128" s="173">
        <f t="shared" si="169"/>
        <v>0</v>
      </c>
      <c r="CZ128" s="173">
        <f t="shared" si="169"/>
        <v>0</v>
      </c>
      <c r="DA128" s="173">
        <f t="shared" si="169"/>
        <v>0</v>
      </c>
      <c r="DB128" s="173">
        <f t="shared" si="169"/>
        <v>0</v>
      </c>
      <c r="DC128" s="173">
        <f t="shared" si="169"/>
        <v>0</v>
      </c>
      <c r="DE128" s="24"/>
      <c r="DF128" s="24">
        <f t="shared" ca="1" si="50"/>
        <v>28</v>
      </c>
    </row>
    <row r="129" spans="1:110" ht="15" customHeight="1">
      <c r="A129" s="68">
        <v>101</v>
      </c>
      <c r="B129" s="160" t="s">
        <v>197</v>
      </c>
      <c r="C129" s="175" t="s">
        <v>198</v>
      </c>
      <c r="D129" s="160"/>
      <c r="E129" s="160"/>
      <c r="F129" s="171">
        <f ca="1">H129+NPV(FD,I129:INDEX(I129:DC129,PAL))</f>
        <v>406822833.83623987</v>
      </c>
      <c r="G129" s="171">
        <f ca="1">SUMIF($H$5:$DC$5,"&lt;="&amp;PAL,$H129:$DC129)</f>
        <v>501560790.81561762</v>
      </c>
      <c r="H129" s="185" cm="1">
        <f t="array" aca="1" ref="H129" ca="1">SUMPRODUCT($DG12:$DG22,H12:H22,1/($DG12:$DG22+100))+SUMPRODUCT($DG25:$DG35,H25:H35,1/($DG25:$DG35+100))+SUMPRODUCT($DG38:$DG48,H38:H48,1/($DG38:$DG48+100))+SUMPRODUCT($DG52:$DG62,H52:H62,1/($DG52:$DG62+100))+SUMPRODUCT($DG65:$DG75,H65:H75,1/($DG65:$DG75+100))+SUMPRODUCT($DG78:$DG88,H78:H88,1/($DG78:$DG88+100))+SUMPRODUCT($DG91:$DG101,H91:H101,1/($DG91:$DG101+100))</f>
        <v>0</v>
      </c>
      <c r="I129" s="185" cm="1">
        <f t="array" aca="1" ref="I129" ca="1">SUMPRODUCT($DG12:$DG22,I12:I22,1/($DG12:$DG22+100))+SUMPRODUCT($DG25:$DG35,I25:I35,1/($DG25:$DG35+100))+SUMPRODUCT($DG38:$DG48,I38:I48,1/($DG38:$DG48+100))+SUMPRODUCT($DG52:$DG62,I52:I62,1/($DG52:$DG62+100))+SUMPRODUCT($DG65:$DG75,I65:I75,1/($DG65:$DG75+100))+SUMPRODUCT($DG78:$DG88,I78:I88,1/($DG78:$DG88+100))+SUMPRODUCT($DG91:$DG101,I91:I101,1/($DG91:$DG101+100))</f>
        <v>299630.08264462807</v>
      </c>
      <c r="J129" s="185">
        <f t="shared" ref="J129:AN129" ca="1" si="170">SUMPRODUCT($DG12:$DG22,J12:J22,1/($DG12:$DG22+100))+SUMPRODUCT($DG25:$DG35,J25:J35,1/($DG25:$DG35+100))+SUMPRODUCT($DG38:$DG48,J38:J48,1/($DG38:$DG48+100))+SUMPRODUCT($DG52:$DG62,J52:J62,1/($DG52:$DG62+100))+SUMPRODUCT($DG65:$DG75,J65:J75,1/($DG65:$DG75+100))+SUMPRODUCT($DG78:$DG88,J78:J88,1/($DG78:$DG88+100))+SUMPRODUCT($DG91:$DG101,J91:J101,1/($DG91:$DG101+100))</f>
        <v>21312833.09504132</v>
      </c>
      <c r="K129" s="185">
        <f t="shared" ca="1" si="170"/>
        <v>61308060.844316415</v>
      </c>
      <c r="L129" s="185">
        <f t="shared" ca="1" si="170"/>
        <v>87144136.812693164</v>
      </c>
      <c r="M129" s="185">
        <f t="shared" ca="1" si="170"/>
        <v>139730474.98532134</v>
      </c>
      <c r="N129" s="185">
        <f t="shared" ca="1" si="170"/>
        <v>53799049.58677686</v>
      </c>
      <c r="O129" s="185">
        <f t="shared" ca="1" si="170"/>
        <v>61050894.719008267</v>
      </c>
      <c r="P129" s="185">
        <f t="shared" ca="1" si="170"/>
        <v>34338991.681551136</v>
      </c>
      <c r="Q129" s="185">
        <f t="shared" ca="1" si="170"/>
        <v>19823132.23140496</v>
      </c>
      <c r="R129" s="185">
        <f t="shared" ca="1" si="170"/>
        <v>14428388.429752067</v>
      </c>
      <c r="S129" s="185">
        <f t="shared" ca="1" si="170"/>
        <v>4405661.1570247933</v>
      </c>
      <c r="T129" s="185">
        <f t="shared" ca="1" si="170"/>
        <v>3919537.1900826446</v>
      </c>
      <c r="U129" s="185">
        <f t="shared" si="170"/>
        <v>0</v>
      </c>
      <c r="V129" s="185">
        <f t="shared" si="170"/>
        <v>0</v>
      </c>
      <c r="W129" s="185">
        <f t="shared" si="170"/>
        <v>0</v>
      </c>
      <c r="X129" s="185">
        <f t="shared" si="170"/>
        <v>0</v>
      </c>
      <c r="Y129" s="185">
        <f t="shared" si="170"/>
        <v>0</v>
      </c>
      <c r="Z129" s="185">
        <f t="shared" si="170"/>
        <v>0</v>
      </c>
      <c r="AA129" s="185">
        <f t="shared" si="170"/>
        <v>0</v>
      </c>
      <c r="AB129" s="185">
        <f t="shared" si="170"/>
        <v>0</v>
      </c>
      <c r="AC129" s="185">
        <f t="shared" si="170"/>
        <v>0</v>
      </c>
      <c r="AD129" s="185">
        <f t="shared" si="170"/>
        <v>0</v>
      </c>
      <c r="AE129" s="185">
        <f t="shared" si="170"/>
        <v>0</v>
      </c>
      <c r="AF129" s="185">
        <f t="shared" si="170"/>
        <v>0</v>
      </c>
      <c r="AG129" s="185">
        <f t="shared" si="170"/>
        <v>0</v>
      </c>
      <c r="AH129" s="185">
        <f t="shared" si="170"/>
        <v>0</v>
      </c>
      <c r="AI129" s="185">
        <f t="shared" si="170"/>
        <v>0</v>
      </c>
      <c r="AJ129" s="185">
        <f t="shared" si="170"/>
        <v>0</v>
      </c>
      <c r="AK129" s="185">
        <f t="shared" si="170"/>
        <v>0</v>
      </c>
      <c r="AL129" s="185">
        <f t="shared" si="170"/>
        <v>0</v>
      </c>
      <c r="AM129" s="185">
        <f t="shared" si="170"/>
        <v>0</v>
      </c>
      <c r="AN129" s="185">
        <f t="shared" si="170"/>
        <v>0</v>
      </c>
      <c r="AO129" s="185">
        <f t="shared" ref="AO129:BT129" si="171">SUMPRODUCT($DG12:$DG22,AO12:AO22,1/($DG12:$DG22+100))+SUMPRODUCT($DG25:$DG35,AO25:AO35,1/($DG25:$DG35+100))+SUMPRODUCT($DG38:$DG48,AO38:AO48,1/($DG38:$DG48+100))+SUMPRODUCT($DG52:$DG62,AO52:AO62,1/($DG52:$DG62+100))+SUMPRODUCT($DG65:$DG75,AO65:AO75,1/($DG65:$DG75+100))+SUMPRODUCT($DG78:$DG88,AO78:AO88,1/($DG78:$DG88+100))+SUMPRODUCT($DG91:$DG101,AO91:AO101,1/($DG91:$DG101+100))</f>
        <v>0</v>
      </c>
      <c r="AP129" s="185">
        <f t="shared" si="171"/>
        <v>0</v>
      </c>
      <c r="AQ129" s="185">
        <f t="shared" si="171"/>
        <v>0</v>
      </c>
      <c r="AR129" s="185">
        <f t="shared" si="171"/>
        <v>0</v>
      </c>
      <c r="AS129" s="185">
        <f t="shared" si="171"/>
        <v>0</v>
      </c>
      <c r="AT129" s="185">
        <f t="shared" si="171"/>
        <v>0</v>
      </c>
      <c r="AU129" s="185">
        <f t="shared" si="171"/>
        <v>0</v>
      </c>
      <c r="AV129" s="185">
        <f t="shared" si="171"/>
        <v>0</v>
      </c>
      <c r="AW129" s="185">
        <f t="shared" si="171"/>
        <v>0</v>
      </c>
      <c r="AX129" s="185">
        <f t="shared" si="171"/>
        <v>0</v>
      </c>
      <c r="AY129" s="185">
        <f t="shared" si="171"/>
        <v>0</v>
      </c>
      <c r="AZ129" s="185">
        <f t="shared" si="171"/>
        <v>0</v>
      </c>
      <c r="BA129" s="185">
        <f t="shared" si="171"/>
        <v>0</v>
      </c>
      <c r="BB129" s="185">
        <f t="shared" si="171"/>
        <v>0</v>
      </c>
      <c r="BC129" s="185">
        <f t="shared" si="171"/>
        <v>0</v>
      </c>
      <c r="BD129" s="185">
        <f t="shared" si="171"/>
        <v>0</v>
      </c>
      <c r="BE129" s="185">
        <f t="shared" si="171"/>
        <v>0</v>
      </c>
      <c r="BF129" s="185">
        <f t="shared" si="171"/>
        <v>0</v>
      </c>
      <c r="BG129" s="185">
        <f t="shared" si="171"/>
        <v>0</v>
      </c>
      <c r="BH129" s="185">
        <f t="shared" si="171"/>
        <v>0</v>
      </c>
      <c r="BI129" s="185">
        <f t="shared" si="171"/>
        <v>0</v>
      </c>
      <c r="BJ129" s="185">
        <f t="shared" si="171"/>
        <v>0</v>
      </c>
      <c r="BK129" s="185">
        <f t="shared" si="171"/>
        <v>0</v>
      </c>
      <c r="BL129" s="185">
        <f t="shared" si="171"/>
        <v>0</v>
      </c>
      <c r="BM129" s="185">
        <f t="shared" si="171"/>
        <v>0</v>
      </c>
      <c r="BN129" s="185">
        <f t="shared" si="171"/>
        <v>0</v>
      </c>
      <c r="BO129" s="185">
        <f t="shared" si="171"/>
        <v>0</v>
      </c>
      <c r="BP129" s="185">
        <f t="shared" si="171"/>
        <v>0</v>
      </c>
      <c r="BQ129" s="185">
        <f t="shared" si="171"/>
        <v>0</v>
      </c>
      <c r="BR129" s="185">
        <f t="shared" si="171"/>
        <v>0</v>
      </c>
      <c r="BS129" s="185">
        <f t="shared" si="171"/>
        <v>0</v>
      </c>
      <c r="BT129" s="185">
        <f t="shared" si="171"/>
        <v>0</v>
      </c>
      <c r="BU129" s="185">
        <f t="shared" ref="BU129:DC129" si="172">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185">
        <f t="shared" si="172"/>
        <v>0</v>
      </c>
      <c r="BW129" s="185">
        <f t="shared" si="172"/>
        <v>0</v>
      </c>
      <c r="BX129" s="185">
        <f t="shared" si="172"/>
        <v>0</v>
      </c>
      <c r="BY129" s="185">
        <f t="shared" si="172"/>
        <v>0</v>
      </c>
      <c r="BZ129" s="185">
        <f t="shared" si="172"/>
        <v>0</v>
      </c>
      <c r="CA129" s="185">
        <f t="shared" si="172"/>
        <v>0</v>
      </c>
      <c r="CB129" s="185">
        <f t="shared" si="172"/>
        <v>0</v>
      </c>
      <c r="CC129" s="185">
        <f t="shared" si="172"/>
        <v>0</v>
      </c>
      <c r="CD129" s="185">
        <f t="shared" si="172"/>
        <v>0</v>
      </c>
      <c r="CE129" s="185">
        <f t="shared" si="172"/>
        <v>0</v>
      </c>
      <c r="CF129" s="185">
        <f t="shared" si="172"/>
        <v>0</v>
      </c>
      <c r="CG129" s="185">
        <f t="shared" si="172"/>
        <v>0</v>
      </c>
      <c r="CH129" s="185">
        <f t="shared" si="172"/>
        <v>0</v>
      </c>
      <c r="CI129" s="185">
        <f t="shared" si="172"/>
        <v>0</v>
      </c>
      <c r="CJ129" s="185">
        <f t="shared" si="172"/>
        <v>0</v>
      </c>
      <c r="CK129" s="185">
        <f t="shared" si="172"/>
        <v>0</v>
      </c>
      <c r="CL129" s="185">
        <f t="shared" si="172"/>
        <v>0</v>
      </c>
      <c r="CM129" s="185">
        <f t="shared" si="172"/>
        <v>0</v>
      </c>
      <c r="CN129" s="185">
        <f t="shared" si="172"/>
        <v>0</v>
      </c>
      <c r="CO129" s="185">
        <f t="shared" si="172"/>
        <v>0</v>
      </c>
      <c r="CP129" s="185">
        <f t="shared" si="172"/>
        <v>0</v>
      </c>
      <c r="CQ129" s="185">
        <f t="shared" si="172"/>
        <v>0</v>
      </c>
      <c r="CR129" s="185">
        <f t="shared" si="172"/>
        <v>0</v>
      </c>
      <c r="CS129" s="185">
        <f t="shared" si="172"/>
        <v>0</v>
      </c>
      <c r="CT129" s="185">
        <f t="shared" si="172"/>
        <v>0</v>
      </c>
      <c r="CU129" s="185">
        <f t="shared" si="172"/>
        <v>0</v>
      </c>
      <c r="CV129" s="185">
        <f t="shared" si="172"/>
        <v>0</v>
      </c>
      <c r="CW129" s="185">
        <f t="shared" si="172"/>
        <v>0</v>
      </c>
      <c r="CX129" s="185">
        <f t="shared" si="172"/>
        <v>0</v>
      </c>
      <c r="CY129" s="185">
        <f t="shared" si="172"/>
        <v>0</v>
      </c>
      <c r="CZ129" s="185">
        <f t="shared" si="172"/>
        <v>0</v>
      </c>
      <c r="DA129" s="185">
        <f t="shared" si="172"/>
        <v>0</v>
      </c>
      <c r="DB129" s="185">
        <f t="shared" si="172"/>
        <v>0</v>
      </c>
      <c r="DC129" s="185">
        <f t="shared" si="172"/>
        <v>0</v>
      </c>
      <c r="DE129" s="24"/>
      <c r="DF129" s="24">
        <f t="shared" ca="1" si="50"/>
        <v>12</v>
      </c>
    </row>
    <row r="130" spans="1:110" ht="14.4">
      <c r="A130" s="68">
        <v>102</v>
      </c>
      <c r="B130" s="160" t="s">
        <v>199</v>
      </c>
      <c r="C130" s="175" t="s">
        <v>200</v>
      </c>
      <c r="D130" s="160"/>
      <c r="E130" s="160"/>
      <c r="F130" s="171">
        <f>H130+NPV(FD,I130:INDEX(I130:DC130,PAL))</f>
        <v>1488402.9611848695</v>
      </c>
      <c r="G130" s="171">
        <f>SUMIF($H$5:$DC$5,"&lt;="&amp;PAL,$H130:$DC130)</f>
        <v>3194557.4876033058</v>
      </c>
      <c r="H130" s="185" cm="1">
        <f t="array" ref="H130">SUMPRODUCT($DG105:$DG110,H105:H110,1/($DG105:$DG110+100))+SUMPRODUCT($DG112:$DG114,H112:H114,1/($DG112:$DG114+100))</f>
        <v>0</v>
      </c>
      <c r="I130" s="185">
        <f t="shared" ref="I130:AN130" si="173">SUMPRODUCT($DG105:$DG114,I105:I114,1/($DG105:$DG114+100))</f>
        <v>0</v>
      </c>
      <c r="J130" s="185">
        <f t="shared" si="173"/>
        <v>0</v>
      </c>
      <c r="K130" s="185">
        <f t="shared" si="173"/>
        <v>0</v>
      </c>
      <c r="L130" s="185">
        <f t="shared" si="173"/>
        <v>0</v>
      </c>
      <c r="M130" s="185">
        <f t="shared" si="173"/>
        <v>0</v>
      </c>
      <c r="N130" s="185">
        <f t="shared" si="173"/>
        <v>0</v>
      </c>
      <c r="O130" s="185">
        <f t="shared" si="173"/>
        <v>0</v>
      </c>
      <c r="P130" s="185">
        <f t="shared" si="173"/>
        <v>28767.049586776859</v>
      </c>
      <c r="Q130" s="185">
        <f t="shared" si="173"/>
        <v>28767.049586776859</v>
      </c>
      <c r="R130" s="185">
        <f t="shared" si="173"/>
        <v>29305.413223140498</v>
      </c>
      <c r="S130" s="185">
        <f t="shared" si="173"/>
        <v>58894.586776859505</v>
      </c>
      <c r="T130" s="185">
        <f t="shared" si="173"/>
        <v>88794.768595041329</v>
      </c>
      <c r="U130" s="185">
        <f t="shared" si="173"/>
        <v>102739.11570247934</v>
      </c>
      <c r="V130" s="185">
        <f t="shared" si="173"/>
        <v>190485.96694214878</v>
      </c>
      <c r="W130" s="185">
        <f t="shared" si="173"/>
        <v>190485.96694214878</v>
      </c>
      <c r="X130" s="185">
        <f t="shared" si="173"/>
        <v>190485.96694214878</v>
      </c>
      <c r="Y130" s="185">
        <f t="shared" si="173"/>
        <v>190485.96694214878</v>
      </c>
      <c r="Z130" s="185">
        <f t="shared" si="173"/>
        <v>190485.96694214878</v>
      </c>
      <c r="AA130" s="185">
        <f t="shared" si="173"/>
        <v>190485.96694214878</v>
      </c>
      <c r="AB130" s="185">
        <f t="shared" si="173"/>
        <v>190485.96694214878</v>
      </c>
      <c r="AC130" s="185">
        <f t="shared" si="173"/>
        <v>190485.96694214878</v>
      </c>
      <c r="AD130" s="185">
        <f t="shared" si="173"/>
        <v>190485.96694214878</v>
      </c>
      <c r="AE130" s="185">
        <f t="shared" si="173"/>
        <v>190485.96694214878</v>
      </c>
      <c r="AF130" s="185">
        <f t="shared" si="173"/>
        <v>190485.96694214878</v>
      </c>
      <c r="AG130" s="185">
        <f t="shared" si="173"/>
        <v>190485.96694214878</v>
      </c>
      <c r="AH130" s="185">
        <f t="shared" si="173"/>
        <v>190485.96694214878</v>
      </c>
      <c r="AI130" s="185">
        <f t="shared" si="173"/>
        <v>190485.96694214878</v>
      </c>
      <c r="AJ130" s="185">
        <f t="shared" si="173"/>
        <v>190485.96694214878</v>
      </c>
      <c r="AK130" s="185">
        <f t="shared" si="173"/>
        <v>0</v>
      </c>
      <c r="AL130" s="185">
        <f t="shared" si="173"/>
        <v>0</v>
      </c>
      <c r="AM130" s="185">
        <f t="shared" si="173"/>
        <v>0</v>
      </c>
      <c r="AN130" s="185">
        <f t="shared" si="173"/>
        <v>0</v>
      </c>
      <c r="AO130" s="185">
        <f t="shared" ref="AO130:BT130" si="174">SUMPRODUCT($DG105:$DG114,AO105:AO114,1/($DG105:$DG114+100))</f>
        <v>0</v>
      </c>
      <c r="AP130" s="185">
        <f t="shared" si="174"/>
        <v>0</v>
      </c>
      <c r="AQ130" s="185">
        <f t="shared" si="174"/>
        <v>0</v>
      </c>
      <c r="AR130" s="185">
        <f t="shared" si="174"/>
        <v>0</v>
      </c>
      <c r="AS130" s="185">
        <f t="shared" si="174"/>
        <v>0</v>
      </c>
      <c r="AT130" s="185">
        <f t="shared" si="174"/>
        <v>0</v>
      </c>
      <c r="AU130" s="185">
        <f t="shared" si="174"/>
        <v>0</v>
      </c>
      <c r="AV130" s="185">
        <f t="shared" si="174"/>
        <v>0</v>
      </c>
      <c r="AW130" s="185">
        <f t="shared" si="174"/>
        <v>0</v>
      </c>
      <c r="AX130" s="185">
        <f t="shared" si="174"/>
        <v>0</v>
      </c>
      <c r="AY130" s="185">
        <f t="shared" si="174"/>
        <v>0</v>
      </c>
      <c r="AZ130" s="185">
        <f t="shared" si="174"/>
        <v>0</v>
      </c>
      <c r="BA130" s="185">
        <f t="shared" si="174"/>
        <v>0</v>
      </c>
      <c r="BB130" s="185">
        <f t="shared" si="174"/>
        <v>0</v>
      </c>
      <c r="BC130" s="185">
        <f t="shared" si="174"/>
        <v>0</v>
      </c>
      <c r="BD130" s="185">
        <f t="shared" si="174"/>
        <v>0</v>
      </c>
      <c r="BE130" s="185">
        <f t="shared" si="174"/>
        <v>0</v>
      </c>
      <c r="BF130" s="185">
        <f t="shared" si="174"/>
        <v>0</v>
      </c>
      <c r="BG130" s="185">
        <f t="shared" si="174"/>
        <v>0</v>
      </c>
      <c r="BH130" s="185">
        <f t="shared" si="174"/>
        <v>0</v>
      </c>
      <c r="BI130" s="185">
        <f t="shared" si="174"/>
        <v>0</v>
      </c>
      <c r="BJ130" s="185">
        <f t="shared" si="174"/>
        <v>0</v>
      </c>
      <c r="BK130" s="185">
        <f t="shared" si="174"/>
        <v>0</v>
      </c>
      <c r="BL130" s="185">
        <f t="shared" si="174"/>
        <v>0</v>
      </c>
      <c r="BM130" s="185">
        <f t="shared" si="174"/>
        <v>0</v>
      </c>
      <c r="BN130" s="185">
        <f t="shared" si="174"/>
        <v>0</v>
      </c>
      <c r="BO130" s="185">
        <f t="shared" si="174"/>
        <v>0</v>
      </c>
      <c r="BP130" s="185">
        <f t="shared" si="174"/>
        <v>0</v>
      </c>
      <c r="BQ130" s="185">
        <f t="shared" si="174"/>
        <v>0</v>
      </c>
      <c r="BR130" s="185">
        <f t="shared" si="174"/>
        <v>0</v>
      </c>
      <c r="BS130" s="185">
        <f t="shared" si="174"/>
        <v>0</v>
      </c>
      <c r="BT130" s="185">
        <f t="shared" si="174"/>
        <v>0</v>
      </c>
      <c r="BU130" s="185">
        <f t="shared" ref="BU130:DC130" si="175">SUMPRODUCT($DG105:$DG114,BU105:BU114,1/($DG105:$DG114+100))</f>
        <v>0</v>
      </c>
      <c r="BV130" s="185">
        <f t="shared" si="175"/>
        <v>0</v>
      </c>
      <c r="BW130" s="185">
        <f t="shared" si="175"/>
        <v>0</v>
      </c>
      <c r="BX130" s="185">
        <f t="shared" si="175"/>
        <v>0</v>
      </c>
      <c r="BY130" s="185">
        <f t="shared" si="175"/>
        <v>0</v>
      </c>
      <c r="BZ130" s="185">
        <f t="shared" si="175"/>
        <v>0</v>
      </c>
      <c r="CA130" s="185">
        <f t="shared" si="175"/>
        <v>0</v>
      </c>
      <c r="CB130" s="185">
        <f t="shared" si="175"/>
        <v>0</v>
      </c>
      <c r="CC130" s="185">
        <f t="shared" si="175"/>
        <v>0</v>
      </c>
      <c r="CD130" s="185">
        <f t="shared" si="175"/>
        <v>0</v>
      </c>
      <c r="CE130" s="185">
        <f t="shared" si="175"/>
        <v>0</v>
      </c>
      <c r="CF130" s="185">
        <f t="shared" si="175"/>
        <v>0</v>
      </c>
      <c r="CG130" s="185">
        <f t="shared" si="175"/>
        <v>0</v>
      </c>
      <c r="CH130" s="185">
        <f t="shared" si="175"/>
        <v>0</v>
      </c>
      <c r="CI130" s="185">
        <f t="shared" si="175"/>
        <v>0</v>
      </c>
      <c r="CJ130" s="185">
        <f t="shared" si="175"/>
        <v>0</v>
      </c>
      <c r="CK130" s="185">
        <f t="shared" si="175"/>
        <v>0</v>
      </c>
      <c r="CL130" s="185">
        <f t="shared" si="175"/>
        <v>0</v>
      </c>
      <c r="CM130" s="185">
        <f t="shared" si="175"/>
        <v>0</v>
      </c>
      <c r="CN130" s="185">
        <f t="shared" si="175"/>
        <v>0</v>
      </c>
      <c r="CO130" s="185">
        <f t="shared" si="175"/>
        <v>0</v>
      </c>
      <c r="CP130" s="185">
        <f t="shared" si="175"/>
        <v>0</v>
      </c>
      <c r="CQ130" s="185">
        <f t="shared" si="175"/>
        <v>0</v>
      </c>
      <c r="CR130" s="185">
        <f t="shared" si="175"/>
        <v>0</v>
      </c>
      <c r="CS130" s="185">
        <f t="shared" si="175"/>
        <v>0</v>
      </c>
      <c r="CT130" s="185">
        <f t="shared" si="175"/>
        <v>0</v>
      </c>
      <c r="CU130" s="185">
        <f t="shared" si="175"/>
        <v>0</v>
      </c>
      <c r="CV130" s="185">
        <f t="shared" si="175"/>
        <v>0</v>
      </c>
      <c r="CW130" s="185">
        <f t="shared" si="175"/>
        <v>0</v>
      </c>
      <c r="CX130" s="185">
        <f t="shared" si="175"/>
        <v>0</v>
      </c>
      <c r="CY130" s="185">
        <f t="shared" si="175"/>
        <v>0</v>
      </c>
      <c r="CZ130" s="185">
        <f t="shared" si="175"/>
        <v>0</v>
      </c>
      <c r="DA130" s="185">
        <f t="shared" si="175"/>
        <v>0</v>
      </c>
      <c r="DB130" s="185">
        <f t="shared" si="175"/>
        <v>0</v>
      </c>
      <c r="DC130" s="185">
        <f t="shared" si="175"/>
        <v>0</v>
      </c>
      <c r="DD130" s="37"/>
      <c r="DE130" s="24"/>
      <c r="DF130" s="24">
        <f t="shared" si="50"/>
        <v>21</v>
      </c>
    </row>
    <row r="131" spans="1:110" ht="15" customHeight="1">
      <c r="A131" s="68">
        <v>103</v>
      </c>
      <c r="B131" s="160" t="s">
        <v>201</v>
      </c>
      <c r="C131" s="175" t="s">
        <v>202</v>
      </c>
      <c r="D131" s="175"/>
      <c r="E131" s="160"/>
      <c r="F131" s="171">
        <f>H131+NPV(FD,I131:INDEX(I131:DC131,PAL))</f>
        <v>0</v>
      </c>
      <c r="G131" s="171">
        <f>SUMIF($H$5:$DC$5,"&lt;="&amp;PAL,$H131:$DC131)</f>
        <v>0</v>
      </c>
      <c r="H131" s="185" cm="1">
        <f t="array" ref="H131">SUMPRODUCT($DG117:$DG122,H117:H122,1/($DG117:$DG122+100))+SUMPRODUCT($DG124:$DG126,H124:H126,1/($DG124:$DG126+100))</f>
        <v>0</v>
      </c>
      <c r="I131" s="185" cm="1">
        <f t="array" ref="I131">SUMPRODUCT($DG117:$DG122,I117:I122,1/($DG117:$DG122+100))+SUMPRODUCT($DG124:$DG126,I124:I126,1/($DG124:$DG126+100))</f>
        <v>0</v>
      </c>
      <c r="J131" s="185" cm="1">
        <f t="array" ref="J131">SUMPRODUCT($DG117:$DG122,J117:J122,1/($DG117:$DG122+100))+SUMPRODUCT($DG124:$DG126,J124:J126,1/($DG124:$DG126+100))</f>
        <v>0</v>
      </c>
      <c r="K131" s="185" cm="1">
        <f t="array" ref="K131">SUMPRODUCT($DG117:$DG122,K117:K122,1/($DG117:$DG122+100))+SUMPRODUCT($DG124:$DG126,K124:K126,1/($DG124:$DG126+100))</f>
        <v>0</v>
      </c>
      <c r="L131" s="185" cm="1">
        <f t="array" ref="L131">SUMPRODUCT($DG117:$DG122,L117:L122,1/($DG117:$DG122+100))+SUMPRODUCT($DG124:$DG126,L124:L126,1/($DG124:$DG126+100))</f>
        <v>0</v>
      </c>
      <c r="M131" s="185" cm="1">
        <f t="array" ref="M131">SUMPRODUCT($DG117:$DG122,M117:M122,1/($DG117:$DG122+100))+SUMPRODUCT($DG124:$DG126,M124:M126,1/($DG124:$DG126+100))</f>
        <v>0</v>
      </c>
      <c r="N131" s="185" cm="1">
        <f t="array" ref="N131">SUMPRODUCT($DG117:$DG122,N117:N122,1/($DG117:$DG122+100))+SUMPRODUCT($DG124:$DG126,N124:N126,1/($DG124:$DG126+100))</f>
        <v>0</v>
      </c>
      <c r="O131" s="185" cm="1">
        <f t="array" ref="O131">SUMPRODUCT($DG117:$DG122,O117:O122,1/($DG117:$DG122+100))+SUMPRODUCT($DG124:$DG126,O124:O126,1/($DG124:$DG126+100))</f>
        <v>0</v>
      </c>
      <c r="P131" s="185" cm="1">
        <f t="array" ref="P131">SUMPRODUCT($DG117:$DG122,P117:P122,1/($DG117:$DG122+100))+SUMPRODUCT($DG124:$DG126,P124:P126,1/($DG124:$DG126+100))</f>
        <v>0</v>
      </c>
      <c r="Q131" s="185" cm="1">
        <f t="array" ref="Q131">SUMPRODUCT($DG117:$DG122,Q117:Q122,1/($DG117:$DG122+100))+SUMPRODUCT($DG124:$DG126,Q124:Q126,1/($DG124:$DG126+100))</f>
        <v>0</v>
      </c>
      <c r="R131" s="185" cm="1">
        <f t="array" ref="R131">SUMPRODUCT($DG117:$DG122,R117:R122,1/($DG117:$DG122+100))+SUMPRODUCT($DG124:$DG126,R124:R126,1/($DG124:$DG126+100))</f>
        <v>0</v>
      </c>
      <c r="S131" s="185" cm="1">
        <f t="array" ref="S131">SUMPRODUCT($DG117:$DG122,S117:S122,1/($DG117:$DG122+100))+SUMPRODUCT($DG124:$DG126,S124:S126,1/($DG124:$DG126+100))</f>
        <v>0</v>
      </c>
      <c r="T131" s="185" cm="1">
        <f t="array" ref="T131">SUMPRODUCT($DG117:$DG122,T117:T122,1/($DG117:$DG122+100))+SUMPRODUCT($DG124:$DG126,T124:T126,1/($DG124:$DG126+100))</f>
        <v>0</v>
      </c>
      <c r="U131" s="185" cm="1">
        <f t="array" ref="U131">SUMPRODUCT($DG117:$DG122,U117:U122,1/($DG117:$DG122+100))+SUMPRODUCT($DG124:$DG126,U124:U126,1/($DG124:$DG126+100))</f>
        <v>0</v>
      </c>
      <c r="V131" s="185" cm="1">
        <f t="array" ref="V131">SUMPRODUCT($DG117:$DG122,V117:V122,1/($DG117:$DG122+100))+SUMPRODUCT($DG124:$DG126,V124:V126,1/($DG124:$DG126+100))</f>
        <v>0</v>
      </c>
      <c r="W131" s="185" cm="1">
        <f t="array" ref="W131">SUMPRODUCT($DG117:$DG122,W117:W122,1/($DG117:$DG122+100))+SUMPRODUCT($DG124:$DG126,W124:W126,1/($DG124:$DG126+100))</f>
        <v>0</v>
      </c>
      <c r="X131" s="185" cm="1">
        <f t="array" ref="X131">SUMPRODUCT($DG117:$DG122,X117:X122,1/($DG117:$DG122+100))+SUMPRODUCT($DG124:$DG126,X124:X126,1/($DG124:$DG126+100))</f>
        <v>0</v>
      </c>
      <c r="Y131" s="185" cm="1">
        <f t="array" ref="Y131">SUMPRODUCT($DG117:$DG122,Y117:Y122,1/($DG117:$DG122+100))+SUMPRODUCT($DG124:$DG126,Y124:Y126,1/($DG124:$DG126+100))</f>
        <v>0</v>
      </c>
      <c r="Z131" s="185" cm="1">
        <f t="array" ref="Z131">SUMPRODUCT($DG117:$DG122,Z117:Z122,1/($DG117:$DG122+100))+SUMPRODUCT($DG124:$DG126,Z124:Z126,1/($DG124:$DG126+100))</f>
        <v>0</v>
      </c>
      <c r="AA131" s="185" cm="1">
        <f t="array" ref="AA131">SUMPRODUCT($DG117:$DG122,AA117:AA122,1/($DG117:$DG122+100))+SUMPRODUCT($DG124:$DG126,AA124:AA126,1/($DG124:$DG126+100))</f>
        <v>0</v>
      </c>
      <c r="AB131" s="185" cm="1">
        <f t="array" ref="AB131">SUMPRODUCT($DG117:$DG122,AB117:AB122,1/($DG117:$DG122+100))+SUMPRODUCT($DG124:$DG126,AB124:AB126,1/($DG124:$DG126+100))</f>
        <v>0</v>
      </c>
      <c r="AC131" s="185" cm="1">
        <f t="array" ref="AC131">SUMPRODUCT($DG117:$DG122,AC117:AC122,1/($DG117:$DG122+100))+SUMPRODUCT($DG124:$DG126,AC124:AC126,1/($DG124:$DG126+100))</f>
        <v>0</v>
      </c>
      <c r="AD131" s="185" cm="1">
        <f t="array" ref="AD131">SUMPRODUCT($DG117:$DG122,AD117:AD122,1/($DG117:$DG122+100))+SUMPRODUCT($DG124:$DG126,AD124:AD126,1/($DG124:$DG126+100))</f>
        <v>0</v>
      </c>
      <c r="AE131" s="185" cm="1">
        <f t="array" ref="AE131">SUMPRODUCT($DG117:$DG122,AE117:AE122,1/($DG117:$DG122+100))+SUMPRODUCT($DG124:$DG126,AE124:AE126,1/($DG124:$DG126+100))</f>
        <v>0</v>
      </c>
      <c r="AF131" s="185" cm="1">
        <f t="array" ref="AF131">SUMPRODUCT($DG117:$DG122,AF117:AF122,1/($DG117:$DG122+100))+SUMPRODUCT($DG124:$DG126,AF124:AF126,1/($DG124:$DG126+100))</f>
        <v>0</v>
      </c>
      <c r="AG131" s="185" cm="1">
        <f t="array" ref="AG131">SUMPRODUCT($DG117:$DG122,AG117:AG122,1/($DG117:$DG122+100))+SUMPRODUCT($DG124:$DG126,AG124:AG126,1/($DG124:$DG126+100))</f>
        <v>0</v>
      </c>
      <c r="AH131" s="185" cm="1">
        <f t="array" ref="AH131">SUMPRODUCT($DG117:$DG122,AH117:AH122,1/($DG117:$DG122+100))+SUMPRODUCT($DG124:$DG126,AH124:AH126,1/($DG124:$DG126+100))</f>
        <v>0</v>
      </c>
      <c r="AI131" s="185" cm="1">
        <f t="array" ref="AI131">SUMPRODUCT($DG117:$DG122,AI117:AI122,1/($DG117:$DG122+100))+SUMPRODUCT($DG124:$DG126,AI124:AI126,1/($DG124:$DG126+100))</f>
        <v>0</v>
      </c>
      <c r="AJ131" s="185" cm="1">
        <f t="array" ref="AJ131">SUMPRODUCT($DG117:$DG122,AJ117:AJ122,1/($DG117:$DG122+100))+SUMPRODUCT($DG124:$DG126,AJ124:AJ126,1/($DG124:$DG126+100))</f>
        <v>0</v>
      </c>
      <c r="AK131" s="185" cm="1">
        <f t="array" ref="AK131">SUMPRODUCT($DG117:$DG122,AK117:AK122,1/($DG117:$DG122+100))+SUMPRODUCT($DG124:$DG126,AK124:AK126,1/($DG124:$DG126+100))</f>
        <v>0</v>
      </c>
      <c r="AL131" s="185" cm="1">
        <f t="array" ref="AL131">SUMPRODUCT($DG117:$DG122,AL117:AL122,1/($DG117:$DG122+100))+SUMPRODUCT($DG124:$DG126,AL124:AL126,1/($DG124:$DG126+100))</f>
        <v>0</v>
      </c>
      <c r="AM131" s="185" cm="1">
        <f t="array" ref="AM131">SUMPRODUCT($DG117:$DG122,AM117:AM122,1/($DG117:$DG122+100))+SUMPRODUCT($DG124:$DG126,AM124:AM126,1/($DG124:$DG126+100))</f>
        <v>0</v>
      </c>
      <c r="AN131" s="185" cm="1">
        <f t="array" ref="AN131">SUMPRODUCT($DG117:$DG122,AN117:AN122,1/($DG117:$DG122+100))+SUMPRODUCT($DG124:$DG126,AN124:AN126,1/($DG124:$DG126+100))</f>
        <v>0</v>
      </c>
      <c r="AO131" s="185" cm="1">
        <f t="array" ref="AO131">SUMPRODUCT($DG117:$DG122,AO117:AO122,1/($DG117:$DG122+100))+SUMPRODUCT($DG124:$DG126,AO124:AO126,1/($DG124:$DG126+100))</f>
        <v>0</v>
      </c>
      <c r="AP131" s="185" cm="1">
        <f t="array" ref="AP131">SUMPRODUCT($DG117:$DG122,AP117:AP122,1/($DG117:$DG122+100))+SUMPRODUCT($DG124:$DG126,AP124:AP126,1/($DG124:$DG126+100))</f>
        <v>0</v>
      </c>
      <c r="AQ131" s="185" cm="1">
        <f t="array" ref="AQ131">SUMPRODUCT($DG117:$DG122,AQ117:AQ122,1/($DG117:$DG122+100))+SUMPRODUCT($DG124:$DG126,AQ124:AQ126,1/($DG124:$DG126+100))</f>
        <v>0</v>
      </c>
      <c r="AR131" s="185" cm="1">
        <f t="array" ref="AR131">SUMPRODUCT($DG117:$DG122,AR117:AR122,1/($DG117:$DG122+100))+SUMPRODUCT($DG124:$DG126,AR124:AR126,1/($DG124:$DG126+100))</f>
        <v>0</v>
      </c>
      <c r="AS131" s="185" cm="1">
        <f t="array" ref="AS131">SUMPRODUCT($DG117:$DG122,AS117:AS122,1/($DG117:$DG122+100))+SUMPRODUCT($DG124:$DG126,AS124:AS126,1/($DG124:$DG126+100))</f>
        <v>0</v>
      </c>
      <c r="AT131" s="185" cm="1">
        <f t="array" ref="AT131">SUMPRODUCT($DG117:$DG122,AT117:AT122,1/($DG117:$DG122+100))+SUMPRODUCT($DG124:$DG126,AT124:AT126,1/($DG124:$DG126+100))</f>
        <v>0</v>
      </c>
      <c r="AU131" s="185" cm="1">
        <f t="array" ref="AU131">SUMPRODUCT($DG117:$DG122,AU117:AU122,1/($DG117:$DG122+100))+SUMPRODUCT($DG124:$DG126,AU124:AU126,1/($DG124:$DG126+100))</f>
        <v>0</v>
      </c>
      <c r="AV131" s="185" cm="1">
        <f t="array" ref="AV131">SUMPRODUCT($DG117:$DG122,AV117:AV122,1/($DG117:$DG122+100))+SUMPRODUCT($DG124:$DG126,AV124:AV126,1/($DG124:$DG126+100))</f>
        <v>0</v>
      </c>
      <c r="AW131" s="185" cm="1">
        <f t="array" ref="AW131">SUMPRODUCT($DG117:$DG122,AW117:AW122,1/($DG117:$DG122+100))+SUMPRODUCT($DG124:$DG126,AW124:AW126,1/($DG124:$DG126+100))</f>
        <v>0</v>
      </c>
      <c r="AX131" s="185" cm="1">
        <f t="array" ref="AX131">SUMPRODUCT($DG117:$DG122,AX117:AX122,1/($DG117:$DG122+100))+SUMPRODUCT($DG124:$DG126,AX124:AX126,1/($DG124:$DG126+100))</f>
        <v>0</v>
      </c>
      <c r="AY131" s="185" cm="1">
        <f t="array" ref="AY131">SUMPRODUCT($DG117:$DG122,AY117:AY122,1/($DG117:$DG122+100))+SUMPRODUCT($DG124:$DG126,AY124:AY126,1/($DG124:$DG126+100))</f>
        <v>0</v>
      </c>
      <c r="AZ131" s="185" cm="1">
        <f t="array" ref="AZ131">SUMPRODUCT($DG117:$DG122,AZ117:AZ122,1/($DG117:$DG122+100))+SUMPRODUCT($DG124:$DG126,AZ124:AZ126,1/($DG124:$DG126+100))</f>
        <v>0</v>
      </c>
      <c r="BA131" s="185" cm="1">
        <f t="array" ref="BA131">SUMPRODUCT($DG117:$DG122,BA117:BA122,1/($DG117:$DG122+100))+SUMPRODUCT($DG124:$DG126,BA124:BA126,1/($DG124:$DG126+100))</f>
        <v>0</v>
      </c>
      <c r="BB131" s="185" cm="1">
        <f t="array" ref="BB131">SUMPRODUCT($DG117:$DG122,BB117:BB122,1/($DG117:$DG122+100))+SUMPRODUCT($DG124:$DG126,BB124:BB126,1/($DG124:$DG126+100))</f>
        <v>0</v>
      </c>
      <c r="BC131" s="185" cm="1">
        <f t="array" ref="BC131">SUMPRODUCT($DG117:$DG122,BC117:BC122,1/($DG117:$DG122+100))+SUMPRODUCT($DG124:$DG126,BC124:BC126,1/($DG124:$DG126+100))</f>
        <v>0</v>
      </c>
      <c r="BD131" s="185" cm="1">
        <f t="array" ref="BD131">SUMPRODUCT($DG117:$DG122,BD117:BD122,1/($DG117:$DG122+100))+SUMPRODUCT($DG124:$DG126,BD124:BD126,1/($DG124:$DG126+100))</f>
        <v>0</v>
      </c>
      <c r="BE131" s="185" cm="1">
        <f t="array" ref="BE131">SUMPRODUCT($DG117:$DG122,BE117:BE122,1/($DG117:$DG122+100))+SUMPRODUCT($DG124:$DG126,BE124:BE126,1/($DG124:$DG126+100))</f>
        <v>0</v>
      </c>
      <c r="BF131" s="185" cm="1">
        <f t="array" ref="BF131">SUMPRODUCT($DG117:$DG122,BF117:BF122,1/($DG117:$DG122+100))+SUMPRODUCT($DG124:$DG126,BF124:BF126,1/($DG124:$DG126+100))</f>
        <v>0</v>
      </c>
      <c r="BG131" s="185" cm="1">
        <f t="array" ref="BG131">SUMPRODUCT($DG117:$DG122,BG117:BG122,1/($DG117:$DG122+100))+SUMPRODUCT($DG124:$DG126,BG124:BG126,1/($DG124:$DG126+100))</f>
        <v>0</v>
      </c>
      <c r="BH131" s="185" cm="1">
        <f t="array" ref="BH131">SUMPRODUCT($DG117:$DG122,BH117:BH122,1/($DG117:$DG122+100))+SUMPRODUCT($DG124:$DG126,BH124:BH126,1/($DG124:$DG126+100))</f>
        <v>0</v>
      </c>
      <c r="BI131" s="185" cm="1">
        <f t="array" ref="BI131">SUMPRODUCT($DG117:$DG122,BI117:BI122,1/($DG117:$DG122+100))+SUMPRODUCT($DG124:$DG126,BI124:BI126,1/($DG124:$DG126+100))</f>
        <v>0</v>
      </c>
      <c r="BJ131" s="185" cm="1">
        <f t="array" ref="BJ131">SUMPRODUCT($DG117:$DG122,BJ117:BJ122,1/($DG117:$DG122+100))+SUMPRODUCT($DG124:$DG126,BJ124:BJ126,1/($DG124:$DG126+100))</f>
        <v>0</v>
      </c>
      <c r="BK131" s="185" cm="1">
        <f t="array" ref="BK131">SUMPRODUCT($DG117:$DG122,BK117:BK122,1/($DG117:$DG122+100))+SUMPRODUCT($DG124:$DG126,BK124:BK126,1/($DG124:$DG126+100))</f>
        <v>0</v>
      </c>
      <c r="BL131" s="185" cm="1">
        <f t="array" ref="BL131">SUMPRODUCT($DG117:$DG122,BL117:BL122,1/($DG117:$DG122+100))+SUMPRODUCT($DG124:$DG126,BL124:BL126,1/($DG124:$DG126+100))</f>
        <v>0</v>
      </c>
      <c r="BM131" s="185" cm="1">
        <f t="array" ref="BM131">SUMPRODUCT($DG117:$DG122,BM117:BM122,1/($DG117:$DG122+100))+SUMPRODUCT($DG124:$DG126,BM124:BM126,1/($DG124:$DG126+100))</f>
        <v>0</v>
      </c>
      <c r="BN131" s="185" cm="1">
        <f t="array" ref="BN131">SUMPRODUCT($DG117:$DG122,BN117:BN122,1/($DG117:$DG122+100))+SUMPRODUCT($DG124:$DG126,BN124:BN126,1/($DG124:$DG126+100))</f>
        <v>0</v>
      </c>
      <c r="BO131" s="185" cm="1">
        <f t="array" ref="BO131">SUMPRODUCT($DG117:$DG122,BO117:BO122,1/($DG117:$DG122+100))+SUMPRODUCT($DG124:$DG126,BO124:BO126,1/($DG124:$DG126+100))</f>
        <v>0</v>
      </c>
      <c r="BP131" s="185" cm="1">
        <f t="array" ref="BP131">SUMPRODUCT($DG117:$DG122,BP117:BP122,1/($DG117:$DG122+100))+SUMPRODUCT($DG124:$DG126,BP124:BP126,1/($DG124:$DG126+100))</f>
        <v>0</v>
      </c>
      <c r="BQ131" s="185" cm="1">
        <f t="array" ref="BQ131">SUMPRODUCT($DG117:$DG122,BQ117:BQ122,1/($DG117:$DG122+100))+SUMPRODUCT($DG124:$DG126,BQ124:BQ126,1/($DG124:$DG126+100))</f>
        <v>0</v>
      </c>
      <c r="BR131" s="185" cm="1">
        <f t="array" ref="BR131">SUMPRODUCT($DG117:$DG122,BR117:BR122,1/($DG117:$DG122+100))+SUMPRODUCT($DG124:$DG126,BR124:BR126,1/($DG124:$DG126+100))</f>
        <v>0</v>
      </c>
      <c r="BS131" s="185" cm="1">
        <f t="array" ref="BS131">SUMPRODUCT($DG117:$DG122,BS117:BS122,1/($DG117:$DG122+100))+SUMPRODUCT($DG124:$DG126,BS124:BS126,1/($DG124:$DG126+100))</f>
        <v>0</v>
      </c>
      <c r="BT131" s="185" cm="1">
        <f t="array" ref="BT131">SUMPRODUCT($DG117:$DG122,BT117:BT122,1/($DG117:$DG122+100))+SUMPRODUCT($DG124:$DG126,BT124:BT126,1/($DG124:$DG126+100))</f>
        <v>0</v>
      </c>
      <c r="BU131" s="185" cm="1">
        <f t="array" ref="BU131">SUMPRODUCT($DG117:$DG122,BU117:BU122,1/($DG117:$DG122+100))+SUMPRODUCT($DG124:$DG126,BU124:BU126,1/($DG124:$DG126+100))</f>
        <v>0</v>
      </c>
      <c r="BV131" s="185" cm="1">
        <f t="array" ref="BV131">SUMPRODUCT($DG117:$DG122,BV117:BV122,1/($DG117:$DG122+100))+SUMPRODUCT($DG124:$DG126,BV124:BV126,1/($DG124:$DG126+100))</f>
        <v>0</v>
      </c>
      <c r="BW131" s="185" cm="1">
        <f t="array" ref="BW131">SUMPRODUCT($DG117:$DG122,BW117:BW122,1/($DG117:$DG122+100))+SUMPRODUCT($DG124:$DG126,BW124:BW126,1/($DG124:$DG126+100))</f>
        <v>0</v>
      </c>
      <c r="BX131" s="185" cm="1">
        <f t="array" ref="BX131">SUMPRODUCT($DG117:$DG122,BX117:BX122,1/($DG117:$DG122+100))+SUMPRODUCT($DG124:$DG126,BX124:BX126,1/($DG124:$DG126+100))</f>
        <v>0</v>
      </c>
      <c r="BY131" s="185" cm="1">
        <f t="array" ref="BY131">SUMPRODUCT($DG117:$DG122,BY117:BY122,1/($DG117:$DG122+100))+SUMPRODUCT($DG124:$DG126,BY124:BY126,1/($DG124:$DG126+100))</f>
        <v>0</v>
      </c>
      <c r="BZ131" s="185" cm="1">
        <f t="array" ref="BZ131">SUMPRODUCT($DG117:$DG122,BZ117:BZ122,1/($DG117:$DG122+100))+SUMPRODUCT($DG124:$DG126,BZ124:BZ126,1/($DG124:$DG126+100))</f>
        <v>0</v>
      </c>
      <c r="CA131" s="185" cm="1">
        <f t="array" ref="CA131">SUMPRODUCT($DG117:$DG122,CA117:CA122,1/($DG117:$DG122+100))+SUMPRODUCT($DG124:$DG126,CA124:CA126,1/($DG124:$DG126+100))</f>
        <v>0</v>
      </c>
      <c r="CB131" s="185" cm="1">
        <f t="array" ref="CB131">SUMPRODUCT($DG117:$DG122,CB117:CB122,1/($DG117:$DG122+100))+SUMPRODUCT($DG124:$DG126,CB124:CB126,1/($DG124:$DG126+100))</f>
        <v>0</v>
      </c>
      <c r="CC131" s="185" cm="1">
        <f t="array" ref="CC131">SUMPRODUCT($DG117:$DG122,CC117:CC122,1/($DG117:$DG122+100))+SUMPRODUCT($DG124:$DG126,CC124:CC126,1/($DG124:$DG126+100))</f>
        <v>0</v>
      </c>
      <c r="CD131" s="185" cm="1">
        <f t="array" ref="CD131">SUMPRODUCT($DG117:$DG122,CD117:CD122,1/($DG117:$DG122+100))+SUMPRODUCT($DG124:$DG126,CD124:CD126,1/($DG124:$DG126+100))</f>
        <v>0</v>
      </c>
      <c r="CE131" s="185" cm="1">
        <f t="array" ref="CE131">SUMPRODUCT($DG117:$DG122,CE117:CE122,1/($DG117:$DG122+100))+SUMPRODUCT($DG124:$DG126,CE124:CE126,1/($DG124:$DG126+100))</f>
        <v>0</v>
      </c>
      <c r="CF131" s="185" cm="1">
        <f t="array" ref="CF131">SUMPRODUCT($DG117:$DG122,CF117:CF122,1/($DG117:$DG122+100))+SUMPRODUCT($DG124:$DG126,CF124:CF126,1/($DG124:$DG126+100))</f>
        <v>0</v>
      </c>
      <c r="CG131" s="185" cm="1">
        <f t="array" ref="CG131">SUMPRODUCT($DG117:$DG122,CG117:CG122,1/($DG117:$DG122+100))+SUMPRODUCT($DG124:$DG126,CG124:CG126,1/($DG124:$DG126+100))</f>
        <v>0</v>
      </c>
      <c r="CH131" s="185" cm="1">
        <f t="array" ref="CH131">SUMPRODUCT($DG117:$DG122,CH117:CH122,1/($DG117:$DG122+100))+SUMPRODUCT($DG124:$DG126,CH124:CH126,1/($DG124:$DG126+100))</f>
        <v>0</v>
      </c>
      <c r="CI131" s="185" cm="1">
        <f t="array" ref="CI131">SUMPRODUCT($DG117:$DG122,CI117:CI122,1/($DG117:$DG122+100))+SUMPRODUCT($DG124:$DG126,CI124:CI126,1/($DG124:$DG126+100))</f>
        <v>0</v>
      </c>
      <c r="CJ131" s="185" cm="1">
        <f t="array" ref="CJ131">SUMPRODUCT($DG117:$DG122,CJ117:CJ122,1/($DG117:$DG122+100))+SUMPRODUCT($DG124:$DG126,CJ124:CJ126,1/($DG124:$DG126+100))</f>
        <v>0</v>
      </c>
      <c r="CK131" s="185" cm="1">
        <f t="array" ref="CK131">SUMPRODUCT($DG117:$DG122,CK117:CK122,1/($DG117:$DG122+100))+SUMPRODUCT($DG124:$DG126,CK124:CK126,1/($DG124:$DG126+100))</f>
        <v>0</v>
      </c>
      <c r="CL131" s="185" cm="1">
        <f t="array" ref="CL131">SUMPRODUCT($DG117:$DG122,CL117:CL122,1/($DG117:$DG122+100))+SUMPRODUCT($DG124:$DG126,CL124:CL126,1/($DG124:$DG126+100))</f>
        <v>0</v>
      </c>
      <c r="CM131" s="185" cm="1">
        <f t="array" ref="CM131">SUMPRODUCT($DG117:$DG122,CM117:CM122,1/($DG117:$DG122+100))+SUMPRODUCT($DG124:$DG126,CM124:CM126,1/($DG124:$DG126+100))</f>
        <v>0</v>
      </c>
      <c r="CN131" s="185" cm="1">
        <f t="array" ref="CN131">SUMPRODUCT($DG117:$DG122,CN117:CN122,1/($DG117:$DG122+100))+SUMPRODUCT($DG124:$DG126,CN124:CN126,1/($DG124:$DG126+100))</f>
        <v>0</v>
      </c>
      <c r="CO131" s="185" cm="1">
        <f t="array" ref="CO131">SUMPRODUCT($DG117:$DG122,CO117:CO122,1/($DG117:$DG122+100))+SUMPRODUCT($DG124:$DG126,CO124:CO126,1/($DG124:$DG126+100))</f>
        <v>0</v>
      </c>
      <c r="CP131" s="185" cm="1">
        <f t="array" ref="CP131">SUMPRODUCT($DG117:$DG122,CP117:CP122,1/($DG117:$DG122+100))+SUMPRODUCT($DG124:$DG126,CP124:CP126,1/($DG124:$DG126+100))</f>
        <v>0</v>
      </c>
      <c r="CQ131" s="185" cm="1">
        <f t="array" ref="CQ131">SUMPRODUCT($DG117:$DG122,CQ117:CQ122,1/($DG117:$DG122+100))+SUMPRODUCT($DG124:$DG126,CQ124:CQ126,1/($DG124:$DG126+100))</f>
        <v>0</v>
      </c>
      <c r="CR131" s="185" cm="1">
        <f t="array" ref="CR131">SUMPRODUCT($DG117:$DG122,CR117:CR122,1/($DG117:$DG122+100))+SUMPRODUCT($DG124:$DG126,CR124:CR126,1/($DG124:$DG126+100))</f>
        <v>0</v>
      </c>
      <c r="CS131" s="185" cm="1">
        <f t="array" ref="CS131">SUMPRODUCT($DG117:$DG122,CS117:CS122,1/($DG117:$DG122+100))+SUMPRODUCT($DG124:$DG126,CS124:CS126,1/($DG124:$DG126+100))</f>
        <v>0</v>
      </c>
      <c r="CT131" s="185" cm="1">
        <f t="array" ref="CT131">SUMPRODUCT($DG117:$DG122,CT117:CT122,1/($DG117:$DG122+100))+SUMPRODUCT($DG124:$DG126,CT124:CT126,1/($DG124:$DG126+100))</f>
        <v>0</v>
      </c>
      <c r="CU131" s="185" cm="1">
        <f t="array" ref="CU131">SUMPRODUCT($DG117:$DG122,CU117:CU122,1/($DG117:$DG122+100))+SUMPRODUCT($DG124:$DG126,CU124:CU126,1/($DG124:$DG126+100))</f>
        <v>0</v>
      </c>
      <c r="CV131" s="185" cm="1">
        <f t="array" ref="CV131">SUMPRODUCT($DG117:$DG122,CV117:CV122,1/($DG117:$DG122+100))+SUMPRODUCT($DG124:$DG126,CV124:CV126,1/($DG124:$DG126+100))</f>
        <v>0</v>
      </c>
      <c r="CW131" s="185" cm="1">
        <f t="array" ref="CW131">SUMPRODUCT($DG117:$DG122,CW117:CW122,1/($DG117:$DG122+100))+SUMPRODUCT($DG124:$DG126,CW124:CW126,1/($DG124:$DG126+100))</f>
        <v>0</v>
      </c>
      <c r="CX131" s="185" cm="1">
        <f t="array" ref="CX131">SUMPRODUCT($DG117:$DG122,CX117:CX122,1/($DG117:$DG122+100))+SUMPRODUCT($DG124:$DG126,CX124:CX126,1/($DG124:$DG126+100))</f>
        <v>0</v>
      </c>
      <c r="CY131" s="185" cm="1">
        <f t="array" ref="CY131">SUMPRODUCT($DG117:$DG122,CY117:CY122,1/($DG117:$DG122+100))+SUMPRODUCT($DG124:$DG126,CY124:CY126,1/($DG124:$DG126+100))</f>
        <v>0</v>
      </c>
      <c r="CZ131" s="185" cm="1">
        <f t="array" ref="CZ131">SUMPRODUCT($DG117:$DG122,CZ117:CZ122,1/($DG117:$DG122+100))+SUMPRODUCT($DG124:$DG126,CZ124:CZ126,1/($DG124:$DG126+100))</f>
        <v>0</v>
      </c>
      <c r="DA131" s="185" cm="1">
        <f t="array" ref="DA131">SUMPRODUCT($DG117:$DG122,DA117:DA122,1/($DG117:$DG122+100))+SUMPRODUCT($DG124:$DG126,DA124:DA126,1/($DG124:$DG126+100))</f>
        <v>0</v>
      </c>
      <c r="DB131" s="185" cm="1">
        <f t="array" ref="DB131">SUMPRODUCT($DG117:$DG122,DB117:DB122,1/($DG117:$DG122+100))+SUMPRODUCT($DG124:$DG126,DB124:DB126,1/($DG124:$DG126+100))</f>
        <v>0</v>
      </c>
      <c r="DC131" s="185" cm="1">
        <f t="array" ref="DC131">SUMPRODUCT($DG117:$DG122,DC117:DC122,1/($DG117:$DG122+100))+SUMPRODUCT($DG124:$DG126,DC124:DC126,1/($DG124:$DG126+100))</f>
        <v>0</v>
      </c>
      <c r="DE131" s="24">
        <f>COUNTBLANK(H131:DC131)</f>
        <v>0</v>
      </c>
      <c r="DF131" s="24">
        <f t="shared" si="50"/>
        <v>0</v>
      </c>
    </row>
    <row r="132" spans="1:110" ht="60" customHeight="1">
      <c r="A132" s="68">
        <v>104</v>
      </c>
      <c r="B132" s="160" t="s">
        <v>203</v>
      </c>
      <c r="C132" s="186" t="str">
        <f>CONCATENATE("SIEKIAMAS REZULTATAS: ",IF(Result=0,"",Result),", matavimo vienetas: ",IF(Result_mat=0,"",Result_mat))</f>
        <v>SIEKIAMAS REZULTATAS: Elektros energijos, pagamintos iš AEI dalis, palyginti su bendruoju elektros energijos suvartojimu, sudaro 50% 2050 m. , matavimo vienetas: %</v>
      </c>
      <c r="D132" s="175"/>
      <c r="E132" s="160"/>
      <c r="F132" s="171">
        <f>H132+NPV(FD,I132:INDEX(I132:DC132,PAL))</f>
        <v>6.5165839968709207</v>
      </c>
      <c r="G132" s="171">
        <f>SUMIF($H$5:$DC$5,"&lt;="&amp;PAL,$H132:$DC132)</f>
        <v>12</v>
      </c>
      <c r="H132" s="177">
        <v>0</v>
      </c>
      <c r="I132" s="177">
        <v>0</v>
      </c>
      <c r="J132" s="177">
        <v>0</v>
      </c>
      <c r="K132" s="177">
        <v>0</v>
      </c>
      <c r="L132" s="177">
        <v>0</v>
      </c>
      <c r="M132" s="699">
        <v>0.5</v>
      </c>
      <c r="N132" s="699">
        <v>0.5</v>
      </c>
      <c r="O132" s="699">
        <v>0.5</v>
      </c>
      <c r="P132" s="699">
        <v>0.5</v>
      </c>
      <c r="Q132" s="699">
        <v>0.5</v>
      </c>
      <c r="R132" s="699">
        <v>0.5</v>
      </c>
      <c r="S132" s="699">
        <v>0.5</v>
      </c>
      <c r="T132" s="699">
        <v>0.5</v>
      </c>
      <c r="U132" s="699">
        <v>0.5</v>
      </c>
      <c r="V132" s="699">
        <v>0.5</v>
      </c>
      <c r="W132" s="699">
        <v>0.5</v>
      </c>
      <c r="X132" s="699">
        <v>0.5</v>
      </c>
      <c r="Y132" s="699">
        <v>0.5</v>
      </c>
      <c r="Z132" s="699">
        <v>0.5</v>
      </c>
      <c r="AA132" s="699">
        <v>0.5</v>
      </c>
      <c r="AB132" s="699">
        <v>0.5</v>
      </c>
      <c r="AC132" s="699">
        <v>0.5</v>
      </c>
      <c r="AD132" s="699">
        <v>0.5</v>
      </c>
      <c r="AE132" s="699">
        <v>0.5</v>
      </c>
      <c r="AF132" s="699">
        <f>AJ132</f>
        <v>0.5</v>
      </c>
      <c r="AG132" s="699">
        <f>AJ132</f>
        <v>0.5</v>
      </c>
      <c r="AH132" s="699">
        <f>AJ132</f>
        <v>0.5</v>
      </c>
      <c r="AI132" s="699">
        <f>AJ132</f>
        <v>0.5</v>
      </c>
      <c r="AJ132" s="699">
        <v>0.5</v>
      </c>
      <c r="AK132" s="177">
        <v>0</v>
      </c>
      <c r="AL132" s="177">
        <v>0</v>
      </c>
      <c r="AM132" s="177">
        <v>0</v>
      </c>
      <c r="AN132" s="177">
        <v>0</v>
      </c>
      <c r="AO132" s="177">
        <v>0</v>
      </c>
      <c r="AP132" s="177">
        <v>0</v>
      </c>
      <c r="AQ132" s="177">
        <v>0</v>
      </c>
      <c r="AR132" s="177">
        <v>0</v>
      </c>
      <c r="AS132" s="177">
        <v>0</v>
      </c>
      <c r="AT132" s="177">
        <v>0</v>
      </c>
      <c r="AU132" s="177">
        <v>0</v>
      </c>
      <c r="AV132" s="177">
        <v>0</v>
      </c>
      <c r="AW132" s="177">
        <v>0</v>
      </c>
      <c r="AX132" s="177">
        <v>0</v>
      </c>
      <c r="AY132" s="177">
        <v>0</v>
      </c>
      <c r="AZ132" s="177">
        <v>0</v>
      </c>
      <c r="BA132" s="177">
        <v>0</v>
      </c>
      <c r="BB132" s="177">
        <v>0</v>
      </c>
      <c r="BC132" s="177">
        <v>0</v>
      </c>
      <c r="BD132" s="177">
        <v>0</v>
      </c>
      <c r="BE132" s="177">
        <v>0</v>
      </c>
      <c r="BF132" s="177">
        <v>0</v>
      </c>
      <c r="BG132" s="177">
        <v>0</v>
      </c>
      <c r="BH132" s="177">
        <v>0</v>
      </c>
      <c r="BI132" s="177">
        <v>0</v>
      </c>
      <c r="BJ132" s="177">
        <v>0</v>
      </c>
      <c r="BK132" s="177">
        <v>0</v>
      </c>
      <c r="BL132" s="177">
        <v>0</v>
      </c>
      <c r="BM132" s="177">
        <v>0</v>
      </c>
      <c r="BN132" s="177">
        <v>0</v>
      </c>
      <c r="BO132" s="177">
        <v>0</v>
      </c>
      <c r="BP132" s="177">
        <v>0</v>
      </c>
      <c r="BQ132" s="177">
        <v>0</v>
      </c>
      <c r="BR132" s="177">
        <v>0</v>
      </c>
      <c r="BS132" s="177">
        <v>0</v>
      </c>
      <c r="BT132" s="177">
        <v>0</v>
      </c>
      <c r="BU132" s="177">
        <v>0</v>
      </c>
      <c r="BV132" s="177">
        <v>0</v>
      </c>
      <c r="BW132" s="177">
        <v>0</v>
      </c>
      <c r="BX132" s="177">
        <v>0</v>
      </c>
      <c r="BY132" s="177">
        <v>0</v>
      </c>
      <c r="BZ132" s="177">
        <v>0</v>
      </c>
      <c r="CA132" s="177">
        <v>0</v>
      </c>
      <c r="CB132" s="177">
        <v>0</v>
      </c>
      <c r="CC132" s="177">
        <v>0</v>
      </c>
      <c r="CD132" s="177">
        <v>0</v>
      </c>
      <c r="CE132" s="177">
        <v>0</v>
      </c>
      <c r="CF132" s="177">
        <v>0</v>
      </c>
      <c r="CG132" s="177">
        <v>0</v>
      </c>
      <c r="CH132" s="177">
        <v>0</v>
      </c>
      <c r="CI132" s="177">
        <v>0</v>
      </c>
      <c r="CJ132" s="177">
        <v>0</v>
      </c>
      <c r="CK132" s="177">
        <v>0</v>
      </c>
      <c r="CL132" s="177">
        <v>0</v>
      </c>
      <c r="CM132" s="177">
        <v>0</v>
      </c>
      <c r="CN132" s="177">
        <v>0</v>
      </c>
      <c r="CO132" s="177">
        <v>0</v>
      </c>
      <c r="CP132" s="177">
        <v>0</v>
      </c>
      <c r="CQ132" s="177">
        <v>0</v>
      </c>
      <c r="CR132" s="177">
        <v>0</v>
      </c>
      <c r="CS132" s="177">
        <v>0</v>
      </c>
      <c r="CT132" s="177">
        <v>0</v>
      </c>
      <c r="CU132" s="177">
        <v>0</v>
      </c>
      <c r="CV132" s="177">
        <v>0</v>
      </c>
      <c r="CW132" s="177">
        <v>0</v>
      </c>
      <c r="CX132" s="177">
        <v>0</v>
      </c>
      <c r="CY132" s="177">
        <v>0</v>
      </c>
      <c r="CZ132" s="177">
        <v>0</v>
      </c>
      <c r="DA132" s="177">
        <v>0</v>
      </c>
      <c r="DB132" s="177">
        <v>0</v>
      </c>
      <c r="DC132" s="177">
        <v>0</v>
      </c>
      <c r="DE132" s="24">
        <f t="shared" si="158"/>
        <v>0</v>
      </c>
      <c r="DF132" s="24">
        <f t="shared" si="50"/>
        <v>24</v>
      </c>
    </row>
    <row r="133" spans="1:110" ht="14.4">
      <c r="A133" s="68">
        <v>107</v>
      </c>
      <c r="B133" s="160" t="s">
        <v>204</v>
      </c>
      <c r="C133" s="170" t="s">
        <v>205</v>
      </c>
      <c r="D133" s="175"/>
      <c r="E133" s="160"/>
      <c r="F133" s="173">
        <f>SUM(F134-F142)</f>
        <v>17822479574.528759</v>
      </c>
      <c r="G133" s="171">
        <f>SUMIF($H$5:$DC$5,"&lt;="&amp;PAL,$H133:$DC133)</f>
        <v>37128472438.562134</v>
      </c>
      <c r="H133" s="173">
        <f>SUM(H134-H142)</f>
        <v>0</v>
      </c>
      <c r="I133" s="173">
        <f t="shared" ref="I133:BT133" si="176">SUM(I134-I142)</f>
        <v>0</v>
      </c>
      <c r="J133" s="173">
        <f t="shared" si="176"/>
        <v>0</v>
      </c>
      <c r="K133" s="173">
        <f t="shared" si="176"/>
        <v>0</v>
      </c>
      <c r="L133" s="173">
        <f t="shared" si="176"/>
        <v>0</v>
      </c>
      <c r="M133" s="173">
        <f t="shared" si="176"/>
        <v>1089428354.6999998</v>
      </c>
      <c r="N133" s="173">
        <f t="shared" si="176"/>
        <v>1132907995.8399997</v>
      </c>
      <c r="O133" s="173">
        <f t="shared" si="176"/>
        <v>1203194322.0630603</v>
      </c>
      <c r="P133" s="173">
        <f t="shared" si="176"/>
        <v>1521124682.1836066</v>
      </c>
      <c r="Q133" s="173">
        <f t="shared" si="176"/>
        <v>1577029988.3497815</v>
      </c>
      <c r="R133" s="173">
        <f t="shared" si="176"/>
        <v>1669435774.0608742</v>
      </c>
      <c r="S133" s="173">
        <f t="shared" si="176"/>
        <v>1763176045.1987433</v>
      </c>
      <c r="T133" s="173">
        <f t="shared" si="176"/>
        <v>1847254993.3760655</v>
      </c>
      <c r="U133" s="173">
        <f t="shared" si="176"/>
        <v>1997119487.5300002</v>
      </c>
      <c r="V133" s="173">
        <f t="shared" si="176"/>
        <v>2074057776.6599998</v>
      </c>
      <c r="W133" s="173">
        <f t="shared" si="176"/>
        <v>2151662359.3299999</v>
      </c>
      <c r="X133" s="173">
        <f t="shared" si="176"/>
        <v>2231610829.9500003</v>
      </c>
      <c r="Y133" s="173">
        <f t="shared" si="176"/>
        <v>2311550025.8000002</v>
      </c>
      <c r="Z133" s="173">
        <f t="shared" si="176"/>
        <v>2393592727.6300001</v>
      </c>
      <c r="AA133" s="173">
        <f t="shared" si="176"/>
        <v>2475866536.6600003</v>
      </c>
      <c r="AB133" s="173">
        <f t="shared" si="176"/>
        <v>915082400.17000008</v>
      </c>
      <c r="AC133" s="173">
        <f t="shared" si="176"/>
        <v>954550676.2299999</v>
      </c>
      <c r="AD133" s="173">
        <f t="shared" si="176"/>
        <v>994471891.92000008</v>
      </c>
      <c r="AE133" s="173">
        <f t="shared" si="176"/>
        <v>1034393877.89</v>
      </c>
      <c r="AF133" s="173">
        <f t="shared" si="176"/>
        <v>1074547356.2000003</v>
      </c>
      <c r="AG133" s="173">
        <f t="shared" si="176"/>
        <v>1116138046.95</v>
      </c>
      <c r="AH133" s="173">
        <f t="shared" si="176"/>
        <v>1157960615.1800001</v>
      </c>
      <c r="AI133" s="173">
        <f t="shared" si="176"/>
        <v>1200015060.8900001</v>
      </c>
      <c r="AJ133" s="173">
        <f t="shared" si="176"/>
        <v>1242300613.8000002</v>
      </c>
      <c r="AK133" s="173">
        <f t="shared" si="176"/>
        <v>0</v>
      </c>
      <c r="AL133" s="173">
        <f t="shared" si="176"/>
        <v>0</v>
      </c>
      <c r="AM133" s="173">
        <f t="shared" si="176"/>
        <v>0</v>
      </c>
      <c r="AN133" s="173">
        <f t="shared" si="176"/>
        <v>0</v>
      </c>
      <c r="AO133" s="173">
        <f t="shared" si="176"/>
        <v>0</v>
      </c>
      <c r="AP133" s="173">
        <f t="shared" si="176"/>
        <v>0</v>
      </c>
      <c r="AQ133" s="173">
        <f t="shared" si="176"/>
        <v>0</v>
      </c>
      <c r="AR133" s="173">
        <f t="shared" si="176"/>
        <v>0</v>
      </c>
      <c r="AS133" s="173">
        <f t="shared" si="176"/>
        <v>0</v>
      </c>
      <c r="AT133" s="173">
        <f t="shared" si="176"/>
        <v>0</v>
      </c>
      <c r="AU133" s="173">
        <f t="shared" si="176"/>
        <v>0</v>
      </c>
      <c r="AV133" s="173">
        <f t="shared" si="176"/>
        <v>0</v>
      </c>
      <c r="AW133" s="173">
        <f t="shared" si="176"/>
        <v>0</v>
      </c>
      <c r="AX133" s="173">
        <f t="shared" si="176"/>
        <v>0</v>
      </c>
      <c r="AY133" s="173">
        <f t="shared" si="176"/>
        <v>0</v>
      </c>
      <c r="AZ133" s="173">
        <f t="shared" si="176"/>
        <v>0</v>
      </c>
      <c r="BA133" s="173">
        <f t="shared" si="176"/>
        <v>0</v>
      </c>
      <c r="BB133" s="173">
        <f t="shared" si="176"/>
        <v>0</v>
      </c>
      <c r="BC133" s="173">
        <f t="shared" si="176"/>
        <v>0</v>
      </c>
      <c r="BD133" s="173">
        <f t="shared" si="176"/>
        <v>0</v>
      </c>
      <c r="BE133" s="173">
        <f t="shared" si="176"/>
        <v>0</v>
      </c>
      <c r="BF133" s="173">
        <f t="shared" si="176"/>
        <v>0</v>
      </c>
      <c r="BG133" s="173">
        <f t="shared" si="176"/>
        <v>0</v>
      </c>
      <c r="BH133" s="173">
        <f t="shared" si="176"/>
        <v>0</v>
      </c>
      <c r="BI133" s="173">
        <f t="shared" si="176"/>
        <v>0</v>
      </c>
      <c r="BJ133" s="173">
        <f t="shared" si="176"/>
        <v>0</v>
      </c>
      <c r="BK133" s="173">
        <f t="shared" si="176"/>
        <v>0</v>
      </c>
      <c r="BL133" s="173">
        <f t="shared" si="176"/>
        <v>0</v>
      </c>
      <c r="BM133" s="173">
        <f t="shared" si="176"/>
        <v>0</v>
      </c>
      <c r="BN133" s="173">
        <f t="shared" si="176"/>
        <v>0</v>
      </c>
      <c r="BO133" s="173">
        <f t="shared" si="176"/>
        <v>0</v>
      </c>
      <c r="BP133" s="173">
        <f t="shared" si="176"/>
        <v>0</v>
      </c>
      <c r="BQ133" s="173">
        <f t="shared" si="176"/>
        <v>0</v>
      </c>
      <c r="BR133" s="173">
        <f t="shared" si="176"/>
        <v>0</v>
      </c>
      <c r="BS133" s="173">
        <f t="shared" si="176"/>
        <v>0</v>
      </c>
      <c r="BT133" s="173">
        <f t="shared" si="176"/>
        <v>0</v>
      </c>
      <c r="BU133" s="173">
        <f t="shared" ref="BU133:DC133" si="177">SUM(BU134-BU142)</f>
        <v>0</v>
      </c>
      <c r="BV133" s="173">
        <f t="shared" si="177"/>
        <v>0</v>
      </c>
      <c r="BW133" s="173">
        <f t="shared" si="177"/>
        <v>0</v>
      </c>
      <c r="BX133" s="173">
        <f t="shared" si="177"/>
        <v>0</v>
      </c>
      <c r="BY133" s="173">
        <f t="shared" si="177"/>
        <v>0</v>
      </c>
      <c r="BZ133" s="173">
        <f t="shared" si="177"/>
        <v>0</v>
      </c>
      <c r="CA133" s="173">
        <f t="shared" si="177"/>
        <v>0</v>
      </c>
      <c r="CB133" s="173">
        <f t="shared" si="177"/>
        <v>0</v>
      </c>
      <c r="CC133" s="173">
        <f t="shared" si="177"/>
        <v>0</v>
      </c>
      <c r="CD133" s="173">
        <f t="shared" si="177"/>
        <v>0</v>
      </c>
      <c r="CE133" s="173">
        <f t="shared" si="177"/>
        <v>0</v>
      </c>
      <c r="CF133" s="173">
        <f t="shared" si="177"/>
        <v>0</v>
      </c>
      <c r="CG133" s="173">
        <f t="shared" si="177"/>
        <v>0</v>
      </c>
      <c r="CH133" s="173">
        <f t="shared" si="177"/>
        <v>0</v>
      </c>
      <c r="CI133" s="173">
        <f t="shared" si="177"/>
        <v>0</v>
      </c>
      <c r="CJ133" s="173">
        <f t="shared" si="177"/>
        <v>0</v>
      </c>
      <c r="CK133" s="173">
        <f t="shared" si="177"/>
        <v>0</v>
      </c>
      <c r="CL133" s="173">
        <f t="shared" si="177"/>
        <v>0</v>
      </c>
      <c r="CM133" s="173">
        <f t="shared" si="177"/>
        <v>0</v>
      </c>
      <c r="CN133" s="173">
        <f t="shared" si="177"/>
        <v>0</v>
      </c>
      <c r="CO133" s="173">
        <f t="shared" si="177"/>
        <v>0</v>
      </c>
      <c r="CP133" s="173">
        <f t="shared" si="177"/>
        <v>0</v>
      </c>
      <c r="CQ133" s="173">
        <f t="shared" si="177"/>
        <v>0</v>
      </c>
      <c r="CR133" s="173">
        <f t="shared" si="177"/>
        <v>0</v>
      </c>
      <c r="CS133" s="173">
        <f t="shared" si="177"/>
        <v>0</v>
      </c>
      <c r="CT133" s="173">
        <f t="shared" si="177"/>
        <v>0</v>
      </c>
      <c r="CU133" s="173">
        <f t="shared" si="177"/>
        <v>0</v>
      </c>
      <c r="CV133" s="173">
        <f t="shared" si="177"/>
        <v>0</v>
      </c>
      <c r="CW133" s="173">
        <f t="shared" si="177"/>
        <v>0</v>
      </c>
      <c r="CX133" s="173">
        <f t="shared" si="177"/>
        <v>0</v>
      </c>
      <c r="CY133" s="173">
        <f t="shared" si="177"/>
        <v>0</v>
      </c>
      <c r="CZ133" s="173">
        <f t="shared" si="177"/>
        <v>0</v>
      </c>
      <c r="DA133" s="173">
        <f t="shared" si="177"/>
        <v>0</v>
      </c>
      <c r="DB133" s="173">
        <f t="shared" si="177"/>
        <v>0</v>
      </c>
      <c r="DC133" s="173">
        <f t="shared" si="177"/>
        <v>0</v>
      </c>
      <c r="DE133" s="24"/>
      <c r="DF133" s="24">
        <f t="shared" si="50"/>
        <v>24</v>
      </c>
    </row>
    <row r="134" spans="1:110" ht="14.4">
      <c r="A134" s="68">
        <v>108</v>
      </c>
      <c r="B134" s="160" t="s">
        <v>206</v>
      </c>
      <c r="C134" s="175" t="s">
        <v>207</v>
      </c>
      <c r="D134" s="175"/>
      <c r="E134" s="160"/>
      <c r="F134" s="173">
        <f>SUM(F135:F141)</f>
        <v>17822479574.528759</v>
      </c>
      <c r="G134" s="171">
        <f>SUMIF($H$5:$DC$5,"&lt;="&amp;PAL,$H134:$DC134)</f>
        <v>37128472438.562134</v>
      </c>
      <c r="H134" s="173">
        <f>SUM(H135:H141)</f>
        <v>0</v>
      </c>
      <c r="I134" s="173">
        <f t="shared" ref="I134:BT134" si="178">SUM(I135:I141)</f>
        <v>0</v>
      </c>
      <c r="J134" s="173">
        <f t="shared" si="178"/>
        <v>0</v>
      </c>
      <c r="K134" s="173">
        <f t="shared" si="178"/>
        <v>0</v>
      </c>
      <c r="L134" s="173">
        <f t="shared" si="178"/>
        <v>0</v>
      </c>
      <c r="M134" s="173">
        <f t="shared" si="178"/>
        <v>1089428354.6999998</v>
      </c>
      <c r="N134" s="173">
        <f t="shared" si="178"/>
        <v>1132907995.8399997</v>
      </c>
      <c r="O134" s="173">
        <f t="shared" si="178"/>
        <v>1203194322.0630603</v>
      </c>
      <c r="P134" s="173">
        <f t="shared" si="178"/>
        <v>1521124682.1836066</v>
      </c>
      <c r="Q134" s="173">
        <f t="shared" si="178"/>
        <v>1577029988.3497815</v>
      </c>
      <c r="R134" s="173">
        <f t="shared" si="178"/>
        <v>1669435774.0608742</v>
      </c>
      <c r="S134" s="173">
        <f t="shared" si="178"/>
        <v>1763176045.1987433</v>
      </c>
      <c r="T134" s="173">
        <f t="shared" si="178"/>
        <v>1847254993.3760655</v>
      </c>
      <c r="U134" s="173">
        <f t="shared" si="178"/>
        <v>1997119487.5300002</v>
      </c>
      <c r="V134" s="173">
        <f t="shared" si="178"/>
        <v>2074057776.6599998</v>
      </c>
      <c r="W134" s="173">
        <f t="shared" si="178"/>
        <v>2151662359.3299999</v>
      </c>
      <c r="X134" s="173">
        <f t="shared" si="178"/>
        <v>2231610829.9500003</v>
      </c>
      <c r="Y134" s="173">
        <f t="shared" si="178"/>
        <v>2311550025.8000002</v>
      </c>
      <c r="Z134" s="173">
        <f t="shared" si="178"/>
        <v>2393592727.6300001</v>
      </c>
      <c r="AA134" s="173">
        <f t="shared" si="178"/>
        <v>2475866536.6600003</v>
      </c>
      <c r="AB134" s="173">
        <f t="shared" si="178"/>
        <v>915082400.17000008</v>
      </c>
      <c r="AC134" s="173">
        <f t="shared" si="178"/>
        <v>954550676.2299999</v>
      </c>
      <c r="AD134" s="173">
        <f t="shared" si="178"/>
        <v>994471891.92000008</v>
      </c>
      <c r="AE134" s="173">
        <f t="shared" si="178"/>
        <v>1034393877.89</v>
      </c>
      <c r="AF134" s="173">
        <f t="shared" si="178"/>
        <v>1074547356.2000003</v>
      </c>
      <c r="AG134" s="173">
        <f t="shared" si="178"/>
        <v>1116138046.95</v>
      </c>
      <c r="AH134" s="173">
        <f t="shared" si="178"/>
        <v>1157960615.1800001</v>
      </c>
      <c r="AI134" s="173">
        <f t="shared" si="178"/>
        <v>1200015060.8900001</v>
      </c>
      <c r="AJ134" s="173">
        <f t="shared" si="178"/>
        <v>1242300613.8000002</v>
      </c>
      <c r="AK134" s="173">
        <f t="shared" si="178"/>
        <v>0</v>
      </c>
      <c r="AL134" s="173">
        <f t="shared" si="178"/>
        <v>0</v>
      </c>
      <c r="AM134" s="173">
        <f t="shared" si="178"/>
        <v>0</v>
      </c>
      <c r="AN134" s="173">
        <f t="shared" si="178"/>
        <v>0</v>
      </c>
      <c r="AO134" s="173">
        <f t="shared" si="178"/>
        <v>0</v>
      </c>
      <c r="AP134" s="173">
        <f t="shared" si="178"/>
        <v>0</v>
      </c>
      <c r="AQ134" s="173">
        <f t="shared" si="178"/>
        <v>0</v>
      </c>
      <c r="AR134" s="173">
        <f t="shared" si="178"/>
        <v>0</v>
      </c>
      <c r="AS134" s="173">
        <f t="shared" si="178"/>
        <v>0</v>
      </c>
      <c r="AT134" s="173">
        <f t="shared" si="178"/>
        <v>0</v>
      </c>
      <c r="AU134" s="173">
        <f t="shared" si="178"/>
        <v>0</v>
      </c>
      <c r="AV134" s="173">
        <f t="shared" si="178"/>
        <v>0</v>
      </c>
      <c r="AW134" s="173">
        <f t="shared" si="178"/>
        <v>0</v>
      </c>
      <c r="AX134" s="173">
        <f t="shared" si="178"/>
        <v>0</v>
      </c>
      <c r="AY134" s="173">
        <f t="shared" si="178"/>
        <v>0</v>
      </c>
      <c r="AZ134" s="173">
        <f t="shared" si="178"/>
        <v>0</v>
      </c>
      <c r="BA134" s="173">
        <f t="shared" si="178"/>
        <v>0</v>
      </c>
      <c r="BB134" s="173">
        <f t="shared" si="178"/>
        <v>0</v>
      </c>
      <c r="BC134" s="173">
        <f t="shared" si="178"/>
        <v>0</v>
      </c>
      <c r="BD134" s="173">
        <f t="shared" si="178"/>
        <v>0</v>
      </c>
      <c r="BE134" s="173">
        <f t="shared" si="178"/>
        <v>0</v>
      </c>
      <c r="BF134" s="173">
        <f t="shared" si="178"/>
        <v>0</v>
      </c>
      <c r="BG134" s="173">
        <f t="shared" si="178"/>
        <v>0</v>
      </c>
      <c r="BH134" s="173">
        <f t="shared" si="178"/>
        <v>0</v>
      </c>
      <c r="BI134" s="173">
        <f t="shared" si="178"/>
        <v>0</v>
      </c>
      <c r="BJ134" s="173">
        <f t="shared" si="178"/>
        <v>0</v>
      </c>
      <c r="BK134" s="173">
        <f t="shared" si="178"/>
        <v>0</v>
      </c>
      <c r="BL134" s="173">
        <f t="shared" si="178"/>
        <v>0</v>
      </c>
      <c r="BM134" s="173">
        <f t="shared" si="178"/>
        <v>0</v>
      </c>
      <c r="BN134" s="173">
        <f t="shared" si="178"/>
        <v>0</v>
      </c>
      <c r="BO134" s="173">
        <f t="shared" si="178"/>
        <v>0</v>
      </c>
      <c r="BP134" s="173">
        <f t="shared" si="178"/>
        <v>0</v>
      </c>
      <c r="BQ134" s="173">
        <f t="shared" si="178"/>
        <v>0</v>
      </c>
      <c r="BR134" s="173">
        <f t="shared" si="178"/>
        <v>0</v>
      </c>
      <c r="BS134" s="173">
        <f t="shared" si="178"/>
        <v>0</v>
      </c>
      <c r="BT134" s="173">
        <f t="shared" si="178"/>
        <v>0</v>
      </c>
      <c r="BU134" s="173">
        <f t="shared" ref="BU134:DC134" si="179">SUM(BU135:BU141)</f>
        <v>0</v>
      </c>
      <c r="BV134" s="173">
        <f t="shared" si="179"/>
        <v>0</v>
      </c>
      <c r="BW134" s="173">
        <f t="shared" si="179"/>
        <v>0</v>
      </c>
      <c r="BX134" s="173">
        <f t="shared" si="179"/>
        <v>0</v>
      </c>
      <c r="BY134" s="173">
        <f t="shared" si="179"/>
        <v>0</v>
      </c>
      <c r="BZ134" s="173">
        <f t="shared" si="179"/>
        <v>0</v>
      </c>
      <c r="CA134" s="173">
        <f t="shared" si="179"/>
        <v>0</v>
      </c>
      <c r="CB134" s="173">
        <f t="shared" si="179"/>
        <v>0</v>
      </c>
      <c r="CC134" s="173">
        <f t="shared" si="179"/>
        <v>0</v>
      </c>
      <c r="CD134" s="173">
        <f t="shared" si="179"/>
        <v>0</v>
      </c>
      <c r="CE134" s="173">
        <f t="shared" si="179"/>
        <v>0</v>
      </c>
      <c r="CF134" s="173">
        <f t="shared" si="179"/>
        <v>0</v>
      </c>
      <c r="CG134" s="173">
        <f t="shared" si="179"/>
        <v>0</v>
      </c>
      <c r="CH134" s="173">
        <f t="shared" si="179"/>
        <v>0</v>
      </c>
      <c r="CI134" s="173">
        <f t="shared" si="179"/>
        <v>0</v>
      </c>
      <c r="CJ134" s="173">
        <f t="shared" si="179"/>
        <v>0</v>
      </c>
      <c r="CK134" s="173">
        <f t="shared" si="179"/>
        <v>0</v>
      </c>
      <c r="CL134" s="173">
        <f t="shared" si="179"/>
        <v>0</v>
      </c>
      <c r="CM134" s="173">
        <f t="shared" si="179"/>
        <v>0</v>
      </c>
      <c r="CN134" s="173">
        <f t="shared" si="179"/>
        <v>0</v>
      </c>
      <c r="CO134" s="173">
        <f t="shared" si="179"/>
        <v>0</v>
      </c>
      <c r="CP134" s="173">
        <f t="shared" si="179"/>
        <v>0</v>
      </c>
      <c r="CQ134" s="173">
        <f t="shared" si="179"/>
        <v>0</v>
      </c>
      <c r="CR134" s="173">
        <f t="shared" si="179"/>
        <v>0</v>
      </c>
      <c r="CS134" s="173">
        <f t="shared" si="179"/>
        <v>0</v>
      </c>
      <c r="CT134" s="173">
        <f t="shared" si="179"/>
        <v>0</v>
      </c>
      <c r="CU134" s="173">
        <f t="shared" si="179"/>
        <v>0</v>
      </c>
      <c r="CV134" s="173">
        <f t="shared" si="179"/>
        <v>0</v>
      </c>
      <c r="CW134" s="173">
        <f t="shared" si="179"/>
        <v>0</v>
      </c>
      <c r="CX134" s="173">
        <f t="shared" si="179"/>
        <v>0</v>
      </c>
      <c r="CY134" s="173">
        <f t="shared" si="179"/>
        <v>0</v>
      </c>
      <c r="CZ134" s="173">
        <f t="shared" si="179"/>
        <v>0</v>
      </c>
      <c r="DA134" s="173">
        <f t="shared" si="179"/>
        <v>0</v>
      </c>
      <c r="DB134" s="173">
        <f t="shared" si="179"/>
        <v>0</v>
      </c>
      <c r="DC134" s="173">
        <f t="shared" si="179"/>
        <v>0</v>
      </c>
      <c r="DE134" s="24"/>
      <c r="DF134" s="24">
        <f t="shared" si="50"/>
        <v>24</v>
      </c>
    </row>
    <row r="135" spans="1:110" ht="14.4">
      <c r="A135" s="68">
        <v>109</v>
      </c>
      <c r="B135" s="160" t="str">
        <f>$B$134&amp;"1."</f>
        <v>L.1.1.</v>
      </c>
      <c r="C135" s="187" t="s">
        <v>58</v>
      </c>
      <c r="D135" s="175"/>
      <c r="E135" s="160"/>
      <c r="F135" s="171">
        <f>H135+NPV(SD,I135:INDEX(I135:DC135,PAL))</f>
        <v>12883361178.820799</v>
      </c>
      <c r="G135" s="171">
        <f>SUMIF($H$5:$DC$5,"&lt;="&amp;PAL,$H135:$DC135)</f>
        <v>24536404727.432137</v>
      </c>
      <c r="H135" s="177">
        <v>0</v>
      </c>
      <c r="I135" s="177">
        <f>EN!D8+EN!D12+EN!D17+EN!D24</f>
        <v>0</v>
      </c>
      <c r="J135" s="177">
        <f>EN!E8+EN!E12+EN!E17+EN!E24</f>
        <v>0</v>
      </c>
      <c r="K135" s="177">
        <f>EN!F8+EN!F12+EN!F17+EN!F24</f>
        <v>0</v>
      </c>
      <c r="L135" s="177">
        <f>EN!G8+EN!G12+EN!G17+EN!G24</f>
        <v>0</v>
      </c>
      <c r="M135" s="177">
        <f>EN!H8+EN!H12+EN!H17+EN!H24</f>
        <v>1089428354.6999998</v>
      </c>
      <c r="N135" s="177">
        <f>EN!I8+EN!I12+EN!I17+EN!I24</f>
        <v>1132907995.8399997</v>
      </c>
      <c r="O135" s="177">
        <f>EN!J8+EN!J12+EN!J17+EN!J24</f>
        <v>1203194322.0630603</v>
      </c>
      <c r="P135" s="177">
        <f>EN!K8+EN!K12+EN!K17+EN!K24</f>
        <v>1240581439.2236066</v>
      </c>
      <c r="Q135" s="177">
        <f>EN!L8+EN!L12+EN!L17+EN!L24</f>
        <v>1276017327.9997816</v>
      </c>
      <c r="R135" s="177">
        <f>EN!M8+EN!M12+EN!M17+EN!M24</f>
        <v>1334709324.7608743</v>
      </c>
      <c r="S135" s="177">
        <f>EN!N8+EN!N12+EN!N17+EN!N24</f>
        <v>1394735806.9487433</v>
      </c>
      <c r="T135" s="177">
        <f>EN!O8+EN!O12+EN!O17+EN!O24</f>
        <v>1445100966.1760654</v>
      </c>
      <c r="U135" s="177">
        <f>EN!P8+EN!P12+EN!P17+EN!P24</f>
        <v>1561251671.3800001</v>
      </c>
      <c r="V135" s="177">
        <f>EN!Q8+EN!Q12+EN!Q17+EN!Q24</f>
        <v>1604476171.5599999</v>
      </c>
      <c r="W135" s="177">
        <f>EN!R8+EN!R12+EN!R17+EN!R24</f>
        <v>1649572685.3800001</v>
      </c>
      <c r="X135" s="177">
        <f>EN!S8+EN!S12+EN!S17+EN!S24</f>
        <v>1697003812.3800001</v>
      </c>
      <c r="Y135" s="177">
        <f>EN!T8+EN!T12+EN!T17+EN!T24</f>
        <v>1744434939.3799999</v>
      </c>
      <c r="Z135" s="177">
        <f>EN!U8+EN!U12+EN!U17+EN!U24</f>
        <v>1793969572.3600004</v>
      </c>
      <c r="AA135" s="177">
        <f>EN!V8+EN!V12+EN!V17+EN!V24</f>
        <v>1843735312.5400002</v>
      </c>
      <c r="AB135" s="177">
        <f>EN!W8+EN!W12+EN!W17+EN!W24</f>
        <v>250443107.20000005</v>
      </c>
      <c r="AC135" s="177">
        <f>EN!X8+EN!X12+EN!X17+EN!X24</f>
        <v>257394039.64000002</v>
      </c>
      <c r="AD135" s="177">
        <f>EN!Y8+EN!Y12+EN!Y17+EN!Y24</f>
        <v>264807186.48000002</v>
      </c>
      <c r="AE135" s="177">
        <f>EN!Z8+EN!Z12+EN!Z17+EN!Z24</f>
        <v>272221103.60000002</v>
      </c>
      <c r="AF135" s="177">
        <f>EN!AA8+EN!AA12+EN!AA17+EN!AA24</f>
        <v>279866513.06000006</v>
      </c>
      <c r="AG135" s="177">
        <f>EN!AB8+EN!AB12+EN!AB17+EN!AB24</f>
        <v>287743414.86000007</v>
      </c>
      <c r="AH135" s="177">
        <f>EN!AC8+EN!AC12+EN!AC17+EN!AC24</f>
        <v>295852194.14000005</v>
      </c>
      <c r="AI135" s="177">
        <f>EN!AD8+EN!AD12+EN!AD17+EN!AD24</f>
        <v>304192850.9000001</v>
      </c>
      <c r="AJ135" s="177">
        <f>EN!AE8+EN!AE12+EN!AE17+EN!AE24</f>
        <v>312764614.86000007</v>
      </c>
      <c r="AK135" s="300">
        <v>0</v>
      </c>
      <c r="AL135" s="300">
        <v>0</v>
      </c>
      <c r="AM135" s="300">
        <v>0</v>
      </c>
      <c r="AN135" s="300">
        <v>0</v>
      </c>
      <c r="AO135" s="300">
        <v>0</v>
      </c>
      <c r="AP135" s="300">
        <v>0</v>
      </c>
      <c r="AQ135" s="300">
        <v>0</v>
      </c>
      <c r="AR135" s="300">
        <v>0</v>
      </c>
      <c r="AS135" s="300">
        <v>0</v>
      </c>
      <c r="AT135" s="300">
        <v>0</v>
      </c>
      <c r="AU135" s="300">
        <v>0</v>
      </c>
      <c r="AV135" s="300">
        <v>0</v>
      </c>
      <c r="AW135" s="300">
        <v>0</v>
      </c>
      <c r="AX135" s="300">
        <v>0</v>
      </c>
      <c r="AY135" s="300">
        <v>0</v>
      </c>
      <c r="AZ135" s="300">
        <v>0</v>
      </c>
      <c r="BA135" s="300">
        <v>0</v>
      </c>
      <c r="BB135" s="300">
        <v>0</v>
      </c>
      <c r="BC135" s="300">
        <v>0</v>
      </c>
      <c r="BD135" s="300">
        <v>0</v>
      </c>
      <c r="BE135" s="300">
        <v>0</v>
      </c>
      <c r="BF135" s="300">
        <v>0</v>
      </c>
      <c r="BG135" s="300">
        <v>0</v>
      </c>
      <c r="BH135" s="300">
        <v>0</v>
      </c>
      <c r="BI135" s="300">
        <v>0</v>
      </c>
      <c r="BJ135" s="300">
        <v>0</v>
      </c>
      <c r="BK135" s="300">
        <v>0</v>
      </c>
      <c r="BL135" s="300">
        <v>0</v>
      </c>
      <c r="BM135" s="300">
        <v>0</v>
      </c>
      <c r="BN135" s="300">
        <v>0</v>
      </c>
      <c r="BO135" s="300">
        <v>0</v>
      </c>
      <c r="BP135" s="300">
        <v>0</v>
      </c>
      <c r="BQ135" s="300">
        <v>0</v>
      </c>
      <c r="BR135" s="300">
        <v>0</v>
      </c>
      <c r="BS135" s="300">
        <v>0</v>
      </c>
      <c r="BT135" s="300">
        <v>0</v>
      </c>
      <c r="BU135" s="300">
        <v>0</v>
      </c>
      <c r="BV135" s="300">
        <v>0</v>
      </c>
      <c r="BW135" s="300">
        <v>0</v>
      </c>
      <c r="BX135" s="300">
        <v>0</v>
      </c>
      <c r="BY135" s="300">
        <v>0</v>
      </c>
      <c r="BZ135" s="300">
        <v>0</v>
      </c>
      <c r="CA135" s="300">
        <v>0</v>
      </c>
      <c r="CB135" s="300">
        <v>0</v>
      </c>
      <c r="CC135" s="300">
        <v>0</v>
      </c>
      <c r="CD135" s="300">
        <v>0</v>
      </c>
      <c r="CE135" s="300">
        <v>0</v>
      </c>
      <c r="CF135" s="300">
        <v>0</v>
      </c>
      <c r="CG135" s="300">
        <v>0</v>
      </c>
      <c r="CH135" s="300">
        <v>0</v>
      </c>
      <c r="CI135" s="300">
        <v>0</v>
      </c>
      <c r="CJ135" s="300">
        <v>0</v>
      </c>
      <c r="CK135" s="300">
        <v>0</v>
      </c>
      <c r="CL135" s="300">
        <v>0</v>
      </c>
      <c r="CM135" s="300">
        <v>0</v>
      </c>
      <c r="CN135" s="300">
        <v>0</v>
      </c>
      <c r="CO135" s="300">
        <v>0</v>
      </c>
      <c r="CP135" s="300">
        <v>0</v>
      </c>
      <c r="CQ135" s="300">
        <v>0</v>
      </c>
      <c r="CR135" s="300">
        <v>0</v>
      </c>
      <c r="CS135" s="300">
        <v>0</v>
      </c>
      <c r="CT135" s="300">
        <v>0</v>
      </c>
      <c r="CU135" s="300">
        <v>0</v>
      </c>
      <c r="CV135" s="300">
        <v>0</v>
      </c>
      <c r="CW135" s="300">
        <v>0</v>
      </c>
      <c r="CX135" s="300">
        <v>0</v>
      </c>
      <c r="CY135" s="300">
        <v>0</v>
      </c>
      <c r="CZ135" s="300">
        <v>0</v>
      </c>
      <c r="DA135" s="300">
        <v>0</v>
      </c>
      <c r="DB135" s="300">
        <v>0</v>
      </c>
      <c r="DC135" s="300">
        <v>0</v>
      </c>
      <c r="DE135" s="24">
        <f t="shared" ref="DE135:DE145" si="180">COUNTBLANK(H135:DC135)</f>
        <v>0</v>
      </c>
      <c r="DF135" s="24">
        <f t="shared" si="50"/>
        <v>24</v>
      </c>
    </row>
    <row r="136" spans="1:110" ht="14.4">
      <c r="A136" s="68">
        <v>110</v>
      </c>
      <c r="B136" s="160" t="str">
        <f>$B$134&amp;"2."</f>
        <v>L.1.2.</v>
      </c>
      <c r="C136" s="187" t="s">
        <v>469</v>
      </c>
      <c r="D136" s="175"/>
      <c r="E136" s="160"/>
      <c r="F136" s="171">
        <f>H136+NPV(SD,I136:INDEX(I136:DC136,PAL))</f>
        <v>4939118395.7079601</v>
      </c>
      <c r="G136" s="171">
        <f>SUMIF($H$5:$DC$5,"&lt;="&amp;PAL,$H136:$DC136)</f>
        <v>12592067711.130001</v>
      </c>
      <c r="H136" s="177">
        <v>0</v>
      </c>
      <c r="I136" s="177">
        <v>0</v>
      </c>
      <c r="J136" s="177">
        <v>0</v>
      </c>
      <c r="K136" s="177">
        <v>0</v>
      </c>
      <c r="L136" s="177">
        <v>0</v>
      </c>
      <c r="M136" s="177">
        <v>0</v>
      </c>
      <c r="N136" s="177">
        <v>0</v>
      </c>
      <c r="O136" s="177">
        <v>0</v>
      </c>
      <c r="P136" s="177">
        <f>EN!K29</f>
        <v>280543242.96000004</v>
      </c>
      <c r="Q136" s="177">
        <f>EN!L29</f>
        <v>301012660.35000002</v>
      </c>
      <c r="R136" s="177">
        <f>EN!M29</f>
        <v>334726449.29999995</v>
      </c>
      <c r="S136" s="177">
        <f>EN!N29</f>
        <v>368440238.25</v>
      </c>
      <c r="T136" s="177">
        <f>EN!O29</f>
        <v>402154027.20000005</v>
      </c>
      <c r="U136" s="177">
        <f>EN!P29</f>
        <v>435867816.14999998</v>
      </c>
      <c r="V136" s="177">
        <f>EN!Q29</f>
        <v>469581605.10000002</v>
      </c>
      <c r="W136" s="177">
        <f>EN!R29</f>
        <v>502089673.95000005</v>
      </c>
      <c r="X136" s="177">
        <f>EN!S29</f>
        <v>534607017.56999999</v>
      </c>
      <c r="Y136" s="177">
        <f>EN!T29</f>
        <v>567115086.42000008</v>
      </c>
      <c r="Z136" s="177">
        <f>EN!U29</f>
        <v>599623155.26999998</v>
      </c>
      <c r="AA136" s="177">
        <f>EN!V29</f>
        <v>632131224.12</v>
      </c>
      <c r="AB136" s="177">
        <f>EN!W29</f>
        <v>664639292.97000003</v>
      </c>
      <c r="AC136" s="177">
        <f>EN!X29</f>
        <v>697156636.58999991</v>
      </c>
      <c r="AD136" s="177">
        <f>EN!Y29</f>
        <v>729664705.44000006</v>
      </c>
      <c r="AE136" s="177">
        <f>EN!Z29</f>
        <v>762172774.28999996</v>
      </c>
      <c r="AF136" s="177">
        <f>EN!AA29</f>
        <v>794680843.1400001</v>
      </c>
      <c r="AG136" s="177">
        <f>EN!AB29</f>
        <v>828394632.08999991</v>
      </c>
      <c r="AH136" s="177">
        <f>EN!AC29</f>
        <v>862108421.03999996</v>
      </c>
      <c r="AI136" s="177">
        <f>EN!AD29</f>
        <v>895822209.99000001</v>
      </c>
      <c r="AJ136" s="177">
        <f>EN!AE29</f>
        <v>929535998.94000006</v>
      </c>
      <c r="AK136" s="177">
        <v>0</v>
      </c>
      <c r="AL136" s="177">
        <v>0</v>
      </c>
      <c r="AM136" s="177">
        <v>0</v>
      </c>
      <c r="AN136" s="177">
        <v>0</v>
      </c>
      <c r="AO136" s="177">
        <v>0</v>
      </c>
      <c r="AP136" s="177">
        <v>0</v>
      </c>
      <c r="AQ136" s="177">
        <v>0</v>
      </c>
      <c r="AR136" s="177">
        <v>0</v>
      </c>
      <c r="AS136" s="177">
        <v>0</v>
      </c>
      <c r="AT136" s="177">
        <v>0</v>
      </c>
      <c r="AU136" s="177">
        <v>0</v>
      </c>
      <c r="AV136" s="177">
        <v>0</v>
      </c>
      <c r="AW136" s="177">
        <v>0</v>
      </c>
      <c r="AX136" s="177">
        <v>0</v>
      </c>
      <c r="AY136" s="177">
        <v>0</v>
      </c>
      <c r="AZ136" s="177">
        <v>0</v>
      </c>
      <c r="BA136" s="177">
        <v>0</v>
      </c>
      <c r="BB136" s="177">
        <v>0</v>
      </c>
      <c r="BC136" s="177">
        <v>0</v>
      </c>
      <c r="BD136" s="177">
        <v>0</v>
      </c>
      <c r="BE136" s="177">
        <v>0</v>
      </c>
      <c r="BF136" s="177">
        <v>0</v>
      </c>
      <c r="BG136" s="177">
        <v>0</v>
      </c>
      <c r="BH136" s="177">
        <v>0</v>
      </c>
      <c r="BI136" s="177">
        <v>0</v>
      </c>
      <c r="BJ136" s="177">
        <v>0</v>
      </c>
      <c r="BK136" s="177">
        <v>0</v>
      </c>
      <c r="BL136" s="177">
        <v>0</v>
      </c>
      <c r="BM136" s="177">
        <v>0</v>
      </c>
      <c r="BN136" s="177">
        <v>0</v>
      </c>
      <c r="BO136" s="177">
        <v>0</v>
      </c>
      <c r="BP136" s="177">
        <v>0</v>
      </c>
      <c r="BQ136" s="177">
        <v>0</v>
      </c>
      <c r="BR136" s="177">
        <v>0</v>
      </c>
      <c r="BS136" s="177">
        <v>0</v>
      </c>
      <c r="BT136" s="177">
        <v>0</v>
      </c>
      <c r="BU136" s="177">
        <v>0</v>
      </c>
      <c r="BV136" s="177">
        <v>0</v>
      </c>
      <c r="BW136" s="177">
        <v>0</v>
      </c>
      <c r="BX136" s="177">
        <v>0</v>
      </c>
      <c r="BY136" s="177">
        <v>0</v>
      </c>
      <c r="BZ136" s="177">
        <v>0</v>
      </c>
      <c r="CA136" s="177">
        <v>0</v>
      </c>
      <c r="CB136" s="177">
        <v>0</v>
      </c>
      <c r="CC136" s="177">
        <v>0</v>
      </c>
      <c r="CD136" s="177">
        <v>0</v>
      </c>
      <c r="CE136" s="177">
        <v>0</v>
      </c>
      <c r="CF136" s="177">
        <v>0</v>
      </c>
      <c r="CG136" s="177">
        <v>0</v>
      </c>
      <c r="CH136" s="177">
        <v>0</v>
      </c>
      <c r="CI136" s="177">
        <v>0</v>
      </c>
      <c r="CJ136" s="177">
        <v>0</v>
      </c>
      <c r="CK136" s="177">
        <v>0</v>
      </c>
      <c r="CL136" s="177">
        <v>0</v>
      </c>
      <c r="CM136" s="177">
        <v>0</v>
      </c>
      <c r="CN136" s="177">
        <v>0</v>
      </c>
      <c r="CO136" s="177">
        <v>0</v>
      </c>
      <c r="CP136" s="177">
        <v>0</v>
      </c>
      <c r="CQ136" s="177">
        <v>0</v>
      </c>
      <c r="CR136" s="177">
        <v>0</v>
      </c>
      <c r="CS136" s="177">
        <v>0</v>
      </c>
      <c r="CT136" s="177">
        <v>0</v>
      </c>
      <c r="CU136" s="177">
        <v>0</v>
      </c>
      <c r="CV136" s="177">
        <v>0</v>
      </c>
      <c r="CW136" s="177">
        <v>0</v>
      </c>
      <c r="CX136" s="177">
        <v>0</v>
      </c>
      <c r="CY136" s="177">
        <v>0</v>
      </c>
      <c r="CZ136" s="177">
        <v>0</v>
      </c>
      <c r="DA136" s="177">
        <v>0</v>
      </c>
      <c r="DB136" s="177">
        <v>0</v>
      </c>
      <c r="DC136" s="177">
        <v>0</v>
      </c>
      <c r="DE136" s="24">
        <f t="shared" si="180"/>
        <v>0</v>
      </c>
      <c r="DF136" s="24">
        <f t="shared" si="50"/>
        <v>21</v>
      </c>
    </row>
    <row r="137" spans="1:110" ht="15" customHeight="1">
      <c r="A137" s="68">
        <v>111</v>
      </c>
      <c r="B137" s="160" t="str">
        <f>$B$134&amp;"3."</f>
        <v>L.1.3.</v>
      </c>
      <c r="C137" s="187"/>
      <c r="D137" s="175"/>
      <c r="E137" s="160"/>
      <c r="F137" s="171">
        <f>H137+NPV(SD,I137:INDEX(I137:DC137,PAL))</f>
        <v>0</v>
      </c>
      <c r="G137" s="171">
        <f>SUMIF($H$5:$DC$5,"&lt;="&amp;PAL,$H137:$DC137)</f>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c r="BC137" s="177">
        <v>0</v>
      </c>
      <c r="BD137" s="177">
        <v>0</v>
      </c>
      <c r="BE137" s="177">
        <v>0</v>
      </c>
      <c r="BF137" s="177">
        <v>0</v>
      </c>
      <c r="BG137" s="177">
        <v>0</v>
      </c>
      <c r="BH137" s="177">
        <v>0</v>
      </c>
      <c r="BI137" s="177">
        <v>0</v>
      </c>
      <c r="BJ137" s="177">
        <v>0</v>
      </c>
      <c r="BK137" s="177">
        <v>0</v>
      </c>
      <c r="BL137" s="177">
        <v>0</v>
      </c>
      <c r="BM137" s="177">
        <v>0</v>
      </c>
      <c r="BN137" s="177">
        <v>0</v>
      </c>
      <c r="BO137" s="177">
        <v>0</v>
      </c>
      <c r="BP137" s="177">
        <v>0</v>
      </c>
      <c r="BQ137" s="177">
        <v>0</v>
      </c>
      <c r="BR137" s="177">
        <v>0</v>
      </c>
      <c r="BS137" s="177">
        <v>0</v>
      </c>
      <c r="BT137" s="177">
        <v>0</v>
      </c>
      <c r="BU137" s="177">
        <v>0</v>
      </c>
      <c r="BV137" s="177">
        <v>0</v>
      </c>
      <c r="BW137" s="177">
        <v>0</v>
      </c>
      <c r="BX137" s="177">
        <v>0</v>
      </c>
      <c r="BY137" s="177">
        <v>0</v>
      </c>
      <c r="BZ137" s="177">
        <v>0</v>
      </c>
      <c r="CA137" s="177">
        <v>0</v>
      </c>
      <c r="CB137" s="177">
        <v>0</v>
      </c>
      <c r="CC137" s="177">
        <v>0</v>
      </c>
      <c r="CD137" s="177">
        <v>0</v>
      </c>
      <c r="CE137" s="177">
        <v>0</v>
      </c>
      <c r="CF137" s="177">
        <v>0</v>
      </c>
      <c r="CG137" s="177">
        <v>0</v>
      </c>
      <c r="CH137" s="177">
        <v>0</v>
      </c>
      <c r="CI137" s="177">
        <v>0</v>
      </c>
      <c r="CJ137" s="177">
        <v>0</v>
      </c>
      <c r="CK137" s="177">
        <v>0</v>
      </c>
      <c r="CL137" s="177">
        <v>0</v>
      </c>
      <c r="CM137" s="177">
        <v>0</v>
      </c>
      <c r="CN137" s="177">
        <v>0</v>
      </c>
      <c r="CO137" s="177">
        <v>0</v>
      </c>
      <c r="CP137" s="177">
        <v>0</v>
      </c>
      <c r="CQ137" s="177">
        <v>0</v>
      </c>
      <c r="CR137" s="177">
        <v>0</v>
      </c>
      <c r="CS137" s="177">
        <v>0</v>
      </c>
      <c r="CT137" s="177">
        <v>0</v>
      </c>
      <c r="CU137" s="177">
        <v>0</v>
      </c>
      <c r="CV137" s="177">
        <v>0</v>
      </c>
      <c r="CW137" s="177">
        <v>0</v>
      </c>
      <c r="CX137" s="177">
        <v>0</v>
      </c>
      <c r="CY137" s="177">
        <v>0</v>
      </c>
      <c r="CZ137" s="177">
        <v>0</v>
      </c>
      <c r="DA137" s="177">
        <v>0</v>
      </c>
      <c r="DB137" s="177">
        <v>0</v>
      </c>
      <c r="DC137" s="177">
        <v>0</v>
      </c>
      <c r="DE137" s="24">
        <f t="shared" si="180"/>
        <v>0</v>
      </c>
      <c r="DF137" s="24">
        <f t="shared" si="50"/>
        <v>0</v>
      </c>
    </row>
    <row r="138" spans="1:110" ht="14.4">
      <c r="A138" s="68">
        <v>112</v>
      </c>
      <c r="B138" s="160" t="str">
        <f>$B$134&amp;"4."</f>
        <v>L.1.4.</v>
      </c>
      <c r="C138" s="187"/>
      <c r="D138" s="175"/>
      <c r="E138" s="160"/>
      <c r="F138" s="171">
        <f>H138+NPV(SD,I138:INDEX(I138:DC138,PAL))</f>
        <v>0</v>
      </c>
      <c r="G138" s="171">
        <f>SUMIF($H$5:$DC$5,"&lt;="&amp;PAL,$H138:$DC138)</f>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c r="BC138" s="177">
        <v>0</v>
      </c>
      <c r="BD138" s="177">
        <v>0</v>
      </c>
      <c r="BE138" s="177">
        <v>0</v>
      </c>
      <c r="BF138" s="177">
        <v>0</v>
      </c>
      <c r="BG138" s="177">
        <v>0</v>
      </c>
      <c r="BH138" s="177">
        <v>0</v>
      </c>
      <c r="BI138" s="177">
        <v>0</v>
      </c>
      <c r="BJ138" s="177">
        <v>0</v>
      </c>
      <c r="BK138" s="177">
        <v>0</v>
      </c>
      <c r="BL138" s="177">
        <v>0</v>
      </c>
      <c r="BM138" s="177">
        <v>0</v>
      </c>
      <c r="BN138" s="177">
        <v>0</v>
      </c>
      <c r="BO138" s="177">
        <v>0</v>
      </c>
      <c r="BP138" s="177">
        <v>0</v>
      </c>
      <c r="BQ138" s="177">
        <v>0</v>
      </c>
      <c r="BR138" s="177">
        <v>0</v>
      </c>
      <c r="BS138" s="177">
        <v>0</v>
      </c>
      <c r="BT138" s="177">
        <v>0</v>
      </c>
      <c r="BU138" s="177">
        <v>0</v>
      </c>
      <c r="BV138" s="177">
        <v>0</v>
      </c>
      <c r="BW138" s="177">
        <v>0</v>
      </c>
      <c r="BX138" s="177">
        <v>0</v>
      </c>
      <c r="BY138" s="177">
        <v>0</v>
      </c>
      <c r="BZ138" s="177">
        <v>0</v>
      </c>
      <c r="CA138" s="177">
        <v>0</v>
      </c>
      <c r="CB138" s="177">
        <v>0</v>
      </c>
      <c r="CC138" s="177">
        <v>0</v>
      </c>
      <c r="CD138" s="177">
        <v>0</v>
      </c>
      <c r="CE138" s="177">
        <v>0</v>
      </c>
      <c r="CF138" s="177">
        <v>0</v>
      </c>
      <c r="CG138" s="177">
        <v>0</v>
      </c>
      <c r="CH138" s="177">
        <v>0</v>
      </c>
      <c r="CI138" s="177">
        <v>0</v>
      </c>
      <c r="CJ138" s="177">
        <v>0</v>
      </c>
      <c r="CK138" s="177">
        <v>0</v>
      </c>
      <c r="CL138" s="177">
        <v>0</v>
      </c>
      <c r="CM138" s="177">
        <v>0</v>
      </c>
      <c r="CN138" s="177">
        <v>0</v>
      </c>
      <c r="CO138" s="177">
        <v>0</v>
      </c>
      <c r="CP138" s="177">
        <v>0</v>
      </c>
      <c r="CQ138" s="177">
        <v>0</v>
      </c>
      <c r="CR138" s="177">
        <v>0</v>
      </c>
      <c r="CS138" s="177">
        <v>0</v>
      </c>
      <c r="CT138" s="177">
        <v>0</v>
      </c>
      <c r="CU138" s="177">
        <v>0</v>
      </c>
      <c r="CV138" s="177">
        <v>0</v>
      </c>
      <c r="CW138" s="177">
        <v>0</v>
      </c>
      <c r="CX138" s="177">
        <v>0</v>
      </c>
      <c r="CY138" s="177">
        <v>0</v>
      </c>
      <c r="CZ138" s="177">
        <v>0</v>
      </c>
      <c r="DA138" s="177">
        <v>0</v>
      </c>
      <c r="DB138" s="177">
        <v>0</v>
      </c>
      <c r="DC138" s="177">
        <v>0</v>
      </c>
      <c r="DE138" s="24">
        <f t="shared" si="180"/>
        <v>0</v>
      </c>
      <c r="DF138" s="24">
        <f t="shared" si="50"/>
        <v>0</v>
      </c>
    </row>
    <row r="139" spans="1:110" ht="15" customHeight="1">
      <c r="A139" s="68">
        <v>113</v>
      </c>
      <c r="B139" s="160" t="str">
        <f>$B$134&amp;"5."</f>
        <v>L.1.5.</v>
      </c>
      <c r="C139" s="187"/>
      <c r="D139" s="175"/>
      <c r="E139" s="160"/>
      <c r="F139" s="171">
        <f>H139+NPV(SD,I139:INDEX(I139:DC139,PAL))</f>
        <v>0</v>
      </c>
      <c r="G139" s="171">
        <f>SUMIF($H$5:$DC$5,"&lt;="&amp;PAL,$H139:$DC139)</f>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c r="BC139" s="177">
        <v>0</v>
      </c>
      <c r="BD139" s="177">
        <v>0</v>
      </c>
      <c r="BE139" s="177">
        <v>0</v>
      </c>
      <c r="BF139" s="177">
        <v>0</v>
      </c>
      <c r="BG139" s="177">
        <v>0</v>
      </c>
      <c r="BH139" s="177">
        <v>0</v>
      </c>
      <c r="BI139" s="177">
        <v>0</v>
      </c>
      <c r="BJ139" s="177">
        <v>0</v>
      </c>
      <c r="BK139" s="177">
        <v>0</v>
      </c>
      <c r="BL139" s="177">
        <v>0</v>
      </c>
      <c r="BM139" s="177">
        <v>0</v>
      </c>
      <c r="BN139" s="177">
        <v>0</v>
      </c>
      <c r="BO139" s="177">
        <v>0</v>
      </c>
      <c r="BP139" s="177">
        <v>0</v>
      </c>
      <c r="BQ139" s="177">
        <v>0</v>
      </c>
      <c r="BR139" s="177">
        <v>0</v>
      </c>
      <c r="BS139" s="177">
        <v>0</v>
      </c>
      <c r="BT139" s="177">
        <v>0</v>
      </c>
      <c r="BU139" s="177">
        <v>0</v>
      </c>
      <c r="BV139" s="177">
        <v>0</v>
      </c>
      <c r="BW139" s="177">
        <v>0</v>
      </c>
      <c r="BX139" s="177">
        <v>0</v>
      </c>
      <c r="BY139" s="177">
        <v>0</v>
      </c>
      <c r="BZ139" s="177">
        <v>0</v>
      </c>
      <c r="CA139" s="177">
        <v>0</v>
      </c>
      <c r="CB139" s="177">
        <v>0</v>
      </c>
      <c r="CC139" s="177">
        <v>0</v>
      </c>
      <c r="CD139" s="177">
        <v>0</v>
      </c>
      <c r="CE139" s="177">
        <v>0</v>
      </c>
      <c r="CF139" s="177">
        <v>0</v>
      </c>
      <c r="CG139" s="177">
        <v>0</v>
      </c>
      <c r="CH139" s="177">
        <v>0</v>
      </c>
      <c r="CI139" s="177">
        <v>0</v>
      </c>
      <c r="CJ139" s="177">
        <v>0</v>
      </c>
      <c r="CK139" s="177">
        <v>0</v>
      </c>
      <c r="CL139" s="177">
        <v>0</v>
      </c>
      <c r="CM139" s="177">
        <v>0</v>
      </c>
      <c r="CN139" s="177">
        <v>0</v>
      </c>
      <c r="CO139" s="177">
        <v>0</v>
      </c>
      <c r="CP139" s="177">
        <v>0</v>
      </c>
      <c r="CQ139" s="177">
        <v>0</v>
      </c>
      <c r="CR139" s="177">
        <v>0</v>
      </c>
      <c r="CS139" s="177">
        <v>0</v>
      </c>
      <c r="CT139" s="177">
        <v>0</v>
      </c>
      <c r="CU139" s="177">
        <v>0</v>
      </c>
      <c r="CV139" s="177">
        <v>0</v>
      </c>
      <c r="CW139" s="177">
        <v>0</v>
      </c>
      <c r="CX139" s="177">
        <v>0</v>
      </c>
      <c r="CY139" s="177">
        <v>0</v>
      </c>
      <c r="CZ139" s="177">
        <v>0</v>
      </c>
      <c r="DA139" s="177">
        <v>0</v>
      </c>
      <c r="DB139" s="177">
        <v>0</v>
      </c>
      <c r="DC139" s="177">
        <v>0</v>
      </c>
      <c r="DE139" s="24">
        <f t="shared" si="180"/>
        <v>0</v>
      </c>
      <c r="DF139" s="24">
        <f t="shared" si="50"/>
        <v>0</v>
      </c>
    </row>
    <row r="140" spans="1:110" ht="15" customHeight="1">
      <c r="A140" s="68">
        <v>114</v>
      </c>
      <c r="B140" s="160" t="str">
        <f>$B$134&amp;"6."</f>
        <v>L.1.6.</v>
      </c>
      <c r="C140" s="187"/>
      <c r="D140" s="175"/>
      <c r="E140" s="160"/>
      <c r="F140" s="171">
        <f>H140+NPV(SD,I140:INDEX(I140:DC140,PAL))</f>
        <v>0</v>
      </c>
      <c r="G140" s="171">
        <f>SUMIF($H$5:$DC$5,"&lt;="&amp;PAL,$H140:$DC140)</f>
        <v>0</v>
      </c>
      <c r="H140" s="177">
        <v>0</v>
      </c>
      <c r="I140" s="177">
        <v>0</v>
      </c>
      <c r="J140" s="177">
        <v>0</v>
      </c>
      <c r="K140" s="177">
        <v>0</v>
      </c>
      <c r="L140" s="177">
        <v>0</v>
      </c>
      <c r="M140" s="177">
        <v>0</v>
      </c>
      <c r="N140" s="177">
        <v>0</v>
      </c>
      <c r="O140" s="177">
        <v>0</v>
      </c>
      <c r="P140" s="177">
        <v>0</v>
      </c>
      <c r="Q140" s="177">
        <v>0</v>
      </c>
      <c r="R140" s="177">
        <v>0</v>
      </c>
      <c r="S140" s="177">
        <v>0</v>
      </c>
      <c r="T140" s="177">
        <v>0</v>
      </c>
      <c r="U140" s="177">
        <v>0</v>
      </c>
      <c r="V140" s="177">
        <v>0</v>
      </c>
      <c r="W140" s="177">
        <v>0</v>
      </c>
      <c r="X140" s="177">
        <v>0</v>
      </c>
      <c r="Y140" s="177">
        <v>0</v>
      </c>
      <c r="Z140" s="177">
        <v>0</v>
      </c>
      <c r="AA140" s="177">
        <v>0</v>
      </c>
      <c r="AB140" s="177">
        <v>0</v>
      </c>
      <c r="AC140" s="177">
        <v>0</v>
      </c>
      <c r="AD140" s="177">
        <v>0</v>
      </c>
      <c r="AE140" s="177">
        <v>0</v>
      </c>
      <c r="AF140" s="177">
        <v>0</v>
      </c>
      <c r="AG140" s="177">
        <v>0</v>
      </c>
      <c r="AH140" s="177">
        <v>0</v>
      </c>
      <c r="AI140" s="177">
        <v>0</v>
      </c>
      <c r="AJ140" s="177">
        <v>0</v>
      </c>
      <c r="AK140" s="177">
        <v>0</v>
      </c>
      <c r="AL140" s="177">
        <v>0</v>
      </c>
      <c r="AM140" s="177">
        <v>0</v>
      </c>
      <c r="AN140" s="177">
        <v>0</v>
      </c>
      <c r="AO140" s="177">
        <v>0</v>
      </c>
      <c r="AP140" s="177">
        <v>0</v>
      </c>
      <c r="AQ140" s="177">
        <v>0</v>
      </c>
      <c r="AR140" s="177">
        <v>0</v>
      </c>
      <c r="AS140" s="177">
        <v>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7">
        <v>0</v>
      </c>
      <c r="BI140" s="177">
        <v>0</v>
      </c>
      <c r="BJ140" s="177">
        <v>0</v>
      </c>
      <c r="BK140" s="177">
        <v>0</v>
      </c>
      <c r="BL140" s="177">
        <v>0</v>
      </c>
      <c r="BM140" s="177">
        <v>0</v>
      </c>
      <c r="BN140" s="177">
        <v>0</v>
      </c>
      <c r="BO140" s="177">
        <v>0</v>
      </c>
      <c r="BP140" s="177">
        <v>0</v>
      </c>
      <c r="BQ140" s="177">
        <v>0</v>
      </c>
      <c r="BR140" s="177">
        <v>0</v>
      </c>
      <c r="BS140" s="177">
        <v>0</v>
      </c>
      <c r="BT140" s="177">
        <v>0</v>
      </c>
      <c r="BU140" s="177">
        <v>0</v>
      </c>
      <c r="BV140" s="177">
        <v>0</v>
      </c>
      <c r="BW140" s="177">
        <v>0</v>
      </c>
      <c r="BX140" s="177">
        <v>0</v>
      </c>
      <c r="BY140" s="177">
        <v>0</v>
      </c>
      <c r="BZ140" s="177">
        <v>0</v>
      </c>
      <c r="CA140" s="177">
        <v>0</v>
      </c>
      <c r="CB140" s="177">
        <v>0</v>
      </c>
      <c r="CC140" s="177">
        <v>0</v>
      </c>
      <c r="CD140" s="177">
        <v>0</v>
      </c>
      <c r="CE140" s="177">
        <v>0</v>
      </c>
      <c r="CF140" s="177">
        <v>0</v>
      </c>
      <c r="CG140" s="177">
        <v>0</v>
      </c>
      <c r="CH140" s="177">
        <v>0</v>
      </c>
      <c r="CI140" s="177">
        <v>0</v>
      </c>
      <c r="CJ140" s="177">
        <v>0</v>
      </c>
      <c r="CK140" s="177">
        <v>0</v>
      </c>
      <c r="CL140" s="177">
        <v>0</v>
      </c>
      <c r="CM140" s="177">
        <v>0</v>
      </c>
      <c r="CN140" s="177">
        <v>0</v>
      </c>
      <c r="CO140" s="177">
        <v>0</v>
      </c>
      <c r="CP140" s="177">
        <v>0</v>
      </c>
      <c r="CQ140" s="177">
        <v>0</v>
      </c>
      <c r="CR140" s="177">
        <v>0</v>
      </c>
      <c r="CS140" s="177">
        <v>0</v>
      </c>
      <c r="CT140" s="177">
        <v>0</v>
      </c>
      <c r="CU140" s="177">
        <v>0</v>
      </c>
      <c r="CV140" s="177">
        <v>0</v>
      </c>
      <c r="CW140" s="177">
        <v>0</v>
      </c>
      <c r="CX140" s="177">
        <v>0</v>
      </c>
      <c r="CY140" s="177">
        <v>0</v>
      </c>
      <c r="CZ140" s="177">
        <v>0</v>
      </c>
      <c r="DA140" s="177">
        <v>0</v>
      </c>
      <c r="DB140" s="177">
        <v>0</v>
      </c>
      <c r="DC140" s="177">
        <v>0</v>
      </c>
      <c r="DE140" s="24">
        <f t="shared" si="180"/>
        <v>0</v>
      </c>
      <c r="DF140" s="24">
        <f t="shared" si="50"/>
        <v>0</v>
      </c>
    </row>
    <row r="141" spans="1:110" ht="15" customHeight="1">
      <c r="A141" s="68">
        <v>115</v>
      </c>
      <c r="B141" s="160" t="str">
        <f>$B$134&amp;"7."</f>
        <v>L.1.7.</v>
      </c>
      <c r="C141" s="187"/>
      <c r="D141" s="175"/>
      <c r="E141" s="160"/>
      <c r="F141" s="171">
        <f>H141+NPV(SD,I141:INDEX(I141:DC141,PAL))</f>
        <v>0</v>
      </c>
      <c r="G141" s="171">
        <f>SUMIF($H$5:$DC$5,"&lt;="&amp;PAL,$H141:$DC141)</f>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7">
        <v>0</v>
      </c>
      <c r="BI141" s="177">
        <v>0</v>
      </c>
      <c r="BJ141" s="177">
        <v>0</v>
      </c>
      <c r="BK141" s="177">
        <v>0</v>
      </c>
      <c r="BL141" s="177">
        <v>0</v>
      </c>
      <c r="BM141" s="177">
        <v>0</v>
      </c>
      <c r="BN141" s="177">
        <v>0</v>
      </c>
      <c r="BO141" s="177">
        <v>0</v>
      </c>
      <c r="BP141" s="177">
        <v>0</v>
      </c>
      <c r="BQ141" s="177">
        <v>0</v>
      </c>
      <c r="BR141" s="177">
        <v>0</v>
      </c>
      <c r="BS141" s="177">
        <v>0</v>
      </c>
      <c r="BT141" s="177">
        <v>0</v>
      </c>
      <c r="BU141" s="177">
        <v>0</v>
      </c>
      <c r="BV141" s="177">
        <v>0</v>
      </c>
      <c r="BW141" s="177">
        <v>0</v>
      </c>
      <c r="BX141" s="177">
        <v>0</v>
      </c>
      <c r="BY141" s="177">
        <v>0</v>
      </c>
      <c r="BZ141" s="177">
        <v>0</v>
      </c>
      <c r="CA141" s="177">
        <v>0</v>
      </c>
      <c r="CB141" s="177">
        <v>0</v>
      </c>
      <c r="CC141" s="177">
        <v>0</v>
      </c>
      <c r="CD141" s="177">
        <v>0</v>
      </c>
      <c r="CE141" s="177">
        <v>0</v>
      </c>
      <c r="CF141" s="177">
        <v>0</v>
      </c>
      <c r="CG141" s="177">
        <v>0</v>
      </c>
      <c r="CH141" s="177">
        <v>0</v>
      </c>
      <c r="CI141" s="177">
        <v>0</v>
      </c>
      <c r="CJ141" s="177">
        <v>0</v>
      </c>
      <c r="CK141" s="177">
        <v>0</v>
      </c>
      <c r="CL141" s="177">
        <v>0</v>
      </c>
      <c r="CM141" s="177">
        <v>0</v>
      </c>
      <c r="CN141" s="177">
        <v>0</v>
      </c>
      <c r="CO141" s="177">
        <v>0</v>
      </c>
      <c r="CP141" s="177">
        <v>0</v>
      </c>
      <c r="CQ141" s="177">
        <v>0</v>
      </c>
      <c r="CR141" s="177">
        <v>0</v>
      </c>
      <c r="CS141" s="177">
        <v>0</v>
      </c>
      <c r="CT141" s="177">
        <v>0</v>
      </c>
      <c r="CU141" s="177">
        <v>0</v>
      </c>
      <c r="CV141" s="177">
        <v>0</v>
      </c>
      <c r="CW141" s="177">
        <v>0</v>
      </c>
      <c r="CX141" s="177">
        <v>0</v>
      </c>
      <c r="CY141" s="177">
        <v>0</v>
      </c>
      <c r="CZ141" s="177">
        <v>0</v>
      </c>
      <c r="DA141" s="177">
        <v>0</v>
      </c>
      <c r="DB141" s="177">
        <v>0</v>
      </c>
      <c r="DC141" s="177">
        <v>0</v>
      </c>
      <c r="DE141" s="24">
        <f t="shared" si="180"/>
        <v>0</v>
      </c>
      <c r="DF141" s="24">
        <f t="shared" si="50"/>
        <v>0</v>
      </c>
    </row>
    <row r="142" spans="1:110" ht="14.4">
      <c r="A142" s="68">
        <v>116</v>
      </c>
      <c r="B142" s="160" t="s">
        <v>208</v>
      </c>
      <c r="C142" s="175" t="s">
        <v>209</v>
      </c>
      <c r="D142" s="175"/>
      <c r="E142" s="160"/>
      <c r="F142" s="173">
        <f>SUM(F143:F145)</f>
        <v>0</v>
      </c>
      <c r="G142" s="171">
        <f>SUMIF($H$5:$DC$5,"&lt;="&amp;PAL,$H142:$DC142)</f>
        <v>0</v>
      </c>
      <c r="H142" s="173">
        <f>SUM(H143:H145)</f>
        <v>0</v>
      </c>
      <c r="I142" s="173">
        <f t="shared" ref="I142:BT142" si="181">SUM(I143:I145)</f>
        <v>0</v>
      </c>
      <c r="J142" s="173">
        <f t="shared" si="181"/>
        <v>0</v>
      </c>
      <c r="K142" s="173">
        <f t="shared" si="181"/>
        <v>0</v>
      </c>
      <c r="L142" s="173">
        <f t="shared" si="181"/>
        <v>0</v>
      </c>
      <c r="M142" s="173">
        <f t="shared" si="181"/>
        <v>0</v>
      </c>
      <c r="N142" s="173">
        <f t="shared" si="181"/>
        <v>0</v>
      </c>
      <c r="O142" s="173">
        <f t="shared" si="181"/>
        <v>0</v>
      </c>
      <c r="P142" s="173">
        <f t="shared" si="181"/>
        <v>0</v>
      </c>
      <c r="Q142" s="173">
        <f t="shared" si="181"/>
        <v>0</v>
      </c>
      <c r="R142" s="173">
        <f t="shared" si="181"/>
        <v>0</v>
      </c>
      <c r="S142" s="173">
        <f t="shared" si="181"/>
        <v>0</v>
      </c>
      <c r="T142" s="173">
        <f t="shared" si="181"/>
        <v>0</v>
      </c>
      <c r="U142" s="173">
        <f t="shared" si="181"/>
        <v>0</v>
      </c>
      <c r="V142" s="173">
        <f t="shared" si="181"/>
        <v>0</v>
      </c>
      <c r="W142" s="173">
        <f t="shared" si="181"/>
        <v>0</v>
      </c>
      <c r="X142" s="173">
        <f t="shared" si="181"/>
        <v>0</v>
      </c>
      <c r="Y142" s="173">
        <f t="shared" si="181"/>
        <v>0</v>
      </c>
      <c r="Z142" s="173">
        <f t="shared" si="181"/>
        <v>0</v>
      </c>
      <c r="AA142" s="173">
        <f t="shared" si="181"/>
        <v>0</v>
      </c>
      <c r="AB142" s="173">
        <f t="shared" si="181"/>
        <v>0</v>
      </c>
      <c r="AC142" s="173">
        <f t="shared" si="181"/>
        <v>0</v>
      </c>
      <c r="AD142" s="173">
        <f t="shared" si="181"/>
        <v>0</v>
      </c>
      <c r="AE142" s="173">
        <f t="shared" si="181"/>
        <v>0</v>
      </c>
      <c r="AF142" s="173">
        <f t="shared" si="181"/>
        <v>0</v>
      </c>
      <c r="AG142" s="173">
        <f t="shared" si="181"/>
        <v>0</v>
      </c>
      <c r="AH142" s="173">
        <f t="shared" si="181"/>
        <v>0</v>
      </c>
      <c r="AI142" s="173">
        <f t="shared" si="181"/>
        <v>0</v>
      </c>
      <c r="AJ142" s="173">
        <f t="shared" si="181"/>
        <v>0</v>
      </c>
      <c r="AK142" s="173">
        <f t="shared" si="181"/>
        <v>0</v>
      </c>
      <c r="AL142" s="173">
        <f t="shared" si="181"/>
        <v>0</v>
      </c>
      <c r="AM142" s="173">
        <f t="shared" si="181"/>
        <v>0</v>
      </c>
      <c r="AN142" s="173">
        <f t="shared" si="181"/>
        <v>0</v>
      </c>
      <c r="AO142" s="173">
        <f t="shared" si="181"/>
        <v>0</v>
      </c>
      <c r="AP142" s="173">
        <f t="shared" si="181"/>
        <v>0</v>
      </c>
      <c r="AQ142" s="173">
        <f t="shared" si="181"/>
        <v>0</v>
      </c>
      <c r="AR142" s="173">
        <f t="shared" si="181"/>
        <v>0</v>
      </c>
      <c r="AS142" s="173">
        <f t="shared" si="181"/>
        <v>0</v>
      </c>
      <c r="AT142" s="173">
        <f t="shared" si="181"/>
        <v>0</v>
      </c>
      <c r="AU142" s="173">
        <f t="shared" si="181"/>
        <v>0</v>
      </c>
      <c r="AV142" s="173">
        <f t="shared" si="181"/>
        <v>0</v>
      </c>
      <c r="AW142" s="173">
        <f t="shared" si="181"/>
        <v>0</v>
      </c>
      <c r="AX142" s="173">
        <f t="shared" si="181"/>
        <v>0</v>
      </c>
      <c r="AY142" s="173">
        <f t="shared" si="181"/>
        <v>0</v>
      </c>
      <c r="AZ142" s="173">
        <f t="shared" si="181"/>
        <v>0</v>
      </c>
      <c r="BA142" s="173">
        <f t="shared" si="181"/>
        <v>0</v>
      </c>
      <c r="BB142" s="173">
        <f t="shared" si="181"/>
        <v>0</v>
      </c>
      <c r="BC142" s="173">
        <f t="shared" si="181"/>
        <v>0</v>
      </c>
      <c r="BD142" s="173">
        <f t="shared" si="181"/>
        <v>0</v>
      </c>
      <c r="BE142" s="173">
        <f t="shared" si="181"/>
        <v>0</v>
      </c>
      <c r="BF142" s="173">
        <f t="shared" si="181"/>
        <v>0</v>
      </c>
      <c r="BG142" s="173">
        <f t="shared" si="181"/>
        <v>0</v>
      </c>
      <c r="BH142" s="173">
        <f t="shared" si="181"/>
        <v>0</v>
      </c>
      <c r="BI142" s="173">
        <f t="shared" si="181"/>
        <v>0</v>
      </c>
      <c r="BJ142" s="173">
        <f t="shared" si="181"/>
        <v>0</v>
      </c>
      <c r="BK142" s="173">
        <f t="shared" si="181"/>
        <v>0</v>
      </c>
      <c r="BL142" s="173">
        <f t="shared" si="181"/>
        <v>0</v>
      </c>
      <c r="BM142" s="173">
        <f t="shared" si="181"/>
        <v>0</v>
      </c>
      <c r="BN142" s="173">
        <f t="shared" si="181"/>
        <v>0</v>
      </c>
      <c r="BO142" s="173">
        <f t="shared" si="181"/>
        <v>0</v>
      </c>
      <c r="BP142" s="173">
        <f t="shared" si="181"/>
        <v>0</v>
      </c>
      <c r="BQ142" s="173">
        <f t="shared" si="181"/>
        <v>0</v>
      </c>
      <c r="BR142" s="173">
        <f t="shared" si="181"/>
        <v>0</v>
      </c>
      <c r="BS142" s="173">
        <f t="shared" si="181"/>
        <v>0</v>
      </c>
      <c r="BT142" s="173">
        <f t="shared" si="181"/>
        <v>0</v>
      </c>
      <c r="BU142" s="173">
        <f t="shared" ref="BU142:DC142" si="182">SUM(BU143:BU145)</f>
        <v>0</v>
      </c>
      <c r="BV142" s="173">
        <f t="shared" si="182"/>
        <v>0</v>
      </c>
      <c r="BW142" s="173">
        <f t="shared" si="182"/>
        <v>0</v>
      </c>
      <c r="BX142" s="173">
        <f t="shared" si="182"/>
        <v>0</v>
      </c>
      <c r="BY142" s="173">
        <f t="shared" si="182"/>
        <v>0</v>
      </c>
      <c r="BZ142" s="173">
        <f t="shared" si="182"/>
        <v>0</v>
      </c>
      <c r="CA142" s="173">
        <f t="shared" si="182"/>
        <v>0</v>
      </c>
      <c r="CB142" s="173">
        <f t="shared" si="182"/>
        <v>0</v>
      </c>
      <c r="CC142" s="173">
        <f t="shared" si="182"/>
        <v>0</v>
      </c>
      <c r="CD142" s="173">
        <f t="shared" si="182"/>
        <v>0</v>
      </c>
      <c r="CE142" s="173">
        <f t="shared" si="182"/>
        <v>0</v>
      </c>
      <c r="CF142" s="173">
        <f t="shared" si="182"/>
        <v>0</v>
      </c>
      <c r="CG142" s="173">
        <f t="shared" si="182"/>
        <v>0</v>
      </c>
      <c r="CH142" s="173">
        <f t="shared" si="182"/>
        <v>0</v>
      </c>
      <c r="CI142" s="173">
        <f t="shared" si="182"/>
        <v>0</v>
      </c>
      <c r="CJ142" s="173">
        <f t="shared" si="182"/>
        <v>0</v>
      </c>
      <c r="CK142" s="173">
        <f t="shared" si="182"/>
        <v>0</v>
      </c>
      <c r="CL142" s="173">
        <f t="shared" si="182"/>
        <v>0</v>
      </c>
      <c r="CM142" s="173">
        <f t="shared" si="182"/>
        <v>0</v>
      </c>
      <c r="CN142" s="173">
        <f t="shared" si="182"/>
        <v>0</v>
      </c>
      <c r="CO142" s="173">
        <f t="shared" si="182"/>
        <v>0</v>
      </c>
      <c r="CP142" s="173">
        <f t="shared" si="182"/>
        <v>0</v>
      </c>
      <c r="CQ142" s="173">
        <f t="shared" si="182"/>
        <v>0</v>
      </c>
      <c r="CR142" s="173">
        <f t="shared" si="182"/>
        <v>0</v>
      </c>
      <c r="CS142" s="173">
        <f t="shared" si="182"/>
        <v>0</v>
      </c>
      <c r="CT142" s="173">
        <f t="shared" si="182"/>
        <v>0</v>
      </c>
      <c r="CU142" s="173">
        <f t="shared" si="182"/>
        <v>0</v>
      </c>
      <c r="CV142" s="173">
        <f t="shared" si="182"/>
        <v>0</v>
      </c>
      <c r="CW142" s="173">
        <f t="shared" si="182"/>
        <v>0</v>
      </c>
      <c r="CX142" s="173">
        <f t="shared" si="182"/>
        <v>0</v>
      </c>
      <c r="CY142" s="173">
        <f t="shared" si="182"/>
        <v>0</v>
      </c>
      <c r="CZ142" s="173">
        <f t="shared" si="182"/>
        <v>0</v>
      </c>
      <c r="DA142" s="173">
        <f t="shared" si="182"/>
        <v>0</v>
      </c>
      <c r="DB142" s="173">
        <f t="shared" si="182"/>
        <v>0</v>
      </c>
      <c r="DC142" s="173">
        <f t="shared" si="182"/>
        <v>0</v>
      </c>
      <c r="DE142" s="24"/>
      <c r="DF142" s="24">
        <f t="shared" si="50"/>
        <v>0</v>
      </c>
    </row>
    <row r="143" spans="1:110" ht="14.4">
      <c r="A143" s="68">
        <v>117</v>
      </c>
      <c r="B143" s="160" t="str">
        <f>$B$142&amp;"1."</f>
        <v>L.2.1.</v>
      </c>
      <c r="C143" s="187"/>
      <c r="D143" s="175"/>
      <c r="E143" s="160"/>
      <c r="F143" s="171">
        <f>H143+NPV(SD,I143:INDEX(I143:DC143,PAL))</f>
        <v>0</v>
      </c>
      <c r="G143" s="171">
        <f>SUMIF($H$5:$DC$5,"&lt;="&amp;PAL,$H143:$DC143)</f>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c r="BC143" s="177">
        <v>0</v>
      </c>
      <c r="BD143" s="177">
        <v>0</v>
      </c>
      <c r="BE143" s="177">
        <v>0</v>
      </c>
      <c r="BF143" s="177">
        <v>0</v>
      </c>
      <c r="BG143" s="177">
        <v>0</v>
      </c>
      <c r="BH143" s="177">
        <v>0</v>
      </c>
      <c r="BI143" s="177">
        <v>0</v>
      </c>
      <c r="BJ143" s="177">
        <v>0</v>
      </c>
      <c r="BK143" s="177">
        <v>0</v>
      </c>
      <c r="BL143" s="177">
        <v>0</v>
      </c>
      <c r="BM143" s="177">
        <v>0</v>
      </c>
      <c r="BN143" s="177">
        <v>0</v>
      </c>
      <c r="BO143" s="177">
        <v>0</v>
      </c>
      <c r="BP143" s="177">
        <v>0</v>
      </c>
      <c r="BQ143" s="177">
        <v>0</v>
      </c>
      <c r="BR143" s="177">
        <v>0</v>
      </c>
      <c r="BS143" s="177">
        <v>0</v>
      </c>
      <c r="BT143" s="177">
        <v>0</v>
      </c>
      <c r="BU143" s="177">
        <v>0</v>
      </c>
      <c r="BV143" s="177">
        <v>0</v>
      </c>
      <c r="BW143" s="177">
        <v>0</v>
      </c>
      <c r="BX143" s="177">
        <v>0</v>
      </c>
      <c r="BY143" s="177">
        <v>0</v>
      </c>
      <c r="BZ143" s="177">
        <v>0</v>
      </c>
      <c r="CA143" s="177">
        <v>0</v>
      </c>
      <c r="CB143" s="177">
        <v>0</v>
      </c>
      <c r="CC143" s="177">
        <v>0</v>
      </c>
      <c r="CD143" s="177">
        <v>0</v>
      </c>
      <c r="CE143" s="177">
        <v>0</v>
      </c>
      <c r="CF143" s="177">
        <v>0</v>
      </c>
      <c r="CG143" s="177">
        <v>0</v>
      </c>
      <c r="CH143" s="177">
        <v>0</v>
      </c>
      <c r="CI143" s="177">
        <v>0</v>
      </c>
      <c r="CJ143" s="177">
        <v>0</v>
      </c>
      <c r="CK143" s="177">
        <v>0</v>
      </c>
      <c r="CL143" s="177">
        <v>0</v>
      </c>
      <c r="CM143" s="177">
        <v>0</v>
      </c>
      <c r="CN143" s="177">
        <v>0</v>
      </c>
      <c r="CO143" s="177">
        <v>0</v>
      </c>
      <c r="CP143" s="177">
        <v>0</v>
      </c>
      <c r="CQ143" s="177">
        <v>0</v>
      </c>
      <c r="CR143" s="177">
        <v>0</v>
      </c>
      <c r="CS143" s="177">
        <v>0</v>
      </c>
      <c r="CT143" s="177">
        <v>0</v>
      </c>
      <c r="CU143" s="177">
        <v>0</v>
      </c>
      <c r="CV143" s="177">
        <v>0</v>
      </c>
      <c r="CW143" s="177">
        <v>0</v>
      </c>
      <c r="CX143" s="177">
        <v>0</v>
      </c>
      <c r="CY143" s="177">
        <v>0</v>
      </c>
      <c r="CZ143" s="177">
        <v>0</v>
      </c>
      <c r="DA143" s="177">
        <v>0</v>
      </c>
      <c r="DB143" s="177">
        <v>0</v>
      </c>
      <c r="DC143" s="177">
        <v>0</v>
      </c>
      <c r="DE143" s="24">
        <f t="shared" si="180"/>
        <v>0</v>
      </c>
      <c r="DF143" s="24">
        <f t="shared" si="50"/>
        <v>0</v>
      </c>
    </row>
    <row r="144" spans="1:110" ht="15" customHeight="1">
      <c r="A144" s="68">
        <v>118</v>
      </c>
      <c r="B144" s="160" t="str">
        <f>$B$142&amp;"2."</f>
        <v>L.2.2.</v>
      </c>
      <c r="C144" s="187"/>
      <c r="D144" s="175"/>
      <c r="E144" s="160"/>
      <c r="F144" s="171">
        <f>H144+NPV(SD,I144:INDEX(I144:DC144,PAL))</f>
        <v>0</v>
      </c>
      <c r="G144" s="171">
        <f>SUMIF($H$5:$DC$5,"&lt;="&amp;PAL,$H144:$DC144)</f>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c r="BC144" s="177">
        <v>0</v>
      </c>
      <c r="BD144" s="177">
        <v>0</v>
      </c>
      <c r="BE144" s="177">
        <v>0</v>
      </c>
      <c r="BF144" s="177">
        <v>0</v>
      </c>
      <c r="BG144" s="177">
        <v>0</v>
      </c>
      <c r="BH144" s="177">
        <v>0</v>
      </c>
      <c r="BI144" s="177">
        <v>0</v>
      </c>
      <c r="BJ144" s="177">
        <v>0</v>
      </c>
      <c r="BK144" s="177">
        <v>0</v>
      </c>
      <c r="BL144" s="177">
        <v>0</v>
      </c>
      <c r="BM144" s="177">
        <v>0</v>
      </c>
      <c r="BN144" s="177">
        <v>0</v>
      </c>
      <c r="BO144" s="177">
        <v>0</v>
      </c>
      <c r="BP144" s="177">
        <v>0</v>
      </c>
      <c r="BQ144" s="177">
        <v>0</v>
      </c>
      <c r="BR144" s="177">
        <v>0</v>
      </c>
      <c r="BS144" s="177">
        <v>0</v>
      </c>
      <c r="BT144" s="177">
        <v>0</v>
      </c>
      <c r="BU144" s="177">
        <v>0</v>
      </c>
      <c r="BV144" s="177">
        <v>0</v>
      </c>
      <c r="BW144" s="177">
        <v>0</v>
      </c>
      <c r="BX144" s="177">
        <v>0</v>
      </c>
      <c r="BY144" s="177">
        <v>0</v>
      </c>
      <c r="BZ144" s="177">
        <v>0</v>
      </c>
      <c r="CA144" s="177">
        <v>0</v>
      </c>
      <c r="CB144" s="177">
        <v>0</v>
      </c>
      <c r="CC144" s="177">
        <v>0</v>
      </c>
      <c r="CD144" s="177">
        <v>0</v>
      </c>
      <c r="CE144" s="177">
        <v>0</v>
      </c>
      <c r="CF144" s="177">
        <v>0</v>
      </c>
      <c r="CG144" s="177">
        <v>0</v>
      </c>
      <c r="CH144" s="177">
        <v>0</v>
      </c>
      <c r="CI144" s="177">
        <v>0</v>
      </c>
      <c r="CJ144" s="177">
        <v>0</v>
      </c>
      <c r="CK144" s="177">
        <v>0</v>
      </c>
      <c r="CL144" s="177">
        <v>0</v>
      </c>
      <c r="CM144" s="177">
        <v>0</v>
      </c>
      <c r="CN144" s="177">
        <v>0</v>
      </c>
      <c r="CO144" s="177">
        <v>0</v>
      </c>
      <c r="CP144" s="177">
        <v>0</v>
      </c>
      <c r="CQ144" s="177">
        <v>0</v>
      </c>
      <c r="CR144" s="177">
        <v>0</v>
      </c>
      <c r="CS144" s="177">
        <v>0</v>
      </c>
      <c r="CT144" s="177">
        <v>0</v>
      </c>
      <c r="CU144" s="177">
        <v>0</v>
      </c>
      <c r="CV144" s="177">
        <v>0</v>
      </c>
      <c r="CW144" s="177">
        <v>0</v>
      </c>
      <c r="CX144" s="177">
        <v>0</v>
      </c>
      <c r="CY144" s="177">
        <v>0</v>
      </c>
      <c r="CZ144" s="177">
        <v>0</v>
      </c>
      <c r="DA144" s="177">
        <v>0</v>
      </c>
      <c r="DB144" s="177">
        <v>0</v>
      </c>
      <c r="DC144" s="177">
        <v>0</v>
      </c>
      <c r="DE144" s="24">
        <f t="shared" si="180"/>
        <v>0</v>
      </c>
      <c r="DF144" s="24">
        <f t="shared" si="50"/>
        <v>0</v>
      </c>
    </row>
    <row r="145" spans="1:110" ht="15" customHeight="1">
      <c r="A145" s="68">
        <v>119</v>
      </c>
      <c r="B145" s="160" t="str">
        <f>$B$142&amp;"3."</f>
        <v>L.2.3.</v>
      </c>
      <c r="C145" s="187"/>
      <c r="D145" s="175"/>
      <c r="E145" s="160"/>
      <c r="F145" s="171">
        <f>H145+NPV(SD,I145:INDEX(I145:DC145,PAL))</f>
        <v>0</v>
      </c>
      <c r="G145" s="171">
        <f>SUMIF($H$5:$DC$5,"&lt;="&amp;PAL,$H145:$DC145)</f>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c r="BC145" s="177">
        <v>0</v>
      </c>
      <c r="BD145" s="177">
        <v>0</v>
      </c>
      <c r="BE145" s="177">
        <v>0</v>
      </c>
      <c r="BF145" s="177">
        <v>0</v>
      </c>
      <c r="BG145" s="177">
        <v>0</v>
      </c>
      <c r="BH145" s="177">
        <v>0</v>
      </c>
      <c r="BI145" s="177">
        <v>0</v>
      </c>
      <c r="BJ145" s="177">
        <v>0</v>
      </c>
      <c r="BK145" s="177">
        <v>0</v>
      </c>
      <c r="BL145" s="177">
        <v>0</v>
      </c>
      <c r="BM145" s="177">
        <v>0</v>
      </c>
      <c r="BN145" s="177">
        <v>0</v>
      </c>
      <c r="BO145" s="177">
        <v>0</v>
      </c>
      <c r="BP145" s="177">
        <v>0</v>
      </c>
      <c r="BQ145" s="177">
        <v>0</v>
      </c>
      <c r="BR145" s="177">
        <v>0</v>
      </c>
      <c r="BS145" s="177">
        <v>0</v>
      </c>
      <c r="BT145" s="177">
        <v>0</v>
      </c>
      <c r="BU145" s="177">
        <v>0</v>
      </c>
      <c r="BV145" s="177">
        <v>0</v>
      </c>
      <c r="BW145" s="177">
        <v>0</v>
      </c>
      <c r="BX145" s="177">
        <v>0</v>
      </c>
      <c r="BY145" s="177">
        <v>0</v>
      </c>
      <c r="BZ145" s="177">
        <v>0</v>
      </c>
      <c r="CA145" s="177">
        <v>0</v>
      </c>
      <c r="CB145" s="177">
        <v>0</v>
      </c>
      <c r="CC145" s="177">
        <v>0</v>
      </c>
      <c r="CD145" s="177">
        <v>0</v>
      </c>
      <c r="CE145" s="177">
        <v>0</v>
      </c>
      <c r="CF145" s="177">
        <v>0</v>
      </c>
      <c r="CG145" s="177">
        <v>0</v>
      </c>
      <c r="CH145" s="177">
        <v>0</v>
      </c>
      <c r="CI145" s="177">
        <v>0</v>
      </c>
      <c r="CJ145" s="177">
        <v>0</v>
      </c>
      <c r="CK145" s="177">
        <v>0</v>
      </c>
      <c r="CL145" s="177">
        <v>0</v>
      </c>
      <c r="CM145" s="177">
        <v>0</v>
      </c>
      <c r="CN145" s="177">
        <v>0</v>
      </c>
      <c r="CO145" s="177">
        <v>0</v>
      </c>
      <c r="CP145" s="177">
        <v>0</v>
      </c>
      <c r="CQ145" s="177">
        <v>0</v>
      </c>
      <c r="CR145" s="177">
        <v>0</v>
      </c>
      <c r="CS145" s="177">
        <v>0</v>
      </c>
      <c r="CT145" s="177">
        <v>0</v>
      </c>
      <c r="CU145" s="177">
        <v>0</v>
      </c>
      <c r="CV145" s="177">
        <v>0</v>
      </c>
      <c r="CW145" s="177">
        <v>0</v>
      </c>
      <c r="CX145" s="177">
        <v>0</v>
      </c>
      <c r="CY145" s="177">
        <v>0</v>
      </c>
      <c r="CZ145" s="177">
        <v>0</v>
      </c>
      <c r="DA145" s="177">
        <v>0</v>
      </c>
      <c r="DB145" s="177">
        <v>0</v>
      </c>
      <c r="DC145" s="177">
        <v>0</v>
      </c>
      <c r="DE145" s="24">
        <f t="shared" si="180"/>
        <v>0</v>
      </c>
      <c r="DF145" s="24">
        <f t="shared" si="50"/>
        <v>0</v>
      </c>
    </row>
    <row r="146" spans="1:110" ht="17.399999999999999" customHeight="1">
      <c r="D146" s="1"/>
      <c r="F146" s="20"/>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110" ht="17.399999999999999" hidden="1" customHeight="1">
      <c r="D147" s="1"/>
      <c r="F147" s="20"/>
    </row>
  </sheetData>
  <sortState xmlns:xlrd2="http://schemas.microsoft.com/office/spreadsheetml/2017/richdata2" ref="C107:C117">
    <sortCondition ref="C107"/>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24:F126">
    <cfRule type="expression" dxfId="151" priority="1">
      <formula>AND($F124&lt;&gt;0,$E124="")</formula>
    </cfRule>
  </conditionalFormatting>
  <conditionalFormatting sqref="F7:F8">
    <cfRule type="containsBlanks" dxfId="150" priority="20">
      <formula>LEN(TRIM(F7))=0</formula>
    </cfRule>
  </conditionalFormatting>
  <conditionalFormatting sqref="F51">
    <cfRule type="containsBlanks" dxfId="149" priority="13">
      <formula>LEN(TRIM(F51))=0</formula>
    </cfRule>
  </conditionalFormatting>
  <conditionalFormatting sqref="F64">
    <cfRule type="containsBlanks" dxfId="148" priority="12">
      <formula>LEN(TRIM(F64))=0</formula>
    </cfRule>
  </conditionalFormatting>
  <conditionalFormatting sqref="F77">
    <cfRule type="containsBlanks" dxfId="147" priority="11">
      <formula>LEN(TRIM(F77))=0</formula>
    </cfRule>
  </conditionalFormatting>
  <conditionalFormatting sqref="F90">
    <cfRule type="containsBlanks" dxfId="146" priority="10">
      <formula>LEN(TRIM(F90))=0</formula>
    </cfRule>
  </conditionalFormatting>
  <conditionalFormatting sqref="F103:G104">
    <cfRule type="containsBlanks" dxfId="145" priority="9">
      <formula>LEN(TRIM(F103))=0</formula>
    </cfRule>
  </conditionalFormatting>
  <conditionalFormatting sqref="F115:G116">
    <cfRule type="containsBlanks" dxfId="144" priority="8">
      <formula>LEN(TRIM(F115))=0</formula>
    </cfRule>
  </conditionalFormatting>
  <conditionalFormatting sqref="F123:DC123">
    <cfRule type="containsBlanks" dxfId="143" priority="14">
      <formula>LEN(TRIM(F123))=0</formula>
    </cfRule>
  </conditionalFormatting>
  <conditionalFormatting sqref="H122:I122">
    <cfRule type="containsBlanks" dxfId="142" priority="16">
      <formula>LEN(TRIM(H122))=0</formula>
    </cfRule>
  </conditionalFormatting>
  <conditionalFormatting sqref="H135:AJ135 H136:DB136 H136:S141 DC136:DC141 T137:DB137 H138:DB141 H142:DC145">
    <cfRule type="containsBlanks" dxfId="141" priority="29">
      <formula>LEN(TRIM(H135))=0</formula>
    </cfRule>
  </conditionalFormatting>
  <conditionalFormatting sqref="H7:DC11 P12:DB15 DC12:DC22 H16:DB19 I20:DB20 H21:DB22 P21:P23 H23:N23 P23:DC23 N52:DB56 H52:P60 DC52:DC62 I57:DB60 H61:DB62 H63:DC64 H65:DB73 DC65:DC75 P74:DB75 H75:O76 P76:DC76 H110:DC110 F111:DC111">
    <cfRule type="containsBlanks" dxfId="140" priority="33">
      <formula>LEN(TRIM(F7))=0</formula>
    </cfRule>
  </conditionalFormatting>
  <conditionalFormatting sqref="H24:DC51">
    <cfRule type="containsBlanks" dxfId="139" priority="25">
      <formula>LEN(TRIM(H24))=0</formula>
    </cfRule>
  </conditionalFormatting>
  <conditionalFormatting sqref="H77:DC104">
    <cfRule type="containsBlanks" dxfId="138" priority="24">
      <formula>LEN(TRIM(H77))=0</formula>
    </cfRule>
  </conditionalFormatting>
  <conditionalFormatting sqref="H112:DC121">
    <cfRule type="containsBlanks" dxfId="137" priority="15">
      <formula>LEN(TRIM(H112))=0</formula>
    </cfRule>
  </conditionalFormatting>
  <conditionalFormatting sqref="H124:DC134">
    <cfRule type="containsBlanks" dxfId="136" priority="23">
      <formula>LEN(TRIM(H124))=0</formula>
    </cfRule>
  </conditionalFormatting>
  <conditionalFormatting sqref="I131:DC131">
    <cfRule type="containsBlanks" dxfId="135" priority="17">
      <formula>LEN(TRIM(I131))=0</formula>
    </cfRule>
  </conditionalFormatting>
  <conditionalFormatting sqref="J122:DC123">
    <cfRule type="containsBlanks" dxfId="134" priority="26">
      <formula>LEN(TRIM(J122))=0</formula>
    </cfRule>
  </conditionalFormatting>
  <conditionalFormatting sqref="P105:DC109">
    <cfRule type="containsBlanks" dxfId="133" priority="27">
      <formula>LEN(TRIM(P105))=0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103:C104" xr:uid="{831E1200-3BBE-4E54-A518-D2211842B4A8}"/>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43:C145" xr:uid="{00000000-0002-0000-0300-000004000000}">
      <formula1>Zalos</formula1>
    </dataValidation>
    <dataValidation type="list" allowBlank="1" showInputMessage="1" showErrorMessage="1" sqref="C135:C141" xr:uid="{00000000-0002-0000-0300-000005000000}">
      <formula1>Naudos</formula1>
    </dataValidation>
  </dataValidations>
  <pageMargins left="0.7" right="0.7" top="0.75" bottom="0.75" header="0.3" footer="0.3"/>
  <pageSetup paperSize="9" scale="13" fitToWidth="2" orientation="landscape" horizontalDpi="300" verticalDpi="300"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7620</xdr:colOff>
                    <xdr:row>9</xdr:row>
                    <xdr:rowOff>190500</xdr:rowOff>
                  </from>
                  <to>
                    <xdr:col>4</xdr:col>
                    <xdr:colOff>0</xdr:colOff>
                    <xdr:row>11</xdr:row>
                    <xdr:rowOff>7620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2</xdr:col>
                    <xdr:colOff>4572000</xdr:colOff>
                    <xdr:row>6</xdr:row>
                    <xdr:rowOff>22860</xdr:rowOff>
                  </from>
                  <to>
                    <xdr:col>4</xdr:col>
                    <xdr:colOff>0</xdr:colOff>
                    <xdr:row>7</xdr:row>
                    <xdr:rowOff>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22860</xdr:colOff>
                    <xdr:row>132</xdr:row>
                    <xdr:rowOff>7620</xdr:rowOff>
                  </from>
                  <to>
                    <xdr:col>4</xdr:col>
                    <xdr:colOff>7620</xdr:colOff>
                    <xdr:row>133</xdr:row>
                    <xdr:rowOff>22860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137160</xdr:colOff>
                    <xdr:row>4</xdr:row>
                    <xdr:rowOff>0</xdr:rowOff>
                  </from>
                  <to>
                    <xdr:col>4</xdr:col>
                    <xdr:colOff>403860</xdr:colOff>
                    <xdr:row>4</xdr:row>
                    <xdr:rowOff>175260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23</xdr:row>
                    <xdr:rowOff>22860</xdr:rowOff>
                  </from>
                  <to>
                    <xdr:col>0</xdr:col>
                    <xdr:colOff>213360</xdr:colOff>
                    <xdr:row>23</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36</xdr:row>
                    <xdr:rowOff>30480</xdr:rowOff>
                  </from>
                  <to>
                    <xdr:col>0</xdr:col>
                    <xdr:colOff>220980</xdr:colOff>
                    <xdr:row>36</xdr:row>
                    <xdr:rowOff>160020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50</xdr:row>
                    <xdr:rowOff>30480</xdr:rowOff>
                  </from>
                  <to>
                    <xdr:col>0</xdr:col>
                    <xdr:colOff>198120</xdr:colOff>
                    <xdr:row>50</xdr:row>
                    <xdr:rowOff>175260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63</xdr:row>
                    <xdr:rowOff>30480</xdr:rowOff>
                  </from>
                  <to>
                    <xdr:col>0</xdr:col>
                    <xdr:colOff>198120</xdr:colOff>
                    <xdr:row>63</xdr:row>
                    <xdr:rowOff>175260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76</xdr:row>
                    <xdr:rowOff>22860</xdr:rowOff>
                  </from>
                  <to>
                    <xdr:col>0</xdr:col>
                    <xdr:colOff>198120</xdr:colOff>
                    <xdr:row>76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89</xdr:row>
                    <xdr:rowOff>30480</xdr:rowOff>
                  </from>
                  <to>
                    <xdr:col>0</xdr:col>
                    <xdr:colOff>198120</xdr:colOff>
                    <xdr:row>89</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22860</xdr:rowOff>
                  </from>
                  <to>
                    <xdr:col>0</xdr:col>
                    <xdr:colOff>251460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49</xdr:row>
                    <xdr:rowOff>38100</xdr:rowOff>
                  </from>
                  <to>
                    <xdr:col>0</xdr:col>
                    <xdr:colOff>251460</xdr:colOff>
                    <xdr:row>49</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9_Click">
                <anchor moveWithCells="1" sizeWithCells="1">
                  <from>
                    <xdr:col>0</xdr:col>
                    <xdr:colOff>76200</xdr:colOff>
                    <xdr:row>102</xdr:row>
                    <xdr:rowOff>22860</xdr:rowOff>
                  </from>
                  <to>
                    <xdr:col>0</xdr:col>
                    <xdr:colOff>198120</xdr:colOff>
                    <xdr:row>102</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9_Click">
                <anchor moveWithCells="1" sizeWithCells="1">
                  <from>
                    <xdr:col>0</xdr:col>
                    <xdr:colOff>68580</xdr:colOff>
                    <xdr:row>114</xdr:row>
                    <xdr:rowOff>38100</xdr:rowOff>
                  </from>
                  <to>
                    <xdr:col>0</xdr:col>
                    <xdr:colOff>190500</xdr:colOff>
                    <xdr:row>114</xdr:row>
                    <xdr:rowOff>175260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22860</xdr:rowOff>
                  </from>
                  <to>
                    <xdr:col>4</xdr:col>
                    <xdr:colOff>0</xdr:colOff>
                    <xdr:row>9</xdr:row>
                    <xdr:rowOff>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7620</xdr:colOff>
                    <xdr:row>23</xdr:row>
                    <xdr:rowOff>7620</xdr:rowOff>
                  </from>
                  <to>
                    <xdr:col>4</xdr:col>
                    <xdr:colOff>0</xdr:colOff>
                    <xdr:row>24</xdr:row>
                    <xdr:rowOff>22860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7620</xdr:colOff>
                    <xdr:row>126</xdr:row>
                    <xdr:rowOff>7620</xdr:rowOff>
                  </from>
                  <to>
                    <xdr:col>4</xdr:col>
                    <xdr:colOff>7620</xdr:colOff>
                    <xdr:row>126</xdr:row>
                    <xdr:rowOff>175260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101</xdr:row>
                    <xdr:rowOff>190500</xdr:rowOff>
                  </from>
                  <to>
                    <xdr:col>4</xdr:col>
                    <xdr:colOff>0</xdr:colOff>
                    <xdr:row>103</xdr:row>
                    <xdr:rowOff>22860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114</xdr:row>
                    <xdr:rowOff>7620</xdr:rowOff>
                  </from>
                  <to>
                    <xdr:col>4</xdr:col>
                    <xdr:colOff>0</xdr:colOff>
                    <xdr:row>115</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E78:E89 E12:E23 E25:E36 E38:E49 E52:E63 E65:E76 E91:E102 E105:E110 E112:E114</xm:sqref>
        </x14:dataValidation>
        <x14:dataValidation type="list" allowBlank="1" showInputMessage="1" showErrorMessage="1" xr:uid="{00000000-0002-0000-0300-000007000000}">
          <x14:formula1>
            <xm:f>Data1!$L$2:$L$6</xm:f>
          </x14:formula1>
          <xm:sqref>E124:E126 E117:E122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47"/>
  <sheetViews>
    <sheetView workbookViewId="0"/>
  </sheetViews>
  <sheetFormatPr defaultColWidth="0" defaultRowHeight="17.399999999999999" customHeight="1" zeroHeight="1"/>
  <cols>
    <col min="1" max="1" width="3.6640625" style="44" customWidth="1"/>
    <col min="2" max="2" width="6.5546875" customWidth="1"/>
    <col min="3" max="3" width="66.6640625" style="1" customWidth="1"/>
    <col min="4" max="4" width="4.6640625" customWidth="1"/>
    <col min="5" max="5" width="8" customWidth="1"/>
    <col min="6" max="7" width="16.6640625" customWidth="1"/>
    <col min="8" max="36" width="13.6640625" customWidth="1"/>
    <col min="37" max="107" width="13.6640625" hidden="1" customWidth="1"/>
    <col min="108" max="108" width="9.109375" customWidth="1"/>
    <col min="109" max="111" width="9.109375" hidden="1" customWidth="1"/>
    <col min="112" max="112" width="13.6640625" hidden="1" customWidth="1"/>
    <col min="113" max="113" width="0" hidden="1" customWidth="1"/>
    <col min="114" max="16384" width="8.88671875" hidden="1"/>
  </cols>
  <sheetData>
    <row r="1" spans="1:113" ht="9" customHeight="1">
      <c r="DE1" s="24"/>
    </row>
    <row r="2" spans="1:113" ht="14.4">
      <c r="B2" s="6" t="s">
        <v>210</v>
      </c>
      <c r="C2" s="421"/>
      <c r="DE2" s="24"/>
    </row>
    <row r="3" spans="1:113" ht="14.4">
      <c r="B3" s="164" t="str">
        <f>IF(INDEX(A2_pav,1,1)=0,"",INDEX(A2_pav,1,1))</f>
        <v/>
      </c>
      <c r="C3" s="538"/>
      <c r="D3" s="165"/>
      <c r="E3" s="166"/>
      <c r="F3" s="84"/>
      <c r="G3" s="1"/>
      <c r="DE3" s="24"/>
    </row>
    <row r="4" spans="1:113" ht="14.4" customHeight="1">
      <c r="B4" s="71"/>
      <c r="C4" s="425"/>
      <c r="D4" s="3"/>
      <c r="E4" s="89"/>
      <c r="F4" s="332"/>
      <c r="G4" s="332"/>
      <c r="H4" s="332"/>
      <c r="I4" s="332"/>
      <c r="J4" s="332"/>
      <c r="K4" s="332"/>
      <c r="L4" s="332"/>
      <c r="M4" s="332"/>
      <c r="N4" s="332"/>
      <c r="O4" s="332"/>
      <c r="P4" s="332"/>
      <c r="DE4" s="24"/>
    </row>
    <row r="5" spans="1:113" ht="14.4">
      <c r="B5" s="6" t="s">
        <v>139</v>
      </c>
      <c r="C5" s="425"/>
      <c r="F5" s="754" t="s">
        <v>140</v>
      </c>
      <c r="G5" s="755"/>
      <c r="H5" s="167">
        <v>0</v>
      </c>
      <c r="I5" s="167">
        <v>1</v>
      </c>
      <c r="J5" s="167">
        <v>2</v>
      </c>
      <c r="K5" s="167">
        <v>3</v>
      </c>
      <c r="L5" s="167">
        <v>4</v>
      </c>
      <c r="M5" s="167">
        <v>5</v>
      </c>
      <c r="N5" s="167">
        <v>6</v>
      </c>
      <c r="O5" s="167">
        <v>7</v>
      </c>
      <c r="P5" s="167">
        <v>8</v>
      </c>
      <c r="Q5" s="167">
        <v>9</v>
      </c>
      <c r="R5" s="167">
        <v>10</v>
      </c>
      <c r="S5" s="167">
        <v>11</v>
      </c>
      <c r="T5" s="167">
        <v>12</v>
      </c>
      <c r="U5" s="167">
        <v>13</v>
      </c>
      <c r="V5" s="167">
        <v>14</v>
      </c>
      <c r="W5" s="167">
        <v>15</v>
      </c>
      <c r="X5" s="167">
        <v>16</v>
      </c>
      <c r="Y5" s="167">
        <v>17</v>
      </c>
      <c r="Z5" s="167">
        <v>18</v>
      </c>
      <c r="AA5" s="167">
        <v>19</v>
      </c>
      <c r="AB5" s="167">
        <v>20</v>
      </c>
      <c r="AC5" s="167">
        <v>21</v>
      </c>
      <c r="AD5" s="167">
        <v>22</v>
      </c>
      <c r="AE5" s="167">
        <v>23</v>
      </c>
      <c r="AF5" s="167">
        <v>24</v>
      </c>
      <c r="AG5" s="167">
        <v>25</v>
      </c>
      <c r="AH5" s="167">
        <v>26</v>
      </c>
      <c r="AI5" s="167">
        <v>27</v>
      </c>
      <c r="AJ5" s="167">
        <v>28</v>
      </c>
      <c r="AK5" s="167">
        <v>29</v>
      </c>
      <c r="AL5" s="167">
        <v>30</v>
      </c>
      <c r="AM5" s="167">
        <v>31</v>
      </c>
      <c r="AN5" s="167">
        <v>32</v>
      </c>
      <c r="AO5" s="167">
        <v>33</v>
      </c>
      <c r="AP5" s="167">
        <v>34</v>
      </c>
      <c r="AQ5" s="167">
        <v>35</v>
      </c>
      <c r="AR5" s="167">
        <v>36</v>
      </c>
      <c r="AS5" s="167">
        <v>37</v>
      </c>
      <c r="AT5" s="167">
        <v>38</v>
      </c>
      <c r="AU5" s="167">
        <v>39</v>
      </c>
      <c r="AV5" s="167">
        <v>40</v>
      </c>
      <c r="AW5" s="167">
        <v>41</v>
      </c>
      <c r="AX5" s="167">
        <v>42</v>
      </c>
      <c r="AY5" s="167">
        <v>43</v>
      </c>
      <c r="AZ5" s="167">
        <v>44</v>
      </c>
      <c r="BA5" s="167">
        <v>45</v>
      </c>
      <c r="BB5" s="167">
        <v>46</v>
      </c>
      <c r="BC5" s="167">
        <v>47</v>
      </c>
      <c r="BD5" s="167">
        <v>48</v>
      </c>
      <c r="BE5" s="167">
        <v>49</v>
      </c>
      <c r="BF5" s="167">
        <v>50</v>
      </c>
      <c r="BG5" s="167">
        <v>51</v>
      </c>
      <c r="BH5" s="167">
        <v>52</v>
      </c>
      <c r="BI5" s="167">
        <v>53</v>
      </c>
      <c r="BJ5" s="167">
        <v>54</v>
      </c>
      <c r="BK5" s="167">
        <v>55</v>
      </c>
      <c r="BL5" s="167">
        <v>56</v>
      </c>
      <c r="BM5" s="167">
        <v>57</v>
      </c>
      <c r="BN5" s="167">
        <v>58</v>
      </c>
      <c r="BO5" s="167">
        <v>59</v>
      </c>
      <c r="BP5" s="167">
        <v>60</v>
      </c>
      <c r="BQ5" s="167">
        <v>61</v>
      </c>
      <c r="BR5" s="167">
        <v>62</v>
      </c>
      <c r="BS5" s="167">
        <v>63</v>
      </c>
      <c r="BT5" s="167">
        <v>64</v>
      </c>
      <c r="BU5" s="167">
        <v>65</v>
      </c>
      <c r="BV5" s="167">
        <v>66</v>
      </c>
      <c r="BW5" s="167">
        <v>67</v>
      </c>
      <c r="BX5" s="167">
        <v>68</v>
      </c>
      <c r="BY5" s="167">
        <v>69</v>
      </c>
      <c r="BZ5" s="167">
        <v>70</v>
      </c>
      <c r="CA5" s="167">
        <v>71</v>
      </c>
      <c r="CB5" s="167">
        <v>72</v>
      </c>
      <c r="CC5" s="167">
        <v>73</v>
      </c>
      <c r="CD5" s="167">
        <v>74</v>
      </c>
      <c r="CE5" s="167">
        <v>75</v>
      </c>
      <c r="CF5" s="167">
        <v>76</v>
      </c>
      <c r="CG5" s="167">
        <v>77</v>
      </c>
      <c r="CH5" s="167">
        <v>78</v>
      </c>
      <c r="CI5" s="167">
        <v>79</v>
      </c>
      <c r="CJ5" s="167">
        <v>80</v>
      </c>
      <c r="CK5" s="167">
        <v>81</v>
      </c>
      <c r="CL5" s="167">
        <v>82</v>
      </c>
      <c r="CM5" s="167">
        <v>83</v>
      </c>
      <c r="CN5" s="167">
        <v>84</v>
      </c>
      <c r="CO5" s="167">
        <v>85</v>
      </c>
      <c r="CP5" s="167">
        <v>86</v>
      </c>
      <c r="CQ5" s="167">
        <v>87</v>
      </c>
      <c r="CR5" s="167">
        <v>88</v>
      </c>
      <c r="CS5" s="167">
        <v>89</v>
      </c>
      <c r="CT5" s="167">
        <v>90</v>
      </c>
      <c r="CU5" s="167">
        <v>91</v>
      </c>
      <c r="CV5" s="167">
        <v>92</v>
      </c>
      <c r="CW5" s="167">
        <v>93</v>
      </c>
      <c r="CX5" s="167">
        <v>94</v>
      </c>
      <c r="CY5" s="167">
        <v>95</v>
      </c>
      <c r="CZ5" s="167">
        <v>96</v>
      </c>
      <c r="DA5" s="167">
        <v>97</v>
      </c>
      <c r="DB5" s="167">
        <v>98</v>
      </c>
      <c r="DC5" s="167">
        <v>99</v>
      </c>
      <c r="DE5" s="24"/>
    </row>
    <row r="6" spans="1:113" s="12" customFormat="1" ht="32.25" customHeight="1">
      <c r="A6" s="82"/>
      <c r="B6" s="168" t="s">
        <v>141</v>
      </c>
      <c r="C6" s="539" t="s">
        <v>142</v>
      </c>
      <c r="D6" s="169"/>
      <c r="E6" s="169" t="s">
        <v>143</v>
      </c>
      <c r="F6" s="169" t="s">
        <v>144</v>
      </c>
      <c r="G6" s="168" t="s">
        <v>145</v>
      </c>
      <c r="H6" s="168" cm="1">
        <f t="array" aca="1" ref="H6" ca="1">Nuliniai</f>
        <v>2021</v>
      </c>
      <c r="I6" s="168">
        <f ca="1">$H$6+I5</f>
        <v>2022</v>
      </c>
      <c r="J6" s="168">
        <f t="shared" ref="J6:BU6" ca="1" si="0">$H$6+J5</f>
        <v>2023</v>
      </c>
      <c r="K6" s="168">
        <f t="shared" ca="1" si="0"/>
        <v>2024</v>
      </c>
      <c r="L6" s="168">
        <f t="shared" ca="1" si="0"/>
        <v>2025</v>
      </c>
      <c r="M6" s="168">
        <f t="shared" ca="1" si="0"/>
        <v>2026</v>
      </c>
      <c r="N6" s="168">
        <f t="shared" ca="1" si="0"/>
        <v>2027</v>
      </c>
      <c r="O6" s="168">
        <f t="shared" ca="1" si="0"/>
        <v>2028</v>
      </c>
      <c r="P6" s="168">
        <f t="shared" ca="1" si="0"/>
        <v>2029</v>
      </c>
      <c r="Q6" s="168">
        <f t="shared" ca="1" si="0"/>
        <v>2030</v>
      </c>
      <c r="R6" s="168">
        <f t="shared" ca="1" si="0"/>
        <v>2031</v>
      </c>
      <c r="S6" s="168">
        <f t="shared" ca="1" si="0"/>
        <v>2032</v>
      </c>
      <c r="T6" s="168">
        <f t="shared" ca="1" si="0"/>
        <v>2033</v>
      </c>
      <c r="U6" s="168">
        <f t="shared" ca="1" si="0"/>
        <v>2034</v>
      </c>
      <c r="V6" s="168">
        <f t="shared" ca="1" si="0"/>
        <v>2035</v>
      </c>
      <c r="W6" s="168">
        <f t="shared" ca="1" si="0"/>
        <v>2036</v>
      </c>
      <c r="X6" s="168">
        <f t="shared" ca="1" si="0"/>
        <v>2037</v>
      </c>
      <c r="Y6" s="168">
        <f t="shared" ca="1" si="0"/>
        <v>2038</v>
      </c>
      <c r="Z6" s="168">
        <f t="shared" ca="1" si="0"/>
        <v>2039</v>
      </c>
      <c r="AA6" s="168">
        <f t="shared" ca="1" si="0"/>
        <v>2040</v>
      </c>
      <c r="AB6" s="168">
        <f t="shared" ca="1" si="0"/>
        <v>2041</v>
      </c>
      <c r="AC6" s="168">
        <f t="shared" ca="1" si="0"/>
        <v>2042</v>
      </c>
      <c r="AD6" s="168">
        <f t="shared" ca="1" si="0"/>
        <v>2043</v>
      </c>
      <c r="AE6" s="168">
        <f t="shared" ca="1" si="0"/>
        <v>2044</v>
      </c>
      <c r="AF6" s="168">
        <f t="shared" ca="1" si="0"/>
        <v>2045</v>
      </c>
      <c r="AG6" s="168">
        <f t="shared" ca="1" si="0"/>
        <v>2046</v>
      </c>
      <c r="AH6" s="168">
        <f t="shared" ca="1" si="0"/>
        <v>2047</v>
      </c>
      <c r="AI6" s="168">
        <f t="shared" ca="1" si="0"/>
        <v>2048</v>
      </c>
      <c r="AJ6" s="168">
        <f t="shared" ca="1" si="0"/>
        <v>2049</v>
      </c>
      <c r="AK6" s="168">
        <f t="shared" ca="1" si="0"/>
        <v>2050</v>
      </c>
      <c r="AL6" s="168">
        <f t="shared" ca="1" si="0"/>
        <v>2051</v>
      </c>
      <c r="AM6" s="168">
        <f t="shared" ca="1" si="0"/>
        <v>2052</v>
      </c>
      <c r="AN6" s="168">
        <f t="shared" ca="1" si="0"/>
        <v>2053</v>
      </c>
      <c r="AO6" s="168">
        <f t="shared" ca="1" si="0"/>
        <v>2054</v>
      </c>
      <c r="AP6" s="168">
        <f t="shared" ca="1" si="0"/>
        <v>2055</v>
      </c>
      <c r="AQ6" s="168">
        <f t="shared" ca="1" si="0"/>
        <v>2056</v>
      </c>
      <c r="AR6" s="168">
        <f t="shared" ca="1" si="0"/>
        <v>2057</v>
      </c>
      <c r="AS6" s="168">
        <f t="shared" ca="1" si="0"/>
        <v>2058</v>
      </c>
      <c r="AT6" s="168">
        <f t="shared" ca="1" si="0"/>
        <v>2059</v>
      </c>
      <c r="AU6" s="168">
        <f t="shared" ca="1" si="0"/>
        <v>2060</v>
      </c>
      <c r="AV6" s="168">
        <f t="shared" ca="1" si="0"/>
        <v>2061</v>
      </c>
      <c r="AW6" s="168">
        <f t="shared" ca="1" si="0"/>
        <v>2062</v>
      </c>
      <c r="AX6" s="168">
        <f t="shared" ca="1" si="0"/>
        <v>2063</v>
      </c>
      <c r="AY6" s="168">
        <f t="shared" ca="1" si="0"/>
        <v>2064</v>
      </c>
      <c r="AZ6" s="168">
        <f t="shared" ca="1" si="0"/>
        <v>2065</v>
      </c>
      <c r="BA6" s="168">
        <f t="shared" ca="1" si="0"/>
        <v>2066</v>
      </c>
      <c r="BB6" s="168">
        <f t="shared" ca="1" si="0"/>
        <v>2067</v>
      </c>
      <c r="BC6" s="168">
        <f t="shared" ca="1" si="0"/>
        <v>2068</v>
      </c>
      <c r="BD6" s="168">
        <f t="shared" ca="1" si="0"/>
        <v>2069</v>
      </c>
      <c r="BE6" s="168">
        <f t="shared" ca="1" si="0"/>
        <v>2070</v>
      </c>
      <c r="BF6" s="168">
        <f t="shared" ca="1" si="0"/>
        <v>2071</v>
      </c>
      <c r="BG6" s="168">
        <f t="shared" ca="1" si="0"/>
        <v>2072</v>
      </c>
      <c r="BH6" s="168">
        <f t="shared" ca="1" si="0"/>
        <v>2073</v>
      </c>
      <c r="BI6" s="168">
        <f t="shared" ca="1" si="0"/>
        <v>2074</v>
      </c>
      <c r="BJ6" s="168">
        <f t="shared" ca="1" si="0"/>
        <v>2075</v>
      </c>
      <c r="BK6" s="168">
        <f t="shared" ca="1" si="0"/>
        <v>2076</v>
      </c>
      <c r="BL6" s="168">
        <f t="shared" ca="1" si="0"/>
        <v>2077</v>
      </c>
      <c r="BM6" s="168">
        <f t="shared" ca="1" si="0"/>
        <v>2078</v>
      </c>
      <c r="BN6" s="168">
        <f t="shared" ca="1" si="0"/>
        <v>2079</v>
      </c>
      <c r="BO6" s="168">
        <f t="shared" ca="1" si="0"/>
        <v>2080</v>
      </c>
      <c r="BP6" s="168">
        <f t="shared" ca="1" si="0"/>
        <v>2081</v>
      </c>
      <c r="BQ6" s="168">
        <f t="shared" ca="1" si="0"/>
        <v>2082</v>
      </c>
      <c r="BR6" s="168">
        <f t="shared" ca="1" si="0"/>
        <v>2083</v>
      </c>
      <c r="BS6" s="168">
        <f t="shared" ca="1" si="0"/>
        <v>2084</v>
      </c>
      <c r="BT6" s="168">
        <f t="shared" ca="1" si="0"/>
        <v>2085</v>
      </c>
      <c r="BU6" s="168">
        <f t="shared" ca="1" si="0"/>
        <v>2086</v>
      </c>
      <c r="BV6" s="168">
        <f t="shared" ref="BV6:DC6" ca="1" si="1">$H$6+BV5</f>
        <v>2087</v>
      </c>
      <c r="BW6" s="168">
        <f t="shared" ca="1" si="1"/>
        <v>2088</v>
      </c>
      <c r="BX6" s="168">
        <f t="shared" ca="1" si="1"/>
        <v>2089</v>
      </c>
      <c r="BY6" s="168">
        <f t="shared" ca="1" si="1"/>
        <v>2090</v>
      </c>
      <c r="BZ6" s="168">
        <f t="shared" ca="1" si="1"/>
        <v>2091</v>
      </c>
      <c r="CA6" s="168">
        <f t="shared" ca="1" si="1"/>
        <v>2092</v>
      </c>
      <c r="CB6" s="168">
        <f t="shared" ca="1" si="1"/>
        <v>2093</v>
      </c>
      <c r="CC6" s="168">
        <f t="shared" ca="1" si="1"/>
        <v>2094</v>
      </c>
      <c r="CD6" s="168">
        <f t="shared" ca="1" si="1"/>
        <v>2095</v>
      </c>
      <c r="CE6" s="168">
        <f t="shared" ca="1" si="1"/>
        <v>2096</v>
      </c>
      <c r="CF6" s="168">
        <f t="shared" ca="1" si="1"/>
        <v>2097</v>
      </c>
      <c r="CG6" s="168">
        <f t="shared" ca="1" si="1"/>
        <v>2098</v>
      </c>
      <c r="CH6" s="168">
        <f t="shared" ca="1" si="1"/>
        <v>2099</v>
      </c>
      <c r="CI6" s="168">
        <f t="shared" ca="1" si="1"/>
        <v>2100</v>
      </c>
      <c r="CJ6" s="168">
        <f t="shared" ca="1" si="1"/>
        <v>2101</v>
      </c>
      <c r="CK6" s="168">
        <f t="shared" ca="1" si="1"/>
        <v>2102</v>
      </c>
      <c r="CL6" s="168">
        <f t="shared" ca="1" si="1"/>
        <v>2103</v>
      </c>
      <c r="CM6" s="168">
        <f t="shared" ca="1" si="1"/>
        <v>2104</v>
      </c>
      <c r="CN6" s="168">
        <f t="shared" ca="1" si="1"/>
        <v>2105</v>
      </c>
      <c r="CO6" s="168">
        <f t="shared" ca="1" si="1"/>
        <v>2106</v>
      </c>
      <c r="CP6" s="168">
        <f t="shared" ca="1" si="1"/>
        <v>2107</v>
      </c>
      <c r="CQ6" s="168">
        <f t="shared" ca="1" si="1"/>
        <v>2108</v>
      </c>
      <c r="CR6" s="168">
        <f t="shared" ca="1" si="1"/>
        <v>2109</v>
      </c>
      <c r="CS6" s="168">
        <f t="shared" ca="1" si="1"/>
        <v>2110</v>
      </c>
      <c r="CT6" s="168">
        <f t="shared" ca="1" si="1"/>
        <v>2111</v>
      </c>
      <c r="CU6" s="168">
        <f t="shared" ca="1" si="1"/>
        <v>2112</v>
      </c>
      <c r="CV6" s="168">
        <f t="shared" ca="1" si="1"/>
        <v>2113</v>
      </c>
      <c r="CW6" s="168">
        <f t="shared" ca="1" si="1"/>
        <v>2114</v>
      </c>
      <c r="CX6" s="168">
        <f t="shared" ca="1" si="1"/>
        <v>2115</v>
      </c>
      <c r="CY6" s="168">
        <f t="shared" ca="1" si="1"/>
        <v>2116</v>
      </c>
      <c r="CZ6" s="168">
        <f t="shared" ca="1" si="1"/>
        <v>2117</v>
      </c>
      <c r="DA6" s="168">
        <f t="shared" ca="1" si="1"/>
        <v>2118</v>
      </c>
      <c r="DB6" s="168">
        <f t="shared" ca="1" si="1"/>
        <v>2119</v>
      </c>
      <c r="DC6" s="168">
        <f t="shared" ca="1" si="1"/>
        <v>2120</v>
      </c>
      <c r="DE6" s="25">
        <f>SUM(DE7:DE133)</f>
        <v>0</v>
      </c>
      <c r="DF6" s="25">
        <f>SUM(DF7:DF133)</f>
        <v>0</v>
      </c>
      <c r="DG6" s="12" t="s">
        <v>146</v>
      </c>
      <c r="DH6" s="12" t="s">
        <v>147</v>
      </c>
      <c r="DI6" s="12" t="s">
        <v>548</v>
      </c>
    </row>
    <row r="7" spans="1:113" ht="15" customHeight="1">
      <c r="B7" s="160" t="s">
        <v>148</v>
      </c>
      <c r="C7" s="540" t="s">
        <v>149</v>
      </c>
      <c r="D7" s="160"/>
      <c r="E7" s="160"/>
      <c r="F7" s="171">
        <f>F8+F9+F103-F115-F127</f>
        <v>0</v>
      </c>
      <c r="G7" s="171">
        <f>SUMIF($H$5:$DC$5,"&lt;="&amp;PAL,$H7:$DC7)</f>
        <v>0</v>
      </c>
      <c r="H7" s="171">
        <f t="shared" ref="H7:BS7" si="2">H8+H9+H103-H115-H127</f>
        <v>0</v>
      </c>
      <c r="I7" s="171">
        <f t="shared" si="2"/>
        <v>0</v>
      </c>
      <c r="J7" s="171">
        <f t="shared" si="2"/>
        <v>0</v>
      </c>
      <c r="K7" s="171">
        <f t="shared" si="2"/>
        <v>0</v>
      </c>
      <c r="L7" s="171">
        <f t="shared" si="2"/>
        <v>0</v>
      </c>
      <c r="M7" s="171">
        <f t="shared" si="2"/>
        <v>0</v>
      </c>
      <c r="N7" s="171">
        <f t="shared" si="2"/>
        <v>0</v>
      </c>
      <c r="O7" s="171">
        <f t="shared" si="2"/>
        <v>0</v>
      </c>
      <c r="P7" s="171">
        <f t="shared" si="2"/>
        <v>0</v>
      </c>
      <c r="Q7" s="171">
        <f t="shared" si="2"/>
        <v>0</v>
      </c>
      <c r="R7" s="171">
        <f t="shared" si="2"/>
        <v>0</v>
      </c>
      <c r="S7" s="171">
        <f t="shared" si="2"/>
        <v>0</v>
      </c>
      <c r="T7" s="171">
        <f t="shared" si="2"/>
        <v>0</v>
      </c>
      <c r="U7" s="171">
        <f t="shared" si="2"/>
        <v>0</v>
      </c>
      <c r="V7" s="171">
        <f t="shared" si="2"/>
        <v>0</v>
      </c>
      <c r="W7" s="171">
        <f t="shared" si="2"/>
        <v>0</v>
      </c>
      <c r="X7" s="171">
        <f t="shared" si="2"/>
        <v>0</v>
      </c>
      <c r="Y7" s="171">
        <f t="shared" si="2"/>
        <v>0</v>
      </c>
      <c r="Z7" s="171">
        <f t="shared" si="2"/>
        <v>0</v>
      </c>
      <c r="AA7" s="171">
        <f t="shared" si="2"/>
        <v>0</v>
      </c>
      <c r="AB7" s="171">
        <f t="shared" si="2"/>
        <v>0</v>
      </c>
      <c r="AC7" s="171">
        <f t="shared" si="2"/>
        <v>0</v>
      </c>
      <c r="AD7" s="171">
        <f t="shared" si="2"/>
        <v>0</v>
      </c>
      <c r="AE7" s="171">
        <f t="shared" si="2"/>
        <v>0</v>
      </c>
      <c r="AF7" s="171">
        <f t="shared" si="2"/>
        <v>0</v>
      </c>
      <c r="AG7" s="171">
        <f t="shared" si="2"/>
        <v>0</v>
      </c>
      <c r="AH7" s="171">
        <f t="shared" si="2"/>
        <v>0</v>
      </c>
      <c r="AI7" s="171">
        <f t="shared" si="2"/>
        <v>0</v>
      </c>
      <c r="AJ7" s="171">
        <f t="shared" si="2"/>
        <v>0</v>
      </c>
      <c r="AK7" s="171">
        <f t="shared" si="2"/>
        <v>0</v>
      </c>
      <c r="AL7" s="171">
        <f t="shared" si="2"/>
        <v>0</v>
      </c>
      <c r="AM7" s="171">
        <f t="shared" si="2"/>
        <v>0</v>
      </c>
      <c r="AN7" s="171">
        <f t="shared" si="2"/>
        <v>0</v>
      </c>
      <c r="AO7" s="171">
        <f t="shared" si="2"/>
        <v>0</v>
      </c>
      <c r="AP7" s="171">
        <f t="shared" si="2"/>
        <v>0</v>
      </c>
      <c r="AQ7" s="171">
        <f t="shared" si="2"/>
        <v>0</v>
      </c>
      <c r="AR7" s="171">
        <f t="shared" si="2"/>
        <v>0</v>
      </c>
      <c r="AS7" s="171">
        <f t="shared" si="2"/>
        <v>0</v>
      </c>
      <c r="AT7" s="171">
        <f t="shared" si="2"/>
        <v>0</v>
      </c>
      <c r="AU7" s="171">
        <f t="shared" si="2"/>
        <v>0</v>
      </c>
      <c r="AV7" s="171">
        <f t="shared" si="2"/>
        <v>0</v>
      </c>
      <c r="AW7" s="171">
        <f t="shared" si="2"/>
        <v>0</v>
      </c>
      <c r="AX7" s="171">
        <f t="shared" si="2"/>
        <v>0</v>
      </c>
      <c r="AY7" s="171">
        <f t="shared" si="2"/>
        <v>0</v>
      </c>
      <c r="AZ7" s="171">
        <f t="shared" si="2"/>
        <v>0</v>
      </c>
      <c r="BA7" s="171">
        <f t="shared" si="2"/>
        <v>0</v>
      </c>
      <c r="BB7" s="171">
        <f t="shared" si="2"/>
        <v>0</v>
      </c>
      <c r="BC7" s="171">
        <f t="shared" si="2"/>
        <v>0</v>
      </c>
      <c r="BD7" s="171">
        <f t="shared" si="2"/>
        <v>0</v>
      </c>
      <c r="BE7" s="171">
        <f t="shared" si="2"/>
        <v>0</v>
      </c>
      <c r="BF7" s="171">
        <f t="shared" si="2"/>
        <v>0</v>
      </c>
      <c r="BG7" s="171">
        <f t="shared" si="2"/>
        <v>0</v>
      </c>
      <c r="BH7" s="171">
        <f t="shared" si="2"/>
        <v>0</v>
      </c>
      <c r="BI7" s="171">
        <f t="shared" si="2"/>
        <v>0</v>
      </c>
      <c r="BJ7" s="171">
        <f t="shared" si="2"/>
        <v>0</v>
      </c>
      <c r="BK7" s="171">
        <f t="shared" si="2"/>
        <v>0</v>
      </c>
      <c r="BL7" s="171">
        <f t="shared" si="2"/>
        <v>0</v>
      </c>
      <c r="BM7" s="171">
        <f t="shared" si="2"/>
        <v>0</v>
      </c>
      <c r="BN7" s="171">
        <f t="shared" si="2"/>
        <v>0</v>
      </c>
      <c r="BO7" s="171">
        <f t="shared" si="2"/>
        <v>0</v>
      </c>
      <c r="BP7" s="171">
        <f t="shared" si="2"/>
        <v>0</v>
      </c>
      <c r="BQ7" s="171">
        <f t="shared" si="2"/>
        <v>0</v>
      </c>
      <c r="BR7" s="171">
        <f t="shared" si="2"/>
        <v>0</v>
      </c>
      <c r="BS7" s="171">
        <f t="shared" si="2"/>
        <v>0</v>
      </c>
      <c r="BT7" s="171">
        <f t="shared" ref="BT7:DC7" si="3">BT8+BT9+BT103-BT115-BT127</f>
        <v>0</v>
      </c>
      <c r="BU7" s="171">
        <f t="shared" si="3"/>
        <v>0</v>
      </c>
      <c r="BV7" s="171">
        <f t="shared" si="3"/>
        <v>0</v>
      </c>
      <c r="BW7" s="171">
        <f t="shared" si="3"/>
        <v>0</v>
      </c>
      <c r="BX7" s="171">
        <f t="shared" si="3"/>
        <v>0</v>
      </c>
      <c r="BY7" s="171">
        <f t="shared" si="3"/>
        <v>0</v>
      </c>
      <c r="BZ7" s="171">
        <f t="shared" si="3"/>
        <v>0</v>
      </c>
      <c r="CA7" s="171">
        <f t="shared" si="3"/>
        <v>0</v>
      </c>
      <c r="CB7" s="171">
        <f t="shared" si="3"/>
        <v>0</v>
      </c>
      <c r="CC7" s="171">
        <f t="shared" si="3"/>
        <v>0</v>
      </c>
      <c r="CD7" s="171">
        <f t="shared" si="3"/>
        <v>0</v>
      </c>
      <c r="CE7" s="171">
        <f t="shared" si="3"/>
        <v>0</v>
      </c>
      <c r="CF7" s="171">
        <f t="shared" si="3"/>
        <v>0</v>
      </c>
      <c r="CG7" s="171">
        <f t="shared" si="3"/>
        <v>0</v>
      </c>
      <c r="CH7" s="171">
        <f t="shared" si="3"/>
        <v>0</v>
      </c>
      <c r="CI7" s="171">
        <f t="shared" si="3"/>
        <v>0</v>
      </c>
      <c r="CJ7" s="171">
        <f t="shared" si="3"/>
        <v>0</v>
      </c>
      <c r="CK7" s="171">
        <f t="shared" si="3"/>
        <v>0</v>
      </c>
      <c r="CL7" s="171">
        <f t="shared" si="3"/>
        <v>0</v>
      </c>
      <c r="CM7" s="171">
        <f t="shared" si="3"/>
        <v>0</v>
      </c>
      <c r="CN7" s="171">
        <f t="shared" si="3"/>
        <v>0</v>
      </c>
      <c r="CO7" s="171">
        <f t="shared" si="3"/>
        <v>0</v>
      </c>
      <c r="CP7" s="171">
        <f t="shared" si="3"/>
        <v>0</v>
      </c>
      <c r="CQ7" s="171">
        <f t="shared" si="3"/>
        <v>0</v>
      </c>
      <c r="CR7" s="171">
        <f t="shared" si="3"/>
        <v>0</v>
      </c>
      <c r="CS7" s="171">
        <f t="shared" si="3"/>
        <v>0</v>
      </c>
      <c r="CT7" s="171">
        <f t="shared" si="3"/>
        <v>0</v>
      </c>
      <c r="CU7" s="171">
        <f t="shared" si="3"/>
        <v>0</v>
      </c>
      <c r="CV7" s="171">
        <f t="shared" si="3"/>
        <v>0</v>
      </c>
      <c r="CW7" s="171">
        <f t="shared" si="3"/>
        <v>0</v>
      </c>
      <c r="CX7" s="171">
        <f t="shared" si="3"/>
        <v>0</v>
      </c>
      <c r="CY7" s="171">
        <f t="shared" si="3"/>
        <v>0</v>
      </c>
      <c r="CZ7" s="171">
        <f t="shared" si="3"/>
        <v>0</v>
      </c>
      <c r="DA7" s="171">
        <f t="shared" si="3"/>
        <v>0</v>
      </c>
      <c r="DB7" s="171">
        <f t="shared" si="3"/>
        <v>0</v>
      </c>
      <c r="DC7" s="171">
        <f t="shared" si="3"/>
        <v>0</v>
      </c>
      <c r="DE7" s="24"/>
      <c r="DF7" s="24">
        <f>COUNTIF($H7:$DC7,"&lt;&gt;0")</f>
        <v>0</v>
      </c>
    </row>
    <row r="8" spans="1:113" ht="15" customHeight="1">
      <c r="B8" s="160" t="s">
        <v>150</v>
      </c>
      <c r="C8" s="540" t="s">
        <v>151</v>
      </c>
      <c r="D8" s="170"/>
      <c r="E8" s="172"/>
      <c r="F8" s="173">
        <f>SUM(F21:F22,F34:F35,F47:F48,F61:F62,F74:F75,F87:F88,F100:F101)</f>
        <v>0</v>
      </c>
      <c r="G8" s="171">
        <f>SUMIF($H$5:$DC$5,"&lt;="&amp;PAL,$H8:$DC8)</f>
        <v>0</v>
      </c>
      <c r="H8" s="173">
        <f>SUM(H21:H22,H34:H35,H47:H48,H61:H62,H74:H75,H87:H88,H100:H101)</f>
        <v>0</v>
      </c>
      <c r="I8" s="173">
        <f t="shared" ref="I8:BT8" si="4">SUM(I21:I22,I34:I35,I47:I48,I61:I62,I74:I75,I87:I88,I100:I101)</f>
        <v>0</v>
      </c>
      <c r="J8" s="173">
        <f t="shared" si="4"/>
        <v>0</v>
      </c>
      <c r="K8" s="173">
        <f t="shared" si="4"/>
        <v>0</v>
      </c>
      <c r="L8" s="173">
        <f t="shared" si="4"/>
        <v>0</v>
      </c>
      <c r="M8" s="173">
        <f t="shared" si="4"/>
        <v>0</v>
      </c>
      <c r="N8" s="173">
        <f t="shared" si="4"/>
        <v>0</v>
      </c>
      <c r="O8" s="173">
        <f t="shared" si="4"/>
        <v>0</v>
      </c>
      <c r="P8" s="173">
        <f t="shared" si="4"/>
        <v>0</v>
      </c>
      <c r="Q8" s="173">
        <f t="shared" si="4"/>
        <v>0</v>
      </c>
      <c r="R8" s="173">
        <f t="shared" si="4"/>
        <v>0</v>
      </c>
      <c r="S8" s="173">
        <f t="shared" si="4"/>
        <v>0</v>
      </c>
      <c r="T8" s="173">
        <f t="shared" si="4"/>
        <v>0</v>
      </c>
      <c r="U8" s="173">
        <f t="shared" si="4"/>
        <v>0</v>
      </c>
      <c r="V8" s="173">
        <f t="shared" si="4"/>
        <v>0</v>
      </c>
      <c r="W8" s="173">
        <f t="shared" si="4"/>
        <v>0</v>
      </c>
      <c r="X8" s="173">
        <f t="shared" si="4"/>
        <v>0</v>
      </c>
      <c r="Y8" s="173">
        <f t="shared" si="4"/>
        <v>0</v>
      </c>
      <c r="Z8" s="173">
        <f t="shared" si="4"/>
        <v>0</v>
      </c>
      <c r="AA8" s="173">
        <f t="shared" si="4"/>
        <v>0</v>
      </c>
      <c r="AB8" s="173">
        <f t="shared" si="4"/>
        <v>0</v>
      </c>
      <c r="AC8" s="173">
        <f t="shared" si="4"/>
        <v>0</v>
      </c>
      <c r="AD8" s="173">
        <f t="shared" si="4"/>
        <v>0</v>
      </c>
      <c r="AE8" s="173">
        <f t="shared" si="4"/>
        <v>0</v>
      </c>
      <c r="AF8" s="173">
        <f t="shared" si="4"/>
        <v>0</v>
      </c>
      <c r="AG8" s="173">
        <f t="shared" si="4"/>
        <v>0</v>
      </c>
      <c r="AH8" s="173">
        <f t="shared" si="4"/>
        <v>0</v>
      </c>
      <c r="AI8" s="173">
        <f t="shared" si="4"/>
        <v>0</v>
      </c>
      <c r="AJ8" s="173">
        <f t="shared" si="4"/>
        <v>0</v>
      </c>
      <c r="AK8" s="173">
        <f t="shared" si="4"/>
        <v>0</v>
      </c>
      <c r="AL8" s="173">
        <f t="shared" si="4"/>
        <v>0</v>
      </c>
      <c r="AM8" s="173">
        <f t="shared" si="4"/>
        <v>0</v>
      </c>
      <c r="AN8" s="173">
        <f t="shared" si="4"/>
        <v>0</v>
      </c>
      <c r="AO8" s="173">
        <f t="shared" si="4"/>
        <v>0</v>
      </c>
      <c r="AP8" s="173">
        <f t="shared" si="4"/>
        <v>0</v>
      </c>
      <c r="AQ8" s="173">
        <f t="shared" si="4"/>
        <v>0</v>
      </c>
      <c r="AR8" s="173">
        <f t="shared" si="4"/>
        <v>0</v>
      </c>
      <c r="AS8" s="173">
        <f t="shared" si="4"/>
        <v>0</v>
      </c>
      <c r="AT8" s="173">
        <f t="shared" si="4"/>
        <v>0</v>
      </c>
      <c r="AU8" s="173">
        <f t="shared" si="4"/>
        <v>0</v>
      </c>
      <c r="AV8" s="173">
        <f t="shared" si="4"/>
        <v>0</v>
      </c>
      <c r="AW8" s="173">
        <f t="shared" si="4"/>
        <v>0</v>
      </c>
      <c r="AX8" s="173">
        <f t="shared" si="4"/>
        <v>0</v>
      </c>
      <c r="AY8" s="173">
        <f t="shared" si="4"/>
        <v>0</v>
      </c>
      <c r="AZ8" s="173">
        <f t="shared" si="4"/>
        <v>0</v>
      </c>
      <c r="BA8" s="173">
        <f t="shared" si="4"/>
        <v>0</v>
      </c>
      <c r="BB8" s="173">
        <f t="shared" si="4"/>
        <v>0</v>
      </c>
      <c r="BC8" s="173">
        <f t="shared" si="4"/>
        <v>0</v>
      </c>
      <c r="BD8" s="173">
        <f t="shared" si="4"/>
        <v>0</v>
      </c>
      <c r="BE8" s="173">
        <f t="shared" si="4"/>
        <v>0</v>
      </c>
      <c r="BF8" s="173">
        <f t="shared" si="4"/>
        <v>0</v>
      </c>
      <c r="BG8" s="173">
        <f t="shared" si="4"/>
        <v>0</v>
      </c>
      <c r="BH8" s="173">
        <f t="shared" si="4"/>
        <v>0</v>
      </c>
      <c r="BI8" s="173">
        <f t="shared" si="4"/>
        <v>0</v>
      </c>
      <c r="BJ8" s="173">
        <f t="shared" si="4"/>
        <v>0</v>
      </c>
      <c r="BK8" s="173">
        <f t="shared" si="4"/>
        <v>0</v>
      </c>
      <c r="BL8" s="173">
        <f t="shared" si="4"/>
        <v>0</v>
      </c>
      <c r="BM8" s="173">
        <f t="shared" si="4"/>
        <v>0</v>
      </c>
      <c r="BN8" s="173">
        <f t="shared" si="4"/>
        <v>0</v>
      </c>
      <c r="BO8" s="173">
        <f t="shared" si="4"/>
        <v>0</v>
      </c>
      <c r="BP8" s="173">
        <f t="shared" si="4"/>
        <v>0</v>
      </c>
      <c r="BQ8" s="173">
        <f t="shared" si="4"/>
        <v>0</v>
      </c>
      <c r="BR8" s="173">
        <f t="shared" si="4"/>
        <v>0</v>
      </c>
      <c r="BS8" s="173">
        <f t="shared" si="4"/>
        <v>0</v>
      </c>
      <c r="BT8" s="173">
        <f t="shared" si="4"/>
        <v>0</v>
      </c>
      <c r="BU8" s="173">
        <f t="shared" ref="BU8:DB8" si="5">SUM(BU21:BU22,BU34:BU35,BU47:BU48,BU61:BU62,BU74:BU75,BU87:BU88,BU100:BU101)</f>
        <v>0</v>
      </c>
      <c r="BV8" s="173">
        <f t="shared" si="5"/>
        <v>0</v>
      </c>
      <c r="BW8" s="173">
        <f t="shared" si="5"/>
        <v>0</v>
      </c>
      <c r="BX8" s="173">
        <f t="shared" si="5"/>
        <v>0</v>
      </c>
      <c r="BY8" s="173">
        <f t="shared" si="5"/>
        <v>0</v>
      </c>
      <c r="BZ8" s="173">
        <f t="shared" si="5"/>
        <v>0</v>
      </c>
      <c r="CA8" s="173">
        <f t="shared" si="5"/>
        <v>0</v>
      </c>
      <c r="CB8" s="173">
        <f t="shared" si="5"/>
        <v>0</v>
      </c>
      <c r="CC8" s="173">
        <f t="shared" si="5"/>
        <v>0</v>
      </c>
      <c r="CD8" s="173">
        <f t="shared" si="5"/>
        <v>0</v>
      </c>
      <c r="CE8" s="173">
        <f t="shared" si="5"/>
        <v>0</v>
      </c>
      <c r="CF8" s="173">
        <f t="shared" si="5"/>
        <v>0</v>
      </c>
      <c r="CG8" s="173">
        <f t="shared" si="5"/>
        <v>0</v>
      </c>
      <c r="CH8" s="173">
        <f t="shared" si="5"/>
        <v>0</v>
      </c>
      <c r="CI8" s="173">
        <f t="shared" si="5"/>
        <v>0</v>
      </c>
      <c r="CJ8" s="173">
        <f t="shared" si="5"/>
        <v>0</v>
      </c>
      <c r="CK8" s="173">
        <f t="shared" si="5"/>
        <v>0</v>
      </c>
      <c r="CL8" s="173">
        <f t="shared" si="5"/>
        <v>0</v>
      </c>
      <c r="CM8" s="173">
        <f t="shared" si="5"/>
        <v>0</v>
      </c>
      <c r="CN8" s="173">
        <f t="shared" si="5"/>
        <v>0</v>
      </c>
      <c r="CO8" s="173">
        <f t="shared" si="5"/>
        <v>0</v>
      </c>
      <c r="CP8" s="173">
        <f t="shared" si="5"/>
        <v>0</v>
      </c>
      <c r="CQ8" s="173">
        <f t="shared" si="5"/>
        <v>0</v>
      </c>
      <c r="CR8" s="173">
        <f t="shared" si="5"/>
        <v>0</v>
      </c>
      <c r="CS8" s="173">
        <f t="shared" si="5"/>
        <v>0</v>
      </c>
      <c r="CT8" s="173">
        <f t="shared" si="5"/>
        <v>0</v>
      </c>
      <c r="CU8" s="173">
        <f t="shared" si="5"/>
        <v>0</v>
      </c>
      <c r="CV8" s="173">
        <f t="shared" si="5"/>
        <v>0</v>
      </c>
      <c r="CW8" s="173">
        <f t="shared" si="5"/>
        <v>0</v>
      </c>
      <c r="CX8" s="173">
        <f t="shared" si="5"/>
        <v>0</v>
      </c>
      <c r="CY8" s="173">
        <f t="shared" si="5"/>
        <v>0</v>
      </c>
      <c r="CZ8" s="173">
        <f t="shared" si="5"/>
        <v>0</v>
      </c>
      <c r="DA8" s="173">
        <f t="shared" si="5"/>
        <v>0</v>
      </c>
      <c r="DB8" s="173">
        <f t="shared" si="5"/>
        <v>0</v>
      </c>
      <c r="DC8" s="173">
        <f>SUM(DC21:DC22,DC34:DC35,DC47:DC48,DC61:DC62,DC74:DC75,DC87:DC88,DC100:DC101)</f>
        <v>0</v>
      </c>
      <c r="DE8" s="24"/>
      <c r="DF8" s="24">
        <f t="shared" ref="DF8:DF11" si="6">COUNTIF($H8:$DC8,"&lt;&gt;0")</f>
        <v>0</v>
      </c>
    </row>
    <row r="9" spans="1:113" ht="15" customHeight="1">
      <c r="B9" s="138" t="s">
        <v>152</v>
      </c>
      <c r="C9" s="541" t="s">
        <v>153</v>
      </c>
      <c r="D9" s="140"/>
      <c r="E9" s="140"/>
      <c r="F9" s="141">
        <f>F10+F50+F90-F8</f>
        <v>0</v>
      </c>
      <c r="G9" s="171">
        <f>SUMIF($H$5:$DC$5,"&lt;="&amp;PAL,$H9:$DC9)</f>
        <v>0</v>
      </c>
      <c r="H9" s="141">
        <f>H10+H50+H90-H8</f>
        <v>0</v>
      </c>
      <c r="I9" s="141">
        <f t="shared" ref="I9:BT9" si="7">I10+I50+I90-I8</f>
        <v>0</v>
      </c>
      <c r="J9" s="141">
        <f t="shared" si="7"/>
        <v>0</v>
      </c>
      <c r="K9" s="141">
        <f t="shared" si="7"/>
        <v>0</v>
      </c>
      <c r="L9" s="141">
        <f t="shared" si="7"/>
        <v>0</v>
      </c>
      <c r="M9" s="141">
        <f t="shared" si="7"/>
        <v>0</v>
      </c>
      <c r="N9" s="141">
        <f t="shared" si="7"/>
        <v>0</v>
      </c>
      <c r="O9" s="141">
        <f t="shared" si="7"/>
        <v>0</v>
      </c>
      <c r="P9" s="141">
        <f t="shared" si="7"/>
        <v>0</v>
      </c>
      <c r="Q9" s="141">
        <f t="shared" si="7"/>
        <v>0</v>
      </c>
      <c r="R9" s="141">
        <f t="shared" si="7"/>
        <v>0</v>
      </c>
      <c r="S9" s="141">
        <f t="shared" si="7"/>
        <v>0</v>
      </c>
      <c r="T9" s="141">
        <f t="shared" si="7"/>
        <v>0</v>
      </c>
      <c r="U9" s="141">
        <f t="shared" si="7"/>
        <v>0</v>
      </c>
      <c r="V9" s="141">
        <f t="shared" si="7"/>
        <v>0</v>
      </c>
      <c r="W9" s="141">
        <f t="shared" si="7"/>
        <v>0</v>
      </c>
      <c r="X9" s="141">
        <f t="shared" si="7"/>
        <v>0</v>
      </c>
      <c r="Y9" s="141">
        <f t="shared" si="7"/>
        <v>0</v>
      </c>
      <c r="Z9" s="141">
        <f t="shared" si="7"/>
        <v>0</v>
      </c>
      <c r="AA9" s="141">
        <f t="shared" si="7"/>
        <v>0</v>
      </c>
      <c r="AB9" s="141">
        <f t="shared" si="7"/>
        <v>0</v>
      </c>
      <c r="AC9" s="141">
        <f t="shared" si="7"/>
        <v>0</v>
      </c>
      <c r="AD9" s="141">
        <f t="shared" si="7"/>
        <v>0</v>
      </c>
      <c r="AE9" s="141">
        <f t="shared" si="7"/>
        <v>0</v>
      </c>
      <c r="AF9" s="141">
        <f t="shared" si="7"/>
        <v>0</v>
      </c>
      <c r="AG9" s="141">
        <f t="shared" si="7"/>
        <v>0</v>
      </c>
      <c r="AH9" s="141">
        <f t="shared" si="7"/>
        <v>0</v>
      </c>
      <c r="AI9" s="141">
        <f t="shared" si="7"/>
        <v>0</v>
      </c>
      <c r="AJ9" s="141">
        <f t="shared" si="7"/>
        <v>0</v>
      </c>
      <c r="AK9" s="141">
        <f t="shared" si="7"/>
        <v>0</v>
      </c>
      <c r="AL9" s="141">
        <f t="shared" si="7"/>
        <v>0</v>
      </c>
      <c r="AM9" s="141">
        <f t="shared" si="7"/>
        <v>0</v>
      </c>
      <c r="AN9" s="141">
        <f t="shared" si="7"/>
        <v>0</v>
      </c>
      <c r="AO9" s="141">
        <f t="shared" si="7"/>
        <v>0</v>
      </c>
      <c r="AP9" s="141">
        <f t="shared" si="7"/>
        <v>0</v>
      </c>
      <c r="AQ9" s="141">
        <f t="shared" si="7"/>
        <v>0</v>
      </c>
      <c r="AR9" s="141">
        <f t="shared" si="7"/>
        <v>0</v>
      </c>
      <c r="AS9" s="141">
        <f t="shared" si="7"/>
        <v>0</v>
      </c>
      <c r="AT9" s="141">
        <f t="shared" si="7"/>
        <v>0</v>
      </c>
      <c r="AU9" s="141">
        <f t="shared" si="7"/>
        <v>0</v>
      </c>
      <c r="AV9" s="141">
        <f t="shared" si="7"/>
        <v>0</v>
      </c>
      <c r="AW9" s="141">
        <f t="shared" si="7"/>
        <v>0</v>
      </c>
      <c r="AX9" s="141">
        <f t="shared" si="7"/>
        <v>0</v>
      </c>
      <c r="AY9" s="141">
        <f t="shared" si="7"/>
        <v>0</v>
      </c>
      <c r="AZ9" s="141">
        <f t="shared" si="7"/>
        <v>0</v>
      </c>
      <c r="BA9" s="141">
        <f t="shared" si="7"/>
        <v>0</v>
      </c>
      <c r="BB9" s="141">
        <f t="shared" si="7"/>
        <v>0</v>
      </c>
      <c r="BC9" s="141">
        <f t="shared" si="7"/>
        <v>0</v>
      </c>
      <c r="BD9" s="141">
        <f t="shared" si="7"/>
        <v>0</v>
      </c>
      <c r="BE9" s="141">
        <f t="shared" si="7"/>
        <v>0</v>
      </c>
      <c r="BF9" s="141">
        <f t="shared" si="7"/>
        <v>0</v>
      </c>
      <c r="BG9" s="141">
        <f t="shared" si="7"/>
        <v>0</v>
      </c>
      <c r="BH9" s="141">
        <f t="shared" si="7"/>
        <v>0</v>
      </c>
      <c r="BI9" s="141">
        <f t="shared" si="7"/>
        <v>0</v>
      </c>
      <c r="BJ9" s="141">
        <f t="shared" si="7"/>
        <v>0</v>
      </c>
      <c r="BK9" s="141">
        <f t="shared" si="7"/>
        <v>0</v>
      </c>
      <c r="BL9" s="141">
        <f t="shared" si="7"/>
        <v>0</v>
      </c>
      <c r="BM9" s="141">
        <f t="shared" si="7"/>
        <v>0</v>
      </c>
      <c r="BN9" s="141">
        <f t="shared" si="7"/>
        <v>0</v>
      </c>
      <c r="BO9" s="141">
        <f t="shared" si="7"/>
        <v>0</v>
      </c>
      <c r="BP9" s="141">
        <f t="shared" si="7"/>
        <v>0</v>
      </c>
      <c r="BQ9" s="141">
        <f t="shared" si="7"/>
        <v>0</v>
      </c>
      <c r="BR9" s="141">
        <f t="shared" si="7"/>
        <v>0</v>
      </c>
      <c r="BS9" s="141">
        <f t="shared" si="7"/>
        <v>0</v>
      </c>
      <c r="BT9" s="141">
        <f t="shared" si="7"/>
        <v>0</v>
      </c>
      <c r="BU9" s="141">
        <f t="shared" ref="BU9:DC9" si="8">BU10+BU50+BU90-BU8</f>
        <v>0</v>
      </c>
      <c r="BV9" s="141">
        <f t="shared" si="8"/>
        <v>0</v>
      </c>
      <c r="BW9" s="141">
        <f t="shared" si="8"/>
        <v>0</v>
      </c>
      <c r="BX9" s="141">
        <f t="shared" si="8"/>
        <v>0</v>
      </c>
      <c r="BY9" s="141">
        <f t="shared" si="8"/>
        <v>0</v>
      </c>
      <c r="BZ9" s="141">
        <f t="shared" si="8"/>
        <v>0</v>
      </c>
      <c r="CA9" s="141">
        <f t="shared" si="8"/>
        <v>0</v>
      </c>
      <c r="CB9" s="141">
        <f t="shared" si="8"/>
        <v>0</v>
      </c>
      <c r="CC9" s="141">
        <f t="shared" si="8"/>
        <v>0</v>
      </c>
      <c r="CD9" s="141">
        <f t="shared" si="8"/>
        <v>0</v>
      </c>
      <c r="CE9" s="141">
        <f t="shared" si="8"/>
        <v>0</v>
      </c>
      <c r="CF9" s="141">
        <f t="shared" si="8"/>
        <v>0</v>
      </c>
      <c r="CG9" s="141">
        <f t="shared" si="8"/>
        <v>0</v>
      </c>
      <c r="CH9" s="141">
        <f t="shared" si="8"/>
        <v>0</v>
      </c>
      <c r="CI9" s="141">
        <f t="shared" si="8"/>
        <v>0</v>
      </c>
      <c r="CJ9" s="141">
        <f t="shared" si="8"/>
        <v>0</v>
      </c>
      <c r="CK9" s="141">
        <f t="shared" si="8"/>
        <v>0</v>
      </c>
      <c r="CL9" s="141">
        <f t="shared" si="8"/>
        <v>0</v>
      </c>
      <c r="CM9" s="141">
        <f t="shared" si="8"/>
        <v>0</v>
      </c>
      <c r="CN9" s="141">
        <f t="shared" si="8"/>
        <v>0</v>
      </c>
      <c r="CO9" s="141">
        <f t="shared" si="8"/>
        <v>0</v>
      </c>
      <c r="CP9" s="141">
        <f t="shared" si="8"/>
        <v>0</v>
      </c>
      <c r="CQ9" s="141">
        <f t="shared" si="8"/>
        <v>0</v>
      </c>
      <c r="CR9" s="141">
        <f t="shared" si="8"/>
        <v>0</v>
      </c>
      <c r="CS9" s="141">
        <f t="shared" si="8"/>
        <v>0</v>
      </c>
      <c r="CT9" s="141">
        <f t="shared" si="8"/>
        <v>0</v>
      </c>
      <c r="CU9" s="141">
        <f t="shared" si="8"/>
        <v>0</v>
      </c>
      <c r="CV9" s="141">
        <f t="shared" si="8"/>
        <v>0</v>
      </c>
      <c r="CW9" s="141">
        <f t="shared" si="8"/>
        <v>0</v>
      </c>
      <c r="CX9" s="141">
        <f t="shared" si="8"/>
        <v>0</v>
      </c>
      <c r="CY9" s="141">
        <f t="shared" si="8"/>
        <v>0</v>
      </c>
      <c r="CZ9" s="141">
        <f t="shared" si="8"/>
        <v>0</v>
      </c>
      <c r="DA9" s="141">
        <f t="shared" si="8"/>
        <v>0</v>
      </c>
      <c r="DB9" s="141">
        <f t="shared" si="8"/>
        <v>0</v>
      </c>
      <c r="DC9" s="141">
        <f t="shared" si="8"/>
        <v>0</v>
      </c>
      <c r="DE9" s="24"/>
      <c r="DF9" s="24">
        <f t="shared" si="6"/>
        <v>0</v>
      </c>
    </row>
    <row r="10" spans="1:113" ht="15" customHeight="1">
      <c r="B10" s="160" t="s">
        <v>154</v>
      </c>
      <c r="C10" s="540" t="s">
        <v>155</v>
      </c>
      <c r="D10" s="172"/>
      <c r="E10" s="172"/>
      <c r="F10" s="173">
        <f>F11+F24+F37</f>
        <v>0</v>
      </c>
      <c r="G10" s="171">
        <f>SUMIF($H$5:$DC$5,"&lt;="&amp;PAL,$H10:$DC10)</f>
        <v>0</v>
      </c>
      <c r="H10" s="173">
        <f>H11+H24+H37</f>
        <v>0</v>
      </c>
      <c r="I10" s="173">
        <f t="shared" ref="I10:BT10" si="9">I11+I24+I37</f>
        <v>0</v>
      </c>
      <c r="J10" s="173">
        <f t="shared" si="9"/>
        <v>0</v>
      </c>
      <c r="K10" s="173">
        <f t="shared" si="9"/>
        <v>0</v>
      </c>
      <c r="L10" s="173">
        <f t="shared" si="9"/>
        <v>0</v>
      </c>
      <c r="M10" s="173">
        <f t="shared" si="9"/>
        <v>0</v>
      </c>
      <c r="N10" s="173">
        <f t="shared" si="9"/>
        <v>0</v>
      </c>
      <c r="O10" s="173">
        <f t="shared" si="9"/>
        <v>0</v>
      </c>
      <c r="P10" s="173">
        <f t="shared" si="9"/>
        <v>0</v>
      </c>
      <c r="Q10" s="173">
        <f t="shared" si="9"/>
        <v>0</v>
      </c>
      <c r="R10" s="173">
        <f t="shared" si="9"/>
        <v>0</v>
      </c>
      <c r="S10" s="173">
        <f t="shared" si="9"/>
        <v>0</v>
      </c>
      <c r="T10" s="173">
        <f t="shared" si="9"/>
        <v>0</v>
      </c>
      <c r="U10" s="173">
        <f t="shared" si="9"/>
        <v>0</v>
      </c>
      <c r="V10" s="173">
        <f t="shared" si="9"/>
        <v>0</v>
      </c>
      <c r="W10" s="173">
        <f t="shared" si="9"/>
        <v>0</v>
      </c>
      <c r="X10" s="173">
        <f t="shared" si="9"/>
        <v>0</v>
      </c>
      <c r="Y10" s="173">
        <f t="shared" si="9"/>
        <v>0</v>
      </c>
      <c r="Z10" s="173">
        <f t="shared" si="9"/>
        <v>0</v>
      </c>
      <c r="AA10" s="173">
        <f t="shared" si="9"/>
        <v>0</v>
      </c>
      <c r="AB10" s="173">
        <f t="shared" si="9"/>
        <v>0</v>
      </c>
      <c r="AC10" s="173">
        <f t="shared" si="9"/>
        <v>0</v>
      </c>
      <c r="AD10" s="173">
        <f t="shared" si="9"/>
        <v>0</v>
      </c>
      <c r="AE10" s="173">
        <f t="shared" si="9"/>
        <v>0</v>
      </c>
      <c r="AF10" s="173">
        <f t="shared" si="9"/>
        <v>0</v>
      </c>
      <c r="AG10" s="173">
        <f t="shared" si="9"/>
        <v>0</v>
      </c>
      <c r="AH10" s="173">
        <f t="shared" si="9"/>
        <v>0</v>
      </c>
      <c r="AI10" s="173">
        <f t="shared" si="9"/>
        <v>0</v>
      </c>
      <c r="AJ10" s="173">
        <f t="shared" si="9"/>
        <v>0</v>
      </c>
      <c r="AK10" s="173">
        <f t="shared" si="9"/>
        <v>0</v>
      </c>
      <c r="AL10" s="173">
        <f t="shared" si="9"/>
        <v>0</v>
      </c>
      <c r="AM10" s="173">
        <f t="shared" si="9"/>
        <v>0</v>
      </c>
      <c r="AN10" s="173">
        <f t="shared" si="9"/>
        <v>0</v>
      </c>
      <c r="AO10" s="173">
        <f t="shared" si="9"/>
        <v>0</v>
      </c>
      <c r="AP10" s="173">
        <f t="shared" si="9"/>
        <v>0</v>
      </c>
      <c r="AQ10" s="173">
        <f t="shared" si="9"/>
        <v>0</v>
      </c>
      <c r="AR10" s="173">
        <f t="shared" si="9"/>
        <v>0</v>
      </c>
      <c r="AS10" s="173">
        <f t="shared" si="9"/>
        <v>0</v>
      </c>
      <c r="AT10" s="173">
        <f t="shared" si="9"/>
        <v>0</v>
      </c>
      <c r="AU10" s="173">
        <f t="shared" si="9"/>
        <v>0</v>
      </c>
      <c r="AV10" s="173">
        <f t="shared" si="9"/>
        <v>0</v>
      </c>
      <c r="AW10" s="173">
        <f t="shared" si="9"/>
        <v>0</v>
      </c>
      <c r="AX10" s="173">
        <f t="shared" si="9"/>
        <v>0</v>
      </c>
      <c r="AY10" s="173">
        <f t="shared" si="9"/>
        <v>0</v>
      </c>
      <c r="AZ10" s="173">
        <f t="shared" si="9"/>
        <v>0</v>
      </c>
      <c r="BA10" s="173">
        <f t="shared" si="9"/>
        <v>0</v>
      </c>
      <c r="BB10" s="173">
        <f t="shared" si="9"/>
        <v>0</v>
      </c>
      <c r="BC10" s="173">
        <f t="shared" si="9"/>
        <v>0</v>
      </c>
      <c r="BD10" s="173">
        <f t="shared" si="9"/>
        <v>0</v>
      </c>
      <c r="BE10" s="173">
        <f t="shared" si="9"/>
        <v>0</v>
      </c>
      <c r="BF10" s="173">
        <f t="shared" si="9"/>
        <v>0</v>
      </c>
      <c r="BG10" s="173">
        <f t="shared" si="9"/>
        <v>0</v>
      </c>
      <c r="BH10" s="173">
        <f t="shared" si="9"/>
        <v>0</v>
      </c>
      <c r="BI10" s="173">
        <f t="shared" si="9"/>
        <v>0</v>
      </c>
      <c r="BJ10" s="173">
        <f t="shared" si="9"/>
        <v>0</v>
      </c>
      <c r="BK10" s="173">
        <f t="shared" si="9"/>
        <v>0</v>
      </c>
      <c r="BL10" s="173">
        <f t="shared" si="9"/>
        <v>0</v>
      </c>
      <c r="BM10" s="173">
        <f t="shared" si="9"/>
        <v>0</v>
      </c>
      <c r="BN10" s="173">
        <f t="shared" si="9"/>
        <v>0</v>
      </c>
      <c r="BO10" s="173">
        <f t="shared" si="9"/>
        <v>0</v>
      </c>
      <c r="BP10" s="173">
        <f t="shared" si="9"/>
        <v>0</v>
      </c>
      <c r="BQ10" s="173">
        <f t="shared" si="9"/>
        <v>0</v>
      </c>
      <c r="BR10" s="173">
        <f t="shared" si="9"/>
        <v>0</v>
      </c>
      <c r="BS10" s="173">
        <f t="shared" si="9"/>
        <v>0</v>
      </c>
      <c r="BT10" s="173">
        <f t="shared" si="9"/>
        <v>0</v>
      </c>
      <c r="BU10" s="173">
        <f t="shared" ref="BU10:DC10" si="10">BU11+BU24+BU37</f>
        <v>0</v>
      </c>
      <c r="BV10" s="173">
        <f t="shared" si="10"/>
        <v>0</v>
      </c>
      <c r="BW10" s="173">
        <f t="shared" si="10"/>
        <v>0</v>
      </c>
      <c r="BX10" s="173">
        <f t="shared" si="10"/>
        <v>0</v>
      </c>
      <c r="BY10" s="173">
        <f t="shared" si="10"/>
        <v>0</v>
      </c>
      <c r="BZ10" s="173">
        <f t="shared" si="10"/>
        <v>0</v>
      </c>
      <c r="CA10" s="173">
        <f t="shared" si="10"/>
        <v>0</v>
      </c>
      <c r="CB10" s="173">
        <f t="shared" si="10"/>
        <v>0</v>
      </c>
      <c r="CC10" s="173">
        <f t="shared" si="10"/>
        <v>0</v>
      </c>
      <c r="CD10" s="173">
        <f t="shared" si="10"/>
        <v>0</v>
      </c>
      <c r="CE10" s="173">
        <f t="shared" si="10"/>
        <v>0</v>
      </c>
      <c r="CF10" s="173">
        <f t="shared" si="10"/>
        <v>0</v>
      </c>
      <c r="CG10" s="173">
        <f t="shared" si="10"/>
        <v>0</v>
      </c>
      <c r="CH10" s="173">
        <f t="shared" si="10"/>
        <v>0</v>
      </c>
      <c r="CI10" s="173">
        <f t="shared" si="10"/>
        <v>0</v>
      </c>
      <c r="CJ10" s="173">
        <f t="shared" si="10"/>
        <v>0</v>
      </c>
      <c r="CK10" s="173">
        <f t="shared" si="10"/>
        <v>0</v>
      </c>
      <c r="CL10" s="173">
        <f t="shared" si="10"/>
        <v>0</v>
      </c>
      <c r="CM10" s="173">
        <f t="shared" si="10"/>
        <v>0</v>
      </c>
      <c r="CN10" s="173">
        <f t="shared" si="10"/>
        <v>0</v>
      </c>
      <c r="CO10" s="173">
        <f t="shared" si="10"/>
        <v>0</v>
      </c>
      <c r="CP10" s="173">
        <f t="shared" si="10"/>
        <v>0</v>
      </c>
      <c r="CQ10" s="173">
        <f t="shared" si="10"/>
        <v>0</v>
      </c>
      <c r="CR10" s="173">
        <f t="shared" si="10"/>
        <v>0</v>
      </c>
      <c r="CS10" s="173">
        <f t="shared" si="10"/>
        <v>0</v>
      </c>
      <c r="CT10" s="173">
        <f t="shared" si="10"/>
        <v>0</v>
      </c>
      <c r="CU10" s="173">
        <f t="shared" si="10"/>
        <v>0</v>
      </c>
      <c r="CV10" s="173">
        <f t="shared" si="10"/>
        <v>0</v>
      </c>
      <c r="CW10" s="173">
        <f t="shared" si="10"/>
        <v>0</v>
      </c>
      <c r="CX10" s="173">
        <f t="shared" si="10"/>
        <v>0</v>
      </c>
      <c r="CY10" s="173">
        <f t="shared" si="10"/>
        <v>0</v>
      </c>
      <c r="CZ10" s="173">
        <f t="shared" si="10"/>
        <v>0</v>
      </c>
      <c r="DA10" s="173">
        <f t="shared" si="10"/>
        <v>0</v>
      </c>
      <c r="DB10" s="173">
        <f t="shared" si="10"/>
        <v>0</v>
      </c>
      <c r="DC10" s="173">
        <f t="shared" si="10"/>
        <v>0</v>
      </c>
      <c r="DE10" s="24"/>
      <c r="DF10" s="24">
        <f t="shared" si="6"/>
        <v>0</v>
      </c>
    </row>
    <row r="11" spans="1:113" ht="15" customHeight="1">
      <c r="B11" s="160" t="s">
        <v>156</v>
      </c>
      <c r="C11" s="540" t="s">
        <v>157</v>
      </c>
      <c r="D11" s="172"/>
      <c r="E11" s="172"/>
      <c r="F11" s="173">
        <f>SUM(F12:F22)</f>
        <v>0</v>
      </c>
      <c r="G11" s="171">
        <f>SUMIF($H$5:$DC$5,"&lt;="&amp;PAL,$H11:$DC11)</f>
        <v>0</v>
      </c>
      <c r="H11" s="173">
        <f>SUM(H12:H22)</f>
        <v>0</v>
      </c>
      <c r="I11" s="173">
        <f t="shared" ref="I11:BT11" si="11">SUM(I12:I22)</f>
        <v>0</v>
      </c>
      <c r="J11" s="173">
        <f t="shared" si="11"/>
        <v>0</v>
      </c>
      <c r="K11" s="173">
        <f>SUM(K12:K22)</f>
        <v>0</v>
      </c>
      <c r="L11" s="173">
        <f t="shared" si="11"/>
        <v>0</v>
      </c>
      <c r="M11" s="173">
        <f t="shared" si="11"/>
        <v>0</v>
      </c>
      <c r="N11" s="173">
        <f t="shared" si="11"/>
        <v>0</v>
      </c>
      <c r="O11" s="173">
        <f t="shared" si="11"/>
        <v>0</v>
      </c>
      <c r="P11" s="173">
        <f t="shared" si="11"/>
        <v>0</v>
      </c>
      <c r="Q11" s="173">
        <f t="shared" si="11"/>
        <v>0</v>
      </c>
      <c r="R11" s="173">
        <f t="shared" si="11"/>
        <v>0</v>
      </c>
      <c r="S11" s="173">
        <f t="shared" si="11"/>
        <v>0</v>
      </c>
      <c r="T11" s="173">
        <f t="shared" si="11"/>
        <v>0</v>
      </c>
      <c r="U11" s="173">
        <f t="shared" si="11"/>
        <v>0</v>
      </c>
      <c r="V11" s="173">
        <f t="shared" si="11"/>
        <v>0</v>
      </c>
      <c r="W11" s="173">
        <f t="shared" si="11"/>
        <v>0</v>
      </c>
      <c r="X11" s="173">
        <f t="shared" si="11"/>
        <v>0</v>
      </c>
      <c r="Y11" s="173">
        <f t="shared" si="11"/>
        <v>0</v>
      </c>
      <c r="Z11" s="173">
        <f t="shared" si="11"/>
        <v>0</v>
      </c>
      <c r="AA11" s="173">
        <f t="shared" si="11"/>
        <v>0</v>
      </c>
      <c r="AB11" s="173">
        <f t="shared" si="11"/>
        <v>0</v>
      </c>
      <c r="AC11" s="173">
        <f t="shared" si="11"/>
        <v>0</v>
      </c>
      <c r="AD11" s="173">
        <f t="shared" si="11"/>
        <v>0</v>
      </c>
      <c r="AE11" s="173">
        <f t="shared" si="11"/>
        <v>0</v>
      </c>
      <c r="AF11" s="173">
        <f t="shared" si="11"/>
        <v>0</v>
      </c>
      <c r="AG11" s="173">
        <f t="shared" si="11"/>
        <v>0</v>
      </c>
      <c r="AH11" s="173">
        <f t="shared" si="11"/>
        <v>0</v>
      </c>
      <c r="AI11" s="173">
        <f t="shared" si="11"/>
        <v>0</v>
      </c>
      <c r="AJ11" s="173">
        <f t="shared" si="11"/>
        <v>0</v>
      </c>
      <c r="AK11" s="173">
        <f t="shared" si="11"/>
        <v>0</v>
      </c>
      <c r="AL11" s="173">
        <f t="shared" si="11"/>
        <v>0</v>
      </c>
      <c r="AM11" s="173">
        <f t="shared" si="11"/>
        <v>0</v>
      </c>
      <c r="AN11" s="173">
        <f t="shared" si="11"/>
        <v>0</v>
      </c>
      <c r="AO11" s="173">
        <f t="shared" si="11"/>
        <v>0</v>
      </c>
      <c r="AP11" s="173">
        <f t="shared" si="11"/>
        <v>0</v>
      </c>
      <c r="AQ11" s="173">
        <f t="shared" si="11"/>
        <v>0</v>
      </c>
      <c r="AR11" s="173">
        <f t="shared" si="11"/>
        <v>0</v>
      </c>
      <c r="AS11" s="173">
        <f t="shared" si="11"/>
        <v>0</v>
      </c>
      <c r="AT11" s="173">
        <f t="shared" si="11"/>
        <v>0</v>
      </c>
      <c r="AU11" s="173">
        <f t="shared" si="11"/>
        <v>0</v>
      </c>
      <c r="AV11" s="173">
        <f t="shared" si="11"/>
        <v>0</v>
      </c>
      <c r="AW11" s="173">
        <f t="shared" si="11"/>
        <v>0</v>
      </c>
      <c r="AX11" s="173">
        <f t="shared" si="11"/>
        <v>0</v>
      </c>
      <c r="AY11" s="173">
        <f t="shared" si="11"/>
        <v>0</v>
      </c>
      <c r="AZ11" s="173">
        <f t="shared" si="11"/>
        <v>0</v>
      </c>
      <c r="BA11" s="173">
        <f t="shared" si="11"/>
        <v>0</v>
      </c>
      <c r="BB11" s="173">
        <f t="shared" si="11"/>
        <v>0</v>
      </c>
      <c r="BC11" s="173">
        <f t="shared" si="11"/>
        <v>0</v>
      </c>
      <c r="BD11" s="173">
        <f t="shared" si="11"/>
        <v>0</v>
      </c>
      <c r="BE11" s="173">
        <f t="shared" si="11"/>
        <v>0</v>
      </c>
      <c r="BF11" s="173">
        <f t="shared" si="11"/>
        <v>0</v>
      </c>
      <c r="BG11" s="173">
        <f t="shared" si="11"/>
        <v>0</v>
      </c>
      <c r="BH11" s="173">
        <f t="shared" si="11"/>
        <v>0</v>
      </c>
      <c r="BI11" s="173">
        <f t="shared" si="11"/>
        <v>0</v>
      </c>
      <c r="BJ11" s="173">
        <f t="shared" si="11"/>
        <v>0</v>
      </c>
      <c r="BK11" s="173">
        <f t="shared" si="11"/>
        <v>0</v>
      </c>
      <c r="BL11" s="173">
        <f t="shared" si="11"/>
        <v>0</v>
      </c>
      <c r="BM11" s="173">
        <f t="shared" si="11"/>
        <v>0</v>
      </c>
      <c r="BN11" s="173">
        <f t="shared" si="11"/>
        <v>0</v>
      </c>
      <c r="BO11" s="173">
        <f t="shared" si="11"/>
        <v>0</v>
      </c>
      <c r="BP11" s="173">
        <f t="shared" si="11"/>
        <v>0</v>
      </c>
      <c r="BQ11" s="173">
        <f t="shared" si="11"/>
        <v>0</v>
      </c>
      <c r="BR11" s="173">
        <f t="shared" si="11"/>
        <v>0</v>
      </c>
      <c r="BS11" s="173">
        <f t="shared" si="11"/>
        <v>0</v>
      </c>
      <c r="BT11" s="173">
        <f t="shared" si="11"/>
        <v>0</v>
      </c>
      <c r="BU11" s="173">
        <f t="shared" ref="BU11:DB11" si="12">SUM(BU12:BU22)</f>
        <v>0</v>
      </c>
      <c r="BV11" s="173">
        <f t="shared" si="12"/>
        <v>0</v>
      </c>
      <c r="BW11" s="173">
        <f t="shared" si="12"/>
        <v>0</v>
      </c>
      <c r="BX11" s="173">
        <f t="shared" si="12"/>
        <v>0</v>
      </c>
      <c r="BY11" s="173">
        <f t="shared" si="12"/>
        <v>0</v>
      </c>
      <c r="BZ11" s="173">
        <f t="shared" si="12"/>
        <v>0</v>
      </c>
      <c r="CA11" s="173">
        <f t="shared" si="12"/>
        <v>0</v>
      </c>
      <c r="CB11" s="173">
        <f t="shared" si="12"/>
        <v>0</v>
      </c>
      <c r="CC11" s="173">
        <f t="shared" si="12"/>
        <v>0</v>
      </c>
      <c r="CD11" s="173">
        <f t="shared" si="12"/>
        <v>0</v>
      </c>
      <c r="CE11" s="173">
        <f t="shared" si="12"/>
        <v>0</v>
      </c>
      <c r="CF11" s="173">
        <f t="shared" si="12"/>
        <v>0</v>
      </c>
      <c r="CG11" s="173">
        <f t="shared" si="12"/>
        <v>0</v>
      </c>
      <c r="CH11" s="173">
        <f t="shared" si="12"/>
        <v>0</v>
      </c>
      <c r="CI11" s="173">
        <f t="shared" si="12"/>
        <v>0</v>
      </c>
      <c r="CJ11" s="173">
        <f t="shared" si="12"/>
        <v>0</v>
      </c>
      <c r="CK11" s="173">
        <f t="shared" si="12"/>
        <v>0</v>
      </c>
      <c r="CL11" s="173">
        <f t="shared" si="12"/>
        <v>0</v>
      </c>
      <c r="CM11" s="173">
        <f t="shared" si="12"/>
        <v>0</v>
      </c>
      <c r="CN11" s="173">
        <f t="shared" si="12"/>
        <v>0</v>
      </c>
      <c r="CO11" s="173">
        <f t="shared" si="12"/>
        <v>0</v>
      </c>
      <c r="CP11" s="173">
        <f t="shared" si="12"/>
        <v>0</v>
      </c>
      <c r="CQ11" s="173">
        <f t="shared" si="12"/>
        <v>0</v>
      </c>
      <c r="CR11" s="173">
        <f t="shared" si="12"/>
        <v>0</v>
      </c>
      <c r="CS11" s="173">
        <f t="shared" si="12"/>
        <v>0</v>
      </c>
      <c r="CT11" s="173">
        <f t="shared" si="12"/>
        <v>0</v>
      </c>
      <c r="CU11" s="173">
        <f t="shared" si="12"/>
        <v>0</v>
      </c>
      <c r="CV11" s="173">
        <f t="shared" si="12"/>
        <v>0</v>
      </c>
      <c r="CW11" s="173">
        <f t="shared" si="12"/>
        <v>0</v>
      </c>
      <c r="CX11" s="173">
        <f t="shared" si="12"/>
        <v>0</v>
      </c>
      <c r="CY11" s="173">
        <f t="shared" si="12"/>
        <v>0</v>
      </c>
      <c r="CZ11" s="173">
        <f t="shared" si="12"/>
        <v>0</v>
      </c>
      <c r="DA11" s="173">
        <f t="shared" si="12"/>
        <v>0</v>
      </c>
      <c r="DB11" s="173">
        <f t="shared" si="12"/>
        <v>0</v>
      </c>
      <c r="DC11" s="173">
        <f>SUM(DC12:DC22)</f>
        <v>0</v>
      </c>
      <c r="DE11" s="24"/>
      <c r="DF11" s="24">
        <f t="shared" si="6"/>
        <v>0</v>
      </c>
    </row>
    <row r="12" spans="1:113" ht="28.8">
      <c r="A12" s="68"/>
      <c r="B12" s="160" t="s">
        <v>305</v>
      </c>
      <c r="C12" s="542" t="s">
        <v>158</v>
      </c>
      <c r="D12" s="175"/>
      <c r="E12" s="176">
        <v>0.21</v>
      </c>
      <c r="F12" s="171">
        <f>H12+NPV(FD,I12:INDEX(I12:DC12,PAL))</f>
        <v>0</v>
      </c>
      <c r="G12" s="171">
        <f>SUMIF($H$5:$DC$5,"&lt;="&amp;PAL,$H12:$DC12)</f>
        <v>0</v>
      </c>
      <c r="H12" s="300">
        <v>0</v>
      </c>
      <c r="I12" s="300">
        <v>0</v>
      </c>
      <c r="J12" s="300">
        <v>0</v>
      </c>
      <c r="K12" s="300">
        <v>0</v>
      </c>
      <c r="L12" s="300">
        <v>0</v>
      </c>
      <c r="M12" s="300">
        <v>0</v>
      </c>
      <c r="N12" s="300">
        <v>0</v>
      </c>
      <c r="O12" s="300">
        <v>0</v>
      </c>
      <c r="P12" s="300">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0</v>
      </c>
      <c r="BH12" s="177">
        <v>0</v>
      </c>
      <c r="BI12" s="177">
        <v>0</v>
      </c>
      <c r="BJ12" s="177">
        <v>0</v>
      </c>
      <c r="BK12" s="177">
        <v>0</v>
      </c>
      <c r="BL12" s="177">
        <v>0</v>
      </c>
      <c r="BM12" s="177">
        <v>0</v>
      </c>
      <c r="BN12" s="177">
        <v>0</v>
      </c>
      <c r="BO12" s="177">
        <v>0</v>
      </c>
      <c r="BP12" s="177">
        <v>0</v>
      </c>
      <c r="BQ12" s="177">
        <v>0</v>
      </c>
      <c r="BR12" s="177">
        <v>0</v>
      </c>
      <c r="BS12" s="177">
        <v>0</v>
      </c>
      <c r="BT12" s="177">
        <v>0</v>
      </c>
      <c r="BU12" s="177">
        <v>0</v>
      </c>
      <c r="BV12" s="177">
        <v>0</v>
      </c>
      <c r="BW12" s="177">
        <v>0</v>
      </c>
      <c r="BX12" s="177">
        <v>0</v>
      </c>
      <c r="BY12" s="177">
        <v>0</v>
      </c>
      <c r="BZ12" s="177">
        <v>0</v>
      </c>
      <c r="CA12" s="177">
        <v>0</v>
      </c>
      <c r="CB12" s="177">
        <v>0</v>
      </c>
      <c r="CC12" s="177">
        <v>0</v>
      </c>
      <c r="CD12" s="177">
        <v>0</v>
      </c>
      <c r="CE12" s="177">
        <v>0</v>
      </c>
      <c r="CF12" s="177">
        <v>0</v>
      </c>
      <c r="CG12" s="177">
        <v>0</v>
      </c>
      <c r="CH12" s="177">
        <v>0</v>
      </c>
      <c r="CI12" s="177">
        <v>0</v>
      </c>
      <c r="CJ12" s="177">
        <v>0</v>
      </c>
      <c r="CK12" s="177">
        <v>0</v>
      </c>
      <c r="CL12" s="177">
        <v>0</v>
      </c>
      <c r="CM12" s="177">
        <v>0</v>
      </c>
      <c r="CN12" s="177">
        <v>0</v>
      </c>
      <c r="CO12" s="177">
        <v>0</v>
      </c>
      <c r="CP12" s="177">
        <v>0</v>
      </c>
      <c r="CQ12" s="177">
        <v>0</v>
      </c>
      <c r="CR12" s="177">
        <v>0</v>
      </c>
      <c r="CS12" s="177">
        <v>0</v>
      </c>
      <c r="CT12" s="177">
        <v>0</v>
      </c>
      <c r="CU12" s="177">
        <v>0</v>
      </c>
      <c r="CV12" s="177">
        <v>0</v>
      </c>
      <c r="CW12" s="177">
        <v>0</v>
      </c>
      <c r="CX12" s="177">
        <v>0</v>
      </c>
      <c r="CY12" s="177">
        <v>0</v>
      </c>
      <c r="CZ12" s="177">
        <v>0</v>
      </c>
      <c r="DA12" s="177">
        <v>0</v>
      </c>
      <c r="DB12" s="177">
        <v>0</v>
      </c>
      <c r="DC12" s="177">
        <v>0</v>
      </c>
      <c r="DE12" s="24">
        <f>COUNTBLANK($H12:$DC12)</f>
        <v>0</v>
      </c>
      <c r="DF12" s="24">
        <f>COUNTIF($H12:$DC12,"&lt;&gt;0")</f>
        <v>0</v>
      </c>
      <c r="DG12">
        <f t="shared" ref="DG12:DG23" si="13">IF(ISNUMBER(E12),E12*100,0)</f>
        <v>21</v>
      </c>
      <c r="DH12">
        <v>0</v>
      </c>
    </row>
    <row r="13" spans="1:113" ht="14.4">
      <c r="A13" s="68"/>
      <c r="B13" s="160" t="s">
        <v>306</v>
      </c>
      <c r="C13" s="542" t="s">
        <v>159</v>
      </c>
      <c r="D13" s="175"/>
      <c r="E13" s="176">
        <v>0.21</v>
      </c>
      <c r="F13" s="171">
        <f>H13+NPV(FD,I13:INDEX(I13:DC13,PAL))</f>
        <v>0</v>
      </c>
      <c r="G13" s="171">
        <f>SUMIF($H$5:$DC$5,"&lt;="&amp;PAL,$H13:$DC13)</f>
        <v>0</v>
      </c>
      <c r="H13" s="300">
        <v>0</v>
      </c>
      <c r="I13" s="300">
        <v>0</v>
      </c>
      <c r="J13" s="300">
        <v>0</v>
      </c>
      <c r="K13" s="300">
        <v>0</v>
      </c>
      <c r="L13" s="300">
        <v>0</v>
      </c>
      <c r="M13" s="300">
        <v>0</v>
      </c>
      <c r="N13" s="300">
        <v>0</v>
      </c>
      <c r="O13" s="300">
        <v>0</v>
      </c>
      <c r="P13" s="300">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177">
        <v>0</v>
      </c>
      <c r="AV13" s="177">
        <v>0</v>
      </c>
      <c r="AW13" s="177">
        <v>0</v>
      </c>
      <c r="AX13" s="177">
        <v>0</v>
      </c>
      <c r="AY13" s="177">
        <v>0</v>
      </c>
      <c r="AZ13" s="177">
        <v>0</v>
      </c>
      <c r="BA13" s="177">
        <v>0</v>
      </c>
      <c r="BB13" s="177">
        <v>0</v>
      </c>
      <c r="BC13" s="177">
        <v>0</v>
      </c>
      <c r="BD13" s="177">
        <v>0</v>
      </c>
      <c r="BE13" s="177">
        <v>0</v>
      </c>
      <c r="BF13" s="177">
        <v>0</v>
      </c>
      <c r="BG13" s="177">
        <v>0</v>
      </c>
      <c r="BH13" s="177">
        <v>0</v>
      </c>
      <c r="BI13" s="177">
        <v>0</v>
      </c>
      <c r="BJ13" s="177">
        <v>0</v>
      </c>
      <c r="BK13" s="177">
        <v>0</v>
      </c>
      <c r="BL13" s="177">
        <v>0</v>
      </c>
      <c r="BM13" s="177">
        <v>0</v>
      </c>
      <c r="BN13" s="177">
        <v>0</v>
      </c>
      <c r="BO13" s="177">
        <v>0</v>
      </c>
      <c r="BP13" s="177">
        <v>0</v>
      </c>
      <c r="BQ13" s="177">
        <v>0</v>
      </c>
      <c r="BR13" s="177">
        <v>0</v>
      </c>
      <c r="BS13" s="177">
        <v>0</v>
      </c>
      <c r="BT13" s="177">
        <v>0</v>
      </c>
      <c r="BU13" s="177">
        <v>0</v>
      </c>
      <c r="BV13" s="177">
        <v>0</v>
      </c>
      <c r="BW13" s="177">
        <v>0</v>
      </c>
      <c r="BX13" s="177">
        <v>0</v>
      </c>
      <c r="BY13" s="177">
        <v>0</v>
      </c>
      <c r="BZ13" s="177">
        <v>0</v>
      </c>
      <c r="CA13" s="177">
        <v>0</v>
      </c>
      <c r="CB13" s="177">
        <v>0</v>
      </c>
      <c r="CC13" s="177">
        <v>0</v>
      </c>
      <c r="CD13" s="177">
        <v>0</v>
      </c>
      <c r="CE13" s="177">
        <v>0</v>
      </c>
      <c r="CF13" s="177">
        <v>0</v>
      </c>
      <c r="CG13" s="177">
        <v>0</v>
      </c>
      <c r="CH13" s="177">
        <v>0</v>
      </c>
      <c r="CI13" s="177">
        <v>0</v>
      </c>
      <c r="CJ13" s="177">
        <v>0</v>
      </c>
      <c r="CK13" s="177">
        <v>0</v>
      </c>
      <c r="CL13" s="177">
        <v>0</v>
      </c>
      <c r="CM13" s="177">
        <v>0</v>
      </c>
      <c r="CN13" s="177">
        <v>0</v>
      </c>
      <c r="CO13" s="177">
        <v>0</v>
      </c>
      <c r="CP13" s="177">
        <v>0</v>
      </c>
      <c r="CQ13" s="177">
        <v>0</v>
      </c>
      <c r="CR13" s="177">
        <v>0</v>
      </c>
      <c r="CS13" s="177">
        <v>0</v>
      </c>
      <c r="CT13" s="177">
        <v>0</v>
      </c>
      <c r="CU13" s="177">
        <v>0</v>
      </c>
      <c r="CV13" s="177">
        <v>0</v>
      </c>
      <c r="CW13" s="177">
        <v>0</v>
      </c>
      <c r="CX13" s="177">
        <v>0</v>
      </c>
      <c r="CY13" s="177">
        <v>0</v>
      </c>
      <c r="CZ13" s="177">
        <v>0</v>
      </c>
      <c r="DA13" s="177">
        <v>0</v>
      </c>
      <c r="DB13" s="177">
        <v>0</v>
      </c>
      <c r="DC13" s="177">
        <v>0</v>
      </c>
      <c r="DE13" s="24">
        <f t="shared" ref="DE13:DE21" si="14">COUNTBLANK($H13:$DC13)</f>
        <v>0</v>
      </c>
      <c r="DF13" s="24">
        <f t="shared" ref="DF13:DF88" si="15">COUNTIF($H13:$DC13,"&lt;&gt;0")</f>
        <v>0</v>
      </c>
      <c r="DG13">
        <f t="shared" si="13"/>
        <v>21</v>
      </c>
      <c r="DH13">
        <v>0</v>
      </c>
    </row>
    <row r="14" spans="1:113" ht="14.4">
      <c r="A14" s="68"/>
      <c r="B14" s="160" t="s">
        <v>307</v>
      </c>
      <c r="C14" s="542" t="s">
        <v>159</v>
      </c>
      <c r="D14" s="175"/>
      <c r="E14" s="176">
        <v>0.21</v>
      </c>
      <c r="F14" s="171">
        <f>H14+NPV(FD,I14:INDEX(I14:DC14,PAL))</f>
        <v>0</v>
      </c>
      <c r="G14" s="171">
        <f>SUMIF($H$5:$DC$5,"&lt;="&amp;PAL,$H14:$DC14)</f>
        <v>0</v>
      </c>
      <c r="H14" s="300">
        <v>0</v>
      </c>
      <c r="I14" s="300">
        <v>0</v>
      </c>
      <c r="J14" s="300">
        <v>0</v>
      </c>
      <c r="K14" s="300">
        <v>0</v>
      </c>
      <c r="L14" s="300">
        <v>0</v>
      </c>
      <c r="M14" s="300">
        <v>0</v>
      </c>
      <c r="N14" s="300">
        <v>0</v>
      </c>
      <c r="O14" s="300">
        <v>0</v>
      </c>
      <c r="P14" s="300">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E14" s="24">
        <f t="shared" si="14"/>
        <v>0</v>
      </c>
      <c r="DF14" s="24">
        <f t="shared" si="15"/>
        <v>0</v>
      </c>
      <c r="DG14">
        <f t="shared" si="13"/>
        <v>21</v>
      </c>
      <c r="DH14">
        <v>0</v>
      </c>
    </row>
    <row r="15" spans="1:113" ht="14.4">
      <c r="A15" s="68"/>
      <c r="B15" s="160" t="s">
        <v>308</v>
      </c>
      <c r="C15" s="542" t="s">
        <v>159</v>
      </c>
      <c r="D15" s="175"/>
      <c r="E15" s="176">
        <v>0.21</v>
      </c>
      <c r="F15" s="171">
        <f>H15+NPV(FD,I15:INDEX(I15:DC15,PAL))</f>
        <v>0</v>
      </c>
      <c r="G15" s="171">
        <f>SUMIF($H$5:$DC$5,"&lt;="&amp;PAL,$H15:$DC15)</f>
        <v>0</v>
      </c>
      <c r="H15" s="300">
        <v>0</v>
      </c>
      <c r="I15" s="300">
        <v>0</v>
      </c>
      <c r="J15" s="300">
        <v>0</v>
      </c>
      <c r="K15" s="300">
        <v>0</v>
      </c>
      <c r="L15" s="300">
        <v>0</v>
      </c>
      <c r="M15" s="300">
        <v>0</v>
      </c>
      <c r="N15" s="300">
        <v>0</v>
      </c>
      <c r="O15" s="300">
        <v>0</v>
      </c>
      <c r="P15" s="300">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177">
        <v>0</v>
      </c>
      <c r="AV15" s="177">
        <v>0</v>
      </c>
      <c r="AW15" s="177">
        <v>0</v>
      </c>
      <c r="AX15" s="177">
        <v>0</v>
      </c>
      <c r="AY15" s="177">
        <v>0</v>
      </c>
      <c r="AZ15" s="177">
        <v>0</v>
      </c>
      <c r="BA15" s="177">
        <v>0</v>
      </c>
      <c r="BB15" s="177">
        <v>0</v>
      </c>
      <c r="BC15" s="177">
        <v>0</v>
      </c>
      <c r="BD15" s="177">
        <v>0</v>
      </c>
      <c r="BE15" s="177">
        <v>0</v>
      </c>
      <c r="BF15" s="177">
        <v>0</v>
      </c>
      <c r="BG15" s="177">
        <v>0</v>
      </c>
      <c r="BH15" s="177">
        <v>0</v>
      </c>
      <c r="BI15" s="177">
        <v>0</v>
      </c>
      <c r="BJ15" s="177">
        <v>0</v>
      </c>
      <c r="BK15" s="177">
        <v>0</v>
      </c>
      <c r="BL15" s="177">
        <v>0</v>
      </c>
      <c r="BM15" s="177">
        <v>0</v>
      </c>
      <c r="BN15" s="177">
        <v>0</v>
      </c>
      <c r="BO15" s="177">
        <v>0</v>
      </c>
      <c r="BP15" s="177">
        <v>0</v>
      </c>
      <c r="BQ15" s="177">
        <v>0</v>
      </c>
      <c r="BR15" s="177">
        <v>0</v>
      </c>
      <c r="BS15" s="177">
        <v>0</v>
      </c>
      <c r="BT15" s="177">
        <v>0</v>
      </c>
      <c r="BU15" s="177">
        <v>0</v>
      </c>
      <c r="BV15" s="177">
        <v>0</v>
      </c>
      <c r="BW15" s="177">
        <v>0</v>
      </c>
      <c r="BX15" s="177">
        <v>0</v>
      </c>
      <c r="BY15" s="177">
        <v>0</v>
      </c>
      <c r="BZ15" s="177">
        <v>0</v>
      </c>
      <c r="CA15" s="177">
        <v>0</v>
      </c>
      <c r="CB15" s="177">
        <v>0</v>
      </c>
      <c r="CC15" s="177">
        <v>0</v>
      </c>
      <c r="CD15" s="177">
        <v>0</v>
      </c>
      <c r="CE15" s="177">
        <v>0</v>
      </c>
      <c r="CF15" s="177">
        <v>0</v>
      </c>
      <c r="CG15" s="177">
        <v>0</v>
      </c>
      <c r="CH15" s="177">
        <v>0</v>
      </c>
      <c r="CI15" s="177">
        <v>0</v>
      </c>
      <c r="CJ15" s="177">
        <v>0</v>
      </c>
      <c r="CK15" s="177">
        <v>0</v>
      </c>
      <c r="CL15" s="177">
        <v>0</v>
      </c>
      <c r="CM15" s="177">
        <v>0</v>
      </c>
      <c r="CN15" s="177">
        <v>0</v>
      </c>
      <c r="CO15" s="177">
        <v>0</v>
      </c>
      <c r="CP15" s="177">
        <v>0</v>
      </c>
      <c r="CQ15" s="177">
        <v>0</v>
      </c>
      <c r="CR15" s="177">
        <v>0</v>
      </c>
      <c r="CS15" s="177">
        <v>0</v>
      </c>
      <c r="CT15" s="177">
        <v>0</v>
      </c>
      <c r="CU15" s="177">
        <v>0</v>
      </c>
      <c r="CV15" s="177">
        <v>0</v>
      </c>
      <c r="CW15" s="177">
        <v>0</v>
      </c>
      <c r="CX15" s="177">
        <v>0</v>
      </c>
      <c r="CY15" s="177">
        <v>0</v>
      </c>
      <c r="CZ15" s="177">
        <v>0</v>
      </c>
      <c r="DA15" s="177">
        <v>0</v>
      </c>
      <c r="DB15" s="177">
        <v>0</v>
      </c>
      <c r="DC15" s="177">
        <v>0</v>
      </c>
      <c r="DE15" s="24">
        <f t="shared" si="14"/>
        <v>0</v>
      </c>
      <c r="DF15" s="24">
        <f t="shared" si="15"/>
        <v>0</v>
      </c>
      <c r="DG15">
        <f t="shared" si="13"/>
        <v>21</v>
      </c>
      <c r="DH15">
        <v>0</v>
      </c>
    </row>
    <row r="16" spans="1:113" ht="14.4">
      <c r="A16" s="68"/>
      <c r="B16" s="160" t="s">
        <v>309</v>
      </c>
      <c r="C16" s="542" t="s">
        <v>159</v>
      </c>
      <c r="D16" s="175"/>
      <c r="E16" s="176">
        <v>0.21</v>
      </c>
      <c r="F16" s="171">
        <f>H16+NPV(FD,I16:INDEX(I16:DC16,PAL))</f>
        <v>0</v>
      </c>
      <c r="G16" s="171">
        <f>SUMIF($H$5:$DC$5,"&lt;="&amp;PAL,$H16:$DC16)</f>
        <v>0</v>
      </c>
      <c r="H16" s="300">
        <v>0</v>
      </c>
      <c r="I16" s="300">
        <v>0</v>
      </c>
      <c r="J16" s="300">
        <v>0</v>
      </c>
      <c r="K16" s="300">
        <v>0</v>
      </c>
      <c r="L16" s="300">
        <v>0</v>
      </c>
      <c r="M16" s="300">
        <v>0</v>
      </c>
      <c r="N16" s="300">
        <v>0</v>
      </c>
      <c r="O16" s="300">
        <v>0</v>
      </c>
      <c r="P16" s="300">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0</v>
      </c>
      <c r="BA16" s="177">
        <v>0</v>
      </c>
      <c r="BB16" s="177">
        <v>0</v>
      </c>
      <c r="BC16" s="177">
        <v>0</v>
      </c>
      <c r="BD16" s="177">
        <v>0</v>
      </c>
      <c r="BE16" s="177">
        <v>0</v>
      </c>
      <c r="BF16" s="177">
        <v>0</v>
      </c>
      <c r="BG16" s="177">
        <v>0</v>
      </c>
      <c r="BH16" s="177">
        <v>0</v>
      </c>
      <c r="BI16" s="177">
        <v>0</v>
      </c>
      <c r="BJ16" s="177">
        <v>0</v>
      </c>
      <c r="BK16" s="177">
        <v>0</v>
      </c>
      <c r="BL16" s="177">
        <v>0</v>
      </c>
      <c r="BM16" s="177">
        <v>0</v>
      </c>
      <c r="BN16" s="177">
        <v>0</v>
      </c>
      <c r="BO16" s="177">
        <v>0</v>
      </c>
      <c r="BP16" s="177">
        <v>0</v>
      </c>
      <c r="BQ16" s="177">
        <v>0</v>
      </c>
      <c r="BR16" s="177">
        <v>0</v>
      </c>
      <c r="BS16" s="177">
        <v>0</v>
      </c>
      <c r="BT16" s="177">
        <v>0</v>
      </c>
      <c r="BU16" s="177">
        <v>0</v>
      </c>
      <c r="BV16" s="177">
        <v>0</v>
      </c>
      <c r="BW16" s="177">
        <v>0</v>
      </c>
      <c r="BX16" s="177">
        <v>0</v>
      </c>
      <c r="BY16" s="177">
        <v>0</v>
      </c>
      <c r="BZ16" s="177">
        <v>0</v>
      </c>
      <c r="CA16" s="177">
        <v>0</v>
      </c>
      <c r="CB16" s="177">
        <v>0</v>
      </c>
      <c r="CC16" s="177">
        <v>0</v>
      </c>
      <c r="CD16" s="177">
        <v>0</v>
      </c>
      <c r="CE16" s="177">
        <v>0</v>
      </c>
      <c r="CF16" s="177">
        <v>0</v>
      </c>
      <c r="CG16" s="177">
        <v>0</v>
      </c>
      <c r="CH16" s="177">
        <v>0</v>
      </c>
      <c r="CI16" s="177">
        <v>0</v>
      </c>
      <c r="CJ16" s="177">
        <v>0</v>
      </c>
      <c r="CK16" s="177">
        <v>0</v>
      </c>
      <c r="CL16" s="177">
        <v>0</v>
      </c>
      <c r="CM16" s="177">
        <v>0</v>
      </c>
      <c r="CN16" s="177">
        <v>0</v>
      </c>
      <c r="CO16" s="177">
        <v>0</v>
      </c>
      <c r="CP16" s="177">
        <v>0</v>
      </c>
      <c r="CQ16" s="177">
        <v>0</v>
      </c>
      <c r="CR16" s="177">
        <v>0</v>
      </c>
      <c r="CS16" s="177">
        <v>0</v>
      </c>
      <c r="CT16" s="177">
        <v>0</v>
      </c>
      <c r="CU16" s="177">
        <v>0</v>
      </c>
      <c r="CV16" s="177">
        <v>0</v>
      </c>
      <c r="CW16" s="177">
        <v>0</v>
      </c>
      <c r="CX16" s="177">
        <v>0</v>
      </c>
      <c r="CY16" s="177">
        <v>0</v>
      </c>
      <c r="CZ16" s="177">
        <v>0</v>
      </c>
      <c r="DA16" s="177">
        <v>0</v>
      </c>
      <c r="DB16" s="177">
        <v>0</v>
      </c>
      <c r="DC16" s="177">
        <v>0</v>
      </c>
      <c r="DE16" s="24">
        <f t="shared" si="14"/>
        <v>0</v>
      </c>
      <c r="DF16" s="24">
        <f t="shared" si="15"/>
        <v>0</v>
      </c>
      <c r="DG16">
        <f t="shared" si="13"/>
        <v>21</v>
      </c>
      <c r="DH16">
        <v>0</v>
      </c>
    </row>
    <row r="17" spans="1:113" ht="14.4">
      <c r="A17" s="68"/>
      <c r="B17" s="160" t="s">
        <v>310</v>
      </c>
      <c r="C17" s="542" t="s">
        <v>159</v>
      </c>
      <c r="D17" s="175"/>
      <c r="E17" s="176">
        <v>0.21</v>
      </c>
      <c r="F17" s="171">
        <f>H17+NPV(FD,I17:INDEX(I17:DC17,PAL))</f>
        <v>0</v>
      </c>
      <c r="G17" s="171">
        <f>SUMIF($H$5:$DC$5,"&lt;="&amp;PAL,$H17:$DC17)</f>
        <v>0</v>
      </c>
      <c r="H17" s="300">
        <v>0</v>
      </c>
      <c r="I17" s="300">
        <v>0</v>
      </c>
      <c r="J17" s="300">
        <v>0</v>
      </c>
      <c r="K17" s="300">
        <v>0</v>
      </c>
      <c r="L17" s="300">
        <v>0</v>
      </c>
      <c r="M17" s="300">
        <v>0</v>
      </c>
      <c r="N17" s="300">
        <v>0</v>
      </c>
      <c r="O17" s="300">
        <v>0</v>
      </c>
      <c r="P17" s="300">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0</v>
      </c>
      <c r="BA17" s="177">
        <v>0</v>
      </c>
      <c r="BB17" s="177">
        <v>0</v>
      </c>
      <c r="BC17" s="177">
        <v>0</v>
      </c>
      <c r="BD17" s="177">
        <v>0</v>
      </c>
      <c r="BE17" s="177">
        <v>0</v>
      </c>
      <c r="BF17" s="177">
        <v>0</v>
      </c>
      <c r="BG17" s="177">
        <v>0</v>
      </c>
      <c r="BH17" s="177">
        <v>0</v>
      </c>
      <c r="BI17" s="177">
        <v>0</v>
      </c>
      <c r="BJ17" s="177">
        <v>0</v>
      </c>
      <c r="BK17" s="177">
        <v>0</v>
      </c>
      <c r="BL17" s="177">
        <v>0</v>
      </c>
      <c r="BM17" s="177">
        <v>0</v>
      </c>
      <c r="BN17" s="177">
        <v>0</v>
      </c>
      <c r="BO17" s="177">
        <v>0</v>
      </c>
      <c r="BP17" s="177">
        <v>0</v>
      </c>
      <c r="BQ17" s="177">
        <v>0</v>
      </c>
      <c r="BR17" s="177">
        <v>0</v>
      </c>
      <c r="BS17" s="177">
        <v>0</v>
      </c>
      <c r="BT17" s="177">
        <v>0</v>
      </c>
      <c r="BU17" s="177">
        <v>0</v>
      </c>
      <c r="BV17" s="177">
        <v>0</v>
      </c>
      <c r="BW17" s="177">
        <v>0</v>
      </c>
      <c r="BX17" s="177">
        <v>0</v>
      </c>
      <c r="BY17" s="177">
        <v>0</v>
      </c>
      <c r="BZ17" s="177">
        <v>0</v>
      </c>
      <c r="CA17" s="177">
        <v>0</v>
      </c>
      <c r="CB17" s="177">
        <v>0</v>
      </c>
      <c r="CC17" s="177">
        <v>0</v>
      </c>
      <c r="CD17" s="177">
        <v>0</v>
      </c>
      <c r="CE17" s="177">
        <v>0</v>
      </c>
      <c r="CF17" s="177">
        <v>0</v>
      </c>
      <c r="CG17" s="177">
        <v>0</v>
      </c>
      <c r="CH17" s="177">
        <v>0</v>
      </c>
      <c r="CI17" s="177">
        <v>0</v>
      </c>
      <c r="CJ17" s="177">
        <v>0</v>
      </c>
      <c r="CK17" s="177">
        <v>0</v>
      </c>
      <c r="CL17" s="177">
        <v>0</v>
      </c>
      <c r="CM17" s="177">
        <v>0</v>
      </c>
      <c r="CN17" s="177">
        <v>0</v>
      </c>
      <c r="CO17" s="177">
        <v>0</v>
      </c>
      <c r="CP17" s="177">
        <v>0</v>
      </c>
      <c r="CQ17" s="177">
        <v>0</v>
      </c>
      <c r="CR17" s="177">
        <v>0</v>
      </c>
      <c r="CS17" s="177">
        <v>0</v>
      </c>
      <c r="CT17" s="177">
        <v>0</v>
      </c>
      <c r="CU17" s="177">
        <v>0</v>
      </c>
      <c r="CV17" s="177">
        <v>0</v>
      </c>
      <c r="CW17" s="177">
        <v>0</v>
      </c>
      <c r="CX17" s="177">
        <v>0</v>
      </c>
      <c r="CY17" s="177">
        <v>0</v>
      </c>
      <c r="CZ17" s="177">
        <v>0</v>
      </c>
      <c r="DA17" s="177">
        <v>0</v>
      </c>
      <c r="DB17" s="177">
        <v>0</v>
      </c>
      <c r="DC17" s="177">
        <v>0</v>
      </c>
      <c r="DE17" s="24">
        <f t="shared" si="14"/>
        <v>0</v>
      </c>
      <c r="DF17" s="24">
        <f t="shared" si="15"/>
        <v>0</v>
      </c>
      <c r="DG17">
        <f t="shared" si="13"/>
        <v>21</v>
      </c>
      <c r="DH17">
        <v>0</v>
      </c>
    </row>
    <row r="18" spans="1:113" ht="14.4">
      <c r="A18" s="68"/>
      <c r="B18" s="160" t="s">
        <v>311</v>
      </c>
      <c r="C18" s="542" t="s">
        <v>159</v>
      </c>
      <c r="D18" s="175"/>
      <c r="E18" s="176">
        <v>0.21</v>
      </c>
      <c r="F18" s="171">
        <f>H18+NPV(FD,I18:INDEX(I18:DC18,PAL))</f>
        <v>0</v>
      </c>
      <c r="G18" s="171">
        <f>SUMIF($H$5:$DC$5,"&lt;="&amp;PAL,$H18:$DC18)</f>
        <v>0</v>
      </c>
      <c r="H18" s="300">
        <v>0</v>
      </c>
      <c r="I18" s="300">
        <v>0</v>
      </c>
      <c r="J18" s="300">
        <v>0</v>
      </c>
      <c r="K18" s="300">
        <v>0</v>
      </c>
      <c r="L18" s="300">
        <v>0</v>
      </c>
      <c r="M18" s="300">
        <v>0</v>
      </c>
      <c r="N18" s="300">
        <v>0</v>
      </c>
      <c r="O18" s="300">
        <v>0</v>
      </c>
      <c r="P18" s="300">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0</v>
      </c>
      <c r="BA18" s="177">
        <v>0</v>
      </c>
      <c r="BB18" s="177">
        <v>0</v>
      </c>
      <c r="BC18" s="177">
        <v>0</v>
      </c>
      <c r="BD18" s="177">
        <v>0</v>
      </c>
      <c r="BE18" s="177">
        <v>0</v>
      </c>
      <c r="BF18" s="177">
        <v>0</v>
      </c>
      <c r="BG18" s="177">
        <v>0</v>
      </c>
      <c r="BH18" s="177">
        <v>0</v>
      </c>
      <c r="BI18" s="177">
        <v>0</v>
      </c>
      <c r="BJ18" s="177">
        <v>0</v>
      </c>
      <c r="BK18" s="177">
        <v>0</v>
      </c>
      <c r="BL18" s="177">
        <v>0</v>
      </c>
      <c r="BM18" s="177">
        <v>0</v>
      </c>
      <c r="BN18" s="177">
        <v>0</v>
      </c>
      <c r="BO18" s="177">
        <v>0</v>
      </c>
      <c r="BP18" s="177">
        <v>0</v>
      </c>
      <c r="BQ18" s="177">
        <v>0</v>
      </c>
      <c r="BR18" s="177">
        <v>0</v>
      </c>
      <c r="BS18" s="177">
        <v>0</v>
      </c>
      <c r="BT18" s="177">
        <v>0</v>
      </c>
      <c r="BU18" s="177">
        <v>0</v>
      </c>
      <c r="BV18" s="177">
        <v>0</v>
      </c>
      <c r="BW18" s="177">
        <v>0</v>
      </c>
      <c r="BX18" s="177">
        <v>0</v>
      </c>
      <c r="BY18" s="177">
        <v>0</v>
      </c>
      <c r="BZ18" s="177">
        <v>0</v>
      </c>
      <c r="CA18" s="177">
        <v>0</v>
      </c>
      <c r="CB18" s="177">
        <v>0</v>
      </c>
      <c r="CC18" s="177">
        <v>0</v>
      </c>
      <c r="CD18" s="177">
        <v>0</v>
      </c>
      <c r="CE18" s="177">
        <v>0</v>
      </c>
      <c r="CF18" s="177">
        <v>0</v>
      </c>
      <c r="CG18" s="177">
        <v>0</v>
      </c>
      <c r="CH18" s="177">
        <v>0</v>
      </c>
      <c r="CI18" s="177">
        <v>0</v>
      </c>
      <c r="CJ18" s="177">
        <v>0</v>
      </c>
      <c r="CK18" s="177">
        <v>0</v>
      </c>
      <c r="CL18" s="177">
        <v>0</v>
      </c>
      <c r="CM18" s="177">
        <v>0</v>
      </c>
      <c r="CN18" s="177">
        <v>0</v>
      </c>
      <c r="CO18" s="177">
        <v>0</v>
      </c>
      <c r="CP18" s="177">
        <v>0</v>
      </c>
      <c r="CQ18" s="177">
        <v>0</v>
      </c>
      <c r="CR18" s="177">
        <v>0</v>
      </c>
      <c r="CS18" s="177">
        <v>0</v>
      </c>
      <c r="CT18" s="177">
        <v>0</v>
      </c>
      <c r="CU18" s="177">
        <v>0</v>
      </c>
      <c r="CV18" s="177">
        <v>0</v>
      </c>
      <c r="CW18" s="177">
        <v>0</v>
      </c>
      <c r="CX18" s="177">
        <v>0</v>
      </c>
      <c r="CY18" s="177">
        <v>0</v>
      </c>
      <c r="CZ18" s="177">
        <v>0</v>
      </c>
      <c r="DA18" s="177">
        <v>0</v>
      </c>
      <c r="DB18" s="177">
        <v>0</v>
      </c>
      <c r="DC18" s="177">
        <v>0</v>
      </c>
      <c r="DE18" s="24">
        <f t="shared" si="14"/>
        <v>0</v>
      </c>
      <c r="DF18" s="24">
        <f t="shared" si="15"/>
        <v>0</v>
      </c>
      <c r="DG18">
        <f t="shared" si="13"/>
        <v>21</v>
      </c>
      <c r="DH18">
        <v>0</v>
      </c>
    </row>
    <row r="19" spans="1:113" ht="14.4">
      <c r="A19" s="68"/>
      <c r="B19" s="160" t="s">
        <v>312</v>
      </c>
      <c r="C19" s="542" t="s">
        <v>159</v>
      </c>
      <c r="D19" s="175"/>
      <c r="E19" s="176">
        <v>0.21</v>
      </c>
      <c r="F19" s="171">
        <f>H19+NPV(FD,I19:INDEX(I19:DC19,PAL))</f>
        <v>0</v>
      </c>
      <c r="G19" s="171">
        <f>SUMIF($H$5:$DC$5,"&lt;="&amp;PAL,$H19:$DC19)</f>
        <v>0</v>
      </c>
      <c r="H19" s="300">
        <v>0</v>
      </c>
      <c r="I19" s="300">
        <v>0</v>
      </c>
      <c r="J19" s="300">
        <v>0</v>
      </c>
      <c r="K19" s="300">
        <v>0</v>
      </c>
      <c r="L19" s="300">
        <v>0</v>
      </c>
      <c r="M19" s="300">
        <v>0</v>
      </c>
      <c r="N19" s="300">
        <v>0</v>
      </c>
      <c r="O19" s="300">
        <v>0</v>
      </c>
      <c r="P19" s="300">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177">
        <v>0</v>
      </c>
      <c r="BA19" s="177">
        <v>0</v>
      </c>
      <c r="BB19" s="177">
        <v>0</v>
      </c>
      <c r="BC19" s="177">
        <v>0</v>
      </c>
      <c r="BD19" s="177">
        <v>0</v>
      </c>
      <c r="BE19" s="177">
        <v>0</v>
      </c>
      <c r="BF19" s="177">
        <v>0</v>
      </c>
      <c r="BG19" s="177">
        <v>0</v>
      </c>
      <c r="BH19" s="177">
        <v>0</v>
      </c>
      <c r="BI19" s="177">
        <v>0</v>
      </c>
      <c r="BJ19" s="177">
        <v>0</v>
      </c>
      <c r="BK19" s="177">
        <v>0</v>
      </c>
      <c r="BL19" s="177">
        <v>0</v>
      </c>
      <c r="BM19" s="177">
        <v>0</v>
      </c>
      <c r="BN19" s="177">
        <v>0</v>
      </c>
      <c r="BO19" s="177">
        <v>0</v>
      </c>
      <c r="BP19" s="177">
        <v>0</v>
      </c>
      <c r="BQ19" s="177">
        <v>0</v>
      </c>
      <c r="BR19" s="177">
        <v>0</v>
      </c>
      <c r="BS19" s="177">
        <v>0</v>
      </c>
      <c r="BT19" s="177">
        <v>0</v>
      </c>
      <c r="BU19" s="177">
        <v>0</v>
      </c>
      <c r="BV19" s="177">
        <v>0</v>
      </c>
      <c r="BW19" s="177">
        <v>0</v>
      </c>
      <c r="BX19" s="177">
        <v>0</v>
      </c>
      <c r="BY19" s="177">
        <v>0</v>
      </c>
      <c r="BZ19" s="177">
        <v>0</v>
      </c>
      <c r="CA19" s="177">
        <v>0</v>
      </c>
      <c r="CB19" s="177">
        <v>0</v>
      </c>
      <c r="CC19" s="177">
        <v>0</v>
      </c>
      <c r="CD19" s="177">
        <v>0</v>
      </c>
      <c r="CE19" s="177">
        <v>0</v>
      </c>
      <c r="CF19" s="177">
        <v>0</v>
      </c>
      <c r="CG19" s="177">
        <v>0</v>
      </c>
      <c r="CH19" s="177">
        <v>0</v>
      </c>
      <c r="CI19" s="177">
        <v>0</v>
      </c>
      <c r="CJ19" s="177">
        <v>0</v>
      </c>
      <c r="CK19" s="177">
        <v>0</v>
      </c>
      <c r="CL19" s="177">
        <v>0</v>
      </c>
      <c r="CM19" s="177">
        <v>0</v>
      </c>
      <c r="CN19" s="177">
        <v>0</v>
      </c>
      <c r="CO19" s="177">
        <v>0</v>
      </c>
      <c r="CP19" s="177">
        <v>0</v>
      </c>
      <c r="CQ19" s="177">
        <v>0</v>
      </c>
      <c r="CR19" s="177">
        <v>0</v>
      </c>
      <c r="CS19" s="177">
        <v>0</v>
      </c>
      <c r="CT19" s="177">
        <v>0</v>
      </c>
      <c r="CU19" s="177">
        <v>0</v>
      </c>
      <c r="CV19" s="177">
        <v>0</v>
      </c>
      <c r="CW19" s="177">
        <v>0</v>
      </c>
      <c r="CX19" s="177">
        <v>0</v>
      </c>
      <c r="CY19" s="177">
        <v>0</v>
      </c>
      <c r="CZ19" s="177">
        <v>0</v>
      </c>
      <c r="DA19" s="177">
        <v>0</v>
      </c>
      <c r="DB19" s="177">
        <v>0</v>
      </c>
      <c r="DC19" s="177">
        <v>0</v>
      </c>
      <c r="DE19" s="24">
        <f t="shared" si="14"/>
        <v>0</v>
      </c>
      <c r="DF19" s="24">
        <f t="shared" si="15"/>
        <v>0</v>
      </c>
      <c r="DG19">
        <f t="shared" si="13"/>
        <v>21</v>
      </c>
      <c r="DH19">
        <v>0</v>
      </c>
    </row>
    <row r="20" spans="1:113" ht="14.4">
      <c r="A20" s="68"/>
      <c r="B20" s="160" t="s">
        <v>313</v>
      </c>
      <c r="C20" s="543" t="s">
        <v>482</v>
      </c>
      <c r="D20" s="323"/>
      <c r="E20" s="176">
        <v>0.21</v>
      </c>
      <c r="F20" s="171">
        <f>H20+NPV(FD,I20:INDEX(I20:DC20,PAL))</f>
        <v>0</v>
      </c>
      <c r="G20" s="171">
        <f>SUMIF($H$5:$DC$5,"&lt;="&amp;PAL,$H20:$DC20)</f>
        <v>0</v>
      </c>
      <c r="H20" s="300">
        <v>0</v>
      </c>
      <c r="I20" s="300">
        <v>0</v>
      </c>
      <c r="J20" s="300">
        <v>0</v>
      </c>
      <c r="K20" s="300">
        <v>0</v>
      </c>
      <c r="L20" s="300">
        <v>0</v>
      </c>
      <c r="M20" s="300">
        <v>0</v>
      </c>
      <c r="N20" s="300">
        <v>0</v>
      </c>
      <c r="O20" s="300">
        <v>0</v>
      </c>
      <c r="P20" s="300">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0</v>
      </c>
      <c r="AW20" s="177">
        <v>0</v>
      </c>
      <c r="AX20" s="177">
        <v>0</v>
      </c>
      <c r="AY20" s="177">
        <v>0</v>
      </c>
      <c r="AZ20" s="177">
        <v>0</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7">
        <v>0</v>
      </c>
      <c r="BY20" s="177">
        <v>0</v>
      </c>
      <c r="BZ20" s="177">
        <v>0</v>
      </c>
      <c r="CA20" s="177">
        <v>0</v>
      </c>
      <c r="CB20" s="177">
        <v>0</v>
      </c>
      <c r="CC20" s="177">
        <v>0</v>
      </c>
      <c r="CD20" s="177">
        <v>0</v>
      </c>
      <c r="CE20" s="177">
        <v>0</v>
      </c>
      <c r="CF20" s="177">
        <v>0</v>
      </c>
      <c r="CG20" s="177">
        <v>0</v>
      </c>
      <c r="CH20" s="177">
        <v>0</v>
      </c>
      <c r="CI20" s="177">
        <v>0</v>
      </c>
      <c r="CJ20" s="177">
        <v>0</v>
      </c>
      <c r="CK20" s="177">
        <v>0</v>
      </c>
      <c r="CL20" s="177">
        <v>0</v>
      </c>
      <c r="CM20" s="177">
        <v>0</v>
      </c>
      <c r="CN20" s="177">
        <v>0</v>
      </c>
      <c r="CO20" s="177">
        <v>0</v>
      </c>
      <c r="CP20" s="177">
        <v>0</v>
      </c>
      <c r="CQ20" s="177">
        <v>0</v>
      </c>
      <c r="CR20" s="177">
        <v>0</v>
      </c>
      <c r="CS20" s="177">
        <v>0</v>
      </c>
      <c r="CT20" s="177">
        <v>0</v>
      </c>
      <c r="CU20" s="177">
        <v>0</v>
      </c>
      <c r="CV20" s="177">
        <v>0</v>
      </c>
      <c r="CW20" s="177">
        <v>0</v>
      </c>
      <c r="CX20" s="177">
        <v>0</v>
      </c>
      <c r="CY20" s="177">
        <v>0</v>
      </c>
      <c r="CZ20" s="177">
        <v>0</v>
      </c>
      <c r="DA20" s="177">
        <v>0</v>
      </c>
      <c r="DB20" s="177">
        <v>0</v>
      </c>
      <c r="DC20" s="177">
        <v>0</v>
      </c>
      <c r="DE20" s="24">
        <f t="shared" si="14"/>
        <v>0</v>
      </c>
      <c r="DF20" s="24">
        <f t="shared" si="15"/>
        <v>0</v>
      </c>
      <c r="DG20">
        <f t="shared" si="13"/>
        <v>21</v>
      </c>
      <c r="DH20">
        <v>0</v>
      </c>
      <c r="DI20">
        <v>1</v>
      </c>
    </row>
    <row r="21" spans="1:113" ht="14.4">
      <c r="A21" s="68"/>
      <c r="B21" s="160" t="s">
        <v>484</v>
      </c>
      <c r="C21" s="543" t="s">
        <v>483</v>
      </c>
      <c r="D21" s="323"/>
      <c r="E21" s="176">
        <v>0.21</v>
      </c>
      <c r="F21" s="171">
        <f>H21+NPV(FD,I21:INDEX(I21:DC21,PAL))</f>
        <v>0</v>
      </c>
      <c r="G21" s="171">
        <f>SUMIF($H$5:$DC$5,"&lt;="&amp;PAL,$H21:$DC21)</f>
        <v>0</v>
      </c>
      <c r="H21" s="179">
        <v>0</v>
      </c>
      <c r="I21" s="179">
        <v>0</v>
      </c>
      <c r="J21" s="179">
        <v>0</v>
      </c>
      <c r="K21" s="179">
        <v>0</v>
      </c>
      <c r="L21" s="179">
        <v>0</v>
      </c>
      <c r="M21" s="179">
        <v>0</v>
      </c>
      <c r="N21" s="179">
        <v>0</v>
      </c>
      <c r="O21" s="179">
        <v>0</v>
      </c>
      <c r="P21" s="549">
        <v>0</v>
      </c>
      <c r="Q21" s="179">
        <v>0</v>
      </c>
      <c r="R21" s="179">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c r="DA21" s="180">
        <v>0</v>
      </c>
      <c r="DB21" s="180">
        <v>0</v>
      </c>
      <c r="DC21" s="180">
        <v>0</v>
      </c>
      <c r="DE21" s="24">
        <f t="shared" si="14"/>
        <v>0</v>
      </c>
      <c r="DF21" s="24">
        <f t="shared" si="15"/>
        <v>0</v>
      </c>
      <c r="DG21">
        <f t="shared" si="13"/>
        <v>21</v>
      </c>
      <c r="DH21">
        <v>0</v>
      </c>
      <c r="DI21">
        <v>1</v>
      </c>
    </row>
    <row r="22" spans="1:113" ht="14.4">
      <c r="A22" s="68"/>
      <c r="B22" s="160" t="s">
        <v>485</v>
      </c>
      <c r="C22" s="543" t="s">
        <v>552</v>
      </c>
      <c r="D22" s="175"/>
      <c r="E22" s="176">
        <v>0.21</v>
      </c>
      <c r="F22" s="171">
        <f>H22+NPV(FD,I22:INDEX(I22:DC22,PAL))</f>
        <v>0</v>
      </c>
      <c r="G22" s="171">
        <f>SUMIF($H$5:$DC$5,"&lt;="&amp;PAL,$H22:$DC22)</f>
        <v>0</v>
      </c>
      <c r="H22" s="179">
        <v>0</v>
      </c>
      <c r="I22" s="179">
        <v>0</v>
      </c>
      <c r="J22" s="179">
        <v>0</v>
      </c>
      <c r="K22" s="179">
        <v>0</v>
      </c>
      <c r="L22" s="179">
        <v>0</v>
      </c>
      <c r="M22" s="179">
        <v>0</v>
      </c>
      <c r="N22" s="179">
        <v>0</v>
      </c>
      <c r="O22" s="179">
        <v>0</v>
      </c>
      <c r="P22" s="549">
        <v>0</v>
      </c>
      <c r="Q22" s="179">
        <v>0</v>
      </c>
      <c r="R22" s="179">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c r="DA22" s="180">
        <v>0</v>
      </c>
      <c r="DB22" s="180">
        <v>0</v>
      </c>
      <c r="DC22" s="180">
        <v>0</v>
      </c>
      <c r="DE22" s="24">
        <f t="shared" ref="DE22:DE23" si="16">COUNTBLANK(H22:DC22)</f>
        <v>0</v>
      </c>
      <c r="DF22" s="24">
        <f t="shared" si="15"/>
        <v>0</v>
      </c>
      <c r="DG22">
        <f t="shared" si="13"/>
        <v>21</v>
      </c>
      <c r="DH22">
        <v>0</v>
      </c>
    </row>
    <row r="23" spans="1:113" ht="14.4">
      <c r="A23" s="68"/>
      <c r="B23" s="160" t="s">
        <v>314</v>
      </c>
      <c r="C23" s="544" t="s">
        <v>161</v>
      </c>
      <c r="D23" s="175"/>
      <c r="E23" s="176">
        <v>0.21</v>
      </c>
      <c r="F23" s="171">
        <f>H23+NPV(FD,I23:INDEX(I23:DC23,PAL))</f>
        <v>0</v>
      </c>
      <c r="G23" s="171">
        <f>SUMIF($H$5:$DC$5,"&lt;="&amp;PAL,$H23:$DC23)</f>
        <v>0</v>
      </c>
      <c r="H23" s="179">
        <v>0</v>
      </c>
      <c r="I23" s="179">
        <v>0</v>
      </c>
      <c r="J23" s="179">
        <v>0</v>
      </c>
      <c r="K23" s="179">
        <v>0</v>
      </c>
      <c r="L23" s="179">
        <v>0</v>
      </c>
      <c r="M23" s="179">
        <v>0</v>
      </c>
      <c r="N23" s="179">
        <v>0</v>
      </c>
      <c r="O23" s="548">
        <v>0</v>
      </c>
      <c r="P23" s="54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80">
        <v>0</v>
      </c>
      <c r="AK23" s="179">
        <v>0</v>
      </c>
      <c r="AL23" s="180">
        <v>0</v>
      </c>
      <c r="AM23" s="179">
        <v>0</v>
      </c>
      <c r="AN23" s="179">
        <v>0</v>
      </c>
      <c r="AO23" s="179">
        <v>0</v>
      </c>
      <c r="AP23" s="179">
        <v>0</v>
      </c>
      <c r="AQ23" s="180">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79">
        <v>0</v>
      </c>
      <c r="BZ23" s="179">
        <v>0</v>
      </c>
      <c r="CA23" s="179">
        <v>0</v>
      </c>
      <c r="CB23" s="179">
        <v>0</v>
      </c>
      <c r="CC23" s="179">
        <v>0</v>
      </c>
      <c r="CD23" s="179">
        <v>0</v>
      </c>
      <c r="CE23" s="179">
        <v>0</v>
      </c>
      <c r="CF23" s="179">
        <v>0</v>
      </c>
      <c r="CG23" s="179">
        <v>0</v>
      </c>
      <c r="CH23" s="179">
        <v>0</v>
      </c>
      <c r="CI23" s="179">
        <v>0</v>
      </c>
      <c r="CJ23" s="179">
        <v>0</v>
      </c>
      <c r="CK23" s="179">
        <v>0</v>
      </c>
      <c r="CL23" s="179">
        <v>0</v>
      </c>
      <c r="CM23" s="179">
        <v>0</v>
      </c>
      <c r="CN23" s="179">
        <v>0</v>
      </c>
      <c r="CO23" s="179">
        <v>0</v>
      </c>
      <c r="CP23" s="179">
        <v>0</v>
      </c>
      <c r="CQ23" s="179">
        <v>0</v>
      </c>
      <c r="CR23" s="179">
        <v>0</v>
      </c>
      <c r="CS23" s="179">
        <v>0</v>
      </c>
      <c r="CT23" s="179">
        <v>0</v>
      </c>
      <c r="CU23" s="179">
        <v>0</v>
      </c>
      <c r="CV23" s="179">
        <v>0</v>
      </c>
      <c r="CW23" s="179">
        <v>0</v>
      </c>
      <c r="CX23" s="179">
        <v>0</v>
      </c>
      <c r="CY23" s="179">
        <v>0</v>
      </c>
      <c r="CZ23" s="179">
        <v>0</v>
      </c>
      <c r="DA23" s="179">
        <v>0</v>
      </c>
      <c r="DB23" s="179">
        <v>0</v>
      </c>
      <c r="DC23" s="180">
        <v>0</v>
      </c>
      <c r="DE23" s="24">
        <f t="shared" si="16"/>
        <v>0</v>
      </c>
      <c r="DF23" s="24">
        <f t="shared" si="15"/>
        <v>0</v>
      </c>
      <c r="DG23">
        <f t="shared" si="13"/>
        <v>21</v>
      </c>
      <c r="DH23">
        <f>DG23/(100+DG23)</f>
        <v>0.17355371900826447</v>
      </c>
    </row>
    <row r="24" spans="1:113" ht="14.4">
      <c r="A24" s="68"/>
      <c r="B24" s="160" t="s">
        <v>162</v>
      </c>
      <c r="C24" s="540" t="s">
        <v>163</v>
      </c>
      <c r="D24" s="172"/>
      <c r="E24" s="172"/>
      <c r="F24" s="173">
        <f>SUM(F25:F35)</f>
        <v>0</v>
      </c>
      <c r="G24" s="171">
        <f>SUMIF($H$5:$DC$5,"&lt;="&amp;PAL,$H24:$DC24)</f>
        <v>0</v>
      </c>
      <c r="H24" s="173">
        <f>SUM(H25:H35)</f>
        <v>0</v>
      </c>
      <c r="I24" s="173">
        <f t="shared" ref="I24:BT24" si="17">SUM(I25:I35)</f>
        <v>0</v>
      </c>
      <c r="J24" s="173">
        <f t="shared" si="17"/>
        <v>0</v>
      </c>
      <c r="K24" s="173">
        <f t="shared" si="17"/>
        <v>0</v>
      </c>
      <c r="L24" s="173">
        <f t="shared" si="17"/>
        <v>0</v>
      </c>
      <c r="M24" s="173">
        <f t="shared" si="17"/>
        <v>0</v>
      </c>
      <c r="N24" s="173">
        <f t="shared" si="17"/>
        <v>0</v>
      </c>
      <c r="O24" s="173">
        <f t="shared" si="17"/>
        <v>0</v>
      </c>
      <c r="P24" s="173">
        <f t="shared" si="17"/>
        <v>0</v>
      </c>
      <c r="Q24" s="173">
        <f t="shared" si="17"/>
        <v>0</v>
      </c>
      <c r="R24" s="173">
        <f t="shared" si="17"/>
        <v>0</v>
      </c>
      <c r="S24" s="173">
        <f t="shared" si="17"/>
        <v>0</v>
      </c>
      <c r="T24" s="173">
        <f t="shared" si="17"/>
        <v>0</v>
      </c>
      <c r="U24" s="173">
        <f t="shared" si="17"/>
        <v>0</v>
      </c>
      <c r="V24" s="173">
        <f t="shared" si="17"/>
        <v>0</v>
      </c>
      <c r="W24" s="173">
        <f t="shared" si="17"/>
        <v>0</v>
      </c>
      <c r="X24" s="173">
        <f t="shared" si="17"/>
        <v>0</v>
      </c>
      <c r="Y24" s="173">
        <f t="shared" si="17"/>
        <v>0</v>
      </c>
      <c r="Z24" s="173">
        <f t="shared" si="17"/>
        <v>0</v>
      </c>
      <c r="AA24" s="173">
        <f t="shared" si="17"/>
        <v>0</v>
      </c>
      <c r="AB24" s="173">
        <f t="shared" si="17"/>
        <v>0</v>
      </c>
      <c r="AC24" s="173">
        <f t="shared" si="17"/>
        <v>0</v>
      </c>
      <c r="AD24" s="173">
        <f t="shared" si="17"/>
        <v>0</v>
      </c>
      <c r="AE24" s="173">
        <f t="shared" si="17"/>
        <v>0</v>
      </c>
      <c r="AF24" s="173">
        <f t="shared" si="17"/>
        <v>0</v>
      </c>
      <c r="AG24" s="173">
        <f t="shared" si="17"/>
        <v>0</v>
      </c>
      <c r="AH24" s="173">
        <f t="shared" si="17"/>
        <v>0</v>
      </c>
      <c r="AI24" s="173">
        <f t="shared" si="17"/>
        <v>0</v>
      </c>
      <c r="AJ24" s="173">
        <f t="shared" si="17"/>
        <v>0</v>
      </c>
      <c r="AK24" s="173">
        <f t="shared" si="17"/>
        <v>0</v>
      </c>
      <c r="AL24" s="173">
        <f t="shared" si="17"/>
        <v>0</v>
      </c>
      <c r="AM24" s="173">
        <f t="shared" si="17"/>
        <v>0</v>
      </c>
      <c r="AN24" s="173">
        <f t="shared" si="17"/>
        <v>0</v>
      </c>
      <c r="AO24" s="173">
        <f t="shared" si="17"/>
        <v>0</v>
      </c>
      <c r="AP24" s="173">
        <f t="shared" si="17"/>
        <v>0</v>
      </c>
      <c r="AQ24" s="173">
        <f t="shared" si="17"/>
        <v>0</v>
      </c>
      <c r="AR24" s="173">
        <f t="shared" si="17"/>
        <v>0</v>
      </c>
      <c r="AS24" s="173">
        <f t="shared" si="17"/>
        <v>0</v>
      </c>
      <c r="AT24" s="173">
        <f t="shared" si="17"/>
        <v>0</v>
      </c>
      <c r="AU24" s="173">
        <f t="shared" si="17"/>
        <v>0</v>
      </c>
      <c r="AV24" s="173">
        <f t="shared" si="17"/>
        <v>0</v>
      </c>
      <c r="AW24" s="173">
        <f t="shared" si="17"/>
        <v>0</v>
      </c>
      <c r="AX24" s="173">
        <f t="shared" si="17"/>
        <v>0</v>
      </c>
      <c r="AY24" s="173">
        <f t="shared" si="17"/>
        <v>0</v>
      </c>
      <c r="AZ24" s="173">
        <f t="shared" si="17"/>
        <v>0</v>
      </c>
      <c r="BA24" s="173">
        <f t="shared" si="17"/>
        <v>0</v>
      </c>
      <c r="BB24" s="173">
        <f t="shared" si="17"/>
        <v>0</v>
      </c>
      <c r="BC24" s="173">
        <f t="shared" si="17"/>
        <v>0</v>
      </c>
      <c r="BD24" s="173">
        <f t="shared" si="17"/>
        <v>0</v>
      </c>
      <c r="BE24" s="173">
        <f t="shared" si="17"/>
        <v>0</v>
      </c>
      <c r="BF24" s="173">
        <f t="shared" si="17"/>
        <v>0</v>
      </c>
      <c r="BG24" s="173">
        <f t="shared" si="17"/>
        <v>0</v>
      </c>
      <c r="BH24" s="173">
        <f t="shared" si="17"/>
        <v>0</v>
      </c>
      <c r="BI24" s="173">
        <f t="shared" si="17"/>
        <v>0</v>
      </c>
      <c r="BJ24" s="173">
        <f t="shared" si="17"/>
        <v>0</v>
      </c>
      <c r="BK24" s="173">
        <f t="shared" si="17"/>
        <v>0</v>
      </c>
      <c r="BL24" s="173">
        <f t="shared" si="17"/>
        <v>0</v>
      </c>
      <c r="BM24" s="173">
        <f t="shared" si="17"/>
        <v>0</v>
      </c>
      <c r="BN24" s="173">
        <f t="shared" si="17"/>
        <v>0</v>
      </c>
      <c r="BO24" s="173">
        <f t="shared" si="17"/>
        <v>0</v>
      </c>
      <c r="BP24" s="173">
        <f t="shared" si="17"/>
        <v>0</v>
      </c>
      <c r="BQ24" s="173">
        <f t="shared" si="17"/>
        <v>0</v>
      </c>
      <c r="BR24" s="173">
        <f t="shared" si="17"/>
        <v>0</v>
      </c>
      <c r="BS24" s="173">
        <f t="shared" si="17"/>
        <v>0</v>
      </c>
      <c r="BT24" s="173">
        <f t="shared" si="17"/>
        <v>0</v>
      </c>
      <c r="BU24" s="173">
        <f t="shared" ref="BU24:DB24" si="18">SUM(BU25:BU35)</f>
        <v>0</v>
      </c>
      <c r="BV24" s="173">
        <f t="shared" si="18"/>
        <v>0</v>
      </c>
      <c r="BW24" s="173">
        <f t="shared" si="18"/>
        <v>0</v>
      </c>
      <c r="BX24" s="173">
        <f t="shared" si="18"/>
        <v>0</v>
      </c>
      <c r="BY24" s="173">
        <f t="shared" si="18"/>
        <v>0</v>
      </c>
      <c r="BZ24" s="173">
        <f t="shared" si="18"/>
        <v>0</v>
      </c>
      <c r="CA24" s="173">
        <f t="shared" si="18"/>
        <v>0</v>
      </c>
      <c r="CB24" s="173">
        <f t="shared" si="18"/>
        <v>0</v>
      </c>
      <c r="CC24" s="173">
        <f t="shared" si="18"/>
        <v>0</v>
      </c>
      <c r="CD24" s="173">
        <f t="shared" si="18"/>
        <v>0</v>
      </c>
      <c r="CE24" s="173">
        <f t="shared" si="18"/>
        <v>0</v>
      </c>
      <c r="CF24" s="173">
        <f t="shared" si="18"/>
        <v>0</v>
      </c>
      <c r="CG24" s="173">
        <f t="shared" si="18"/>
        <v>0</v>
      </c>
      <c r="CH24" s="173">
        <f t="shared" si="18"/>
        <v>0</v>
      </c>
      <c r="CI24" s="173">
        <f t="shared" si="18"/>
        <v>0</v>
      </c>
      <c r="CJ24" s="173">
        <f t="shared" si="18"/>
        <v>0</v>
      </c>
      <c r="CK24" s="173">
        <f t="shared" si="18"/>
        <v>0</v>
      </c>
      <c r="CL24" s="173">
        <f t="shared" si="18"/>
        <v>0</v>
      </c>
      <c r="CM24" s="173">
        <f t="shared" si="18"/>
        <v>0</v>
      </c>
      <c r="CN24" s="173">
        <f t="shared" si="18"/>
        <v>0</v>
      </c>
      <c r="CO24" s="173">
        <f t="shared" si="18"/>
        <v>0</v>
      </c>
      <c r="CP24" s="173">
        <f t="shared" si="18"/>
        <v>0</v>
      </c>
      <c r="CQ24" s="173">
        <f t="shared" si="18"/>
        <v>0</v>
      </c>
      <c r="CR24" s="173">
        <f t="shared" si="18"/>
        <v>0</v>
      </c>
      <c r="CS24" s="173">
        <f t="shared" si="18"/>
        <v>0</v>
      </c>
      <c r="CT24" s="173">
        <f t="shared" si="18"/>
        <v>0</v>
      </c>
      <c r="CU24" s="173">
        <f t="shared" si="18"/>
        <v>0</v>
      </c>
      <c r="CV24" s="173">
        <f t="shared" si="18"/>
        <v>0</v>
      </c>
      <c r="CW24" s="173">
        <f t="shared" si="18"/>
        <v>0</v>
      </c>
      <c r="CX24" s="173">
        <f t="shared" si="18"/>
        <v>0</v>
      </c>
      <c r="CY24" s="173">
        <f t="shared" si="18"/>
        <v>0</v>
      </c>
      <c r="CZ24" s="173">
        <f t="shared" si="18"/>
        <v>0</v>
      </c>
      <c r="DA24" s="173">
        <f>SUM(DA25:DA35)</f>
        <v>0</v>
      </c>
      <c r="DB24" s="173">
        <f t="shared" si="18"/>
        <v>0</v>
      </c>
      <c r="DC24" s="173">
        <f>SUM(DC25:DC35)</f>
        <v>0</v>
      </c>
      <c r="DE24" s="24"/>
      <c r="DF24" s="24">
        <f t="shared" si="15"/>
        <v>0</v>
      </c>
    </row>
    <row r="25" spans="1:113" ht="14.4">
      <c r="A25" s="68"/>
      <c r="B25" s="160" t="s">
        <v>315</v>
      </c>
      <c r="C25" s="542" t="s">
        <v>159</v>
      </c>
      <c r="D25" s="181"/>
      <c r="E25" s="176">
        <v>0.21</v>
      </c>
      <c r="F25" s="171">
        <f>H25+NPV(FD,I25:INDEX(I25:DC25,PAL))</f>
        <v>0</v>
      </c>
      <c r="G25" s="171">
        <f>SUMIF($H$5:$DC$5,"&lt;="&amp;PAL,$H25:$DC25)</f>
        <v>0</v>
      </c>
      <c r="H25" s="300">
        <v>0</v>
      </c>
      <c r="I25" s="300">
        <v>0</v>
      </c>
      <c r="J25" s="300">
        <v>0</v>
      </c>
      <c r="K25" s="300">
        <v>0</v>
      </c>
      <c r="L25" s="300">
        <v>0</v>
      </c>
      <c r="M25" s="300">
        <v>0</v>
      </c>
      <c r="N25" s="300">
        <v>0</v>
      </c>
      <c r="O25" s="300">
        <v>0</v>
      </c>
      <c r="P25" s="300">
        <v>0</v>
      </c>
      <c r="Q25" s="177">
        <v>0</v>
      </c>
      <c r="R25" s="177">
        <v>0</v>
      </c>
      <c r="S25" s="177">
        <v>0</v>
      </c>
      <c r="T25" s="177">
        <v>0</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177">
        <v>0</v>
      </c>
      <c r="AV25" s="177">
        <v>0</v>
      </c>
      <c r="AW25" s="177">
        <v>0</v>
      </c>
      <c r="AX25" s="177">
        <v>0</v>
      </c>
      <c r="AY25" s="177">
        <v>0</v>
      </c>
      <c r="AZ25" s="177">
        <v>0</v>
      </c>
      <c r="BA25" s="177">
        <v>0</v>
      </c>
      <c r="BB25" s="177">
        <v>0</v>
      </c>
      <c r="BC25" s="177">
        <v>0</v>
      </c>
      <c r="BD25" s="177">
        <v>0</v>
      </c>
      <c r="BE25" s="177">
        <v>0</v>
      </c>
      <c r="BF25" s="177">
        <v>0</v>
      </c>
      <c r="BG25" s="177">
        <v>0</v>
      </c>
      <c r="BH25" s="177">
        <v>0</v>
      </c>
      <c r="BI25" s="177">
        <v>0</v>
      </c>
      <c r="BJ25" s="177">
        <v>0</v>
      </c>
      <c r="BK25" s="177">
        <v>0</v>
      </c>
      <c r="BL25" s="177">
        <v>0</v>
      </c>
      <c r="BM25" s="177">
        <v>0</v>
      </c>
      <c r="BN25" s="177">
        <v>0</v>
      </c>
      <c r="BO25" s="177">
        <v>0</v>
      </c>
      <c r="BP25" s="177">
        <v>0</v>
      </c>
      <c r="BQ25" s="177">
        <v>0</v>
      </c>
      <c r="BR25" s="177">
        <v>0</v>
      </c>
      <c r="BS25" s="177">
        <v>0</v>
      </c>
      <c r="BT25" s="177">
        <v>0</v>
      </c>
      <c r="BU25" s="177">
        <v>0</v>
      </c>
      <c r="BV25" s="177">
        <v>0</v>
      </c>
      <c r="BW25" s="177">
        <v>0</v>
      </c>
      <c r="BX25" s="177">
        <v>0</v>
      </c>
      <c r="BY25" s="177">
        <v>0</v>
      </c>
      <c r="BZ25" s="177">
        <v>0</v>
      </c>
      <c r="CA25" s="177">
        <v>0</v>
      </c>
      <c r="CB25" s="177">
        <v>0</v>
      </c>
      <c r="CC25" s="177">
        <v>0</v>
      </c>
      <c r="CD25" s="177">
        <v>0</v>
      </c>
      <c r="CE25" s="177">
        <v>0</v>
      </c>
      <c r="CF25" s="177">
        <v>0</v>
      </c>
      <c r="CG25" s="177">
        <v>0</v>
      </c>
      <c r="CH25" s="177">
        <v>0</v>
      </c>
      <c r="CI25" s="177">
        <v>0</v>
      </c>
      <c r="CJ25" s="177">
        <v>0</v>
      </c>
      <c r="CK25" s="177">
        <v>0</v>
      </c>
      <c r="CL25" s="177">
        <v>0</v>
      </c>
      <c r="CM25" s="177">
        <v>0</v>
      </c>
      <c r="CN25" s="177">
        <v>0</v>
      </c>
      <c r="CO25" s="177">
        <v>0</v>
      </c>
      <c r="CP25" s="177">
        <v>0</v>
      </c>
      <c r="CQ25" s="177">
        <v>0</v>
      </c>
      <c r="CR25" s="177">
        <v>0</v>
      </c>
      <c r="CS25" s="177">
        <v>0</v>
      </c>
      <c r="CT25" s="177">
        <v>0</v>
      </c>
      <c r="CU25" s="177">
        <v>0</v>
      </c>
      <c r="CV25" s="177">
        <v>0</v>
      </c>
      <c r="CW25" s="177">
        <v>0</v>
      </c>
      <c r="CX25" s="177">
        <v>0</v>
      </c>
      <c r="CY25" s="177">
        <v>0</v>
      </c>
      <c r="CZ25" s="177">
        <v>0</v>
      </c>
      <c r="DA25" s="177">
        <v>0</v>
      </c>
      <c r="DB25" s="177">
        <v>0</v>
      </c>
      <c r="DC25" s="177">
        <v>0</v>
      </c>
      <c r="DE25" s="24">
        <f>COUNTBLANK(H25:DC25)</f>
        <v>0</v>
      </c>
      <c r="DF25" s="24">
        <f t="shared" si="15"/>
        <v>0</v>
      </c>
      <c r="DG25">
        <f t="shared" ref="DG25:DG36" si="19">IF(ISNUMBER(E25),E25*100,0)</f>
        <v>21</v>
      </c>
      <c r="DH25">
        <v>0</v>
      </c>
    </row>
    <row r="26" spans="1:113" ht="14.4">
      <c r="A26" s="68"/>
      <c r="B26" s="160" t="s">
        <v>316</v>
      </c>
      <c r="C26" s="542" t="s">
        <v>159</v>
      </c>
      <c r="D26" s="181"/>
      <c r="E26" s="176">
        <v>0.21</v>
      </c>
      <c r="F26" s="171">
        <f>H26+NPV(FD,I26:INDEX(I26:DC26,PAL))</f>
        <v>0</v>
      </c>
      <c r="G26" s="171">
        <f>SUMIF($H$5:$DC$5,"&lt;="&amp;PAL,$H26:$DC26)</f>
        <v>0</v>
      </c>
      <c r="H26" s="300">
        <v>0</v>
      </c>
      <c r="I26" s="300">
        <v>0</v>
      </c>
      <c r="J26" s="300">
        <v>0</v>
      </c>
      <c r="K26" s="300">
        <v>0</v>
      </c>
      <c r="L26" s="300">
        <v>0</v>
      </c>
      <c r="M26" s="300">
        <v>0</v>
      </c>
      <c r="N26" s="300">
        <v>0</v>
      </c>
      <c r="O26" s="300">
        <v>0</v>
      </c>
      <c r="P26" s="300">
        <v>0</v>
      </c>
      <c r="Q26" s="177">
        <v>0</v>
      </c>
      <c r="R26" s="177">
        <v>0</v>
      </c>
      <c r="S26" s="177">
        <v>0</v>
      </c>
      <c r="T26" s="177">
        <v>0</v>
      </c>
      <c r="U26" s="177">
        <v>0</v>
      </c>
      <c r="V26" s="177">
        <v>0</v>
      </c>
      <c r="W26" s="177">
        <v>0</v>
      </c>
      <c r="X26" s="177">
        <v>0</v>
      </c>
      <c r="Y26" s="177">
        <v>0</v>
      </c>
      <c r="Z26" s="177">
        <v>0</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v>0</v>
      </c>
      <c r="AW26" s="177">
        <v>0</v>
      </c>
      <c r="AX26" s="177">
        <v>0</v>
      </c>
      <c r="AY26" s="177">
        <v>0</v>
      </c>
      <c r="AZ26" s="177">
        <v>0</v>
      </c>
      <c r="BA26" s="177">
        <v>0</v>
      </c>
      <c r="BB26" s="177">
        <v>0</v>
      </c>
      <c r="BC26" s="177">
        <v>0</v>
      </c>
      <c r="BD26" s="177">
        <v>0</v>
      </c>
      <c r="BE26" s="177">
        <v>0</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177">
        <v>0</v>
      </c>
      <c r="CA26" s="177">
        <v>0</v>
      </c>
      <c r="CB26" s="177">
        <v>0</v>
      </c>
      <c r="CC26" s="177">
        <v>0</v>
      </c>
      <c r="CD26" s="177">
        <v>0</v>
      </c>
      <c r="CE26" s="177">
        <v>0</v>
      </c>
      <c r="CF26" s="177">
        <v>0</v>
      </c>
      <c r="CG26" s="177">
        <v>0</v>
      </c>
      <c r="CH26" s="177">
        <v>0</v>
      </c>
      <c r="CI26" s="177">
        <v>0</v>
      </c>
      <c r="CJ26" s="177">
        <v>0</v>
      </c>
      <c r="CK26" s="177">
        <v>0</v>
      </c>
      <c r="CL26" s="177">
        <v>0</v>
      </c>
      <c r="CM26" s="177">
        <v>0</v>
      </c>
      <c r="CN26" s="177">
        <v>0</v>
      </c>
      <c r="CO26" s="177">
        <v>0</v>
      </c>
      <c r="CP26" s="177">
        <v>0</v>
      </c>
      <c r="CQ26" s="177">
        <v>0</v>
      </c>
      <c r="CR26" s="177">
        <v>0</v>
      </c>
      <c r="CS26" s="177">
        <v>0</v>
      </c>
      <c r="CT26" s="177">
        <v>0</v>
      </c>
      <c r="CU26" s="177">
        <v>0</v>
      </c>
      <c r="CV26" s="177">
        <v>0</v>
      </c>
      <c r="CW26" s="177">
        <v>0</v>
      </c>
      <c r="CX26" s="177">
        <v>0</v>
      </c>
      <c r="CY26" s="177">
        <v>0</v>
      </c>
      <c r="CZ26" s="177">
        <v>0</v>
      </c>
      <c r="DA26" s="177">
        <v>0</v>
      </c>
      <c r="DB26" s="177">
        <v>0</v>
      </c>
      <c r="DC26" s="177">
        <v>0</v>
      </c>
      <c r="DE26" s="24">
        <f t="shared" ref="DE26:DE36" si="20">COUNTBLANK(H26:DC26)</f>
        <v>0</v>
      </c>
      <c r="DF26" s="24">
        <f t="shared" si="15"/>
        <v>0</v>
      </c>
      <c r="DG26">
        <f t="shared" si="19"/>
        <v>21</v>
      </c>
      <c r="DH26">
        <v>0</v>
      </c>
    </row>
    <row r="27" spans="1:113" ht="14.4">
      <c r="A27" s="68"/>
      <c r="B27" s="160" t="s">
        <v>317</v>
      </c>
      <c r="C27" s="542" t="s">
        <v>159</v>
      </c>
      <c r="D27" s="181"/>
      <c r="E27" s="176">
        <v>0.21</v>
      </c>
      <c r="F27" s="171">
        <f>H27+NPV(FD,I27:INDEX(I27:DC27,PAL))</f>
        <v>0</v>
      </c>
      <c r="G27" s="171">
        <f>SUMIF($H$5:$DC$5,"&lt;="&amp;PAL,$H27:$DC27)</f>
        <v>0</v>
      </c>
      <c r="H27" s="300">
        <v>0</v>
      </c>
      <c r="I27" s="300">
        <v>0</v>
      </c>
      <c r="J27" s="300">
        <v>0</v>
      </c>
      <c r="K27" s="300">
        <v>0</v>
      </c>
      <c r="L27" s="300">
        <v>0</v>
      </c>
      <c r="M27" s="300">
        <v>0</v>
      </c>
      <c r="N27" s="300">
        <v>0</v>
      </c>
      <c r="O27" s="300">
        <v>0</v>
      </c>
      <c r="P27" s="300">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177">
        <v>0</v>
      </c>
      <c r="AV27" s="177">
        <v>0</v>
      </c>
      <c r="AW27" s="177">
        <v>0</v>
      </c>
      <c r="AX27" s="177">
        <v>0</v>
      </c>
      <c r="AY27" s="177">
        <v>0</v>
      </c>
      <c r="AZ27" s="177">
        <v>0</v>
      </c>
      <c r="BA27" s="177">
        <v>0</v>
      </c>
      <c r="BB27" s="177">
        <v>0</v>
      </c>
      <c r="BC27" s="177">
        <v>0</v>
      </c>
      <c r="BD27" s="177">
        <v>0</v>
      </c>
      <c r="BE27" s="177">
        <v>0</v>
      </c>
      <c r="BF27" s="177">
        <v>0</v>
      </c>
      <c r="BG27" s="177">
        <v>0</v>
      </c>
      <c r="BH27" s="177">
        <v>0</v>
      </c>
      <c r="BI27" s="177">
        <v>0</v>
      </c>
      <c r="BJ27" s="177">
        <v>0</v>
      </c>
      <c r="BK27" s="177">
        <v>0</v>
      </c>
      <c r="BL27" s="177">
        <v>0</v>
      </c>
      <c r="BM27" s="177">
        <v>0</v>
      </c>
      <c r="BN27" s="177">
        <v>0</v>
      </c>
      <c r="BO27" s="177">
        <v>0</v>
      </c>
      <c r="BP27" s="177">
        <v>0</v>
      </c>
      <c r="BQ27" s="177">
        <v>0</v>
      </c>
      <c r="BR27" s="177">
        <v>0</v>
      </c>
      <c r="BS27" s="177">
        <v>0</v>
      </c>
      <c r="BT27" s="177">
        <v>0</v>
      </c>
      <c r="BU27" s="177">
        <v>0</v>
      </c>
      <c r="BV27" s="177">
        <v>0</v>
      </c>
      <c r="BW27" s="177">
        <v>0</v>
      </c>
      <c r="BX27" s="177">
        <v>0</v>
      </c>
      <c r="BY27" s="177">
        <v>0</v>
      </c>
      <c r="BZ27" s="177">
        <v>0</v>
      </c>
      <c r="CA27" s="177">
        <v>0</v>
      </c>
      <c r="CB27" s="177">
        <v>0</v>
      </c>
      <c r="CC27" s="177">
        <v>0</v>
      </c>
      <c r="CD27" s="177">
        <v>0</v>
      </c>
      <c r="CE27" s="177">
        <v>0</v>
      </c>
      <c r="CF27" s="177">
        <v>0</v>
      </c>
      <c r="CG27" s="177">
        <v>0</v>
      </c>
      <c r="CH27" s="177">
        <v>0</v>
      </c>
      <c r="CI27" s="177">
        <v>0</v>
      </c>
      <c r="CJ27" s="177">
        <v>0</v>
      </c>
      <c r="CK27" s="177">
        <v>0</v>
      </c>
      <c r="CL27" s="177">
        <v>0</v>
      </c>
      <c r="CM27" s="177">
        <v>0</v>
      </c>
      <c r="CN27" s="177">
        <v>0</v>
      </c>
      <c r="CO27" s="177">
        <v>0</v>
      </c>
      <c r="CP27" s="177">
        <v>0</v>
      </c>
      <c r="CQ27" s="177">
        <v>0</v>
      </c>
      <c r="CR27" s="177">
        <v>0</v>
      </c>
      <c r="CS27" s="177">
        <v>0</v>
      </c>
      <c r="CT27" s="177">
        <v>0</v>
      </c>
      <c r="CU27" s="177">
        <v>0</v>
      </c>
      <c r="CV27" s="177">
        <v>0</v>
      </c>
      <c r="CW27" s="177">
        <v>0</v>
      </c>
      <c r="CX27" s="177">
        <v>0</v>
      </c>
      <c r="CY27" s="177">
        <v>0</v>
      </c>
      <c r="CZ27" s="177">
        <v>0</v>
      </c>
      <c r="DA27" s="177">
        <v>0</v>
      </c>
      <c r="DB27" s="177">
        <v>0</v>
      </c>
      <c r="DC27" s="177">
        <v>0</v>
      </c>
      <c r="DE27" s="24">
        <f t="shared" si="20"/>
        <v>0</v>
      </c>
      <c r="DF27" s="24">
        <f t="shared" si="15"/>
        <v>0</v>
      </c>
      <c r="DG27">
        <f t="shared" si="19"/>
        <v>21</v>
      </c>
      <c r="DH27">
        <v>0</v>
      </c>
    </row>
    <row r="28" spans="1:113" ht="14.4">
      <c r="A28" s="68"/>
      <c r="B28" s="160" t="s">
        <v>318</v>
      </c>
      <c r="C28" s="542" t="s">
        <v>159</v>
      </c>
      <c r="D28" s="181"/>
      <c r="E28" s="176">
        <v>0.21</v>
      </c>
      <c r="F28" s="171">
        <f>H28+NPV(FD,I28:INDEX(I28:DC28,PAL))</f>
        <v>0</v>
      </c>
      <c r="G28" s="171">
        <f>SUMIF($H$5:$DC$5,"&lt;="&amp;PAL,$H28:$DC28)</f>
        <v>0</v>
      </c>
      <c r="H28" s="300">
        <v>0</v>
      </c>
      <c r="I28" s="300">
        <v>0</v>
      </c>
      <c r="J28" s="300">
        <v>0</v>
      </c>
      <c r="K28" s="300">
        <v>0</v>
      </c>
      <c r="L28" s="300">
        <v>0</v>
      </c>
      <c r="M28" s="300">
        <v>0</v>
      </c>
      <c r="N28" s="300">
        <v>0</v>
      </c>
      <c r="O28" s="300">
        <v>0</v>
      </c>
      <c r="P28" s="300">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177">
        <v>0</v>
      </c>
      <c r="AV28" s="177">
        <v>0</v>
      </c>
      <c r="AW28" s="177">
        <v>0</v>
      </c>
      <c r="AX28" s="177">
        <v>0</v>
      </c>
      <c r="AY28" s="177">
        <v>0</v>
      </c>
      <c r="AZ28" s="177">
        <v>0</v>
      </c>
      <c r="BA28" s="177">
        <v>0</v>
      </c>
      <c r="BB28" s="177">
        <v>0</v>
      </c>
      <c r="BC28" s="177">
        <v>0</v>
      </c>
      <c r="BD28" s="177">
        <v>0</v>
      </c>
      <c r="BE28" s="177">
        <v>0</v>
      </c>
      <c r="BF28" s="177">
        <v>0</v>
      </c>
      <c r="BG28" s="177">
        <v>0</v>
      </c>
      <c r="BH28" s="177">
        <v>0</v>
      </c>
      <c r="BI28" s="177">
        <v>0</v>
      </c>
      <c r="BJ28" s="177">
        <v>0</v>
      </c>
      <c r="BK28" s="177">
        <v>0</v>
      </c>
      <c r="BL28" s="177">
        <v>0</v>
      </c>
      <c r="BM28" s="177">
        <v>0</v>
      </c>
      <c r="BN28" s="177">
        <v>0</v>
      </c>
      <c r="BO28" s="177">
        <v>0</v>
      </c>
      <c r="BP28" s="177">
        <v>0</v>
      </c>
      <c r="BQ28" s="177">
        <v>0</v>
      </c>
      <c r="BR28" s="177">
        <v>0</v>
      </c>
      <c r="BS28" s="177">
        <v>0</v>
      </c>
      <c r="BT28" s="177">
        <v>0</v>
      </c>
      <c r="BU28" s="177">
        <v>0</v>
      </c>
      <c r="BV28" s="177">
        <v>0</v>
      </c>
      <c r="BW28" s="177">
        <v>0</v>
      </c>
      <c r="BX28" s="177">
        <v>0</v>
      </c>
      <c r="BY28" s="177">
        <v>0</v>
      </c>
      <c r="BZ28" s="177">
        <v>0</v>
      </c>
      <c r="CA28" s="177">
        <v>0</v>
      </c>
      <c r="CB28" s="177">
        <v>0</v>
      </c>
      <c r="CC28" s="177">
        <v>0</v>
      </c>
      <c r="CD28" s="177">
        <v>0</v>
      </c>
      <c r="CE28" s="177">
        <v>0</v>
      </c>
      <c r="CF28" s="177">
        <v>0</v>
      </c>
      <c r="CG28" s="177">
        <v>0</v>
      </c>
      <c r="CH28" s="177">
        <v>0</v>
      </c>
      <c r="CI28" s="177">
        <v>0</v>
      </c>
      <c r="CJ28" s="177">
        <v>0</v>
      </c>
      <c r="CK28" s="177">
        <v>0</v>
      </c>
      <c r="CL28" s="177">
        <v>0</v>
      </c>
      <c r="CM28" s="177">
        <v>0</v>
      </c>
      <c r="CN28" s="177">
        <v>0</v>
      </c>
      <c r="CO28" s="177">
        <v>0</v>
      </c>
      <c r="CP28" s="177">
        <v>0</v>
      </c>
      <c r="CQ28" s="177">
        <v>0</v>
      </c>
      <c r="CR28" s="177">
        <v>0</v>
      </c>
      <c r="CS28" s="177">
        <v>0</v>
      </c>
      <c r="CT28" s="177">
        <v>0</v>
      </c>
      <c r="CU28" s="177">
        <v>0</v>
      </c>
      <c r="CV28" s="177">
        <v>0</v>
      </c>
      <c r="CW28" s="177">
        <v>0</v>
      </c>
      <c r="CX28" s="177">
        <v>0</v>
      </c>
      <c r="CY28" s="177">
        <v>0</v>
      </c>
      <c r="CZ28" s="177">
        <v>0</v>
      </c>
      <c r="DA28" s="177">
        <v>0</v>
      </c>
      <c r="DB28" s="177">
        <v>0</v>
      </c>
      <c r="DC28" s="177">
        <v>0</v>
      </c>
      <c r="DE28" s="24">
        <f t="shared" si="20"/>
        <v>0</v>
      </c>
      <c r="DF28" s="24">
        <f t="shared" si="15"/>
        <v>0</v>
      </c>
      <c r="DG28">
        <f t="shared" si="19"/>
        <v>21</v>
      </c>
      <c r="DH28">
        <v>0</v>
      </c>
    </row>
    <row r="29" spans="1:113" ht="14.4">
      <c r="A29" s="68"/>
      <c r="B29" s="160" t="s">
        <v>319</v>
      </c>
      <c r="C29" s="542" t="s">
        <v>159</v>
      </c>
      <c r="D29" s="181"/>
      <c r="E29" s="176">
        <v>0.21</v>
      </c>
      <c r="F29" s="171">
        <f>H29+NPV(FD,I29:INDEX(I29:DC29,PAL))</f>
        <v>0</v>
      </c>
      <c r="G29" s="171">
        <f>SUMIF($H$5:$DC$5,"&lt;="&amp;PAL,$H29:$DC29)</f>
        <v>0</v>
      </c>
      <c r="H29" s="300">
        <v>0</v>
      </c>
      <c r="I29" s="300">
        <v>0</v>
      </c>
      <c r="J29" s="300">
        <v>0</v>
      </c>
      <c r="K29" s="300">
        <v>0</v>
      </c>
      <c r="L29" s="300">
        <v>0</v>
      </c>
      <c r="M29" s="300">
        <v>0</v>
      </c>
      <c r="N29" s="300">
        <v>0</v>
      </c>
      <c r="O29" s="300">
        <v>0</v>
      </c>
      <c r="P29" s="300">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v>0</v>
      </c>
      <c r="AW29" s="177">
        <v>0</v>
      </c>
      <c r="AX29" s="177">
        <v>0</v>
      </c>
      <c r="AY29" s="177">
        <v>0</v>
      </c>
      <c r="AZ29" s="177">
        <v>0</v>
      </c>
      <c r="BA29" s="177">
        <v>0</v>
      </c>
      <c r="BB29" s="177">
        <v>0</v>
      </c>
      <c r="BC29" s="177">
        <v>0</v>
      </c>
      <c r="BD29" s="177">
        <v>0</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177">
        <v>0</v>
      </c>
      <c r="CA29" s="177">
        <v>0</v>
      </c>
      <c r="CB29" s="177">
        <v>0</v>
      </c>
      <c r="CC29" s="177">
        <v>0</v>
      </c>
      <c r="CD29" s="177">
        <v>0</v>
      </c>
      <c r="CE29" s="177">
        <v>0</v>
      </c>
      <c r="CF29" s="177">
        <v>0</v>
      </c>
      <c r="CG29" s="177">
        <v>0</v>
      </c>
      <c r="CH29" s="177">
        <v>0</v>
      </c>
      <c r="CI29" s="177">
        <v>0</v>
      </c>
      <c r="CJ29" s="177">
        <v>0</v>
      </c>
      <c r="CK29" s="177">
        <v>0</v>
      </c>
      <c r="CL29" s="177">
        <v>0</v>
      </c>
      <c r="CM29" s="177">
        <v>0</v>
      </c>
      <c r="CN29" s="177">
        <v>0</v>
      </c>
      <c r="CO29" s="177">
        <v>0</v>
      </c>
      <c r="CP29" s="177">
        <v>0</v>
      </c>
      <c r="CQ29" s="177">
        <v>0</v>
      </c>
      <c r="CR29" s="177">
        <v>0</v>
      </c>
      <c r="CS29" s="177">
        <v>0</v>
      </c>
      <c r="CT29" s="177">
        <v>0</v>
      </c>
      <c r="CU29" s="177">
        <v>0</v>
      </c>
      <c r="CV29" s="177">
        <v>0</v>
      </c>
      <c r="CW29" s="177">
        <v>0</v>
      </c>
      <c r="CX29" s="177">
        <v>0</v>
      </c>
      <c r="CY29" s="177">
        <v>0</v>
      </c>
      <c r="CZ29" s="177">
        <v>0</v>
      </c>
      <c r="DA29" s="177">
        <v>0</v>
      </c>
      <c r="DB29" s="177">
        <v>0</v>
      </c>
      <c r="DC29" s="177">
        <v>0</v>
      </c>
      <c r="DE29" s="24">
        <f t="shared" si="20"/>
        <v>0</v>
      </c>
      <c r="DF29" s="24">
        <f t="shared" si="15"/>
        <v>0</v>
      </c>
      <c r="DG29">
        <f t="shared" si="19"/>
        <v>21</v>
      </c>
      <c r="DH29">
        <v>0</v>
      </c>
    </row>
    <row r="30" spans="1:113" ht="14.4">
      <c r="A30" s="68"/>
      <c r="B30" s="160" t="s">
        <v>320</v>
      </c>
      <c r="C30" s="542" t="s">
        <v>159</v>
      </c>
      <c r="D30" s="181"/>
      <c r="E30" s="176">
        <v>0.21</v>
      </c>
      <c r="F30" s="171">
        <f>H30+NPV(FD,I30:INDEX(I30:DC30,PAL))</f>
        <v>0</v>
      </c>
      <c r="G30" s="171">
        <f>SUMIF($H$5:$DC$5,"&lt;="&amp;PAL,$H30:$DC30)</f>
        <v>0</v>
      </c>
      <c r="H30" s="300">
        <v>0</v>
      </c>
      <c r="I30" s="300">
        <v>0</v>
      </c>
      <c r="J30" s="300">
        <v>0</v>
      </c>
      <c r="K30" s="300">
        <v>0</v>
      </c>
      <c r="L30" s="300">
        <v>0</v>
      </c>
      <c r="M30" s="300">
        <v>0</v>
      </c>
      <c r="N30" s="300">
        <v>0</v>
      </c>
      <c r="O30" s="300">
        <v>0</v>
      </c>
      <c r="P30" s="300">
        <v>0</v>
      </c>
      <c r="Q30" s="177">
        <v>0</v>
      </c>
      <c r="R30" s="177">
        <v>0</v>
      </c>
      <c r="S30" s="177">
        <v>0</v>
      </c>
      <c r="T30" s="177">
        <v>0</v>
      </c>
      <c r="U30" s="177">
        <v>0</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177">
        <v>0</v>
      </c>
      <c r="AV30" s="177">
        <v>0</v>
      </c>
      <c r="AW30" s="177">
        <v>0</v>
      </c>
      <c r="AX30" s="177">
        <v>0</v>
      </c>
      <c r="AY30" s="177">
        <v>0</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c r="BP30" s="177">
        <v>0</v>
      </c>
      <c r="BQ30" s="177">
        <v>0</v>
      </c>
      <c r="BR30" s="177">
        <v>0</v>
      </c>
      <c r="BS30" s="177">
        <v>0</v>
      </c>
      <c r="BT30" s="177">
        <v>0</v>
      </c>
      <c r="BU30" s="177">
        <v>0</v>
      </c>
      <c r="BV30" s="177">
        <v>0</v>
      </c>
      <c r="BW30" s="177">
        <v>0</v>
      </c>
      <c r="BX30" s="177">
        <v>0</v>
      </c>
      <c r="BY30" s="177">
        <v>0</v>
      </c>
      <c r="BZ30" s="177">
        <v>0</v>
      </c>
      <c r="CA30" s="177">
        <v>0</v>
      </c>
      <c r="CB30" s="177">
        <v>0</v>
      </c>
      <c r="CC30" s="177">
        <v>0</v>
      </c>
      <c r="CD30" s="177">
        <v>0</v>
      </c>
      <c r="CE30" s="177">
        <v>0</v>
      </c>
      <c r="CF30" s="177">
        <v>0</v>
      </c>
      <c r="CG30" s="177">
        <v>0</v>
      </c>
      <c r="CH30" s="177">
        <v>0</v>
      </c>
      <c r="CI30" s="177">
        <v>0</v>
      </c>
      <c r="CJ30" s="177">
        <v>0</v>
      </c>
      <c r="CK30" s="177">
        <v>0</v>
      </c>
      <c r="CL30" s="177">
        <v>0</v>
      </c>
      <c r="CM30" s="177">
        <v>0</v>
      </c>
      <c r="CN30" s="177">
        <v>0</v>
      </c>
      <c r="CO30" s="177">
        <v>0</v>
      </c>
      <c r="CP30" s="177">
        <v>0</v>
      </c>
      <c r="CQ30" s="177">
        <v>0</v>
      </c>
      <c r="CR30" s="177">
        <v>0</v>
      </c>
      <c r="CS30" s="177">
        <v>0</v>
      </c>
      <c r="CT30" s="177">
        <v>0</v>
      </c>
      <c r="CU30" s="177">
        <v>0</v>
      </c>
      <c r="CV30" s="177">
        <v>0</v>
      </c>
      <c r="CW30" s="177">
        <v>0</v>
      </c>
      <c r="CX30" s="177">
        <v>0</v>
      </c>
      <c r="CY30" s="177">
        <v>0</v>
      </c>
      <c r="CZ30" s="177">
        <v>0</v>
      </c>
      <c r="DA30" s="177">
        <v>0</v>
      </c>
      <c r="DB30" s="177">
        <v>0</v>
      </c>
      <c r="DC30" s="177">
        <v>0</v>
      </c>
      <c r="DE30" s="24">
        <f t="shared" si="20"/>
        <v>0</v>
      </c>
      <c r="DF30" s="24">
        <f t="shared" si="15"/>
        <v>0</v>
      </c>
      <c r="DG30">
        <f t="shared" si="19"/>
        <v>21</v>
      </c>
      <c r="DH30">
        <v>0</v>
      </c>
    </row>
    <row r="31" spans="1:113" ht="14.4">
      <c r="A31" s="68"/>
      <c r="B31" s="160" t="s">
        <v>321</v>
      </c>
      <c r="C31" s="542" t="s">
        <v>159</v>
      </c>
      <c r="D31" s="181"/>
      <c r="E31" s="176">
        <v>0.21</v>
      </c>
      <c r="F31" s="171">
        <f>H31+NPV(FD,I31:INDEX(I31:DC31,PAL))</f>
        <v>0</v>
      </c>
      <c r="G31" s="171">
        <f>SUMIF($H$5:$DC$5,"&lt;="&amp;PAL,$H31:$DC31)</f>
        <v>0</v>
      </c>
      <c r="H31" s="300">
        <v>0</v>
      </c>
      <c r="I31" s="300">
        <v>0</v>
      </c>
      <c r="J31" s="300">
        <v>0</v>
      </c>
      <c r="K31" s="300">
        <v>0</v>
      </c>
      <c r="L31" s="300">
        <v>0</v>
      </c>
      <c r="M31" s="300">
        <v>0</v>
      </c>
      <c r="N31" s="300">
        <v>0</v>
      </c>
      <c r="O31" s="300">
        <v>0</v>
      </c>
      <c r="P31" s="300">
        <v>0</v>
      </c>
      <c r="Q31" s="177">
        <v>0</v>
      </c>
      <c r="R31" s="177">
        <v>0</v>
      </c>
      <c r="S31" s="177">
        <v>0</v>
      </c>
      <c r="T31" s="177">
        <v>0</v>
      </c>
      <c r="U31" s="177">
        <v>0</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v>0</v>
      </c>
      <c r="AW31" s="177">
        <v>0</v>
      </c>
      <c r="AX31" s="177">
        <v>0</v>
      </c>
      <c r="AY31" s="177">
        <v>0</v>
      </c>
      <c r="AZ31" s="177">
        <v>0</v>
      </c>
      <c r="BA31" s="177">
        <v>0</v>
      </c>
      <c r="BB31" s="177">
        <v>0</v>
      </c>
      <c r="BC31" s="177">
        <v>0</v>
      </c>
      <c r="BD31" s="177">
        <v>0</v>
      </c>
      <c r="BE31" s="177">
        <v>0</v>
      </c>
      <c r="BF31" s="177">
        <v>0</v>
      </c>
      <c r="BG31" s="177">
        <v>0</v>
      </c>
      <c r="BH31" s="177">
        <v>0</v>
      </c>
      <c r="BI31" s="177">
        <v>0</v>
      </c>
      <c r="BJ31" s="177">
        <v>0</v>
      </c>
      <c r="BK31" s="177">
        <v>0</v>
      </c>
      <c r="BL31" s="177">
        <v>0</v>
      </c>
      <c r="BM31" s="177">
        <v>0</v>
      </c>
      <c r="BN31" s="177">
        <v>0</v>
      </c>
      <c r="BO31" s="177">
        <v>0</v>
      </c>
      <c r="BP31" s="177">
        <v>0</v>
      </c>
      <c r="BQ31" s="177">
        <v>0</v>
      </c>
      <c r="BR31" s="177">
        <v>0</v>
      </c>
      <c r="BS31" s="177">
        <v>0</v>
      </c>
      <c r="BT31" s="177">
        <v>0</v>
      </c>
      <c r="BU31" s="177">
        <v>0</v>
      </c>
      <c r="BV31" s="177">
        <v>0</v>
      </c>
      <c r="BW31" s="177">
        <v>0</v>
      </c>
      <c r="BX31" s="177">
        <v>0</v>
      </c>
      <c r="BY31" s="177">
        <v>0</v>
      </c>
      <c r="BZ31" s="177">
        <v>0</v>
      </c>
      <c r="CA31" s="177">
        <v>0</v>
      </c>
      <c r="CB31" s="177">
        <v>0</v>
      </c>
      <c r="CC31" s="177">
        <v>0</v>
      </c>
      <c r="CD31" s="177">
        <v>0</v>
      </c>
      <c r="CE31" s="177">
        <v>0</v>
      </c>
      <c r="CF31" s="177">
        <v>0</v>
      </c>
      <c r="CG31" s="177">
        <v>0</v>
      </c>
      <c r="CH31" s="177">
        <v>0</v>
      </c>
      <c r="CI31" s="177">
        <v>0</v>
      </c>
      <c r="CJ31" s="177">
        <v>0</v>
      </c>
      <c r="CK31" s="177">
        <v>0</v>
      </c>
      <c r="CL31" s="177">
        <v>0</v>
      </c>
      <c r="CM31" s="177">
        <v>0</v>
      </c>
      <c r="CN31" s="177">
        <v>0</v>
      </c>
      <c r="CO31" s="177">
        <v>0</v>
      </c>
      <c r="CP31" s="177">
        <v>0</v>
      </c>
      <c r="CQ31" s="177">
        <v>0</v>
      </c>
      <c r="CR31" s="177">
        <v>0</v>
      </c>
      <c r="CS31" s="177">
        <v>0</v>
      </c>
      <c r="CT31" s="177">
        <v>0</v>
      </c>
      <c r="CU31" s="177">
        <v>0</v>
      </c>
      <c r="CV31" s="177">
        <v>0</v>
      </c>
      <c r="CW31" s="177">
        <v>0</v>
      </c>
      <c r="CX31" s="177">
        <v>0</v>
      </c>
      <c r="CY31" s="177">
        <v>0</v>
      </c>
      <c r="CZ31" s="177">
        <v>0</v>
      </c>
      <c r="DA31" s="177">
        <v>0</v>
      </c>
      <c r="DB31" s="177">
        <v>0</v>
      </c>
      <c r="DC31" s="177">
        <v>0</v>
      </c>
      <c r="DE31" s="24">
        <f t="shared" si="20"/>
        <v>0</v>
      </c>
      <c r="DF31" s="24">
        <f t="shared" si="15"/>
        <v>0</v>
      </c>
      <c r="DG31">
        <f t="shared" si="19"/>
        <v>21</v>
      </c>
      <c r="DH31">
        <v>0</v>
      </c>
    </row>
    <row r="32" spans="1:113" ht="14.4">
      <c r="A32" s="68"/>
      <c r="B32" s="160" t="s">
        <v>322</v>
      </c>
      <c r="C32" s="542" t="s">
        <v>159</v>
      </c>
      <c r="D32" s="178"/>
      <c r="E32" s="176">
        <v>0.21</v>
      </c>
      <c r="F32" s="171">
        <f>H32+NPV(FD,I32:INDEX(I32:DC32,PAL))</f>
        <v>0</v>
      </c>
      <c r="G32" s="171">
        <f>SUMIF($H$5:$DC$5,"&lt;="&amp;PAL,$H32:$DC32)</f>
        <v>0</v>
      </c>
      <c r="H32" s="300">
        <v>0</v>
      </c>
      <c r="I32" s="300">
        <v>0</v>
      </c>
      <c r="J32" s="300">
        <v>0</v>
      </c>
      <c r="K32" s="300">
        <v>0</v>
      </c>
      <c r="L32" s="300">
        <v>0</v>
      </c>
      <c r="M32" s="300">
        <v>0</v>
      </c>
      <c r="N32" s="300">
        <v>0</v>
      </c>
      <c r="O32" s="300">
        <v>0</v>
      </c>
      <c r="P32" s="300">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0</v>
      </c>
      <c r="AZ32" s="177">
        <v>0</v>
      </c>
      <c r="BA32" s="177">
        <v>0</v>
      </c>
      <c r="BB32" s="177">
        <v>0</v>
      </c>
      <c r="BC32" s="177">
        <v>0</v>
      </c>
      <c r="BD32" s="177">
        <v>0</v>
      </c>
      <c r="BE32" s="177">
        <v>0</v>
      </c>
      <c r="BF32" s="177">
        <v>0</v>
      </c>
      <c r="BG32" s="177">
        <v>0</v>
      </c>
      <c r="BH32" s="177">
        <v>0</v>
      </c>
      <c r="BI32" s="177">
        <v>0</v>
      </c>
      <c r="BJ32" s="177">
        <v>0</v>
      </c>
      <c r="BK32" s="177">
        <v>0</v>
      </c>
      <c r="BL32" s="177">
        <v>0</v>
      </c>
      <c r="BM32" s="177">
        <v>0</v>
      </c>
      <c r="BN32" s="177">
        <v>0</v>
      </c>
      <c r="BO32" s="177">
        <v>0</v>
      </c>
      <c r="BP32" s="177">
        <v>0</v>
      </c>
      <c r="BQ32" s="177">
        <v>0</v>
      </c>
      <c r="BR32" s="177">
        <v>0</v>
      </c>
      <c r="BS32" s="177">
        <v>0</v>
      </c>
      <c r="BT32" s="177">
        <v>0</v>
      </c>
      <c r="BU32" s="177">
        <v>0</v>
      </c>
      <c r="BV32" s="177">
        <v>0</v>
      </c>
      <c r="BW32" s="177">
        <v>0</v>
      </c>
      <c r="BX32" s="177">
        <v>0</v>
      </c>
      <c r="BY32" s="177">
        <v>0</v>
      </c>
      <c r="BZ32" s="177">
        <v>0</v>
      </c>
      <c r="CA32" s="177">
        <v>0</v>
      </c>
      <c r="CB32" s="177">
        <v>0</v>
      </c>
      <c r="CC32" s="177">
        <v>0</v>
      </c>
      <c r="CD32" s="177">
        <v>0</v>
      </c>
      <c r="CE32" s="177">
        <v>0</v>
      </c>
      <c r="CF32" s="177">
        <v>0</v>
      </c>
      <c r="CG32" s="177">
        <v>0</v>
      </c>
      <c r="CH32" s="177">
        <v>0</v>
      </c>
      <c r="CI32" s="177">
        <v>0</v>
      </c>
      <c r="CJ32" s="177">
        <v>0</v>
      </c>
      <c r="CK32" s="177">
        <v>0</v>
      </c>
      <c r="CL32" s="177">
        <v>0</v>
      </c>
      <c r="CM32" s="177">
        <v>0</v>
      </c>
      <c r="CN32" s="177">
        <v>0</v>
      </c>
      <c r="CO32" s="177">
        <v>0</v>
      </c>
      <c r="CP32" s="177">
        <v>0</v>
      </c>
      <c r="CQ32" s="177">
        <v>0</v>
      </c>
      <c r="CR32" s="177">
        <v>0</v>
      </c>
      <c r="CS32" s="177">
        <v>0</v>
      </c>
      <c r="CT32" s="177">
        <v>0</v>
      </c>
      <c r="CU32" s="177">
        <v>0</v>
      </c>
      <c r="CV32" s="177">
        <v>0</v>
      </c>
      <c r="CW32" s="177">
        <v>0</v>
      </c>
      <c r="CX32" s="177">
        <v>0</v>
      </c>
      <c r="CY32" s="177">
        <v>0</v>
      </c>
      <c r="CZ32" s="177">
        <v>0</v>
      </c>
      <c r="DA32" s="177">
        <v>0</v>
      </c>
      <c r="DB32" s="177">
        <v>0</v>
      </c>
      <c r="DC32" s="177">
        <v>0</v>
      </c>
      <c r="DE32" s="24">
        <f t="shared" si="20"/>
        <v>0</v>
      </c>
      <c r="DF32" s="24">
        <f t="shared" si="15"/>
        <v>0</v>
      </c>
      <c r="DG32">
        <f t="shared" si="19"/>
        <v>21</v>
      </c>
      <c r="DH32">
        <v>0</v>
      </c>
    </row>
    <row r="33" spans="1:113" ht="14.4">
      <c r="A33" s="68"/>
      <c r="B33" s="160" t="s">
        <v>323</v>
      </c>
      <c r="C33" s="543" t="s">
        <v>482</v>
      </c>
      <c r="D33" s="324"/>
      <c r="E33" s="176">
        <v>0.21</v>
      </c>
      <c r="F33" s="171">
        <f>H33+NPV(FD,I33:INDEX(I33:DC33,PAL))</f>
        <v>0</v>
      </c>
      <c r="G33" s="171">
        <f>SUMIF($H$5:$DC$5,"&lt;="&amp;PAL,$H33:$DC33)</f>
        <v>0</v>
      </c>
      <c r="H33" s="300">
        <v>0</v>
      </c>
      <c r="I33" s="300">
        <v>0</v>
      </c>
      <c r="J33" s="300">
        <v>0</v>
      </c>
      <c r="K33" s="300">
        <v>0</v>
      </c>
      <c r="L33" s="300">
        <v>0</v>
      </c>
      <c r="M33" s="300">
        <v>0</v>
      </c>
      <c r="N33" s="300">
        <v>0</v>
      </c>
      <c r="O33" s="300">
        <v>0</v>
      </c>
      <c r="P33" s="300">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0</v>
      </c>
      <c r="AZ33" s="177">
        <v>0</v>
      </c>
      <c r="BA33" s="177">
        <v>0</v>
      </c>
      <c r="BB33" s="177">
        <v>0</v>
      </c>
      <c r="BC33" s="177">
        <v>0</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177">
        <v>0</v>
      </c>
      <c r="CA33" s="177">
        <v>0</v>
      </c>
      <c r="CB33" s="177">
        <v>0</v>
      </c>
      <c r="CC33" s="177">
        <v>0</v>
      </c>
      <c r="CD33" s="177">
        <v>0</v>
      </c>
      <c r="CE33" s="177">
        <v>0</v>
      </c>
      <c r="CF33" s="177">
        <v>0</v>
      </c>
      <c r="CG33" s="177">
        <v>0</v>
      </c>
      <c r="CH33" s="177">
        <v>0</v>
      </c>
      <c r="CI33" s="177">
        <v>0</v>
      </c>
      <c r="CJ33" s="177">
        <v>0</v>
      </c>
      <c r="CK33" s="177">
        <v>0</v>
      </c>
      <c r="CL33" s="177">
        <v>0</v>
      </c>
      <c r="CM33" s="177">
        <v>0</v>
      </c>
      <c r="CN33" s="177">
        <v>0</v>
      </c>
      <c r="CO33" s="177">
        <v>0</v>
      </c>
      <c r="CP33" s="177">
        <v>0</v>
      </c>
      <c r="CQ33" s="177">
        <v>0</v>
      </c>
      <c r="CR33" s="177">
        <v>0</v>
      </c>
      <c r="CS33" s="177">
        <v>0</v>
      </c>
      <c r="CT33" s="177">
        <v>0</v>
      </c>
      <c r="CU33" s="177">
        <v>0</v>
      </c>
      <c r="CV33" s="177">
        <v>0</v>
      </c>
      <c r="CW33" s="177">
        <v>0</v>
      </c>
      <c r="CX33" s="177">
        <v>0</v>
      </c>
      <c r="CY33" s="177">
        <v>0</v>
      </c>
      <c r="CZ33" s="177">
        <v>0</v>
      </c>
      <c r="DA33" s="177">
        <v>0</v>
      </c>
      <c r="DB33" s="177">
        <v>0</v>
      </c>
      <c r="DC33" s="177">
        <v>0</v>
      </c>
      <c r="DE33" s="24">
        <f t="shared" si="20"/>
        <v>0</v>
      </c>
      <c r="DF33" s="24">
        <f t="shared" si="15"/>
        <v>0</v>
      </c>
      <c r="DG33">
        <f t="shared" si="19"/>
        <v>21</v>
      </c>
      <c r="DH33">
        <v>0</v>
      </c>
      <c r="DI33">
        <v>1</v>
      </c>
    </row>
    <row r="34" spans="1:113" ht="14.4">
      <c r="A34" s="68"/>
      <c r="B34" s="160" t="s">
        <v>486</v>
      </c>
      <c r="C34" s="543" t="s">
        <v>483</v>
      </c>
      <c r="D34" s="324"/>
      <c r="E34" s="176">
        <v>0.21</v>
      </c>
      <c r="F34" s="171">
        <f>H34+NPV(FD,I34:INDEX(I34:DC34,PAL))</f>
        <v>0</v>
      </c>
      <c r="G34" s="171">
        <f>SUMIF($H$5:$DC$5,"&lt;="&amp;PAL,$H34:$DC34)</f>
        <v>0</v>
      </c>
      <c r="H34" s="179">
        <v>0</v>
      </c>
      <c r="I34" s="179">
        <v>0</v>
      </c>
      <c r="J34" s="179">
        <v>0</v>
      </c>
      <c r="K34" s="179">
        <v>0</v>
      </c>
      <c r="L34" s="179">
        <v>0</v>
      </c>
      <c r="M34" s="179">
        <v>0</v>
      </c>
      <c r="N34" s="179">
        <v>0</v>
      </c>
      <c r="O34" s="179">
        <v>0</v>
      </c>
      <c r="P34" s="549">
        <v>0</v>
      </c>
      <c r="Q34" s="179">
        <v>0</v>
      </c>
      <c r="R34" s="179">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E34" s="24">
        <f t="shared" si="20"/>
        <v>0</v>
      </c>
      <c r="DF34" s="24">
        <f t="shared" si="15"/>
        <v>0</v>
      </c>
      <c r="DG34">
        <f t="shared" si="19"/>
        <v>21</v>
      </c>
      <c r="DH34">
        <v>0</v>
      </c>
      <c r="DI34">
        <v>1</v>
      </c>
    </row>
    <row r="35" spans="1:113" ht="14.4">
      <c r="A35" s="68"/>
      <c r="B35" s="160" t="s">
        <v>487</v>
      </c>
      <c r="C35" s="543" t="s">
        <v>552</v>
      </c>
      <c r="D35" s="178"/>
      <c r="E35" s="176">
        <v>0.21</v>
      </c>
      <c r="F35" s="171">
        <f>H35+NPV(FD,I35:INDEX(I35:DC35,PAL))</f>
        <v>0</v>
      </c>
      <c r="G35" s="171">
        <f>SUMIF($H$5:$DC$5,"&lt;="&amp;PAL,$H35:$DC35)</f>
        <v>0</v>
      </c>
      <c r="H35" s="179">
        <v>0</v>
      </c>
      <c r="I35" s="179">
        <v>0</v>
      </c>
      <c r="J35" s="179">
        <v>0</v>
      </c>
      <c r="K35" s="179">
        <v>0</v>
      </c>
      <c r="L35" s="179">
        <v>0</v>
      </c>
      <c r="M35" s="179">
        <v>0</v>
      </c>
      <c r="N35" s="179">
        <v>0</v>
      </c>
      <c r="O35" s="179">
        <v>0</v>
      </c>
      <c r="P35" s="549">
        <v>0</v>
      </c>
      <c r="Q35" s="179">
        <v>0</v>
      </c>
      <c r="R35" s="179">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E35" s="24">
        <f t="shared" si="20"/>
        <v>0</v>
      </c>
      <c r="DF35" s="24">
        <f t="shared" si="15"/>
        <v>0</v>
      </c>
      <c r="DG35">
        <f t="shared" si="19"/>
        <v>21</v>
      </c>
      <c r="DH35">
        <v>0</v>
      </c>
    </row>
    <row r="36" spans="1:113" ht="14.4">
      <c r="A36" s="68"/>
      <c r="B36" s="160" t="s">
        <v>324</v>
      </c>
      <c r="C36" s="544" t="s">
        <v>161</v>
      </c>
      <c r="D36" s="178"/>
      <c r="E36" s="176">
        <v>0.21</v>
      </c>
      <c r="F36" s="171">
        <f>H36+NPV(FD,I36:INDEX(I36:DC36,PAL))</f>
        <v>0</v>
      </c>
      <c r="G36" s="171">
        <f>SUMIF($H$5:$DC$5,"&lt;="&amp;PAL,$H36:$DC36)</f>
        <v>0</v>
      </c>
      <c r="H36" s="179">
        <v>0</v>
      </c>
      <c r="I36" s="179">
        <v>0</v>
      </c>
      <c r="J36" s="179">
        <v>0</v>
      </c>
      <c r="K36" s="179">
        <v>0</v>
      </c>
      <c r="L36" s="179">
        <v>0</v>
      </c>
      <c r="M36" s="179">
        <v>0</v>
      </c>
      <c r="N36" s="179">
        <v>0</v>
      </c>
      <c r="O36" s="179">
        <v>0</v>
      </c>
      <c r="P36" s="54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80">
        <v>0</v>
      </c>
      <c r="AK36" s="179">
        <v>0</v>
      </c>
      <c r="AL36" s="180">
        <v>0</v>
      </c>
      <c r="AM36" s="179">
        <v>0</v>
      </c>
      <c r="AN36" s="179">
        <v>0</v>
      </c>
      <c r="AO36" s="179">
        <v>0</v>
      </c>
      <c r="AP36" s="179">
        <v>0</v>
      </c>
      <c r="AQ36" s="180">
        <v>0</v>
      </c>
      <c r="AR36" s="179">
        <v>0</v>
      </c>
      <c r="AS36" s="179">
        <v>0</v>
      </c>
      <c r="AT36" s="179">
        <v>0</v>
      </c>
      <c r="AU36" s="179">
        <v>0</v>
      </c>
      <c r="AV36" s="179">
        <v>0</v>
      </c>
      <c r="AW36" s="179">
        <v>0</v>
      </c>
      <c r="AX36" s="179">
        <v>0</v>
      </c>
      <c r="AY36" s="179">
        <v>0</v>
      </c>
      <c r="AZ36" s="179">
        <v>0</v>
      </c>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179">
        <v>0</v>
      </c>
      <c r="CA36" s="179">
        <v>0</v>
      </c>
      <c r="CB36" s="179">
        <v>0</v>
      </c>
      <c r="CC36" s="179">
        <v>0</v>
      </c>
      <c r="CD36" s="179">
        <v>0</v>
      </c>
      <c r="CE36" s="179">
        <v>0</v>
      </c>
      <c r="CF36" s="179">
        <v>0</v>
      </c>
      <c r="CG36" s="179">
        <v>0</v>
      </c>
      <c r="CH36" s="179">
        <v>0</v>
      </c>
      <c r="CI36" s="179">
        <v>0</v>
      </c>
      <c r="CJ36" s="179">
        <v>0</v>
      </c>
      <c r="CK36" s="179">
        <v>0</v>
      </c>
      <c r="CL36" s="179">
        <v>0</v>
      </c>
      <c r="CM36" s="179">
        <v>0</v>
      </c>
      <c r="CN36" s="179">
        <v>0</v>
      </c>
      <c r="CO36" s="179">
        <v>0</v>
      </c>
      <c r="CP36" s="179">
        <v>0</v>
      </c>
      <c r="CQ36" s="179">
        <v>0</v>
      </c>
      <c r="CR36" s="179">
        <v>0</v>
      </c>
      <c r="CS36" s="179">
        <v>0</v>
      </c>
      <c r="CT36" s="179">
        <v>0</v>
      </c>
      <c r="CU36" s="179">
        <v>0</v>
      </c>
      <c r="CV36" s="179">
        <v>0</v>
      </c>
      <c r="CW36" s="179">
        <v>0</v>
      </c>
      <c r="CX36" s="179">
        <v>0</v>
      </c>
      <c r="CY36" s="179">
        <v>0</v>
      </c>
      <c r="CZ36" s="179">
        <v>0</v>
      </c>
      <c r="DA36" s="179">
        <v>0</v>
      </c>
      <c r="DB36" s="179">
        <v>0</v>
      </c>
      <c r="DC36" s="180">
        <v>0</v>
      </c>
      <c r="DE36" s="24">
        <f t="shared" si="20"/>
        <v>0</v>
      </c>
      <c r="DF36" s="24">
        <f t="shared" si="15"/>
        <v>0</v>
      </c>
      <c r="DG36">
        <f t="shared" si="19"/>
        <v>21</v>
      </c>
      <c r="DH36">
        <f>DG36/(100+DG36)</f>
        <v>0.17355371900826447</v>
      </c>
    </row>
    <row r="37" spans="1:113" ht="14.4">
      <c r="A37" s="68"/>
      <c r="B37" s="160" t="s">
        <v>164</v>
      </c>
      <c r="C37" s="540" t="s">
        <v>165</v>
      </c>
      <c r="D37" s="172"/>
      <c r="E37" s="172"/>
      <c r="F37" s="173">
        <f>SUM(F38:F48)</f>
        <v>0</v>
      </c>
      <c r="G37" s="171">
        <f>SUMIF($H$5:$DC$5,"&lt;="&amp;PAL,$H37:$DC37)</f>
        <v>0</v>
      </c>
      <c r="H37" s="173">
        <f>SUM(H38:H48)</f>
        <v>0</v>
      </c>
      <c r="I37" s="173">
        <f t="shared" ref="I37:BT37" si="21">SUM(I38:I48)</f>
        <v>0</v>
      </c>
      <c r="J37" s="173">
        <f t="shared" si="21"/>
        <v>0</v>
      </c>
      <c r="K37" s="173">
        <f t="shared" si="21"/>
        <v>0</v>
      </c>
      <c r="L37" s="173">
        <f t="shared" si="21"/>
        <v>0</v>
      </c>
      <c r="M37" s="173">
        <f t="shared" si="21"/>
        <v>0</v>
      </c>
      <c r="N37" s="173">
        <f t="shared" si="21"/>
        <v>0</v>
      </c>
      <c r="O37" s="173">
        <f t="shared" si="21"/>
        <v>0</v>
      </c>
      <c r="P37" s="173">
        <f t="shared" si="21"/>
        <v>0</v>
      </c>
      <c r="Q37" s="173">
        <f t="shared" si="21"/>
        <v>0</v>
      </c>
      <c r="R37" s="173">
        <f t="shared" si="21"/>
        <v>0</v>
      </c>
      <c r="S37" s="173">
        <f t="shared" si="21"/>
        <v>0</v>
      </c>
      <c r="T37" s="173">
        <f t="shared" si="21"/>
        <v>0</v>
      </c>
      <c r="U37" s="173">
        <f>SUM(U38:U48)</f>
        <v>0</v>
      </c>
      <c r="V37" s="173">
        <f t="shared" si="21"/>
        <v>0</v>
      </c>
      <c r="W37" s="173">
        <f t="shared" si="21"/>
        <v>0</v>
      </c>
      <c r="X37" s="173">
        <f t="shared" si="21"/>
        <v>0</v>
      </c>
      <c r="Y37" s="173">
        <f t="shared" si="21"/>
        <v>0</v>
      </c>
      <c r="Z37" s="173">
        <f t="shared" si="21"/>
        <v>0</v>
      </c>
      <c r="AA37" s="173">
        <f t="shared" si="21"/>
        <v>0</v>
      </c>
      <c r="AB37" s="173">
        <f t="shared" si="21"/>
        <v>0</v>
      </c>
      <c r="AC37" s="173">
        <f t="shared" si="21"/>
        <v>0</v>
      </c>
      <c r="AD37" s="173">
        <f t="shared" si="21"/>
        <v>0</v>
      </c>
      <c r="AE37" s="173">
        <f t="shared" si="21"/>
        <v>0</v>
      </c>
      <c r="AF37" s="173">
        <f t="shared" si="21"/>
        <v>0</v>
      </c>
      <c r="AG37" s="173">
        <f t="shared" si="21"/>
        <v>0</v>
      </c>
      <c r="AH37" s="173">
        <f t="shared" si="21"/>
        <v>0</v>
      </c>
      <c r="AI37" s="173">
        <f t="shared" si="21"/>
        <v>0</v>
      </c>
      <c r="AJ37" s="173">
        <f t="shared" si="21"/>
        <v>0</v>
      </c>
      <c r="AK37" s="173">
        <f t="shared" si="21"/>
        <v>0</v>
      </c>
      <c r="AL37" s="173">
        <f t="shared" si="21"/>
        <v>0</v>
      </c>
      <c r="AM37" s="173">
        <f t="shared" si="21"/>
        <v>0</v>
      </c>
      <c r="AN37" s="173">
        <f t="shared" si="21"/>
        <v>0</v>
      </c>
      <c r="AO37" s="173">
        <f t="shared" si="21"/>
        <v>0</v>
      </c>
      <c r="AP37" s="173">
        <f t="shared" si="21"/>
        <v>0</v>
      </c>
      <c r="AQ37" s="173">
        <f t="shared" si="21"/>
        <v>0</v>
      </c>
      <c r="AR37" s="173">
        <f t="shared" si="21"/>
        <v>0</v>
      </c>
      <c r="AS37" s="173">
        <f t="shared" si="21"/>
        <v>0</v>
      </c>
      <c r="AT37" s="173">
        <f t="shared" si="21"/>
        <v>0</v>
      </c>
      <c r="AU37" s="173">
        <f t="shared" si="21"/>
        <v>0</v>
      </c>
      <c r="AV37" s="173">
        <f t="shared" si="21"/>
        <v>0</v>
      </c>
      <c r="AW37" s="173">
        <f t="shared" si="21"/>
        <v>0</v>
      </c>
      <c r="AX37" s="173">
        <f t="shared" si="21"/>
        <v>0</v>
      </c>
      <c r="AY37" s="173">
        <f t="shared" si="21"/>
        <v>0</v>
      </c>
      <c r="AZ37" s="173">
        <f t="shared" si="21"/>
        <v>0</v>
      </c>
      <c r="BA37" s="173">
        <f t="shared" si="21"/>
        <v>0</v>
      </c>
      <c r="BB37" s="173">
        <f t="shared" si="21"/>
        <v>0</v>
      </c>
      <c r="BC37" s="173">
        <f t="shared" si="21"/>
        <v>0</v>
      </c>
      <c r="BD37" s="173">
        <f t="shared" si="21"/>
        <v>0</v>
      </c>
      <c r="BE37" s="173">
        <f t="shared" si="21"/>
        <v>0</v>
      </c>
      <c r="BF37" s="173">
        <f t="shared" si="21"/>
        <v>0</v>
      </c>
      <c r="BG37" s="173">
        <f t="shared" si="21"/>
        <v>0</v>
      </c>
      <c r="BH37" s="173">
        <f t="shared" si="21"/>
        <v>0</v>
      </c>
      <c r="BI37" s="173">
        <f t="shared" si="21"/>
        <v>0</v>
      </c>
      <c r="BJ37" s="173">
        <f t="shared" si="21"/>
        <v>0</v>
      </c>
      <c r="BK37" s="173">
        <f t="shared" si="21"/>
        <v>0</v>
      </c>
      <c r="BL37" s="173">
        <f t="shared" si="21"/>
        <v>0</v>
      </c>
      <c r="BM37" s="173">
        <f t="shared" si="21"/>
        <v>0</v>
      </c>
      <c r="BN37" s="173">
        <f t="shared" si="21"/>
        <v>0</v>
      </c>
      <c r="BO37" s="173">
        <f t="shared" si="21"/>
        <v>0</v>
      </c>
      <c r="BP37" s="173">
        <f t="shared" si="21"/>
        <v>0</v>
      </c>
      <c r="BQ37" s="173">
        <f t="shared" si="21"/>
        <v>0</v>
      </c>
      <c r="BR37" s="173">
        <f t="shared" si="21"/>
        <v>0</v>
      </c>
      <c r="BS37" s="173">
        <f t="shared" si="21"/>
        <v>0</v>
      </c>
      <c r="BT37" s="173">
        <f t="shared" si="21"/>
        <v>0</v>
      </c>
      <c r="BU37" s="173">
        <f t="shared" ref="BU37:DB37" si="22">SUM(BU38:BU48)</f>
        <v>0</v>
      </c>
      <c r="BV37" s="173">
        <f t="shared" si="22"/>
        <v>0</v>
      </c>
      <c r="BW37" s="173">
        <f t="shared" si="22"/>
        <v>0</v>
      </c>
      <c r="BX37" s="173">
        <f t="shared" si="22"/>
        <v>0</v>
      </c>
      <c r="BY37" s="173">
        <f t="shared" si="22"/>
        <v>0</v>
      </c>
      <c r="BZ37" s="173">
        <f t="shared" si="22"/>
        <v>0</v>
      </c>
      <c r="CA37" s="173">
        <f t="shared" si="22"/>
        <v>0</v>
      </c>
      <c r="CB37" s="173">
        <f t="shared" si="22"/>
        <v>0</v>
      </c>
      <c r="CC37" s="173">
        <f t="shared" si="22"/>
        <v>0</v>
      </c>
      <c r="CD37" s="173">
        <f t="shared" si="22"/>
        <v>0</v>
      </c>
      <c r="CE37" s="173">
        <f t="shared" si="22"/>
        <v>0</v>
      </c>
      <c r="CF37" s="173">
        <f t="shared" si="22"/>
        <v>0</v>
      </c>
      <c r="CG37" s="173">
        <f t="shared" si="22"/>
        <v>0</v>
      </c>
      <c r="CH37" s="173">
        <f t="shared" si="22"/>
        <v>0</v>
      </c>
      <c r="CI37" s="173">
        <f t="shared" si="22"/>
        <v>0</v>
      </c>
      <c r="CJ37" s="173">
        <f t="shared" si="22"/>
        <v>0</v>
      </c>
      <c r="CK37" s="173">
        <f t="shared" si="22"/>
        <v>0</v>
      </c>
      <c r="CL37" s="173">
        <f t="shared" si="22"/>
        <v>0</v>
      </c>
      <c r="CM37" s="173">
        <f t="shared" si="22"/>
        <v>0</v>
      </c>
      <c r="CN37" s="173">
        <f t="shared" si="22"/>
        <v>0</v>
      </c>
      <c r="CO37" s="173">
        <f t="shared" si="22"/>
        <v>0</v>
      </c>
      <c r="CP37" s="173">
        <f t="shared" si="22"/>
        <v>0</v>
      </c>
      <c r="CQ37" s="173">
        <f t="shared" si="22"/>
        <v>0</v>
      </c>
      <c r="CR37" s="173">
        <f t="shared" si="22"/>
        <v>0</v>
      </c>
      <c r="CS37" s="173">
        <f t="shared" si="22"/>
        <v>0</v>
      </c>
      <c r="CT37" s="173">
        <f t="shared" si="22"/>
        <v>0</v>
      </c>
      <c r="CU37" s="173">
        <f t="shared" si="22"/>
        <v>0</v>
      </c>
      <c r="CV37" s="173">
        <f t="shared" si="22"/>
        <v>0</v>
      </c>
      <c r="CW37" s="173">
        <f t="shared" si="22"/>
        <v>0</v>
      </c>
      <c r="CX37" s="173">
        <f t="shared" si="22"/>
        <v>0</v>
      </c>
      <c r="CY37" s="173">
        <f t="shared" si="22"/>
        <v>0</v>
      </c>
      <c r="CZ37" s="173">
        <f t="shared" si="22"/>
        <v>0</v>
      </c>
      <c r="DA37" s="173">
        <f t="shared" si="22"/>
        <v>0</v>
      </c>
      <c r="DB37" s="173">
        <f t="shared" si="22"/>
        <v>0</v>
      </c>
      <c r="DC37" s="173">
        <f>SUM(DC38:DC48)</f>
        <v>0</v>
      </c>
      <c r="DE37" s="24"/>
      <c r="DF37" s="24">
        <f t="shared" si="15"/>
        <v>0</v>
      </c>
    </row>
    <row r="38" spans="1:113" ht="14.4">
      <c r="A38" s="68"/>
      <c r="B38" s="160" t="s">
        <v>325</v>
      </c>
      <c r="C38" s="542" t="s">
        <v>159</v>
      </c>
      <c r="D38" s="181"/>
      <c r="E38" s="176">
        <v>0.21</v>
      </c>
      <c r="F38" s="171">
        <f>H38+NPV(FD,I38:INDEX(I38:DC38,PAL))</f>
        <v>0</v>
      </c>
      <c r="G38" s="171">
        <f>SUMIF($H$5:$DC$5,"&lt;="&amp;PAL,$H38:$DC38)</f>
        <v>0</v>
      </c>
      <c r="H38" s="300">
        <v>0</v>
      </c>
      <c r="I38" s="300">
        <v>0</v>
      </c>
      <c r="J38" s="300">
        <v>0</v>
      </c>
      <c r="K38" s="300">
        <v>0</v>
      </c>
      <c r="L38" s="300">
        <v>0</v>
      </c>
      <c r="M38" s="300">
        <v>0</v>
      </c>
      <c r="N38" s="300">
        <v>0</v>
      </c>
      <c r="O38" s="300">
        <v>0</v>
      </c>
      <c r="P38" s="300">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v>0</v>
      </c>
      <c r="AW38" s="177">
        <v>0</v>
      </c>
      <c r="AX38" s="177">
        <v>0</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177">
        <v>0</v>
      </c>
      <c r="CA38" s="177">
        <v>0</v>
      </c>
      <c r="CB38" s="177">
        <v>0</v>
      </c>
      <c r="CC38" s="177">
        <v>0</v>
      </c>
      <c r="CD38" s="177">
        <v>0</v>
      </c>
      <c r="CE38" s="177">
        <v>0</v>
      </c>
      <c r="CF38" s="177">
        <v>0</v>
      </c>
      <c r="CG38" s="177">
        <v>0</v>
      </c>
      <c r="CH38" s="177">
        <v>0</v>
      </c>
      <c r="CI38" s="177">
        <v>0</v>
      </c>
      <c r="CJ38" s="177">
        <v>0</v>
      </c>
      <c r="CK38" s="177">
        <v>0</v>
      </c>
      <c r="CL38" s="177">
        <v>0</v>
      </c>
      <c r="CM38" s="177">
        <v>0</v>
      </c>
      <c r="CN38" s="177">
        <v>0</v>
      </c>
      <c r="CO38" s="177">
        <v>0</v>
      </c>
      <c r="CP38" s="177">
        <v>0</v>
      </c>
      <c r="CQ38" s="177">
        <v>0</v>
      </c>
      <c r="CR38" s="177">
        <v>0</v>
      </c>
      <c r="CS38" s="177">
        <v>0</v>
      </c>
      <c r="CT38" s="177">
        <v>0</v>
      </c>
      <c r="CU38" s="177">
        <v>0</v>
      </c>
      <c r="CV38" s="177">
        <v>0</v>
      </c>
      <c r="CW38" s="177">
        <v>0</v>
      </c>
      <c r="CX38" s="177">
        <v>0</v>
      </c>
      <c r="CY38" s="177">
        <v>0</v>
      </c>
      <c r="CZ38" s="177">
        <v>0</v>
      </c>
      <c r="DA38" s="177">
        <v>0</v>
      </c>
      <c r="DB38" s="177">
        <v>0</v>
      </c>
      <c r="DC38" s="177">
        <v>0</v>
      </c>
      <c r="DE38" s="24">
        <f>COUNTBLANK(H38:DC38)</f>
        <v>0</v>
      </c>
      <c r="DF38" s="24">
        <f t="shared" si="15"/>
        <v>0</v>
      </c>
      <c r="DG38">
        <f t="shared" ref="DG38:DG49" si="23">IF(ISNUMBER(E38),E38*100,0)</f>
        <v>21</v>
      </c>
      <c r="DH38">
        <v>0</v>
      </c>
    </row>
    <row r="39" spans="1:113" ht="14.4">
      <c r="A39" s="68"/>
      <c r="B39" s="160" t="s">
        <v>326</v>
      </c>
      <c r="C39" s="542" t="s">
        <v>159</v>
      </c>
      <c r="D39" s="181"/>
      <c r="E39" s="176">
        <v>0.21</v>
      </c>
      <c r="F39" s="171">
        <f>H39+NPV(FD,I39:INDEX(I39:DC39,PAL))</f>
        <v>0</v>
      </c>
      <c r="G39" s="171">
        <f>SUMIF($H$5:$DC$5,"&lt;="&amp;PAL,$H39:$DC39)</f>
        <v>0</v>
      </c>
      <c r="H39" s="300">
        <v>0</v>
      </c>
      <c r="I39" s="300">
        <v>0</v>
      </c>
      <c r="J39" s="300">
        <v>0</v>
      </c>
      <c r="K39" s="300">
        <v>0</v>
      </c>
      <c r="L39" s="300">
        <v>0</v>
      </c>
      <c r="M39" s="300">
        <v>0</v>
      </c>
      <c r="N39" s="300">
        <v>0</v>
      </c>
      <c r="O39" s="300">
        <v>0</v>
      </c>
      <c r="P39" s="300">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v>0</v>
      </c>
      <c r="AW39" s="177">
        <v>0</v>
      </c>
      <c r="AX39" s="177">
        <v>0</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177">
        <v>0</v>
      </c>
      <c r="CA39" s="177">
        <v>0</v>
      </c>
      <c r="CB39" s="177">
        <v>0</v>
      </c>
      <c r="CC39" s="177">
        <v>0</v>
      </c>
      <c r="CD39" s="177">
        <v>0</v>
      </c>
      <c r="CE39" s="177">
        <v>0</v>
      </c>
      <c r="CF39" s="177">
        <v>0</v>
      </c>
      <c r="CG39" s="177">
        <v>0</v>
      </c>
      <c r="CH39" s="177">
        <v>0</v>
      </c>
      <c r="CI39" s="177">
        <v>0</v>
      </c>
      <c r="CJ39" s="177">
        <v>0</v>
      </c>
      <c r="CK39" s="177">
        <v>0</v>
      </c>
      <c r="CL39" s="177">
        <v>0</v>
      </c>
      <c r="CM39" s="177">
        <v>0</v>
      </c>
      <c r="CN39" s="177">
        <v>0</v>
      </c>
      <c r="CO39" s="177">
        <v>0</v>
      </c>
      <c r="CP39" s="177">
        <v>0</v>
      </c>
      <c r="CQ39" s="177">
        <v>0</v>
      </c>
      <c r="CR39" s="177">
        <v>0</v>
      </c>
      <c r="CS39" s="177">
        <v>0</v>
      </c>
      <c r="CT39" s="177">
        <v>0</v>
      </c>
      <c r="CU39" s="177">
        <v>0</v>
      </c>
      <c r="CV39" s="177">
        <v>0</v>
      </c>
      <c r="CW39" s="177">
        <v>0</v>
      </c>
      <c r="CX39" s="177">
        <v>0</v>
      </c>
      <c r="CY39" s="177">
        <v>0</v>
      </c>
      <c r="CZ39" s="177">
        <v>0</v>
      </c>
      <c r="DA39" s="177">
        <v>0</v>
      </c>
      <c r="DB39" s="177">
        <v>0</v>
      </c>
      <c r="DC39" s="177">
        <v>0</v>
      </c>
      <c r="DE39" s="24">
        <f t="shared" ref="DE39:DE49" si="24">COUNTBLANK(H39:DC39)</f>
        <v>0</v>
      </c>
      <c r="DF39" s="24">
        <f t="shared" si="15"/>
        <v>0</v>
      </c>
      <c r="DG39">
        <f t="shared" si="23"/>
        <v>21</v>
      </c>
      <c r="DH39">
        <v>0</v>
      </c>
    </row>
    <row r="40" spans="1:113" ht="14.4">
      <c r="A40" s="68"/>
      <c r="B40" s="160" t="s">
        <v>327</v>
      </c>
      <c r="C40" s="542" t="s">
        <v>159</v>
      </c>
      <c r="D40" s="181"/>
      <c r="E40" s="176">
        <v>0.21</v>
      </c>
      <c r="F40" s="171">
        <f>H40+NPV(FD,I40:INDEX(I40:DC40,PAL))</f>
        <v>0</v>
      </c>
      <c r="G40" s="171">
        <f>SUMIF($H$5:$DC$5,"&lt;="&amp;PAL,$H40:$DC40)</f>
        <v>0</v>
      </c>
      <c r="H40" s="300">
        <v>0</v>
      </c>
      <c r="I40" s="300">
        <v>0</v>
      </c>
      <c r="J40" s="300">
        <v>0</v>
      </c>
      <c r="K40" s="300">
        <v>0</v>
      </c>
      <c r="L40" s="300">
        <v>0</v>
      </c>
      <c r="M40" s="300">
        <v>0</v>
      </c>
      <c r="N40" s="300">
        <v>0</v>
      </c>
      <c r="O40" s="300">
        <v>0</v>
      </c>
      <c r="P40" s="300">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v>0</v>
      </c>
      <c r="AW40" s="177">
        <v>0</v>
      </c>
      <c r="AX40" s="177">
        <v>0</v>
      </c>
      <c r="AY40" s="177">
        <v>0</v>
      </c>
      <c r="AZ40" s="177">
        <v>0</v>
      </c>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177">
        <v>0</v>
      </c>
      <c r="CA40" s="177">
        <v>0</v>
      </c>
      <c r="CB40" s="177">
        <v>0</v>
      </c>
      <c r="CC40" s="177">
        <v>0</v>
      </c>
      <c r="CD40" s="177">
        <v>0</v>
      </c>
      <c r="CE40" s="177">
        <v>0</v>
      </c>
      <c r="CF40" s="177">
        <v>0</v>
      </c>
      <c r="CG40" s="177">
        <v>0</v>
      </c>
      <c r="CH40" s="177">
        <v>0</v>
      </c>
      <c r="CI40" s="177">
        <v>0</v>
      </c>
      <c r="CJ40" s="177">
        <v>0</v>
      </c>
      <c r="CK40" s="177">
        <v>0</v>
      </c>
      <c r="CL40" s="177">
        <v>0</v>
      </c>
      <c r="CM40" s="177">
        <v>0</v>
      </c>
      <c r="CN40" s="177">
        <v>0</v>
      </c>
      <c r="CO40" s="177">
        <v>0</v>
      </c>
      <c r="CP40" s="177">
        <v>0</v>
      </c>
      <c r="CQ40" s="177">
        <v>0</v>
      </c>
      <c r="CR40" s="177">
        <v>0</v>
      </c>
      <c r="CS40" s="177">
        <v>0</v>
      </c>
      <c r="CT40" s="177">
        <v>0</v>
      </c>
      <c r="CU40" s="177">
        <v>0</v>
      </c>
      <c r="CV40" s="177">
        <v>0</v>
      </c>
      <c r="CW40" s="177">
        <v>0</v>
      </c>
      <c r="CX40" s="177">
        <v>0</v>
      </c>
      <c r="CY40" s="177">
        <v>0</v>
      </c>
      <c r="CZ40" s="177">
        <v>0</v>
      </c>
      <c r="DA40" s="177">
        <v>0</v>
      </c>
      <c r="DB40" s="177">
        <v>0</v>
      </c>
      <c r="DC40" s="177">
        <v>0</v>
      </c>
      <c r="DE40" s="24">
        <f t="shared" si="24"/>
        <v>0</v>
      </c>
      <c r="DF40" s="24">
        <f t="shared" si="15"/>
        <v>0</v>
      </c>
      <c r="DG40">
        <f t="shared" si="23"/>
        <v>21</v>
      </c>
      <c r="DH40">
        <v>0</v>
      </c>
    </row>
    <row r="41" spans="1:113" ht="14.4">
      <c r="A41" s="68"/>
      <c r="B41" s="160" t="s">
        <v>328</v>
      </c>
      <c r="C41" s="542" t="s">
        <v>159</v>
      </c>
      <c r="D41" s="181"/>
      <c r="E41" s="176">
        <v>0.21</v>
      </c>
      <c r="F41" s="171">
        <f>H41+NPV(FD,I41:INDEX(I41:DC41,PAL))</f>
        <v>0</v>
      </c>
      <c r="G41" s="171">
        <f>SUMIF($H$5:$DC$5,"&lt;="&amp;PAL,$H41:$DC41)</f>
        <v>0</v>
      </c>
      <c r="H41" s="300">
        <v>0</v>
      </c>
      <c r="I41" s="300">
        <v>0</v>
      </c>
      <c r="J41" s="300">
        <v>0</v>
      </c>
      <c r="K41" s="300">
        <v>0</v>
      </c>
      <c r="L41" s="300">
        <v>0</v>
      </c>
      <c r="M41" s="300">
        <v>0</v>
      </c>
      <c r="N41" s="300">
        <v>0</v>
      </c>
      <c r="O41" s="300">
        <v>0</v>
      </c>
      <c r="P41" s="300">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v>0</v>
      </c>
      <c r="AW41" s="177">
        <v>0</v>
      </c>
      <c r="AX41" s="177">
        <v>0</v>
      </c>
      <c r="AY41" s="177">
        <v>0</v>
      </c>
      <c r="AZ41" s="177">
        <v>0</v>
      </c>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177">
        <v>0</v>
      </c>
      <c r="CA41" s="177">
        <v>0</v>
      </c>
      <c r="CB41" s="177">
        <v>0</v>
      </c>
      <c r="CC41" s="177">
        <v>0</v>
      </c>
      <c r="CD41" s="177">
        <v>0</v>
      </c>
      <c r="CE41" s="177">
        <v>0</v>
      </c>
      <c r="CF41" s="177">
        <v>0</v>
      </c>
      <c r="CG41" s="177">
        <v>0</v>
      </c>
      <c r="CH41" s="177">
        <v>0</v>
      </c>
      <c r="CI41" s="177">
        <v>0</v>
      </c>
      <c r="CJ41" s="177">
        <v>0</v>
      </c>
      <c r="CK41" s="177">
        <v>0</v>
      </c>
      <c r="CL41" s="177">
        <v>0</v>
      </c>
      <c r="CM41" s="177">
        <v>0</v>
      </c>
      <c r="CN41" s="177">
        <v>0</v>
      </c>
      <c r="CO41" s="177">
        <v>0</v>
      </c>
      <c r="CP41" s="177">
        <v>0</v>
      </c>
      <c r="CQ41" s="177">
        <v>0</v>
      </c>
      <c r="CR41" s="177">
        <v>0</v>
      </c>
      <c r="CS41" s="177">
        <v>0</v>
      </c>
      <c r="CT41" s="177">
        <v>0</v>
      </c>
      <c r="CU41" s="177">
        <v>0</v>
      </c>
      <c r="CV41" s="177">
        <v>0</v>
      </c>
      <c r="CW41" s="177">
        <v>0</v>
      </c>
      <c r="CX41" s="177">
        <v>0</v>
      </c>
      <c r="CY41" s="177">
        <v>0</v>
      </c>
      <c r="CZ41" s="177">
        <v>0</v>
      </c>
      <c r="DA41" s="177">
        <v>0</v>
      </c>
      <c r="DB41" s="177">
        <v>0</v>
      </c>
      <c r="DC41" s="177">
        <v>0</v>
      </c>
      <c r="DE41" s="24">
        <f t="shared" si="24"/>
        <v>0</v>
      </c>
      <c r="DF41" s="24">
        <f t="shared" si="15"/>
        <v>0</v>
      </c>
      <c r="DG41">
        <f t="shared" si="23"/>
        <v>21</v>
      </c>
      <c r="DH41">
        <v>0</v>
      </c>
    </row>
    <row r="42" spans="1:113" ht="14.4">
      <c r="A42" s="68"/>
      <c r="B42" s="160" t="s">
        <v>329</v>
      </c>
      <c r="C42" s="542" t="s">
        <v>159</v>
      </c>
      <c r="D42" s="181"/>
      <c r="E42" s="176">
        <v>0.21</v>
      </c>
      <c r="F42" s="171">
        <f>H42+NPV(FD,I42:INDEX(I42:DC42,PAL))</f>
        <v>0</v>
      </c>
      <c r="G42" s="171">
        <f>SUMIF($H$5:$DC$5,"&lt;="&amp;PAL,$H42:$DC42)</f>
        <v>0</v>
      </c>
      <c r="H42" s="300">
        <v>0</v>
      </c>
      <c r="I42" s="300">
        <v>0</v>
      </c>
      <c r="J42" s="300">
        <v>0</v>
      </c>
      <c r="K42" s="300">
        <v>0</v>
      </c>
      <c r="L42" s="300">
        <v>0</v>
      </c>
      <c r="M42" s="300">
        <v>0</v>
      </c>
      <c r="N42" s="300">
        <v>0</v>
      </c>
      <c r="O42" s="300">
        <v>0</v>
      </c>
      <c r="P42" s="300">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v>0</v>
      </c>
      <c r="AW42" s="177">
        <v>0</v>
      </c>
      <c r="AX42" s="177">
        <v>0</v>
      </c>
      <c r="AY42" s="177">
        <v>0</v>
      </c>
      <c r="AZ42" s="177">
        <v>0</v>
      </c>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177">
        <v>0</v>
      </c>
      <c r="CA42" s="177">
        <v>0</v>
      </c>
      <c r="CB42" s="177">
        <v>0</v>
      </c>
      <c r="CC42" s="177">
        <v>0</v>
      </c>
      <c r="CD42" s="177">
        <v>0</v>
      </c>
      <c r="CE42" s="177">
        <v>0</v>
      </c>
      <c r="CF42" s="177">
        <v>0</v>
      </c>
      <c r="CG42" s="177">
        <v>0</v>
      </c>
      <c r="CH42" s="177">
        <v>0</v>
      </c>
      <c r="CI42" s="177">
        <v>0</v>
      </c>
      <c r="CJ42" s="177">
        <v>0</v>
      </c>
      <c r="CK42" s="177">
        <v>0</v>
      </c>
      <c r="CL42" s="177">
        <v>0</v>
      </c>
      <c r="CM42" s="177">
        <v>0</v>
      </c>
      <c r="CN42" s="177">
        <v>0</v>
      </c>
      <c r="CO42" s="177">
        <v>0</v>
      </c>
      <c r="CP42" s="177">
        <v>0</v>
      </c>
      <c r="CQ42" s="177">
        <v>0</v>
      </c>
      <c r="CR42" s="177">
        <v>0</v>
      </c>
      <c r="CS42" s="177">
        <v>0</v>
      </c>
      <c r="CT42" s="177">
        <v>0</v>
      </c>
      <c r="CU42" s="177">
        <v>0</v>
      </c>
      <c r="CV42" s="177">
        <v>0</v>
      </c>
      <c r="CW42" s="177">
        <v>0</v>
      </c>
      <c r="CX42" s="177">
        <v>0</v>
      </c>
      <c r="CY42" s="177">
        <v>0</v>
      </c>
      <c r="CZ42" s="177">
        <v>0</v>
      </c>
      <c r="DA42" s="177">
        <v>0</v>
      </c>
      <c r="DB42" s="177">
        <v>0</v>
      </c>
      <c r="DC42" s="177">
        <v>0</v>
      </c>
      <c r="DE42" s="24">
        <f t="shared" si="24"/>
        <v>0</v>
      </c>
      <c r="DF42" s="24">
        <f t="shared" si="15"/>
        <v>0</v>
      </c>
      <c r="DG42">
        <f t="shared" si="23"/>
        <v>21</v>
      </c>
      <c r="DH42">
        <v>0</v>
      </c>
    </row>
    <row r="43" spans="1:113" ht="14.4">
      <c r="A43" s="68"/>
      <c r="B43" s="160" t="s">
        <v>330</v>
      </c>
      <c r="C43" s="542" t="s">
        <v>159</v>
      </c>
      <c r="D43" s="181"/>
      <c r="E43" s="176">
        <v>0.21</v>
      </c>
      <c r="F43" s="171">
        <f>H43+NPV(FD,I43:INDEX(I43:DC43,PAL))</f>
        <v>0</v>
      </c>
      <c r="G43" s="171">
        <f>SUMIF($H$5:$DC$5,"&lt;="&amp;PAL,$H43:$DC43)</f>
        <v>0</v>
      </c>
      <c r="H43" s="300">
        <v>0</v>
      </c>
      <c r="I43" s="300">
        <v>0</v>
      </c>
      <c r="J43" s="300">
        <v>0</v>
      </c>
      <c r="K43" s="300">
        <v>0</v>
      </c>
      <c r="L43" s="300">
        <v>0</v>
      </c>
      <c r="M43" s="300">
        <v>0</v>
      </c>
      <c r="N43" s="300">
        <v>0</v>
      </c>
      <c r="O43" s="300">
        <v>0</v>
      </c>
      <c r="P43" s="300">
        <v>0</v>
      </c>
      <c r="Q43" s="177">
        <v>0</v>
      </c>
      <c r="R43" s="177">
        <v>0</v>
      </c>
      <c r="S43" s="177">
        <v>0</v>
      </c>
      <c r="T43" s="177">
        <v>0</v>
      </c>
      <c r="U43" s="177">
        <v>0</v>
      </c>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v>0</v>
      </c>
      <c r="AW43" s="177">
        <v>0</v>
      </c>
      <c r="AX43" s="177">
        <v>0</v>
      </c>
      <c r="AY43" s="177">
        <v>0</v>
      </c>
      <c r="AZ43" s="177">
        <v>0</v>
      </c>
      <c r="BA43" s="177">
        <v>0</v>
      </c>
      <c r="BB43" s="177">
        <v>0</v>
      </c>
      <c r="BC43" s="177">
        <v>0</v>
      </c>
      <c r="BD43" s="177">
        <v>0</v>
      </c>
      <c r="BE43" s="177">
        <v>0</v>
      </c>
      <c r="BF43" s="177">
        <v>0</v>
      </c>
      <c r="BG43" s="177">
        <v>0</v>
      </c>
      <c r="BH43" s="177">
        <v>0</v>
      </c>
      <c r="BI43" s="177">
        <v>0</v>
      </c>
      <c r="BJ43" s="177">
        <v>0</v>
      </c>
      <c r="BK43" s="177">
        <v>0</v>
      </c>
      <c r="BL43" s="177">
        <v>0</v>
      </c>
      <c r="BM43" s="177">
        <v>0</v>
      </c>
      <c r="BN43" s="177">
        <v>0</v>
      </c>
      <c r="BO43" s="177">
        <v>0</v>
      </c>
      <c r="BP43" s="177">
        <v>0</v>
      </c>
      <c r="BQ43" s="177">
        <v>0</v>
      </c>
      <c r="BR43" s="177">
        <v>0</v>
      </c>
      <c r="BS43" s="177">
        <v>0</v>
      </c>
      <c r="BT43" s="177">
        <v>0</v>
      </c>
      <c r="BU43" s="177">
        <v>0</v>
      </c>
      <c r="BV43" s="177">
        <v>0</v>
      </c>
      <c r="BW43" s="177">
        <v>0</v>
      </c>
      <c r="BX43" s="177">
        <v>0</v>
      </c>
      <c r="BY43" s="177">
        <v>0</v>
      </c>
      <c r="BZ43" s="177">
        <v>0</v>
      </c>
      <c r="CA43" s="177">
        <v>0</v>
      </c>
      <c r="CB43" s="177">
        <v>0</v>
      </c>
      <c r="CC43" s="177">
        <v>0</v>
      </c>
      <c r="CD43" s="177">
        <v>0</v>
      </c>
      <c r="CE43" s="177">
        <v>0</v>
      </c>
      <c r="CF43" s="177">
        <v>0</v>
      </c>
      <c r="CG43" s="177">
        <v>0</v>
      </c>
      <c r="CH43" s="177">
        <v>0</v>
      </c>
      <c r="CI43" s="177">
        <v>0</v>
      </c>
      <c r="CJ43" s="177">
        <v>0</v>
      </c>
      <c r="CK43" s="177">
        <v>0</v>
      </c>
      <c r="CL43" s="177">
        <v>0</v>
      </c>
      <c r="CM43" s="177">
        <v>0</v>
      </c>
      <c r="CN43" s="177">
        <v>0</v>
      </c>
      <c r="CO43" s="177">
        <v>0</v>
      </c>
      <c r="CP43" s="177">
        <v>0</v>
      </c>
      <c r="CQ43" s="177">
        <v>0</v>
      </c>
      <c r="CR43" s="177">
        <v>0</v>
      </c>
      <c r="CS43" s="177">
        <v>0</v>
      </c>
      <c r="CT43" s="177">
        <v>0</v>
      </c>
      <c r="CU43" s="177">
        <v>0</v>
      </c>
      <c r="CV43" s="177">
        <v>0</v>
      </c>
      <c r="CW43" s="177">
        <v>0</v>
      </c>
      <c r="CX43" s="177">
        <v>0</v>
      </c>
      <c r="CY43" s="177">
        <v>0</v>
      </c>
      <c r="CZ43" s="177">
        <v>0</v>
      </c>
      <c r="DA43" s="177">
        <v>0</v>
      </c>
      <c r="DB43" s="177">
        <v>0</v>
      </c>
      <c r="DC43" s="177">
        <v>0</v>
      </c>
      <c r="DE43" s="24">
        <f t="shared" si="24"/>
        <v>0</v>
      </c>
      <c r="DF43" s="24">
        <f t="shared" si="15"/>
        <v>0</v>
      </c>
      <c r="DG43">
        <f t="shared" si="23"/>
        <v>21</v>
      </c>
      <c r="DH43">
        <v>0</v>
      </c>
    </row>
    <row r="44" spans="1:113" ht="14.4">
      <c r="A44" s="68"/>
      <c r="B44" s="160" t="s">
        <v>331</v>
      </c>
      <c r="C44" s="542" t="s">
        <v>159</v>
      </c>
      <c r="D44" s="181"/>
      <c r="E44" s="176">
        <v>0.21</v>
      </c>
      <c r="F44" s="171">
        <f>H44+NPV(FD,I44:INDEX(I44:DC44,PAL))</f>
        <v>0</v>
      </c>
      <c r="G44" s="171">
        <f>SUMIF($H$5:$DC$5,"&lt;="&amp;PAL,$H44:$DC44)</f>
        <v>0</v>
      </c>
      <c r="H44" s="300">
        <v>0</v>
      </c>
      <c r="I44" s="300">
        <v>0</v>
      </c>
      <c r="J44" s="300">
        <v>0</v>
      </c>
      <c r="K44" s="300">
        <v>0</v>
      </c>
      <c r="L44" s="300">
        <v>0</v>
      </c>
      <c r="M44" s="300">
        <v>0</v>
      </c>
      <c r="N44" s="300">
        <v>0</v>
      </c>
      <c r="O44" s="300">
        <v>0</v>
      </c>
      <c r="P44" s="300">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0</v>
      </c>
      <c r="BA44" s="177">
        <v>0</v>
      </c>
      <c r="BB44" s="177">
        <v>0</v>
      </c>
      <c r="BC44" s="177">
        <v>0</v>
      </c>
      <c r="BD44" s="177">
        <v>0</v>
      </c>
      <c r="BE44" s="177">
        <v>0</v>
      </c>
      <c r="BF44" s="177">
        <v>0</v>
      </c>
      <c r="BG44" s="177">
        <v>0</v>
      </c>
      <c r="BH44" s="177">
        <v>0</v>
      </c>
      <c r="BI44" s="177">
        <v>0</v>
      </c>
      <c r="BJ44" s="177">
        <v>0</v>
      </c>
      <c r="BK44" s="177">
        <v>0</v>
      </c>
      <c r="BL44" s="177">
        <v>0</v>
      </c>
      <c r="BM44" s="177">
        <v>0</v>
      </c>
      <c r="BN44" s="177">
        <v>0</v>
      </c>
      <c r="BO44" s="177">
        <v>0</v>
      </c>
      <c r="BP44" s="177">
        <v>0</v>
      </c>
      <c r="BQ44" s="177">
        <v>0</v>
      </c>
      <c r="BR44" s="177">
        <v>0</v>
      </c>
      <c r="BS44" s="177">
        <v>0</v>
      </c>
      <c r="BT44" s="177">
        <v>0</v>
      </c>
      <c r="BU44" s="177">
        <v>0</v>
      </c>
      <c r="BV44" s="177">
        <v>0</v>
      </c>
      <c r="BW44" s="177">
        <v>0</v>
      </c>
      <c r="BX44" s="177">
        <v>0</v>
      </c>
      <c r="BY44" s="177">
        <v>0</v>
      </c>
      <c r="BZ44" s="177">
        <v>0</v>
      </c>
      <c r="CA44" s="177">
        <v>0</v>
      </c>
      <c r="CB44" s="177">
        <v>0</v>
      </c>
      <c r="CC44" s="177">
        <v>0</v>
      </c>
      <c r="CD44" s="177">
        <v>0</v>
      </c>
      <c r="CE44" s="177">
        <v>0</v>
      </c>
      <c r="CF44" s="177">
        <v>0</v>
      </c>
      <c r="CG44" s="177">
        <v>0</v>
      </c>
      <c r="CH44" s="177">
        <v>0</v>
      </c>
      <c r="CI44" s="177">
        <v>0</v>
      </c>
      <c r="CJ44" s="177">
        <v>0</v>
      </c>
      <c r="CK44" s="177">
        <v>0</v>
      </c>
      <c r="CL44" s="177">
        <v>0</v>
      </c>
      <c r="CM44" s="177">
        <v>0</v>
      </c>
      <c r="CN44" s="177">
        <v>0</v>
      </c>
      <c r="CO44" s="177">
        <v>0</v>
      </c>
      <c r="CP44" s="177">
        <v>0</v>
      </c>
      <c r="CQ44" s="177">
        <v>0</v>
      </c>
      <c r="CR44" s="177">
        <v>0</v>
      </c>
      <c r="CS44" s="177">
        <v>0</v>
      </c>
      <c r="CT44" s="177">
        <v>0</v>
      </c>
      <c r="CU44" s="177">
        <v>0</v>
      </c>
      <c r="CV44" s="177">
        <v>0</v>
      </c>
      <c r="CW44" s="177">
        <v>0</v>
      </c>
      <c r="CX44" s="177">
        <v>0</v>
      </c>
      <c r="CY44" s="177">
        <v>0</v>
      </c>
      <c r="CZ44" s="177">
        <v>0</v>
      </c>
      <c r="DA44" s="177">
        <v>0</v>
      </c>
      <c r="DB44" s="177">
        <v>0</v>
      </c>
      <c r="DC44" s="177">
        <v>0</v>
      </c>
      <c r="DE44" s="24">
        <f t="shared" si="24"/>
        <v>0</v>
      </c>
      <c r="DF44" s="24">
        <f t="shared" si="15"/>
        <v>0</v>
      </c>
      <c r="DG44">
        <f t="shared" si="23"/>
        <v>21</v>
      </c>
      <c r="DH44">
        <v>0</v>
      </c>
    </row>
    <row r="45" spans="1:113" ht="14.4">
      <c r="A45" s="68"/>
      <c r="B45" s="160" t="s">
        <v>332</v>
      </c>
      <c r="C45" s="542" t="s">
        <v>159</v>
      </c>
      <c r="D45" s="178"/>
      <c r="E45" s="176">
        <v>0.21</v>
      </c>
      <c r="F45" s="171">
        <f>H45+NPV(FD,I45:INDEX(I45:DC45,PAL))</f>
        <v>0</v>
      </c>
      <c r="G45" s="171">
        <f>SUMIF($H$5:$DC$5,"&lt;="&amp;PAL,$H45:$DC45)</f>
        <v>0</v>
      </c>
      <c r="H45" s="300">
        <v>0</v>
      </c>
      <c r="I45" s="300">
        <v>0</v>
      </c>
      <c r="J45" s="300">
        <v>0</v>
      </c>
      <c r="K45" s="300">
        <v>0</v>
      </c>
      <c r="L45" s="300">
        <v>0</v>
      </c>
      <c r="M45" s="300">
        <v>0</v>
      </c>
      <c r="N45" s="300">
        <v>0</v>
      </c>
      <c r="O45" s="300">
        <v>0</v>
      </c>
      <c r="P45" s="300">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c r="AG45" s="177">
        <v>0</v>
      </c>
      <c r="AH45" s="177">
        <v>0</v>
      </c>
      <c r="AI45" s="177">
        <v>0</v>
      </c>
      <c r="AJ45" s="177">
        <v>0</v>
      </c>
      <c r="AK45" s="177">
        <v>0</v>
      </c>
      <c r="AL45" s="177">
        <v>0</v>
      </c>
      <c r="AM45" s="177">
        <v>0</v>
      </c>
      <c r="AN45" s="177">
        <v>0</v>
      </c>
      <c r="AO45" s="177">
        <v>0</v>
      </c>
      <c r="AP45" s="177">
        <v>0</v>
      </c>
      <c r="AQ45" s="177">
        <v>0</v>
      </c>
      <c r="AR45" s="177">
        <v>0</v>
      </c>
      <c r="AS45" s="177">
        <v>0</v>
      </c>
      <c r="AT45" s="177">
        <v>0</v>
      </c>
      <c r="AU45" s="177">
        <v>0</v>
      </c>
      <c r="AV45" s="177">
        <v>0</v>
      </c>
      <c r="AW45" s="177">
        <v>0</v>
      </c>
      <c r="AX45" s="177">
        <v>0</v>
      </c>
      <c r="AY45" s="177">
        <v>0</v>
      </c>
      <c r="AZ45" s="177">
        <v>0</v>
      </c>
      <c r="BA45" s="177">
        <v>0</v>
      </c>
      <c r="BB45" s="177">
        <v>0</v>
      </c>
      <c r="BC45" s="177">
        <v>0</v>
      </c>
      <c r="BD45" s="177">
        <v>0</v>
      </c>
      <c r="BE45" s="177">
        <v>0</v>
      </c>
      <c r="BF45" s="177">
        <v>0</v>
      </c>
      <c r="BG45" s="177">
        <v>0</v>
      </c>
      <c r="BH45" s="177">
        <v>0</v>
      </c>
      <c r="BI45" s="177">
        <v>0</v>
      </c>
      <c r="BJ45" s="177">
        <v>0</v>
      </c>
      <c r="BK45" s="177">
        <v>0</v>
      </c>
      <c r="BL45" s="177">
        <v>0</v>
      </c>
      <c r="BM45" s="177">
        <v>0</v>
      </c>
      <c r="BN45" s="177">
        <v>0</v>
      </c>
      <c r="BO45" s="177">
        <v>0</v>
      </c>
      <c r="BP45" s="177">
        <v>0</v>
      </c>
      <c r="BQ45" s="177">
        <v>0</v>
      </c>
      <c r="BR45" s="177">
        <v>0</v>
      </c>
      <c r="BS45" s="177">
        <v>0</v>
      </c>
      <c r="BT45" s="177">
        <v>0</v>
      </c>
      <c r="BU45" s="177">
        <v>0</v>
      </c>
      <c r="BV45" s="177">
        <v>0</v>
      </c>
      <c r="BW45" s="177">
        <v>0</v>
      </c>
      <c r="BX45" s="177">
        <v>0</v>
      </c>
      <c r="BY45" s="177">
        <v>0</v>
      </c>
      <c r="BZ45" s="177">
        <v>0</v>
      </c>
      <c r="CA45" s="177">
        <v>0</v>
      </c>
      <c r="CB45" s="177">
        <v>0</v>
      </c>
      <c r="CC45" s="177">
        <v>0</v>
      </c>
      <c r="CD45" s="177">
        <v>0</v>
      </c>
      <c r="CE45" s="177">
        <v>0</v>
      </c>
      <c r="CF45" s="177">
        <v>0</v>
      </c>
      <c r="CG45" s="177">
        <v>0</v>
      </c>
      <c r="CH45" s="177">
        <v>0</v>
      </c>
      <c r="CI45" s="177">
        <v>0</v>
      </c>
      <c r="CJ45" s="177">
        <v>0</v>
      </c>
      <c r="CK45" s="177">
        <v>0</v>
      </c>
      <c r="CL45" s="177">
        <v>0</v>
      </c>
      <c r="CM45" s="177">
        <v>0</v>
      </c>
      <c r="CN45" s="177">
        <v>0</v>
      </c>
      <c r="CO45" s="177">
        <v>0</v>
      </c>
      <c r="CP45" s="177">
        <v>0</v>
      </c>
      <c r="CQ45" s="177">
        <v>0</v>
      </c>
      <c r="CR45" s="177">
        <v>0</v>
      </c>
      <c r="CS45" s="177">
        <v>0</v>
      </c>
      <c r="CT45" s="177">
        <v>0</v>
      </c>
      <c r="CU45" s="177">
        <v>0</v>
      </c>
      <c r="CV45" s="177">
        <v>0</v>
      </c>
      <c r="CW45" s="177">
        <v>0</v>
      </c>
      <c r="CX45" s="177">
        <v>0</v>
      </c>
      <c r="CY45" s="177">
        <v>0</v>
      </c>
      <c r="CZ45" s="177">
        <v>0</v>
      </c>
      <c r="DA45" s="177">
        <v>0</v>
      </c>
      <c r="DB45" s="177">
        <v>0</v>
      </c>
      <c r="DC45" s="177">
        <v>0</v>
      </c>
      <c r="DE45" s="24">
        <f t="shared" si="24"/>
        <v>0</v>
      </c>
      <c r="DF45" s="24">
        <f t="shared" si="15"/>
        <v>0</v>
      </c>
      <c r="DG45">
        <f t="shared" si="23"/>
        <v>21</v>
      </c>
      <c r="DH45">
        <v>0</v>
      </c>
    </row>
    <row r="46" spans="1:113" ht="14.4">
      <c r="A46" s="68"/>
      <c r="B46" s="160" t="s">
        <v>333</v>
      </c>
      <c r="C46" s="543" t="s">
        <v>482</v>
      </c>
      <c r="D46" s="324"/>
      <c r="E46" s="176">
        <v>0.21</v>
      </c>
      <c r="F46" s="171">
        <f>H46+NPV(FD,I46:INDEX(I46:DC46,PAL))</f>
        <v>0</v>
      </c>
      <c r="G46" s="171">
        <f>SUMIF($H$5:$DC$5,"&lt;="&amp;PAL,$H46:$DC46)</f>
        <v>0</v>
      </c>
      <c r="H46" s="300">
        <v>0</v>
      </c>
      <c r="I46" s="300">
        <v>0</v>
      </c>
      <c r="J46" s="300">
        <v>0</v>
      </c>
      <c r="K46" s="300">
        <v>0</v>
      </c>
      <c r="L46" s="300">
        <v>0</v>
      </c>
      <c r="M46" s="300">
        <v>0</v>
      </c>
      <c r="N46" s="300">
        <v>0</v>
      </c>
      <c r="O46" s="300">
        <v>0</v>
      </c>
      <c r="P46" s="300">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v>0</v>
      </c>
      <c r="AW46" s="177">
        <v>0</v>
      </c>
      <c r="AX46" s="177">
        <v>0</v>
      </c>
      <c r="AY46" s="177">
        <v>0</v>
      </c>
      <c r="AZ46" s="177">
        <v>0</v>
      </c>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177">
        <v>0</v>
      </c>
      <c r="CA46" s="177">
        <v>0</v>
      </c>
      <c r="CB46" s="177">
        <v>0</v>
      </c>
      <c r="CC46" s="177">
        <v>0</v>
      </c>
      <c r="CD46" s="177">
        <v>0</v>
      </c>
      <c r="CE46" s="177">
        <v>0</v>
      </c>
      <c r="CF46" s="177">
        <v>0</v>
      </c>
      <c r="CG46" s="177">
        <v>0</v>
      </c>
      <c r="CH46" s="177">
        <v>0</v>
      </c>
      <c r="CI46" s="177">
        <v>0</v>
      </c>
      <c r="CJ46" s="177">
        <v>0</v>
      </c>
      <c r="CK46" s="177">
        <v>0</v>
      </c>
      <c r="CL46" s="177">
        <v>0</v>
      </c>
      <c r="CM46" s="177">
        <v>0</v>
      </c>
      <c r="CN46" s="177">
        <v>0</v>
      </c>
      <c r="CO46" s="177">
        <v>0</v>
      </c>
      <c r="CP46" s="177">
        <v>0</v>
      </c>
      <c r="CQ46" s="177">
        <v>0</v>
      </c>
      <c r="CR46" s="177">
        <v>0</v>
      </c>
      <c r="CS46" s="177">
        <v>0</v>
      </c>
      <c r="CT46" s="177">
        <v>0</v>
      </c>
      <c r="CU46" s="177">
        <v>0</v>
      </c>
      <c r="CV46" s="177">
        <v>0</v>
      </c>
      <c r="CW46" s="177">
        <v>0</v>
      </c>
      <c r="CX46" s="177">
        <v>0</v>
      </c>
      <c r="CY46" s="177">
        <v>0</v>
      </c>
      <c r="CZ46" s="177">
        <v>0</v>
      </c>
      <c r="DA46" s="177">
        <v>0</v>
      </c>
      <c r="DB46" s="177">
        <v>0</v>
      </c>
      <c r="DC46" s="177">
        <v>0</v>
      </c>
      <c r="DE46" s="24">
        <f t="shared" si="24"/>
        <v>0</v>
      </c>
      <c r="DF46" s="24">
        <f t="shared" si="15"/>
        <v>0</v>
      </c>
      <c r="DG46">
        <f t="shared" si="23"/>
        <v>21</v>
      </c>
      <c r="DH46">
        <v>0</v>
      </c>
      <c r="DI46">
        <v>1</v>
      </c>
    </row>
    <row r="47" spans="1:113" ht="14.4">
      <c r="A47" s="68"/>
      <c r="B47" s="160" t="s">
        <v>488</v>
      </c>
      <c r="C47" s="543" t="s">
        <v>483</v>
      </c>
      <c r="D47" s="324"/>
      <c r="E47" s="176">
        <v>0.21</v>
      </c>
      <c r="F47" s="171">
        <f>H47+NPV(FD,I47:INDEX(I47:DC47,PAL))</f>
        <v>0</v>
      </c>
      <c r="G47" s="171">
        <f>SUMIF($H$5:$DC$5,"&lt;="&amp;PAL,$H47:$DC47)</f>
        <v>0</v>
      </c>
      <c r="H47" s="179">
        <v>0</v>
      </c>
      <c r="I47" s="179">
        <v>0</v>
      </c>
      <c r="J47" s="179">
        <v>0</v>
      </c>
      <c r="K47" s="179">
        <v>0</v>
      </c>
      <c r="L47" s="179">
        <v>0</v>
      </c>
      <c r="M47" s="179">
        <v>0</v>
      </c>
      <c r="N47" s="179">
        <v>0</v>
      </c>
      <c r="O47" s="179">
        <v>0</v>
      </c>
      <c r="P47" s="549">
        <v>0</v>
      </c>
      <c r="Q47" s="179">
        <v>0</v>
      </c>
      <c r="R47" s="179">
        <v>0</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E47" s="24">
        <f t="shared" si="24"/>
        <v>0</v>
      </c>
      <c r="DF47" s="24">
        <f t="shared" si="15"/>
        <v>0</v>
      </c>
      <c r="DG47">
        <f t="shared" si="23"/>
        <v>21</v>
      </c>
      <c r="DH47">
        <v>0</v>
      </c>
      <c r="DI47">
        <v>1</v>
      </c>
    </row>
    <row r="48" spans="1:113" ht="14.4">
      <c r="A48" s="68"/>
      <c r="B48" s="160" t="s">
        <v>489</v>
      </c>
      <c r="C48" s="543" t="s">
        <v>552</v>
      </c>
      <c r="D48" s="178"/>
      <c r="E48" s="176">
        <v>0.21</v>
      </c>
      <c r="F48" s="171">
        <f>H48+NPV(FD,I48:INDEX(I48:DC48,PAL))</f>
        <v>0</v>
      </c>
      <c r="G48" s="171">
        <f>SUMIF($H$5:$DC$5,"&lt;="&amp;PAL,$H48:$DC48)</f>
        <v>0</v>
      </c>
      <c r="H48" s="179">
        <v>0</v>
      </c>
      <c r="I48" s="179">
        <v>0</v>
      </c>
      <c r="J48" s="179">
        <v>0</v>
      </c>
      <c r="K48" s="179">
        <v>0</v>
      </c>
      <c r="L48" s="179">
        <v>0</v>
      </c>
      <c r="M48" s="179">
        <v>0</v>
      </c>
      <c r="N48" s="179">
        <v>0</v>
      </c>
      <c r="O48" s="179">
        <v>0</v>
      </c>
      <c r="P48" s="549">
        <v>0</v>
      </c>
      <c r="Q48" s="179">
        <v>0</v>
      </c>
      <c r="R48" s="179">
        <v>0</v>
      </c>
      <c r="S48" s="180">
        <v>0</v>
      </c>
      <c r="T48" s="180">
        <v>0</v>
      </c>
      <c r="U48" s="180">
        <v>0</v>
      </c>
      <c r="V48" s="180">
        <v>0</v>
      </c>
      <c r="W48" s="180">
        <v>0</v>
      </c>
      <c r="X48" s="180">
        <v>0</v>
      </c>
      <c r="Y48" s="180">
        <v>0</v>
      </c>
      <c r="Z48" s="180">
        <v>0</v>
      </c>
      <c r="AA48" s="180">
        <v>0</v>
      </c>
      <c r="AB48" s="180">
        <v>0</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v>0</v>
      </c>
      <c r="CC48" s="180">
        <v>0</v>
      </c>
      <c r="CD48" s="180">
        <v>0</v>
      </c>
      <c r="CE48" s="180">
        <v>0</v>
      </c>
      <c r="CF48" s="180">
        <v>0</v>
      </c>
      <c r="CG48" s="180">
        <v>0</v>
      </c>
      <c r="CH48" s="180">
        <v>0</v>
      </c>
      <c r="CI48" s="180">
        <v>0</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c r="DA48" s="180">
        <v>0</v>
      </c>
      <c r="DB48" s="180">
        <v>0</v>
      </c>
      <c r="DC48" s="180">
        <v>0</v>
      </c>
      <c r="DE48" s="24">
        <f t="shared" si="24"/>
        <v>0</v>
      </c>
      <c r="DF48" s="24">
        <f t="shared" si="15"/>
        <v>0</v>
      </c>
      <c r="DG48">
        <f t="shared" si="23"/>
        <v>21</v>
      </c>
      <c r="DH48">
        <v>0</v>
      </c>
    </row>
    <row r="49" spans="1:113" ht="14.4">
      <c r="A49" s="68"/>
      <c r="B49" s="160" t="s">
        <v>334</v>
      </c>
      <c r="C49" s="544" t="s">
        <v>161</v>
      </c>
      <c r="D49" s="178"/>
      <c r="E49" s="176">
        <v>0.21</v>
      </c>
      <c r="F49" s="171">
        <f>H49+NPV(FD,I49:INDEX(I49:DC49,PAL))</f>
        <v>0</v>
      </c>
      <c r="G49" s="171">
        <f>SUMIF($H$5:$DC$5,"&lt;="&amp;PAL,$H49:$DC49)</f>
        <v>0</v>
      </c>
      <c r="H49" s="179">
        <v>0</v>
      </c>
      <c r="I49" s="179">
        <v>0</v>
      </c>
      <c r="J49" s="179">
        <v>0</v>
      </c>
      <c r="K49" s="179">
        <v>0</v>
      </c>
      <c r="L49" s="179">
        <v>0</v>
      </c>
      <c r="M49" s="179">
        <v>0</v>
      </c>
      <c r="N49" s="179">
        <v>0</v>
      </c>
      <c r="O49" s="179">
        <v>0</v>
      </c>
      <c r="P49" s="54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80">
        <v>0</v>
      </c>
      <c r="AK49" s="179">
        <v>0</v>
      </c>
      <c r="AL49" s="180">
        <v>0</v>
      </c>
      <c r="AM49" s="179">
        <v>0</v>
      </c>
      <c r="AN49" s="179">
        <v>0</v>
      </c>
      <c r="AO49" s="179">
        <v>0</v>
      </c>
      <c r="AP49" s="179">
        <v>0</v>
      </c>
      <c r="AQ49" s="180">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0</v>
      </c>
      <c r="BH49" s="179">
        <v>0</v>
      </c>
      <c r="BI49" s="179">
        <v>0</v>
      </c>
      <c r="BJ49" s="179">
        <v>0</v>
      </c>
      <c r="BK49" s="179">
        <v>0</v>
      </c>
      <c r="BL49" s="179">
        <v>0</v>
      </c>
      <c r="BM49" s="179">
        <v>0</v>
      </c>
      <c r="BN49" s="179">
        <v>0</v>
      </c>
      <c r="BO49" s="179">
        <v>0</v>
      </c>
      <c r="BP49" s="179">
        <v>0</v>
      </c>
      <c r="BQ49" s="179">
        <v>0</v>
      </c>
      <c r="BR49" s="179">
        <v>0</v>
      </c>
      <c r="BS49" s="179">
        <v>0</v>
      </c>
      <c r="BT49" s="179">
        <v>0</v>
      </c>
      <c r="BU49" s="179">
        <v>0</v>
      </c>
      <c r="BV49" s="179">
        <v>0</v>
      </c>
      <c r="BW49" s="179">
        <v>0</v>
      </c>
      <c r="BX49" s="179">
        <v>0</v>
      </c>
      <c r="BY49" s="179">
        <v>0</v>
      </c>
      <c r="BZ49" s="179">
        <v>0</v>
      </c>
      <c r="CA49" s="179">
        <v>0</v>
      </c>
      <c r="CB49" s="179">
        <v>0</v>
      </c>
      <c r="CC49" s="179">
        <v>0</v>
      </c>
      <c r="CD49" s="179">
        <v>0</v>
      </c>
      <c r="CE49" s="179">
        <v>0</v>
      </c>
      <c r="CF49" s="179">
        <v>0</v>
      </c>
      <c r="CG49" s="179">
        <v>0</v>
      </c>
      <c r="CH49" s="179">
        <v>0</v>
      </c>
      <c r="CI49" s="179">
        <v>0</v>
      </c>
      <c r="CJ49" s="179">
        <v>0</v>
      </c>
      <c r="CK49" s="179">
        <v>0</v>
      </c>
      <c r="CL49" s="179">
        <v>0</v>
      </c>
      <c r="CM49" s="179">
        <v>0</v>
      </c>
      <c r="CN49" s="179">
        <v>0</v>
      </c>
      <c r="CO49" s="179">
        <v>0</v>
      </c>
      <c r="CP49" s="179">
        <v>0</v>
      </c>
      <c r="CQ49" s="179">
        <v>0</v>
      </c>
      <c r="CR49" s="179">
        <v>0</v>
      </c>
      <c r="CS49" s="179">
        <v>0</v>
      </c>
      <c r="CT49" s="179">
        <v>0</v>
      </c>
      <c r="CU49" s="179">
        <v>0</v>
      </c>
      <c r="CV49" s="179">
        <v>0</v>
      </c>
      <c r="CW49" s="179">
        <v>0</v>
      </c>
      <c r="CX49" s="179">
        <v>0</v>
      </c>
      <c r="CY49" s="179">
        <v>0</v>
      </c>
      <c r="CZ49" s="179">
        <v>0</v>
      </c>
      <c r="DA49" s="179">
        <v>0</v>
      </c>
      <c r="DB49" s="179">
        <v>0</v>
      </c>
      <c r="DC49" s="180">
        <v>0</v>
      </c>
      <c r="DE49" s="24">
        <f t="shared" si="24"/>
        <v>0</v>
      </c>
      <c r="DF49" s="24">
        <f t="shared" si="15"/>
        <v>0</v>
      </c>
      <c r="DG49">
        <f t="shared" si="23"/>
        <v>21</v>
      </c>
      <c r="DH49">
        <f>DG49/(100+DG49)</f>
        <v>0.17355371900826447</v>
      </c>
    </row>
    <row r="50" spans="1:113" ht="14.4">
      <c r="A50" s="68"/>
      <c r="B50" s="160" t="s">
        <v>166</v>
      </c>
      <c r="C50" s="540" t="s">
        <v>167</v>
      </c>
      <c r="D50" s="172"/>
      <c r="E50" s="172"/>
      <c r="F50" s="173">
        <f>F51+F64+F77</f>
        <v>0</v>
      </c>
      <c r="G50" s="171">
        <f>SUMIF($H$5:$DC$5,"&lt;="&amp;PAL,$H50:$DC50)</f>
        <v>0</v>
      </c>
      <c r="H50" s="173">
        <f>H51+H64+H77</f>
        <v>0</v>
      </c>
      <c r="I50" s="173">
        <f t="shared" ref="I50:BT50" si="25">I51+I64+I77</f>
        <v>0</v>
      </c>
      <c r="J50" s="173">
        <f t="shared" si="25"/>
        <v>0</v>
      </c>
      <c r="K50" s="173">
        <f t="shared" si="25"/>
        <v>0</v>
      </c>
      <c r="L50" s="173">
        <f t="shared" si="25"/>
        <v>0</v>
      </c>
      <c r="M50" s="173">
        <f t="shared" si="25"/>
        <v>0</v>
      </c>
      <c r="N50" s="173">
        <f t="shared" si="25"/>
        <v>0</v>
      </c>
      <c r="O50" s="173">
        <f t="shared" si="25"/>
        <v>0</v>
      </c>
      <c r="P50" s="173">
        <f t="shared" si="25"/>
        <v>0</v>
      </c>
      <c r="Q50" s="173">
        <f t="shared" si="25"/>
        <v>0</v>
      </c>
      <c r="R50" s="173">
        <f t="shared" si="25"/>
        <v>0</v>
      </c>
      <c r="S50" s="173">
        <f t="shared" si="25"/>
        <v>0</v>
      </c>
      <c r="T50" s="173">
        <f t="shared" si="25"/>
        <v>0</v>
      </c>
      <c r="U50" s="173">
        <f>U51+U64+U77</f>
        <v>0</v>
      </c>
      <c r="V50" s="173">
        <f t="shared" si="25"/>
        <v>0</v>
      </c>
      <c r="W50" s="173">
        <f t="shared" si="25"/>
        <v>0</v>
      </c>
      <c r="X50" s="173">
        <f t="shared" si="25"/>
        <v>0</v>
      </c>
      <c r="Y50" s="173">
        <f t="shared" si="25"/>
        <v>0</v>
      </c>
      <c r="Z50" s="173">
        <f t="shared" si="25"/>
        <v>0</v>
      </c>
      <c r="AA50" s="173">
        <f t="shared" si="25"/>
        <v>0</v>
      </c>
      <c r="AB50" s="173">
        <f t="shared" si="25"/>
        <v>0</v>
      </c>
      <c r="AC50" s="173">
        <f t="shared" si="25"/>
        <v>0</v>
      </c>
      <c r="AD50" s="173">
        <f t="shared" si="25"/>
        <v>0</v>
      </c>
      <c r="AE50" s="173">
        <f t="shared" si="25"/>
        <v>0</v>
      </c>
      <c r="AF50" s="173">
        <f t="shared" si="25"/>
        <v>0</v>
      </c>
      <c r="AG50" s="173">
        <f t="shared" si="25"/>
        <v>0</v>
      </c>
      <c r="AH50" s="173">
        <f t="shared" si="25"/>
        <v>0</v>
      </c>
      <c r="AI50" s="173">
        <f t="shared" si="25"/>
        <v>0</v>
      </c>
      <c r="AJ50" s="173">
        <f t="shared" si="25"/>
        <v>0</v>
      </c>
      <c r="AK50" s="173">
        <f t="shared" si="25"/>
        <v>0</v>
      </c>
      <c r="AL50" s="173">
        <f t="shared" si="25"/>
        <v>0</v>
      </c>
      <c r="AM50" s="173">
        <f t="shared" si="25"/>
        <v>0</v>
      </c>
      <c r="AN50" s="173">
        <f t="shared" si="25"/>
        <v>0</v>
      </c>
      <c r="AO50" s="173">
        <f t="shared" si="25"/>
        <v>0</v>
      </c>
      <c r="AP50" s="173">
        <f t="shared" si="25"/>
        <v>0</v>
      </c>
      <c r="AQ50" s="173">
        <f t="shared" si="25"/>
        <v>0</v>
      </c>
      <c r="AR50" s="173">
        <f t="shared" si="25"/>
        <v>0</v>
      </c>
      <c r="AS50" s="173">
        <f t="shared" si="25"/>
        <v>0</v>
      </c>
      <c r="AT50" s="173">
        <f t="shared" si="25"/>
        <v>0</v>
      </c>
      <c r="AU50" s="173">
        <f t="shared" si="25"/>
        <v>0</v>
      </c>
      <c r="AV50" s="173">
        <f t="shared" si="25"/>
        <v>0</v>
      </c>
      <c r="AW50" s="173">
        <f t="shared" si="25"/>
        <v>0</v>
      </c>
      <c r="AX50" s="173">
        <f t="shared" si="25"/>
        <v>0</v>
      </c>
      <c r="AY50" s="173">
        <f t="shared" si="25"/>
        <v>0</v>
      </c>
      <c r="AZ50" s="173">
        <f t="shared" si="25"/>
        <v>0</v>
      </c>
      <c r="BA50" s="173">
        <f t="shared" si="25"/>
        <v>0</v>
      </c>
      <c r="BB50" s="173">
        <f t="shared" si="25"/>
        <v>0</v>
      </c>
      <c r="BC50" s="173">
        <f t="shared" si="25"/>
        <v>0</v>
      </c>
      <c r="BD50" s="173">
        <f t="shared" si="25"/>
        <v>0</v>
      </c>
      <c r="BE50" s="173">
        <f t="shared" si="25"/>
        <v>0</v>
      </c>
      <c r="BF50" s="173">
        <f t="shared" si="25"/>
        <v>0</v>
      </c>
      <c r="BG50" s="173">
        <f t="shared" si="25"/>
        <v>0</v>
      </c>
      <c r="BH50" s="173">
        <f t="shared" si="25"/>
        <v>0</v>
      </c>
      <c r="BI50" s="173">
        <f t="shared" si="25"/>
        <v>0</v>
      </c>
      <c r="BJ50" s="173">
        <f t="shared" si="25"/>
        <v>0</v>
      </c>
      <c r="BK50" s="173">
        <f t="shared" si="25"/>
        <v>0</v>
      </c>
      <c r="BL50" s="173">
        <f t="shared" si="25"/>
        <v>0</v>
      </c>
      <c r="BM50" s="173">
        <f t="shared" si="25"/>
        <v>0</v>
      </c>
      <c r="BN50" s="173">
        <f t="shared" si="25"/>
        <v>0</v>
      </c>
      <c r="BO50" s="173">
        <f t="shared" si="25"/>
        <v>0</v>
      </c>
      <c r="BP50" s="173">
        <f t="shared" si="25"/>
        <v>0</v>
      </c>
      <c r="BQ50" s="173">
        <f t="shared" si="25"/>
        <v>0</v>
      </c>
      <c r="BR50" s="173">
        <f t="shared" si="25"/>
        <v>0</v>
      </c>
      <c r="BS50" s="173">
        <f t="shared" si="25"/>
        <v>0</v>
      </c>
      <c r="BT50" s="173">
        <f t="shared" si="25"/>
        <v>0</v>
      </c>
      <c r="BU50" s="173">
        <f t="shared" ref="BU50:DC50" si="26">BU51+BU64+BU77</f>
        <v>0</v>
      </c>
      <c r="BV50" s="173">
        <f t="shared" si="26"/>
        <v>0</v>
      </c>
      <c r="BW50" s="173">
        <f t="shared" si="26"/>
        <v>0</v>
      </c>
      <c r="BX50" s="173">
        <f t="shared" si="26"/>
        <v>0</v>
      </c>
      <c r="BY50" s="173">
        <f t="shared" si="26"/>
        <v>0</v>
      </c>
      <c r="BZ50" s="173">
        <f t="shared" si="26"/>
        <v>0</v>
      </c>
      <c r="CA50" s="173">
        <f t="shared" si="26"/>
        <v>0</v>
      </c>
      <c r="CB50" s="173">
        <f t="shared" si="26"/>
        <v>0</v>
      </c>
      <c r="CC50" s="173">
        <f t="shared" si="26"/>
        <v>0</v>
      </c>
      <c r="CD50" s="173">
        <f t="shared" si="26"/>
        <v>0</v>
      </c>
      <c r="CE50" s="173">
        <f t="shared" si="26"/>
        <v>0</v>
      </c>
      <c r="CF50" s="173">
        <f t="shared" si="26"/>
        <v>0</v>
      </c>
      <c r="CG50" s="173">
        <f t="shared" si="26"/>
        <v>0</v>
      </c>
      <c r="CH50" s="173">
        <f t="shared" si="26"/>
        <v>0</v>
      </c>
      <c r="CI50" s="173">
        <f t="shared" si="26"/>
        <v>0</v>
      </c>
      <c r="CJ50" s="173">
        <f t="shared" si="26"/>
        <v>0</v>
      </c>
      <c r="CK50" s="173">
        <f t="shared" si="26"/>
        <v>0</v>
      </c>
      <c r="CL50" s="173">
        <f t="shared" si="26"/>
        <v>0</v>
      </c>
      <c r="CM50" s="173">
        <f t="shared" si="26"/>
        <v>0</v>
      </c>
      <c r="CN50" s="173">
        <f t="shared" si="26"/>
        <v>0</v>
      </c>
      <c r="CO50" s="173">
        <f t="shared" si="26"/>
        <v>0</v>
      </c>
      <c r="CP50" s="173">
        <f t="shared" si="26"/>
        <v>0</v>
      </c>
      <c r="CQ50" s="173">
        <f t="shared" si="26"/>
        <v>0</v>
      </c>
      <c r="CR50" s="173">
        <f t="shared" si="26"/>
        <v>0</v>
      </c>
      <c r="CS50" s="173">
        <f t="shared" si="26"/>
        <v>0</v>
      </c>
      <c r="CT50" s="173">
        <f t="shared" si="26"/>
        <v>0</v>
      </c>
      <c r="CU50" s="173">
        <f t="shared" si="26"/>
        <v>0</v>
      </c>
      <c r="CV50" s="173">
        <f t="shared" si="26"/>
        <v>0</v>
      </c>
      <c r="CW50" s="173">
        <f t="shared" si="26"/>
        <v>0</v>
      </c>
      <c r="CX50" s="173">
        <f t="shared" si="26"/>
        <v>0</v>
      </c>
      <c r="CY50" s="173">
        <f t="shared" si="26"/>
        <v>0</v>
      </c>
      <c r="CZ50" s="173">
        <f t="shared" si="26"/>
        <v>0</v>
      </c>
      <c r="DA50" s="173">
        <f t="shared" si="26"/>
        <v>0</v>
      </c>
      <c r="DB50" s="173">
        <f t="shared" si="26"/>
        <v>0</v>
      </c>
      <c r="DC50" s="173">
        <f t="shared" si="26"/>
        <v>0</v>
      </c>
      <c r="DE50" s="24"/>
      <c r="DF50" s="24">
        <f t="shared" si="15"/>
        <v>0</v>
      </c>
    </row>
    <row r="51" spans="1:113" ht="14.4">
      <c r="A51" s="68"/>
      <c r="B51" s="160" t="s">
        <v>168</v>
      </c>
      <c r="C51" s="540" t="s">
        <v>169</v>
      </c>
      <c r="D51" s="172"/>
      <c r="E51" s="172"/>
      <c r="F51" s="173">
        <f>SUM(F52:F62)</f>
        <v>0</v>
      </c>
      <c r="G51" s="171">
        <f>SUMIF($H$5:$DC$5,"&lt;="&amp;PAL,$H51:$DC51)</f>
        <v>0</v>
      </c>
      <c r="H51" s="173">
        <f>SUM(H52:H62)</f>
        <v>0</v>
      </c>
      <c r="I51" s="173">
        <f t="shared" ref="I51:BT51" si="27">SUM(I52:I62)</f>
        <v>0</v>
      </c>
      <c r="J51" s="173">
        <f t="shared" si="27"/>
        <v>0</v>
      </c>
      <c r="K51" s="173">
        <f t="shared" si="27"/>
        <v>0</v>
      </c>
      <c r="L51" s="173">
        <f t="shared" si="27"/>
        <v>0</v>
      </c>
      <c r="M51" s="173">
        <f t="shared" si="27"/>
        <v>0</v>
      </c>
      <c r="N51" s="173">
        <f t="shared" si="27"/>
        <v>0</v>
      </c>
      <c r="O51" s="173">
        <f t="shared" si="27"/>
        <v>0</v>
      </c>
      <c r="P51" s="173">
        <f t="shared" si="27"/>
        <v>0</v>
      </c>
      <c r="Q51" s="173">
        <f t="shared" si="27"/>
        <v>0</v>
      </c>
      <c r="R51" s="173">
        <f t="shared" si="27"/>
        <v>0</v>
      </c>
      <c r="S51" s="173">
        <f t="shared" si="27"/>
        <v>0</v>
      </c>
      <c r="T51" s="173">
        <f t="shared" si="27"/>
        <v>0</v>
      </c>
      <c r="U51" s="173">
        <f t="shared" si="27"/>
        <v>0</v>
      </c>
      <c r="V51" s="173">
        <f t="shared" si="27"/>
        <v>0</v>
      </c>
      <c r="W51" s="173">
        <f t="shared" si="27"/>
        <v>0</v>
      </c>
      <c r="X51" s="173">
        <f t="shared" si="27"/>
        <v>0</v>
      </c>
      <c r="Y51" s="173">
        <f t="shared" si="27"/>
        <v>0</v>
      </c>
      <c r="Z51" s="173">
        <f t="shared" si="27"/>
        <v>0</v>
      </c>
      <c r="AA51" s="173">
        <f t="shared" si="27"/>
        <v>0</v>
      </c>
      <c r="AB51" s="173">
        <f t="shared" si="27"/>
        <v>0</v>
      </c>
      <c r="AC51" s="173">
        <f t="shared" si="27"/>
        <v>0</v>
      </c>
      <c r="AD51" s="173">
        <f t="shared" si="27"/>
        <v>0</v>
      </c>
      <c r="AE51" s="173">
        <f t="shared" si="27"/>
        <v>0</v>
      </c>
      <c r="AF51" s="173">
        <f t="shared" si="27"/>
        <v>0</v>
      </c>
      <c r="AG51" s="173">
        <f t="shared" si="27"/>
        <v>0</v>
      </c>
      <c r="AH51" s="173">
        <f t="shared" si="27"/>
        <v>0</v>
      </c>
      <c r="AI51" s="173">
        <f t="shared" si="27"/>
        <v>0</v>
      </c>
      <c r="AJ51" s="173">
        <f t="shared" si="27"/>
        <v>0</v>
      </c>
      <c r="AK51" s="173">
        <f t="shared" si="27"/>
        <v>0</v>
      </c>
      <c r="AL51" s="173">
        <f t="shared" si="27"/>
        <v>0</v>
      </c>
      <c r="AM51" s="173">
        <f t="shared" si="27"/>
        <v>0</v>
      </c>
      <c r="AN51" s="173">
        <f t="shared" si="27"/>
        <v>0</v>
      </c>
      <c r="AO51" s="173">
        <f t="shared" si="27"/>
        <v>0</v>
      </c>
      <c r="AP51" s="173">
        <f t="shared" si="27"/>
        <v>0</v>
      </c>
      <c r="AQ51" s="173">
        <f t="shared" si="27"/>
        <v>0</v>
      </c>
      <c r="AR51" s="173">
        <f t="shared" si="27"/>
        <v>0</v>
      </c>
      <c r="AS51" s="173">
        <f t="shared" si="27"/>
        <v>0</v>
      </c>
      <c r="AT51" s="173">
        <f t="shared" si="27"/>
        <v>0</v>
      </c>
      <c r="AU51" s="173">
        <f t="shared" si="27"/>
        <v>0</v>
      </c>
      <c r="AV51" s="173">
        <f t="shared" si="27"/>
        <v>0</v>
      </c>
      <c r="AW51" s="173">
        <f t="shared" si="27"/>
        <v>0</v>
      </c>
      <c r="AX51" s="173">
        <f t="shared" si="27"/>
        <v>0</v>
      </c>
      <c r="AY51" s="173">
        <f t="shared" si="27"/>
        <v>0</v>
      </c>
      <c r="AZ51" s="173">
        <f t="shared" si="27"/>
        <v>0</v>
      </c>
      <c r="BA51" s="173">
        <f t="shared" si="27"/>
        <v>0</v>
      </c>
      <c r="BB51" s="173">
        <f t="shared" si="27"/>
        <v>0</v>
      </c>
      <c r="BC51" s="173">
        <f t="shared" si="27"/>
        <v>0</v>
      </c>
      <c r="BD51" s="173">
        <f t="shared" si="27"/>
        <v>0</v>
      </c>
      <c r="BE51" s="173">
        <f t="shared" si="27"/>
        <v>0</v>
      </c>
      <c r="BF51" s="173">
        <f t="shared" si="27"/>
        <v>0</v>
      </c>
      <c r="BG51" s="173">
        <f t="shared" si="27"/>
        <v>0</v>
      </c>
      <c r="BH51" s="173">
        <f t="shared" si="27"/>
        <v>0</v>
      </c>
      <c r="BI51" s="173">
        <f t="shared" si="27"/>
        <v>0</v>
      </c>
      <c r="BJ51" s="173">
        <f t="shared" si="27"/>
        <v>0</v>
      </c>
      <c r="BK51" s="173">
        <f t="shared" si="27"/>
        <v>0</v>
      </c>
      <c r="BL51" s="173">
        <f t="shared" si="27"/>
        <v>0</v>
      </c>
      <c r="BM51" s="173">
        <f t="shared" si="27"/>
        <v>0</v>
      </c>
      <c r="BN51" s="173">
        <f t="shared" si="27"/>
        <v>0</v>
      </c>
      <c r="BO51" s="173">
        <f t="shared" si="27"/>
        <v>0</v>
      </c>
      <c r="BP51" s="173">
        <f t="shared" si="27"/>
        <v>0</v>
      </c>
      <c r="BQ51" s="173">
        <f t="shared" si="27"/>
        <v>0</v>
      </c>
      <c r="BR51" s="173">
        <f t="shared" si="27"/>
        <v>0</v>
      </c>
      <c r="BS51" s="173">
        <f t="shared" si="27"/>
        <v>0</v>
      </c>
      <c r="BT51" s="173">
        <f t="shared" si="27"/>
        <v>0</v>
      </c>
      <c r="BU51" s="173">
        <f t="shared" ref="BU51:DC51" si="28">SUM(BU52:BU62)</f>
        <v>0</v>
      </c>
      <c r="BV51" s="173">
        <f t="shared" si="28"/>
        <v>0</v>
      </c>
      <c r="BW51" s="173">
        <f t="shared" si="28"/>
        <v>0</v>
      </c>
      <c r="BX51" s="173">
        <f t="shared" si="28"/>
        <v>0</v>
      </c>
      <c r="BY51" s="173">
        <f t="shared" si="28"/>
        <v>0</v>
      </c>
      <c r="BZ51" s="173">
        <f t="shared" si="28"/>
        <v>0</v>
      </c>
      <c r="CA51" s="173">
        <f t="shared" si="28"/>
        <v>0</v>
      </c>
      <c r="CB51" s="173">
        <f t="shared" si="28"/>
        <v>0</v>
      </c>
      <c r="CC51" s="173">
        <f t="shared" si="28"/>
        <v>0</v>
      </c>
      <c r="CD51" s="173">
        <f t="shared" si="28"/>
        <v>0</v>
      </c>
      <c r="CE51" s="173">
        <f t="shared" si="28"/>
        <v>0</v>
      </c>
      <c r="CF51" s="173">
        <f t="shared" si="28"/>
        <v>0</v>
      </c>
      <c r="CG51" s="173">
        <f t="shared" si="28"/>
        <v>0</v>
      </c>
      <c r="CH51" s="173">
        <f t="shared" si="28"/>
        <v>0</v>
      </c>
      <c r="CI51" s="173">
        <f t="shared" si="28"/>
        <v>0</v>
      </c>
      <c r="CJ51" s="173">
        <f t="shared" si="28"/>
        <v>0</v>
      </c>
      <c r="CK51" s="173">
        <f t="shared" si="28"/>
        <v>0</v>
      </c>
      <c r="CL51" s="173">
        <f t="shared" si="28"/>
        <v>0</v>
      </c>
      <c r="CM51" s="173">
        <f t="shared" si="28"/>
        <v>0</v>
      </c>
      <c r="CN51" s="173">
        <f t="shared" si="28"/>
        <v>0</v>
      </c>
      <c r="CO51" s="173">
        <f t="shared" si="28"/>
        <v>0</v>
      </c>
      <c r="CP51" s="173">
        <f t="shared" si="28"/>
        <v>0</v>
      </c>
      <c r="CQ51" s="173">
        <f t="shared" si="28"/>
        <v>0</v>
      </c>
      <c r="CR51" s="173">
        <f t="shared" si="28"/>
        <v>0</v>
      </c>
      <c r="CS51" s="173">
        <f t="shared" si="28"/>
        <v>0</v>
      </c>
      <c r="CT51" s="173">
        <f t="shared" si="28"/>
        <v>0</v>
      </c>
      <c r="CU51" s="173">
        <f t="shared" si="28"/>
        <v>0</v>
      </c>
      <c r="CV51" s="173">
        <f t="shared" si="28"/>
        <v>0</v>
      </c>
      <c r="CW51" s="173">
        <f t="shared" si="28"/>
        <v>0</v>
      </c>
      <c r="CX51" s="173">
        <f t="shared" si="28"/>
        <v>0</v>
      </c>
      <c r="CY51" s="173">
        <f t="shared" si="28"/>
        <v>0</v>
      </c>
      <c r="CZ51" s="173">
        <f t="shared" si="28"/>
        <v>0</v>
      </c>
      <c r="DA51" s="173">
        <f t="shared" si="28"/>
        <v>0</v>
      </c>
      <c r="DB51" s="173">
        <f t="shared" si="28"/>
        <v>0</v>
      </c>
      <c r="DC51" s="173">
        <f t="shared" si="28"/>
        <v>0</v>
      </c>
      <c r="DE51" s="24"/>
      <c r="DF51" s="24">
        <f t="shared" si="15"/>
        <v>0</v>
      </c>
    </row>
    <row r="52" spans="1:113" ht="14.4">
      <c r="A52" s="68"/>
      <c r="B52" s="160" t="s">
        <v>335</v>
      </c>
      <c r="C52" s="542" t="s">
        <v>159</v>
      </c>
      <c r="D52" s="181"/>
      <c r="E52" s="176">
        <v>0.21</v>
      </c>
      <c r="F52" s="171">
        <f>H52+NPV(FD,I52:INDEX(I52:DC52,PAL))</f>
        <v>0</v>
      </c>
      <c r="G52" s="171">
        <f>SUMIF($H$5:$DC$5,"&lt;="&amp;PAL,$H52:$DC52)</f>
        <v>0</v>
      </c>
      <c r="H52" s="300">
        <v>0</v>
      </c>
      <c r="I52" s="300">
        <v>0</v>
      </c>
      <c r="J52" s="300">
        <v>0</v>
      </c>
      <c r="K52" s="300">
        <v>0</v>
      </c>
      <c r="L52" s="300">
        <v>0</v>
      </c>
      <c r="M52" s="300">
        <v>0</v>
      </c>
      <c r="N52" s="300">
        <v>0</v>
      </c>
      <c r="O52" s="300">
        <v>0</v>
      </c>
      <c r="P52" s="300">
        <v>0</v>
      </c>
      <c r="Q52" s="177">
        <v>0</v>
      </c>
      <c r="R52" s="177">
        <v>0</v>
      </c>
      <c r="S52" s="177">
        <v>0</v>
      </c>
      <c r="T52" s="177">
        <v>0</v>
      </c>
      <c r="U52" s="177">
        <v>0</v>
      </c>
      <c r="V52" s="177">
        <v>0</v>
      </c>
      <c r="W52" s="177">
        <v>0</v>
      </c>
      <c r="X52" s="177">
        <v>0</v>
      </c>
      <c r="Y52" s="177">
        <v>0</v>
      </c>
      <c r="Z52" s="177">
        <v>0</v>
      </c>
      <c r="AA52" s="177">
        <v>0</v>
      </c>
      <c r="AB52" s="177">
        <v>0</v>
      </c>
      <c r="AC52" s="177">
        <v>0</v>
      </c>
      <c r="AD52" s="177">
        <v>0</v>
      </c>
      <c r="AE52" s="177">
        <v>0</v>
      </c>
      <c r="AF52" s="177">
        <v>0</v>
      </c>
      <c r="AG52" s="177">
        <v>0</v>
      </c>
      <c r="AH52" s="177">
        <v>0</v>
      </c>
      <c r="AI52" s="177">
        <v>0</v>
      </c>
      <c r="AJ52" s="177">
        <v>0</v>
      </c>
      <c r="AK52" s="177">
        <v>0</v>
      </c>
      <c r="AL52" s="177">
        <v>0</v>
      </c>
      <c r="AM52" s="177">
        <v>0</v>
      </c>
      <c r="AN52" s="177">
        <v>0</v>
      </c>
      <c r="AO52" s="177">
        <v>0</v>
      </c>
      <c r="AP52" s="177">
        <v>0</v>
      </c>
      <c r="AQ52" s="177">
        <v>0</v>
      </c>
      <c r="AR52" s="177">
        <v>0</v>
      </c>
      <c r="AS52" s="177">
        <v>0</v>
      </c>
      <c r="AT52" s="177">
        <v>0</v>
      </c>
      <c r="AU52" s="177">
        <v>0</v>
      </c>
      <c r="AV52" s="177">
        <v>0</v>
      </c>
      <c r="AW52" s="177">
        <v>0</v>
      </c>
      <c r="AX52" s="177">
        <v>0</v>
      </c>
      <c r="AY52" s="177">
        <v>0</v>
      </c>
      <c r="AZ52" s="177">
        <v>0</v>
      </c>
      <c r="BA52" s="177">
        <v>0</v>
      </c>
      <c r="BB52" s="177">
        <v>0</v>
      </c>
      <c r="BC52" s="177">
        <v>0</v>
      </c>
      <c r="BD52" s="177">
        <v>0</v>
      </c>
      <c r="BE52" s="177">
        <v>0</v>
      </c>
      <c r="BF52" s="177">
        <v>0</v>
      </c>
      <c r="BG52" s="177">
        <v>0</v>
      </c>
      <c r="BH52" s="177">
        <v>0</v>
      </c>
      <c r="BI52" s="177">
        <v>0</v>
      </c>
      <c r="BJ52" s="177">
        <v>0</v>
      </c>
      <c r="BK52" s="177">
        <v>0</v>
      </c>
      <c r="BL52" s="177">
        <v>0</v>
      </c>
      <c r="BM52" s="177">
        <v>0</v>
      </c>
      <c r="BN52" s="177">
        <v>0</v>
      </c>
      <c r="BO52" s="177">
        <v>0</v>
      </c>
      <c r="BP52" s="177">
        <v>0</v>
      </c>
      <c r="BQ52" s="177">
        <v>0</v>
      </c>
      <c r="BR52" s="177">
        <v>0</v>
      </c>
      <c r="BS52" s="177">
        <v>0</v>
      </c>
      <c r="BT52" s="177">
        <v>0</v>
      </c>
      <c r="BU52" s="177">
        <v>0</v>
      </c>
      <c r="BV52" s="177">
        <v>0</v>
      </c>
      <c r="BW52" s="177">
        <v>0</v>
      </c>
      <c r="BX52" s="177">
        <v>0</v>
      </c>
      <c r="BY52" s="177">
        <v>0</v>
      </c>
      <c r="BZ52" s="177">
        <v>0</v>
      </c>
      <c r="CA52" s="177">
        <v>0</v>
      </c>
      <c r="CB52" s="177">
        <v>0</v>
      </c>
      <c r="CC52" s="177">
        <v>0</v>
      </c>
      <c r="CD52" s="177">
        <v>0</v>
      </c>
      <c r="CE52" s="177">
        <v>0</v>
      </c>
      <c r="CF52" s="177">
        <v>0</v>
      </c>
      <c r="CG52" s="177">
        <v>0</v>
      </c>
      <c r="CH52" s="177">
        <v>0</v>
      </c>
      <c r="CI52" s="177">
        <v>0</v>
      </c>
      <c r="CJ52" s="177">
        <v>0</v>
      </c>
      <c r="CK52" s="177">
        <v>0</v>
      </c>
      <c r="CL52" s="177">
        <v>0</v>
      </c>
      <c r="CM52" s="177">
        <v>0</v>
      </c>
      <c r="CN52" s="177">
        <v>0</v>
      </c>
      <c r="CO52" s="177">
        <v>0</v>
      </c>
      <c r="CP52" s="177">
        <v>0</v>
      </c>
      <c r="CQ52" s="177">
        <v>0</v>
      </c>
      <c r="CR52" s="177">
        <v>0</v>
      </c>
      <c r="CS52" s="177">
        <v>0</v>
      </c>
      <c r="CT52" s="177">
        <v>0</v>
      </c>
      <c r="CU52" s="177">
        <v>0</v>
      </c>
      <c r="CV52" s="177">
        <v>0</v>
      </c>
      <c r="CW52" s="177">
        <v>0</v>
      </c>
      <c r="CX52" s="177">
        <v>0</v>
      </c>
      <c r="CY52" s="177">
        <v>0</v>
      </c>
      <c r="CZ52" s="177">
        <v>0</v>
      </c>
      <c r="DA52" s="177">
        <v>0</v>
      </c>
      <c r="DB52" s="177">
        <v>0</v>
      </c>
      <c r="DC52" s="177">
        <v>0</v>
      </c>
      <c r="DE52" s="24">
        <f>COUNTBLANK(H52:DC52)</f>
        <v>0</v>
      </c>
      <c r="DF52" s="24">
        <f t="shared" si="15"/>
        <v>0</v>
      </c>
      <c r="DG52">
        <f t="shared" ref="DG52:DG63" si="29">IF(ISNUMBER(E52),E52*100,0)</f>
        <v>21</v>
      </c>
      <c r="DH52">
        <v>0</v>
      </c>
    </row>
    <row r="53" spans="1:113" ht="14.4">
      <c r="A53" s="68"/>
      <c r="B53" s="160" t="s">
        <v>336</v>
      </c>
      <c r="C53" s="542" t="s">
        <v>159</v>
      </c>
      <c r="D53" s="181"/>
      <c r="E53" s="176">
        <v>0.21</v>
      </c>
      <c r="F53" s="171">
        <f>H53+NPV(FD,I53:INDEX(I53:DC53,PAL))</f>
        <v>0</v>
      </c>
      <c r="G53" s="171">
        <f>SUMIF($H$5:$DC$5,"&lt;="&amp;PAL,$H53:$DC53)</f>
        <v>0</v>
      </c>
      <c r="H53" s="300">
        <v>0</v>
      </c>
      <c r="I53" s="300">
        <v>0</v>
      </c>
      <c r="J53" s="300">
        <v>0</v>
      </c>
      <c r="K53" s="300">
        <v>0</v>
      </c>
      <c r="L53" s="300">
        <v>0</v>
      </c>
      <c r="M53" s="300">
        <v>0</v>
      </c>
      <c r="N53" s="300">
        <v>0</v>
      </c>
      <c r="O53" s="300">
        <v>0</v>
      </c>
      <c r="P53" s="300">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0</v>
      </c>
      <c r="AG53" s="177">
        <v>0</v>
      </c>
      <c r="AH53" s="177">
        <v>0</v>
      </c>
      <c r="AI53" s="177">
        <v>0</v>
      </c>
      <c r="AJ53" s="177">
        <v>0</v>
      </c>
      <c r="AK53" s="177">
        <v>0</v>
      </c>
      <c r="AL53" s="177">
        <v>0</v>
      </c>
      <c r="AM53" s="177">
        <v>0</v>
      </c>
      <c r="AN53" s="177">
        <v>0</v>
      </c>
      <c r="AO53" s="177">
        <v>0</v>
      </c>
      <c r="AP53" s="177">
        <v>0</v>
      </c>
      <c r="AQ53" s="177">
        <v>0</v>
      </c>
      <c r="AR53" s="177">
        <v>0</v>
      </c>
      <c r="AS53" s="177">
        <v>0</v>
      </c>
      <c r="AT53" s="177">
        <v>0</v>
      </c>
      <c r="AU53" s="177">
        <v>0</v>
      </c>
      <c r="AV53" s="177">
        <v>0</v>
      </c>
      <c r="AW53" s="177">
        <v>0</v>
      </c>
      <c r="AX53" s="177">
        <v>0</v>
      </c>
      <c r="AY53" s="177">
        <v>0</v>
      </c>
      <c r="AZ53" s="177">
        <v>0</v>
      </c>
      <c r="BA53" s="177">
        <v>0</v>
      </c>
      <c r="BB53" s="177">
        <v>0</v>
      </c>
      <c r="BC53" s="177">
        <v>0</v>
      </c>
      <c r="BD53" s="177">
        <v>0</v>
      </c>
      <c r="BE53" s="177">
        <v>0</v>
      </c>
      <c r="BF53" s="177">
        <v>0</v>
      </c>
      <c r="BG53" s="177">
        <v>0</v>
      </c>
      <c r="BH53" s="177">
        <v>0</v>
      </c>
      <c r="BI53" s="177">
        <v>0</v>
      </c>
      <c r="BJ53" s="177">
        <v>0</v>
      </c>
      <c r="BK53" s="177">
        <v>0</v>
      </c>
      <c r="BL53" s="177">
        <v>0</v>
      </c>
      <c r="BM53" s="177">
        <v>0</v>
      </c>
      <c r="BN53" s="177">
        <v>0</v>
      </c>
      <c r="BO53" s="177">
        <v>0</v>
      </c>
      <c r="BP53" s="177">
        <v>0</v>
      </c>
      <c r="BQ53" s="177">
        <v>0</v>
      </c>
      <c r="BR53" s="177">
        <v>0</v>
      </c>
      <c r="BS53" s="177">
        <v>0</v>
      </c>
      <c r="BT53" s="177">
        <v>0</v>
      </c>
      <c r="BU53" s="177">
        <v>0</v>
      </c>
      <c r="BV53" s="177">
        <v>0</v>
      </c>
      <c r="BW53" s="177">
        <v>0</v>
      </c>
      <c r="BX53" s="177">
        <v>0</v>
      </c>
      <c r="BY53" s="177">
        <v>0</v>
      </c>
      <c r="BZ53" s="177">
        <v>0</v>
      </c>
      <c r="CA53" s="177">
        <v>0</v>
      </c>
      <c r="CB53" s="177">
        <v>0</v>
      </c>
      <c r="CC53" s="177">
        <v>0</v>
      </c>
      <c r="CD53" s="177">
        <v>0</v>
      </c>
      <c r="CE53" s="177">
        <v>0</v>
      </c>
      <c r="CF53" s="177">
        <v>0</v>
      </c>
      <c r="CG53" s="177">
        <v>0</v>
      </c>
      <c r="CH53" s="177">
        <v>0</v>
      </c>
      <c r="CI53" s="177">
        <v>0</v>
      </c>
      <c r="CJ53" s="177">
        <v>0</v>
      </c>
      <c r="CK53" s="177">
        <v>0</v>
      </c>
      <c r="CL53" s="177">
        <v>0</v>
      </c>
      <c r="CM53" s="177">
        <v>0</v>
      </c>
      <c r="CN53" s="177">
        <v>0</v>
      </c>
      <c r="CO53" s="177">
        <v>0</v>
      </c>
      <c r="CP53" s="177">
        <v>0</v>
      </c>
      <c r="CQ53" s="177">
        <v>0</v>
      </c>
      <c r="CR53" s="177">
        <v>0</v>
      </c>
      <c r="CS53" s="177">
        <v>0</v>
      </c>
      <c r="CT53" s="177">
        <v>0</v>
      </c>
      <c r="CU53" s="177">
        <v>0</v>
      </c>
      <c r="CV53" s="177">
        <v>0</v>
      </c>
      <c r="CW53" s="177">
        <v>0</v>
      </c>
      <c r="CX53" s="177">
        <v>0</v>
      </c>
      <c r="CY53" s="177">
        <v>0</v>
      </c>
      <c r="CZ53" s="177">
        <v>0</v>
      </c>
      <c r="DA53" s="177">
        <v>0</v>
      </c>
      <c r="DB53" s="177">
        <v>0</v>
      </c>
      <c r="DC53" s="177">
        <v>0</v>
      </c>
      <c r="DE53" s="24">
        <f t="shared" ref="DE53:DE63" si="30">COUNTBLANK(H53:DC53)</f>
        <v>0</v>
      </c>
      <c r="DF53" s="24">
        <f t="shared" si="15"/>
        <v>0</v>
      </c>
      <c r="DG53">
        <f t="shared" si="29"/>
        <v>21</v>
      </c>
      <c r="DH53">
        <v>0</v>
      </c>
    </row>
    <row r="54" spans="1:113" ht="14.4">
      <c r="A54" s="68"/>
      <c r="B54" s="160" t="s">
        <v>337</v>
      </c>
      <c r="C54" s="542" t="s">
        <v>159</v>
      </c>
      <c r="D54" s="181"/>
      <c r="E54" s="176">
        <v>0.21</v>
      </c>
      <c r="F54" s="171">
        <f>H54+NPV(FD,I54:INDEX(I54:DC54,PAL))</f>
        <v>0</v>
      </c>
      <c r="G54" s="171">
        <f>SUMIF($H$5:$DC$5,"&lt;="&amp;PAL,$H54:$DC54)</f>
        <v>0</v>
      </c>
      <c r="H54" s="300">
        <v>0</v>
      </c>
      <c r="I54" s="300">
        <v>0</v>
      </c>
      <c r="J54" s="300">
        <v>0</v>
      </c>
      <c r="K54" s="300">
        <v>0</v>
      </c>
      <c r="L54" s="300">
        <v>0</v>
      </c>
      <c r="M54" s="300">
        <v>0</v>
      </c>
      <c r="N54" s="300">
        <v>0</v>
      </c>
      <c r="O54" s="300">
        <v>0</v>
      </c>
      <c r="P54" s="300">
        <v>0</v>
      </c>
      <c r="Q54" s="177">
        <v>0</v>
      </c>
      <c r="R54" s="177">
        <v>0</v>
      </c>
      <c r="S54" s="177">
        <v>0</v>
      </c>
      <c r="T54" s="177">
        <v>0</v>
      </c>
      <c r="U54" s="177">
        <v>0</v>
      </c>
      <c r="V54" s="177">
        <v>0</v>
      </c>
      <c r="W54" s="177">
        <v>0</v>
      </c>
      <c r="X54" s="177">
        <v>0</v>
      </c>
      <c r="Y54" s="177">
        <v>0</v>
      </c>
      <c r="Z54" s="177">
        <v>0</v>
      </c>
      <c r="AA54" s="177">
        <v>0</v>
      </c>
      <c r="AB54" s="177">
        <v>0</v>
      </c>
      <c r="AC54" s="177">
        <v>0</v>
      </c>
      <c r="AD54" s="177">
        <v>0</v>
      </c>
      <c r="AE54" s="177">
        <v>0</v>
      </c>
      <c r="AF54" s="177">
        <v>0</v>
      </c>
      <c r="AG54" s="177">
        <v>0</v>
      </c>
      <c r="AH54" s="177">
        <v>0</v>
      </c>
      <c r="AI54" s="177">
        <v>0</v>
      </c>
      <c r="AJ54" s="177">
        <v>0</v>
      </c>
      <c r="AK54" s="177">
        <v>0</v>
      </c>
      <c r="AL54" s="177">
        <v>0</v>
      </c>
      <c r="AM54" s="177">
        <v>0</v>
      </c>
      <c r="AN54" s="177">
        <v>0</v>
      </c>
      <c r="AO54" s="177">
        <v>0</v>
      </c>
      <c r="AP54" s="177">
        <v>0</v>
      </c>
      <c r="AQ54" s="177">
        <v>0</v>
      </c>
      <c r="AR54" s="177">
        <v>0</v>
      </c>
      <c r="AS54" s="177">
        <v>0</v>
      </c>
      <c r="AT54" s="177">
        <v>0</v>
      </c>
      <c r="AU54" s="177">
        <v>0</v>
      </c>
      <c r="AV54" s="177">
        <v>0</v>
      </c>
      <c r="AW54" s="177">
        <v>0</v>
      </c>
      <c r="AX54" s="177">
        <v>0</v>
      </c>
      <c r="AY54" s="177">
        <v>0</v>
      </c>
      <c r="AZ54" s="177">
        <v>0</v>
      </c>
      <c r="BA54" s="177">
        <v>0</v>
      </c>
      <c r="BB54" s="177">
        <v>0</v>
      </c>
      <c r="BC54" s="177">
        <v>0</v>
      </c>
      <c r="BD54" s="177">
        <v>0</v>
      </c>
      <c r="BE54" s="177">
        <v>0</v>
      </c>
      <c r="BF54" s="177">
        <v>0</v>
      </c>
      <c r="BG54" s="177">
        <v>0</v>
      </c>
      <c r="BH54" s="177">
        <v>0</v>
      </c>
      <c r="BI54" s="177">
        <v>0</v>
      </c>
      <c r="BJ54" s="177">
        <v>0</v>
      </c>
      <c r="BK54" s="177">
        <v>0</v>
      </c>
      <c r="BL54" s="177">
        <v>0</v>
      </c>
      <c r="BM54" s="177">
        <v>0</v>
      </c>
      <c r="BN54" s="177">
        <v>0</v>
      </c>
      <c r="BO54" s="177">
        <v>0</v>
      </c>
      <c r="BP54" s="177">
        <v>0</v>
      </c>
      <c r="BQ54" s="177">
        <v>0</v>
      </c>
      <c r="BR54" s="177">
        <v>0</v>
      </c>
      <c r="BS54" s="177">
        <v>0</v>
      </c>
      <c r="BT54" s="177">
        <v>0</v>
      </c>
      <c r="BU54" s="177">
        <v>0</v>
      </c>
      <c r="BV54" s="177">
        <v>0</v>
      </c>
      <c r="BW54" s="177">
        <v>0</v>
      </c>
      <c r="BX54" s="177">
        <v>0</v>
      </c>
      <c r="BY54" s="177">
        <v>0</v>
      </c>
      <c r="BZ54" s="177">
        <v>0</v>
      </c>
      <c r="CA54" s="177">
        <v>0</v>
      </c>
      <c r="CB54" s="177">
        <v>0</v>
      </c>
      <c r="CC54" s="177">
        <v>0</v>
      </c>
      <c r="CD54" s="177">
        <v>0</v>
      </c>
      <c r="CE54" s="177">
        <v>0</v>
      </c>
      <c r="CF54" s="177">
        <v>0</v>
      </c>
      <c r="CG54" s="177">
        <v>0</v>
      </c>
      <c r="CH54" s="177">
        <v>0</v>
      </c>
      <c r="CI54" s="177">
        <v>0</v>
      </c>
      <c r="CJ54" s="177">
        <v>0</v>
      </c>
      <c r="CK54" s="177">
        <v>0</v>
      </c>
      <c r="CL54" s="177">
        <v>0</v>
      </c>
      <c r="CM54" s="177">
        <v>0</v>
      </c>
      <c r="CN54" s="177">
        <v>0</v>
      </c>
      <c r="CO54" s="177">
        <v>0</v>
      </c>
      <c r="CP54" s="177">
        <v>0</v>
      </c>
      <c r="CQ54" s="177">
        <v>0</v>
      </c>
      <c r="CR54" s="177">
        <v>0</v>
      </c>
      <c r="CS54" s="177">
        <v>0</v>
      </c>
      <c r="CT54" s="177">
        <v>0</v>
      </c>
      <c r="CU54" s="177">
        <v>0</v>
      </c>
      <c r="CV54" s="177">
        <v>0</v>
      </c>
      <c r="CW54" s="177">
        <v>0</v>
      </c>
      <c r="CX54" s="177">
        <v>0</v>
      </c>
      <c r="CY54" s="177">
        <v>0</v>
      </c>
      <c r="CZ54" s="177">
        <v>0</v>
      </c>
      <c r="DA54" s="177">
        <v>0</v>
      </c>
      <c r="DB54" s="177">
        <v>0</v>
      </c>
      <c r="DC54" s="177">
        <v>0</v>
      </c>
      <c r="DE54" s="24">
        <f t="shared" si="30"/>
        <v>0</v>
      </c>
      <c r="DF54" s="24">
        <f t="shared" si="15"/>
        <v>0</v>
      </c>
      <c r="DG54">
        <f t="shared" si="29"/>
        <v>21</v>
      </c>
      <c r="DH54">
        <v>0</v>
      </c>
    </row>
    <row r="55" spans="1:113" ht="14.4">
      <c r="A55" s="68"/>
      <c r="B55" s="160" t="s">
        <v>338</v>
      </c>
      <c r="C55" s="542" t="s">
        <v>159</v>
      </c>
      <c r="D55" s="181"/>
      <c r="E55" s="176">
        <v>0.21</v>
      </c>
      <c r="F55" s="171">
        <f>H55+NPV(FD,I55:INDEX(I55:DC55,PAL))</f>
        <v>0</v>
      </c>
      <c r="G55" s="171">
        <f>SUMIF($H$5:$DC$5,"&lt;="&amp;PAL,$H55:$DC55)</f>
        <v>0</v>
      </c>
      <c r="H55" s="300">
        <v>0</v>
      </c>
      <c r="I55" s="300">
        <v>0</v>
      </c>
      <c r="J55" s="300">
        <v>0</v>
      </c>
      <c r="K55" s="300">
        <v>0</v>
      </c>
      <c r="L55" s="300">
        <v>0</v>
      </c>
      <c r="M55" s="300">
        <v>0</v>
      </c>
      <c r="N55" s="300">
        <v>0</v>
      </c>
      <c r="O55" s="300">
        <v>0</v>
      </c>
      <c r="P55" s="300">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0</v>
      </c>
      <c r="BE55" s="177">
        <v>0</v>
      </c>
      <c r="BF55" s="177">
        <v>0</v>
      </c>
      <c r="BG55" s="177">
        <v>0</v>
      </c>
      <c r="BH55" s="177">
        <v>0</v>
      </c>
      <c r="BI55" s="177">
        <v>0</v>
      </c>
      <c r="BJ55" s="177">
        <v>0</v>
      </c>
      <c r="BK55" s="177">
        <v>0</v>
      </c>
      <c r="BL55" s="177">
        <v>0</v>
      </c>
      <c r="BM55" s="177">
        <v>0</v>
      </c>
      <c r="BN55" s="177">
        <v>0</v>
      </c>
      <c r="BO55" s="177">
        <v>0</v>
      </c>
      <c r="BP55" s="177">
        <v>0</v>
      </c>
      <c r="BQ55" s="177">
        <v>0</v>
      </c>
      <c r="BR55" s="177">
        <v>0</v>
      </c>
      <c r="BS55" s="177">
        <v>0</v>
      </c>
      <c r="BT55" s="177">
        <v>0</v>
      </c>
      <c r="BU55" s="177">
        <v>0</v>
      </c>
      <c r="BV55" s="177">
        <v>0</v>
      </c>
      <c r="BW55" s="177">
        <v>0</v>
      </c>
      <c r="BX55" s="177">
        <v>0</v>
      </c>
      <c r="BY55" s="177">
        <v>0</v>
      </c>
      <c r="BZ55" s="177">
        <v>0</v>
      </c>
      <c r="CA55" s="177">
        <v>0</v>
      </c>
      <c r="CB55" s="177">
        <v>0</v>
      </c>
      <c r="CC55" s="177">
        <v>0</v>
      </c>
      <c r="CD55" s="177">
        <v>0</v>
      </c>
      <c r="CE55" s="177">
        <v>0</v>
      </c>
      <c r="CF55" s="177">
        <v>0</v>
      </c>
      <c r="CG55" s="177">
        <v>0</v>
      </c>
      <c r="CH55" s="177">
        <v>0</v>
      </c>
      <c r="CI55" s="177">
        <v>0</v>
      </c>
      <c r="CJ55" s="177">
        <v>0</v>
      </c>
      <c r="CK55" s="177">
        <v>0</v>
      </c>
      <c r="CL55" s="177">
        <v>0</v>
      </c>
      <c r="CM55" s="177">
        <v>0</v>
      </c>
      <c r="CN55" s="177">
        <v>0</v>
      </c>
      <c r="CO55" s="177">
        <v>0</v>
      </c>
      <c r="CP55" s="177">
        <v>0</v>
      </c>
      <c r="CQ55" s="177">
        <v>0</v>
      </c>
      <c r="CR55" s="177">
        <v>0</v>
      </c>
      <c r="CS55" s="177">
        <v>0</v>
      </c>
      <c r="CT55" s="177">
        <v>0</v>
      </c>
      <c r="CU55" s="177">
        <v>0</v>
      </c>
      <c r="CV55" s="177">
        <v>0</v>
      </c>
      <c r="CW55" s="177">
        <v>0</v>
      </c>
      <c r="CX55" s="177">
        <v>0</v>
      </c>
      <c r="CY55" s="177">
        <v>0</v>
      </c>
      <c r="CZ55" s="177">
        <v>0</v>
      </c>
      <c r="DA55" s="177">
        <v>0</v>
      </c>
      <c r="DB55" s="177">
        <v>0</v>
      </c>
      <c r="DC55" s="177">
        <v>0</v>
      </c>
      <c r="DE55" s="24">
        <f t="shared" si="30"/>
        <v>0</v>
      </c>
      <c r="DF55" s="24">
        <f t="shared" si="15"/>
        <v>0</v>
      </c>
      <c r="DG55">
        <f t="shared" si="29"/>
        <v>21</v>
      </c>
      <c r="DH55">
        <v>0</v>
      </c>
    </row>
    <row r="56" spans="1:113" ht="14.4">
      <c r="A56" s="68"/>
      <c r="B56" s="160" t="s">
        <v>339</v>
      </c>
      <c r="C56" s="542" t="s">
        <v>159</v>
      </c>
      <c r="D56" s="181"/>
      <c r="E56" s="176">
        <v>0.21</v>
      </c>
      <c r="F56" s="171">
        <f>H56+NPV(FD,I56:INDEX(I56:DC56,PAL))</f>
        <v>0</v>
      </c>
      <c r="G56" s="171">
        <f>SUMIF($H$5:$DC$5,"&lt;="&amp;PAL,$H56:$DC56)</f>
        <v>0</v>
      </c>
      <c r="H56" s="300">
        <v>0</v>
      </c>
      <c r="I56" s="300">
        <v>0</v>
      </c>
      <c r="J56" s="300">
        <v>0</v>
      </c>
      <c r="K56" s="300">
        <v>0</v>
      </c>
      <c r="L56" s="300">
        <v>0</v>
      </c>
      <c r="M56" s="300">
        <v>0</v>
      </c>
      <c r="N56" s="300">
        <v>0</v>
      </c>
      <c r="O56" s="300">
        <v>0</v>
      </c>
      <c r="P56" s="300">
        <v>0</v>
      </c>
      <c r="Q56" s="177">
        <v>0</v>
      </c>
      <c r="R56" s="177">
        <v>0</v>
      </c>
      <c r="S56" s="177">
        <v>0</v>
      </c>
      <c r="T56" s="177">
        <v>0</v>
      </c>
      <c r="U56" s="177">
        <v>0</v>
      </c>
      <c r="V56" s="177">
        <v>0</v>
      </c>
      <c r="W56" s="177">
        <v>0</v>
      </c>
      <c r="X56" s="177">
        <v>0</v>
      </c>
      <c r="Y56" s="177">
        <v>0</v>
      </c>
      <c r="Z56" s="177">
        <v>0</v>
      </c>
      <c r="AA56" s="177">
        <v>0</v>
      </c>
      <c r="AB56" s="177">
        <v>0</v>
      </c>
      <c r="AC56" s="177">
        <v>0</v>
      </c>
      <c r="AD56" s="177">
        <v>0</v>
      </c>
      <c r="AE56" s="177">
        <v>0</v>
      </c>
      <c r="AF56" s="177">
        <v>0</v>
      </c>
      <c r="AG56" s="177">
        <v>0</v>
      </c>
      <c r="AH56" s="177">
        <v>0</v>
      </c>
      <c r="AI56" s="177">
        <v>0</v>
      </c>
      <c r="AJ56" s="177">
        <v>0</v>
      </c>
      <c r="AK56" s="177">
        <v>0</v>
      </c>
      <c r="AL56" s="177">
        <v>0</v>
      </c>
      <c r="AM56" s="177">
        <v>0</v>
      </c>
      <c r="AN56" s="177">
        <v>0</v>
      </c>
      <c r="AO56" s="177">
        <v>0</v>
      </c>
      <c r="AP56" s="177">
        <v>0</v>
      </c>
      <c r="AQ56" s="177">
        <v>0</v>
      </c>
      <c r="AR56" s="177">
        <v>0</v>
      </c>
      <c r="AS56" s="177">
        <v>0</v>
      </c>
      <c r="AT56" s="177">
        <v>0</v>
      </c>
      <c r="AU56" s="177">
        <v>0</v>
      </c>
      <c r="AV56" s="177">
        <v>0</v>
      </c>
      <c r="AW56" s="177">
        <v>0</v>
      </c>
      <c r="AX56" s="177">
        <v>0</v>
      </c>
      <c r="AY56" s="177">
        <v>0</v>
      </c>
      <c r="AZ56" s="177">
        <v>0</v>
      </c>
      <c r="BA56" s="177">
        <v>0</v>
      </c>
      <c r="BB56" s="177">
        <v>0</v>
      </c>
      <c r="BC56" s="177">
        <v>0</v>
      </c>
      <c r="BD56" s="177">
        <v>0</v>
      </c>
      <c r="BE56" s="177">
        <v>0</v>
      </c>
      <c r="BF56" s="177">
        <v>0</v>
      </c>
      <c r="BG56" s="177">
        <v>0</v>
      </c>
      <c r="BH56" s="177">
        <v>0</v>
      </c>
      <c r="BI56" s="177">
        <v>0</v>
      </c>
      <c r="BJ56" s="177">
        <v>0</v>
      </c>
      <c r="BK56" s="177">
        <v>0</v>
      </c>
      <c r="BL56" s="177">
        <v>0</v>
      </c>
      <c r="BM56" s="177">
        <v>0</v>
      </c>
      <c r="BN56" s="177">
        <v>0</v>
      </c>
      <c r="BO56" s="177">
        <v>0</v>
      </c>
      <c r="BP56" s="177">
        <v>0</v>
      </c>
      <c r="BQ56" s="177">
        <v>0</v>
      </c>
      <c r="BR56" s="177">
        <v>0</v>
      </c>
      <c r="BS56" s="177">
        <v>0</v>
      </c>
      <c r="BT56" s="177">
        <v>0</v>
      </c>
      <c r="BU56" s="177">
        <v>0</v>
      </c>
      <c r="BV56" s="177">
        <v>0</v>
      </c>
      <c r="BW56" s="177">
        <v>0</v>
      </c>
      <c r="BX56" s="177">
        <v>0</v>
      </c>
      <c r="BY56" s="177">
        <v>0</v>
      </c>
      <c r="BZ56" s="177">
        <v>0</v>
      </c>
      <c r="CA56" s="177">
        <v>0</v>
      </c>
      <c r="CB56" s="177">
        <v>0</v>
      </c>
      <c r="CC56" s="177">
        <v>0</v>
      </c>
      <c r="CD56" s="177">
        <v>0</v>
      </c>
      <c r="CE56" s="177">
        <v>0</v>
      </c>
      <c r="CF56" s="177">
        <v>0</v>
      </c>
      <c r="CG56" s="177">
        <v>0</v>
      </c>
      <c r="CH56" s="177">
        <v>0</v>
      </c>
      <c r="CI56" s="177">
        <v>0</v>
      </c>
      <c r="CJ56" s="177">
        <v>0</v>
      </c>
      <c r="CK56" s="177">
        <v>0</v>
      </c>
      <c r="CL56" s="177">
        <v>0</v>
      </c>
      <c r="CM56" s="177">
        <v>0</v>
      </c>
      <c r="CN56" s="177">
        <v>0</v>
      </c>
      <c r="CO56" s="177">
        <v>0</v>
      </c>
      <c r="CP56" s="177">
        <v>0</v>
      </c>
      <c r="CQ56" s="177">
        <v>0</v>
      </c>
      <c r="CR56" s="177">
        <v>0</v>
      </c>
      <c r="CS56" s="177">
        <v>0</v>
      </c>
      <c r="CT56" s="177">
        <v>0</v>
      </c>
      <c r="CU56" s="177">
        <v>0</v>
      </c>
      <c r="CV56" s="177">
        <v>0</v>
      </c>
      <c r="CW56" s="177">
        <v>0</v>
      </c>
      <c r="CX56" s="177">
        <v>0</v>
      </c>
      <c r="CY56" s="177">
        <v>0</v>
      </c>
      <c r="CZ56" s="177">
        <v>0</v>
      </c>
      <c r="DA56" s="177">
        <v>0</v>
      </c>
      <c r="DB56" s="177">
        <v>0</v>
      </c>
      <c r="DC56" s="177">
        <v>0</v>
      </c>
      <c r="DE56" s="24">
        <f t="shared" si="30"/>
        <v>0</v>
      </c>
      <c r="DF56" s="24">
        <f t="shared" si="15"/>
        <v>0</v>
      </c>
      <c r="DG56">
        <f t="shared" si="29"/>
        <v>21</v>
      </c>
      <c r="DH56">
        <v>0</v>
      </c>
    </row>
    <row r="57" spans="1:113" ht="14.4">
      <c r="A57" s="68"/>
      <c r="B57" s="160" t="s">
        <v>340</v>
      </c>
      <c r="C57" s="542" t="s">
        <v>159</v>
      </c>
      <c r="D57" s="181"/>
      <c r="E57" s="176">
        <v>0.21</v>
      </c>
      <c r="F57" s="171">
        <f>H57+NPV(FD,I57:INDEX(I57:DC57,PAL))</f>
        <v>0</v>
      </c>
      <c r="G57" s="171">
        <f>SUMIF($H$5:$DC$5,"&lt;="&amp;PAL,$H57:$DC57)</f>
        <v>0</v>
      </c>
      <c r="H57" s="300">
        <v>0</v>
      </c>
      <c r="I57" s="300">
        <v>0</v>
      </c>
      <c r="J57" s="300">
        <v>0</v>
      </c>
      <c r="K57" s="300">
        <v>0</v>
      </c>
      <c r="L57" s="300">
        <v>0</v>
      </c>
      <c r="M57" s="300">
        <v>0</v>
      </c>
      <c r="N57" s="300">
        <v>0</v>
      </c>
      <c r="O57" s="300">
        <v>0</v>
      </c>
      <c r="P57" s="300">
        <v>0</v>
      </c>
      <c r="Q57" s="177">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7">
        <v>0</v>
      </c>
      <c r="BY57" s="177">
        <v>0</v>
      </c>
      <c r="BZ57" s="177">
        <v>0</v>
      </c>
      <c r="CA57" s="177">
        <v>0</v>
      </c>
      <c r="CB57" s="177">
        <v>0</v>
      </c>
      <c r="CC57" s="177">
        <v>0</v>
      </c>
      <c r="CD57" s="177">
        <v>0</v>
      </c>
      <c r="CE57" s="177">
        <v>0</v>
      </c>
      <c r="CF57" s="177">
        <v>0</v>
      </c>
      <c r="CG57" s="177">
        <v>0</v>
      </c>
      <c r="CH57" s="177">
        <v>0</v>
      </c>
      <c r="CI57" s="177">
        <v>0</v>
      </c>
      <c r="CJ57" s="177">
        <v>0</v>
      </c>
      <c r="CK57" s="177">
        <v>0</v>
      </c>
      <c r="CL57" s="177">
        <v>0</v>
      </c>
      <c r="CM57" s="177">
        <v>0</v>
      </c>
      <c r="CN57" s="177">
        <v>0</v>
      </c>
      <c r="CO57" s="177">
        <v>0</v>
      </c>
      <c r="CP57" s="177">
        <v>0</v>
      </c>
      <c r="CQ57" s="177">
        <v>0</v>
      </c>
      <c r="CR57" s="177">
        <v>0</v>
      </c>
      <c r="CS57" s="177">
        <v>0</v>
      </c>
      <c r="CT57" s="177">
        <v>0</v>
      </c>
      <c r="CU57" s="177">
        <v>0</v>
      </c>
      <c r="CV57" s="177">
        <v>0</v>
      </c>
      <c r="CW57" s="177">
        <v>0</v>
      </c>
      <c r="CX57" s="177">
        <v>0</v>
      </c>
      <c r="CY57" s="177">
        <v>0</v>
      </c>
      <c r="CZ57" s="177">
        <v>0</v>
      </c>
      <c r="DA57" s="177">
        <v>0</v>
      </c>
      <c r="DB57" s="177">
        <v>0</v>
      </c>
      <c r="DC57" s="177">
        <v>0</v>
      </c>
      <c r="DE57" s="24">
        <f t="shared" si="30"/>
        <v>0</v>
      </c>
      <c r="DF57" s="24">
        <f t="shared" si="15"/>
        <v>0</v>
      </c>
      <c r="DG57">
        <f t="shared" si="29"/>
        <v>21</v>
      </c>
      <c r="DH57">
        <v>0</v>
      </c>
    </row>
    <row r="58" spans="1:113" ht="14.4">
      <c r="A58" s="68"/>
      <c r="B58" s="160" t="s">
        <v>341</v>
      </c>
      <c r="C58" s="542" t="s">
        <v>159</v>
      </c>
      <c r="D58" s="181"/>
      <c r="E58" s="176">
        <v>0.21</v>
      </c>
      <c r="F58" s="171">
        <f>H58+NPV(FD,I58:INDEX(I58:DC58,PAL))</f>
        <v>0</v>
      </c>
      <c r="G58" s="171">
        <f>SUMIF($H$5:$DC$5,"&lt;="&amp;PAL,$H58:$DC58)</f>
        <v>0</v>
      </c>
      <c r="H58" s="300">
        <v>0</v>
      </c>
      <c r="I58" s="300">
        <v>0</v>
      </c>
      <c r="J58" s="300">
        <v>0</v>
      </c>
      <c r="K58" s="300">
        <v>0</v>
      </c>
      <c r="L58" s="300">
        <v>0</v>
      </c>
      <c r="M58" s="300">
        <v>0</v>
      </c>
      <c r="N58" s="300">
        <v>0</v>
      </c>
      <c r="O58" s="300">
        <v>0</v>
      </c>
      <c r="P58" s="300">
        <v>0</v>
      </c>
      <c r="Q58" s="177">
        <v>0</v>
      </c>
      <c r="R58" s="177">
        <v>0</v>
      </c>
      <c r="S58" s="177">
        <v>0</v>
      </c>
      <c r="T58" s="177">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0</v>
      </c>
      <c r="BB58" s="177">
        <v>0</v>
      </c>
      <c r="BC58" s="177">
        <v>0</v>
      </c>
      <c r="BD58" s="177">
        <v>0</v>
      </c>
      <c r="BE58" s="177">
        <v>0</v>
      </c>
      <c r="BF58" s="177">
        <v>0</v>
      </c>
      <c r="BG58" s="177">
        <v>0</v>
      </c>
      <c r="BH58" s="177">
        <v>0</v>
      </c>
      <c r="BI58" s="177">
        <v>0</v>
      </c>
      <c r="BJ58" s="177">
        <v>0</v>
      </c>
      <c r="BK58" s="177">
        <v>0</v>
      </c>
      <c r="BL58" s="177">
        <v>0</v>
      </c>
      <c r="BM58" s="177">
        <v>0</v>
      </c>
      <c r="BN58" s="177">
        <v>0</v>
      </c>
      <c r="BO58" s="177">
        <v>0</v>
      </c>
      <c r="BP58" s="177">
        <v>0</v>
      </c>
      <c r="BQ58" s="177">
        <v>0</v>
      </c>
      <c r="BR58" s="177">
        <v>0</v>
      </c>
      <c r="BS58" s="177">
        <v>0</v>
      </c>
      <c r="BT58" s="177">
        <v>0</v>
      </c>
      <c r="BU58" s="177">
        <v>0</v>
      </c>
      <c r="BV58" s="177">
        <v>0</v>
      </c>
      <c r="BW58" s="177">
        <v>0</v>
      </c>
      <c r="BX58" s="177">
        <v>0</v>
      </c>
      <c r="BY58" s="177">
        <v>0</v>
      </c>
      <c r="BZ58" s="177">
        <v>0</v>
      </c>
      <c r="CA58" s="177">
        <v>0</v>
      </c>
      <c r="CB58" s="177">
        <v>0</v>
      </c>
      <c r="CC58" s="177">
        <v>0</v>
      </c>
      <c r="CD58" s="177">
        <v>0</v>
      </c>
      <c r="CE58" s="177">
        <v>0</v>
      </c>
      <c r="CF58" s="177">
        <v>0</v>
      </c>
      <c r="CG58" s="177">
        <v>0</v>
      </c>
      <c r="CH58" s="177">
        <v>0</v>
      </c>
      <c r="CI58" s="177">
        <v>0</v>
      </c>
      <c r="CJ58" s="177">
        <v>0</v>
      </c>
      <c r="CK58" s="177">
        <v>0</v>
      </c>
      <c r="CL58" s="177">
        <v>0</v>
      </c>
      <c r="CM58" s="177">
        <v>0</v>
      </c>
      <c r="CN58" s="177">
        <v>0</v>
      </c>
      <c r="CO58" s="177">
        <v>0</v>
      </c>
      <c r="CP58" s="177">
        <v>0</v>
      </c>
      <c r="CQ58" s="177">
        <v>0</v>
      </c>
      <c r="CR58" s="177">
        <v>0</v>
      </c>
      <c r="CS58" s="177">
        <v>0</v>
      </c>
      <c r="CT58" s="177">
        <v>0</v>
      </c>
      <c r="CU58" s="177">
        <v>0</v>
      </c>
      <c r="CV58" s="177">
        <v>0</v>
      </c>
      <c r="CW58" s="177">
        <v>0</v>
      </c>
      <c r="CX58" s="177">
        <v>0</v>
      </c>
      <c r="CY58" s="177">
        <v>0</v>
      </c>
      <c r="CZ58" s="177">
        <v>0</v>
      </c>
      <c r="DA58" s="177">
        <v>0</v>
      </c>
      <c r="DB58" s="177">
        <v>0</v>
      </c>
      <c r="DC58" s="177">
        <v>0</v>
      </c>
      <c r="DE58" s="24">
        <f t="shared" si="30"/>
        <v>0</v>
      </c>
      <c r="DF58" s="24">
        <f t="shared" si="15"/>
        <v>0</v>
      </c>
      <c r="DG58">
        <f t="shared" si="29"/>
        <v>21</v>
      </c>
      <c r="DH58">
        <v>0</v>
      </c>
    </row>
    <row r="59" spans="1:113" ht="14.4">
      <c r="A59" s="68"/>
      <c r="B59" s="160" t="s">
        <v>342</v>
      </c>
      <c r="C59" s="542" t="s">
        <v>159</v>
      </c>
      <c r="D59" s="181"/>
      <c r="E59" s="176">
        <v>0.21</v>
      </c>
      <c r="F59" s="171">
        <f>H59+NPV(FD,I59:INDEX(I59:DC59,PAL))</f>
        <v>0</v>
      </c>
      <c r="G59" s="171">
        <f>SUMIF($H$5:$DC$5,"&lt;="&amp;PAL,$H59:$DC59)</f>
        <v>0</v>
      </c>
      <c r="H59" s="300">
        <v>0</v>
      </c>
      <c r="I59" s="300">
        <v>0</v>
      </c>
      <c r="J59" s="300">
        <v>0</v>
      </c>
      <c r="K59" s="300">
        <v>0</v>
      </c>
      <c r="L59" s="300">
        <v>0</v>
      </c>
      <c r="M59" s="300">
        <v>0</v>
      </c>
      <c r="N59" s="300">
        <v>0</v>
      </c>
      <c r="O59" s="300">
        <v>0</v>
      </c>
      <c r="P59" s="300">
        <v>0</v>
      </c>
      <c r="Q59" s="177">
        <v>0</v>
      </c>
      <c r="R59" s="177">
        <v>0</v>
      </c>
      <c r="S59" s="177">
        <v>0</v>
      </c>
      <c r="T59" s="177">
        <v>0</v>
      </c>
      <c r="U59" s="177">
        <v>0</v>
      </c>
      <c r="V59" s="177">
        <v>0</v>
      </c>
      <c r="W59" s="177">
        <v>0</v>
      </c>
      <c r="X59" s="177">
        <v>0</v>
      </c>
      <c r="Y59" s="177">
        <v>0</v>
      </c>
      <c r="Z59" s="177">
        <v>0</v>
      </c>
      <c r="AA59" s="177">
        <v>0</v>
      </c>
      <c r="AB59" s="177">
        <v>0</v>
      </c>
      <c r="AC59" s="177">
        <v>0</v>
      </c>
      <c r="AD59" s="177">
        <v>0</v>
      </c>
      <c r="AE59" s="177">
        <v>0</v>
      </c>
      <c r="AF59" s="177">
        <v>0</v>
      </c>
      <c r="AG59" s="177">
        <v>0</v>
      </c>
      <c r="AH59" s="177">
        <v>0</v>
      </c>
      <c r="AI59" s="177">
        <v>0</v>
      </c>
      <c r="AJ59" s="177">
        <v>0</v>
      </c>
      <c r="AK59" s="177">
        <v>0</v>
      </c>
      <c r="AL59" s="177">
        <v>0</v>
      </c>
      <c r="AM59" s="177">
        <v>0</v>
      </c>
      <c r="AN59" s="177">
        <v>0</v>
      </c>
      <c r="AO59" s="177">
        <v>0</v>
      </c>
      <c r="AP59" s="177">
        <v>0</v>
      </c>
      <c r="AQ59" s="177">
        <v>0</v>
      </c>
      <c r="AR59" s="177">
        <v>0</v>
      </c>
      <c r="AS59" s="177">
        <v>0</v>
      </c>
      <c r="AT59" s="177">
        <v>0</v>
      </c>
      <c r="AU59" s="177">
        <v>0</v>
      </c>
      <c r="AV59" s="177">
        <v>0</v>
      </c>
      <c r="AW59" s="177">
        <v>0</v>
      </c>
      <c r="AX59" s="177">
        <v>0</v>
      </c>
      <c r="AY59" s="177">
        <v>0</v>
      </c>
      <c r="AZ59" s="177">
        <v>0</v>
      </c>
      <c r="BA59" s="177">
        <v>0</v>
      </c>
      <c r="BB59" s="177">
        <v>0</v>
      </c>
      <c r="BC59" s="177">
        <v>0</v>
      </c>
      <c r="BD59" s="177">
        <v>0</v>
      </c>
      <c r="BE59" s="177">
        <v>0</v>
      </c>
      <c r="BF59" s="177">
        <v>0</v>
      </c>
      <c r="BG59" s="177">
        <v>0</v>
      </c>
      <c r="BH59" s="177">
        <v>0</v>
      </c>
      <c r="BI59" s="177">
        <v>0</v>
      </c>
      <c r="BJ59" s="177">
        <v>0</v>
      </c>
      <c r="BK59" s="177">
        <v>0</v>
      </c>
      <c r="BL59" s="177">
        <v>0</v>
      </c>
      <c r="BM59" s="177">
        <v>0</v>
      </c>
      <c r="BN59" s="177">
        <v>0</v>
      </c>
      <c r="BO59" s="177">
        <v>0</v>
      </c>
      <c r="BP59" s="177">
        <v>0</v>
      </c>
      <c r="BQ59" s="177">
        <v>0</v>
      </c>
      <c r="BR59" s="177">
        <v>0</v>
      </c>
      <c r="BS59" s="177">
        <v>0</v>
      </c>
      <c r="BT59" s="177">
        <v>0</v>
      </c>
      <c r="BU59" s="177">
        <v>0</v>
      </c>
      <c r="BV59" s="177">
        <v>0</v>
      </c>
      <c r="BW59" s="177">
        <v>0</v>
      </c>
      <c r="BX59" s="177">
        <v>0</v>
      </c>
      <c r="BY59" s="177">
        <v>0</v>
      </c>
      <c r="BZ59" s="177">
        <v>0</v>
      </c>
      <c r="CA59" s="177">
        <v>0</v>
      </c>
      <c r="CB59" s="177">
        <v>0</v>
      </c>
      <c r="CC59" s="177">
        <v>0</v>
      </c>
      <c r="CD59" s="177">
        <v>0</v>
      </c>
      <c r="CE59" s="177">
        <v>0</v>
      </c>
      <c r="CF59" s="177">
        <v>0</v>
      </c>
      <c r="CG59" s="177">
        <v>0</v>
      </c>
      <c r="CH59" s="177">
        <v>0</v>
      </c>
      <c r="CI59" s="177">
        <v>0</v>
      </c>
      <c r="CJ59" s="177">
        <v>0</v>
      </c>
      <c r="CK59" s="177">
        <v>0</v>
      </c>
      <c r="CL59" s="177">
        <v>0</v>
      </c>
      <c r="CM59" s="177">
        <v>0</v>
      </c>
      <c r="CN59" s="177">
        <v>0</v>
      </c>
      <c r="CO59" s="177">
        <v>0</v>
      </c>
      <c r="CP59" s="177">
        <v>0</v>
      </c>
      <c r="CQ59" s="177">
        <v>0</v>
      </c>
      <c r="CR59" s="177">
        <v>0</v>
      </c>
      <c r="CS59" s="177">
        <v>0</v>
      </c>
      <c r="CT59" s="177">
        <v>0</v>
      </c>
      <c r="CU59" s="177">
        <v>0</v>
      </c>
      <c r="CV59" s="177">
        <v>0</v>
      </c>
      <c r="CW59" s="177">
        <v>0</v>
      </c>
      <c r="CX59" s="177">
        <v>0</v>
      </c>
      <c r="CY59" s="177">
        <v>0</v>
      </c>
      <c r="CZ59" s="177">
        <v>0</v>
      </c>
      <c r="DA59" s="177">
        <v>0</v>
      </c>
      <c r="DB59" s="177">
        <v>0</v>
      </c>
      <c r="DC59" s="177">
        <v>0</v>
      </c>
      <c r="DE59" s="24">
        <f t="shared" si="30"/>
        <v>0</v>
      </c>
      <c r="DF59" s="24">
        <f t="shared" si="15"/>
        <v>0</v>
      </c>
      <c r="DG59">
        <f t="shared" si="29"/>
        <v>21</v>
      </c>
      <c r="DH59">
        <v>0</v>
      </c>
    </row>
    <row r="60" spans="1:113" ht="14.4">
      <c r="A60" s="68"/>
      <c r="B60" s="160" t="s">
        <v>343</v>
      </c>
      <c r="C60" s="543" t="s">
        <v>482</v>
      </c>
      <c r="D60" s="325"/>
      <c r="E60" s="176">
        <v>0.21</v>
      </c>
      <c r="F60" s="171">
        <f>H60+NPV(FD,I60:INDEX(I60:DC60,PAL))</f>
        <v>0</v>
      </c>
      <c r="G60" s="171">
        <f>SUMIF($H$5:$DC$5,"&lt;="&amp;PAL,$H60:$DC60)</f>
        <v>0</v>
      </c>
      <c r="H60" s="300">
        <v>0</v>
      </c>
      <c r="I60" s="300">
        <v>0</v>
      </c>
      <c r="J60" s="300">
        <v>0</v>
      </c>
      <c r="K60" s="300">
        <v>0</v>
      </c>
      <c r="L60" s="300">
        <v>0</v>
      </c>
      <c r="M60" s="300">
        <v>0</v>
      </c>
      <c r="N60" s="300">
        <v>0</v>
      </c>
      <c r="O60" s="300">
        <v>0</v>
      </c>
      <c r="P60" s="300">
        <v>0</v>
      </c>
      <c r="Q60" s="177">
        <v>0</v>
      </c>
      <c r="R60" s="177">
        <v>0</v>
      </c>
      <c r="S60" s="177">
        <v>0</v>
      </c>
      <c r="T60" s="177">
        <v>0</v>
      </c>
      <c r="U60" s="177">
        <v>0</v>
      </c>
      <c r="V60" s="177">
        <v>0</v>
      </c>
      <c r="W60" s="177">
        <v>0</v>
      </c>
      <c r="X60" s="177">
        <v>0</v>
      </c>
      <c r="Y60" s="177">
        <v>0</v>
      </c>
      <c r="Z60" s="177">
        <v>0</v>
      </c>
      <c r="AA60" s="177">
        <v>0</v>
      </c>
      <c r="AB60" s="177">
        <v>0</v>
      </c>
      <c r="AC60" s="177">
        <v>0</v>
      </c>
      <c r="AD60" s="177">
        <v>0</v>
      </c>
      <c r="AE60" s="177">
        <v>0</v>
      </c>
      <c r="AF60" s="177">
        <v>0</v>
      </c>
      <c r="AG60" s="177">
        <v>0</v>
      </c>
      <c r="AH60" s="177">
        <v>0</v>
      </c>
      <c r="AI60" s="177">
        <v>0</v>
      </c>
      <c r="AJ60" s="177">
        <v>0</v>
      </c>
      <c r="AK60" s="177">
        <v>0</v>
      </c>
      <c r="AL60" s="177">
        <v>0</v>
      </c>
      <c r="AM60" s="177">
        <v>0</v>
      </c>
      <c r="AN60" s="177">
        <v>0</v>
      </c>
      <c r="AO60" s="177">
        <v>0</v>
      </c>
      <c r="AP60" s="177">
        <v>0</v>
      </c>
      <c r="AQ60" s="177">
        <v>0</v>
      </c>
      <c r="AR60" s="177">
        <v>0</v>
      </c>
      <c r="AS60" s="177">
        <v>0</v>
      </c>
      <c r="AT60" s="177">
        <v>0</v>
      </c>
      <c r="AU60" s="177">
        <v>0</v>
      </c>
      <c r="AV60" s="177">
        <v>0</v>
      </c>
      <c r="AW60" s="177">
        <v>0</v>
      </c>
      <c r="AX60" s="177">
        <v>0</v>
      </c>
      <c r="AY60" s="177">
        <v>0</v>
      </c>
      <c r="AZ60" s="177">
        <v>0</v>
      </c>
      <c r="BA60" s="177">
        <v>0</v>
      </c>
      <c r="BB60" s="177">
        <v>0</v>
      </c>
      <c r="BC60" s="177">
        <v>0</v>
      </c>
      <c r="BD60" s="177">
        <v>0</v>
      </c>
      <c r="BE60" s="177">
        <v>0</v>
      </c>
      <c r="BF60" s="177">
        <v>0</v>
      </c>
      <c r="BG60" s="177">
        <v>0</v>
      </c>
      <c r="BH60" s="177">
        <v>0</v>
      </c>
      <c r="BI60" s="177">
        <v>0</v>
      </c>
      <c r="BJ60" s="177">
        <v>0</v>
      </c>
      <c r="BK60" s="177">
        <v>0</v>
      </c>
      <c r="BL60" s="177">
        <v>0</v>
      </c>
      <c r="BM60" s="177">
        <v>0</v>
      </c>
      <c r="BN60" s="177">
        <v>0</v>
      </c>
      <c r="BO60" s="177">
        <v>0</v>
      </c>
      <c r="BP60" s="177">
        <v>0</v>
      </c>
      <c r="BQ60" s="177">
        <v>0</v>
      </c>
      <c r="BR60" s="177">
        <v>0</v>
      </c>
      <c r="BS60" s="177">
        <v>0</v>
      </c>
      <c r="BT60" s="177">
        <v>0</v>
      </c>
      <c r="BU60" s="177">
        <v>0</v>
      </c>
      <c r="BV60" s="177">
        <v>0</v>
      </c>
      <c r="BW60" s="177">
        <v>0</v>
      </c>
      <c r="BX60" s="177">
        <v>0</v>
      </c>
      <c r="BY60" s="177">
        <v>0</v>
      </c>
      <c r="BZ60" s="177">
        <v>0</v>
      </c>
      <c r="CA60" s="177">
        <v>0</v>
      </c>
      <c r="CB60" s="177">
        <v>0</v>
      </c>
      <c r="CC60" s="177">
        <v>0</v>
      </c>
      <c r="CD60" s="177">
        <v>0</v>
      </c>
      <c r="CE60" s="177">
        <v>0</v>
      </c>
      <c r="CF60" s="177">
        <v>0</v>
      </c>
      <c r="CG60" s="177">
        <v>0</v>
      </c>
      <c r="CH60" s="177">
        <v>0</v>
      </c>
      <c r="CI60" s="177">
        <v>0</v>
      </c>
      <c r="CJ60" s="177">
        <v>0</v>
      </c>
      <c r="CK60" s="177">
        <v>0</v>
      </c>
      <c r="CL60" s="177">
        <v>0</v>
      </c>
      <c r="CM60" s="177">
        <v>0</v>
      </c>
      <c r="CN60" s="177">
        <v>0</v>
      </c>
      <c r="CO60" s="177">
        <v>0</v>
      </c>
      <c r="CP60" s="177">
        <v>0</v>
      </c>
      <c r="CQ60" s="177">
        <v>0</v>
      </c>
      <c r="CR60" s="177">
        <v>0</v>
      </c>
      <c r="CS60" s="177">
        <v>0</v>
      </c>
      <c r="CT60" s="177">
        <v>0</v>
      </c>
      <c r="CU60" s="177">
        <v>0</v>
      </c>
      <c r="CV60" s="177">
        <v>0</v>
      </c>
      <c r="CW60" s="177">
        <v>0</v>
      </c>
      <c r="CX60" s="177">
        <v>0</v>
      </c>
      <c r="CY60" s="177">
        <v>0</v>
      </c>
      <c r="CZ60" s="177">
        <v>0</v>
      </c>
      <c r="DA60" s="177">
        <v>0</v>
      </c>
      <c r="DB60" s="177">
        <v>0</v>
      </c>
      <c r="DC60" s="177">
        <v>0</v>
      </c>
      <c r="DE60" s="24">
        <f t="shared" si="30"/>
        <v>0</v>
      </c>
      <c r="DF60" s="24">
        <f t="shared" si="15"/>
        <v>0</v>
      </c>
      <c r="DG60">
        <f t="shared" si="29"/>
        <v>21</v>
      </c>
      <c r="DH60">
        <v>0</v>
      </c>
      <c r="DI60">
        <v>1</v>
      </c>
    </row>
    <row r="61" spans="1:113" ht="14.4">
      <c r="A61" s="68"/>
      <c r="B61" s="160" t="s">
        <v>490</v>
      </c>
      <c r="C61" s="543" t="s">
        <v>483</v>
      </c>
      <c r="D61" s="325"/>
      <c r="E61" s="176">
        <v>0.21</v>
      </c>
      <c r="F61" s="171">
        <f>H61+NPV(FD,I61:INDEX(I61:DC61,PAL))</f>
        <v>0</v>
      </c>
      <c r="G61" s="171">
        <f>SUMIF($H$5:$DC$5,"&lt;="&amp;PAL,$H61:$DC61)</f>
        <v>0</v>
      </c>
      <c r="H61" s="179">
        <v>0</v>
      </c>
      <c r="I61" s="179">
        <v>0</v>
      </c>
      <c r="J61" s="179">
        <v>0</v>
      </c>
      <c r="K61" s="179">
        <v>0</v>
      </c>
      <c r="L61" s="179">
        <v>0</v>
      </c>
      <c r="M61" s="179">
        <v>0</v>
      </c>
      <c r="N61" s="179">
        <v>0</v>
      </c>
      <c r="O61" s="179">
        <v>0</v>
      </c>
      <c r="P61" s="549">
        <v>0</v>
      </c>
      <c r="Q61" s="179">
        <v>0</v>
      </c>
      <c r="R61" s="179">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E61" s="24">
        <f t="shared" si="30"/>
        <v>0</v>
      </c>
      <c r="DF61" s="24">
        <f t="shared" si="15"/>
        <v>0</v>
      </c>
      <c r="DG61">
        <f t="shared" si="29"/>
        <v>21</v>
      </c>
      <c r="DH61">
        <v>0</v>
      </c>
      <c r="DI61">
        <v>1</v>
      </c>
    </row>
    <row r="62" spans="1:113" ht="14.4">
      <c r="A62" s="68"/>
      <c r="B62" s="160" t="s">
        <v>491</v>
      </c>
      <c r="C62" s="543" t="s">
        <v>552</v>
      </c>
      <c r="D62" s="160"/>
      <c r="E62" s="176">
        <v>0.21</v>
      </c>
      <c r="F62" s="171">
        <f>H62+NPV(FD,I62:INDEX(I62:DC62,PAL))</f>
        <v>0</v>
      </c>
      <c r="G62" s="171">
        <f>SUMIF($H$5:$DC$5,"&lt;="&amp;PAL,$H62:$DC62)</f>
        <v>0</v>
      </c>
      <c r="H62" s="179">
        <v>0</v>
      </c>
      <c r="I62" s="179">
        <v>0</v>
      </c>
      <c r="J62" s="179">
        <v>0</v>
      </c>
      <c r="K62" s="179">
        <v>0</v>
      </c>
      <c r="L62" s="179">
        <v>0</v>
      </c>
      <c r="M62" s="179">
        <v>0</v>
      </c>
      <c r="N62" s="179">
        <v>0</v>
      </c>
      <c r="O62" s="179">
        <v>0</v>
      </c>
      <c r="P62" s="549">
        <v>0</v>
      </c>
      <c r="Q62" s="179">
        <v>0</v>
      </c>
      <c r="R62" s="179">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c r="DA62" s="180">
        <v>0</v>
      </c>
      <c r="DB62" s="180">
        <v>0</v>
      </c>
      <c r="DC62" s="180">
        <v>0</v>
      </c>
      <c r="DE62" s="24">
        <f t="shared" si="30"/>
        <v>0</v>
      </c>
      <c r="DF62" s="24">
        <f t="shared" si="15"/>
        <v>0</v>
      </c>
      <c r="DG62">
        <f t="shared" si="29"/>
        <v>21</v>
      </c>
      <c r="DH62">
        <v>0</v>
      </c>
    </row>
    <row r="63" spans="1:113" ht="14.4">
      <c r="A63" s="68"/>
      <c r="B63" s="160" t="s">
        <v>344</v>
      </c>
      <c r="C63" s="544" t="s">
        <v>161</v>
      </c>
      <c r="D63" s="160"/>
      <c r="E63" s="176">
        <v>0.21</v>
      </c>
      <c r="F63" s="171">
        <f>H63+NPV(FD,I63:INDEX(I63:DC63,PAL))</f>
        <v>0</v>
      </c>
      <c r="G63" s="171">
        <f>SUMIF($H$5:$DC$5,"&lt;="&amp;PAL,$H63:$DC63)</f>
        <v>0</v>
      </c>
      <c r="H63" s="179">
        <v>0</v>
      </c>
      <c r="I63" s="179">
        <v>0</v>
      </c>
      <c r="J63" s="179">
        <v>0</v>
      </c>
      <c r="K63" s="179">
        <v>0</v>
      </c>
      <c r="L63" s="179">
        <v>0</v>
      </c>
      <c r="M63" s="179">
        <v>0</v>
      </c>
      <c r="N63" s="179">
        <v>0</v>
      </c>
      <c r="O63" s="179">
        <v>0</v>
      </c>
      <c r="P63" s="54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80">
        <v>0</v>
      </c>
      <c r="AK63" s="179">
        <v>0</v>
      </c>
      <c r="AL63" s="180">
        <v>0</v>
      </c>
      <c r="AM63" s="179">
        <v>0</v>
      </c>
      <c r="AN63" s="179">
        <v>0</v>
      </c>
      <c r="AO63" s="179">
        <v>0</v>
      </c>
      <c r="AP63" s="179">
        <v>0</v>
      </c>
      <c r="AQ63" s="180">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0</v>
      </c>
      <c r="BM63" s="179">
        <v>0</v>
      </c>
      <c r="BN63" s="179">
        <v>0</v>
      </c>
      <c r="BO63" s="179">
        <v>0</v>
      </c>
      <c r="BP63" s="179">
        <v>0</v>
      </c>
      <c r="BQ63" s="179">
        <v>0</v>
      </c>
      <c r="BR63" s="179">
        <v>0</v>
      </c>
      <c r="BS63" s="179">
        <v>0</v>
      </c>
      <c r="BT63" s="179">
        <v>0</v>
      </c>
      <c r="BU63" s="179">
        <v>0</v>
      </c>
      <c r="BV63" s="179">
        <v>0</v>
      </c>
      <c r="BW63" s="179">
        <v>0</v>
      </c>
      <c r="BX63" s="179">
        <v>0</v>
      </c>
      <c r="BY63" s="179">
        <v>0</v>
      </c>
      <c r="BZ63" s="179">
        <v>0</v>
      </c>
      <c r="CA63" s="179">
        <v>0</v>
      </c>
      <c r="CB63" s="179">
        <v>0</v>
      </c>
      <c r="CC63" s="179">
        <v>0</v>
      </c>
      <c r="CD63" s="179">
        <v>0</v>
      </c>
      <c r="CE63" s="179">
        <v>0</v>
      </c>
      <c r="CF63" s="179">
        <v>0</v>
      </c>
      <c r="CG63" s="179">
        <v>0</v>
      </c>
      <c r="CH63" s="179">
        <v>0</v>
      </c>
      <c r="CI63" s="179">
        <v>0</v>
      </c>
      <c r="CJ63" s="179">
        <v>0</v>
      </c>
      <c r="CK63" s="179">
        <v>0</v>
      </c>
      <c r="CL63" s="179">
        <v>0</v>
      </c>
      <c r="CM63" s="179">
        <v>0</v>
      </c>
      <c r="CN63" s="179">
        <v>0</v>
      </c>
      <c r="CO63" s="179">
        <v>0</v>
      </c>
      <c r="CP63" s="179">
        <v>0</v>
      </c>
      <c r="CQ63" s="179">
        <v>0</v>
      </c>
      <c r="CR63" s="179">
        <v>0</v>
      </c>
      <c r="CS63" s="179">
        <v>0</v>
      </c>
      <c r="CT63" s="179">
        <v>0</v>
      </c>
      <c r="CU63" s="179">
        <v>0</v>
      </c>
      <c r="CV63" s="179">
        <v>0</v>
      </c>
      <c r="CW63" s="179">
        <v>0</v>
      </c>
      <c r="CX63" s="179">
        <v>0</v>
      </c>
      <c r="CY63" s="179">
        <v>0</v>
      </c>
      <c r="CZ63" s="179">
        <v>0</v>
      </c>
      <c r="DA63" s="179">
        <v>0</v>
      </c>
      <c r="DB63" s="179">
        <v>0</v>
      </c>
      <c r="DC63" s="180">
        <v>0</v>
      </c>
      <c r="DE63" s="24">
        <f t="shared" si="30"/>
        <v>0</v>
      </c>
      <c r="DF63" s="24">
        <f t="shared" si="15"/>
        <v>0</v>
      </c>
      <c r="DG63">
        <f t="shared" si="29"/>
        <v>21</v>
      </c>
      <c r="DH63">
        <f>DG63/(100+DG63)</f>
        <v>0.17355371900826447</v>
      </c>
    </row>
    <row r="64" spans="1:113" ht="14.4">
      <c r="A64" s="68"/>
      <c r="B64" s="160" t="s">
        <v>170</v>
      </c>
      <c r="C64" s="540" t="s">
        <v>171</v>
      </c>
      <c r="D64" s="172"/>
      <c r="E64" s="172"/>
      <c r="F64" s="173">
        <f>SUM(F65:F75)</f>
        <v>0</v>
      </c>
      <c r="G64" s="171">
        <f>SUMIF($H$5:$DC$5,"&lt;="&amp;PAL,$H64:$DC64)</f>
        <v>0</v>
      </c>
      <c r="H64" s="173">
        <f>SUM(H65:H75)</f>
        <v>0</v>
      </c>
      <c r="I64" s="173">
        <f t="shared" ref="I64:BT64" si="31">SUM(I65:I75)</f>
        <v>0</v>
      </c>
      <c r="J64" s="173">
        <f t="shared" si="31"/>
        <v>0</v>
      </c>
      <c r="K64" s="173">
        <f t="shared" si="31"/>
        <v>0</v>
      </c>
      <c r="L64" s="173">
        <f t="shared" si="31"/>
        <v>0</v>
      </c>
      <c r="M64" s="173">
        <f t="shared" si="31"/>
        <v>0</v>
      </c>
      <c r="N64" s="173">
        <f t="shared" si="31"/>
        <v>0</v>
      </c>
      <c r="O64" s="173">
        <f t="shared" si="31"/>
        <v>0</v>
      </c>
      <c r="P64" s="173">
        <f t="shared" si="31"/>
        <v>0</v>
      </c>
      <c r="Q64" s="173">
        <f t="shared" si="31"/>
        <v>0</v>
      </c>
      <c r="R64" s="173">
        <f t="shared" si="31"/>
        <v>0</v>
      </c>
      <c r="S64" s="173">
        <f t="shared" si="31"/>
        <v>0</v>
      </c>
      <c r="T64" s="173">
        <f t="shared" si="31"/>
        <v>0</v>
      </c>
      <c r="U64" s="173">
        <f t="shared" si="31"/>
        <v>0</v>
      </c>
      <c r="V64" s="173">
        <f t="shared" si="31"/>
        <v>0</v>
      </c>
      <c r="W64" s="173">
        <f t="shared" si="31"/>
        <v>0</v>
      </c>
      <c r="X64" s="173">
        <f t="shared" si="31"/>
        <v>0</v>
      </c>
      <c r="Y64" s="173">
        <f t="shared" si="31"/>
        <v>0</v>
      </c>
      <c r="Z64" s="173">
        <f t="shared" si="31"/>
        <v>0</v>
      </c>
      <c r="AA64" s="173">
        <f t="shared" si="31"/>
        <v>0</v>
      </c>
      <c r="AB64" s="173">
        <f t="shared" si="31"/>
        <v>0</v>
      </c>
      <c r="AC64" s="173">
        <f t="shared" si="31"/>
        <v>0</v>
      </c>
      <c r="AD64" s="173">
        <f t="shared" si="31"/>
        <v>0</v>
      </c>
      <c r="AE64" s="173">
        <f t="shared" si="31"/>
        <v>0</v>
      </c>
      <c r="AF64" s="173">
        <f t="shared" si="31"/>
        <v>0</v>
      </c>
      <c r="AG64" s="173">
        <f t="shared" si="31"/>
        <v>0</v>
      </c>
      <c r="AH64" s="173">
        <f t="shared" si="31"/>
        <v>0</v>
      </c>
      <c r="AI64" s="173">
        <f t="shared" si="31"/>
        <v>0</v>
      </c>
      <c r="AJ64" s="173">
        <f t="shared" si="31"/>
        <v>0</v>
      </c>
      <c r="AK64" s="173">
        <f t="shared" si="31"/>
        <v>0</v>
      </c>
      <c r="AL64" s="173">
        <f t="shared" si="31"/>
        <v>0</v>
      </c>
      <c r="AM64" s="173">
        <f t="shared" si="31"/>
        <v>0</v>
      </c>
      <c r="AN64" s="173">
        <f t="shared" si="31"/>
        <v>0</v>
      </c>
      <c r="AO64" s="173">
        <f t="shared" si="31"/>
        <v>0</v>
      </c>
      <c r="AP64" s="173">
        <f t="shared" si="31"/>
        <v>0</v>
      </c>
      <c r="AQ64" s="173">
        <f t="shared" si="31"/>
        <v>0</v>
      </c>
      <c r="AR64" s="173">
        <f t="shared" si="31"/>
        <v>0</v>
      </c>
      <c r="AS64" s="173">
        <f t="shared" si="31"/>
        <v>0</v>
      </c>
      <c r="AT64" s="173">
        <f t="shared" si="31"/>
        <v>0</v>
      </c>
      <c r="AU64" s="173">
        <f t="shared" si="31"/>
        <v>0</v>
      </c>
      <c r="AV64" s="173">
        <f t="shared" si="31"/>
        <v>0</v>
      </c>
      <c r="AW64" s="173">
        <f t="shared" si="31"/>
        <v>0</v>
      </c>
      <c r="AX64" s="173">
        <f t="shared" si="31"/>
        <v>0</v>
      </c>
      <c r="AY64" s="173">
        <f t="shared" si="31"/>
        <v>0</v>
      </c>
      <c r="AZ64" s="173">
        <f t="shared" si="31"/>
        <v>0</v>
      </c>
      <c r="BA64" s="173">
        <f t="shared" si="31"/>
        <v>0</v>
      </c>
      <c r="BB64" s="173">
        <f t="shared" si="31"/>
        <v>0</v>
      </c>
      <c r="BC64" s="173">
        <f t="shared" si="31"/>
        <v>0</v>
      </c>
      <c r="BD64" s="173">
        <f t="shared" si="31"/>
        <v>0</v>
      </c>
      <c r="BE64" s="173">
        <f t="shared" si="31"/>
        <v>0</v>
      </c>
      <c r="BF64" s="173">
        <f t="shared" si="31"/>
        <v>0</v>
      </c>
      <c r="BG64" s="173">
        <f t="shared" si="31"/>
        <v>0</v>
      </c>
      <c r="BH64" s="173">
        <f t="shared" si="31"/>
        <v>0</v>
      </c>
      <c r="BI64" s="173">
        <f t="shared" si="31"/>
        <v>0</v>
      </c>
      <c r="BJ64" s="173">
        <f t="shared" si="31"/>
        <v>0</v>
      </c>
      <c r="BK64" s="173">
        <f t="shared" si="31"/>
        <v>0</v>
      </c>
      <c r="BL64" s="173">
        <f t="shared" si="31"/>
        <v>0</v>
      </c>
      <c r="BM64" s="173">
        <f t="shared" si="31"/>
        <v>0</v>
      </c>
      <c r="BN64" s="173">
        <f t="shared" si="31"/>
        <v>0</v>
      </c>
      <c r="BO64" s="173">
        <f t="shared" si="31"/>
        <v>0</v>
      </c>
      <c r="BP64" s="173">
        <f t="shared" si="31"/>
        <v>0</v>
      </c>
      <c r="BQ64" s="173">
        <f t="shared" si="31"/>
        <v>0</v>
      </c>
      <c r="BR64" s="173">
        <f t="shared" si="31"/>
        <v>0</v>
      </c>
      <c r="BS64" s="173">
        <f t="shared" si="31"/>
        <v>0</v>
      </c>
      <c r="BT64" s="173">
        <f t="shared" si="31"/>
        <v>0</v>
      </c>
      <c r="BU64" s="173">
        <f t="shared" ref="BU64:DC64" si="32">SUM(BU65:BU75)</f>
        <v>0</v>
      </c>
      <c r="BV64" s="173">
        <f t="shared" si="32"/>
        <v>0</v>
      </c>
      <c r="BW64" s="173">
        <f t="shared" si="32"/>
        <v>0</v>
      </c>
      <c r="BX64" s="173">
        <f t="shared" si="32"/>
        <v>0</v>
      </c>
      <c r="BY64" s="173">
        <f t="shared" si="32"/>
        <v>0</v>
      </c>
      <c r="BZ64" s="173">
        <f t="shared" si="32"/>
        <v>0</v>
      </c>
      <c r="CA64" s="173">
        <f t="shared" si="32"/>
        <v>0</v>
      </c>
      <c r="CB64" s="173">
        <f t="shared" si="32"/>
        <v>0</v>
      </c>
      <c r="CC64" s="173">
        <f t="shared" si="32"/>
        <v>0</v>
      </c>
      <c r="CD64" s="173">
        <f t="shared" si="32"/>
        <v>0</v>
      </c>
      <c r="CE64" s="173">
        <f t="shared" si="32"/>
        <v>0</v>
      </c>
      <c r="CF64" s="173">
        <f t="shared" si="32"/>
        <v>0</v>
      </c>
      <c r="CG64" s="173">
        <f t="shared" si="32"/>
        <v>0</v>
      </c>
      <c r="CH64" s="173">
        <f t="shared" si="32"/>
        <v>0</v>
      </c>
      <c r="CI64" s="173">
        <f t="shared" si="32"/>
        <v>0</v>
      </c>
      <c r="CJ64" s="173">
        <f t="shared" si="32"/>
        <v>0</v>
      </c>
      <c r="CK64" s="173">
        <f t="shared" si="32"/>
        <v>0</v>
      </c>
      <c r="CL64" s="173">
        <f t="shared" si="32"/>
        <v>0</v>
      </c>
      <c r="CM64" s="173">
        <f t="shared" si="32"/>
        <v>0</v>
      </c>
      <c r="CN64" s="173">
        <f t="shared" si="32"/>
        <v>0</v>
      </c>
      <c r="CO64" s="173">
        <f t="shared" si="32"/>
        <v>0</v>
      </c>
      <c r="CP64" s="173">
        <f t="shared" si="32"/>
        <v>0</v>
      </c>
      <c r="CQ64" s="173">
        <f t="shared" si="32"/>
        <v>0</v>
      </c>
      <c r="CR64" s="173">
        <f t="shared" si="32"/>
        <v>0</v>
      </c>
      <c r="CS64" s="173">
        <f t="shared" si="32"/>
        <v>0</v>
      </c>
      <c r="CT64" s="173">
        <f t="shared" si="32"/>
        <v>0</v>
      </c>
      <c r="CU64" s="173">
        <f t="shared" si="32"/>
        <v>0</v>
      </c>
      <c r="CV64" s="173">
        <f t="shared" si="32"/>
        <v>0</v>
      </c>
      <c r="CW64" s="173">
        <f t="shared" si="32"/>
        <v>0</v>
      </c>
      <c r="CX64" s="173">
        <f t="shared" si="32"/>
        <v>0</v>
      </c>
      <c r="CY64" s="173">
        <f t="shared" si="32"/>
        <v>0</v>
      </c>
      <c r="CZ64" s="173">
        <f t="shared" si="32"/>
        <v>0</v>
      </c>
      <c r="DA64" s="173">
        <f t="shared" si="32"/>
        <v>0</v>
      </c>
      <c r="DB64" s="173">
        <f t="shared" si="32"/>
        <v>0</v>
      </c>
      <c r="DC64" s="173">
        <f t="shared" si="32"/>
        <v>0</v>
      </c>
      <c r="DE64" s="24"/>
      <c r="DF64" s="24">
        <f t="shared" si="15"/>
        <v>0</v>
      </c>
    </row>
    <row r="65" spans="1:113" ht="14.4">
      <c r="A65" s="68"/>
      <c r="B65" s="160" t="s">
        <v>345</v>
      </c>
      <c r="C65" s="542" t="s">
        <v>159</v>
      </c>
      <c r="D65" s="181"/>
      <c r="E65" s="176">
        <v>0.21</v>
      </c>
      <c r="F65" s="171">
        <f>H65+NPV(FD,I65:INDEX(I65:DC65,PAL))</f>
        <v>0</v>
      </c>
      <c r="G65" s="171">
        <f>SUMIF($H$5:$DC$5,"&lt;="&amp;PAL,$H65:$DC65)</f>
        <v>0</v>
      </c>
      <c r="H65" s="300">
        <v>0</v>
      </c>
      <c r="I65" s="300">
        <v>0</v>
      </c>
      <c r="J65" s="300">
        <v>0</v>
      </c>
      <c r="K65" s="300">
        <v>0</v>
      </c>
      <c r="L65" s="300">
        <v>0</v>
      </c>
      <c r="M65" s="300">
        <v>0</v>
      </c>
      <c r="N65" s="300">
        <v>0</v>
      </c>
      <c r="O65" s="300">
        <v>0</v>
      </c>
      <c r="P65" s="300">
        <v>0</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0</v>
      </c>
      <c r="BC65" s="177">
        <v>0</v>
      </c>
      <c r="BD65" s="177">
        <v>0</v>
      </c>
      <c r="BE65" s="177">
        <v>0</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0</v>
      </c>
      <c r="DC65" s="177">
        <v>0</v>
      </c>
      <c r="DE65" s="24">
        <f>COUNTBLANK(H65:DC65)</f>
        <v>0</v>
      </c>
      <c r="DF65" s="24">
        <f t="shared" si="15"/>
        <v>0</v>
      </c>
      <c r="DG65">
        <f t="shared" ref="DG65:DG76" si="33">IF(ISNUMBER(E65),E65*100,0)</f>
        <v>21</v>
      </c>
      <c r="DH65">
        <v>0</v>
      </c>
    </row>
    <row r="66" spans="1:113" ht="14.4">
      <c r="A66" s="68"/>
      <c r="B66" s="160" t="s">
        <v>346</v>
      </c>
      <c r="C66" s="542" t="s">
        <v>159</v>
      </c>
      <c r="D66" s="181"/>
      <c r="E66" s="176">
        <v>0.21</v>
      </c>
      <c r="F66" s="171">
        <f>H66+NPV(FD,I66:INDEX(I66:DC66,PAL))</f>
        <v>0</v>
      </c>
      <c r="G66" s="171">
        <f>SUMIF($H$5:$DC$5,"&lt;="&amp;PAL,$H66:$DC66)</f>
        <v>0</v>
      </c>
      <c r="H66" s="300">
        <v>0</v>
      </c>
      <c r="I66" s="300">
        <v>0</v>
      </c>
      <c r="J66" s="300">
        <v>0</v>
      </c>
      <c r="K66" s="300">
        <v>0</v>
      </c>
      <c r="L66" s="300">
        <v>0</v>
      </c>
      <c r="M66" s="300">
        <v>0</v>
      </c>
      <c r="N66" s="300">
        <v>0</v>
      </c>
      <c r="O66" s="300">
        <v>0</v>
      </c>
      <c r="P66" s="300">
        <v>0</v>
      </c>
      <c r="Q66" s="177">
        <v>0</v>
      </c>
      <c r="R66" s="177">
        <v>0</v>
      </c>
      <c r="S66" s="177">
        <v>0</v>
      </c>
      <c r="T66" s="177">
        <v>0</v>
      </c>
      <c r="U66" s="177">
        <v>0</v>
      </c>
      <c r="V66" s="177">
        <v>0</v>
      </c>
      <c r="W66" s="177">
        <v>0</v>
      </c>
      <c r="X66" s="177">
        <v>0</v>
      </c>
      <c r="Y66" s="177">
        <v>0</v>
      </c>
      <c r="Z66" s="177">
        <v>0</v>
      </c>
      <c r="AA66" s="177">
        <v>0</v>
      </c>
      <c r="AB66" s="177">
        <v>0</v>
      </c>
      <c r="AC66" s="177">
        <v>0</v>
      </c>
      <c r="AD66" s="177">
        <v>0</v>
      </c>
      <c r="AE66" s="177">
        <v>0</v>
      </c>
      <c r="AF66" s="177">
        <v>0</v>
      </c>
      <c r="AG66" s="177">
        <v>0</v>
      </c>
      <c r="AH66" s="177">
        <v>0</v>
      </c>
      <c r="AI66" s="177">
        <v>0</v>
      </c>
      <c r="AJ66" s="177">
        <v>0</v>
      </c>
      <c r="AK66" s="177">
        <v>0</v>
      </c>
      <c r="AL66" s="177">
        <v>0</v>
      </c>
      <c r="AM66" s="177">
        <v>0</v>
      </c>
      <c r="AN66" s="177">
        <v>0</v>
      </c>
      <c r="AO66" s="177">
        <v>0</v>
      </c>
      <c r="AP66" s="177">
        <v>0</v>
      </c>
      <c r="AQ66" s="177">
        <v>0</v>
      </c>
      <c r="AR66" s="177">
        <v>0</v>
      </c>
      <c r="AS66" s="177">
        <v>0</v>
      </c>
      <c r="AT66" s="177">
        <v>0</v>
      </c>
      <c r="AU66" s="177">
        <v>0</v>
      </c>
      <c r="AV66" s="177">
        <v>0</v>
      </c>
      <c r="AW66" s="177">
        <v>0</v>
      </c>
      <c r="AX66" s="177">
        <v>0</v>
      </c>
      <c r="AY66" s="177">
        <v>0</v>
      </c>
      <c r="AZ66" s="177">
        <v>0</v>
      </c>
      <c r="BA66" s="177">
        <v>0</v>
      </c>
      <c r="BB66" s="177">
        <v>0</v>
      </c>
      <c r="BC66" s="177">
        <v>0</v>
      </c>
      <c r="BD66" s="177">
        <v>0</v>
      </c>
      <c r="BE66" s="177">
        <v>0</v>
      </c>
      <c r="BF66" s="177">
        <v>0</v>
      </c>
      <c r="BG66" s="177">
        <v>0</v>
      </c>
      <c r="BH66" s="177">
        <v>0</v>
      </c>
      <c r="BI66" s="177">
        <v>0</v>
      </c>
      <c r="BJ66" s="177">
        <v>0</v>
      </c>
      <c r="BK66" s="177">
        <v>0</v>
      </c>
      <c r="BL66" s="177">
        <v>0</v>
      </c>
      <c r="BM66" s="177">
        <v>0</v>
      </c>
      <c r="BN66" s="177">
        <v>0</v>
      </c>
      <c r="BO66" s="177">
        <v>0</v>
      </c>
      <c r="BP66" s="177">
        <v>0</v>
      </c>
      <c r="BQ66" s="177">
        <v>0</v>
      </c>
      <c r="BR66" s="177">
        <v>0</v>
      </c>
      <c r="BS66" s="177">
        <v>0</v>
      </c>
      <c r="BT66" s="177">
        <v>0</v>
      </c>
      <c r="BU66" s="177">
        <v>0</v>
      </c>
      <c r="BV66" s="177">
        <v>0</v>
      </c>
      <c r="BW66" s="177">
        <v>0</v>
      </c>
      <c r="BX66" s="177">
        <v>0</v>
      </c>
      <c r="BY66" s="177">
        <v>0</v>
      </c>
      <c r="BZ66" s="177">
        <v>0</v>
      </c>
      <c r="CA66" s="177">
        <v>0</v>
      </c>
      <c r="CB66" s="177">
        <v>0</v>
      </c>
      <c r="CC66" s="177">
        <v>0</v>
      </c>
      <c r="CD66" s="177">
        <v>0</v>
      </c>
      <c r="CE66" s="177">
        <v>0</v>
      </c>
      <c r="CF66" s="177">
        <v>0</v>
      </c>
      <c r="CG66" s="177">
        <v>0</v>
      </c>
      <c r="CH66" s="177">
        <v>0</v>
      </c>
      <c r="CI66" s="177">
        <v>0</v>
      </c>
      <c r="CJ66" s="177">
        <v>0</v>
      </c>
      <c r="CK66" s="177">
        <v>0</v>
      </c>
      <c r="CL66" s="177">
        <v>0</v>
      </c>
      <c r="CM66" s="177">
        <v>0</v>
      </c>
      <c r="CN66" s="177">
        <v>0</v>
      </c>
      <c r="CO66" s="177">
        <v>0</v>
      </c>
      <c r="CP66" s="177">
        <v>0</v>
      </c>
      <c r="CQ66" s="177">
        <v>0</v>
      </c>
      <c r="CR66" s="177">
        <v>0</v>
      </c>
      <c r="CS66" s="177">
        <v>0</v>
      </c>
      <c r="CT66" s="177">
        <v>0</v>
      </c>
      <c r="CU66" s="177">
        <v>0</v>
      </c>
      <c r="CV66" s="177">
        <v>0</v>
      </c>
      <c r="CW66" s="177">
        <v>0</v>
      </c>
      <c r="CX66" s="177">
        <v>0</v>
      </c>
      <c r="CY66" s="177">
        <v>0</v>
      </c>
      <c r="CZ66" s="177">
        <v>0</v>
      </c>
      <c r="DA66" s="177">
        <v>0</v>
      </c>
      <c r="DB66" s="177">
        <v>0</v>
      </c>
      <c r="DC66" s="177">
        <v>0</v>
      </c>
      <c r="DE66" s="24">
        <f t="shared" ref="DE66:DE76" si="34">COUNTBLANK(H66:DC66)</f>
        <v>0</v>
      </c>
      <c r="DF66" s="24">
        <f t="shared" si="15"/>
        <v>0</v>
      </c>
      <c r="DG66">
        <f t="shared" si="33"/>
        <v>21</v>
      </c>
      <c r="DH66">
        <v>0</v>
      </c>
    </row>
    <row r="67" spans="1:113" ht="14.4">
      <c r="A67" s="68"/>
      <c r="B67" s="160" t="s">
        <v>347</v>
      </c>
      <c r="C67" s="542" t="s">
        <v>159</v>
      </c>
      <c r="D67" s="181"/>
      <c r="E67" s="176">
        <v>0.21</v>
      </c>
      <c r="F67" s="171">
        <f>H67+NPV(FD,I67:INDEX(I67:DC67,PAL))</f>
        <v>0</v>
      </c>
      <c r="G67" s="171">
        <f>SUMIF($H$5:$DC$5,"&lt;="&amp;PAL,$H67:$DC67)</f>
        <v>0</v>
      </c>
      <c r="H67" s="300">
        <v>0</v>
      </c>
      <c r="I67" s="300">
        <v>0</v>
      </c>
      <c r="J67" s="300">
        <v>0</v>
      </c>
      <c r="K67" s="300">
        <v>0</v>
      </c>
      <c r="L67" s="300">
        <v>0</v>
      </c>
      <c r="M67" s="300">
        <v>0</v>
      </c>
      <c r="N67" s="300">
        <v>0</v>
      </c>
      <c r="O67" s="300">
        <v>0</v>
      </c>
      <c r="P67" s="300">
        <v>0</v>
      </c>
      <c r="Q67" s="177">
        <v>0</v>
      </c>
      <c r="R67" s="177">
        <v>0</v>
      </c>
      <c r="S67" s="177">
        <v>0</v>
      </c>
      <c r="T67" s="177">
        <v>0</v>
      </c>
      <c r="U67" s="177">
        <v>0</v>
      </c>
      <c r="V67" s="177">
        <v>0</v>
      </c>
      <c r="W67" s="177">
        <v>0</v>
      </c>
      <c r="X67" s="177">
        <v>0</v>
      </c>
      <c r="Y67" s="177">
        <v>0</v>
      </c>
      <c r="Z67" s="177">
        <v>0</v>
      </c>
      <c r="AA67" s="177">
        <v>0</v>
      </c>
      <c r="AB67" s="177">
        <v>0</v>
      </c>
      <c r="AC67" s="177">
        <v>0</v>
      </c>
      <c r="AD67" s="177">
        <v>0</v>
      </c>
      <c r="AE67" s="177">
        <v>0</v>
      </c>
      <c r="AF67" s="177">
        <v>0</v>
      </c>
      <c r="AG67" s="177">
        <v>0</v>
      </c>
      <c r="AH67" s="177">
        <v>0</v>
      </c>
      <c r="AI67" s="177">
        <v>0</v>
      </c>
      <c r="AJ67" s="177">
        <v>0</v>
      </c>
      <c r="AK67" s="177">
        <v>0</v>
      </c>
      <c r="AL67" s="177">
        <v>0</v>
      </c>
      <c r="AM67" s="177">
        <v>0</v>
      </c>
      <c r="AN67" s="177">
        <v>0</v>
      </c>
      <c r="AO67" s="177">
        <v>0</v>
      </c>
      <c r="AP67" s="177">
        <v>0</v>
      </c>
      <c r="AQ67" s="177">
        <v>0</v>
      </c>
      <c r="AR67" s="177">
        <v>0</v>
      </c>
      <c r="AS67" s="177">
        <v>0</v>
      </c>
      <c r="AT67" s="177">
        <v>0</v>
      </c>
      <c r="AU67" s="177">
        <v>0</v>
      </c>
      <c r="AV67" s="177">
        <v>0</v>
      </c>
      <c r="AW67" s="177">
        <v>0</v>
      </c>
      <c r="AX67" s="177">
        <v>0</v>
      </c>
      <c r="AY67" s="177">
        <v>0</v>
      </c>
      <c r="AZ67" s="177">
        <v>0</v>
      </c>
      <c r="BA67" s="177">
        <v>0</v>
      </c>
      <c r="BB67" s="177">
        <v>0</v>
      </c>
      <c r="BC67" s="177">
        <v>0</v>
      </c>
      <c r="BD67" s="177">
        <v>0</v>
      </c>
      <c r="BE67" s="177">
        <v>0</v>
      </c>
      <c r="BF67" s="177">
        <v>0</v>
      </c>
      <c r="BG67" s="177">
        <v>0</v>
      </c>
      <c r="BH67" s="177">
        <v>0</v>
      </c>
      <c r="BI67" s="177">
        <v>0</v>
      </c>
      <c r="BJ67" s="177">
        <v>0</v>
      </c>
      <c r="BK67" s="177">
        <v>0</v>
      </c>
      <c r="BL67" s="177">
        <v>0</v>
      </c>
      <c r="BM67" s="177">
        <v>0</v>
      </c>
      <c r="BN67" s="177">
        <v>0</v>
      </c>
      <c r="BO67" s="177">
        <v>0</v>
      </c>
      <c r="BP67" s="177">
        <v>0</v>
      </c>
      <c r="BQ67" s="177">
        <v>0</v>
      </c>
      <c r="BR67" s="177">
        <v>0</v>
      </c>
      <c r="BS67" s="177">
        <v>0</v>
      </c>
      <c r="BT67" s="177">
        <v>0</v>
      </c>
      <c r="BU67" s="177">
        <v>0</v>
      </c>
      <c r="BV67" s="177">
        <v>0</v>
      </c>
      <c r="BW67" s="177">
        <v>0</v>
      </c>
      <c r="BX67" s="177">
        <v>0</v>
      </c>
      <c r="BY67" s="177">
        <v>0</v>
      </c>
      <c r="BZ67" s="177">
        <v>0</v>
      </c>
      <c r="CA67" s="177">
        <v>0</v>
      </c>
      <c r="CB67" s="177">
        <v>0</v>
      </c>
      <c r="CC67" s="177">
        <v>0</v>
      </c>
      <c r="CD67" s="177">
        <v>0</v>
      </c>
      <c r="CE67" s="177">
        <v>0</v>
      </c>
      <c r="CF67" s="177">
        <v>0</v>
      </c>
      <c r="CG67" s="177">
        <v>0</v>
      </c>
      <c r="CH67" s="177">
        <v>0</v>
      </c>
      <c r="CI67" s="177">
        <v>0</v>
      </c>
      <c r="CJ67" s="177">
        <v>0</v>
      </c>
      <c r="CK67" s="177">
        <v>0</v>
      </c>
      <c r="CL67" s="177">
        <v>0</v>
      </c>
      <c r="CM67" s="177">
        <v>0</v>
      </c>
      <c r="CN67" s="177">
        <v>0</v>
      </c>
      <c r="CO67" s="177">
        <v>0</v>
      </c>
      <c r="CP67" s="177">
        <v>0</v>
      </c>
      <c r="CQ67" s="177">
        <v>0</v>
      </c>
      <c r="CR67" s="177">
        <v>0</v>
      </c>
      <c r="CS67" s="177">
        <v>0</v>
      </c>
      <c r="CT67" s="177">
        <v>0</v>
      </c>
      <c r="CU67" s="177">
        <v>0</v>
      </c>
      <c r="CV67" s="177">
        <v>0</v>
      </c>
      <c r="CW67" s="177">
        <v>0</v>
      </c>
      <c r="CX67" s="177">
        <v>0</v>
      </c>
      <c r="CY67" s="177">
        <v>0</v>
      </c>
      <c r="CZ67" s="177">
        <v>0</v>
      </c>
      <c r="DA67" s="177">
        <v>0</v>
      </c>
      <c r="DB67" s="177">
        <v>0</v>
      </c>
      <c r="DC67" s="177">
        <v>0</v>
      </c>
      <c r="DE67" s="24">
        <f t="shared" si="34"/>
        <v>0</v>
      </c>
      <c r="DF67" s="24">
        <f t="shared" si="15"/>
        <v>0</v>
      </c>
      <c r="DG67">
        <f t="shared" si="33"/>
        <v>21</v>
      </c>
      <c r="DH67">
        <v>0</v>
      </c>
    </row>
    <row r="68" spans="1:113" ht="14.4">
      <c r="A68" s="68"/>
      <c r="B68" s="160" t="s">
        <v>348</v>
      </c>
      <c r="C68" s="542" t="s">
        <v>159</v>
      </c>
      <c r="D68" s="181"/>
      <c r="E68" s="176">
        <v>0.21</v>
      </c>
      <c r="F68" s="171">
        <f>H68+NPV(FD,I68:INDEX(I68:DC68,PAL))</f>
        <v>0</v>
      </c>
      <c r="G68" s="171">
        <f>SUMIF($H$5:$DC$5,"&lt;="&amp;PAL,$H68:$DC68)</f>
        <v>0</v>
      </c>
      <c r="H68" s="300">
        <v>0</v>
      </c>
      <c r="I68" s="300">
        <v>0</v>
      </c>
      <c r="J68" s="300">
        <v>0</v>
      </c>
      <c r="K68" s="300">
        <v>0</v>
      </c>
      <c r="L68" s="300">
        <v>0</v>
      </c>
      <c r="M68" s="300">
        <v>0</v>
      </c>
      <c r="N68" s="300">
        <v>0</v>
      </c>
      <c r="O68" s="300">
        <v>0</v>
      </c>
      <c r="P68" s="300">
        <v>0</v>
      </c>
      <c r="Q68" s="177">
        <v>0</v>
      </c>
      <c r="R68" s="177">
        <v>0</v>
      </c>
      <c r="S68" s="177">
        <v>0</v>
      </c>
      <c r="T68" s="177">
        <v>0</v>
      </c>
      <c r="U68" s="177">
        <v>0</v>
      </c>
      <c r="V68" s="177">
        <v>0</v>
      </c>
      <c r="W68" s="177">
        <v>0</v>
      </c>
      <c r="X68" s="177">
        <v>0</v>
      </c>
      <c r="Y68" s="177">
        <v>0</v>
      </c>
      <c r="Z68" s="177">
        <v>0</v>
      </c>
      <c r="AA68" s="177">
        <v>0</v>
      </c>
      <c r="AB68" s="177">
        <v>0</v>
      </c>
      <c r="AC68" s="177">
        <v>0</v>
      </c>
      <c r="AD68" s="177">
        <v>0</v>
      </c>
      <c r="AE68" s="177">
        <v>0</v>
      </c>
      <c r="AF68" s="177">
        <v>0</v>
      </c>
      <c r="AG68" s="177">
        <v>0</v>
      </c>
      <c r="AH68" s="177">
        <v>0</v>
      </c>
      <c r="AI68" s="177">
        <v>0</v>
      </c>
      <c r="AJ68" s="177">
        <v>0</v>
      </c>
      <c r="AK68" s="177">
        <v>0</v>
      </c>
      <c r="AL68" s="177">
        <v>0</v>
      </c>
      <c r="AM68" s="177">
        <v>0</v>
      </c>
      <c r="AN68" s="177">
        <v>0</v>
      </c>
      <c r="AO68" s="177">
        <v>0</v>
      </c>
      <c r="AP68" s="177">
        <v>0</v>
      </c>
      <c r="AQ68" s="177">
        <v>0</v>
      </c>
      <c r="AR68" s="177">
        <v>0</v>
      </c>
      <c r="AS68" s="177">
        <v>0</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7">
        <v>0</v>
      </c>
      <c r="BI68" s="177">
        <v>0</v>
      </c>
      <c r="BJ68" s="177">
        <v>0</v>
      </c>
      <c r="BK68" s="177">
        <v>0</v>
      </c>
      <c r="BL68" s="177">
        <v>0</v>
      </c>
      <c r="BM68" s="177">
        <v>0</v>
      </c>
      <c r="BN68" s="177">
        <v>0</v>
      </c>
      <c r="BO68" s="177">
        <v>0</v>
      </c>
      <c r="BP68" s="177">
        <v>0</v>
      </c>
      <c r="BQ68" s="177">
        <v>0</v>
      </c>
      <c r="BR68" s="177">
        <v>0</v>
      </c>
      <c r="BS68" s="177">
        <v>0</v>
      </c>
      <c r="BT68" s="177">
        <v>0</v>
      </c>
      <c r="BU68" s="177">
        <v>0</v>
      </c>
      <c r="BV68" s="177">
        <v>0</v>
      </c>
      <c r="BW68" s="177">
        <v>0</v>
      </c>
      <c r="BX68" s="177">
        <v>0</v>
      </c>
      <c r="BY68" s="177">
        <v>0</v>
      </c>
      <c r="BZ68" s="177">
        <v>0</v>
      </c>
      <c r="CA68" s="177">
        <v>0</v>
      </c>
      <c r="CB68" s="177">
        <v>0</v>
      </c>
      <c r="CC68" s="177">
        <v>0</v>
      </c>
      <c r="CD68" s="177">
        <v>0</v>
      </c>
      <c r="CE68" s="177">
        <v>0</v>
      </c>
      <c r="CF68" s="177">
        <v>0</v>
      </c>
      <c r="CG68" s="177">
        <v>0</v>
      </c>
      <c r="CH68" s="177">
        <v>0</v>
      </c>
      <c r="CI68" s="177">
        <v>0</v>
      </c>
      <c r="CJ68" s="177">
        <v>0</v>
      </c>
      <c r="CK68" s="177">
        <v>0</v>
      </c>
      <c r="CL68" s="177">
        <v>0</v>
      </c>
      <c r="CM68" s="177">
        <v>0</v>
      </c>
      <c r="CN68" s="177">
        <v>0</v>
      </c>
      <c r="CO68" s="177">
        <v>0</v>
      </c>
      <c r="CP68" s="177">
        <v>0</v>
      </c>
      <c r="CQ68" s="177">
        <v>0</v>
      </c>
      <c r="CR68" s="177">
        <v>0</v>
      </c>
      <c r="CS68" s="177">
        <v>0</v>
      </c>
      <c r="CT68" s="177">
        <v>0</v>
      </c>
      <c r="CU68" s="177">
        <v>0</v>
      </c>
      <c r="CV68" s="177">
        <v>0</v>
      </c>
      <c r="CW68" s="177">
        <v>0</v>
      </c>
      <c r="CX68" s="177">
        <v>0</v>
      </c>
      <c r="CY68" s="177">
        <v>0</v>
      </c>
      <c r="CZ68" s="177">
        <v>0</v>
      </c>
      <c r="DA68" s="177">
        <v>0</v>
      </c>
      <c r="DB68" s="177">
        <v>0</v>
      </c>
      <c r="DC68" s="177">
        <v>0</v>
      </c>
      <c r="DE68" s="24">
        <f t="shared" si="34"/>
        <v>0</v>
      </c>
      <c r="DF68" s="24">
        <f t="shared" si="15"/>
        <v>0</v>
      </c>
      <c r="DG68">
        <f t="shared" si="33"/>
        <v>21</v>
      </c>
      <c r="DH68">
        <v>0</v>
      </c>
    </row>
    <row r="69" spans="1:113" ht="14.4">
      <c r="A69" s="68"/>
      <c r="B69" s="160" t="s">
        <v>349</v>
      </c>
      <c r="C69" s="542" t="s">
        <v>159</v>
      </c>
      <c r="D69" s="181"/>
      <c r="E69" s="176">
        <v>0.21</v>
      </c>
      <c r="F69" s="171">
        <f>H69+NPV(FD,I69:INDEX(I69:DC69,PAL))</f>
        <v>0</v>
      </c>
      <c r="G69" s="171">
        <f>SUMIF($H$5:$DC$5,"&lt;="&amp;PAL,$H69:$DC69)</f>
        <v>0</v>
      </c>
      <c r="H69" s="300">
        <v>0</v>
      </c>
      <c r="I69" s="300">
        <v>0</v>
      </c>
      <c r="J69" s="300">
        <v>0</v>
      </c>
      <c r="K69" s="300">
        <v>0</v>
      </c>
      <c r="L69" s="300">
        <v>0</v>
      </c>
      <c r="M69" s="300">
        <v>0</v>
      </c>
      <c r="N69" s="300">
        <v>0</v>
      </c>
      <c r="O69" s="300">
        <v>0</v>
      </c>
      <c r="P69" s="300">
        <v>0</v>
      </c>
      <c r="Q69" s="177">
        <v>0</v>
      </c>
      <c r="R69" s="177">
        <v>0</v>
      </c>
      <c r="S69" s="177">
        <v>0</v>
      </c>
      <c r="T69" s="177">
        <v>0</v>
      </c>
      <c r="U69" s="177">
        <v>0</v>
      </c>
      <c r="V69" s="177">
        <v>0</v>
      </c>
      <c r="W69" s="177">
        <v>0</v>
      </c>
      <c r="X69" s="177">
        <v>0</v>
      </c>
      <c r="Y69" s="177">
        <v>0</v>
      </c>
      <c r="Z69" s="177">
        <v>0</v>
      </c>
      <c r="AA69" s="177">
        <v>0</v>
      </c>
      <c r="AB69" s="177">
        <v>0</v>
      </c>
      <c r="AC69" s="177">
        <v>0</v>
      </c>
      <c r="AD69" s="177">
        <v>0</v>
      </c>
      <c r="AE69" s="177">
        <v>0</v>
      </c>
      <c r="AF69" s="177">
        <v>0</v>
      </c>
      <c r="AG69" s="177">
        <v>0</v>
      </c>
      <c r="AH69" s="177">
        <v>0</v>
      </c>
      <c r="AI69" s="177">
        <v>0</v>
      </c>
      <c r="AJ69" s="177">
        <v>0</v>
      </c>
      <c r="AK69" s="177">
        <v>0</v>
      </c>
      <c r="AL69" s="177">
        <v>0</v>
      </c>
      <c r="AM69" s="177">
        <v>0</v>
      </c>
      <c r="AN69" s="177">
        <v>0</v>
      </c>
      <c r="AO69" s="177">
        <v>0</v>
      </c>
      <c r="AP69" s="177">
        <v>0</v>
      </c>
      <c r="AQ69" s="177">
        <v>0</v>
      </c>
      <c r="AR69" s="177">
        <v>0</v>
      </c>
      <c r="AS69" s="177">
        <v>0</v>
      </c>
      <c r="AT69" s="177">
        <v>0</v>
      </c>
      <c r="AU69" s="177">
        <v>0</v>
      </c>
      <c r="AV69" s="177">
        <v>0</v>
      </c>
      <c r="AW69" s="177">
        <v>0</v>
      </c>
      <c r="AX69" s="177">
        <v>0</v>
      </c>
      <c r="AY69" s="177">
        <v>0</v>
      </c>
      <c r="AZ69" s="177">
        <v>0</v>
      </c>
      <c r="BA69" s="177">
        <v>0</v>
      </c>
      <c r="BB69" s="177">
        <v>0</v>
      </c>
      <c r="BC69" s="177">
        <v>0</v>
      </c>
      <c r="BD69" s="177">
        <v>0</v>
      </c>
      <c r="BE69" s="177">
        <v>0</v>
      </c>
      <c r="BF69" s="177">
        <v>0</v>
      </c>
      <c r="BG69" s="177">
        <v>0</v>
      </c>
      <c r="BH69" s="177">
        <v>0</v>
      </c>
      <c r="BI69" s="177">
        <v>0</v>
      </c>
      <c r="BJ69" s="177">
        <v>0</v>
      </c>
      <c r="BK69" s="177">
        <v>0</v>
      </c>
      <c r="BL69" s="177">
        <v>0</v>
      </c>
      <c r="BM69" s="177">
        <v>0</v>
      </c>
      <c r="BN69" s="177">
        <v>0</v>
      </c>
      <c r="BO69" s="177">
        <v>0</v>
      </c>
      <c r="BP69" s="177">
        <v>0</v>
      </c>
      <c r="BQ69" s="177">
        <v>0</v>
      </c>
      <c r="BR69" s="177">
        <v>0</v>
      </c>
      <c r="BS69" s="177">
        <v>0</v>
      </c>
      <c r="BT69" s="177">
        <v>0</v>
      </c>
      <c r="BU69" s="177">
        <v>0</v>
      </c>
      <c r="BV69" s="177">
        <v>0</v>
      </c>
      <c r="BW69" s="177">
        <v>0</v>
      </c>
      <c r="BX69" s="177">
        <v>0</v>
      </c>
      <c r="BY69" s="177">
        <v>0</v>
      </c>
      <c r="BZ69" s="177">
        <v>0</v>
      </c>
      <c r="CA69" s="177">
        <v>0</v>
      </c>
      <c r="CB69" s="177">
        <v>0</v>
      </c>
      <c r="CC69" s="177">
        <v>0</v>
      </c>
      <c r="CD69" s="177">
        <v>0</v>
      </c>
      <c r="CE69" s="177">
        <v>0</v>
      </c>
      <c r="CF69" s="177">
        <v>0</v>
      </c>
      <c r="CG69" s="177">
        <v>0</v>
      </c>
      <c r="CH69" s="177">
        <v>0</v>
      </c>
      <c r="CI69" s="177">
        <v>0</v>
      </c>
      <c r="CJ69" s="177">
        <v>0</v>
      </c>
      <c r="CK69" s="177">
        <v>0</v>
      </c>
      <c r="CL69" s="177">
        <v>0</v>
      </c>
      <c r="CM69" s="177">
        <v>0</v>
      </c>
      <c r="CN69" s="177">
        <v>0</v>
      </c>
      <c r="CO69" s="177">
        <v>0</v>
      </c>
      <c r="CP69" s="177">
        <v>0</v>
      </c>
      <c r="CQ69" s="177">
        <v>0</v>
      </c>
      <c r="CR69" s="177">
        <v>0</v>
      </c>
      <c r="CS69" s="177">
        <v>0</v>
      </c>
      <c r="CT69" s="177">
        <v>0</v>
      </c>
      <c r="CU69" s="177">
        <v>0</v>
      </c>
      <c r="CV69" s="177">
        <v>0</v>
      </c>
      <c r="CW69" s="177">
        <v>0</v>
      </c>
      <c r="CX69" s="177">
        <v>0</v>
      </c>
      <c r="CY69" s="177">
        <v>0</v>
      </c>
      <c r="CZ69" s="177">
        <v>0</v>
      </c>
      <c r="DA69" s="177">
        <v>0</v>
      </c>
      <c r="DB69" s="177">
        <v>0</v>
      </c>
      <c r="DC69" s="177">
        <v>0</v>
      </c>
      <c r="DE69" s="24">
        <f t="shared" si="34"/>
        <v>0</v>
      </c>
      <c r="DF69" s="24">
        <f t="shared" si="15"/>
        <v>0</v>
      </c>
      <c r="DG69">
        <f t="shared" si="33"/>
        <v>21</v>
      </c>
      <c r="DH69">
        <v>0</v>
      </c>
    </row>
    <row r="70" spans="1:113" ht="14.4">
      <c r="A70" s="68"/>
      <c r="B70" s="160" t="s">
        <v>350</v>
      </c>
      <c r="C70" s="542" t="s">
        <v>159</v>
      </c>
      <c r="D70" s="181"/>
      <c r="E70" s="176">
        <v>0.21</v>
      </c>
      <c r="F70" s="171">
        <f>H70+NPV(FD,I70:INDEX(I70:DC70,PAL))</f>
        <v>0</v>
      </c>
      <c r="G70" s="171">
        <f>SUMIF($H$5:$DC$5,"&lt;="&amp;PAL,$H70:$DC70)</f>
        <v>0</v>
      </c>
      <c r="H70" s="300">
        <v>0</v>
      </c>
      <c r="I70" s="300">
        <v>0</v>
      </c>
      <c r="J70" s="300">
        <v>0</v>
      </c>
      <c r="K70" s="300">
        <v>0</v>
      </c>
      <c r="L70" s="300">
        <v>0</v>
      </c>
      <c r="M70" s="300">
        <v>0</v>
      </c>
      <c r="N70" s="300">
        <v>0</v>
      </c>
      <c r="O70" s="300">
        <v>0</v>
      </c>
      <c r="P70" s="300">
        <v>0</v>
      </c>
      <c r="Q70" s="177">
        <v>0</v>
      </c>
      <c r="R70" s="177">
        <v>0</v>
      </c>
      <c r="S70" s="177">
        <v>0</v>
      </c>
      <c r="T70" s="177">
        <v>0</v>
      </c>
      <c r="U70" s="177">
        <v>0</v>
      </c>
      <c r="V70" s="177">
        <v>0</v>
      </c>
      <c r="W70" s="177">
        <v>0</v>
      </c>
      <c r="X70" s="177">
        <v>0</v>
      </c>
      <c r="Y70" s="177">
        <v>0</v>
      </c>
      <c r="Z70" s="177">
        <v>0</v>
      </c>
      <c r="AA70" s="177">
        <v>0</v>
      </c>
      <c r="AB70" s="177">
        <v>0</v>
      </c>
      <c r="AC70" s="177">
        <v>0</v>
      </c>
      <c r="AD70" s="177">
        <v>0</v>
      </c>
      <c r="AE70" s="177">
        <v>0</v>
      </c>
      <c r="AF70" s="177">
        <v>0</v>
      </c>
      <c r="AG70" s="177">
        <v>0</v>
      </c>
      <c r="AH70" s="177">
        <v>0</v>
      </c>
      <c r="AI70" s="177">
        <v>0</v>
      </c>
      <c r="AJ70" s="177">
        <v>0</v>
      </c>
      <c r="AK70" s="177">
        <v>0</v>
      </c>
      <c r="AL70" s="177">
        <v>0</v>
      </c>
      <c r="AM70" s="177">
        <v>0</v>
      </c>
      <c r="AN70" s="177">
        <v>0</v>
      </c>
      <c r="AO70" s="177">
        <v>0</v>
      </c>
      <c r="AP70" s="177">
        <v>0</v>
      </c>
      <c r="AQ70" s="177">
        <v>0</v>
      </c>
      <c r="AR70" s="177">
        <v>0</v>
      </c>
      <c r="AS70" s="177">
        <v>0</v>
      </c>
      <c r="AT70" s="177">
        <v>0</v>
      </c>
      <c r="AU70" s="177">
        <v>0</v>
      </c>
      <c r="AV70" s="177">
        <v>0</v>
      </c>
      <c r="AW70" s="177">
        <v>0</v>
      </c>
      <c r="AX70" s="177">
        <v>0</v>
      </c>
      <c r="AY70" s="177">
        <v>0</v>
      </c>
      <c r="AZ70" s="177">
        <v>0</v>
      </c>
      <c r="BA70" s="177">
        <v>0</v>
      </c>
      <c r="BB70" s="177">
        <v>0</v>
      </c>
      <c r="BC70" s="177">
        <v>0</v>
      </c>
      <c r="BD70" s="177">
        <v>0</v>
      </c>
      <c r="BE70" s="177">
        <v>0</v>
      </c>
      <c r="BF70" s="177">
        <v>0</v>
      </c>
      <c r="BG70" s="177">
        <v>0</v>
      </c>
      <c r="BH70" s="177">
        <v>0</v>
      </c>
      <c r="BI70" s="177">
        <v>0</v>
      </c>
      <c r="BJ70" s="177">
        <v>0</v>
      </c>
      <c r="BK70" s="177">
        <v>0</v>
      </c>
      <c r="BL70" s="177">
        <v>0</v>
      </c>
      <c r="BM70" s="177">
        <v>0</v>
      </c>
      <c r="BN70" s="177">
        <v>0</v>
      </c>
      <c r="BO70" s="177">
        <v>0</v>
      </c>
      <c r="BP70" s="177">
        <v>0</v>
      </c>
      <c r="BQ70" s="177">
        <v>0</v>
      </c>
      <c r="BR70" s="177">
        <v>0</v>
      </c>
      <c r="BS70" s="177">
        <v>0</v>
      </c>
      <c r="BT70" s="177">
        <v>0</v>
      </c>
      <c r="BU70" s="177">
        <v>0</v>
      </c>
      <c r="BV70" s="177">
        <v>0</v>
      </c>
      <c r="BW70" s="177">
        <v>0</v>
      </c>
      <c r="BX70" s="177">
        <v>0</v>
      </c>
      <c r="BY70" s="177">
        <v>0</v>
      </c>
      <c r="BZ70" s="177">
        <v>0</v>
      </c>
      <c r="CA70" s="177">
        <v>0</v>
      </c>
      <c r="CB70" s="177">
        <v>0</v>
      </c>
      <c r="CC70" s="177">
        <v>0</v>
      </c>
      <c r="CD70" s="177">
        <v>0</v>
      </c>
      <c r="CE70" s="177">
        <v>0</v>
      </c>
      <c r="CF70" s="177">
        <v>0</v>
      </c>
      <c r="CG70" s="177">
        <v>0</v>
      </c>
      <c r="CH70" s="177">
        <v>0</v>
      </c>
      <c r="CI70" s="177">
        <v>0</v>
      </c>
      <c r="CJ70" s="177">
        <v>0</v>
      </c>
      <c r="CK70" s="177">
        <v>0</v>
      </c>
      <c r="CL70" s="177">
        <v>0</v>
      </c>
      <c r="CM70" s="177">
        <v>0</v>
      </c>
      <c r="CN70" s="177">
        <v>0</v>
      </c>
      <c r="CO70" s="177">
        <v>0</v>
      </c>
      <c r="CP70" s="177">
        <v>0</v>
      </c>
      <c r="CQ70" s="177">
        <v>0</v>
      </c>
      <c r="CR70" s="177">
        <v>0</v>
      </c>
      <c r="CS70" s="177">
        <v>0</v>
      </c>
      <c r="CT70" s="177">
        <v>0</v>
      </c>
      <c r="CU70" s="177">
        <v>0</v>
      </c>
      <c r="CV70" s="177">
        <v>0</v>
      </c>
      <c r="CW70" s="177">
        <v>0</v>
      </c>
      <c r="CX70" s="177">
        <v>0</v>
      </c>
      <c r="CY70" s="177">
        <v>0</v>
      </c>
      <c r="CZ70" s="177">
        <v>0</v>
      </c>
      <c r="DA70" s="177">
        <v>0</v>
      </c>
      <c r="DB70" s="177">
        <v>0</v>
      </c>
      <c r="DC70" s="177">
        <v>0</v>
      </c>
      <c r="DE70" s="24">
        <f t="shared" si="34"/>
        <v>0</v>
      </c>
      <c r="DF70" s="24">
        <f t="shared" si="15"/>
        <v>0</v>
      </c>
      <c r="DG70">
        <f t="shared" si="33"/>
        <v>21</v>
      </c>
      <c r="DH70">
        <v>0</v>
      </c>
    </row>
    <row r="71" spans="1:113" ht="14.4">
      <c r="A71" s="68"/>
      <c r="B71" s="160" t="s">
        <v>351</v>
      </c>
      <c r="C71" s="542" t="s">
        <v>159</v>
      </c>
      <c r="D71" s="181"/>
      <c r="E71" s="176">
        <v>0.21</v>
      </c>
      <c r="F71" s="171">
        <f>H71+NPV(FD,I71:INDEX(I71:DC71,PAL))</f>
        <v>0</v>
      </c>
      <c r="G71" s="171">
        <f>SUMIF($H$5:$DC$5,"&lt;="&amp;PAL,$H71:$DC71)</f>
        <v>0</v>
      </c>
      <c r="H71" s="300">
        <v>0</v>
      </c>
      <c r="I71" s="300">
        <v>0</v>
      </c>
      <c r="J71" s="300">
        <v>0</v>
      </c>
      <c r="K71" s="300">
        <v>0</v>
      </c>
      <c r="L71" s="300">
        <v>0</v>
      </c>
      <c r="M71" s="300">
        <v>0</v>
      </c>
      <c r="N71" s="300">
        <v>0</v>
      </c>
      <c r="O71" s="300">
        <v>0</v>
      </c>
      <c r="P71" s="300">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c r="AG71" s="177">
        <v>0</v>
      </c>
      <c r="AH71" s="177">
        <v>0</v>
      </c>
      <c r="AI71" s="177">
        <v>0</v>
      </c>
      <c r="AJ71" s="177">
        <v>0</v>
      </c>
      <c r="AK71" s="177">
        <v>0</v>
      </c>
      <c r="AL71" s="177">
        <v>0</v>
      </c>
      <c r="AM71" s="177">
        <v>0</v>
      </c>
      <c r="AN71" s="177">
        <v>0</v>
      </c>
      <c r="AO71" s="177">
        <v>0</v>
      </c>
      <c r="AP71" s="177">
        <v>0</v>
      </c>
      <c r="AQ71" s="177">
        <v>0</v>
      </c>
      <c r="AR71" s="177">
        <v>0</v>
      </c>
      <c r="AS71" s="177">
        <v>0</v>
      </c>
      <c r="AT71" s="177">
        <v>0</v>
      </c>
      <c r="AU71" s="177">
        <v>0</v>
      </c>
      <c r="AV71" s="177">
        <v>0</v>
      </c>
      <c r="AW71" s="177">
        <v>0</v>
      </c>
      <c r="AX71" s="177">
        <v>0</v>
      </c>
      <c r="AY71" s="177">
        <v>0</v>
      </c>
      <c r="AZ71" s="177">
        <v>0</v>
      </c>
      <c r="BA71" s="177">
        <v>0</v>
      </c>
      <c r="BB71" s="177">
        <v>0</v>
      </c>
      <c r="BC71" s="177">
        <v>0</v>
      </c>
      <c r="BD71" s="177">
        <v>0</v>
      </c>
      <c r="BE71" s="177">
        <v>0</v>
      </c>
      <c r="BF71" s="177">
        <v>0</v>
      </c>
      <c r="BG71" s="177">
        <v>0</v>
      </c>
      <c r="BH71" s="177">
        <v>0</v>
      </c>
      <c r="BI71" s="177">
        <v>0</v>
      </c>
      <c r="BJ71" s="177">
        <v>0</v>
      </c>
      <c r="BK71" s="177">
        <v>0</v>
      </c>
      <c r="BL71" s="177">
        <v>0</v>
      </c>
      <c r="BM71" s="177">
        <v>0</v>
      </c>
      <c r="BN71" s="177">
        <v>0</v>
      </c>
      <c r="BO71" s="177">
        <v>0</v>
      </c>
      <c r="BP71" s="177">
        <v>0</v>
      </c>
      <c r="BQ71" s="177">
        <v>0</v>
      </c>
      <c r="BR71" s="177">
        <v>0</v>
      </c>
      <c r="BS71" s="177">
        <v>0</v>
      </c>
      <c r="BT71" s="177">
        <v>0</v>
      </c>
      <c r="BU71" s="177">
        <v>0</v>
      </c>
      <c r="BV71" s="177">
        <v>0</v>
      </c>
      <c r="BW71" s="177">
        <v>0</v>
      </c>
      <c r="BX71" s="177">
        <v>0</v>
      </c>
      <c r="BY71" s="177">
        <v>0</v>
      </c>
      <c r="BZ71" s="177">
        <v>0</v>
      </c>
      <c r="CA71" s="177">
        <v>0</v>
      </c>
      <c r="CB71" s="177">
        <v>0</v>
      </c>
      <c r="CC71" s="177">
        <v>0</v>
      </c>
      <c r="CD71" s="177">
        <v>0</v>
      </c>
      <c r="CE71" s="177">
        <v>0</v>
      </c>
      <c r="CF71" s="177">
        <v>0</v>
      </c>
      <c r="CG71" s="177">
        <v>0</v>
      </c>
      <c r="CH71" s="177">
        <v>0</v>
      </c>
      <c r="CI71" s="177">
        <v>0</v>
      </c>
      <c r="CJ71" s="177">
        <v>0</v>
      </c>
      <c r="CK71" s="177">
        <v>0</v>
      </c>
      <c r="CL71" s="177">
        <v>0</v>
      </c>
      <c r="CM71" s="177">
        <v>0</v>
      </c>
      <c r="CN71" s="177">
        <v>0</v>
      </c>
      <c r="CO71" s="177">
        <v>0</v>
      </c>
      <c r="CP71" s="177">
        <v>0</v>
      </c>
      <c r="CQ71" s="177">
        <v>0</v>
      </c>
      <c r="CR71" s="177">
        <v>0</v>
      </c>
      <c r="CS71" s="177">
        <v>0</v>
      </c>
      <c r="CT71" s="177">
        <v>0</v>
      </c>
      <c r="CU71" s="177">
        <v>0</v>
      </c>
      <c r="CV71" s="177">
        <v>0</v>
      </c>
      <c r="CW71" s="177">
        <v>0</v>
      </c>
      <c r="CX71" s="177">
        <v>0</v>
      </c>
      <c r="CY71" s="177">
        <v>0</v>
      </c>
      <c r="CZ71" s="177">
        <v>0</v>
      </c>
      <c r="DA71" s="177">
        <v>0</v>
      </c>
      <c r="DB71" s="177">
        <v>0</v>
      </c>
      <c r="DC71" s="177">
        <v>0</v>
      </c>
      <c r="DE71" s="24">
        <f t="shared" si="34"/>
        <v>0</v>
      </c>
      <c r="DF71" s="24">
        <f t="shared" si="15"/>
        <v>0</v>
      </c>
      <c r="DG71">
        <f t="shared" si="33"/>
        <v>21</v>
      </c>
      <c r="DH71">
        <v>0</v>
      </c>
    </row>
    <row r="72" spans="1:113" ht="14.4">
      <c r="A72" s="68"/>
      <c r="B72" s="160" t="s">
        <v>352</v>
      </c>
      <c r="C72" s="542" t="s">
        <v>159</v>
      </c>
      <c r="D72" s="181"/>
      <c r="E72" s="176">
        <v>0.21</v>
      </c>
      <c r="F72" s="171">
        <f>H72+NPV(FD,I72:INDEX(I72:DC72,PAL))</f>
        <v>0</v>
      </c>
      <c r="G72" s="171">
        <f>SUMIF($H$5:$DC$5,"&lt;="&amp;PAL,$H72:$DC72)</f>
        <v>0</v>
      </c>
      <c r="H72" s="300">
        <v>0</v>
      </c>
      <c r="I72" s="300">
        <v>0</v>
      </c>
      <c r="J72" s="300">
        <v>0</v>
      </c>
      <c r="K72" s="300">
        <v>0</v>
      </c>
      <c r="L72" s="300">
        <v>0</v>
      </c>
      <c r="M72" s="300">
        <v>0</v>
      </c>
      <c r="N72" s="300">
        <v>0</v>
      </c>
      <c r="O72" s="300">
        <v>0</v>
      </c>
      <c r="P72" s="300">
        <v>0</v>
      </c>
      <c r="Q72" s="177">
        <v>0</v>
      </c>
      <c r="R72" s="177">
        <v>0</v>
      </c>
      <c r="S72" s="177">
        <v>0</v>
      </c>
      <c r="T72" s="177">
        <v>0</v>
      </c>
      <c r="U72" s="177">
        <v>0</v>
      </c>
      <c r="V72" s="177">
        <v>0</v>
      </c>
      <c r="W72" s="177">
        <v>0</v>
      </c>
      <c r="X72" s="177">
        <v>0</v>
      </c>
      <c r="Y72" s="177">
        <v>0</v>
      </c>
      <c r="Z72" s="177">
        <v>0</v>
      </c>
      <c r="AA72" s="177">
        <v>0</v>
      </c>
      <c r="AB72" s="177">
        <v>0</v>
      </c>
      <c r="AC72" s="177">
        <v>0</v>
      </c>
      <c r="AD72" s="177">
        <v>0</v>
      </c>
      <c r="AE72" s="177">
        <v>0</v>
      </c>
      <c r="AF72" s="177">
        <v>0</v>
      </c>
      <c r="AG72" s="177">
        <v>0</v>
      </c>
      <c r="AH72" s="177">
        <v>0</v>
      </c>
      <c r="AI72" s="177">
        <v>0</v>
      </c>
      <c r="AJ72" s="177">
        <v>0</v>
      </c>
      <c r="AK72" s="177">
        <v>0</v>
      </c>
      <c r="AL72" s="177">
        <v>0</v>
      </c>
      <c r="AM72" s="177">
        <v>0</v>
      </c>
      <c r="AN72" s="177">
        <v>0</v>
      </c>
      <c r="AO72" s="177">
        <v>0</v>
      </c>
      <c r="AP72" s="177">
        <v>0</v>
      </c>
      <c r="AQ72" s="177">
        <v>0</v>
      </c>
      <c r="AR72" s="177">
        <v>0</v>
      </c>
      <c r="AS72" s="177">
        <v>0</v>
      </c>
      <c r="AT72" s="177">
        <v>0</v>
      </c>
      <c r="AU72" s="177">
        <v>0</v>
      </c>
      <c r="AV72" s="177">
        <v>0</v>
      </c>
      <c r="AW72" s="177">
        <v>0</v>
      </c>
      <c r="AX72" s="177">
        <v>0</v>
      </c>
      <c r="AY72" s="177">
        <v>0</v>
      </c>
      <c r="AZ72" s="177">
        <v>0</v>
      </c>
      <c r="BA72" s="177">
        <v>0</v>
      </c>
      <c r="BB72" s="177">
        <v>0</v>
      </c>
      <c r="BC72" s="177">
        <v>0</v>
      </c>
      <c r="BD72" s="177">
        <v>0</v>
      </c>
      <c r="BE72" s="177">
        <v>0</v>
      </c>
      <c r="BF72" s="177">
        <v>0</v>
      </c>
      <c r="BG72" s="177">
        <v>0</v>
      </c>
      <c r="BH72" s="177">
        <v>0</v>
      </c>
      <c r="BI72" s="177">
        <v>0</v>
      </c>
      <c r="BJ72" s="177">
        <v>0</v>
      </c>
      <c r="BK72" s="177">
        <v>0</v>
      </c>
      <c r="BL72" s="177">
        <v>0</v>
      </c>
      <c r="BM72" s="177">
        <v>0</v>
      </c>
      <c r="BN72" s="177">
        <v>0</v>
      </c>
      <c r="BO72" s="177">
        <v>0</v>
      </c>
      <c r="BP72" s="177">
        <v>0</v>
      </c>
      <c r="BQ72" s="177">
        <v>0</v>
      </c>
      <c r="BR72" s="177">
        <v>0</v>
      </c>
      <c r="BS72" s="177">
        <v>0</v>
      </c>
      <c r="BT72" s="177">
        <v>0</v>
      </c>
      <c r="BU72" s="177">
        <v>0</v>
      </c>
      <c r="BV72" s="177">
        <v>0</v>
      </c>
      <c r="BW72" s="177">
        <v>0</v>
      </c>
      <c r="BX72" s="177">
        <v>0</v>
      </c>
      <c r="BY72" s="177">
        <v>0</v>
      </c>
      <c r="BZ72" s="177">
        <v>0</v>
      </c>
      <c r="CA72" s="177">
        <v>0</v>
      </c>
      <c r="CB72" s="177">
        <v>0</v>
      </c>
      <c r="CC72" s="177">
        <v>0</v>
      </c>
      <c r="CD72" s="177">
        <v>0</v>
      </c>
      <c r="CE72" s="177">
        <v>0</v>
      </c>
      <c r="CF72" s="177">
        <v>0</v>
      </c>
      <c r="CG72" s="177">
        <v>0</v>
      </c>
      <c r="CH72" s="177">
        <v>0</v>
      </c>
      <c r="CI72" s="177">
        <v>0</v>
      </c>
      <c r="CJ72" s="177">
        <v>0</v>
      </c>
      <c r="CK72" s="177">
        <v>0</v>
      </c>
      <c r="CL72" s="177">
        <v>0</v>
      </c>
      <c r="CM72" s="177">
        <v>0</v>
      </c>
      <c r="CN72" s="177">
        <v>0</v>
      </c>
      <c r="CO72" s="177">
        <v>0</v>
      </c>
      <c r="CP72" s="177">
        <v>0</v>
      </c>
      <c r="CQ72" s="177">
        <v>0</v>
      </c>
      <c r="CR72" s="177">
        <v>0</v>
      </c>
      <c r="CS72" s="177">
        <v>0</v>
      </c>
      <c r="CT72" s="177">
        <v>0</v>
      </c>
      <c r="CU72" s="177">
        <v>0</v>
      </c>
      <c r="CV72" s="177">
        <v>0</v>
      </c>
      <c r="CW72" s="177">
        <v>0</v>
      </c>
      <c r="CX72" s="177">
        <v>0</v>
      </c>
      <c r="CY72" s="177">
        <v>0</v>
      </c>
      <c r="CZ72" s="177">
        <v>0</v>
      </c>
      <c r="DA72" s="177">
        <v>0</v>
      </c>
      <c r="DB72" s="177">
        <v>0</v>
      </c>
      <c r="DC72" s="177">
        <v>0</v>
      </c>
      <c r="DE72" s="24">
        <f t="shared" si="34"/>
        <v>0</v>
      </c>
      <c r="DF72" s="24">
        <f t="shared" si="15"/>
        <v>0</v>
      </c>
      <c r="DG72">
        <f t="shared" si="33"/>
        <v>21</v>
      </c>
      <c r="DH72">
        <v>0</v>
      </c>
    </row>
    <row r="73" spans="1:113" ht="14.4">
      <c r="A73" s="68"/>
      <c r="B73" s="160" t="s">
        <v>353</v>
      </c>
      <c r="C73" s="543" t="s">
        <v>482</v>
      </c>
      <c r="D73" s="325"/>
      <c r="E73" s="176">
        <v>0.21</v>
      </c>
      <c r="F73" s="171">
        <f>H73+NPV(FD,I73:INDEX(I73:DC73,PAL))</f>
        <v>0</v>
      </c>
      <c r="G73" s="171">
        <f>SUMIF($H$5:$DC$5,"&lt;="&amp;PAL,$H73:$DC73)</f>
        <v>0</v>
      </c>
      <c r="H73" s="300">
        <v>0</v>
      </c>
      <c r="I73" s="300">
        <v>0</v>
      </c>
      <c r="J73" s="300">
        <v>0</v>
      </c>
      <c r="K73" s="300">
        <v>0</v>
      </c>
      <c r="L73" s="300">
        <v>0</v>
      </c>
      <c r="M73" s="300">
        <v>0</v>
      </c>
      <c r="N73" s="300">
        <v>0</v>
      </c>
      <c r="O73" s="300">
        <v>0</v>
      </c>
      <c r="P73" s="300">
        <v>0</v>
      </c>
      <c r="Q73" s="177">
        <v>0</v>
      </c>
      <c r="R73" s="177">
        <v>0</v>
      </c>
      <c r="S73" s="177">
        <v>0</v>
      </c>
      <c r="T73" s="177">
        <v>0</v>
      </c>
      <c r="U73" s="177">
        <v>0</v>
      </c>
      <c r="V73" s="177">
        <v>0</v>
      </c>
      <c r="W73" s="177">
        <v>0</v>
      </c>
      <c r="X73" s="177">
        <v>0</v>
      </c>
      <c r="Y73" s="177">
        <v>0</v>
      </c>
      <c r="Z73" s="177">
        <v>0</v>
      </c>
      <c r="AA73" s="177">
        <v>0</v>
      </c>
      <c r="AB73" s="177">
        <v>0</v>
      </c>
      <c r="AC73" s="177">
        <v>0</v>
      </c>
      <c r="AD73" s="177">
        <v>0</v>
      </c>
      <c r="AE73" s="177">
        <v>0</v>
      </c>
      <c r="AF73" s="177">
        <v>0</v>
      </c>
      <c r="AG73" s="177">
        <v>0</v>
      </c>
      <c r="AH73" s="177">
        <v>0</v>
      </c>
      <c r="AI73" s="177">
        <v>0</v>
      </c>
      <c r="AJ73" s="177">
        <v>0</v>
      </c>
      <c r="AK73" s="177">
        <v>0</v>
      </c>
      <c r="AL73" s="177">
        <v>0</v>
      </c>
      <c r="AM73" s="177">
        <v>0</v>
      </c>
      <c r="AN73" s="177">
        <v>0</v>
      </c>
      <c r="AO73" s="177">
        <v>0</v>
      </c>
      <c r="AP73" s="177">
        <v>0</v>
      </c>
      <c r="AQ73" s="177">
        <v>0</v>
      </c>
      <c r="AR73" s="177">
        <v>0</v>
      </c>
      <c r="AS73" s="177">
        <v>0</v>
      </c>
      <c r="AT73" s="177">
        <v>0</v>
      </c>
      <c r="AU73" s="177">
        <v>0</v>
      </c>
      <c r="AV73" s="177">
        <v>0</v>
      </c>
      <c r="AW73" s="177">
        <v>0</v>
      </c>
      <c r="AX73" s="177">
        <v>0</v>
      </c>
      <c r="AY73" s="177">
        <v>0</v>
      </c>
      <c r="AZ73" s="177">
        <v>0</v>
      </c>
      <c r="BA73" s="177">
        <v>0</v>
      </c>
      <c r="BB73" s="177">
        <v>0</v>
      </c>
      <c r="BC73" s="177">
        <v>0</v>
      </c>
      <c r="BD73" s="177">
        <v>0</v>
      </c>
      <c r="BE73" s="177">
        <v>0</v>
      </c>
      <c r="BF73" s="177">
        <v>0</v>
      </c>
      <c r="BG73" s="177">
        <v>0</v>
      </c>
      <c r="BH73" s="177">
        <v>0</v>
      </c>
      <c r="BI73" s="177">
        <v>0</v>
      </c>
      <c r="BJ73" s="177">
        <v>0</v>
      </c>
      <c r="BK73" s="177">
        <v>0</v>
      </c>
      <c r="BL73" s="177">
        <v>0</v>
      </c>
      <c r="BM73" s="177">
        <v>0</v>
      </c>
      <c r="BN73" s="177">
        <v>0</v>
      </c>
      <c r="BO73" s="177">
        <v>0</v>
      </c>
      <c r="BP73" s="177">
        <v>0</v>
      </c>
      <c r="BQ73" s="177">
        <v>0</v>
      </c>
      <c r="BR73" s="177">
        <v>0</v>
      </c>
      <c r="BS73" s="177">
        <v>0</v>
      </c>
      <c r="BT73" s="177">
        <v>0</v>
      </c>
      <c r="BU73" s="177">
        <v>0</v>
      </c>
      <c r="BV73" s="177">
        <v>0</v>
      </c>
      <c r="BW73" s="177">
        <v>0</v>
      </c>
      <c r="BX73" s="177">
        <v>0</v>
      </c>
      <c r="BY73" s="177">
        <v>0</v>
      </c>
      <c r="BZ73" s="177">
        <v>0</v>
      </c>
      <c r="CA73" s="177">
        <v>0</v>
      </c>
      <c r="CB73" s="177">
        <v>0</v>
      </c>
      <c r="CC73" s="177">
        <v>0</v>
      </c>
      <c r="CD73" s="177">
        <v>0</v>
      </c>
      <c r="CE73" s="177">
        <v>0</v>
      </c>
      <c r="CF73" s="177">
        <v>0</v>
      </c>
      <c r="CG73" s="177">
        <v>0</v>
      </c>
      <c r="CH73" s="177">
        <v>0</v>
      </c>
      <c r="CI73" s="177">
        <v>0</v>
      </c>
      <c r="CJ73" s="177">
        <v>0</v>
      </c>
      <c r="CK73" s="177">
        <v>0</v>
      </c>
      <c r="CL73" s="177">
        <v>0</v>
      </c>
      <c r="CM73" s="177">
        <v>0</v>
      </c>
      <c r="CN73" s="177">
        <v>0</v>
      </c>
      <c r="CO73" s="177">
        <v>0</v>
      </c>
      <c r="CP73" s="177">
        <v>0</v>
      </c>
      <c r="CQ73" s="177">
        <v>0</v>
      </c>
      <c r="CR73" s="177">
        <v>0</v>
      </c>
      <c r="CS73" s="177">
        <v>0</v>
      </c>
      <c r="CT73" s="177">
        <v>0</v>
      </c>
      <c r="CU73" s="177">
        <v>0</v>
      </c>
      <c r="CV73" s="177">
        <v>0</v>
      </c>
      <c r="CW73" s="177">
        <v>0</v>
      </c>
      <c r="CX73" s="177">
        <v>0</v>
      </c>
      <c r="CY73" s="177">
        <v>0</v>
      </c>
      <c r="CZ73" s="177">
        <v>0</v>
      </c>
      <c r="DA73" s="177">
        <v>0</v>
      </c>
      <c r="DB73" s="177">
        <v>0</v>
      </c>
      <c r="DC73" s="177">
        <v>0</v>
      </c>
      <c r="DE73" s="24">
        <f t="shared" si="34"/>
        <v>0</v>
      </c>
      <c r="DF73" s="24">
        <f t="shared" si="15"/>
        <v>0</v>
      </c>
      <c r="DG73">
        <f t="shared" si="33"/>
        <v>21</v>
      </c>
      <c r="DH73">
        <v>0</v>
      </c>
      <c r="DI73">
        <v>1</v>
      </c>
    </row>
    <row r="74" spans="1:113" ht="14.4">
      <c r="A74" s="68"/>
      <c r="B74" s="160" t="s">
        <v>492</v>
      </c>
      <c r="C74" s="543" t="s">
        <v>483</v>
      </c>
      <c r="D74" s="325"/>
      <c r="E74" s="176">
        <v>0.21</v>
      </c>
      <c r="F74" s="171">
        <f>H74+NPV(FD,I74:INDEX(I74:DC74,PAL))</f>
        <v>0</v>
      </c>
      <c r="G74" s="171">
        <f>SUMIF($H$5:$DC$5,"&lt;="&amp;PAL,$H74:$DC74)</f>
        <v>0</v>
      </c>
      <c r="H74" s="179">
        <v>0</v>
      </c>
      <c r="I74" s="179">
        <v>0</v>
      </c>
      <c r="J74" s="179">
        <v>0</v>
      </c>
      <c r="K74" s="179">
        <v>0</v>
      </c>
      <c r="L74" s="179">
        <v>0</v>
      </c>
      <c r="M74" s="179">
        <v>0</v>
      </c>
      <c r="N74" s="179">
        <v>0</v>
      </c>
      <c r="O74" s="179">
        <v>0</v>
      </c>
      <c r="P74" s="549">
        <v>0</v>
      </c>
      <c r="Q74" s="179">
        <v>0</v>
      </c>
      <c r="R74" s="179">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v>0</v>
      </c>
      <c r="BM74" s="180">
        <v>0</v>
      </c>
      <c r="BN74" s="180">
        <v>0</v>
      </c>
      <c r="BO74" s="180">
        <v>0</v>
      </c>
      <c r="BP74" s="180">
        <v>0</v>
      </c>
      <c r="BQ74" s="180">
        <v>0</v>
      </c>
      <c r="BR74" s="180">
        <v>0</v>
      </c>
      <c r="BS74" s="180">
        <v>0</v>
      </c>
      <c r="BT74" s="180">
        <v>0</v>
      </c>
      <c r="BU74" s="180">
        <v>0</v>
      </c>
      <c r="BV74" s="180">
        <v>0</v>
      </c>
      <c r="BW74" s="180">
        <v>0</v>
      </c>
      <c r="BX74" s="180">
        <v>0</v>
      </c>
      <c r="BY74" s="180">
        <v>0</v>
      </c>
      <c r="BZ74" s="180">
        <v>0</v>
      </c>
      <c r="CA74" s="180">
        <v>0</v>
      </c>
      <c r="CB74" s="180">
        <v>0</v>
      </c>
      <c r="CC74" s="180">
        <v>0</v>
      </c>
      <c r="CD74" s="180">
        <v>0</v>
      </c>
      <c r="CE74" s="180">
        <v>0</v>
      </c>
      <c r="CF74" s="180">
        <v>0</v>
      </c>
      <c r="CG74" s="180">
        <v>0</v>
      </c>
      <c r="CH74" s="180">
        <v>0</v>
      </c>
      <c r="CI74" s="180">
        <v>0</v>
      </c>
      <c r="CJ74" s="180">
        <v>0</v>
      </c>
      <c r="CK74" s="180">
        <v>0</v>
      </c>
      <c r="CL74" s="180">
        <v>0</v>
      </c>
      <c r="CM74" s="180">
        <v>0</v>
      </c>
      <c r="CN74" s="180">
        <v>0</v>
      </c>
      <c r="CO74" s="180">
        <v>0</v>
      </c>
      <c r="CP74" s="180">
        <v>0</v>
      </c>
      <c r="CQ74" s="180">
        <v>0</v>
      </c>
      <c r="CR74" s="180">
        <v>0</v>
      </c>
      <c r="CS74" s="180">
        <v>0</v>
      </c>
      <c r="CT74" s="180">
        <v>0</v>
      </c>
      <c r="CU74" s="180">
        <v>0</v>
      </c>
      <c r="CV74" s="180">
        <v>0</v>
      </c>
      <c r="CW74" s="180">
        <v>0</v>
      </c>
      <c r="CX74" s="180">
        <v>0</v>
      </c>
      <c r="CY74" s="180">
        <v>0</v>
      </c>
      <c r="CZ74" s="180">
        <v>0</v>
      </c>
      <c r="DA74" s="180">
        <v>0</v>
      </c>
      <c r="DB74" s="180">
        <v>0</v>
      </c>
      <c r="DC74" s="180">
        <v>0</v>
      </c>
      <c r="DE74" s="24">
        <f t="shared" si="34"/>
        <v>0</v>
      </c>
      <c r="DF74" s="24">
        <f t="shared" si="15"/>
        <v>0</v>
      </c>
      <c r="DG74">
        <f t="shared" si="33"/>
        <v>21</v>
      </c>
      <c r="DH74">
        <v>0</v>
      </c>
      <c r="DI74">
        <v>1</v>
      </c>
    </row>
    <row r="75" spans="1:113" ht="14.4">
      <c r="A75" s="68"/>
      <c r="B75" s="160" t="s">
        <v>493</v>
      </c>
      <c r="C75" s="543" t="s">
        <v>552</v>
      </c>
      <c r="D75" s="160"/>
      <c r="E75" s="176">
        <v>0.21</v>
      </c>
      <c r="F75" s="171">
        <f>H75+NPV(FD,I75:INDEX(I75:DC75,PAL))</f>
        <v>0</v>
      </c>
      <c r="G75" s="171">
        <f>SUMIF($H$5:$DC$5,"&lt;="&amp;PAL,$H75:$DC75)</f>
        <v>0</v>
      </c>
      <c r="H75" s="179">
        <v>0</v>
      </c>
      <c r="I75" s="179">
        <v>0</v>
      </c>
      <c r="J75" s="179">
        <v>0</v>
      </c>
      <c r="K75" s="179">
        <v>0</v>
      </c>
      <c r="L75" s="179">
        <v>0</v>
      </c>
      <c r="M75" s="179">
        <v>0</v>
      </c>
      <c r="N75" s="179">
        <v>0</v>
      </c>
      <c r="O75" s="179">
        <v>0</v>
      </c>
      <c r="P75" s="549">
        <v>0</v>
      </c>
      <c r="Q75" s="179">
        <v>0</v>
      </c>
      <c r="R75" s="179">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E75" s="24">
        <f t="shared" si="34"/>
        <v>0</v>
      </c>
      <c r="DF75" s="24">
        <f t="shared" si="15"/>
        <v>0</v>
      </c>
      <c r="DG75">
        <f t="shared" si="33"/>
        <v>21</v>
      </c>
      <c r="DH75">
        <v>0</v>
      </c>
    </row>
    <row r="76" spans="1:113" ht="14.4">
      <c r="A76" s="68"/>
      <c r="B76" s="160" t="s">
        <v>354</v>
      </c>
      <c r="C76" s="544" t="s">
        <v>161</v>
      </c>
      <c r="D76" s="160"/>
      <c r="E76" s="176">
        <v>0.21</v>
      </c>
      <c r="F76" s="171">
        <f>H76+NPV(FD,I76:INDEX(I76:DC76,PAL))</f>
        <v>0</v>
      </c>
      <c r="G76" s="171">
        <f>SUMIF($H$5:$DC$5,"&lt;="&amp;PAL,$H76:$DC76)</f>
        <v>0</v>
      </c>
      <c r="H76" s="179">
        <v>0</v>
      </c>
      <c r="I76" s="179">
        <v>0</v>
      </c>
      <c r="J76" s="179">
        <v>0</v>
      </c>
      <c r="K76" s="179">
        <v>0</v>
      </c>
      <c r="L76" s="179">
        <v>0</v>
      </c>
      <c r="M76" s="179">
        <v>0</v>
      </c>
      <c r="N76" s="179">
        <v>0</v>
      </c>
      <c r="O76" s="179">
        <v>0</v>
      </c>
      <c r="P76" s="549">
        <v>0</v>
      </c>
      <c r="Q76" s="179">
        <v>0</v>
      </c>
      <c r="R76" s="179">
        <v>0</v>
      </c>
      <c r="S76" s="179">
        <v>0</v>
      </c>
      <c r="T76" s="179">
        <v>0</v>
      </c>
      <c r="U76" s="179">
        <v>0</v>
      </c>
      <c r="V76" s="179">
        <v>0</v>
      </c>
      <c r="W76" s="179">
        <v>0</v>
      </c>
      <c r="X76" s="179">
        <v>0</v>
      </c>
      <c r="Y76" s="179">
        <v>0</v>
      </c>
      <c r="Z76" s="179">
        <v>0</v>
      </c>
      <c r="AA76" s="179">
        <v>0</v>
      </c>
      <c r="AB76" s="179">
        <v>0</v>
      </c>
      <c r="AC76" s="179">
        <v>0</v>
      </c>
      <c r="AD76" s="179">
        <v>0</v>
      </c>
      <c r="AE76" s="179">
        <v>0</v>
      </c>
      <c r="AF76" s="179">
        <v>0</v>
      </c>
      <c r="AG76" s="179">
        <v>0</v>
      </c>
      <c r="AH76" s="179">
        <v>0</v>
      </c>
      <c r="AI76" s="179">
        <v>0</v>
      </c>
      <c r="AJ76" s="180">
        <v>0</v>
      </c>
      <c r="AK76" s="179">
        <v>0</v>
      </c>
      <c r="AL76" s="180">
        <v>0</v>
      </c>
      <c r="AM76" s="179">
        <v>0</v>
      </c>
      <c r="AN76" s="179">
        <v>0</v>
      </c>
      <c r="AO76" s="179">
        <v>0</v>
      </c>
      <c r="AP76" s="179">
        <v>0</v>
      </c>
      <c r="AQ76" s="180">
        <v>0</v>
      </c>
      <c r="AR76" s="179">
        <v>0</v>
      </c>
      <c r="AS76" s="179">
        <v>0</v>
      </c>
      <c r="AT76" s="179">
        <v>0</v>
      </c>
      <c r="AU76" s="179">
        <v>0</v>
      </c>
      <c r="AV76" s="179">
        <v>0</v>
      </c>
      <c r="AW76" s="179">
        <v>0</v>
      </c>
      <c r="AX76" s="179">
        <v>0</v>
      </c>
      <c r="AY76" s="179">
        <v>0</v>
      </c>
      <c r="AZ76" s="179">
        <v>0</v>
      </c>
      <c r="BA76" s="179">
        <v>0</v>
      </c>
      <c r="BB76" s="179">
        <v>0</v>
      </c>
      <c r="BC76" s="179">
        <v>0</v>
      </c>
      <c r="BD76" s="179">
        <v>0</v>
      </c>
      <c r="BE76" s="179">
        <v>0</v>
      </c>
      <c r="BF76" s="179">
        <v>0</v>
      </c>
      <c r="BG76" s="179">
        <v>0</v>
      </c>
      <c r="BH76" s="179">
        <v>0</v>
      </c>
      <c r="BI76" s="179">
        <v>0</v>
      </c>
      <c r="BJ76" s="179">
        <v>0</v>
      </c>
      <c r="BK76" s="179">
        <v>0</v>
      </c>
      <c r="BL76" s="179">
        <v>0</v>
      </c>
      <c r="BM76" s="179">
        <v>0</v>
      </c>
      <c r="BN76" s="179">
        <v>0</v>
      </c>
      <c r="BO76" s="179">
        <v>0</v>
      </c>
      <c r="BP76" s="179">
        <v>0</v>
      </c>
      <c r="BQ76" s="179">
        <v>0</v>
      </c>
      <c r="BR76" s="179">
        <v>0</v>
      </c>
      <c r="BS76" s="179">
        <v>0</v>
      </c>
      <c r="BT76" s="179">
        <v>0</v>
      </c>
      <c r="BU76" s="179">
        <v>0</v>
      </c>
      <c r="BV76" s="179">
        <v>0</v>
      </c>
      <c r="BW76" s="179">
        <v>0</v>
      </c>
      <c r="BX76" s="179">
        <v>0</v>
      </c>
      <c r="BY76" s="179">
        <v>0</v>
      </c>
      <c r="BZ76" s="179">
        <v>0</v>
      </c>
      <c r="CA76" s="179">
        <v>0</v>
      </c>
      <c r="CB76" s="179">
        <v>0</v>
      </c>
      <c r="CC76" s="179">
        <v>0</v>
      </c>
      <c r="CD76" s="179">
        <v>0</v>
      </c>
      <c r="CE76" s="179">
        <v>0</v>
      </c>
      <c r="CF76" s="179">
        <v>0</v>
      </c>
      <c r="CG76" s="179">
        <v>0</v>
      </c>
      <c r="CH76" s="179">
        <v>0</v>
      </c>
      <c r="CI76" s="179">
        <v>0</v>
      </c>
      <c r="CJ76" s="179">
        <v>0</v>
      </c>
      <c r="CK76" s="179">
        <v>0</v>
      </c>
      <c r="CL76" s="179">
        <v>0</v>
      </c>
      <c r="CM76" s="179">
        <v>0</v>
      </c>
      <c r="CN76" s="179">
        <v>0</v>
      </c>
      <c r="CO76" s="179">
        <v>0</v>
      </c>
      <c r="CP76" s="179">
        <v>0</v>
      </c>
      <c r="CQ76" s="179">
        <v>0</v>
      </c>
      <c r="CR76" s="179">
        <v>0</v>
      </c>
      <c r="CS76" s="179">
        <v>0</v>
      </c>
      <c r="CT76" s="179">
        <v>0</v>
      </c>
      <c r="CU76" s="179">
        <v>0</v>
      </c>
      <c r="CV76" s="179">
        <v>0</v>
      </c>
      <c r="CW76" s="179">
        <v>0</v>
      </c>
      <c r="CX76" s="179">
        <v>0</v>
      </c>
      <c r="CY76" s="179">
        <v>0</v>
      </c>
      <c r="CZ76" s="179">
        <v>0</v>
      </c>
      <c r="DA76" s="179">
        <v>0</v>
      </c>
      <c r="DB76" s="179">
        <v>0</v>
      </c>
      <c r="DC76" s="180">
        <v>0</v>
      </c>
      <c r="DE76" s="24">
        <f t="shared" si="34"/>
        <v>0</v>
      </c>
      <c r="DF76" s="24">
        <f t="shared" si="15"/>
        <v>0</v>
      </c>
      <c r="DG76">
        <f t="shared" si="33"/>
        <v>21</v>
      </c>
      <c r="DH76">
        <f>DG76/(100+DG76)</f>
        <v>0.17355371900826447</v>
      </c>
    </row>
    <row r="77" spans="1:113" ht="14.4">
      <c r="A77" s="68"/>
      <c r="B77" s="160" t="s">
        <v>172</v>
      </c>
      <c r="C77" s="540" t="s">
        <v>173</v>
      </c>
      <c r="D77" s="172"/>
      <c r="E77" s="172"/>
      <c r="F77" s="173">
        <f>SUM(F78:F88)</f>
        <v>0</v>
      </c>
      <c r="G77" s="171">
        <f>SUMIF($H$5:$DC$5,"&lt;="&amp;PAL,$H77:$DC77)</f>
        <v>0</v>
      </c>
      <c r="H77" s="173">
        <f>SUM(H78:H88)</f>
        <v>0</v>
      </c>
      <c r="I77" s="173">
        <f t="shared" ref="I77:BT77" si="35">SUM(I78:I88)</f>
        <v>0</v>
      </c>
      <c r="J77" s="173">
        <f t="shared" si="35"/>
        <v>0</v>
      </c>
      <c r="K77" s="173">
        <f t="shared" si="35"/>
        <v>0</v>
      </c>
      <c r="L77" s="173">
        <f t="shared" si="35"/>
        <v>0</v>
      </c>
      <c r="M77" s="173">
        <f t="shared" si="35"/>
        <v>0</v>
      </c>
      <c r="N77" s="173">
        <f t="shared" si="35"/>
        <v>0</v>
      </c>
      <c r="O77" s="173">
        <f t="shared" si="35"/>
        <v>0</v>
      </c>
      <c r="P77" s="173">
        <f t="shared" si="35"/>
        <v>0</v>
      </c>
      <c r="Q77" s="173">
        <f t="shared" si="35"/>
        <v>0</v>
      </c>
      <c r="R77" s="173">
        <f t="shared" si="35"/>
        <v>0</v>
      </c>
      <c r="S77" s="173">
        <f t="shared" si="35"/>
        <v>0</v>
      </c>
      <c r="T77" s="173">
        <f t="shared" si="35"/>
        <v>0</v>
      </c>
      <c r="U77" s="173">
        <f t="shared" si="35"/>
        <v>0</v>
      </c>
      <c r="V77" s="173">
        <f t="shared" si="35"/>
        <v>0</v>
      </c>
      <c r="W77" s="173">
        <f t="shared" si="35"/>
        <v>0</v>
      </c>
      <c r="X77" s="173">
        <f t="shared" si="35"/>
        <v>0</v>
      </c>
      <c r="Y77" s="173">
        <f t="shared" si="35"/>
        <v>0</v>
      </c>
      <c r="Z77" s="173">
        <f t="shared" si="35"/>
        <v>0</v>
      </c>
      <c r="AA77" s="173">
        <f t="shared" si="35"/>
        <v>0</v>
      </c>
      <c r="AB77" s="173">
        <f t="shared" si="35"/>
        <v>0</v>
      </c>
      <c r="AC77" s="173">
        <f t="shared" si="35"/>
        <v>0</v>
      </c>
      <c r="AD77" s="173">
        <f t="shared" si="35"/>
        <v>0</v>
      </c>
      <c r="AE77" s="173">
        <f t="shared" si="35"/>
        <v>0</v>
      </c>
      <c r="AF77" s="173">
        <f t="shared" si="35"/>
        <v>0</v>
      </c>
      <c r="AG77" s="173">
        <f t="shared" si="35"/>
        <v>0</v>
      </c>
      <c r="AH77" s="173">
        <f t="shared" si="35"/>
        <v>0</v>
      </c>
      <c r="AI77" s="173">
        <f t="shared" si="35"/>
        <v>0</v>
      </c>
      <c r="AJ77" s="173">
        <f t="shared" si="35"/>
        <v>0</v>
      </c>
      <c r="AK77" s="173">
        <f t="shared" si="35"/>
        <v>0</v>
      </c>
      <c r="AL77" s="173">
        <f t="shared" si="35"/>
        <v>0</v>
      </c>
      <c r="AM77" s="173">
        <f t="shared" si="35"/>
        <v>0</v>
      </c>
      <c r="AN77" s="173">
        <f t="shared" si="35"/>
        <v>0</v>
      </c>
      <c r="AO77" s="173">
        <f t="shared" si="35"/>
        <v>0</v>
      </c>
      <c r="AP77" s="173">
        <f t="shared" si="35"/>
        <v>0</v>
      </c>
      <c r="AQ77" s="173">
        <f t="shared" si="35"/>
        <v>0</v>
      </c>
      <c r="AR77" s="173">
        <f t="shared" si="35"/>
        <v>0</v>
      </c>
      <c r="AS77" s="173">
        <f t="shared" si="35"/>
        <v>0</v>
      </c>
      <c r="AT77" s="173">
        <f t="shared" si="35"/>
        <v>0</v>
      </c>
      <c r="AU77" s="173">
        <f t="shared" si="35"/>
        <v>0</v>
      </c>
      <c r="AV77" s="173">
        <f t="shared" si="35"/>
        <v>0</v>
      </c>
      <c r="AW77" s="173">
        <f t="shared" si="35"/>
        <v>0</v>
      </c>
      <c r="AX77" s="173">
        <f t="shared" si="35"/>
        <v>0</v>
      </c>
      <c r="AY77" s="173">
        <f t="shared" si="35"/>
        <v>0</v>
      </c>
      <c r="AZ77" s="173">
        <f t="shared" si="35"/>
        <v>0</v>
      </c>
      <c r="BA77" s="173">
        <f t="shared" si="35"/>
        <v>0</v>
      </c>
      <c r="BB77" s="173">
        <f t="shared" si="35"/>
        <v>0</v>
      </c>
      <c r="BC77" s="173">
        <f t="shared" si="35"/>
        <v>0</v>
      </c>
      <c r="BD77" s="173">
        <f t="shared" si="35"/>
        <v>0</v>
      </c>
      <c r="BE77" s="173">
        <f t="shared" si="35"/>
        <v>0</v>
      </c>
      <c r="BF77" s="173">
        <f t="shared" si="35"/>
        <v>0</v>
      </c>
      <c r="BG77" s="173">
        <f t="shared" si="35"/>
        <v>0</v>
      </c>
      <c r="BH77" s="173">
        <f t="shared" si="35"/>
        <v>0</v>
      </c>
      <c r="BI77" s="173">
        <f t="shared" si="35"/>
        <v>0</v>
      </c>
      <c r="BJ77" s="173">
        <f t="shared" si="35"/>
        <v>0</v>
      </c>
      <c r="BK77" s="173">
        <f t="shared" si="35"/>
        <v>0</v>
      </c>
      <c r="BL77" s="173">
        <f t="shared" si="35"/>
        <v>0</v>
      </c>
      <c r="BM77" s="173">
        <f t="shared" si="35"/>
        <v>0</v>
      </c>
      <c r="BN77" s="173">
        <f t="shared" si="35"/>
        <v>0</v>
      </c>
      <c r="BO77" s="173">
        <f t="shared" si="35"/>
        <v>0</v>
      </c>
      <c r="BP77" s="173">
        <f t="shared" si="35"/>
        <v>0</v>
      </c>
      <c r="BQ77" s="173">
        <f t="shared" si="35"/>
        <v>0</v>
      </c>
      <c r="BR77" s="173">
        <f t="shared" si="35"/>
        <v>0</v>
      </c>
      <c r="BS77" s="173">
        <f t="shared" si="35"/>
        <v>0</v>
      </c>
      <c r="BT77" s="173">
        <f t="shared" si="35"/>
        <v>0</v>
      </c>
      <c r="BU77" s="173">
        <f t="shared" ref="BU77:DC77" si="36">SUM(BU78:BU88)</f>
        <v>0</v>
      </c>
      <c r="BV77" s="173">
        <f t="shared" si="36"/>
        <v>0</v>
      </c>
      <c r="BW77" s="173">
        <f t="shared" si="36"/>
        <v>0</v>
      </c>
      <c r="BX77" s="173">
        <f t="shared" si="36"/>
        <v>0</v>
      </c>
      <c r="BY77" s="173">
        <f t="shared" si="36"/>
        <v>0</v>
      </c>
      <c r="BZ77" s="173">
        <f t="shared" si="36"/>
        <v>0</v>
      </c>
      <c r="CA77" s="173">
        <f t="shared" si="36"/>
        <v>0</v>
      </c>
      <c r="CB77" s="173">
        <f t="shared" si="36"/>
        <v>0</v>
      </c>
      <c r="CC77" s="173">
        <f t="shared" si="36"/>
        <v>0</v>
      </c>
      <c r="CD77" s="173">
        <f t="shared" si="36"/>
        <v>0</v>
      </c>
      <c r="CE77" s="173">
        <f t="shared" si="36"/>
        <v>0</v>
      </c>
      <c r="CF77" s="173">
        <f t="shared" si="36"/>
        <v>0</v>
      </c>
      <c r="CG77" s="173">
        <f t="shared" si="36"/>
        <v>0</v>
      </c>
      <c r="CH77" s="173">
        <f t="shared" si="36"/>
        <v>0</v>
      </c>
      <c r="CI77" s="173">
        <f t="shared" si="36"/>
        <v>0</v>
      </c>
      <c r="CJ77" s="173">
        <f t="shared" si="36"/>
        <v>0</v>
      </c>
      <c r="CK77" s="173">
        <f t="shared" si="36"/>
        <v>0</v>
      </c>
      <c r="CL77" s="173">
        <f t="shared" si="36"/>
        <v>0</v>
      </c>
      <c r="CM77" s="173">
        <f t="shared" si="36"/>
        <v>0</v>
      </c>
      <c r="CN77" s="173">
        <f t="shared" si="36"/>
        <v>0</v>
      </c>
      <c r="CO77" s="173">
        <f t="shared" si="36"/>
        <v>0</v>
      </c>
      <c r="CP77" s="173">
        <f t="shared" si="36"/>
        <v>0</v>
      </c>
      <c r="CQ77" s="173">
        <f t="shared" si="36"/>
        <v>0</v>
      </c>
      <c r="CR77" s="173">
        <f t="shared" si="36"/>
        <v>0</v>
      </c>
      <c r="CS77" s="173">
        <f t="shared" si="36"/>
        <v>0</v>
      </c>
      <c r="CT77" s="173">
        <f t="shared" si="36"/>
        <v>0</v>
      </c>
      <c r="CU77" s="173">
        <f t="shared" si="36"/>
        <v>0</v>
      </c>
      <c r="CV77" s="173">
        <f t="shared" si="36"/>
        <v>0</v>
      </c>
      <c r="CW77" s="173">
        <f t="shared" si="36"/>
        <v>0</v>
      </c>
      <c r="CX77" s="173">
        <f t="shared" si="36"/>
        <v>0</v>
      </c>
      <c r="CY77" s="173">
        <f t="shared" si="36"/>
        <v>0</v>
      </c>
      <c r="CZ77" s="173">
        <f t="shared" si="36"/>
        <v>0</v>
      </c>
      <c r="DA77" s="173">
        <f t="shared" si="36"/>
        <v>0</v>
      </c>
      <c r="DB77" s="173">
        <f t="shared" si="36"/>
        <v>0</v>
      </c>
      <c r="DC77" s="173">
        <f t="shared" si="36"/>
        <v>0</v>
      </c>
      <c r="DE77" s="24"/>
      <c r="DF77" s="24">
        <f t="shared" si="15"/>
        <v>0</v>
      </c>
    </row>
    <row r="78" spans="1:113" ht="14.4">
      <c r="A78" s="68"/>
      <c r="B78" s="160" t="s">
        <v>355</v>
      </c>
      <c r="C78" s="542" t="s">
        <v>159</v>
      </c>
      <c r="D78" s="181"/>
      <c r="E78" s="176">
        <v>0.21</v>
      </c>
      <c r="F78" s="171">
        <f>H78+NPV(FD,I78:INDEX(I78:DC78,PAL))</f>
        <v>0</v>
      </c>
      <c r="G78" s="171">
        <f>SUMIF($H$5:$DC$5,"&lt;="&amp;PAL,$H78:$DC78)</f>
        <v>0</v>
      </c>
      <c r="H78" s="177">
        <v>0</v>
      </c>
      <c r="I78" s="177">
        <v>0</v>
      </c>
      <c r="J78" s="177">
        <v>0</v>
      </c>
      <c r="K78" s="177">
        <v>0</v>
      </c>
      <c r="L78" s="177">
        <v>0</v>
      </c>
      <c r="M78" s="177">
        <v>0</v>
      </c>
      <c r="N78" s="177">
        <v>0</v>
      </c>
      <c r="O78" s="177">
        <v>0</v>
      </c>
      <c r="P78" s="177">
        <v>0</v>
      </c>
      <c r="Q78" s="177">
        <v>0</v>
      </c>
      <c r="R78" s="177">
        <v>0</v>
      </c>
      <c r="S78" s="177">
        <v>0</v>
      </c>
      <c r="T78" s="177">
        <v>0</v>
      </c>
      <c r="U78" s="177">
        <v>0</v>
      </c>
      <c r="V78" s="177">
        <v>0</v>
      </c>
      <c r="W78" s="177">
        <v>0</v>
      </c>
      <c r="X78" s="177">
        <v>0</v>
      </c>
      <c r="Y78" s="177">
        <v>0</v>
      </c>
      <c r="Z78" s="177">
        <v>0</v>
      </c>
      <c r="AA78" s="177">
        <v>0</v>
      </c>
      <c r="AB78" s="177">
        <v>0</v>
      </c>
      <c r="AC78" s="177">
        <v>0</v>
      </c>
      <c r="AD78" s="177">
        <v>0</v>
      </c>
      <c r="AE78" s="177">
        <v>0</v>
      </c>
      <c r="AF78" s="177">
        <v>0</v>
      </c>
      <c r="AG78" s="177">
        <v>0</v>
      </c>
      <c r="AH78" s="177">
        <v>0</v>
      </c>
      <c r="AI78" s="177">
        <v>0</v>
      </c>
      <c r="AJ78" s="177">
        <v>0</v>
      </c>
      <c r="AK78" s="177">
        <v>0</v>
      </c>
      <c r="AL78" s="177">
        <v>0</v>
      </c>
      <c r="AM78" s="177">
        <v>0</v>
      </c>
      <c r="AN78" s="177">
        <v>0</v>
      </c>
      <c r="AO78" s="177">
        <v>0</v>
      </c>
      <c r="AP78" s="177">
        <v>0</v>
      </c>
      <c r="AQ78" s="177">
        <v>0</v>
      </c>
      <c r="AR78" s="177">
        <v>0</v>
      </c>
      <c r="AS78" s="177">
        <v>0</v>
      </c>
      <c r="AT78" s="177">
        <v>0</v>
      </c>
      <c r="AU78" s="177">
        <v>0</v>
      </c>
      <c r="AV78" s="177">
        <v>0</v>
      </c>
      <c r="AW78" s="177">
        <v>0</v>
      </c>
      <c r="AX78" s="177">
        <v>0</v>
      </c>
      <c r="AY78" s="177">
        <v>0</v>
      </c>
      <c r="AZ78" s="177">
        <v>0</v>
      </c>
      <c r="BA78" s="177">
        <v>0</v>
      </c>
      <c r="BB78" s="177">
        <v>0</v>
      </c>
      <c r="BC78" s="177">
        <v>0</v>
      </c>
      <c r="BD78" s="177">
        <v>0</v>
      </c>
      <c r="BE78" s="177">
        <v>0</v>
      </c>
      <c r="BF78" s="177">
        <v>0</v>
      </c>
      <c r="BG78" s="177">
        <v>0</v>
      </c>
      <c r="BH78" s="177">
        <v>0</v>
      </c>
      <c r="BI78" s="177">
        <v>0</v>
      </c>
      <c r="BJ78" s="177">
        <v>0</v>
      </c>
      <c r="BK78" s="177">
        <v>0</v>
      </c>
      <c r="BL78" s="177">
        <v>0</v>
      </c>
      <c r="BM78" s="177">
        <v>0</v>
      </c>
      <c r="BN78" s="177">
        <v>0</v>
      </c>
      <c r="BO78" s="177">
        <v>0</v>
      </c>
      <c r="BP78" s="177">
        <v>0</v>
      </c>
      <c r="BQ78" s="177">
        <v>0</v>
      </c>
      <c r="BR78" s="177">
        <v>0</v>
      </c>
      <c r="BS78" s="177">
        <v>0</v>
      </c>
      <c r="BT78" s="177">
        <v>0</v>
      </c>
      <c r="BU78" s="177">
        <v>0</v>
      </c>
      <c r="BV78" s="177">
        <v>0</v>
      </c>
      <c r="BW78" s="177">
        <v>0</v>
      </c>
      <c r="BX78" s="177">
        <v>0</v>
      </c>
      <c r="BY78" s="177">
        <v>0</v>
      </c>
      <c r="BZ78" s="177">
        <v>0</v>
      </c>
      <c r="CA78" s="177">
        <v>0</v>
      </c>
      <c r="CB78" s="177">
        <v>0</v>
      </c>
      <c r="CC78" s="177">
        <v>0</v>
      </c>
      <c r="CD78" s="177">
        <v>0</v>
      </c>
      <c r="CE78" s="177">
        <v>0</v>
      </c>
      <c r="CF78" s="177">
        <v>0</v>
      </c>
      <c r="CG78" s="177">
        <v>0</v>
      </c>
      <c r="CH78" s="177">
        <v>0</v>
      </c>
      <c r="CI78" s="177">
        <v>0</v>
      </c>
      <c r="CJ78" s="177">
        <v>0</v>
      </c>
      <c r="CK78" s="177">
        <v>0</v>
      </c>
      <c r="CL78" s="177">
        <v>0</v>
      </c>
      <c r="CM78" s="177">
        <v>0</v>
      </c>
      <c r="CN78" s="177">
        <v>0</v>
      </c>
      <c r="CO78" s="177">
        <v>0</v>
      </c>
      <c r="CP78" s="177">
        <v>0</v>
      </c>
      <c r="CQ78" s="177">
        <v>0</v>
      </c>
      <c r="CR78" s="177">
        <v>0</v>
      </c>
      <c r="CS78" s="177">
        <v>0</v>
      </c>
      <c r="CT78" s="177">
        <v>0</v>
      </c>
      <c r="CU78" s="177">
        <v>0</v>
      </c>
      <c r="CV78" s="177">
        <v>0</v>
      </c>
      <c r="CW78" s="177">
        <v>0</v>
      </c>
      <c r="CX78" s="177">
        <v>0</v>
      </c>
      <c r="CY78" s="177">
        <v>0</v>
      </c>
      <c r="CZ78" s="177">
        <v>0</v>
      </c>
      <c r="DA78" s="177">
        <v>0</v>
      </c>
      <c r="DB78" s="177">
        <v>0</v>
      </c>
      <c r="DC78" s="177">
        <v>0</v>
      </c>
      <c r="DE78" s="24">
        <f>COUNTBLANK(H78:DC78)</f>
        <v>0</v>
      </c>
      <c r="DF78" s="24">
        <f t="shared" si="15"/>
        <v>0</v>
      </c>
      <c r="DG78">
        <f t="shared" ref="DG78:DG89" si="37">IF(ISNUMBER(E78),E78*100,0)</f>
        <v>21</v>
      </c>
      <c r="DH78">
        <v>0</v>
      </c>
    </row>
    <row r="79" spans="1:113" ht="14.4">
      <c r="A79" s="68"/>
      <c r="B79" s="160" t="s">
        <v>356</v>
      </c>
      <c r="C79" s="542" t="s">
        <v>159</v>
      </c>
      <c r="D79" s="181"/>
      <c r="E79" s="176">
        <v>0.21</v>
      </c>
      <c r="F79" s="171">
        <f>H79+NPV(FD,I79:INDEX(I79:DC79,PAL))</f>
        <v>0</v>
      </c>
      <c r="G79" s="171">
        <f>SUMIF($H$5:$DC$5,"&lt;="&amp;PAL,$H79:$DC79)</f>
        <v>0</v>
      </c>
      <c r="H79" s="177">
        <v>0</v>
      </c>
      <c r="I79" s="177">
        <v>0</v>
      </c>
      <c r="J79" s="177">
        <v>0</v>
      </c>
      <c r="K79" s="177">
        <v>0</v>
      </c>
      <c r="L79" s="177">
        <v>0</v>
      </c>
      <c r="M79" s="177">
        <v>0</v>
      </c>
      <c r="N79" s="177">
        <v>0</v>
      </c>
      <c r="O79" s="177">
        <v>0</v>
      </c>
      <c r="P79" s="177">
        <v>0</v>
      </c>
      <c r="Q79" s="177">
        <v>0</v>
      </c>
      <c r="R79" s="177">
        <v>0</v>
      </c>
      <c r="S79" s="177">
        <v>0</v>
      </c>
      <c r="T79" s="177">
        <v>0</v>
      </c>
      <c r="U79" s="177">
        <v>0</v>
      </c>
      <c r="V79" s="177">
        <v>0</v>
      </c>
      <c r="W79" s="177">
        <v>0</v>
      </c>
      <c r="X79" s="177">
        <v>0</v>
      </c>
      <c r="Y79" s="177">
        <v>0</v>
      </c>
      <c r="Z79" s="177">
        <v>0</v>
      </c>
      <c r="AA79" s="177">
        <v>0</v>
      </c>
      <c r="AB79" s="177">
        <v>0</v>
      </c>
      <c r="AC79" s="177">
        <v>0</v>
      </c>
      <c r="AD79" s="177">
        <v>0</v>
      </c>
      <c r="AE79" s="177">
        <v>0</v>
      </c>
      <c r="AF79" s="177">
        <v>0</v>
      </c>
      <c r="AG79" s="177">
        <v>0</v>
      </c>
      <c r="AH79" s="177">
        <v>0</v>
      </c>
      <c r="AI79" s="177">
        <v>0</v>
      </c>
      <c r="AJ79" s="177">
        <v>0</v>
      </c>
      <c r="AK79" s="177">
        <v>0</v>
      </c>
      <c r="AL79" s="177">
        <v>0</v>
      </c>
      <c r="AM79" s="177">
        <v>0</v>
      </c>
      <c r="AN79" s="177">
        <v>0</v>
      </c>
      <c r="AO79" s="177">
        <v>0</v>
      </c>
      <c r="AP79" s="177">
        <v>0</v>
      </c>
      <c r="AQ79" s="177">
        <v>0</v>
      </c>
      <c r="AR79" s="177">
        <v>0</v>
      </c>
      <c r="AS79" s="177">
        <v>0</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7">
        <v>0</v>
      </c>
      <c r="BI79" s="177">
        <v>0</v>
      </c>
      <c r="BJ79" s="177">
        <v>0</v>
      </c>
      <c r="BK79" s="177">
        <v>0</v>
      </c>
      <c r="BL79" s="177">
        <v>0</v>
      </c>
      <c r="BM79" s="177">
        <v>0</v>
      </c>
      <c r="BN79" s="177">
        <v>0</v>
      </c>
      <c r="BO79" s="177">
        <v>0</v>
      </c>
      <c r="BP79" s="177">
        <v>0</v>
      </c>
      <c r="BQ79" s="177">
        <v>0</v>
      </c>
      <c r="BR79" s="177">
        <v>0</v>
      </c>
      <c r="BS79" s="177">
        <v>0</v>
      </c>
      <c r="BT79" s="177">
        <v>0</v>
      </c>
      <c r="BU79" s="177">
        <v>0</v>
      </c>
      <c r="BV79" s="177">
        <v>0</v>
      </c>
      <c r="BW79" s="177">
        <v>0</v>
      </c>
      <c r="BX79" s="177">
        <v>0</v>
      </c>
      <c r="BY79" s="177">
        <v>0</v>
      </c>
      <c r="BZ79" s="177">
        <v>0</v>
      </c>
      <c r="CA79" s="177">
        <v>0</v>
      </c>
      <c r="CB79" s="177">
        <v>0</v>
      </c>
      <c r="CC79" s="177">
        <v>0</v>
      </c>
      <c r="CD79" s="177">
        <v>0</v>
      </c>
      <c r="CE79" s="177">
        <v>0</v>
      </c>
      <c r="CF79" s="177">
        <v>0</v>
      </c>
      <c r="CG79" s="177">
        <v>0</v>
      </c>
      <c r="CH79" s="177">
        <v>0</v>
      </c>
      <c r="CI79" s="177">
        <v>0</v>
      </c>
      <c r="CJ79" s="177">
        <v>0</v>
      </c>
      <c r="CK79" s="177">
        <v>0</v>
      </c>
      <c r="CL79" s="177">
        <v>0</v>
      </c>
      <c r="CM79" s="177">
        <v>0</v>
      </c>
      <c r="CN79" s="177">
        <v>0</v>
      </c>
      <c r="CO79" s="177">
        <v>0</v>
      </c>
      <c r="CP79" s="177">
        <v>0</v>
      </c>
      <c r="CQ79" s="177">
        <v>0</v>
      </c>
      <c r="CR79" s="177">
        <v>0</v>
      </c>
      <c r="CS79" s="177">
        <v>0</v>
      </c>
      <c r="CT79" s="177">
        <v>0</v>
      </c>
      <c r="CU79" s="177">
        <v>0</v>
      </c>
      <c r="CV79" s="177">
        <v>0</v>
      </c>
      <c r="CW79" s="177">
        <v>0</v>
      </c>
      <c r="CX79" s="177">
        <v>0</v>
      </c>
      <c r="CY79" s="177">
        <v>0</v>
      </c>
      <c r="CZ79" s="177">
        <v>0</v>
      </c>
      <c r="DA79" s="177">
        <v>0</v>
      </c>
      <c r="DB79" s="177">
        <v>0</v>
      </c>
      <c r="DC79" s="177">
        <v>0</v>
      </c>
      <c r="DE79" s="24">
        <f t="shared" ref="DE79:DE89" si="38">COUNTBLANK(H79:DC79)</f>
        <v>0</v>
      </c>
      <c r="DF79" s="24">
        <f t="shared" si="15"/>
        <v>0</v>
      </c>
      <c r="DG79">
        <f t="shared" si="37"/>
        <v>21</v>
      </c>
      <c r="DH79">
        <v>0</v>
      </c>
    </row>
    <row r="80" spans="1:113" ht="14.4">
      <c r="A80" s="68"/>
      <c r="B80" s="160" t="s">
        <v>357</v>
      </c>
      <c r="C80" s="542" t="s">
        <v>159</v>
      </c>
      <c r="D80" s="181"/>
      <c r="E80" s="176">
        <v>0.21</v>
      </c>
      <c r="F80" s="171">
        <f>H80+NPV(FD,I80:INDEX(I80:DC80,PAL))</f>
        <v>0</v>
      </c>
      <c r="G80" s="171">
        <f>SUMIF($H$5:$DC$5,"&lt;="&amp;PAL,$H80:$DC80)</f>
        <v>0</v>
      </c>
      <c r="H80" s="177">
        <v>0</v>
      </c>
      <c r="I80" s="177">
        <v>0</v>
      </c>
      <c r="J80" s="177">
        <v>0</v>
      </c>
      <c r="K80" s="177">
        <v>0</v>
      </c>
      <c r="L80" s="177">
        <v>0</v>
      </c>
      <c r="M80" s="177">
        <v>0</v>
      </c>
      <c r="N80" s="177">
        <v>0</v>
      </c>
      <c r="O80" s="177">
        <v>0</v>
      </c>
      <c r="P80" s="177">
        <v>0</v>
      </c>
      <c r="Q80" s="177">
        <v>0</v>
      </c>
      <c r="R80" s="177">
        <v>0</v>
      </c>
      <c r="S80" s="177">
        <v>0</v>
      </c>
      <c r="T80" s="177">
        <v>0</v>
      </c>
      <c r="U80" s="177">
        <v>0</v>
      </c>
      <c r="V80" s="177">
        <v>0</v>
      </c>
      <c r="W80" s="177">
        <v>0</v>
      </c>
      <c r="X80" s="177">
        <v>0</v>
      </c>
      <c r="Y80" s="177">
        <v>0</v>
      </c>
      <c r="Z80" s="177">
        <v>0</v>
      </c>
      <c r="AA80" s="177">
        <v>0</v>
      </c>
      <c r="AB80" s="177">
        <v>0</v>
      </c>
      <c r="AC80" s="177">
        <v>0</v>
      </c>
      <c r="AD80" s="177">
        <v>0</v>
      </c>
      <c r="AE80" s="177">
        <v>0</v>
      </c>
      <c r="AF80" s="177">
        <v>0</v>
      </c>
      <c r="AG80" s="177">
        <v>0</v>
      </c>
      <c r="AH80" s="177">
        <v>0</v>
      </c>
      <c r="AI80" s="177">
        <v>0</v>
      </c>
      <c r="AJ80" s="177">
        <v>0</v>
      </c>
      <c r="AK80" s="177">
        <v>0</v>
      </c>
      <c r="AL80" s="177">
        <v>0</v>
      </c>
      <c r="AM80" s="177">
        <v>0</v>
      </c>
      <c r="AN80" s="177">
        <v>0</v>
      </c>
      <c r="AO80" s="177">
        <v>0</v>
      </c>
      <c r="AP80" s="177">
        <v>0</v>
      </c>
      <c r="AQ80" s="177">
        <v>0</v>
      </c>
      <c r="AR80" s="177">
        <v>0</v>
      </c>
      <c r="AS80" s="177">
        <v>0</v>
      </c>
      <c r="AT80" s="177">
        <v>0</v>
      </c>
      <c r="AU80" s="177">
        <v>0</v>
      </c>
      <c r="AV80" s="177">
        <v>0</v>
      </c>
      <c r="AW80" s="177">
        <v>0</v>
      </c>
      <c r="AX80" s="177">
        <v>0</v>
      </c>
      <c r="AY80" s="177">
        <v>0</v>
      </c>
      <c r="AZ80" s="177">
        <v>0</v>
      </c>
      <c r="BA80" s="177">
        <v>0</v>
      </c>
      <c r="BB80" s="177">
        <v>0</v>
      </c>
      <c r="BC80" s="177">
        <v>0</v>
      </c>
      <c r="BD80" s="177">
        <v>0</v>
      </c>
      <c r="BE80" s="177">
        <v>0</v>
      </c>
      <c r="BF80" s="177">
        <v>0</v>
      </c>
      <c r="BG80" s="177">
        <v>0</v>
      </c>
      <c r="BH80" s="177">
        <v>0</v>
      </c>
      <c r="BI80" s="177">
        <v>0</v>
      </c>
      <c r="BJ80" s="177">
        <v>0</v>
      </c>
      <c r="BK80" s="177">
        <v>0</v>
      </c>
      <c r="BL80" s="177">
        <v>0</v>
      </c>
      <c r="BM80" s="177">
        <v>0</v>
      </c>
      <c r="BN80" s="177">
        <v>0</v>
      </c>
      <c r="BO80" s="177">
        <v>0</v>
      </c>
      <c r="BP80" s="177">
        <v>0</v>
      </c>
      <c r="BQ80" s="177">
        <v>0</v>
      </c>
      <c r="BR80" s="177">
        <v>0</v>
      </c>
      <c r="BS80" s="177">
        <v>0</v>
      </c>
      <c r="BT80" s="177">
        <v>0</v>
      </c>
      <c r="BU80" s="177">
        <v>0</v>
      </c>
      <c r="BV80" s="177">
        <v>0</v>
      </c>
      <c r="BW80" s="177">
        <v>0</v>
      </c>
      <c r="BX80" s="177">
        <v>0</v>
      </c>
      <c r="BY80" s="177">
        <v>0</v>
      </c>
      <c r="BZ80" s="177">
        <v>0</v>
      </c>
      <c r="CA80" s="177">
        <v>0</v>
      </c>
      <c r="CB80" s="177">
        <v>0</v>
      </c>
      <c r="CC80" s="177">
        <v>0</v>
      </c>
      <c r="CD80" s="177">
        <v>0</v>
      </c>
      <c r="CE80" s="177">
        <v>0</v>
      </c>
      <c r="CF80" s="177">
        <v>0</v>
      </c>
      <c r="CG80" s="177">
        <v>0</v>
      </c>
      <c r="CH80" s="177">
        <v>0</v>
      </c>
      <c r="CI80" s="177">
        <v>0</v>
      </c>
      <c r="CJ80" s="177">
        <v>0</v>
      </c>
      <c r="CK80" s="177">
        <v>0</v>
      </c>
      <c r="CL80" s="177">
        <v>0</v>
      </c>
      <c r="CM80" s="177">
        <v>0</v>
      </c>
      <c r="CN80" s="177">
        <v>0</v>
      </c>
      <c r="CO80" s="177">
        <v>0</v>
      </c>
      <c r="CP80" s="177">
        <v>0</v>
      </c>
      <c r="CQ80" s="177">
        <v>0</v>
      </c>
      <c r="CR80" s="177">
        <v>0</v>
      </c>
      <c r="CS80" s="177">
        <v>0</v>
      </c>
      <c r="CT80" s="177">
        <v>0</v>
      </c>
      <c r="CU80" s="177">
        <v>0</v>
      </c>
      <c r="CV80" s="177">
        <v>0</v>
      </c>
      <c r="CW80" s="177">
        <v>0</v>
      </c>
      <c r="CX80" s="177">
        <v>0</v>
      </c>
      <c r="CY80" s="177">
        <v>0</v>
      </c>
      <c r="CZ80" s="177">
        <v>0</v>
      </c>
      <c r="DA80" s="177">
        <v>0</v>
      </c>
      <c r="DB80" s="177">
        <v>0</v>
      </c>
      <c r="DC80" s="177">
        <v>0</v>
      </c>
      <c r="DE80" s="24">
        <f t="shared" si="38"/>
        <v>0</v>
      </c>
      <c r="DF80" s="24">
        <f t="shared" si="15"/>
        <v>0</v>
      </c>
      <c r="DG80">
        <f t="shared" si="37"/>
        <v>21</v>
      </c>
      <c r="DH80">
        <v>0</v>
      </c>
    </row>
    <row r="81" spans="1:113" ht="14.4">
      <c r="A81" s="68"/>
      <c r="B81" s="160" t="s">
        <v>358</v>
      </c>
      <c r="C81" s="542" t="s">
        <v>159</v>
      </c>
      <c r="D81" s="181"/>
      <c r="E81" s="176">
        <v>0.21</v>
      </c>
      <c r="F81" s="171">
        <f>H81+NPV(FD,I81:INDEX(I81:DC81,PAL))</f>
        <v>0</v>
      </c>
      <c r="G81" s="171">
        <f>SUMIF($H$5:$DC$5,"&lt;="&amp;PAL,$H81:$DC81)</f>
        <v>0</v>
      </c>
      <c r="H81" s="177">
        <v>0</v>
      </c>
      <c r="I81" s="177">
        <v>0</v>
      </c>
      <c r="J81" s="177">
        <v>0</v>
      </c>
      <c r="K81" s="177">
        <v>0</v>
      </c>
      <c r="L81" s="177">
        <v>0</v>
      </c>
      <c r="M81" s="177">
        <v>0</v>
      </c>
      <c r="N81" s="177">
        <v>0</v>
      </c>
      <c r="O81" s="177">
        <v>0</v>
      </c>
      <c r="P81" s="177">
        <v>0</v>
      </c>
      <c r="Q81" s="177">
        <v>0</v>
      </c>
      <c r="R81" s="177">
        <v>0</v>
      </c>
      <c r="S81" s="177">
        <v>0</v>
      </c>
      <c r="T81" s="177">
        <v>0</v>
      </c>
      <c r="U81" s="177">
        <v>0</v>
      </c>
      <c r="V81" s="177">
        <v>0</v>
      </c>
      <c r="W81" s="177">
        <v>0</v>
      </c>
      <c r="X81" s="177">
        <v>0</v>
      </c>
      <c r="Y81" s="177">
        <v>0</v>
      </c>
      <c r="Z81" s="177">
        <v>0</v>
      </c>
      <c r="AA81" s="177">
        <v>0</v>
      </c>
      <c r="AB81" s="177">
        <v>0</v>
      </c>
      <c r="AC81" s="177">
        <v>0</v>
      </c>
      <c r="AD81" s="177">
        <v>0</v>
      </c>
      <c r="AE81" s="177">
        <v>0</v>
      </c>
      <c r="AF81" s="177">
        <v>0</v>
      </c>
      <c r="AG81" s="177">
        <v>0</v>
      </c>
      <c r="AH81" s="177">
        <v>0</v>
      </c>
      <c r="AI81" s="177">
        <v>0</v>
      </c>
      <c r="AJ81" s="177">
        <v>0</v>
      </c>
      <c r="AK81" s="177">
        <v>0</v>
      </c>
      <c r="AL81" s="177">
        <v>0</v>
      </c>
      <c r="AM81" s="177">
        <v>0</v>
      </c>
      <c r="AN81" s="177">
        <v>0</v>
      </c>
      <c r="AO81" s="177">
        <v>0</v>
      </c>
      <c r="AP81" s="177">
        <v>0</v>
      </c>
      <c r="AQ81" s="177">
        <v>0</v>
      </c>
      <c r="AR81" s="177">
        <v>0</v>
      </c>
      <c r="AS81" s="177">
        <v>0</v>
      </c>
      <c r="AT81" s="177">
        <v>0</v>
      </c>
      <c r="AU81" s="177">
        <v>0</v>
      </c>
      <c r="AV81" s="177">
        <v>0</v>
      </c>
      <c r="AW81" s="177">
        <v>0</v>
      </c>
      <c r="AX81" s="177">
        <v>0</v>
      </c>
      <c r="AY81" s="177">
        <v>0</v>
      </c>
      <c r="AZ81" s="177">
        <v>0</v>
      </c>
      <c r="BA81" s="177">
        <v>0</v>
      </c>
      <c r="BB81" s="177">
        <v>0</v>
      </c>
      <c r="BC81" s="177">
        <v>0</v>
      </c>
      <c r="BD81" s="177">
        <v>0</v>
      </c>
      <c r="BE81" s="177">
        <v>0</v>
      </c>
      <c r="BF81" s="177">
        <v>0</v>
      </c>
      <c r="BG81" s="177">
        <v>0</v>
      </c>
      <c r="BH81" s="177">
        <v>0</v>
      </c>
      <c r="BI81" s="177">
        <v>0</v>
      </c>
      <c r="BJ81" s="177">
        <v>0</v>
      </c>
      <c r="BK81" s="177">
        <v>0</v>
      </c>
      <c r="BL81" s="177">
        <v>0</v>
      </c>
      <c r="BM81" s="177">
        <v>0</v>
      </c>
      <c r="BN81" s="177">
        <v>0</v>
      </c>
      <c r="BO81" s="177">
        <v>0</v>
      </c>
      <c r="BP81" s="177">
        <v>0</v>
      </c>
      <c r="BQ81" s="177">
        <v>0</v>
      </c>
      <c r="BR81" s="177">
        <v>0</v>
      </c>
      <c r="BS81" s="177">
        <v>0</v>
      </c>
      <c r="BT81" s="177">
        <v>0</v>
      </c>
      <c r="BU81" s="177">
        <v>0</v>
      </c>
      <c r="BV81" s="177">
        <v>0</v>
      </c>
      <c r="BW81" s="177">
        <v>0</v>
      </c>
      <c r="BX81" s="177">
        <v>0</v>
      </c>
      <c r="BY81" s="177">
        <v>0</v>
      </c>
      <c r="BZ81" s="177">
        <v>0</v>
      </c>
      <c r="CA81" s="177">
        <v>0</v>
      </c>
      <c r="CB81" s="177">
        <v>0</v>
      </c>
      <c r="CC81" s="177">
        <v>0</v>
      </c>
      <c r="CD81" s="177">
        <v>0</v>
      </c>
      <c r="CE81" s="177">
        <v>0</v>
      </c>
      <c r="CF81" s="177">
        <v>0</v>
      </c>
      <c r="CG81" s="177">
        <v>0</v>
      </c>
      <c r="CH81" s="177">
        <v>0</v>
      </c>
      <c r="CI81" s="177">
        <v>0</v>
      </c>
      <c r="CJ81" s="177">
        <v>0</v>
      </c>
      <c r="CK81" s="177">
        <v>0</v>
      </c>
      <c r="CL81" s="177">
        <v>0</v>
      </c>
      <c r="CM81" s="177">
        <v>0</v>
      </c>
      <c r="CN81" s="177">
        <v>0</v>
      </c>
      <c r="CO81" s="177">
        <v>0</v>
      </c>
      <c r="CP81" s="177">
        <v>0</v>
      </c>
      <c r="CQ81" s="177">
        <v>0</v>
      </c>
      <c r="CR81" s="177">
        <v>0</v>
      </c>
      <c r="CS81" s="177">
        <v>0</v>
      </c>
      <c r="CT81" s="177">
        <v>0</v>
      </c>
      <c r="CU81" s="177">
        <v>0</v>
      </c>
      <c r="CV81" s="177">
        <v>0</v>
      </c>
      <c r="CW81" s="177">
        <v>0</v>
      </c>
      <c r="CX81" s="177">
        <v>0</v>
      </c>
      <c r="CY81" s="177">
        <v>0</v>
      </c>
      <c r="CZ81" s="177">
        <v>0</v>
      </c>
      <c r="DA81" s="177">
        <v>0</v>
      </c>
      <c r="DB81" s="177">
        <v>0</v>
      </c>
      <c r="DC81" s="177">
        <v>0</v>
      </c>
      <c r="DE81" s="24">
        <f t="shared" si="38"/>
        <v>0</v>
      </c>
      <c r="DF81" s="24">
        <f t="shared" si="15"/>
        <v>0</v>
      </c>
      <c r="DG81">
        <f t="shared" si="37"/>
        <v>21</v>
      </c>
      <c r="DH81">
        <v>0</v>
      </c>
    </row>
    <row r="82" spans="1:113" ht="14.4">
      <c r="A82" s="68"/>
      <c r="B82" s="160" t="s">
        <v>359</v>
      </c>
      <c r="C82" s="542" t="s">
        <v>159</v>
      </c>
      <c r="D82" s="181"/>
      <c r="E82" s="176">
        <v>0.21</v>
      </c>
      <c r="F82" s="171">
        <f>H82+NPV(FD,I82:INDEX(I82:DC82,PAL))</f>
        <v>0</v>
      </c>
      <c r="G82" s="171">
        <f>SUMIF($H$5:$DC$5,"&lt;="&amp;PAL,$H82:$DC82)</f>
        <v>0</v>
      </c>
      <c r="H82" s="177">
        <v>0</v>
      </c>
      <c r="I82" s="177">
        <v>0</v>
      </c>
      <c r="J82" s="177">
        <v>0</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c r="AK82" s="177">
        <v>0</v>
      </c>
      <c r="AL82" s="177">
        <v>0</v>
      </c>
      <c r="AM82" s="177">
        <v>0</v>
      </c>
      <c r="AN82" s="177">
        <v>0</v>
      </c>
      <c r="AO82" s="177">
        <v>0</v>
      </c>
      <c r="AP82" s="177">
        <v>0</v>
      </c>
      <c r="AQ82" s="177">
        <v>0</v>
      </c>
      <c r="AR82" s="177">
        <v>0</v>
      </c>
      <c r="AS82" s="177">
        <v>0</v>
      </c>
      <c r="AT82" s="177">
        <v>0</v>
      </c>
      <c r="AU82" s="177">
        <v>0</v>
      </c>
      <c r="AV82" s="177">
        <v>0</v>
      </c>
      <c r="AW82" s="177">
        <v>0</v>
      </c>
      <c r="AX82" s="177">
        <v>0</v>
      </c>
      <c r="AY82" s="177">
        <v>0</v>
      </c>
      <c r="AZ82" s="177">
        <v>0</v>
      </c>
      <c r="BA82" s="177">
        <v>0</v>
      </c>
      <c r="BB82" s="177">
        <v>0</v>
      </c>
      <c r="BC82" s="177">
        <v>0</v>
      </c>
      <c r="BD82" s="177">
        <v>0</v>
      </c>
      <c r="BE82" s="177">
        <v>0</v>
      </c>
      <c r="BF82" s="177">
        <v>0</v>
      </c>
      <c r="BG82" s="177">
        <v>0</v>
      </c>
      <c r="BH82" s="177">
        <v>0</v>
      </c>
      <c r="BI82" s="177">
        <v>0</v>
      </c>
      <c r="BJ82" s="177">
        <v>0</v>
      </c>
      <c r="BK82" s="177">
        <v>0</v>
      </c>
      <c r="BL82" s="177">
        <v>0</v>
      </c>
      <c r="BM82" s="177">
        <v>0</v>
      </c>
      <c r="BN82" s="177">
        <v>0</v>
      </c>
      <c r="BO82" s="177">
        <v>0</v>
      </c>
      <c r="BP82" s="177">
        <v>0</v>
      </c>
      <c r="BQ82" s="177">
        <v>0</v>
      </c>
      <c r="BR82" s="177">
        <v>0</v>
      </c>
      <c r="BS82" s="177">
        <v>0</v>
      </c>
      <c r="BT82" s="177">
        <v>0</v>
      </c>
      <c r="BU82" s="177">
        <v>0</v>
      </c>
      <c r="BV82" s="177">
        <v>0</v>
      </c>
      <c r="BW82" s="177">
        <v>0</v>
      </c>
      <c r="BX82" s="177">
        <v>0</v>
      </c>
      <c r="BY82" s="177">
        <v>0</v>
      </c>
      <c r="BZ82" s="177">
        <v>0</v>
      </c>
      <c r="CA82" s="177">
        <v>0</v>
      </c>
      <c r="CB82" s="177">
        <v>0</v>
      </c>
      <c r="CC82" s="177">
        <v>0</v>
      </c>
      <c r="CD82" s="177">
        <v>0</v>
      </c>
      <c r="CE82" s="177">
        <v>0</v>
      </c>
      <c r="CF82" s="177">
        <v>0</v>
      </c>
      <c r="CG82" s="177">
        <v>0</v>
      </c>
      <c r="CH82" s="177">
        <v>0</v>
      </c>
      <c r="CI82" s="177">
        <v>0</v>
      </c>
      <c r="CJ82" s="177">
        <v>0</v>
      </c>
      <c r="CK82" s="177">
        <v>0</v>
      </c>
      <c r="CL82" s="177">
        <v>0</v>
      </c>
      <c r="CM82" s="177">
        <v>0</v>
      </c>
      <c r="CN82" s="177">
        <v>0</v>
      </c>
      <c r="CO82" s="177">
        <v>0</v>
      </c>
      <c r="CP82" s="177">
        <v>0</v>
      </c>
      <c r="CQ82" s="177">
        <v>0</v>
      </c>
      <c r="CR82" s="177">
        <v>0</v>
      </c>
      <c r="CS82" s="177">
        <v>0</v>
      </c>
      <c r="CT82" s="177">
        <v>0</v>
      </c>
      <c r="CU82" s="177">
        <v>0</v>
      </c>
      <c r="CV82" s="177">
        <v>0</v>
      </c>
      <c r="CW82" s="177">
        <v>0</v>
      </c>
      <c r="CX82" s="177">
        <v>0</v>
      </c>
      <c r="CY82" s="177">
        <v>0</v>
      </c>
      <c r="CZ82" s="177">
        <v>0</v>
      </c>
      <c r="DA82" s="177">
        <v>0</v>
      </c>
      <c r="DB82" s="177">
        <v>0</v>
      </c>
      <c r="DC82" s="177">
        <v>0</v>
      </c>
      <c r="DE82" s="24">
        <f t="shared" si="38"/>
        <v>0</v>
      </c>
      <c r="DF82" s="24">
        <f t="shared" si="15"/>
        <v>0</v>
      </c>
      <c r="DG82">
        <f t="shared" si="37"/>
        <v>21</v>
      </c>
      <c r="DH82">
        <v>0</v>
      </c>
    </row>
    <row r="83" spans="1:113" ht="14.4">
      <c r="A83" s="68"/>
      <c r="B83" s="160" t="s">
        <v>360</v>
      </c>
      <c r="C83" s="542" t="s">
        <v>159</v>
      </c>
      <c r="D83" s="181"/>
      <c r="E83" s="176">
        <v>0.21</v>
      </c>
      <c r="F83" s="171">
        <f>H83+NPV(FD,I83:INDEX(I83:DC83,PAL))</f>
        <v>0</v>
      </c>
      <c r="G83" s="171">
        <f>SUMIF($H$5:$DC$5,"&lt;="&amp;PAL,$H83:$DC83)</f>
        <v>0</v>
      </c>
      <c r="H83" s="177">
        <v>0</v>
      </c>
      <c r="I83" s="177">
        <v>0</v>
      </c>
      <c r="J83" s="177">
        <v>0</v>
      </c>
      <c r="K83" s="177">
        <v>0</v>
      </c>
      <c r="L83" s="177">
        <v>0</v>
      </c>
      <c r="M83" s="177">
        <v>0</v>
      </c>
      <c r="N83" s="177">
        <v>0</v>
      </c>
      <c r="O83" s="177">
        <v>0</v>
      </c>
      <c r="P83" s="177">
        <v>0</v>
      </c>
      <c r="Q83" s="177">
        <v>0</v>
      </c>
      <c r="R83" s="177">
        <v>0</v>
      </c>
      <c r="S83" s="177">
        <v>0</v>
      </c>
      <c r="T83" s="177">
        <v>0</v>
      </c>
      <c r="U83" s="177">
        <v>0</v>
      </c>
      <c r="V83" s="177">
        <v>0</v>
      </c>
      <c r="W83" s="177">
        <v>0</v>
      </c>
      <c r="X83" s="177">
        <v>0</v>
      </c>
      <c r="Y83" s="177">
        <v>0</v>
      </c>
      <c r="Z83" s="177">
        <v>0</v>
      </c>
      <c r="AA83" s="177">
        <v>0</v>
      </c>
      <c r="AB83" s="177">
        <v>0</v>
      </c>
      <c r="AC83" s="177">
        <v>0</v>
      </c>
      <c r="AD83" s="177">
        <v>0</v>
      </c>
      <c r="AE83" s="177">
        <v>0</v>
      </c>
      <c r="AF83" s="177">
        <v>0</v>
      </c>
      <c r="AG83" s="177">
        <v>0</v>
      </c>
      <c r="AH83" s="177">
        <v>0</v>
      </c>
      <c r="AI83" s="177">
        <v>0</v>
      </c>
      <c r="AJ83" s="177">
        <v>0</v>
      </c>
      <c r="AK83" s="177">
        <v>0</v>
      </c>
      <c r="AL83" s="177">
        <v>0</v>
      </c>
      <c r="AM83" s="177">
        <v>0</v>
      </c>
      <c r="AN83" s="177">
        <v>0</v>
      </c>
      <c r="AO83" s="177">
        <v>0</v>
      </c>
      <c r="AP83" s="177">
        <v>0</v>
      </c>
      <c r="AQ83" s="177">
        <v>0</v>
      </c>
      <c r="AR83" s="177">
        <v>0</v>
      </c>
      <c r="AS83" s="177">
        <v>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7">
        <v>0</v>
      </c>
      <c r="BI83" s="177">
        <v>0</v>
      </c>
      <c r="BJ83" s="177">
        <v>0</v>
      </c>
      <c r="BK83" s="177">
        <v>0</v>
      </c>
      <c r="BL83" s="177">
        <v>0</v>
      </c>
      <c r="BM83" s="177">
        <v>0</v>
      </c>
      <c r="BN83" s="177">
        <v>0</v>
      </c>
      <c r="BO83" s="177">
        <v>0</v>
      </c>
      <c r="BP83" s="177">
        <v>0</v>
      </c>
      <c r="BQ83" s="177">
        <v>0</v>
      </c>
      <c r="BR83" s="177">
        <v>0</v>
      </c>
      <c r="BS83" s="177">
        <v>0</v>
      </c>
      <c r="BT83" s="177">
        <v>0</v>
      </c>
      <c r="BU83" s="177">
        <v>0</v>
      </c>
      <c r="BV83" s="177">
        <v>0</v>
      </c>
      <c r="BW83" s="177">
        <v>0</v>
      </c>
      <c r="BX83" s="177">
        <v>0</v>
      </c>
      <c r="BY83" s="177">
        <v>0</v>
      </c>
      <c r="BZ83" s="177">
        <v>0</v>
      </c>
      <c r="CA83" s="177">
        <v>0</v>
      </c>
      <c r="CB83" s="177">
        <v>0</v>
      </c>
      <c r="CC83" s="177">
        <v>0</v>
      </c>
      <c r="CD83" s="177">
        <v>0</v>
      </c>
      <c r="CE83" s="177">
        <v>0</v>
      </c>
      <c r="CF83" s="177">
        <v>0</v>
      </c>
      <c r="CG83" s="177">
        <v>0</v>
      </c>
      <c r="CH83" s="177">
        <v>0</v>
      </c>
      <c r="CI83" s="177">
        <v>0</v>
      </c>
      <c r="CJ83" s="177">
        <v>0</v>
      </c>
      <c r="CK83" s="177">
        <v>0</v>
      </c>
      <c r="CL83" s="177">
        <v>0</v>
      </c>
      <c r="CM83" s="177">
        <v>0</v>
      </c>
      <c r="CN83" s="177">
        <v>0</v>
      </c>
      <c r="CO83" s="177">
        <v>0</v>
      </c>
      <c r="CP83" s="177">
        <v>0</v>
      </c>
      <c r="CQ83" s="177">
        <v>0</v>
      </c>
      <c r="CR83" s="177">
        <v>0</v>
      </c>
      <c r="CS83" s="177">
        <v>0</v>
      </c>
      <c r="CT83" s="177">
        <v>0</v>
      </c>
      <c r="CU83" s="177">
        <v>0</v>
      </c>
      <c r="CV83" s="177">
        <v>0</v>
      </c>
      <c r="CW83" s="177">
        <v>0</v>
      </c>
      <c r="CX83" s="177">
        <v>0</v>
      </c>
      <c r="CY83" s="177">
        <v>0</v>
      </c>
      <c r="CZ83" s="177">
        <v>0</v>
      </c>
      <c r="DA83" s="177">
        <v>0</v>
      </c>
      <c r="DB83" s="177">
        <v>0</v>
      </c>
      <c r="DC83" s="177">
        <v>0</v>
      </c>
      <c r="DE83" s="24">
        <f t="shared" si="38"/>
        <v>0</v>
      </c>
      <c r="DF83" s="24">
        <f t="shared" si="15"/>
        <v>0</v>
      </c>
      <c r="DG83">
        <f t="shared" si="37"/>
        <v>21</v>
      </c>
      <c r="DH83">
        <v>0</v>
      </c>
    </row>
    <row r="84" spans="1:113" ht="14.4">
      <c r="A84" s="68"/>
      <c r="B84" s="160" t="s">
        <v>361</v>
      </c>
      <c r="C84" s="542" t="s">
        <v>159</v>
      </c>
      <c r="D84" s="181"/>
      <c r="E84" s="176">
        <v>0.21</v>
      </c>
      <c r="F84" s="171">
        <f>H84+NPV(FD,I84:INDEX(I84:DC84,PAL))</f>
        <v>0</v>
      </c>
      <c r="G84" s="171">
        <f>SUMIF($H$5:$DC$5,"&lt;="&amp;PAL,$H84:$DC84)</f>
        <v>0</v>
      </c>
      <c r="H84" s="177">
        <v>0</v>
      </c>
      <c r="I84" s="177">
        <v>0</v>
      </c>
      <c r="J84" s="177">
        <v>0</v>
      </c>
      <c r="K84" s="177">
        <v>0</v>
      </c>
      <c r="L84" s="177">
        <v>0</v>
      </c>
      <c r="M84" s="177">
        <v>0</v>
      </c>
      <c r="N84" s="177">
        <v>0</v>
      </c>
      <c r="O84" s="177">
        <v>0</v>
      </c>
      <c r="P84" s="177">
        <v>0</v>
      </c>
      <c r="Q84" s="177">
        <v>0</v>
      </c>
      <c r="R84" s="177">
        <v>0</v>
      </c>
      <c r="S84" s="177">
        <v>0</v>
      </c>
      <c r="T84" s="177">
        <v>0</v>
      </c>
      <c r="U84" s="177">
        <v>0</v>
      </c>
      <c r="V84" s="177">
        <v>0</v>
      </c>
      <c r="W84" s="177">
        <v>0</v>
      </c>
      <c r="X84" s="177">
        <v>0</v>
      </c>
      <c r="Y84" s="177">
        <v>0</v>
      </c>
      <c r="Z84" s="177">
        <v>0</v>
      </c>
      <c r="AA84" s="177">
        <v>0</v>
      </c>
      <c r="AB84" s="177">
        <v>0</v>
      </c>
      <c r="AC84" s="177">
        <v>0</v>
      </c>
      <c r="AD84" s="177">
        <v>0</v>
      </c>
      <c r="AE84" s="177">
        <v>0</v>
      </c>
      <c r="AF84" s="177">
        <v>0</v>
      </c>
      <c r="AG84" s="177">
        <v>0</v>
      </c>
      <c r="AH84" s="177">
        <v>0</v>
      </c>
      <c r="AI84" s="177">
        <v>0</v>
      </c>
      <c r="AJ84" s="177">
        <v>0</v>
      </c>
      <c r="AK84" s="177">
        <v>0</v>
      </c>
      <c r="AL84" s="177">
        <v>0</v>
      </c>
      <c r="AM84" s="177">
        <v>0</v>
      </c>
      <c r="AN84" s="177">
        <v>0</v>
      </c>
      <c r="AO84" s="177">
        <v>0</v>
      </c>
      <c r="AP84" s="177">
        <v>0</v>
      </c>
      <c r="AQ84" s="177">
        <v>0</v>
      </c>
      <c r="AR84" s="177">
        <v>0</v>
      </c>
      <c r="AS84" s="177">
        <v>0</v>
      </c>
      <c r="AT84" s="177">
        <v>0</v>
      </c>
      <c r="AU84" s="177">
        <v>0</v>
      </c>
      <c r="AV84" s="177">
        <v>0</v>
      </c>
      <c r="AW84" s="177">
        <v>0</v>
      </c>
      <c r="AX84" s="177">
        <v>0</v>
      </c>
      <c r="AY84" s="177">
        <v>0</v>
      </c>
      <c r="AZ84" s="177">
        <v>0</v>
      </c>
      <c r="BA84" s="177">
        <v>0</v>
      </c>
      <c r="BB84" s="177">
        <v>0</v>
      </c>
      <c r="BC84" s="177">
        <v>0</v>
      </c>
      <c r="BD84" s="177">
        <v>0</v>
      </c>
      <c r="BE84" s="177">
        <v>0</v>
      </c>
      <c r="BF84" s="177">
        <v>0</v>
      </c>
      <c r="BG84" s="177">
        <v>0</v>
      </c>
      <c r="BH84" s="177">
        <v>0</v>
      </c>
      <c r="BI84" s="177">
        <v>0</v>
      </c>
      <c r="BJ84" s="177">
        <v>0</v>
      </c>
      <c r="BK84" s="177">
        <v>0</v>
      </c>
      <c r="BL84" s="177">
        <v>0</v>
      </c>
      <c r="BM84" s="177">
        <v>0</v>
      </c>
      <c r="BN84" s="177">
        <v>0</v>
      </c>
      <c r="BO84" s="177">
        <v>0</v>
      </c>
      <c r="BP84" s="177">
        <v>0</v>
      </c>
      <c r="BQ84" s="177">
        <v>0</v>
      </c>
      <c r="BR84" s="177">
        <v>0</v>
      </c>
      <c r="BS84" s="177">
        <v>0</v>
      </c>
      <c r="BT84" s="177">
        <v>0</v>
      </c>
      <c r="BU84" s="177">
        <v>0</v>
      </c>
      <c r="BV84" s="177">
        <v>0</v>
      </c>
      <c r="BW84" s="177">
        <v>0</v>
      </c>
      <c r="BX84" s="177">
        <v>0</v>
      </c>
      <c r="BY84" s="177">
        <v>0</v>
      </c>
      <c r="BZ84" s="177">
        <v>0</v>
      </c>
      <c r="CA84" s="177">
        <v>0</v>
      </c>
      <c r="CB84" s="177">
        <v>0</v>
      </c>
      <c r="CC84" s="177">
        <v>0</v>
      </c>
      <c r="CD84" s="177">
        <v>0</v>
      </c>
      <c r="CE84" s="177">
        <v>0</v>
      </c>
      <c r="CF84" s="177">
        <v>0</v>
      </c>
      <c r="CG84" s="177">
        <v>0</v>
      </c>
      <c r="CH84" s="177">
        <v>0</v>
      </c>
      <c r="CI84" s="177">
        <v>0</v>
      </c>
      <c r="CJ84" s="177">
        <v>0</v>
      </c>
      <c r="CK84" s="177">
        <v>0</v>
      </c>
      <c r="CL84" s="177">
        <v>0</v>
      </c>
      <c r="CM84" s="177">
        <v>0</v>
      </c>
      <c r="CN84" s="177">
        <v>0</v>
      </c>
      <c r="CO84" s="177">
        <v>0</v>
      </c>
      <c r="CP84" s="177">
        <v>0</v>
      </c>
      <c r="CQ84" s="177">
        <v>0</v>
      </c>
      <c r="CR84" s="177">
        <v>0</v>
      </c>
      <c r="CS84" s="177">
        <v>0</v>
      </c>
      <c r="CT84" s="177">
        <v>0</v>
      </c>
      <c r="CU84" s="177">
        <v>0</v>
      </c>
      <c r="CV84" s="177">
        <v>0</v>
      </c>
      <c r="CW84" s="177">
        <v>0</v>
      </c>
      <c r="CX84" s="177">
        <v>0</v>
      </c>
      <c r="CY84" s="177">
        <v>0</v>
      </c>
      <c r="CZ84" s="177">
        <v>0</v>
      </c>
      <c r="DA84" s="177">
        <v>0</v>
      </c>
      <c r="DB84" s="177">
        <v>0</v>
      </c>
      <c r="DC84" s="177">
        <v>0</v>
      </c>
      <c r="DE84" s="24">
        <f t="shared" si="38"/>
        <v>0</v>
      </c>
      <c r="DF84" s="24">
        <f t="shared" si="15"/>
        <v>0</v>
      </c>
      <c r="DG84">
        <f t="shared" si="37"/>
        <v>21</v>
      </c>
      <c r="DH84">
        <v>0</v>
      </c>
    </row>
    <row r="85" spans="1:113" ht="14.4">
      <c r="A85" s="68"/>
      <c r="B85" s="160" t="s">
        <v>362</v>
      </c>
      <c r="C85" s="542" t="s">
        <v>159</v>
      </c>
      <c r="D85" s="181"/>
      <c r="E85" s="176">
        <v>0.21</v>
      </c>
      <c r="F85" s="171">
        <f>H85+NPV(FD,I85:INDEX(I85:DC85,PAL))</f>
        <v>0</v>
      </c>
      <c r="G85" s="171">
        <f>SUMIF($H$5:$DC$5,"&lt;="&amp;PAL,$H85:$DC85)</f>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c r="AG85" s="177">
        <v>0</v>
      </c>
      <c r="AH85" s="177">
        <v>0</v>
      </c>
      <c r="AI85" s="177">
        <v>0</v>
      </c>
      <c r="AJ85" s="177">
        <v>0</v>
      </c>
      <c r="AK85" s="177">
        <v>0</v>
      </c>
      <c r="AL85" s="177">
        <v>0</v>
      </c>
      <c r="AM85" s="177">
        <v>0</v>
      </c>
      <c r="AN85" s="177">
        <v>0</v>
      </c>
      <c r="AO85" s="177">
        <v>0</v>
      </c>
      <c r="AP85" s="177">
        <v>0</v>
      </c>
      <c r="AQ85" s="177">
        <v>0</v>
      </c>
      <c r="AR85" s="177">
        <v>0</v>
      </c>
      <c r="AS85" s="177">
        <v>0</v>
      </c>
      <c r="AT85" s="177">
        <v>0</v>
      </c>
      <c r="AU85" s="177">
        <v>0</v>
      </c>
      <c r="AV85" s="177">
        <v>0</v>
      </c>
      <c r="AW85" s="177">
        <v>0</v>
      </c>
      <c r="AX85" s="177">
        <v>0</v>
      </c>
      <c r="AY85" s="177">
        <v>0</v>
      </c>
      <c r="AZ85" s="177">
        <v>0</v>
      </c>
      <c r="BA85" s="177">
        <v>0</v>
      </c>
      <c r="BB85" s="177">
        <v>0</v>
      </c>
      <c r="BC85" s="177">
        <v>0</v>
      </c>
      <c r="BD85" s="177">
        <v>0</v>
      </c>
      <c r="BE85" s="177">
        <v>0</v>
      </c>
      <c r="BF85" s="177">
        <v>0</v>
      </c>
      <c r="BG85" s="177">
        <v>0</v>
      </c>
      <c r="BH85" s="177">
        <v>0</v>
      </c>
      <c r="BI85" s="177">
        <v>0</v>
      </c>
      <c r="BJ85" s="177">
        <v>0</v>
      </c>
      <c r="BK85" s="177">
        <v>0</v>
      </c>
      <c r="BL85" s="177">
        <v>0</v>
      </c>
      <c r="BM85" s="177">
        <v>0</v>
      </c>
      <c r="BN85" s="177">
        <v>0</v>
      </c>
      <c r="BO85" s="177">
        <v>0</v>
      </c>
      <c r="BP85" s="177">
        <v>0</v>
      </c>
      <c r="BQ85" s="177">
        <v>0</v>
      </c>
      <c r="BR85" s="177">
        <v>0</v>
      </c>
      <c r="BS85" s="177">
        <v>0</v>
      </c>
      <c r="BT85" s="177">
        <v>0</v>
      </c>
      <c r="BU85" s="177">
        <v>0</v>
      </c>
      <c r="BV85" s="177">
        <v>0</v>
      </c>
      <c r="BW85" s="177">
        <v>0</v>
      </c>
      <c r="BX85" s="177">
        <v>0</v>
      </c>
      <c r="BY85" s="177">
        <v>0</v>
      </c>
      <c r="BZ85" s="177">
        <v>0</v>
      </c>
      <c r="CA85" s="177">
        <v>0</v>
      </c>
      <c r="CB85" s="177">
        <v>0</v>
      </c>
      <c r="CC85" s="177">
        <v>0</v>
      </c>
      <c r="CD85" s="177">
        <v>0</v>
      </c>
      <c r="CE85" s="177">
        <v>0</v>
      </c>
      <c r="CF85" s="177">
        <v>0</v>
      </c>
      <c r="CG85" s="177">
        <v>0</v>
      </c>
      <c r="CH85" s="177">
        <v>0</v>
      </c>
      <c r="CI85" s="177">
        <v>0</v>
      </c>
      <c r="CJ85" s="177">
        <v>0</v>
      </c>
      <c r="CK85" s="177">
        <v>0</v>
      </c>
      <c r="CL85" s="177">
        <v>0</v>
      </c>
      <c r="CM85" s="177">
        <v>0</v>
      </c>
      <c r="CN85" s="177">
        <v>0</v>
      </c>
      <c r="CO85" s="177">
        <v>0</v>
      </c>
      <c r="CP85" s="177">
        <v>0</v>
      </c>
      <c r="CQ85" s="177">
        <v>0</v>
      </c>
      <c r="CR85" s="177">
        <v>0</v>
      </c>
      <c r="CS85" s="177">
        <v>0</v>
      </c>
      <c r="CT85" s="177">
        <v>0</v>
      </c>
      <c r="CU85" s="177">
        <v>0</v>
      </c>
      <c r="CV85" s="177">
        <v>0</v>
      </c>
      <c r="CW85" s="177">
        <v>0</v>
      </c>
      <c r="CX85" s="177">
        <v>0</v>
      </c>
      <c r="CY85" s="177">
        <v>0</v>
      </c>
      <c r="CZ85" s="177">
        <v>0</v>
      </c>
      <c r="DA85" s="177">
        <v>0</v>
      </c>
      <c r="DB85" s="177">
        <v>0</v>
      </c>
      <c r="DC85" s="177">
        <v>0</v>
      </c>
      <c r="DE85" s="24">
        <f t="shared" si="38"/>
        <v>0</v>
      </c>
      <c r="DF85" s="24">
        <f t="shared" si="15"/>
        <v>0</v>
      </c>
      <c r="DG85">
        <f t="shared" si="37"/>
        <v>21</v>
      </c>
      <c r="DH85">
        <v>0</v>
      </c>
    </row>
    <row r="86" spans="1:113" ht="14.4">
      <c r="A86" s="68"/>
      <c r="B86" s="160" t="s">
        <v>363</v>
      </c>
      <c r="C86" s="543" t="s">
        <v>482</v>
      </c>
      <c r="D86" s="325"/>
      <c r="E86" s="176">
        <v>0.21</v>
      </c>
      <c r="F86" s="171">
        <f>H86+NPV(FD,I86:INDEX(I86:DC86,PAL))</f>
        <v>0</v>
      </c>
      <c r="G86" s="171">
        <f>SUMIF($H$5:$DC$5,"&lt;="&amp;PAL,$H86:$DC86)</f>
        <v>0</v>
      </c>
      <c r="H86" s="177">
        <v>0</v>
      </c>
      <c r="I86" s="177">
        <v>0</v>
      </c>
      <c r="J86" s="177">
        <v>0</v>
      </c>
      <c r="K86" s="177">
        <v>0</v>
      </c>
      <c r="L86" s="177">
        <v>0</v>
      </c>
      <c r="M86" s="177">
        <v>0</v>
      </c>
      <c r="N86" s="177">
        <v>0</v>
      </c>
      <c r="O86" s="177">
        <v>0</v>
      </c>
      <c r="P86" s="177">
        <v>0</v>
      </c>
      <c r="Q86" s="177">
        <v>0</v>
      </c>
      <c r="R86" s="177">
        <v>0</v>
      </c>
      <c r="S86" s="177">
        <v>0</v>
      </c>
      <c r="T86" s="177">
        <v>0</v>
      </c>
      <c r="U86" s="177">
        <v>0</v>
      </c>
      <c r="V86" s="177">
        <v>0</v>
      </c>
      <c r="W86" s="177">
        <v>0</v>
      </c>
      <c r="X86" s="177">
        <v>0</v>
      </c>
      <c r="Y86" s="177">
        <v>0</v>
      </c>
      <c r="Z86" s="177">
        <v>0</v>
      </c>
      <c r="AA86" s="177">
        <v>0</v>
      </c>
      <c r="AB86" s="177">
        <v>0</v>
      </c>
      <c r="AC86" s="177">
        <v>0</v>
      </c>
      <c r="AD86" s="177">
        <v>0</v>
      </c>
      <c r="AE86" s="177">
        <v>0</v>
      </c>
      <c r="AF86" s="177">
        <v>0</v>
      </c>
      <c r="AG86" s="177">
        <v>0</v>
      </c>
      <c r="AH86" s="177">
        <v>0</v>
      </c>
      <c r="AI86" s="177">
        <v>0</v>
      </c>
      <c r="AJ86" s="177">
        <v>0</v>
      </c>
      <c r="AK86" s="177">
        <v>0</v>
      </c>
      <c r="AL86" s="177">
        <v>0</v>
      </c>
      <c r="AM86" s="177">
        <v>0</v>
      </c>
      <c r="AN86" s="177">
        <v>0</v>
      </c>
      <c r="AO86" s="177">
        <v>0</v>
      </c>
      <c r="AP86" s="177">
        <v>0</v>
      </c>
      <c r="AQ86" s="177">
        <v>0</v>
      </c>
      <c r="AR86" s="177">
        <v>0</v>
      </c>
      <c r="AS86" s="177">
        <v>0</v>
      </c>
      <c r="AT86" s="177">
        <v>0</v>
      </c>
      <c r="AU86" s="177">
        <v>0</v>
      </c>
      <c r="AV86" s="177">
        <v>0</v>
      </c>
      <c r="AW86" s="177">
        <v>0</v>
      </c>
      <c r="AX86" s="177">
        <v>0</v>
      </c>
      <c r="AY86" s="177">
        <v>0</v>
      </c>
      <c r="AZ86" s="177">
        <v>0</v>
      </c>
      <c r="BA86" s="177">
        <v>0</v>
      </c>
      <c r="BB86" s="177">
        <v>0</v>
      </c>
      <c r="BC86" s="177">
        <v>0</v>
      </c>
      <c r="BD86" s="177">
        <v>0</v>
      </c>
      <c r="BE86" s="177">
        <v>0</v>
      </c>
      <c r="BF86" s="177">
        <v>0</v>
      </c>
      <c r="BG86" s="177">
        <v>0</v>
      </c>
      <c r="BH86" s="177">
        <v>0</v>
      </c>
      <c r="BI86" s="177">
        <v>0</v>
      </c>
      <c r="BJ86" s="177">
        <v>0</v>
      </c>
      <c r="BK86" s="177">
        <v>0</v>
      </c>
      <c r="BL86" s="177">
        <v>0</v>
      </c>
      <c r="BM86" s="177">
        <v>0</v>
      </c>
      <c r="BN86" s="177">
        <v>0</v>
      </c>
      <c r="BO86" s="177">
        <v>0</v>
      </c>
      <c r="BP86" s="177">
        <v>0</v>
      </c>
      <c r="BQ86" s="177">
        <v>0</v>
      </c>
      <c r="BR86" s="177">
        <v>0</v>
      </c>
      <c r="BS86" s="177">
        <v>0</v>
      </c>
      <c r="BT86" s="177">
        <v>0</v>
      </c>
      <c r="BU86" s="177">
        <v>0</v>
      </c>
      <c r="BV86" s="177">
        <v>0</v>
      </c>
      <c r="BW86" s="177">
        <v>0</v>
      </c>
      <c r="BX86" s="177">
        <v>0</v>
      </c>
      <c r="BY86" s="177">
        <v>0</v>
      </c>
      <c r="BZ86" s="177">
        <v>0</v>
      </c>
      <c r="CA86" s="177">
        <v>0</v>
      </c>
      <c r="CB86" s="177">
        <v>0</v>
      </c>
      <c r="CC86" s="177">
        <v>0</v>
      </c>
      <c r="CD86" s="177">
        <v>0</v>
      </c>
      <c r="CE86" s="177">
        <v>0</v>
      </c>
      <c r="CF86" s="177">
        <v>0</v>
      </c>
      <c r="CG86" s="177">
        <v>0</v>
      </c>
      <c r="CH86" s="177">
        <v>0</v>
      </c>
      <c r="CI86" s="177">
        <v>0</v>
      </c>
      <c r="CJ86" s="177">
        <v>0</v>
      </c>
      <c r="CK86" s="177">
        <v>0</v>
      </c>
      <c r="CL86" s="177">
        <v>0</v>
      </c>
      <c r="CM86" s="177">
        <v>0</v>
      </c>
      <c r="CN86" s="177">
        <v>0</v>
      </c>
      <c r="CO86" s="177">
        <v>0</v>
      </c>
      <c r="CP86" s="177">
        <v>0</v>
      </c>
      <c r="CQ86" s="177">
        <v>0</v>
      </c>
      <c r="CR86" s="177">
        <v>0</v>
      </c>
      <c r="CS86" s="177">
        <v>0</v>
      </c>
      <c r="CT86" s="177">
        <v>0</v>
      </c>
      <c r="CU86" s="177">
        <v>0</v>
      </c>
      <c r="CV86" s="177">
        <v>0</v>
      </c>
      <c r="CW86" s="177">
        <v>0</v>
      </c>
      <c r="CX86" s="177">
        <v>0</v>
      </c>
      <c r="CY86" s="177">
        <v>0</v>
      </c>
      <c r="CZ86" s="177">
        <v>0</v>
      </c>
      <c r="DA86" s="177">
        <v>0</v>
      </c>
      <c r="DB86" s="177">
        <v>0</v>
      </c>
      <c r="DC86" s="177">
        <v>0</v>
      </c>
      <c r="DE86" s="24">
        <f t="shared" si="38"/>
        <v>0</v>
      </c>
      <c r="DF86" s="24">
        <f t="shared" si="15"/>
        <v>0</v>
      </c>
      <c r="DG86">
        <f t="shared" si="37"/>
        <v>21</v>
      </c>
      <c r="DH86">
        <v>0</v>
      </c>
      <c r="DI86">
        <v>1</v>
      </c>
    </row>
    <row r="87" spans="1:113" ht="14.4">
      <c r="A87" s="68"/>
      <c r="B87" s="160" t="s">
        <v>494</v>
      </c>
      <c r="C87" s="543" t="s">
        <v>483</v>
      </c>
      <c r="D87" s="325"/>
      <c r="E87" s="176">
        <v>0.21</v>
      </c>
      <c r="F87" s="171">
        <f>H87+NPV(FD,I87:INDEX(I87:DC87,PAL))</f>
        <v>0</v>
      </c>
      <c r="G87" s="171">
        <f>SUMIF($H$5:$DC$5,"&lt;="&amp;PAL,$H87:$DC87)</f>
        <v>0</v>
      </c>
      <c r="H87" s="179">
        <v>0</v>
      </c>
      <c r="I87" s="179">
        <v>0</v>
      </c>
      <c r="J87" s="179">
        <v>0</v>
      </c>
      <c r="K87" s="179">
        <v>0</v>
      </c>
      <c r="L87" s="179">
        <v>0</v>
      </c>
      <c r="M87" s="179">
        <v>0</v>
      </c>
      <c r="N87" s="179">
        <v>0</v>
      </c>
      <c r="O87" s="179">
        <v>0</v>
      </c>
      <c r="P87" s="549">
        <v>0</v>
      </c>
      <c r="Q87" s="179">
        <v>0</v>
      </c>
      <c r="R87" s="179">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E87" s="24">
        <f t="shared" si="38"/>
        <v>0</v>
      </c>
      <c r="DF87" s="24">
        <f t="shared" si="15"/>
        <v>0</v>
      </c>
      <c r="DG87">
        <f t="shared" si="37"/>
        <v>21</v>
      </c>
      <c r="DH87">
        <v>0</v>
      </c>
      <c r="DI87">
        <v>1</v>
      </c>
    </row>
    <row r="88" spans="1:113" ht="14.4">
      <c r="A88" s="68"/>
      <c r="B88" s="160" t="s">
        <v>495</v>
      </c>
      <c r="C88" s="543" t="s">
        <v>552</v>
      </c>
      <c r="D88" s="160"/>
      <c r="E88" s="176">
        <v>0.21</v>
      </c>
      <c r="F88" s="171">
        <f>H88+NPV(FD,I88:INDEX(I88:DC88,PAL))</f>
        <v>0</v>
      </c>
      <c r="G88" s="171">
        <f>SUMIF($H$5:$DC$5,"&lt;="&amp;PAL,$H88:$DC88)</f>
        <v>0</v>
      </c>
      <c r="H88" s="179">
        <v>0</v>
      </c>
      <c r="I88" s="179">
        <v>0</v>
      </c>
      <c r="J88" s="179">
        <v>0</v>
      </c>
      <c r="K88" s="179">
        <v>0</v>
      </c>
      <c r="L88" s="179">
        <v>0</v>
      </c>
      <c r="M88" s="179">
        <v>0</v>
      </c>
      <c r="N88" s="179">
        <v>0</v>
      </c>
      <c r="O88" s="179">
        <v>0</v>
      </c>
      <c r="P88" s="549">
        <v>0</v>
      </c>
      <c r="Q88" s="179">
        <v>0</v>
      </c>
      <c r="R88" s="179">
        <v>0</v>
      </c>
      <c r="S88" s="180">
        <v>0</v>
      </c>
      <c r="T88" s="180">
        <v>0</v>
      </c>
      <c r="U88" s="180">
        <v>0</v>
      </c>
      <c r="V88" s="180">
        <v>0</v>
      </c>
      <c r="W88" s="180">
        <v>0</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c r="DA88" s="180">
        <v>0</v>
      </c>
      <c r="DB88" s="180">
        <v>0</v>
      </c>
      <c r="DC88" s="180">
        <v>0</v>
      </c>
      <c r="DE88" s="24">
        <f t="shared" si="38"/>
        <v>0</v>
      </c>
      <c r="DF88" s="24">
        <f t="shared" si="15"/>
        <v>0</v>
      </c>
      <c r="DG88">
        <f t="shared" si="37"/>
        <v>21</v>
      </c>
      <c r="DH88">
        <v>0</v>
      </c>
    </row>
    <row r="89" spans="1:113" ht="14.4">
      <c r="A89" s="68"/>
      <c r="B89" s="160" t="s">
        <v>364</v>
      </c>
      <c r="C89" s="544" t="s">
        <v>161</v>
      </c>
      <c r="D89" s="160"/>
      <c r="E89" s="176">
        <v>0.21</v>
      </c>
      <c r="F89" s="171">
        <f>H89+NPV(FD,I89:INDEX(I89:DC89,PAL))</f>
        <v>0</v>
      </c>
      <c r="G89" s="171">
        <f>SUMIF($H$5:$DC$5,"&lt;="&amp;PAL,$H89:$DC89)</f>
        <v>0</v>
      </c>
      <c r="H89" s="179">
        <v>0</v>
      </c>
      <c r="I89" s="179">
        <v>0</v>
      </c>
      <c r="J89" s="179">
        <v>0</v>
      </c>
      <c r="K89" s="179">
        <v>0</v>
      </c>
      <c r="L89" s="179">
        <v>0</v>
      </c>
      <c r="M89" s="179">
        <v>0</v>
      </c>
      <c r="N89" s="179">
        <v>0</v>
      </c>
      <c r="O89" s="179">
        <v>0</v>
      </c>
      <c r="P89" s="549">
        <v>0</v>
      </c>
      <c r="Q89" s="179">
        <v>0</v>
      </c>
      <c r="R89" s="179">
        <v>0</v>
      </c>
      <c r="S89" s="179">
        <v>0</v>
      </c>
      <c r="T89" s="179">
        <v>0</v>
      </c>
      <c r="U89" s="179">
        <v>0</v>
      </c>
      <c r="V89" s="179">
        <v>0</v>
      </c>
      <c r="W89" s="179">
        <v>0</v>
      </c>
      <c r="X89" s="179">
        <v>0</v>
      </c>
      <c r="Y89" s="179">
        <v>0</v>
      </c>
      <c r="Z89" s="179">
        <v>0</v>
      </c>
      <c r="AA89" s="179">
        <v>0</v>
      </c>
      <c r="AB89" s="179">
        <v>0</v>
      </c>
      <c r="AC89" s="179">
        <v>0</v>
      </c>
      <c r="AD89" s="179">
        <v>0</v>
      </c>
      <c r="AE89" s="179">
        <v>0</v>
      </c>
      <c r="AF89" s="179">
        <v>0</v>
      </c>
      <c r="AG89" s="179">
        <v>0</v>
      </c>
      <c r="AH89" s="179">
        <v>0</v>
      </c>
      <c r="AI89" s="179">
        <v>0</v>
      </c>
      <c r="AJ89" s="180">
        <v>0</v>
      </c>
      <c r="AK89" s="179">
        <v>0</v>
      </c>
      <c r="AL89" s="180">
        <v>0</v>
      </c>
      <c r="AM89" s="179">
        <v>0</v>
      </c>
      <c r="AN89" s="179">
        <v>0</v>
      </c>
      <c r="AO89" s="179">
        <v>0</v>
      </c>
      <c r="AP89" s="179">
        <v>0</v>
      </c>
      <c r="AQ89" s="180">
        <v>0</v>
      </c>
      <c r="AR89" s="179">
        <v>0</v>
      </c>
      <c r="AS89" s="179">
        <v>0</v>
      </c>
      <c r="AT89" s="179">
        <v>0</v>
      </c>
      <c r="AU89" s="179">
        <v>0</v>
      </c>
      <c r="AV89" s="179">
        <v>0</v>
      </c>
      <c r="AW89" s="179">
        <v>0</v>
      </c>
      <c r="AX89" s="179">
        <v>0</v>
      </c>
      <c r="AY89" s="179">
        <v>0</v>
      </c>
      <c r="AZ89" s="179">
        <v>0</v>
      </c>
      <c r="BA89" s="179">
        <v>0</v>
      </c>
      <c r="BB89" s="179">
        <v>0</v>
      </c>
      <c r="BC89" s="179">
        <v>0</v>
      </c>
      <c r="BD89" s="179">
        <v>0</v>
      </c>
      <c r="BE89" s="179">
        <v>0</v>
      </c>
      <c r="BF89" s="179">
        <v>0</v>
      </c>
      <c r="BG89" s="179">
        <v>0</v>
      </c>
      <c r="BH89" s="179">
        <v>0</v>
      </c>
      <c r="BI89" s="179">
        <v>0</v>
      </c>
      <c r="BJ89" s="179">
        <v>0</v>
      </c>
      <c r="BK89" s="179">
        <v>0</v>
      </c>
      <c r="BL89" s="179">
        <v>0</v>
      </c>
      <c r="BM89" s="179">
        <v>0</v>
      </c>
      <c r="BN89" s="179">
        <v>0</v>
      </c>
      <c r="BO89" s="179">
        <v>0</v>
      </c>
      <c r="BP89" s="179">
        <v>0</v>
      </c>
      <c r="BQ89" s="179">
        <v>0</v>
      </c>
      <c r="BR89" s="179">
        <v>0</v>
      </c>
      <c r="BS89" s="179">
        <v>0</v>
      </c>
      <c r="BT89" s="179">
        <v>0</v>
      </c>
      <c r="BU89" s="179">
        <v>0</v>
      </c>
      <c r="BV89" s="179">
        <v>0</v>
      </c>
      <c r="BW89" s="179">
        <v>0</v>
      </c>
      <c r="BX89" s="179">
        <v>0</v>
      </c>
      <c r="BY89" s="179">
        <v>0</v>
      </c>
      <c r="BZ89" s="179">
        <v>0</v>
      </c>
      <c r="CA89" s="179">
        <v>0</v>
      </c>
      <c r="CB89" s="179">
        <v>0</v>
      </c>
      <c r="CC89" s="179">
        <v>0</v>
      </c>
      <c r="CD89" s="179">
        <v>0</v>
      </c>
      <c r="CE89" s="179">
        <v>0</v>
      </c>
      <c r="CF89" s="179">
        <v>0</v>
      </c>
      <c r="CG89" s="179">
        <v>0</v>
      </c>
      <c r="CH89" s="179">
        <v>0</v>
      </c>
      <c r="CI89" s="179">
        <v>0</v>
      </c>
      <c r="CJ89" s="179">
        <v>0</v>
      </c>
      <c r="CK89" s="179">
        <v>0</v>
      </c>
      <c r="CL89" s="179">
        <v>0</v>
      </c>
      <c r="CM89" s="179">
        <v>0</v>
      </c>
      <c r="CN89" s="179">
        <v>0</v>
      </c>
      <c r="CO89" s="179">
        <v>0</v>
      </c>
      <c r="CP89" s="179">
        <v>0</v>
      </c>
      <c r="CQ89" s="179">
        <v>0</v>
      </c>
      <c r="CR89" s="179">
        <v>0</v>
      </c>
      <c r="CS89" s="179">
        <v>0</v>
      </c>
      <c r="CT89" s="179">
        <v>0</v>
      </c>
      <c r="CU89" s="179">
        <v>0</v>
      </c>
      <c r="CV89" s="179">
        <v>0</v>
      </c>
      <c r="CW89" s="179">
        <v>0</v>
      </c>
      <c r="CX89" s="179">
        <v>0</v>
      </c>
      <c r="CY89" s="179">
        <v>0</v>
      </c>
      <c r="CZ89" s="179">
        <v>0</v>
      </c>
      <c r="DA89" s="179">
        <v>0</v>
      </c>
      <c r="DB89" s="179">
        <v>0</v>
      </c>
      <c r="DC89" s="180">
        <v>0</v>
      </c>
      <c r="DE89" s="24">
        <f t="shared" si="38"/>
        <v>0</v>
      </c>
      <c r="DF89" s="24">
        <f t="shared" ref="DF89:DF145" si="39">COUNTIF($H89:$DC89,"&lt;&gt;0")</f>
        <v>0</v>
      </c>
      <c r="DG89">
        <f t="shared" si="37"/>
        <v>21</v>
      </c>
      <c r="DH89">
        <f>DG89/(100+DG89)</f>
        <v>0.17355371900826447</v>
      </c>
    </row>
    <row r="90" spans="1:113" ht="14.4">
      <c r="A90" s="68"/>
      <c r="B90" s="19" t="s">
        <v>174</v>
      </c>
      <c r="C90" s="545" t="s">
        <v>175</v>
      </c>
      <c r="D90" s="2"/>
      <c r="E90" s="2"/>
      <c r="F90" s="173">
        <f>SUM(F91:F101)</f>
        <v>0</v>
      </c>
      <c r="G90" s="171">
        <f>SUMIF($H$5:$DC$5,"&lt;="&amp;PAL,$H90:$DC90)</f>
        <v>0</v>
      </c>
      <c r="H90" s="173">
        <f>SUM(H91:H101)</f>
        <v>0</v>
      </c>
      <c r="I90" s="173">
        <f t="shared" ref="I90:BT90" si="40">SUM(I91:I101)</f>
        <v>0</v>
      </c>
      <c r="J90" s="173">
        <f t="shared" si="40"/>
        <v>0</v>
      </c>
      <c r="K90" s="173">
        <f t="shared" si="40"/>
        <v>0</v>
      </c>
      <c r="L90" s="173">
        <f t="shared" si="40"/>
        <v>0</v>
      </c>
      <c r="M90" s="173">
        <f t="shared" si="40"/>
        <v>0</v>
      </c>
      <c r="N90" s="173">
        <f t="shared" si="40"/>
        <v>0</v>
      </c>
      <c r="O90" s="173">
        <f t="shared" si="40"/>
        <v>0</v>
      </c>
      <c r="P90" s="173">
        <f t="shared" si="40"/>
        <v>0</v>
      </c>
      <c r="Q90" s="173">
        <f t="shared" si="40"/>
        <v>0</v>
      </c>
      <c r="R90" s="173">
        <f t="shared" si="40"/>
        <v>0</v>
      </c>
      <c r="S90" s="173">
        <f t="shared" si="40"/>
        <v>0</v>
      </c>
      <c r="T90" s="173">
        <f t="shared" si="40"/>
        <v>0</v>
      </c>
      <c r="U90" s="173">
        <f t="shared" si="40"/>
        <v>0</v>
      </c>
      <c r="V90" s="173">
        <f t="shared" si="40"/>
        <v>0</v>
      </c>
      <c r="W90" s="173">
        <f t="shared" si="40"/>
        <v>0</v>
      </c>
      <c r="X90" s="173">
        <f t="shared" si="40"/>
        <v>0</v>
      </c>
      <c r="Y90" s="173">
        <f t="shared" si="40"/>
        <v>0</v>
      </c>
      <c r="Z90" s="173">
        <f t="shared" si="40"/>
        <v>0</v>
      </c>
      <c r="AA90" s="173">
        <f t="shared" si="40"/>
        <v>0</v>
      </c>
      <c r="AB90" s="173">
        <f t="shared" si="40"/>
        <v>0</v>
      </c>
      <c r="AC90" s="173">
        <f t="shared" si="40"/>
        <v>0</v>
      </c>
      <c r="AD90" s="173">
        <f t="shared" si="40"/>
        <v>0</v>
      </c>
      <c r="AE90" s="173">
        <f t="shared" si="40"/>
        <v>0</v>
      </c>
      <c r="AF90" s="173">
        <f t="shared" si="40"/>
        <v>0</v>
      </c>
      <c r="AG90" s="173">
        <f t="shared" si="40"/>
        <v>0</v>
      </c>
      <c r="AH90" s="173">
        <f t="shared" si="40"/>
        <v>0</v>
      </c>
      <c r="AI90" s="173">
        <f t="shared" si="40"/>
        <v>0</v>
      </c>
      <c r="AJ90" s="173">
        <f t="shared" si="40"/>
        <v>0</v>
      </c>
      <c r="AK90" s="173">
        <f t="shared" si="40"/>
        <v>0</v>
      </c>
      <c r="AL90" s="173">
        <f t="shared" si="40"/>
        <v>0</v>
      </c>
      <c r="AM90" s="173">
        <f t="shared" si="40"/>
        <v>0</v>
      </c>
      <c r="AN90" s="173">
        <f t="shared" si="40"/>
        <v>0</v>
      </c>
      <c r="AO90" s="173">
        <f t="shared" si="40"/>
        <v>0</v>
      </c>
      <c r="AP90" s="173">
        <f t="shared" si="40"/>
        <v>0</v>
      </c>
      <c r="AQ90" s="173">
        <f t="shared" si="40"/>
        <v>0</v>
      </c>
      <c r="AR90" s="173">
        <f t="shared" si="40"/>
        <v>0</v>
      </c>
      <c r="AS90" s="173">
        <f t="shared" si="40"/>
        <v>0</v>
      </c>
      <c r="AT90" s="173">
        <f t="shared" si="40"/>
        <v>0</v>
      </c>
      <c r="AU90" s="173">
        <f t="shared" si="40"/>
        <v>0</v>
      </c>
      <c r="AV90" s="173">
        <f t="shared" si="40"/>
        <v>0</v>
      </c>
      <c r="AW90" s="173">
        <f t="shared" si="40"/>
        <v>0</v>
      </c>
      <c r="AX90" s="173">
        <f t="shared" si="40"/>
        <v>0</v>
      </c>
      <c r="AY90" s="173">
        <f t="shared" si="40"/>
        <v>0</v>
      </c>
      <c r="AZ90" s="173">
        <f t="shared" si="40"/>
        <v>0</v>
      </c>
      <c r="BA90" s="173">
        <f t="shared" si="40"/>
        <v>0</v>
      </c>
      <c r="BB90" s="173">
        <f t="shared" si="40"/>
        <v>0</v>
      </c>
      <c r="BC90" s="173">
        <f t="shared" si="40"/>
        <v>0</v>
      </c>
      <c r="BD90" s="173">
        <f t="shared" si="40"/>
        <v>0</v>
      </c>
      <c r="BE90" s="173">
        <f t="shared" si="40"/>
        <v>0</v>
      </c>
      <c r="BF90" s="173">
        <f t="shared" si="40"/>
        <v>0</v>
      </c>
      <c r="BG90" s="173">
        <f t="shared" si="40"/>
        <v>0</v>
      </c>
      <c r="BH90" s="173">
        <f t="shared" si="40"/>
        <v>0</v>
      </c>
      <c r="BI90" s="173">
        <f t="shared" si="40"/>
        <v>0</v>
      </c>
      <c r="BJ90" s="173">
        <f t="shared" si="40"/>
        <v>0</v>
      </c>
      <c r="BK90" s="173">
        <f t="shared" si="40"/>
        <v>0</v>
      </c>
      <c r="BL90" s="173">
        <f t="shared" si="40"/>
        <v>0</v>
      </c>
      <c r="BM90" s="173">
        <f t="shared" si="40"/>
        <v>0</v>
      </c>
      <c r="BN90" s="173">
        <f t="shared" si="40"/>
        <v>0</v>
      </c>
      <c r="BO90" s="173">
        <f t="shared" si="40"/>
        <v>0</v>
      </c>
      <c r="BP90" s="173">
        <f t="shared" si="40"/>
        <v>0</v>
      </c>
      <c r="BQ90" s="173">
        <f t="shared" si="40"/>
        <v>0</v>
      </c>
      <c r="BR90" s="173">
        <f t="shared" si="40"/>
        <v>0</v>
      </c>
      <c r="BS90" s="173">
        <f t="shared" si="40"/>
        <v>0</v>
      </c>
      <c r="BT90" s="173">
        <f t="shared" si="40"/>
        <v>0</v>
      </c>
      <c r="BU90" s="173">
        <f t="shared" ref="BU90:DC90" si="41">SUM(BU91:BU101)</f>
        <v>0</v>
      </c>
      <c r="BV90" s="173">
        <f t="shared" si="41"/>
        <v>0</v>
      </c>
      <c r="BW90" s="173">
        <f t="shared" si="41"/>
        <v>0</v>
      </c>
      <c r="BX90" s="173">
        <f t="shared" si="41"/>
        <v>0</v>
      </c>
      <c r="BY90" s="173">
        <f t="shared" si="41"/>
        <v>0</v>
      </c>
      <c r="BZ90" s="173">
        <f t="shared" si="41"/>
        <v>0</v>
      </c>
      <c r="CA90" s="173">
        <f t="shared" si="41"/>
        <v>0</v>
      </c>
      <c r="CB90" s="173">
        <f t="shared" si="41"/>
        <v>0</v>
      </c>
      <c r="CC90" s="173">
        <f t="shared" si="41"/>
        <v>0</v>
      </c>
      <c r="CD90" s="173">
        <f t="shared" si="41"/>
        <v>0</v>
      </c>
      <c r="CE90" s="173">
        <f t="shared" si="41"/>
        <v>0</v>
      </c>
      <c r="CF90" s="173">
        <f t="shared" si="41"/>
        <v>0</v>
      </c>
      <c r="CG90" s="173">
        <f t="shared" si="41"/>
        <v>0</v>
      </c>
      <c r="CH90" s="173">
        <f t="shared" si="41"/>
        <v>0</v>
      </c>
      <c r="CI90" s="173">
        <f t="shared" si="41"/>
        <v>0</v>
      </c>
      <c r="CJ90" s="173">
        <f t="shared" si="41"/>
        <v>0</v>
      </c>
      <c r="CK90" s="173">
        <f t="shared" si="41"/>
        <v>0</v>
      </c>
      <c r="CL90" s="173">
        <f t="shared" si="41"/>
        <v>0</v>
      </c>
      <c r="CM90" s="173">
        <f t="shared" si="41"/>
        <v>0</v>
      </c>
      <c r="CN90" s="173">
        <f t="shared" si="41"/>
        <v>0</v>
      </c>
      <c r="CO90" s="173">
        <f t="shared" si="41"/>
        <v>0</v>
      </c>
      <c r="CP90" s="173">
        <f t="shared" si="41"/>
        <v>0</v>
      </c>
      <c r="CQ90" s="173">
        <f t="shared" si="41"/>
        <v>0</v>
      </c>
      <c r="CR90" s="173">
        <f t="shared" si="41"/>
        <v>0</v>
      </c>
      <c r="CS90" s="173">
        <f t="shared" si="41"/>
        <v>0</v>
      </c>
      <c r="CT90" s="173">
        <f t="shared" si="41"/>
        <v>0</v>
      </c>
      <c r="CU90" s="173">
        <f t="shared" si="41"/>
        <v>0</v>
      </c>
      <c r="CV90" s="173">
        <f t="shared" si="41"/>
        <v>0</v>
      </c>
      <c r="CW90" s="173">
        <f t="shared" si="41"/>
        <v>0</v>
      </c>
      <c r="CX90" s="173">
        <f t="shared" si="41"/>
        <v>0</v>
      </c>
      <c r="CY90" s="173">
        <f t="shared" si="41"/>
        <v>0</v>
      </c>
      <c r="CZ90" s="173">
        <f t="shared" si="41"/>
        <v>0</v>
      </c>
      <c r="DA90" s="173">
        <f t="shared" si="41"/>
        <v>0</v>
      </c>
      <c r="DB90" s="173">
        <f t="shared" si="41"/>
        <v>0</v>
      </c>
      <c r="DC90" s="173">
        <f t="shared" si="41"/>
        <v>0</v>
      </c>
      <c r="DE90" s="24"/>
      <c r="DF90" s="24">
        <f t="shared" si="39"/>
        <v>0</v>
      </c>
    </row>
    <row r="91" spans="1:113" ht="14.4">
      <c r="A91" s="68"/>
      <c r="B91" s="160" t="s">
        <v>365</v>
      </c>
      <c r="C91" s="542" t="s">
        <v>159</v>
      </c>
      <c r="D91" s="181"/>
      <c r="E91" s="176">
        <v>0.21</v>
      </c>
      <c r="F91" s="171">
        <f>H91+NPV(FD,I91:INDEX(I91:DC91,PAL))</f>
        <v>0</v>
      </c>
      <c r="G91" s="171">
        <f>SUMIF($H$5:$DC$5,"&lt;="&amp;PAL,$H91:$DC91)</f>
        <v>0</v>
      </c>
      <c r="H91" s="177">
        <v>0</v>
      </c>
      <c r="I91" s="177">
        <v>0</v>
      </c>
      <c r="J91" s="177">
        <v>0</v>
      </c>
      <c r="K91" s="177">
        <v>0</v>
      </c>
      <c r="L91" s="177">
        <v>0</v>
      </c>
      <c r="M91" s="177">
        <v>0</v>
      </c>
      <c r="N91" s="177">
        <v>0</v>
      </c>
      <c r="O91" s="177">
        <v>0</v>
      </c>
      <c r="P91" s="177">
        <v>0</v>
      </c>
      <c r="Q91" s="177">
        <v>0</v>
      </c>
      <c r="R91" s="177">
        <v>0</v>
      </c>
      <c r="S91" s="177">
        <v>0</v>
      </c>
      <c r="T91" s="177">
        <v>0</v>
      </c>
      <c r="U91" s="177">
        <v>0</v>
      </c>
      <c r="V91" s="177">
        <v>0</v>
      </c>
      <c r="W91" s="177">
        <v>0</v>
      </c>
      <c r="X91" s="177">
        <v>0</v>
      </c>
      <c r="Y91" s="177">
        <v>0</v>
      </c>
      <c r="Z91" s="177">
        <v>0</v>
      </c>
      <c r="AA91" s="177">
        <v>0</v>
      </c>
      <c r="AB91" s="177">
        <v>0</v>
      </c>
      <c r="AC91" s="177">
        <v>0</v>
      </c>
      <c r="AD91" s="177">
        <v>0</v>
      </c>
      <c r="AE91" s="177">
        <v>0</v>
      </c>
      <c r="AF91" s="177">
        <v>0</v>
      </c>
      <c r="AG91" s="177">
        <v>0</v>
      </c>
      <c r="AH91" s="177">
        <v>0</v>
      </c>
      <c r="AI91" s="177">
        <v>0</v>
      </c>
      <c r="AJ91" s="177">
        <v>0</v>
      </c>
      <c r="AK91" s="177">
        <v>0</v>
      </c>
      <c r="AL91" s="177">
        <v>0</v>
      </c>
      <c r="AM91" s="177">
        <v>0</v>
      </c>
      <c r="AN91" s="177">
        <v>0</v>
      </c>
      <c r="AO91" s="177">
        <v>0</v>
      </c>
      <c r="AP91" s="177">
        <v>0</v>
      </c>
      <c r="AQ91" s="177">
        <v>0</v>
      </c>
      <c r="AR91" s="177">
        <v>0</v>
      </c>
      <c r="AS91" s="177">
        <v>0</v>
      </c>
      <c r="AT91" s="177">
        <v>0</v>
      </c>
      <c r="AU91" s="177">
        <v>0</v>
      </c>
      <c r="AV91" s="177">
        <v>0</v>
      </c>
      <c r="AW91" s="177">
        <v>0</v>
      </c>
      <c r="AX91" s="177">
        <v>0</v>
      </c>
      <c r="AY91" s="177">
        <v>0</v>
      </c>
      <c r="AZ91" s="177">
        <v>0</v>
      </c>
      <c r="BA91" s="177">
        <v>0</v>
      </c>
      <c r="BB91" s="177">
        <v>0</v>
      </c>
      <c r="BC91" s="177">
        <v>0</v>
      </c>
      <c r="BD91" s="177">
        <v>0</v>
      </c>
      <c r="BE91" s="177">
        <v>0</v>
      </c>
      <c r="BF91" s="177">
        <v>0</v>
      </c>
      <c r="BG91" s="177">
        <v>0</v>
      </c>
      <c r="BH91" s="177">
        <v>0</v>
      </c>
      <c r="BI91" s="177">
        <v>0</v>
      </c>
      <c r="BJ91" s="177">
        <v>0</v>
      </c>
      <c r="BK91" s="177">
        <v>0</v>
      </c>
      <c r="BL91" s="177">
        <v>0</v>
      </c>
      <c r="BM91" s="177">
        <v>0</v>
      </c>
      <c r="BN91" s="177">
        <v>0</v>
      </c>
      <c r="BO91" s="177">
        <v>0</v>
      </c>
      <c r="BP91" s="177">
        <v>0</v>
      </c>
      <c r="BQ91" s="177">
        <v>0</v>
      </c>
      <c r="BR91" s="177">
        <v>0</v>
      </c>
      <c r="BS91" s="177">
        <v>0</v>
      </c>
      <c r="BT91" s="177">
        <v>0</v>
      </c>
      <c r="BU91" s="177">
        <v>0</v>
      </c>
      <c r="BV91" s="177">
        <v>0</v>
      </c>
      <c r="BW91" s="177">
        <v>0</v>
      </c>
      <c r="BX91" s="177">
        <v>0</v>
      </c>
      <c r="BY91" s="177">
        <v>0</v>
      </c>
      <c r="BZ91" s="177">
        <v>0</v>
      </c>
      <c r="CA91" s="177">
        <v>0</v>
      </c>
      <c r="CB91" s="177">
        <v>0</v>
      </c>
      <c r="CC91" s="177">
        <v>0</v>
      </c>
      <c r="CD91" s="177">
        <v>0</v>
      </c>
      <c r="CE91" s="177">
        <v>0</v>
      </c>
      <c r="CF91" s="177">
        <v>0</v>
      </c>
      <c r="CG91" s="177">
        <v>0</v>
      </c>
      <c r="CH91" s="177">
        <v>0</v>
      </c>
      <c r="CI91" s="177">
        <v>0</v>
      </c>
      <c r="CJ91" s="177">
        <v>0</v>
      </c>
      <c r="CK91" s="177">
        <v>0</v>
      </c>
      <c r="CL91" s="177">
        <v>0</v>
      </c>
      <c r="CM91" s="177">
        <v>0</v>
      </c>
      <c r="CN91" s="177">
        <v>0</v>
      </c>
      <c r="CO91" s="177">
        <v>0</v>
      </c>
      <c r="CP91" s="177">
        <v>0</v>
      </c>
      <c r="CQ91" s="177">
        <v>0</v>
      </c>
      <c r="CR91" s="177">
        <v>0</v>
      </c>
      <c r="CS91" s="177">
        <v>0</v>
      </c>
      <c r="CT91" s="177">
        <v>0</v>
      </c>
      <c r="CU91" s="177">
        <v>0</v>
      </c>
      <c r="CV91" s="177">
        <v>0</v>
      </c>
      <c r="CW91" s="177">
        <v>0</v>
      </c>
      <c r="CX91" s="177">
        <v>0</v>
      </c>
      <c r="CY91" s="177">
        <v>0</v>
      </c>
      <c r="CZ91" s="177">
        <v>0</v>
      </c>
      <c r="DA91" s="177">
        <v>0</v>
      </c>
      <c r="DB91" s="177">
        <v>0</v>
      </c>
      <c r="DC91" s="177">
        <v>0</v>
      </c>
      <c r="DE91" s="24">
        <f>COUNTBLANK(H91:DC91)</f>
        <v>0</v>
      </c>
      <c r="DF91" s="24">
        <f t="shared" si="39"/>
        <v>0</v>
      </c>
      <c r="DG91">
        <f t="shared" ref="DG91:DG102" si="42">IF(ISNUMBER(E91),E91*100,0)</f>
        <v>21</v>
      </c>
      <c r="DH91">
        <v>0</v>
      </c>
    </row>
    <row r="92" spans="1:113" ht="15" customHeight="1">
      <c r="A92" s="68"/>
      <c r="B92" s="160" t="s">
        <v>366</v>
      </c>
      <c r="C92" s="542" t="s">
        <v>159</v>
      </c>
      <c r="D92" s="181"/>
      <c r="E92" s="176">
        <v>0.21</v>
      </c>
      <c r="F92" s="171">
        <f>H92+NPV(FD,I92:INDEX(I92:DC92,PAL))</f>
        <v>0</v>
      </c>
      <c r="G92" s="171">
        <f>SUMIF($H$5:$DC$5,"&lt;="&amp;PAL,$H92:$DC92)</f>
        <v>0</v>
      </c>
      <c r="H92" s="177">
        <v>0</v>
      </c>
      <c r="I92" s="177">
        <v>0</v>
      </c>
      <c r="J92" s="177">
        <v>0</v>
      </c>
      <c r="K92" s="177">
        <v>0</v>
      </c>
      <c r="L92" s="177">
        <v>0</v>
      </c>
      <c r="M92" s="177">
        <v>0</v>
      </c>
      <c r="N92" s="177">
        <v>0</v>
      </c>
      <c r="O92" s="177">
        <v>0</v>
      </c>
      <c r="P92" s="177">
        <v>0</v>
      </c>
      <c r="Q92" s="177">
        <v>0</v>
      </c>
      <c r="R92" s="177">
        <v>0</v>
      </c>
      <c r="S92" s="177">
        <v>0</v>
      </c>
      <c r="T92" s="177">
        <v>0</v>
      </c>
      <c r="U92" s="177">
        <v>0</v>
      </c>
      <c r="V92" s="177">
        <v>0</v>
      </c>
      <c r="W92" s="177">
        <v>0</v>
      </c>
      <c r="X92" s="177">
        <v>0</v>
      </c>
      <c r="Y92" s="177">
        <v>0</v>
      </c>
      <c r="Z92" s="177">
        <v>0</v>
      </c>
      <c r="AA92" s="177">
        <v>0</v>
      </c>
      <c r="AB92" s="177">
        <v>0</v>
      </c>
      <c r="AC92" s="177">
        <v>0</v>
      </c>
      <c r="AD92" s="177">
        <v>0</v>
      </c>
      <c r="AE92" s="177">
        <v>0</v>
      </c>
      <c r="AF92" s="177">
        <v>0</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0</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177">
        <v>0</v>
      </c>
      <c r="BM92" s="177">
        <v>0</v>
      </c>
      <c r="BN92" s="177">
        <v>0</v>
      </c>
      <c r="BO92" s="177">
        <v>0</v>
      </c>
      <c r="BP92" s="177">
        <v>0</v>
      </c>
      <c r="BQ92" s="177">
        <v>0</v>
      </c>
      <c r="BR92" s="177">
        <v>0</v>
      </c>
      <c r="BS92" s="177">
        <v>0</v>
      </c>
      <c r="BT92" s="177">
        <v>0</v>
      </c>
      <c r="BU92" s="177">
        <v>0</v>
      </c>
      <c r="BV92" s="177">
        <v>0</v>
      </c>
      <c r="BW92" s="177">
        <v>0</v>
      </c>
      <c r="BX92" s="177">
        <v>0</v>
      </c>
      <c r="BY92" s="177">
        <v>0</v>
      </c>
      <c r="BZ92" s="177">
        <v>0</v>
      </c>
      <c r="CA92" s="177">
        <v>0</v>
      </c>
      <c r="CB92" s="177">
        <v>0</v>
      </c>
      <c r="CC92" s="177">
        <v>0</v>
      </c>
      <c r="CD92" s="177">
        <v>0</v>
      </c>
      <c r="CE92" s="177">
        <v>0</v>
      </c>
      <c r="CF92" s="177">
        <v>0</v>
      </c>
      <c r="CG92" s="177">
        <v>0</v>
      </c>
      <c r="CH92" s="177">
        <v>0</v>
      </c>
      <c r="CI92" s="177">
        <v>0</v>
      </c>
      <c r="CJ92" s="177">
        <v>0</v>
      </c>
      <c r="CK92" s="177">
        <v>0</v>
      </c>
      <c r="CL92" s="177">
        <v>0</v>
      </c>
      <c r="CM92" s="177">
        <v>0</v>
      </c>
      <c r="CN92" s="177">
        <v>0</v>
      </c>
      <c r="CO92" s="177">
        <v>0</v>
      </c>
      <c r="CP92" s="177">
        <v>0</v>
      </c>
      <c r="CQ92" s="177">
        <v>0</v>
      </c>
      <c r="CR92" s="177">
        <v>0</v>
      </c>
      <c r="CS92" s="177">
        <v>0</v>
      </c>
      <c r="CT92" s="177">
        <v>0</v>
      </c>
      <c r="CU92" s="177">
        <v>0</v>
      </c>
      <c r="CV92" s="177">
        <v>0</v>
      </c>
      <c r="CW92" s="177">
        <v>0</v>
      </c>
      <c r="CX92" s="177">
        <v>0</v>
      </c>
      <c r="CY92" s="177">
        <v>0</v>
      </c>
      <c r="CZ92" s="177">
        <v>0</v>
      </c>
      <c r="DA92" s="177">
        <v>0</v>
      </c>
      <c r="DB92" s="177">
        <v>0</v>
      </c>
      <c r="DC92" s="177">
        <v>0</v>
      </c>
      <c r="DE92" s="24">
        <f t="shared" ref="DE92:DE102" si="43">COUNTBLANK(H92:DC92)</f>
        <v>0</v>
      </c>
      <c r="DF92" s="24">
        <f t="shared" si="39"/>
        <v>0</v>
      </c>
      <c r="DG92">
        <f t="shared" si="42"/>
        <v>21</v>
      </c>
      <c r="DH92">
        <v>0</v>
      </c>
    </row>
    <row r="93" spans="1:113" ht="15" customHeight="1">
      <c r="A93" s="68"/>
      <c r="B93" s="160" t="s">
        <v>367</v>
      </c>
      <c r="C93" s="542" t="s">
        <v>159</v>
      </c>
      <c r="D93" s="181"/>
      <c r="E93" s="176">
        <v>0.21</v>
      </c>
      <c r="F93" s="171">
        <f>H93+NPV(FD,I93:INDEX(I93:DC93,PAL))</f>
        <v>0</v>
      </c>
      <c r="G93" s="171">
        <f>SUMIF($H$5:$DC$5,"&lt;="&amp;PAL,$H93:$DC93)</f>
        <v>0</v>
      </c>
      <c r="H93" s="177">
        <v>0</v>
      </c>
      <c r="I93" s="177">
        <v>0</v>
      </c>
      <c r="J93" s="177">
        <v>0</v>
      </c>
      <c r="K93" s="177">
        <v>0</v>
      </c>
      <c r="L93" s="177">
        <v>0</v>
      </c>
      <c r="M93" s="177">
        <v>0</v>
      </c>
      <c r="N93" s="177">
        <v>0</v>
      </c>
      <c r="O93" s="177">
        <v>0</v>
      </c>
      <c r="P93" s="177">
        <v>0</v>
      </c>
      <c r="Q93" s="177">
        <v>0</v>
      </c>
      <c r="R93" s="177">
        <v>0</v>
      </c>
      <c r="S93" s="177">
        <v>0</v>
      </c>
      <c r="T93" s="177">
        <v>0</v>
      </c>
      <c r="U93" s="177">
        <v>0</v>
      </c>
      <c r="V93" s="177">
        <v>0</v>
      </c>
      <c r="W93" s="177">
        <v>0</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177">
        <v>0</v>
      </c>
      <c r="BM93" s="177">
        <v>0</v>
      </c>
      <c r="BN93" s="177">
        <v>0</v>
      </c>
      <c r="BO93" s="177">
        <v>0</v>
      </c>
      <c r="BP93" s="177">
        <v>0</v>
      </c>
      <c r="BQ93" s="177">
        <v>0</v>
      </c>
      <c r="BR93" s="177">
        <v>0</v>
      </c>
      <c r="BS93" s="177">
        <v>0</v>
      </c>
      <c r="BT93" s="177">
        <v>0</v>
      </c>
      <c r="BU93" s="177">
        <v>0</v>
      </c>
      <c r="BV93" s="177">
        <v>0</v>
      </c>
      <c r="BW93" s="177">
        <v>0</v>
      </c>
      <c r="BX93" s="177">
        <v>0</v>
      </c>
      <c r="BY93" s="177">
        <v>0</v>
      </c>
      <c r="BZ93" s="177">
        <v>0</v>
      </c>
      <c r="CA93" s="177">
        <v>0</v>
      </c>
      <c r="CB93" s="177">
        <v>0</v>
      </c>
      <c r="CC93" s="177">
        <v>0</v>
      </c>
      <c r="CD93" s="177">
        <v>0</v>
      </c>
      <c r="CE93" s="177">
        <v>0</v>
      </c>
      <c r="CF93" s="177">
        <v>0</v>
      </c>
      <c r="CG93" s="177">
        <v>0</v>
      </c>
      <c r="CH93" s="177">
        <v>0</v>
      </c>
      <c r="CI93" s="177">
        <v>0</v>
      </c>
      <c r="CJ93" s="177">
        <v>0</v>
      </c>
      <c r="CK93" s="177">
        <v>0</v>
      </c>
      <c r="CL93" s="177">
        <v>0</v>
      </c>
      <c r="CM93" s="177">
        <v>0</v>
      </c>
      <c r="CN93" s="177">
        <v>0</v>
      </c>
      <c r="CO93" s="177">
        <v>0</v>
      </c>
      <c r="CP93" s="177">
        <v>0</v>
      </c>
      <c r="CQ93" s="177">
        <v>0</v>
      </c>
      <c r="CR93" s="177">
        <v>0</v>
      </c>
      <c r="CS93" s="177">
        <v>0</v>
      </c>
      <c r="CT93" s="177">
        <v>0</v>
      </c>
      <c r="CU93" s="177">
        <v>0</v>
      </c>
      <c r="CV93" s="177">
        <v>0</v>
      </c>
      <c r="CW93" s="177">
        <v>0</v>
      </c>
      <c r="CX93" s="177">
        <v>0</v>
      </c>
      <c r="CY93" s="177">
        <v>0</v>
      </c>
      <c r="CZ93" s="177">
        <v>0</v>
      </c>
      <c r="DA93" s="177">
        <v>0</v>
      </c>
      <c r="DB93" s="177">
        <v>0</v>
      </c>
      <c r="DC93" s="177">
        <v>0</v>
      </c>
      <c r="DE93" s="24">
        <f t="shared" si="43"/>
        <v>0</v>
      </c>
      <c r="DF93" s="24">
        <f t="shared" si="39"/>
        <v>0</v>
      </c>
      <c r="DG93">
        <f t="shared" si="42"/>
        <v>21</v>
      </c>
      <c r="DH93">
        <v>0</v>
      </c>
    </row>
    <row r="94" spans="1:113" ht="15" customHeight="1">
      <c r="A94" s="68"/>
      <c r="B94" s="160" t="s">
        <v>368</v>
      </c>
      <c r="C94" s="542" t="s">
        <v>159</v>
      </c>
      <c r="D94" s="181"/>
      <c r="E94" s="176">
        <v>0.21</v>
      </c>
      <c r="F94" s="171">
        <f>H94+NPV(FD,I94:INDEX(I94:DC94,PAL))</f>
        <v>0</v>
      </c>
      <c r="G94" s="171">
        <f>SUMIF($H$5:$DC$5,"&lt;="&amp;PAL,$H94:$DC94)</f>
        <v>0</v>
      </c>
      <c r="H94" s="177">
        <v>0</v>
      </c>
      <c r="I94" s="177">
        <v>0</v>
      </c>
      <c r="J94" s="177">
        <v>0</v>
      </c>
      <c r="K94" s="177">
        <v>0</v>
      </c>
      <c r="L94" s="177">
        <v>0</v>
      </c>
      <c r="M94" s="177">
        <v>0</v>
      </c>
      <c r="N94" s="177">
        <v>0</v>
      </c>
      <c r="O94" s="177">
        <v>0</v>
      </c>
      <c r="P94" s="177">
        <v>0</v>
      </c>
      <c r="Q94" s="177">
        <v>0</v>
      </c>
      <c r="R94" s="177">
        <v>0</v>
      </c>
      <c r="S94" s="177">
        <v>0</v>
      </c>
      <c r="T94" s="177">
        <v>0</v>
      </c>
      <c r="U94" s="177">
        <v>0</v>
      </c>
      <c r="V94" s="177">
        <v>0</v>
      </c>
      <c r="W94" s="177">
        <v>0</v>
      </c>
      <c r="X94" s="177">
        <v>0</v>
      </c>
      <c r="Y94" s="177">
        <v>0</v>
      </c>
      <c r="Z94" s="177">
        <v>0</v>
      </c>
      <c r="AA94" s="177">
        <v>0</v>
      </c>
      <c r="AB94" s="177">
        <v>0</v>
      </c>
      <c r="AC94" s="177">
        <v>0</v>
      </c>
      <c r="AD94" s="177">
        <v>0</v>
      </c>
      <c r="AE94" s="177">
        <v>0</v>
      </c>
      <c r="AF94" s="177">
        <v>0</v>
      </c>
      <c r="AG94" s="177">
        <v>0</v>
      </c>
      <c r="AH94" s="177">
        <v>0</v>
      </c>
      <c r="AI94" s="177">
        <v>0</v>
      </c>
      <c r="AJ94" s="177">
        <v>0</v>
      </c>
      <c r="AK94" s="177">
        <v>0</v>
      </c>
      <c r="AL94" s="177">
        <v>0</v>
      </c>
      <c r="AM94" s="177">
        <v>0</v>
      </c>
      <c r="AN94" s="177">
        <v>0</v>
      </c>
      <c r="AO94" s="177">
        <v>0</v>
      </c>
      <c r="AP94" s="177">
        <v>0</v>
      </c>
      <c r="AQ94" s="177">
        <v>0</v>
      </c>
      <c r="AR94" s="177">
        <v>0</v>
      </c>
      <c r="AS94" s="177">
        <v>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7">
        <v>0</v>
      </c>
      <c r="BI94" s="177">
        <v>0</v>
      </c>
      <c r="BJ94" s="177">
        <v>0</v>
      </c>
      <c r="BK94" s="177">
        <v>0</v>
      </c>
      <c r="BL94" s="177">
        <v>0</v>
      </c>
      <c r="BM94" s="177">
        <v>0</v>
      </c>
      <c r="BN94" s="177">
        <v>0</v>
      </c>
      <c r="BO94" s="177">
        <v>0</v>
      </c>
      <c r="BP94" s="177">
        <v>0</v>
      </c>
      <c r="BQ94" s="177">
        <v>0</v>
      </c>
      <c r="BR94" s="177">
        <v>0</v>
      </c>
      <c r="BS94" s="177">
        <v>0</v>
      </c>
      <c r="BT94" s="177">
        <v>0</v>
      </c>
      <c r="BU94" s="177">
        <v>0</v>
      </c>
      <c r="BV94" s="177">
        <v>0</v>
      </c>
      <c r="BW94" s="177">
        <v>0</v>
      </c>
      <c r="BX94" s="177">
        <v>0</v>
      </c>
      <c r="BY94" s="177">
        <v>0</v>
      </c>
      <c r="BZ94" s="177">
        <v>0</v>
      </c>
      <c r="CA94" s="177">
        <v>0</v>
      </c>
      <c r="CB94" s="177">
        <v>0</v>
      </c>
      <c r="CC94" s="177">
        <v>0</v>
      </c>
      <c r="CD94" s="177">
        <v>0</v>
      </c>
      <c r="CE94" s="177">
        <v>0</v>
      </c>
      <c r="CF94" s="177">
        <v>0</v>
      </c>
      <c r="CG94" s="177">
        <v>0</v>
      </c>
      <c r="CH94" s="177">
        <v>0</v>
      </c>
      <c r="CI94" s="177">
        <v>0</v>
      </c>
      <c r="CJ94" s="177">
        <v>0</v>
      </c>
      <c r="CK94" s="177">
        <v>0</v>
      </c>
      <c r="CL94" s="177">
        <v>0</v>
      </c>
      <c r="CM94" s="177">
        <v>0</v>
      </c>
      <c r="CN94" s="177">
        <v>0</v>
      </c>
      <c r="CO94" s="177">
        <v>0</v>
      </c>
      <c r="CP94" s="177">
        <v>0</v>
      </c>
      <c r="CQ94" s="177">
        <v>0</v>
      </c>
      <c r="CR94" s="177">
        <v>0</v>
      </c>
      <c r="CS94" s="177">
        <v>0</v>
      </c>
      <c r="CT94" s="177">
        <v>0</v>
      </c>
      <c r="CU94" s="177">
        <v>0</v>
      </c>
      <c r="CV94" s="177">
        <v>0</v>
      </c>
      <c r="CW94" s="177">
        <v>0</v>
      </c>
      <c r="CX94" s="177">
        <v>0</v>
      </c>
      <c r="CY94" s="177">
        <v>0</v>
      </c>
      <c r="CZ94" s="177">
        <v>0</v>
      </c>
      <c r="DA94" s="177">
        <v>0</v>
      </c>
      <c r="DB94" s="177">
        <v>0</v>
      </c>
      <c r="DC94" s="177">
        <v>0</v>
      </c>
      <c r="DE94" s="24">
        <f t="shared" si="43"/>
        <v>0</v>
      </c>
      <c r="DF94" s="24">
        <f t="shared" si="39"/>
        <v>0</v>
      </c>
      <c r="DG94">
        <f t="shared" si="42"/>
        <v>21</v>
      </c>
      <c r="DH94">
        <v>0</v>
      </c>
    </row>
    <row r="95" spans="1:113" ht="15" customHeight="1">
      <c r="A95" s="68"/>
      <c r="B95" s="160" t="s">
        <v>369</v>
      </c>
      <c r="C95" s="542" t="s">
        <v>159</v>
      </c>
      <c r="D95" s="181"/>
      <c r="E95" s="176">
        <v>0.21</v>
      </c>
      <c r="F95" s="171">
        <f>H95+NPV(FD,I95:INDEX(I95:DC95,PAL))</f>
        <v>0</v>
      </c>
      <c r="G95" s="171">
        <f>SUMIF($H$5:$DC$5,"&lt;="&amp;PAL,$H95:$DC95)</f>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7">
        <v>0</v>
      </c>
      <c r="AC95" s="177">
        <v>0</v>
      </c>
      <c r="AD95" s="177">
        <v>0</v>
      </c>
      <c r="AE95" s="177">
        <v>0</v>
      </c>
      <c r="AF95" s="177">
        <v>0</v>
      </c>
      <c r="AG95" s="177">
        <v>0</v>
      </c>
      <c r="AH95" s="177">
        <v>0</v>
      </c>
      <c r="AI95" s="177">
        <v>0</v>
      </c>
      <c r="AJ95" s="177">
        <v>0</v>
      </c>
      <c r="AK95" s="177">
        <v>0</v>
      </c>
      <c r="AL95" s="177">
        <v>0</v>
      </c>
      <c r="AM95" s="177">
        <v>0</v>
      </c>
      <c r="AN95" s="177">
        <v>0</v>
      </c>
      <c r="AO95" s="177">
        <v>0</v>
      </c>
      <c r="AP95" s="177">
        <v>0</v>
      </c>
      <c r="AQ95" s="177">
        <v>0</v>
      </c>
      <c r="AR95" s="177">
        <v>0</v>
      </c>
      <c r="AS95" s="177">
        <v>0</v>
      </c>
      <c r="AT95" s="177">
        <v>0</v>
      </c>
      <c r="AU95" s="177">
        <v>0</v>
      </c>
      <c r="AV95" s="177">
        <v>0</v>
      </c>
      <c r="AW95" s="177">
        <v>0</v>
      </c>
      <c r="AX95" s="177">
        <v>0</v>
      </c>
      <c r="AY95" s="177">
        <v>0</v>
      </c>
      <c r="AZ95" s="177">
        <v>0</v>
      </c>
      <c r="BA95" s="177">
        <v>0</v>
      </c>
      <c r="BB95" s="177">
        <v>0</v>
      </c>
      <c r="BC95" s="177">
        <v>0</v>
      </c>
      <c r="BD95" s="177">
        <v>0</v>
      </c>
      <c r="BE95" s="177">
        <v>0</v>
      </c>
      <c r="BF95" s="177">
        <v>0</v>
      </c>
      <c r="BG95" s="177">
        <v>0</v>
      </c>
      <c r="BH95" s="177">
        <v>0</v>
      </c>
      <c r="BI95" s="177">
        <v>0</v>
      </c>
      <c r="BJ95" s="177">
        <v>0</v>
      </c>
      <c r="BK95" s="177">
        <v>0</v>
      </c>
      <c r="BL95" s="177">
        <v>0</v>
      </c>
      <c r="BM95" s="177">
        <v>0</v>
      </c>
      <c r="BN95" s="177">
        <v>0</v>
      </c>
      <c r="BO95" s="177">
        <v>0</v>
      </c>
      <c r="BP95" s="177">
        <v>0</v>
      </c>
      <c r="BQ95" s="177">
        <v>0</v>
      </c>
      <c r="BR95" s="177">
        <v>0</v>
      </c>
      <c r="BS95" s="177">
        <v>0</v>
      </c>
      <c r="BT95" s="177">
        <v>0</v>
      </c>
      <c r="BU95" s="177">
        <v>0</v>
      </c>
      <c r="BV95" s="177">
        <v>0</v>
      </c>
      <c r="BW95" s="177">
        <v>0</v>
      </c>
      <c r="BX95" s="177">
        <v>0</v>
      </c>
      <c r="BY95" s="177">
        <v>0</v>
      </c>
      <c r="BZ95" s="177">
        <v>0</v>
      </c>
      <c r="CA95" s="177">
        <v>0</v>
      </c>
      <c r="CB95" s="177">
        <v>0</v>
      </c>
      <c r="CC95" s="177">
        <v>0</v>
      </c>
      <c r="CD95" s="177">
        <v>0</v>
      </c>
      <c r="CE95" s="177">
        <v>0</v>
      </c>
      <c r="CF95" s="177">
        <v>0</v>
      </c>
      <c r="CG95" s="177">
        <v>0</v>
      </c>
      <c r="CH95" s="177">
        <v>0</v>
      </c>
      <c r="CI95" s="177">
        <v>0</v>
      </c>
      <c r="CJ95" s="177">
        <v>0</v>
      </c>
      <c r="CK95" s="177">
        <v>0</v>
      </c>
      <c r="CL95" s="177">
        <v>0</v>
      </c>
      <c r="CM95" s="177">
        <v>0</v>
      </c>
      <c r="CN95" s="177">
        <v>0</v>
      </c>
      <c r="CO95" s="177">
        <v>0</v>
      </c>
      <c r="CP95" s="177">
        <v>0</v>
      </c>
      <c r="CQ95" s="177">
        <v>0</v>
      </c>
      <c r="CR95" s="177">
        <v>0</v>
      </c>
      <c r="CS95" s="177">
        <v>0</v>
      </c>
      <c r="CT95" s="177">
        <v>0</v>
      </c>
      <c r="CU95" s="177">
        <v>0</v>
      </c>
      <c r="CV95" s="177">
        <v>0</v>
      </c>
      <c r="CW95" s="177">
        <v>0</v>
      </c>
      <c r="CX95" s="177">
        <v>0</v>
      </c>
      <c r="CY95" s="177">
        <v>0</v>
      </c>
      <c r="CZ95" s="177">
        <v>0</v>
      </c>
      <c r="DA95" s="177">
        <v>0</v>
      </c>
      <c r="DB95" s="177">
        <v>0</v>
      </c>
      <c r="DC95" s="177">
        <v>0</v>
      </c>
      <c r="DE95" s="24">
        <f t="shared" si="43"/>
        <v>0</v>
      </c>
      <c r="DF95" s="24">
        <f t="shared" si="39"/>
        <v>0</v>
      </c>
      <c r="DG95">
        <f t="shared" si="42"/>
        <v>21</v>
      </c>
      <c r="DH95">
        <v>0</v>
      </c>
    </row>
    <row r="96" spans="1:113" ht="15" customHeight="1">
      <c r="A96" s="68"/>
      <c r="B96" s="160" t="s">
        <v>370</v>
      </c>
      <c r="C96" s="542" t="s">
        <v>159</v>
      </c>
      <c r="D96" s="181"/>
      <c r="E96" s="176">
        <v>0.21</v>
      </c>
      <c r="F96" s="171">
        <f>H96+NPV(FD,I96:INDEX(I96:DC96,PAL))</f>
        <v>0</v>
      </c>
      <c r="G96" s="171">
        <f>SUMIF($H$5:$DC$5,"&lt;="&amp;PAL,$H96:$DC96)</f>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7">
        <v>0</v>
      </c>
      <c r="AC96" s="177">
        <v>0</v>
      </c>
      <c r="AD96" s="177">
        <v>0</v>
      </c>
      <c r="AE96" s="177">
        <v>0</v>
      </c>
      <c r="AF96" s="177">
        <v>0</v>
      </c>
      <c r="AG96" s="177">
        <v>0</v>
      </c>
      <c r="AH96" s="177">
        <v>0</v>
      </c>
      <c r="AI96" s="177">
        <v>0</v>
      </c>
      <c r="AJ96" s="177">
        <v>0</v>
      </c>
      <c r="AK96" s="177">
        <v>0</v>
      </c>
      <c r="AL96" s="177">
        <v>0</v>
      </c>
      <c r="AM96" s="177">
        <v>0</v>
      </c>
      <c r="AN96" s="177">
        <v>0</v>
      </c>
      <c r="AO96" s="177">
        <v>0</v>
      </c>
      <c r="AP96" s="177">
        <v>0</v>
      </c>
      <c r="AQ96" s="177">
        <v>0</v>
      </c>
      <c r="AR96" s="177">
        <v>0</v>
      </c>
      <c r="AS96" s="177">
        <v>0</v>
      </c>
      <c r="AT96" s="177">
        <v>0</v>
      </c>
      <c r="AU96" s="177">
        <v>0</v>
      </c>
      <c r="AV96" s="177">
        <v>0</v>
      </c>
      <c r="AW96" s="177">
        <v>0</v>
      </c>
      <c r="AX96" s="177">
        <v>0</v>
      </c>
      <c r="AY96" s="177">
        <v>0</v>
      </c>
      <c r="AZ96" s="177">
        <v>0</v>
      </c>
      <c r="BA96" s="177">
        <v>0</v>
      </c>
      <c r="BB96" s="177">
        <v>0</v>
      </c>
      <c r="BC96" s="177">
        <v>0</v>
      </c>
      <c r="BD96" s="177">
        <v>0</v>
      </c>
      <c r="BE96" s="177">
        <v>0</v>
      </c>
      <c r="BF96" s="177">
        <v>0</v>
      </c>
      <c r="BG96" s="177">
        <v>0</v>
      </c>
      <c r="BH96" s="177">
        <v>0</v>
      </c>
      <c r="BI96" s="177">
        <v>0</v>
      </c>
      <c r="BJ96" s="177">
        <v>0</v>
      </c>
      <c r="BK96" s="177">
        <v>0</v>
      </c>
      <c r="BL96" s="177">
        <v>0</v>
      </c>
      <c r="BM96" s="177">
        <v>0</v>
      </c>
      <c r="BN96" s="177">
        <v>0</v>
      </c>
      <c r="BO96" s="177">
        <v>0</v>
      </c>
      <c r="BP96" s="177">
        <v>0</v>
      </c>
      <c r="BQ96" s="177">
        <v>0</v>
      </c>
      <c r="BR96" s="177">
        <v>0</v>
      </c>
      <c r="BS96" s="177">
        <v>0</v>
      </c>
      <c r="BT96" s="177">
        <v>0</v>
      </c>
      <c r="BU96" s="177">
        <v>0</v>
      </c>
      <c r="BV96" s="177">
        <v>0</v>
      </c>
      <c r="BW96" s="177">
        <v>0</v>
      </c>
      <c r="BX96" s="177">
        <v>0</v>
      </c>
      <c r="BY96" s="177">
        <v>0</v>
      </c>
      <c r="BZ96" s="177">
        <v>0</v>
      </c>
      <c r="CA96" s="177">
        <v>0</v>
      </c>
      <c r="CB96" s="177">
        <v>0</v>
      </c>
      <c r="CC96" s="177">
        <v>0</v>
      </c>
      <c r="CD96" s="177">
        <v>0</v>
      </c>
      <c r="CE96" s="177">
        <v>0</v>
      </c>
      <c r="CF96" s="177">
        <v>0</v>
      </c>
      <c r="CG96" s="177">
        <v>0</v>
      </c>
      <c r="CH96" s="177">
        <v>0</v>
      </c>
      <c r="CI96" s="177">
        <v>0</v>
      </c>
      <c r="CJ96" s="177">
        <v>0</v>
      </c>
      <c r="CK96" s="177">
        <v>0</v>
      </c>
      <c r="CL96" s="177">
        <v>0</v>
      </c>
      <c r="CM96" s="177">
        <v>0</v>
      </c>
      <c r="CN96" s="177">
        <v>0</v>
      </c>
      <c r="CO96" s="177">
        <v>0</v>
      </c>
      <c r="CP96" s="177">
        <v>0</v>
      </c>
      <c r="CQ96" s="177">
        <v>0</v>
      </c>
      <c r="CR96" s="177">
        <v>0</v>
      </c>
      <c r="CS96" s="177">
        <v>0</v>
      </c>
      <c r="CT96" s="177">
        <v>0</v>
      </c>
      <c r="CU96" s="177">
        <v>0</v>
      </c>
      <c r="CV96" s="177">
        <v>0</v>
      </c>
      <c r="CW96" s="177">
        <v>0</v>
      </c>
      <c r="CX96" s="177">
        <v>0</v>
      </c>
      <c r="CY96" s="177">
        <v>0</v>
      </c>
      <c r="CZ96" s="177">
        <v>0</v>
      </c>
      <c r="DA96" s="177">
        <v>0</v>
      </c>
      <c r="DB96" s="177">
        <v>0</v>
      </c>
      <c r="DC96" s="177">
        <v>0</v>
      </c>
      <c r="DE96" s="24">
        <f t="shared" si="43"/>
        <v>0</v>
      </c>
      <c r="DF96" s="24">
        <f t="shared" si="39"/>
        <v>0</v>
      </c>
      <c r="DG96">
        <f t="shared" si="42"/>
        <v>21</v>
      </c>
      <c r="DH96">
        <v>0</v>
      </c>
    </row>
    <row r="97" spans="1:113" ht="15" customHeight="1">
      <c r="A97" s="68"/>
      <c r="B97" s="160" t="s">
        <v>371</v>
      </c>
      <c r="C97" s="542" t="s">
        <v>159</v>
      </c>
      <c r="D97" s="181"/>
      <c r="E97" s="176">
        <v>0.21</v>
      </c>
      <c r="F97" s="171">
        <f>H97+NPV(FD,I97:INDEX(I97:DC97,PAL))</f>
        <v>0</v>
      </c>
      <c r="G97" s="171">
        <f>SUMIF($H$5:$DC$5,"&lt;="&amp;PAL,$H97:$DC97)</f>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77">
        <v>0</v>
      </c>
      <c r="CK97" s="177">
        <v>0</v>
      </c>
      <c r="CL97" s="177">
        <v>0</v>
      </c>
      <c r="CM97" s="177">
        <v>0</v>
      </c>
      <c r="CN97" s="177">
        <v>0</v>
      </c>
      <c r="CO97" s="177">
        <v>0</v>
      </c>
      <c r="CP97" s="177">
        <v>0</v>
      </c>
      <c r="CQ97" s="177">
        <v>0</v>
      </c>
      <c r="CR97" s="177">
        <v>0</v>
      </c>
      <c r="CS97" s="177">
        <v>0</v>
      </c>
      <c r="CT97" s="177">
        <v>0</v>
      </c>
      <c r="CU97" s="177">
        <v>0</v>
      </c>
      <c r="CV97" s="177">
        <v>0</v>
      </c>
      <c r="CW97" s="177">
        <v>0</v>
      </c>
      <c r="CX97" s="177">
        <v>0</v>
      </c>
      <c r="CY97" s="177">
        <v>0</v>
      </c>
      <c r="CZ97" s="177">
        <v>0</v>
      </c>
      <c r="DA97" s="177">
        <v>0</v>
      </c>
      <c r="DB97" s="177">
        <v>0</v>
      </c>
      <c r="DC97" s="177">
        <v>0</v>
      </c>
      <c r="DE97" s="24">
        <f t="shared" si="43"/>
        <v>0</v>
      </c>
      <c r="DF97" s="24">
        <f t="shared" si="39"/>
        <v>0</v>
      </c>
      <c r="DG97">
        <f t="shared" si="42"/>
        <v>21</v>
      </c>
      <c r="DH97">
        <v>0</v>
      </c>
    </row>
    <row r="98" spans="1:113" ht="15" customHeight="1">
      <c r="A98" s="68"/>
      <c r="B98" s="160" t="s">
        <v>372</v>
      </c>
      <c r="C98" s="542" t="s">
        <v>159</v>
      </c>
      <c r="D98" s="181"/>
      <c r="E98" s="176">
        <v>0.21</v>
      </c>
      <c r="F98" s="171">
        <f>H98+NPV(FD,I98:INDEX(I98:DC98,PAL))</f>
        <v>0</v>
      </c>
      <c r="G98" s="171">
        <f>SUMIF($H$5:$DC$5,"&lt;="&amp;PAL,$H98:$DC98)</f>
        <v>0</v>
      </c>
      <c r="H98" s="177">
        <v>0</v>
      </c>
      <c r="I98" s="177">
        <v>0</v>
      </c>
      <c r="J98" s="177">
        <v>0</v>
      </c>
      <c r="K98" s="177">
        <v>0</v>
      </c>
      <c r="L98" s="177">
        <v>0</v>
      </c>
      <c r="M98" s="177">
        <v>0</v>
      </c>
      <c r="N98" s="177">
        <v>0</v>
      </c>
      <c r="O98" s="177">
        <v>0</v>
      </c>
      <c r="P98" s="177">
        <v>0</v>
      </c>
      <c r="Q98" s="177">
        <v>0</v>
      </c>
      <c r="R98" s="177">
        <v>0</v>
      </c>
      <c r="S98" s="177">
        <v>0</v>
      </c>
      <c r="T98" s="177">
        <v>0</v>
      </c>
      <c r="U98" s="177">
        <v>0</v>
      </c>
      <c r="V98" s="177">
        <v>0</v>
      </c>
      <c r="W98" s="177">
        <v>0</v>
      </c>
      <c r="X98" s="177">
        <v>0</v>
      </c>
      <c r="Y98" s="177">
        <v>0</v>
      </c>
      <c r="Z98" s="177">
        <v>0</v>
      </c>
      <c r="AA98" s="177">
        <v>0</v>
      </c>
      <c r="AB98" s="177">
        <v>0</v>
      </c>
      <c r="AC98" s="177">
        <v>0</v>
      </c>
      <c r="AD98" s="177">
        <v>0</v>
      </c>
      <c r="AE98" s="177">
        <v>0</v>
      </c>
      <c r="AF98" s="177">
        <v>0</v>
      </c>
      <c r="AG98" s="177">
        <v>0</v>
      </c>
      <c r="AH98" s="177">
        <v>0</v>
      </c>
      <c r="AI98" s="177">
        <v>0</v>
      </c>
      <c r="AJ98" s="177">
        <v>0</v>
      </c>
      <c r="AK98" s="177">
        <v>0</v>
      </c>
      <c r="AL98" s="177">
        <v>0</v>
      </c>
      <c r="AM98" s="177">
        <v>0</v>
      </c>
      <c r="AN98" s="177">
        <v>0</v>
      </c>
      <c r="AO98" s="177">
        <v>0</v>
      </c>
      <c r="AP98" s="177">
        <v>0</v>
      </c>
      <c r="AQ98" s="177">
        <v>0</v>
      </c>
      <c r="AR98" s="177">
        <v>0</v>
      </c>
      <c r="AS98" s="177">
        <v>0</v>
      </c>
      <c r="AT98" s="177">
        <v>0</v>
      </c>
      <c r="AU98" s="177">
        <v>0</v>
      </c>
      <c r="AV98" s="177">
        <v>0</v>
      </c>
      <c r="AW98" s="177">
        <v>0</v>
      </c>
      <c r="AX98" s="177">
        <v>0</v>
      </c>
      <c r="AY98" s="177">
        <v>0</v>
      </c>
      <c r="AZ98" s="177">
        <v>0</v>
      </c>
      <c r="BA98" s="177">
        <v>0</v>
      </c>
      <c r="BB98" s="177">
        <v>0</v>
      </c>
      <c r="BC98" s="177">
        <v>0</v>
      </c>
      <c r="BD98" s="177">
        <v>0</v>
      </c>
      <c r="BE98" s="177">
        <v>0</v>
      </c>
      <c r="BF98" s="177">
        <v>0</v>
      </c>
      <c r="BG98" s="177">
        <v>0</v>
      </c>
      <c r="BH98" s="177">
        <v>0</v>
      </c>
      <c r="BI98" s="177">
        <v>0</v>
      </c>
      <c r="BJ98" s="177">
        <v>0</v>
      </c>
      <c r="BK98" s="177">
        <v>0</v>
      </c>
      <c r="BL98" s="177">
        <v>0</v>
      </c>
      <c r="BM98" s="177">
        <v>0</v>
      </c>
      <c r="BN98" s="177">
        <v>0</v>
      </c>
      <c r="BO98" s="177">
        <v>0</v>
      </c>
      <c r="BP98" s="177">
        <v>0</v>
      </c>
      <c r="BQ98" s="177">
        <v>0</v>
      </c>
      <c r="BR98" s="177">
        <v>0</v>
      </c>
      <c r="BS98" s="177">
        <v>0</v>
      </c>
      <c r="BT98" s="177">
        <v>0</v>
      </c>
      <c r="BU98" s="177">
        <v>0</v>
      </c>
      <c r="BV98" s="177">
        <v>0</v>
      </c>
      <c r="BW98" s="177">
        <v>0</v>
      </c>
      <c r="BX98" s="177">
        <v>0</v>
      </c>
      <c r="BY98" s="177">
        <v>0</v>
      </c>
      <c r="BZ98" s="177">
        <v>0</v>
      </c>
      <c r="CA98" s="177">
        <v>0</v>
      </c>
      <c r="CB98" s="177">
        <v>0</v>
      </c>
      <c r="CC98" s="177">
        <v>0</v>
      </c>
      <c r="CD98" s="177">
        <v>0</v>
      </c>
      <c r="CE98" s="177">
        <v>0</v>
      </c>
      <c r="CF98" s="177">
        <v>0</v>
      </c>
      <c r="CG98" s="177">
        <v>0</v>
      </c>
      <c r="CH98" s="177">
        <v>0</v>
      </c>
      <c r="CI98" s="177">
        <v>0</v>
      </c>
      <c r="CJ98" s="177">
        <v>0</v>
      </c>
      <c r="CK98" s="177">
        <v>0</v>
      </c>
      <c r="CL98" s="177">
        <v>0</v>
      </c>
      <c r="CM98" s="177">
        <v>0</v>
      </c>
      <c r="CN98" s="177">
        <v>0</v>
      </c>
      <c r="CO98" s="177">
        <v>0</v>
      </c>
      <c r="CP98" s="177">
        <v>0</v>
      </c>
      <c r="CQ98" s="177">
        <v>0</v>
      </c>
      <c r="CR98" s="177">
        <v>0</v>
      </c>
      <c r="CS98" s="177">
        <v>0</v>
      </c>
      <c r="CT98" s="177">
        <v>0</v>
      </c>
      <c r="CU98" s="177">
        <v>0</v>
      </c>
      <c r="CV98" s="177">
        <v>0</v>
      </c>
      <c r="CW98" s="177">
        <v>0</v>
      </c>
      <c r="CX98" s="177">
        <v>0</v>
      </c>
      <c r="CY98" s="177">
        <v>0</v>
      </c>
      <c r="CZ98" s="177">
        <v>0</v>
      </c>
      <c r="DA98" s="177">
        <v>0</v>
      </c>
      <c r="DB98" s="177">
        <v>0</v>
      </c>
      <c r="DC98" s="177">
        <v>0</v>
      </c>
      <c r="DE98" s="24">
        <f t="shared" si="43"/>
        <v>0</v>
      </c>
      <c r="DF98" s="24">
        <f t="shared" si="39"/>
        <v>0</v>
      </c>
      <c r="DG98">
        <f t="shared" si="42"/>
        <v>21</v>
      </c>
      <c r="DH98">
        <v>0</v>
      </c>
    </row>
    <row r="99" spans="1:113" ht="15" customHeight="1">
      <c r="A99" s="68"/>
      <c r="B99" s="160" t="s">
        <v>373</v>
      </c>
      <c r="C99" s="543" t="s">
        <v>482</v>
      </c>
      <c r="D99" s="325"/>
      <c r="E99" s="176">
        <v>0.21</v>
      </c>
      <c r="F99" s="171">
        <f>H99+NPV(FD,I99:INDEX(I99:DC99,PAL))</f>
        <v>0</v>
      </c>
      <c r="G99" s="171">
        <f>SUMIF($H$5:$DC$5,"&lt;="&amp;PAL,$H99:$DC99)</f>
        <v>0</v>
      </c>
      <c r="H99" s="177">
        <v>0</v>
      </c>
      <c r="I99" s="177">
        <v>0</v>
      </c>
      <c r="J99" s="177">
        <v>0</v>
      </c>
      <c r="K99" s="177">
        <v>0</v>
      </c>
      <c r="L99" s="177">
        <v>0</v>
      </c>
      <c r="M99" s="177">
        <v>0</v>
      </c>
      <c r="N99" s="177">
        <v>0</v>
      </c>
      <c r="O99" s="177">
        <v>0</v>
      </c>
      <c r="P99" s="177">
        <v>0</v>
      </c>
      <c r="Q99" s="177">
        <v>0</v>
      </c>
      <c r="R99" s="177">
        <v>0</v>
      </c>
      <c r="S99" s="177">
        <v>0</v>
      </c>
      <c r="T99" s="177">
        <v>0</v>
      </c>
      <c r="U99" s="177">
        <v>0</v>
      </c>
      <c r="V99" s="177">
        <v>0</v>
      </c>
      <c r="W99" s="177">
        <v>0</v>
      </c>
      <c r="X99" s="177">
        <v>0</v>
      </c>
      <c r="Y99" s="177">
        <v>0</v>
      </c>
      <c r="Z99" s="177">
        <v>0</v>
      </c>
      <c r="AA99" s="177">
        <v>0</v>
      </c>
      <c r="AB99" s="177">
        <v>0</v>
      </c>
      <c r="AC99" s="177">
        <v>0</v>
      </c>
      <c r="AD99" s="177">
        <v>0</v>
      </c>
      <c r="AE99" s="177">
        <v>0</v>
      </c>
      <c r="AF99" s="177">
        <v>0</v>
      </c>
      <c r="AG99" s="177">
        <v>0</v>
      </c>
      <c r="AH99" s="177">
        <v>0</v>
      </c>
      <c r="AI99" s="177">
        <v>0</v>
      </c>
      <c r="AJ99" s="177">
        <v>0</v>
      </c>
      <c r="AK99" s="177">
        <v>0</v>
      </c>
      <c r="AL99" s="177">
        <v>0</v>
      </c>
      <c r="AM99" s="177">
        <v>0</v>
      </c>
      <c r="AN99" s="177">
        <v>0</v>
      </c>
      <c r="AO99" s="177">
        <v>0</v>
      </c>
      <c r="AP99" s="177">
        <v>0</v>
      </c>
      <c r="AQ99" s="177">
        <v>0</v>
      </c>
      <c r="AR99" s="177">
        <v>0</v>
      </c>
      <c r="AS99" s="177">
        <v>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7">
        <v>0</v>
      </c>
      <c r="BI99" s="177">
        <v>0</v>
      </c>
      <c r="BJ99" s="177">
        <v>0</v>
      </c>
      <c r="BK99" s="177">
        <v>0</v>
      </c>
      <c r="BL99" s="177">
        <v>0</v>
      </c>
      <c r="BM99" s="177">
        <v>0</v>
      </c>
      <c r="BN99" s="177">
        <v>0</v>
      </c>
      <c r="BO99" s="177">
        <v>0</v>
      </c>
      <c r="BP99" s="177">
        <v>0</v>
      </c>
      <c r="BQ99" s="177">
        <v>0</v>
      </c>
      <c r="BR99" s="177">
        <v>0</v>
      </c>
      <c r="BS99" s="177">
        <v>0</v>
      </c>
      <c r="BT99" s="177">
        <v>0</v>
      </c>
      <c r="BU99" s="177">
        <v>0</v>
      </c>
      <c r="BV99" s="177">
        <v>0</v>
      </c>
      <c r="BW99" s="177">
        <v>0</v>
      </c>
      <c r="BX99" s="177">
        <v>0</v>
      </c>
      <c r="BY99" s="177">
        <v>0</v>
      </c>
      <c r="BZ99" s="177">
        <v>0</v>
      </c>
      <c r="CA99" s="177">
        <v>0</v>
      </c>
      <c r="CB99" s="177">
        <v>0</v>
      </c>
      <c r="CC99" s="177">
        <v>0</v>
      </c>
      <c r="CD99" s="177">
        <v>0</v>
      </c>
      <c r="CE99" s="177">
        <v>0</v>
      </c>
      <c r="CF99" s="177">
        <v>0</v>
      </c>
      <c r="CG99" s="177">
        <v>0</v>
      </c>
      <c r="CH99" s="177">
        <v>0</v>
      </c>
      <c r="CI99" s="177">
        <v>0</v>
      </c>
      <c r="CJ99" s="177">
        <v>0</v>
      </c>
      <c r="CK99" s="177">
        <v>0</v>
      </c>
      <c r="CL99" s="177">
        <v>0</v>
      </c>
      <c r="CM99" s="177">
        <v>0</v>
      </c>
      <c r="CN99" s="177">
        <v>0</v>
      </c>
      <c r="CO99" s="177">
        <v>0</v>
      </c>
      <c r="CP99" s="177">
        <v>0</v>
      </c>
      <c r="CQ99" s="177">
        <v>0</v>
      </c>
      <c r="CR99" s="177">
        <v>0</v>
      </c>
      <c r="CS99" s="177">
        <v>0</v>
      </c>
      <c r="CT99" s="177">
        <v>0</v>
      </c>
      <c r="CU99" s="177">
        <v>0</v>
      </c>
      <c r="CV99" s="177">
        <v>0</v>
      </c>
      <c r="CW99" s="177">
        <v>0</v>
      </c>
      <c r="CX99" s="177">
        <v>0</v>
      </c>
      <c r="CY99" s="177">
        <v>0</v>
      </c>
      <c r="CZ99" s="177">
        <v>0</v>
      </c>
      <c r="DA99" s="177">
        <v>0</v>
      </c>
      <c r="DB99" s="177">
        <v>0</v>
      </c>
      <c r="DC99" s="177">
        <v>0</v>
      </c>
      <c r="DE99" s="24">
        <f t="shared" si="43"/>
        <v>0</v>
      </c>
      <c r="DF99" s="24">
        <f t="shared" si="39"/>
        <v>0</v>
      </c>
      <c r="DG99">
        <f t="shared" si="42"/>
        <v>21</v>
      </c>
      <c r="DH99">
        <v>0</v>
      </c>
      <c r="DI99">
        <v>1</v>
      </c>
    </row>
    <row r="100" spans="1:113" ht="14.4">
      <c r="A100" s="68"/>
      <c r="B100" s="160" t="s">
        <v>496</v>
      </c>
      <c r="C100" s="543" t="s">
        <v>483</v>
      </c>
      <c r="D100" s="325"/>
      <c r="E100" s="176">
        <v>0.21</v>
      </c>
      <c r="F100" s="171">
        <f>H100+NPV(FD,I100:INDEX(I100:DC100,PAL))</f>
        <v>0</v>
      </c>
      <c r="G100" s="171">
        <f>SUMIF($H$5:$DC$5,"&lt;="&amp;PAL,$H100:$DC100)</f>
        <v>0</v>
      </c>
      <c r="H100" s="179">
        <v>0</v>
      </c>
      <c r="I100" s="179">
        <v>0</v>
      </c>
      <c r="J100" s="179">
        <v>0</v>
      </c>
      <c r="K100" s="179">
        <v>0</v>
      </c>
      <c r="L100" s="179">
        <v>0</v>
      </c>
      <c r="M100" s="179">
        <v>0</v>
      </c>
      <c r="N100" s="179">
        <v>0</v>
      </c>
      <c r="O100" s="179">
        <v>0</v>
      </c>
      <c r="P100" s="549">
        <v>0</v>
      </c>
      <c r="Q100" s="179">
        <v>0</v>
      </c>
      <c r="R100" s="179">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0</v>
      </c>
      <c r="CF100" s="180">
        <v>0</v>
      </c>
      <c r="CG100" s="180">
        <v>0</v>
      </c>
      <c r="CH100" s="180">
        <v>0</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c r="DA100" s="180">
        <v>0</v>
      </c>
      <c r="DB100" s="180">
        <v>0</v>
      </c>
      <c r="DC100" s="180">
        <v>0</v>
      </c>
      <c r="DE100" s="24">
        <f t="shared" si="43"/>
        <v>0</v>
      </c>
      <c r="DF100" s="24">
        <f t="shared" si="39"/>
        <v>0</v>
      </c>
      <c r="DG100">
        <f t="shared" si="42"/>
        <v>21</v>
      </c>
      <c r="DH100">
        <v>0</v>
      </c>
      <c r="DI100">
        <v>1</v>
      </c>
    </row>
    <row r="101" spans="1:113" ht="14.4">
      <c r="A101" s="68"/>
      <c r="B101" s="160" t="s">
        <v>497</v>
      </c>
      <c r="C101" s="543" t="s">
        <v>552</v>
      </c>
      <c r="D101" s="160"/>
      <c r="E101" s="176">
        <v>0.21</v>
      </c>
      <c r="F101" s="171">
        <f>H101+NPV(FD,I101:INDEX(I101:DC101,PAL))</f>
        <v>0</v>
      </c>
      <c r="G101" s="171">
        <f>SUMIF($H$5:$DC$5,"&lt;="&amp;PAL,$H101:$DC101)</f>
        <v>0</v>
      </c>
      <c r="H101" s="142">
        <v>0</v>
      </c>
      <c r="I101" s="142">
        <v>0</v>
      </c>
      <c r="J101" s="142">
        <v>0</v>
      </c>
      <c r="K101" s="142">
        <v>0</v>
      </c>
      <c r="L101" s="142">
        <v>0</v>
      </c>
      <c r="M101" s="142">
        <v>0</v>
      </c>
      <c r="N101" s="142">
        <v>0</v>
      </c>
      <c r="O101" s="142">
        <v>0</v>
      </c>
      <c r="P101" s="549">
        <v>0</v>
      </c>
      <c r="Q101" s="142">
        <v>0</v>
      </c>
      <c r="R101" s="142">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0</v>
      </c>
      <c r="AH101" s="143">
        <v>0</v>
      </c>
      <c r="AI101" s="143">
        <v>0</v>
      </c>
      <c r="AJ101" s="143">
        <v>0</v>
      </c>
      <c r="AK101" s="143">
        <v>0</v>
      </c>
      <c r="AL101" s="143">
        <v>0</v>
      </c>
      <c r="AM101" s="143">
        <v>0</v>
      </c>
      <c r="AN101" s="143">
        <v>0</v>
      </c>
      <c r="AO101" s="143">
        <v>0</v>
      </c>
      <c r="AP101" s="143">
        <v>0</v>
      </c>
      <c r="AQ101" s="143">
        <v>0</v>
      </c>
      <c r="AR101" s="143">
        <v>0</v>
      </c>
      <c r="AS101" s="143">
        <v>0</v>
      </c>
      <c r="AT101" s="143">
        <v>0</v>
      </c>
      <c r="AU101" s="143">
        <v>0</v>
      </c>
      <c r="AV101" s="143">
        <v>0</v>
      </c>
      <c r="AW101" s="143">
        <v>0</v>
      </c>
      <c r="AX101" s="143">
        <v>0</v>
      </c>
      <c r="AY101" s="143">
        <v>0</v>
      </c>
      <c r="AZ101" s="143">
        <v>0</v>
      </c>
      <c r="BA101" s="143">
        <v>0</v>
      </c>
      <c r="BB101" s="143">
        <v>0</v>
      </c>
      <c r="BC101" s="143">
        <v>0</v>
      </c>
      <c r="BD101" s="143">
        <v>0</v>
      </c>
      <c r="BE101" s="143">
        <v>0</v>
      </c>
      <c r="BF101" s="143">
        <v>0</v>
      </c>
      <c r="BG101" s="143">
        <v>0</v>
      </c>
      <c r="BH101" s="143">
        <v>0</v>
      </c>
      <c r="BI101" s="143">
        <v>0</v>
      </c>
      <c r="BJ101" s="143">
        <v>0</v>
      </c>
      <c r="BK101" s="143">
        <v>0</v>
      </c>
      <c r="BL101" s="143">
        <v>0</v>
      </c>
      <c r="BM101" s="143">
        <v>0</v>
      </c>
      <c r="BN101" s="143">
        <v>0</v>
      </c>
      <c r="BO101" s="143">
        <v>0</v>
      </c>
      <c r="BP101" s="143">
        <v>0</v>
      </c>
      <c r="BQ101" s="143">
        <v>0</v>
      </c>
      <c r="BR101" s="143">
        <v>0</v>
      </c>
      <c r="BS101" s="143">
        <v>0</v>
      </c>
      <c r="BT101" s="143">
        <v>0</v>
      </c>
      <c r="BU101" s="143">
        <v>0</v>
      </c>
      <c r="BV101" s="143">
        <v>0</v>
      </c>
      <c r="BW101" s="143">
        <v>0</v>
      </c>
      <c r="BX101" s="143">
        <v>0</v>
      </c>
      <c r="BY101" s="143">
        <v>0</v>
      </c>
      <c r="BZ101" s="143">
        <v>0</v>
      </c>
      <c r="CA101" s="143">
        <v>0</v>
      </c>
      <c r="CB101" s="143">
        <v>0</v>
      </c>
      <c r="CC101" s="143">
        <v>0</v>
      </c>
      <c r="CD101" s="143">
        <v>0</v>
      </c>
      <c r="CE101" s="143">
        <v>0</v>
      </c>
      <c r="CF101" s="143">
        <v>0</v>
      </c>
      <c r="CG101" s="143">
        <v>0</v>
      </c>
      <c r="CH101" s="143">
        <v>0</v>
      </c>
      <c r="CI101" s="143">
        <v>0</v>
      </c>
      <c r="CJ101" s="143">
        <v>0</v>
      </c>
      <c r="CK101" s="143">
        <v>0</v>
      </c>
      <c r="CL101" s="143">
        <v>0</v>
      </c>
      <c r="CM101" s="143">
        <v>0</v>
      </c>
      <c r="CN101" s="143">
        <v>0</v>
      </c>
      <c r="CO101" s="143">
        <v>0</v>
      </c>
      <c r="CP101" s="143">
        <v>0</v>
      </c>
      <c r="CQ101" s="143">
        <v>0</v>
      </c>
      <c r="CR101" s="143">
        <v>0</v>
      </c>
      <c r="CS101" s="143">
        <v>0</v>
      </c>
      <c r="CT101" s="143">
        <v>0</v>
      </c>
      <c r="CU101" s="143">
        <v>0</v>
      </c>
      <c r="CV101" s="143">
        <v>0</v>
      </c>
      <c r="CW101" s="143">
        <v>0</v>
      </c>
      <c r="CX101" s="143">
        <v>0</v>
      </c>
      <c r="CY101" s="143">
        <v>0</v>
      </c>
      <c r="CZ101" s="143">
        <v>0</v>
      </c>
      <c r="DA101" s="143">
        <v>0</v>
      </c>
      <c r="DB101" s="143">
        <v>0</v>
      </c>
      <c r="DC101" s="143">
        <v>0</v>
      </c>
      <c r="DE101" s="24">
        <f t="shared" si="43"/>
        <v>0</v>
      </c>
      <c r="DF101" s="24">
        <f t="shared" si="39"/>
        <v>0</v>
      </c>
      <c r="DG101">
        <f t="shared" si="42"/>
        <v>21</v>
      </c>
      <c r="DH101">
        <v>0</v>
      </c>
    </row>
    <row r="102" spans="1:113" ht="15" customHeight="1">
      <c r="A102" s="68"/>
      <c r="B102" s="160" t="s">
        <v>374</v>
      </c>
      <c r="C102" s="544" t="s">
        <v>161</v>
      </c>
      <c r="D102" s="160"/>
      <c r="E102" s="176">
        <v>0.21</v>
      </c>
      <c r="F102" s="171">
        <f>H102+NPV(FD,I102:INDEX(I102:DC102,PAL))</f>
        <v>0</v>
      </c>
      <c r="G102" s="171">
        <f>SUMIF($H$5:$DC$5,"&lt;="&amp;PAL,$H102:$DC102)</f>
        <v>0</v>
      </c>
      <c r="H102" s="142">
        <v>0</v>
      </c>
      <c r="I102" s="142">
        <v>0</v>
      </c>
      <c r="J102" s="142">
        <v>0</v>
      </c>
      <c r="K102" s="142">
        <v>0</v>
      </c>
      <c r="L102" s="142">
        <v>0</v>
      </c>
      <c r="M102" s="142">
        <v>0</v>
      </c>
      <c r="N102" s="142">
        <v>0</v>
      </c>
      <c r="O102" s="142">
        <v>0</v>
      </c>
      <c r="P102" s="549">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3">
        <v>0</v>
      </c>
      <c r="AK102" s="142">
        <v>0</v>
      </c>
      <c r="AL102" s="143">
        <v>0</v>
      </c>
      <c r="AM102" s="142">
        <v>0</v>
      </c>
      <c r="AN102" s="142">
        <v>0</v>
      </c>
      <c r="AO102" s="142">
        <v>0</v>
      </c>
      <c r="AP102" s="142">
        <v>0</v>
      </c>
      <c r="AQ102" s="143">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3">
        <v>0</v>
      </c>
      <c r="DE102" s="24">
        <f t="shared" si="43"/>
        <v>0</v>
      </c>
      <c r="DF102" s="24">
        <f t="shared" si="39"/>
        <v>0</v>
      </c>
      <c r="DG102">
        <f t="shared" si="42"/>
        <v>21</v>
      </c>
      <c r="DH102">
        <f>DG102/(100+DG102)</f>
        <v>0.17355371900826447</v>
      </c>
    </row>
    <row r="103" spans="1:113" ht="14.4">
      <c r="A103" s="68"/>
      <c r="B103" s="160" t="s">
        <v>176</v>
      </c>
      <c r="C103" s="540" t="s">
        <v>765</v>
      </c>
      <c r="E103" s="160"/>
      <c r="F103" s="173">
        <f>F104+F111</f>
        <v>0</v>
      </c>
      <c r="G103" s="173">
        <f>G104+G111</f>
        <v>0</v>
      </c>
      <c r="H103" s="173">
        <f>H104+H111</f>
        <v>0</v>
      </c>
      <c r="I103" s="173">
        <f t="shared" ref="I103:BT103" si="44">I104+I111</f>
        <v>0</v>
      </c>
      <c r="J103" s="173">
        <f t="shared" si="44"/>
        <v>0</v>
      </c>
      <c r="K103" s="173">
        <f t="shared" si="44"/>
        <v>0</v>
      </c>
      <c r="L103" s="173">
        <f t="shared" si="44"/>
        <v>0</v>
      </c>
      <c r="M103" s="173">
        <f t="shared" si="44"/>
        <v>0</v>
      </c>
      <c r="N103" s="173">
        <f t="shared" si="44"/>
        <v>0</v>
      </c>
      <c r="O103" s="173">
        <f t="shared" si="44"/>
        <v>0</v>
      </c>
      <c r="P103" s="173">
        <f t="shared" si="44"/>
        <v>0</v>
      </c>
      <c r="Q103" s="173">
        <f t="shared" si="44"/>
        <v>0</v>
      </c>
      <c r="R103" s="173">
        <f t="shared" si="44"/>
        <v>0</v>
      </c>
      <c r="S103" s="173">
        <f t="shared" si="44"/>
        <v>0</v>
      </c>
      <c r="T103" s="173">
        <f t="shared" si="44"/>
        <v>0</v>
      </c>
      <c r="U103" s="173">
        <f t="shared" si="44"/>
        <v>0</v>
      </c>
      <c r="V103" s="173">
        <f t="shared" si="44"/>
        <v>0</v>
      </c>
      <c r="W103" s="173">
        <f t="shared" si="44"/>
        <v>0</v>
      </c>
      <c r="X103" s="173">
        <f t="shared" si="44"/>
        <v>0</v>
      </c>
      <c r="Y103" s="173">
        <f t="shared" si="44"/>
        <v>0</v>
      </c>
      <c r="Z103" s="173">
        <f t="shared" si="44"/>
        <v>0</v>
      </c>
      <c r="AA103" s="173">
        <f t="shared" si="44"/>
        <v>0</v>
      </c>
      <c r="AB103" s="173">
        <f t="shared" si="44"/>
        <v>0</v>
      </c>
      <c r="AC103" s="173">
        <f t="shared" si="44"/>
        <v>0</v>
      </c>
      <c r="AD103" s="173">
        <f t="shared" si="44"/>
        <v>0</v>
      </c>
      <c r="AE103" s="173">
        <f t="shared" si="44"/>
        <v>0</v>
      </c>
      <c r="AF103" s="173">
        <f t="shared" si="44"/>
        <v>0</v>
      </c>
      <c r="AG103" s="173">
        <f t="shared" si="44"/>
        <v>0</v>
      </c>
      <c r="AH103" s="173">
        <f t="shared" si="44"/>
        <v>0</v>
      </c>
      <c r="AI103" s="173">
        <f t="shared" si="44"/>
        <v>0</v>
      </c>
      <c r="AJ103" s="173">
        <f t="shared" si="44"/>
        <v>0</v>
      </c>
      <c r="AK103" s="173">
        <f t="shared" si="44"/>
        <v>0</v>
      </c>
      <c r="AL103" s="173">
        <f t="shared" si="44"/>
        <v>0</v>
      </c>
      <c r="AM103" s="173">
        <f t="shared" si="44"/>
        <v>0</v>
      </c>
      <c r="AN103" s="173">
        <f t="shared" si="44"/>
        <v>0</v>
      </c>
      <c r="AO103" s="173">
        <f t="shared" si="44"/>
        <v>0</v>
      </c>
      <c r="AP103" s="173">
        <f t="shared" si="44"/>
        <v>0</v>
      </c>
      <c r="AQ103" s="173">
        <f t="shared" si="44"/>
        <v>0</v>
      </c>
      <c r="AR103" s="173">
        <f t="shared" si="44"/>
        <v>0</v>
      </c>
      <c r="AS103" s="173">
        <f t="shared" si="44"/>
        <v>0</v>
      </c>
      <c r="AT103" s="173">
        <f t="shared" si="44"/>
        <v>0</v>
      </c>
      <c r="AU103" s="173">
        <f t="shared" si="44"/>
        <v>0</v>
      </c>
      <c r="AV103" s="173">
        <f t="shared" si="44"/>
        <v>0</v>
      </c>
      <c r="AW103" s="173">
        <f t="shared" si="44"/>
        <v>0</v>
      </c>
      <c r="AX103" s="173">
        <f t="shared" si="44"/>
        <v>0</v>
      </c>
      <c r="AY103" s="173">
        <f t="shared" si="44"/>
        <v>0</v>
      </c>
      <c r="AZ103" s="173">
        <f t="shared" si="44"/>
        <v>0</v>
      </c>
      <c r="BA103" s="173">
        <f t="shared" si="44"/>
        <v>0</v>
      </c>
      <c r="BB103" s="173">
        <f t="shared" si="44"/>
        <v>0</v>
      </c>
      <c r="BC103" s="173">
        <f t="shared" si="44"/>
        <v>0</v>
      </c>
      <c r="BD103" s="173">
        <f t="shared" si="44"/>
        <v>0</v>
      </c>
      <c r="BE103" s="173">
        <f t="shared" si="44"/>
        <v>0</v>
      </c>
      <c r="BF103" s="173">
        <f t="shared" si="44"/>
        <v>0</v>
      </c>
      <c r="BG103" s="173">
        <f t="shared" si="44"/>
        <v>0</v>
      </c>
      <c r="BH103" s="173">
        <f t="shared" si="44"/>
        <v>0</v>
      </c>
      <c r="BI103" s="173">
        <f t="shared" si="44"/>
        <v>0</v>
      </c>
      <c r="BJ103" s="173">
        <f t="shared" si="44"/>
        <v>0</v>
      </c>
      <c r="BK103" s="173">
        <f t="shared" si="44"/>
        <v>0</v>
      </c>
      <c r="BL103" s="173">
        <f t="shared" si="44"/>
        <v>0</v>
      </c>
      <c r="BM103" s="173">
        <f t="shared" si="44"/>
        <v>0</v>
      </c>
      <c r="BN103" s="173">
        <f t="shared" si="44"/>
        <v>0</v>
      </c>
      <c r="BO103" s="173">
        <f t="shared" si="44"/>
        <v>0</v>
      </c>
      <c r="BP103" s="173">
        <f t="shared" si="44"/>
        <v>0</v>
      </c>
      <c r="BQ103" s="173">
        <f t="shared" si="44"/>
        <v>0</v>
      </c>
      <c r="BR103" s="173">
        <f t="shared" si="44"/>
        <v>0</v>
      </c>
      <c r="BS103" s="173">
        <f t="shared" si="44"/>
        <v>0</v>
      </c>
      <c r="BT103" s="173">
        <f t="shared" si="44"/>
        <v>0</v>
      </c>
      <c r="BU103" s="173">
        <f t="shared" ref="BU103:DC103" si="45">BU104+BU111</f>
        <v>0</v>
      </c>
      <c r="BV103" s="173">
        <f t="shared" si="45"/>
        <v>0</v>
      </c>
      <c r="BW103" s="173">
        <f t="shared" si="45"/>
        <v>0</v>
      </c>
      <c r="BX103" s="173">
        <f t="shared" si="45"/>
        <v>0</v>
      </c>
      <c r="BY103" s="173">
        <f t="shared" si="45"/>
        <v>0</v>
      </c>
      <c r="BZ103" s="173">
        <f t="shared" si="45"/>
        <v>0</v>
      </c>
      <c r="CA103" s="173">
        <f t="shared" si="45"/>
        <v>0</v>
      </c>
      <c r="CB103" s="173">
        <f t="shared" si="45"/>
        <v>0</v>
      </c>
      <c r="CC103" s="173">
        <f t="shared" si="45"/>
        <v>0</v>
      </c>
      <c r="CD103" s="173">
        <f t="shared" si="45"/>
        <v>0</v>
      </c>
      <c r="CE103" s="173">
        <f t="shared" si="45"/>
        <v>0</v>
      </c>
      <c r="CF103" s="173">
        <f t="shared" si="45"/>
        <v>0</v>
      </c>
      <c r="CG103" s="173">
        <f t="shared" si="45"/>
        <v>0</v>
      </c>
      <c r="CH103" s="173">
        <f t="shared" si="45"/>
        <v>0</v>
      </c>
      <c r="CI103" s="173">
        <f t="shared" si="45"/>
        <v>0</v>
      </c>
      <c r="CJ103" s="173">
        <f t="shared" si="45"/>
        <v>0</v>
      </c>
      <c r="CK103" s="173">
        <f t="shared" si="45"/>
        <v>0</v>
      </c>
      <c r="CL103" s="173">
        <f t="shared" si="45"/>
        <v>0</v>
      </c>
      <c r="CM103" s="173">
        <f t="shared" si="45"/>
        <v>0</v>
      </c>
      <c r="CN103" s="173">
        <f t="shared" si="45"/>
        <v>0</v>
      </c>
      <c r="CO103" s="173">
        <f t="shared" si="45"/>
        <v>0</v>
      </c>
      <c r="CP103" s="173">
        <f t="shared" si="45"/>
        <v>0</v>
      </c>
      <c r="CQ103" s="173">
        <f t="shared" si="45"/>
        <v>0</v>
      </c>
      <c r="CR103" s="173">
        <f t="shared" si="45"/>
        <v>0</v>
      </c>
      <c r="CS103" s="173">
        <f t="shared" si="45"/>
        <v>0</v>
      </c>
      <c r="CT103" s="173">
        <f t="shared" si="45"/>
        <v>0</v>
      </c>
      <c r="CU103" s="173">
        <f t="shared" si="45"/>
        <v>0</v>
      </c>
      <c r="CV103" s="173">
        <f t="shared" si="45"/>
        <v>0</v>
      </c>
      <c r="CW103" s="173">
        <f t="shared" si="45"/>
        <v>0</v>
      </c>
      <c r="CX103" s="173">
        <f t="shared" si="45"/>
        <v>0</v>
      </c>
      <c r="CY103" s="173">
        <f t="shared" si="45"/>
        <v>0</v>
      </c>
      <c r="CZ103" s="173">
        <f t="shared" si="45"/>
        <v>0</v>
      </c>
      <c r="DA103" s="173">
        <f t="shared" si="45"/>
        <v>0</v>
      </c>
      <c r="DB103" s="173">
        <f t="shared" si="45"/>
        <v>0</v>
      </c>
      <c r="DC103" s="173">
        <f t="shared" si="45"/>
        <v>0</v>
      </c>
      <c r="DE103" s="24"/>
      <c r="DF103" s="24">
        <f t="shared" si="39"/>
        <v>0</v>
      </c>
    </row>
    <row r="104" spans="1:113" ht="14.4">
      <c r="A104" s="68"/>
      <c r="B104" s="160" t="s">
        <v>375</v>
      </c>
      <c r="C104" s="540" t="s">
        <v>500</v>
      </c>
      <c r="E104" s="322"/>
      <c r="F104" s="173">
        <f>SUM(F105:F110)</f>
        <v>0</v>
      </c>
      <c r="G104" s="173">
        <f t="shared" ref="G104" si="46">SUM(G105:G110)</f>
        <v>0</v>
      </c>
      <c r="H104" s="173">
        <f>SUM(H105:H110)</f>
        <v>0</v>
      </c>
      <c r="I104" s="173">
        <f t="shared" ref="I104:BT104" si="47">SUM(I105:I110)</f>
        <v>0</v>
      </c>
      <c r="J104" s="173">
        <f t="shared" si="47"/>
        <v>0</v>
      </c>
      <c r="K104" s="173">
        <f t="shared" si="47"/>
        <v>0</v>
      </c>
      <c r="L104" s="173">
        <f t="shared" si="47"/>
        <v>0</v>
      </c>
      <c r="M104" s="173">
        <f t="shared" si="47"/>
        <v>0</v>
      </c>
      <c r="N104" s="173">
        <f t="shared" si="47"/>
        <v>0</v>
      </c>
      <c r="O104" s="173">
        <f t="shared" si="47"/>
        <v>0</v>
      </c>
      <c r="P104" s="173">
        <f t="shared" si="47"/>
        <v>0</v>
      </c>
      <c r="Q104" s="173">
        <f t="shared" si="47"/>
        <v>0</v>
      </c>
      <c r="R104" s="173">
        <f t="shared" si="47"/>
        <v>0</v>
      </c>
      <c r="S104" s="173">
        <f t="shared" si="47"/>
        <v>0</v>
      </c>
      <c r="T104" s="173">
        <f t="shared" si="47"/>
        <v>0</v>
      </c>
      <c r="U104" s="173">
        <f t="shared" si="47"/>
        <v>0</v>
      </c>
      <c r="V104" s="173">
        <f t="shared" si="47"/>
        <v>0</v>
      </c>
      <c r="W104" s="173">
        <f t="shared" si="47"/>
        <v>0</v>
      </c>
      <c r="X104" s="173">
        <f t="shared" si="47"/>
        <v>0</v>
      </c>
      <c r="Y104" s="173">
        <f t="shared" si="47"/>
        <v>0</v>
      </c>
      <c r="Z104" s="173">
        <f t="shared" si="47"/>
        <v>0</v>
      </c>
      <c r="AA104" s="173">
        <f t="shared" si="47"/>
        <v>0</v>
      </c>
      <c r="AB104" s="173">
        <f t="shared" si="47"/>
        <v>0</v>
      </c>
      <c r="AC104" s="173">
        <f t="shared" si="47"/>
        <v>0</v>
      </c>
      <c r="AD104" s="173">
        <f t="shared" si="47"/>
        <v>0</v>
      </c>
      <c r="AE104" s="173">
        <f t="shared" si="47"/>
        <v>0</v>
      </c>
      <c r="AF104" s="173">
        <f t="shared" si="47"/>
        <v>0</v>
      </c>
      <c r="AG104" s="173">
        <f t="shared" si="47"/>
        <v>0</v>
      </c>
      <c r="AH104" s="173">
        <f t="shared" si="47"/>
        <v>0</v>
      </c>
      <c r="AI104" s="173">
        <f t="shared" si="47"/>
        <v>0</v>
      </c>
      <c r="AJ104" s="173">
        <f t="shared" si="47"/>
        <v>0</v>
      </c>
      <c r="AK104" s="173">
        <f t="shared" si="47"/>
        <v>0</v>
      </c>
      <c r="AL104" s="173">
        <f t="shared" si="47"/>
        <v>0</v>
      </c>
      <c r="AM104" s="173">
        <f t="shared" si="47"/>
        <v>0</v>
      </c>
      <c r="AN104" s="173">
        <f t="shared" si="47"/>
        <v>0</v>
      </c>
      <c r="AO104" s="173">
        <f t="shared" si="47"/>
        <v>0</v>
      </c>
      <c r="AP104" s="173">
        <f t="shared" si="47"/>
        <v>0</v>
      </c>
      <c r="AQ104" s="173">
        <f t="shared" si="47"/>
        <v>0</v>
      </c>
      <c r="AR104" s="173">
        <f t="shared" si="47"/>
        <v>0</v>
      </c>
      <c r="AS104" s="173">
        <f t="shared" si="47"/>
        <v>0</v>
      </c>
      <c r="AT104" s="173">
        <f t="shared" si="47"/>
        <v>0</v>
      </c>
      <c r="AU104" s="173">
        <f t="shared" si="47"/>
        <v>0</v>
      </c>
      <c r="AV104" s="173">
        <f t="shared" si="47"/>
        <v>0</v>
      </c>
      <c r="AW104" s="173">
        <f t="shared" si="47"/>
        <v>0</v>
      </c>
      <c r="AX104" s="173">
        <f t="shared" si="47"/>
        <v>0</v>
      </c>
      <c r="AY104" s="173">
        <f t="shared" si="47"/>
        <v>0</v>
      </c>
      <c r="AZ104" s="173">
        <f t="shared" si="47"/>
        <v>0</v>
      </c>
      <c r="BA104" s="173">
        <f t="shared" si="47"/>
        <v>0</v>
      </c>
      <c r="BB104" s="173">
        <f t="shared" si="47"/>
        <v>0</v>
      </c>
      <c r="BC104" s="173">
        <f t="shared" si="47"/>
        <v>0</v>
      </c>
      <c r="BD104" s="173">
        <f t="shared" si="47"/>
        <v>0</v>
      </c>
      <c r="BE104" s="173">
        <f t="shared" si="47"/>
        <v>0</v>
      </c>
      <c r="BF104" s="173">
        <f t="shared" si="47"/>
        <v>0</v>
      </c>
      <c r="BG104" s="173">
        <f t="shared" si="47"/>
        <v>0</v>
      </c>
      <c r="BH104" s="173">
        <f t="shared" si="47"/>
        <v>0</v>
      </c>
      <c r="BI104" s="173">
        <f t="shared" si="47"/>
        <v>0</v>
      </c>
      <c r="BJ104" s="173">
        <f t="shared" si="47"/>
        <v>0</v>
      </c>
      <c r="BK104" s="173">
        <f t="shared" si="47"/>
        <v>0</v>
      </c>
      <c r="BL104" s="173">
        <f t="shared" si="47"/>
        <v>0</v>
      </c>
      <c r="BM104" s="173">
        <f t="shared" si="47"/>
        <v>0</v>
      </c>
      <c r="BN104" s="173">
        <f t="shared" si="47"/>
        <v>0</v>
      </c>
      <c r="BO104" s="173">
        <f t="shared" si="47"/>
        <v>0</v>
      </c>
      <c r="BP104" s="173">
        <f t="shared" si="47"/>
        <v>0</v>
      </c>
      <c r="BQ104" s="173">
        <f t="shared" si="47"/>
        <v>0</v>
      </c>
      <c r="BR104" s="173">
        <f t="shared" si="47"/>
        <v>0</v>
      </c>
      <c r="BS104" s="173">
        <f t="shared" si="47"/>
        <v>0</v>
      </c>
      <c r="BT104" s="173">
        <f t="shared" si="47"/>
        <v>0</v>
      </c>
      <c r="BU104" s="173">
        <f t="shared" ref="BU104:DC104" si="48">SUM(BU105:BU110)</f>
        <v>0</v>
      </c>
      <c r="BV104" s="173">
        <f t="shared" si="48"/>
        <v>0</v>
      </c>
      <c r="BW104" s="173">
        <f t="shared" si="48"/>
        <v>0</v>
      </c>
      <c r="BX104" s="173">
        <f t="shared" si="48"/>
        <v>0</v>
      </c>
      <c r="BY104" s="173">
        <f t="shared" si="48"/>
        <v>0</v>
      </c>
      <c r="BZ104" s="173">
        <f t="shared" si="48"/>
        <v>0</v>
      </c>
      <c r="CA104" s="173">
        <f t="shared" si="48"/>
        <v>0</v>
      </c>
      <c r="CB104" s="173">
        <f t="shared" si="48"/>
        <v>0</v>
      </c>
      <c r="CC104" s="173">
        <f t="shared" si="48"/>
        <v>0</v>
      </c>
      <c r="CD104" s="173">
        <f t="shared" si="48"/>
        <v>0</v>
      </c>
      <c r="CE104" s="173">
        <f t="shared" si="48"/>
        <v>0</v>
      </c>
      <c r="CF104" s="173">
        <f t="shared" si="48"/>
        <v>0</v>
      </c>
      <c r="CG104" s="173">
        <f t="shared" si="48"/>
        <v>0</v>
      </c>
      <c r="CH104" s="173">
        <f t="shared" si="48"/>
        <v>0</v>
      </c>
      <c r="CI104" s="173">
        <f t="shared" si="48"/>
        <v>0</v>
      </c>
      <c r="CJ104" s="173">
        <f t="shared" si="48"/>
        <v>0</v>
      </c>
      <c r="CK104" s="173">
        <f t="shared" si="48"/>
        <v>0</v>
      </c>
      <c r="CL104" s="173">
        <f t="shared" si="48"/>
        <v>0</v>
      </c>
      <c r="CM104" s="173">
        <f t="shared" si="48"/>
        <v>0</v>
      </c>
      <c r="CN104" s="173">
        <f t="shared" si="48"/>
        <v>0</v>
      </c>
      <c r="CO104" s="173">
        <f t="shared" si="48"/>
        <v>0</v>
      </c>
      <c r="CP104" s="173">
        <f t="shared" si="48"/>
        <v>0</v>
      </c>
      <c r="CQ104" s="173">
        <f t="shared" si="48"/>
        <v>0</v>
      </c>
      <c r="CR104" s="173">
        <f t="shared" si="48"/>
        <v>0</v>
      </c>
      <c r="CS104" s="173">
        <f t="shared" si="48"/>
        <v>0</v>
      </c>
      <c r="CT104" s="173">
        <f t="shared" si="48"/>
        <v>0</v>
      </c>
      <c r="CU104" s="173">
        <f t="shared" si="48"/>
        <v>0</v>
      </c>
      <c r="CV104" s="173">
        <f t="shared" si="48"/>
        <v>0</v>
      </c>
      <c r="CW104" s="173">
        <f t="shared" si="48"/>
        <v>0</v>
      </c>
      <c r="CX104" s="173">
        <f t="shared" si="48"/>
        <v>0</v>
      </c>
      <c r="CY104" s="173">
        <f t="shared" si="48"/>
        <v>0</v>
      </c>
      <c r="CZ104" s="173">
        <f t="shared" si="48"/>
        <v>0</v>
      </c>
      <c r="DA104" s="173">
        <f t="shared" si="48"/>
        <v>0</v>
      </c>
      <c r="DB104" s="173">
        <f t="shared" si="48"/>
        <v>0</v>
      </c>
      <c r="DC104" s="173">
        <f t="shared" si="48"/>
        <v>0</v>
      </c>
      <c r="DE104" s="24"/>
      <c r="DF104" s="24">
        <f t="shared" si="39"/>
        <v>0</v>
      </c>
    </row>
    <row r="105" spans="1:113" ht="15" customHeight="1">
      <c r="A105" s="68"/>
      <c r="B105" s="160" t="s">
        <v>506</v>
      </c>
      <c r="C105" s="542" t="s">
        <v>177</v>
      </c>
      <c r="D105" s="160"/>
      <c r="E105" s="182">
        <v>0.21</v>
      </c>
      <c r="F105" s="171">
        <f>H105+NPV(FD,I105:INDEX(I105:DC105,PAL))</f>
        <v>0</v>
      </c>
      <c r="G105" s="171">
        <f>SUMIF($H$5:$DC$5,"&lt;="&amp;PAL,$H105:$DC105)</f>
        <v>0</v>
      </c>
      <c r="H105" s="299">
        <v>0</v>
      </c>
      <c r="I105" s="299">
        <v>0</v>
      </c>
      <c r="J105" s="299">
        <v>0</v>
      </c>
      <c r="K105" s="299">
        <v>0</v>
      </c>
      <c r="L105" s="299">
        <v>0</v>
      </c>
      <c r="M105" s="299">
        <v>0</v>
      </c>
      <c r="N105" s="299">
        <v>0</v>
      </c>
      <c r="O105" s="299">
        <v>0</v>
      </c>
      <c r="P105" s="299">
        <v>0</v>
      </c>
      <c r="Q105" s="177">
        <v>0</v>
      </c>
      <c r="R105" s="177">
        <v>0</v>
      </c>
      <c r="S105" s="177">
        <v>0</v>
      </c>
      <c r="T105" s="177">
        <v>0</v>
      </c>
      <c r="U105" s="177">
        <v>0</v>
      </c>
      <c r="V105" s="177">
        <v>0</v>
      </c>
      <c r="W105" s="177">
        <v>0</v>
      </c>
      <c r="X105" s="177">
        <v>0</v>
      </c>
      <c r="Y105" s="177">
        <v>0</v>
      </c>
      <c r="Z105" s="177">
        <v>0</v>
      </c>
      <c r="AA105" s="177">
        <v>0</v>
      </c>
      <c r="AB105" s="177">
        <v>0</v>
      </c>
      <c r="AC105" s="177">
        <v>0</v>
      </c>
      <c r="AD105" s="177">
        <v>0</v>
      </c>
      <c r="AE105" s="177">
        <v>0</v>
      </c>
      <c r="AF105" s="177">
        <v>0</v>
      </c>
      <c r="AG105" s="177">
        <v>0</v>
      </c>
      <c r="AH105" s="177">
        <v>0</v>
      </c>
      <c r="AI105" s="177">
        <v>0</v>
      </c>
      <c r="AJ105" s="177">
        <v>0</v>
      </c>
      <c r="AK105" s="177">
        <v>0</v>
      </c>
      <c r="AL105" s="177">
        <v>0</v>
      </c>
      <c r="AM105" s="177">
        <v>0</v>
      </c>
      <c r="AN105" s="177">
        <v>0</v>
      </c>
      <c r="AO105" s="177">
        <v>0</v>
      </c>
      <c r="AP105" s="177">
        <v>0</v>
      </c>
      <c r="AQ105" s="177">
        <v>0</v>
      </c>
      <c r="AR105" s="177">
        <v>0</v>
      </c>
      <c r="AS105" s="177">
        <v>0</v>
      </c>
      <c r="AT105" s="177">
        <v>0</v>
      </c>
      <c r="AU105" s="177">
        <v>0</v>
      </c>
      <c r="AV105" s="177">
        <v>0</v>
      </c>
      <c r="AW105" s="177">
        <v>0</v>
      </c>
      <c r="AX105" s="177">
        <v>0</v>
      </c>
      <c r="AY105" s="177">
        <v>0</v>
      </c>
      <c r="AZ105" s="177">
        <v>0</v>
      </c>
      <c r="BA105" s="177">
        <v>0</v>
      </c>
      <c r="BB105" s="177">
        <v>0</v>
      </c>
      <c r="BC105" s="177">
        <v>0</v>
      </c>
      <c r="BD105" s="177">
        <v>0</v>
      </c>
      <c r="BE105" s="177">
        <v>0</v>
      </c>
      <c r="BF105" s="177">
        <v>0</v>
      </c>
      <c r="BG105" s="177">
        <v>0</v>
      </c>
      <c r="BH105" s="177">
        <v>0</v>
      </c>
      <c r="BI105" s="177">
        <v>0</v>
      </c>
      <c r="BJ105" s="177">
        <v>0</v>
      </c>
      <c r="BK105" s="177">
        <v>0</v>
      </c>
      <c r="BL105" s="177">
        <v>0</v>
      </c>
      <c r="BM105" s="177">
        <v>0</v>
      </c>
      <c r="BN105" s="177">
        <v>0</v>
      </c>
      <c r="BO105" s="177">
        <v>0</v>
      </c>
      <c r="BP105" s="177">
        <v>0</v>
      </c>
      <c r="BQ105" s="177">
        <v>0</v>
      </c>
      <c r="BR105" s="177">
        <v>0</v>
      </c>
      <c r="BS105" s="177">
        <v>0</v>
      </c>
      <c r="BT105" s="177">
        <v>0</v>
      </c>
      <c r="BU105" s="177">
        <v>0</v>
      </c>
      <c r="BV105" s="177">
        <v>0</v>
      </c>
      <c r="BW105" s="177">
        <v>0</v>
      </c>
      <c r="BX105" s="177">
        <v>0</v>
      </c>
      <c r="BY105" s="177">
        <v>0</v>
      </c>
      <c r="BZ105" s="177">
        <v>0</v>
      </c>
      <c r="CA105" s="177">
        <v>0</v>
      </c>
      <c r="CB105" s="177">
        <v>0</v>
      </c>
      <c r="CC105" s="177">
        <v>0</v>
      </c>
      <c r="CD105" s="177">
        <v>0</v>
      </c>
      <c r="CE105" s="177">
        <v>0</v>
      </c>
      <c r="CF105" s="177">
        <v>0</v>
      </c>
      <c r="CG105" s="177">
        <v>0</v>
      </c>
      <c r="CH105" s="177">
        <v>0</v>
      </c>
      <c r="CI105" s="177">
        <v>0</v>
      </c>
      <c r="CJ105" s="177">
        <v>0</v>
      </c>
      <c r="CK105" s="177">
        <v>0</v>
      </c>
      <c r="CL105" s="177">
        <v>0</v>
      </c>
      <c r="CM105" s="177">
        <v>0</v>
      </c>
      <c r="CN105" s="177">
        <v>0</v>
      </c>
      <c r="CO105" s="177">
        <v>0</v>
      </c>
      <c r="CP105" s="177">
        <v>0</v>
      </c>
      <c r="CQ105" s="177">
        <v>0</v>
      </c>
      <c r="CR105" s="177">
        <v>0</v>
      </c>
      <c r="CS105" s="177">
        <v>0</v>
      </c>
      <c r="CT105" s="177">
        <v>0</v>
      </c>
      <c r="CU105" s="177">
        <v>0</v>
      </c>
      <c r="CV105" s="177">
        <v>0</v>
      </c>
      <c r="CW105" s="177">
        <v>0</v>
      </c>
      <c r="CX105" s="177">
        <v>0</v>
      </c>
      <c r="CY105" s="177">
        <v>0</v>
      </c>
      <c r="CZ105" s="177">
        <v>0</v>
      </c>
      <c r="DA105" s="177">
        <v>0</v>
      </c>
      <c r="DB105" s="177">
        <v>0</v>
      </c>
      <c r="DC105" s="177">
        <v>0</v>
      </c>
      <c r="DE105" s="24">
        <f t="shared" ref="DE105:DE110" si="49">COUNTBLANK(H105:DC105)</f>
        <v>0</v>
      </c>
      <c r="DF105" s="24">
        <f t="shared" si="39"/>
        <v>0</v>
      </c>
      <c r="DG105">
        <f t="shared" ref="DG105:DG126" si="50">IF(ISNUMBER(E105),E105*100,0)</f>
        <v>21</v>
      </c>
    </row>
    <row r="106" spans="1:113" ht="15" customHeight="1">
      <c r="A106" s="68"/>
      <c r="B106" s="160" t="s">
        <v>507</v>
      </c>
      <c r="C106" s="542" t="s">
        <v>178</v>
      </c>
      <c r="D106" s="160"/>
      <c r="E106" s="182">
        <v>0.21</v>
      </c>
      <c r="F106" s="171">
        <f>H106+NPV(FD,I106:INDEX(I106:DC106,PAL))</f>
        <v>0</v>
      </c>
      <c r="G106" s="171">
        <f>SUMIF($H$5:$DC$5,"&lt;="&amp;PAL,$H106:$DC106)</f>
        <v>0</v>
      </c>
      <c r="H106" s="299">
        <v>0</v>
      </c>
      <c r="I106" s="299">
        <v>0</v>
      </c>
      <c r="J106" s="299">
        <v>0</v>
      </c>
      <c r="K106" s="299">
        <v>0</v>
      </c>
      <c r="L106" s="299">
        <v>0</v>
      </c>
      <c r="M106" s="299">
        <v>0</v>
      </c>
      <c r="N106" s="299">
        <v>0</v>
      </c>
      <c r="O106" s="299">
        <v>0</v>
      </c>
      <c r="P106" s="299">
        <v>0</v>
      </c>
      <c r="Q106" s="177">
        <v>0</v>
      </c>
      <c r="R106" s="177">
        <v>0</v>
      </c>
      <c r="S106" s="177">
        <v>0</v>
      </c>
      <c r="T106" s="177">
        <v>0</v>
      </c>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c r="AS106" s="177">
        <v>0</v>
      </c>
      <c r="AT106" s="177">
        <v>0</v>
      </c>
      <c r="AU106" s="177">
        <v>0</v>
      </c>
      <c r="AV106" s="177">
        <v>0</v>
      </c>
      <c r="AW106" s="177">
        <v>0</v>
      </c>
      <c r="AX106" s="177">
        <v>0</v>
      </c>
      <c r="AY106" s="177">
        <v>0</v>
      </c>
      <c r="AZ106" s="177">
        <v>0</v>
      </c>
      <c r="BA106" s="177">
        <v>0</v>
      </c>
      <c r="BB106" s="177">
        <v>0</v>
      </c>
      <c r="BC106" s="177">
        <v>0</v>
      </c>
      <c r="BD106" s="177">
        <v>0</v>
      </c>
      <c r="BE106" s="177">
        <v>0</v>
      </c>
      <c r="BF106" s="177">
        <v>0</v>
      </c>
      <c r="BG106" s="177">
        <v>0</v>
      </c>
      <c r="BH106" s="177">
        <v>0</v>
      </c>
      <c r="BI106" s="177">
        <v>0</v>
      </c>
      <c r="BJ106" s="177">
        <v>0</v>
      </c>
      <c r="BK106" s="177">
        <v>0</v>
      </c>
      <c r="BL106" s="177">
        <v>0</v>
      </c>
      <c r="BM106" s="177">
        <v>0</v>
      </c>
      <c r="BN106" s="177">
        <v>0</v>
      </c>
      <c r="BO106" s="177">
        <v>0</v>
      </c>
      <c r="BP106" s="177">
        <v>0</v>
      </c>
      <c r="BQ106" s="177">
        <v>0</v>
      </c>
      <c r="BR106" s="177">
        <v>0</v>
      </c>
      <c r="BS106" s="177">
        <v>0</v>
      </c>
      <c r="BT106" s="177">
        <v>0</v>
      </c>
      <c r="BU106" s="177">
        <v>0</v>
      </c>
      <c r="BV106" s="177">
        <v>0</v>
      </c>
      <c r="BW106" s="177">
        <v>0</v>
      </c>
      <c r="BX106" s="177">
        <v>0</v>
      </c>
      <c r="BY106" s="177">
        <v>0</v>
      </c>
      <c r="BZ106" s="177">
        <v>0</v>
      </c>
      <c r="CA106" s="177">
        <v>0</v>
      </c>
      <c r="CB106" s="177">
        <v>0</v>
      </c>
      <c r="CC106" s="177">
        <v>0</v>
      </c>
      <c r="CD106" s="177">
        <v>0</v>
      </c>
      <c r="CE106" s="177">
        <v>0</v>
      </c>
      <c r="CF106" s="177">
        <v>0</v>
      </c>
      <c r="CG106" s="177">
        <v>0</v>
      </c>
      <c r="CH106" s="177">
        <v>0</v>
      </c>
      <c r="CI106" s="177">
        <v>0</v>
      </c>
      <c r="CJ106" s="177">
        <v>0</v>
      </c>
      <c r="CK106" s="177">
        <v>0</v>
      </c>
      <c r="CL106" s="177">
        <v>0</v>
      </c>
      <c r="CM106" s="177">
        <v>0</v>
      </c>
      <c r="CN106" s="177">
        <v>0</v>
      </c>
      <c r="CO106" s="177">
        <v>0</v>
      </c>
      <c r="CP106" s="177">
        <v>0</v>
      </c>
      <c r="CQ106" s="177">
        <v>0</v>
      </c>
      <c r="CR106" s="177">
        <v>0</v>
      </c>
      <c r="CS106" s="177">
        <v>0</v>
      </c>
      <c r="CT106" s="177">
        <v>0</v>
      </c>
      <c r="CU106" s="177">
        <v>0</v>
      </c>
      <c r="CV106" s="177">
        <v>0</v>
      </c>
      <c r="CW106" s="177">
        <v>0</v>
      </c>
      <c r="CX106" s="177">
        <v>0</v>
      </c>
      <c r="CY106" s="177">
        <v>0</v>
      </c>
      <c r="CZ106" s="177">
        <v>0</v>
      </c>
      <c r="DA106" s="177">
        <v>0</v>
      </c>
      <c r="DB106" s="177">
        <v>0</v>
      </c>
      <c r="DC106" s="177">
        <v>0</v>
      </c>
      <c r="DE106" s="24">
        <f t="shared" si="49"/>
        <v>0</v>
      </c>
      <c r="DF106" s="24">
        <f t="shared" si="39"/>
        <v>0</v>
      </c>
      <c r="DG106">
        <f t="shared" si="50"/>
        <v>21</v>
      </c>
    </row>
    <row r="107" spans="1:113" ht="15" customHeight="1">
      <c r="A107" s="68"/>
      <c r="B107" s="160" t="s">
        <v>508</v>
      </c>
      <c r="C107" s="542" t="s">
        <v>179</v>
      </c>
      <c r="D107" s="160"/>
      <c r="E107" s="182">
        <v>0.21</v>
      </c>
      <c r="F107" s="171">
        <f>H107+NPV(FD,I107:INDEX(I107:DC107,PAL))</f>
        <v>0</v>
      </c>
      <c r="G107" s="171">
        <f>SUMIF($H$5:$DC$5,"&lt;="&amp;PAL,$H107:$DC107)</f>
        <v>0</v>
      </c>
      <c r="H107" s="299">
        <v>0</v>
      </c>
      <c r="I107" s="299">
        <v>0</v>
      </c>
      <c r="J107" s="299">
        <v>0</v>
      </c>
      <c r="K107" s="299">
        <v>0</v>
      </c>
      <c r="L107" s="299">
        <v>0</v>
      </c>
      <c r="M107" s="299">
        <v>0</v>
      </c>
      <c r="N107" s="299">
        <v>0</v>
      </c>
      <c r="O107" s="299">
        <v>0</v>
      </c>
      <c r="P107" s="299">
        <v>0</v>
      </c>
      <c r="Q107" s="177">
        <v>0</v>
      </c>
      <c r="R107" s="177">
        <v>0</v>
      </c>
      <c r="S107" s="177">
        <v>0</v>
      </c>
      <c r="T107" s="177">
        <v>0</v>
      </c>
      <c r="U107" s="177">
        <v>0</v>
      </c>
      <c r="V107" s="177">
        <v>0</v>
      </c>
      <c r="W107" s="177">
        <v>0</v>
      </c>
      <c r="X107" s="177">
        <v>0</v>
      </c>
      <c r="Y107" s="177">
        <v>0</v>
      </c>
      <c r="Z107" s="177">
        <v>0</v>
      </c>
      <c r="AA107" s="177">
        <v>0</v>
      </c>
      <c r="AB107" s="177">
        <v>0</v>
      </c>
      <c r="AC107" s="177">
        <v>0</v>
      </c>
      <c r="AD107" s="177">
        <v>0</v>
      </c>
      <c r="AE107" s="177">
        <v>0</v>
      </c>
      <c r="AF107" s="177">
        <v>0</v>
      </c>
      <c r="AG107" s="177">
        <v>0</v>
      </c>
      <c r="AH107" s="177">
        <v>0</v>
      </c>
      <c r="AI107" s="177">
        <v>0</v>
      </c>
      <c r="AJ107" s="177">
        <v>0</v>
      </c>
      <c r="AK107" s="177">
        <v>0</v>
      </c>
      <c r="AL107" s="177">
        <v>0</v>
      </c>
      <c r="AM107" s="177">
        <v>0</v>
      </c>
      <c r="AN107" s="177">
        <v>0</v>
      </c>
      <c r="AO107" s="177">
        <v>0</v>
      </c>
      <c r="AP107" s="177">
        <v>0</v>
      </c>
      <c r="AQ107" s="177">
        <v>0</v>
      </c>
      <c r="AR107" s="177">
        <v>0</v>
      </c>
      <c r="AS107" s="177">
        <v>0</v>
      </c>
      <c r="AT107" s="177">
        <v>0</v>
      </c>
      <c r="AU107" s="177">
        <v>0</v>
      </c>
      <c r="AV107" s="177">
        <v>0</v>
      </c>
      <c r="AW107" s="177">
        <v>0</v>
      </c>
      <c r="AX107" s="177">
        <v>0</v>
      </c>
      <c r="AY107" s="177">
        <v>0</v>
      </c>
      <c r="AZ107" s="177">
        <v>0</v>
      </c>
      <c r="BA107" s="177">
        <v>0</v>
      </c>
      <c r="BB107" s="177">
        <v>0</v>
      </c>
      <c r="BC107" s="177">
        <v>0</v>
      </c>
      <c r="BD107" s="177">
        <v>0</v>
      </c>
      <c r="BE107" s="177">
        <v>0</v>
      </c>
      <c r="BF107" s="177">
        <v>0</v>
      </c>
      <c r="BG107" s="177">
        <v>0</v>
      </c>
      <c r="BH107" s="177">
        <v>0</v>
      </c>
      <c r="BI107" s="177">
        <v>0</v>
      </c>
      <c r="BJ107" s="177">
        <v>0</v>
      </c>
      <c r="BK107" s="177">
        <v>0</v>
      </c>
      <c r="BL107" s="177">
        <v>0</v>
      </c>
      <c r="BM107" s="177">
        <v>0</v>
      </c>
      <c r="BN107" s="177">
        <v>0</v>
      </c>
      <c r="BO107" s="177">
        <v>0</v>
      </c>
      <c r="BP107" s="177">
        <v>0</v>
      </c>
      <c r="BQ107" s="177">
        <v>0</v>
      </c>
      <c r="BR107" s="177">
        <v>0</v>
      </c>
      <c r="BS107" s="177">
        <v>0</v>
      </c>
      <c r="BT107" s="177">
        <v>0</v>
      </c>
      <c r="BU107" s="177">
        <v>0</v>
      </c>
      <c r="BV107" s="177">
        <v>0</v>
      </c>
      <c r="BW107" s="177">
        <v>0</v>
      </c>
      <c r="BX107" s="177">
        <v>0</v>
      </c>
      <c r="BY107" s="177">
        <v>0</v>
      </c>
      <c r="BZ107" s="177">
        <v>0</v>
      </c>
      <c r="CA107" s="177">
        <v>0</v>
      </c>
      <c r="CB107" s="177">
        <v>0</v>
      </c>
      <c r="CC107" s="177">
        <v>0</v>
      </c>
      <c r="CD107" s="177">
        <v>0</v>
      </c>
      <c r="CE107" s="177">
        <v>0</v>
      </c>
      <c r="CF107" s="177">
        <v>0</v>
      </c>
      <c r="CG107" s="177">
        <v>0</v>
      </c>
      <c r="CH107" s="177">
        <v>0</v>
      </c>
      <c r="CI107" s="177">
        <v>0</v>
      </c>
      <c r="CJ107" s="177">
        <v>0</v>
      </c>
      <c r="CK107" s="177">
        <v>0</v>
      </c>
      <c r="CL107" s="177">
        <v>0</v>
      </c>
      <c r="CM107" s="177">
        <v>0</v>
      </c>
      <c r="CN107" s="177">
        <v>0</v>
      </c>
      <c r="CO107" s="177">
        <v>0</v>
      </c>
      <c r="CP107" s="177">
        <v>0</v>
      </c>
      <c r="CQ107" s="177">
        <v>0</v>
      </c>
      <c r="CR107" s="177">
        <v>0</v>
      </c>
      <c r="CS107" s="177">
        <v>0</v>
      </c>
      <c r="CT107" s="177">
        <v>0</v>
      </c>
      <c r="CU107" s="177">
        <v>0</v>
      </c>
      <c r="CV107" s="177">
        <v>0</v>
      </c>
      <c r="CW107" s="177">
        <v>0</v>
      </c>
      <c r="CX107" s="177">
        <v>0</v>
      </c>
      <c r="CY107" s="177">
        <v>0</v>
      </c>
      <c r="CZ107" s="177">
        <v>0</v>
      </c>
      <c r="DA107" s="177">
        <v>0</v>
      </c>
      <c r="DB107" s="177">
        <v>0</v>
      </c>
      <c r="DC107" s="177">
        <v>0</v>
      </c>
      <c r="DE107" s="24">
        <f t="shared" si="49"/>
        <v>0</v>
      </c>
      <c r="DF107" s="24">
        <f t="shared" si="39"/>
        <v>0</v>
      </c>
      <c r="DG107">
        <f t="shared" si="50"/>
        <v>21</v>
      </c>
    </row>
    <row r="108" spans="1:113" ht="15" customHeight="1">
      <c r="A108" s="68"/>
      <c r="B108" s="160" t="s">
        <v>509</v>
      </c>
      <c r="C108" s="542" t="s">
        <v>180</v>
      </c>
      <c r="D108" s="160"/>
      <c r="E108" s="182">
        <v>0.21</v>
      </c>
      <c r="F108" s="171">
        <f>H108+NPV(FD,I108:INDEX(I108:DC108,PAL))</f>
        <v>0</v>
      </c>
      <c r="G108" s="171">
        <f>SUMIF($H$5:$DC$5,"&lt;="&amp;PAL,$H108:$DC108)</f>
        <v>0</v>
      </c>
      <c r="H108" s="299">
        <v>0</v>
      </c>
      <c r="I108" s="299">
        <v>0</v>
      </c>
      <c r="J108" s="299">
        <v>0</v>
      </c>
      <c r="K108" s="299">
        <v>0</v>
      </c>
      <c r="L108" s="299">
        <v>0</v>
      </c>
      <c r="M108" s="299">
        <v>0</v>
      </c>
      <c r="N108" s="299">
        <v>0</v>
      </c>
      <c r="O108" s="299">
        <v>0</v>
      </c>
      <c r="P108" s="299">
        <v>0</v>
      </c>
      <c r="Q108" s="177">
        <v>0</v>
      </c>
      <c r="R108" s="177">
        <v>0</v>
      </c>
      <c r="S108" s="177">
        <v>0</v>
      </c>
      <c r="T108" s="177">
        <v>0</v>
      </c>
      <c r="U108" s="177">
        <v>0</v>
      </c>
      <c r="V108" s="177">
        <v>0</v>
      </c>
      <c r="W108" s="177">
        <v>0</v>
      </c>
      <c r="X108" s="177">
        <v>0</v>
      </c>
      <c r="Y108" s="177">
        <v>0</v>
      </c>
      <c r="Z108" s="177">
        <v>0</v>
      </c>
      <c r="AA108" s="177">
        <v>0</v>
      </c>
      <c r="AB108" s="177">
        <v>0</v>
      </c>
      <c r="AC108" s="177">
        <v>0</v>
      </c>
      <c r="AD108" s="177">
        <v>0</v>
      </c>
      <c r="AE108" s="177">
        <v>0</v>
      </c>
      <c r="AF108" s="177">
        <v>0</v>
      </c>
      <c r="AG108" s="177">
        <v>0</v>
      </c>
      <c r="AH108" s="177">
        <v>0</v>
      </c>
      <c r="AI108" s="177">
        <v>0</v>
      </c>
      <c r="AJ108" s="177">
        <v>0</v>
      </c>
      <c r="AK108" s="177">
        <v>0</v>
      </c>
      <c r="AL108" s="177">
        <v>0</v>
      </c>
      <c r="AM108" s="177">
        <v>0</v>
      </c>
      <c r="AN108" s="177">
        <v>0</v>
      </c>
      <c r="AO108" s="177">
        <v>0</v>
      </c>
      <c r="AP108" s="177">
        <v>0</v>
      </c>
      <c r="AQ108" s="177">
        <v>0</v>
      </c>
      <c r="AR108" s="177">
        <v>0</v>
      </c>
      <c r="AS108" s="177">
        <v>0</v>
      </c>
      <c r="AT108" s="177">
        <v>0</v>
      </c>
      <c r="AU108" s="177">
        <v>0</v>
      </c>
      <c r="AV108" s="177">
        <v>0</v>
      </c>
      <c r="AW108" s="177">
        <v>0</v>
      </c>
      <c r="AX108" s="177">
        <v>0</v>
      </c>
      <c r="AY108" s="177">
        <v>0</v>
      </c>
      <c r="AZ108" s="177">
        <v>0</v>
      </c>
      <c r="BA108" s="177">
        <v>0</v>
      </c>
      <c r="BB108" s="177">
        <v>0</v>
      </c>
      <c r="BC108" s="177">
        <v>0</v>
      </c>
      <c r="BD108" s="177">
        <v>0</v>
      </c>
      <c r="BE108" s="177">
        <v>0</v>
      </c>
      <c r="BF108" s="177">
        <v>0</v>
      </c>
      <c r="BG108" s="177">
        <v>0</v>
      </c>
      <c r="BH108" s="177">
        <v>0</v>
      </c>
      <c r="BI108" s="177">
        <v>0</v>
      </c>
      <c r="BJ108" s="177">
        <v>0</v>
      </c>
      <c r="BK108" s="177">
        <v>0</v>
      </c>
      <c r="BL108" s="177">
        <v>0</v>
      </c>
      <c r="BM108" s="177">
        <v>0</v>
      </c>
      <c r="BN108" s="177">
        <v>0</v>
      </c>
      <c r="BO108" s="177">
        <v>0</v>
      </c>
      <c r="BP108" s="177">
        <v>0</v>
      </c>
      <c r="BQ108" s="177">
        <v>0</v>
      </c>
      <c r="BR108" s="177">
        <v>0</v>
      </c>
      <c r="BS108" s="177">
        <v>0</v>
      </c>
      <c r="BT108" s="177">
        <v>0</v>
      </c>
      <c r="BU108" s="177">
        <v>0</v>
      </c>
      <c r="BV108" s="177">
        <v>0</v>
      </c>
      <c r="BW108" s="177">
        <v>0</v>
      </c>
      <c r="BX108" s="177">
        <v>0</v>
      </c>
      <c r="BY108" s="177">
        <v>0</v>
      </c>
      <c r="BZ108" s="177">
        <v>0</v>
      </c>
      <c r="CA108" s="177">
        <v>0</v>
      </c>
      <c r="CB108" s="177">
        <v>0</v>
      </c>
      <c r="CC108" s="177">
        <v>0</v>
      </c>
      <c r="CD108" s="177">
        <v>0</v>
      </c>
      <c r="CE108" s="177">
        <v>0</v>
      </c>
      <c r="CF108" s="177">
        <v>0</v>
      </c>
      <c r="CG108" s="177">
        <v>0</v>
      </c>
      <c r="CH108" s="177">
        <v>0</v>
      </c>
      <c r="CI108" s="177">
        <v>0</v>
      </c>
      <c r="CJ108" s="177">
        <v>0</v>
      </c>
      <c r="CK108" s="177">
        <v>0</v>
      </c>
      <c r="CL108" s="177">
        <v>0</v>
      </c>
      <c r="CM108" s="177">
        <v>0</v>
      </c>
      <c r="CN108" s="177">
        <v>0</v>
      </c>
      <c r="CO108" s="177">
        <v>0</v>
      </c>
      <c r="CP108" s="177">
        <v>0</v>
      </c>
      <c r="CQ108" s="177">
        <v>0</v>
      </c>
      <c r="CR108" s="177">
        <v>0</v>
      </c>
      <c r="CS108" s="177">
        <v>0</v>
      </c>
      <c r="CT108" s="177">
        <v>0</v>
      </c>
      <c r="CU108" s="177">
        <v>0</v>
      </c>
      <c r="CV108" s="177">
        <v>0</v>
      </c>
      <c r="CW108" s="177">
        <v>0</v>
      </c>
      <c r="CX108" s="177">
        <v>0</v>
      </c>
      <c r="CY108" s="177">
        <v>0</v>
      </c>
      <c r="CZ108" s="177">
        <v>0</v>
      </c>
      <c r="DA108" s="177">
        <v>0</v>
      </c>
      <c r="DB108" s="177">
        <v>0</v>
      </c>
      <c r="DC108" s="177">
        <v>0</v>
      </c>
      <c r="DE108" s="24">
        <f t="shared" si="49"/>
        <v>0</v>
      </c>
      <c r="DF108" s="24">
        <f t="shared" si="39"/>
        <v>0</v>
      </c>
      <c r="DG108">
        <f t="shared" si="50"/>
        <v>21</v>
      </c>
    </row>
    <row r="109" spans="1:113" ht="15" customHeight="1">
      <c r="A109" s="68"/>
      <c r="B109" s="160" t="s">
        <v>510</v>
      </c>
      <c r="C109" s="542" t="s">
        <v>181</v>
      </c>
      <c r="D109" s="160"/>
      <c r="E109" s="182">
        <v>0.21</v>
      </c>
      <c r="F109" s="171">
        <f>H109+NPV(FD,I109:INDEX(I109:DC109,PAL))</f>
        <v>0</v>
      </c>
      <c r="G109" s="171">
        <f>SUMIF($H$5:$DC$5,"&lt;="&amp;PAL,$H109:$DC109)</f>
        <v>0</v>
      </c>
      <c r="H109" s="299">
        <v>0</v>
      </c>
      <c r="I109" s="299">
        <v>0</v>
      </c>
      <c r="J109" s="299">
        <v>0</v>
      </c>
      <c r="K109" s="299">
        <v>0</v>
      </c>
      <c r="L109" s="299">
        <v>0</v>
      </c>
      <c r="M109" s="299">
        <v>0</v>
      </c>
      <c r="N109" s="299">
        <v>0</v>
      </c>
      <c r="O109" s="299">
        <v>0</v>
      </c>
      <c r="P109" s="299">
        <v>0</v>
      </c>
      <c r="Q109" s="177">
        <v>0</v>
      </c>
      <c r="R109" s="177">
        <v>0</v>
      </c>
      <c r="S109" s="177">
        <v>0</v>
      </c>
      <c r="T109" s="177">
        <v>0</v>
      </c>
      <c r="U109" s="177">
        <v>0</v>
      </c>
      <c r="V109" s="177">
        <v>0</v>
      </c>
      <c r="W109" s="177">
        <v>0</v>
      </c>
      <c r="X109" s="177">
        <v>0</v>
      </c>
      <c r="Y109" s="177">
        <v>0</v>
      </c>
      <c r="Z109" s="177">
        <v>0</v>
      </c>
      <c r="AA109" s="177">
        <v>0</v>
      </c>
      <c r="AB109" s="177">
        <v>0</v>
      </c>
      <c r="AC109" s="177">
        <v>0</v>
      </c>
      <c r="AD109" s="177">
        <v>0</v>
      </c>
      <c r="AE109" s="177">
        <v>0</v>
      </c>
      <c r="AF109" s="177">
        <v>0</v>
      </c>
      <c r="AG109" s="177">
        <v>0</v>
      </c>
      <c r="AH109" s="177">
        <v>0</v>
      </c>
      <c r="AI109" s="177">
        <v>0</v>
      </c>
      <c r="AJ109" s="177">
        <v>0</v>
      </c>
      <c r="AK109" s="177">
        <v>0</v>
      </c>
      <c r="AL109" s="177">
        <v>0</v>
      </c>
      <c r="AM109" s="177">
        <v>0</v>
      </c>
      <c r="AN109" s="177">
        <v>0</v>
      </c>
      <c r="AO109" s="177">
        <v>0</v>
      </c>
      <c r="AP109" s="177">
        <v>0</v>
      </c>
      <c r="AQ109" s="177">
        <v>0</v>
      </c>
      <c r="AR109" s="177">
        <v>0</v>
      </c>
      <c r="AS109" s="177">
        <v>0</v>
      </c>
      <c r="AT109" s="177">
        <v>0</v>
      </c>
      <c r="AU109" s="177">
        <v>0</v>
      </c>
      <c r="AV109" s="177">
        <v>0</v>
      </c>
      <c r="AW109" s="177">
        <v>0</v>
      </c>
      <c r="AX109" s="177">
        <v>0</v>
      </c>
      <c r="AY109" s="177">
        <v>0</v>
      </c>
      <c r="AZ109" s="177">
        <v>0</v>
      </c>
      <c r="BA109" s="177">
        <v>0</v>
      </c>
      <c r="BB109" s="177">
        <v>0</v>
      </c>
      <c r="BC109" s="177">
        <v>0</v>
      </c>
      <c r="BD109" s="177">
        <v>0</v>
      </c>
      <c r="BE109" s="177">
        <v>0</v>
      </c>
      <c r="BF109" s="177">
        <v>0</v>
      </c>
      <c r="BG109" s="177">
        <v>0</v>
      </c>
      <c r="BH109" s="177">
        <v>0</v>
      </c>
      <c r="BI109" s="177">
        <v>0</v>
      </c>
      <c r="BJ109" s="177">
        <v>0</v>
      </c>
      <c r="BK109" s="177">
        <v>0</v>
      </c>
      <c r="BL109" s="177">
        <v>0</v>
      </c>
      <c r="BM109" s="177">
        <v>0</v>
      </c>
      <c r="BN109" s="177">
        <v>0</v>
      </c>
      <c r="BO109" s="177">
        <v>0</v>
      </c>
      <c r="BP109" s="177">
        <v>0</v>
      </c>
      <c r="BQ109" s="177">
        <v>0</v>
      </c>
      <c r="BR109" s="177">
        <v>0</v>
      </c>
      <c r="BS109" s="177">
        <v>0</v>
      </c>
      <c r="BT109" s="177">
        <v>0</v>
      </c>
      <c r="BU109" s="177">
        <v>0</v>
      </c>
      <c r="BV109" s="177">
        <v>0</v>
      </c>
      <c r="BW109" s="177">
        <v>0</v>
      </c>
      <c r="BX109" s="177">
        <v>0</v>
      </c>
      <c r="BY109" s="177">
        <v>0</v>
      </c>
      <c r="BZ109" s="177">
        <v>0</v>
      </c>
      <c r="CA109" s="177">
        <v>0</v>
      </c>
      <c r="CB109" s="177">
        <v>0</v>
      </c>
      <c r="CC109" s="177">
        <v>0</v>
      </c>
      <c r="CD109" s="177">
        <v>0</v>
      </c>
      <c r="CE109" s="177">
        <v>0</v>
      </c>
      <c r="CF109" s="177">
        <v>0</v>
      </c>
      <c r="CG109" s="177">
        <v>0</v>
      </c>
      <c r="CH109" s="177">
        <v>0</v>
      </c>
      <c r="CI109" s="177">
        <v>0</v>
      </c>
      <c r="CJ109" s="177">
        <v>0</v>
      </c>
      <c r="CK109" s="177">
        <v>0</v>
      </c>
      <c r="CL109" s="177">
        <v>0</v>
      </c>
      <c r="CM109" s="177">
        <v>0</v>
      </c>
      <c r="CN109" s="177">
        <v>0</v>
      </c>
      <c r="CO109" s="177">
        <v>0</v>
      </c>
      <c r="CP109" s="177">
        <v>0</v>
      </c>
      <c r="CQ109" s="177">
        <v>0</v>
      </c>
      <c r="CR109" s="177">
        <v>0</v>
      </c>
      <c r="CS109" s="177">
        <v>0</v>
      </c>
      <c r="CT109" s="177">
        <v>0</v>
      </c>
      <c r="CU109" s="177">
        <v>0</v>
      </c>
      <c r="CV109" s="177">
        <v>0</v>
      </c>
      <c r="CW109" s="177">
        <v>0</v>
      </c>
      <c r="CX109" s="177">
        <v>0</v>
      </c>
      <c r="CY109" s="177">
        <v>0</v>
      </c>
      <c r="CZ109" s="177">
        <v>0</v>
      </c>
      <c r="DA109" s="177">
        <v>0</v>
      </c>
      <c r="DB109" s="177">
        <v>0</v>
      </c>
      <c r="DC109" s="177">
        <v>0</v>
      </c>
      <c r="DE109" s="24">
        <f t="shared" si="49"/>
        <v>0</v>
      </c>
      <c r="DF109" s="24">
        <f t="shared" si="39"/>
        <v>0</v>
      </c>
      <c r="DG109">
        <f t="shared" si="50"/>
        <v>21</v>
      </c>
    </row>
    <row r="110" spans="1:113" ht="14.4">
      <c r="A110" s="68"/>
      <c r="B110" s="160" t="s">
        <v>511</v>
      </c>
      <c r="C110" s="542" t="s">
        <v>501</v>
      </c>
      <c r="D110" s="160"/>
      <c r="E110" s="182">
        <v>0.21</v>
      </c>
      <c r="F110" s="171">
        <f>H110+NPV(FD,I110:INDEX(I110:DC110,PAL))</f>
        <v>0</v>
      </c>
      <c r="G110" s="171">
        <f>SUMIF($H$5:$DC$5,"&lt;="&amp;PAL,$H110:$DC110)</f>
        <v>0</v>
      </c>
      <c r="H110" s="299">
        <v>0</v>
      </c>
      <c r="I110" s="299">
        <v>0</v>
      </c>
      <c r="J110" s="299">
        <v>0</v>
      </c>
      <c r="K110" s="299">
        <v>0</v>
      </c>
      <c r="L110" s="299">
        <v>0</v>
      </c>
      <c r="M110" s="299">
        <v>0</v>
      </c>
      <c r="N110" s="299">
        <v>0</v>
      </c>
      <c r="O110" s="299">
        <v>0</v>
      </c>
      <c r="P110" s="299">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177">
        <v>0</v>
      </c>
      <c r="BM110" s="177">
        <v>0</v>
      </c>
      <c r="BN110" s="177">
        <v>0</v>
      </c>
      <c r="BO110" s="177">
        <v>0</v>
      </c>
      <c r="BP110" s="177">
        <v>0</v>
      </c>
      <c r="BQ110" s="177">
        <v>0</v>
      </c>
      <c r="BR110" s="177">
        <v>0</v>
      </c>
      <c r="BS110" s="177">
        <v>0</v>
      </c>
      <c r="BT110" s="177">
        <v>0</v>
      </c>
      <c r="BU110" s="177">
        <v>0</v>
      </c>
      <c r="BV110" s="177">
        <v>0</v>
      </c>
      <c r="BW110" s="177">
        <v>0</v>
      </c>
      <c r="BX110" s="177">
        <v>0</v>
      </c>
      <c r="BY110" s="177">
        <v>0</v>
      </c>
      <c r="BZ110" s="177">
        <v>0</v>
      </c>
      <c r="CA110" s="177">
        <v>0</v>
      </c>
      <c r="CB110" s="177">
        <v>0</v>
      </c>
      <c r="CC110" s="177">
        <v>0</v>
      </c>
      <c r="CD110" s="177">
        <v>0</v>
      </c>
      <c r="CE110" s="177">
        <v>0</v>
      </c>
      <c r="CF110" s="177">
        <v>0</v>
      </c>
      <c r="CG110" s="177">
        <v>0</v>
      </c>
      <c r="CH110" s="177">
        <v>0</v>
      </c>
      <c r="CI110" s="177">
        <v>0</v>
      </c>
      <c r="CJ110" s="177">
        <v>0</v>
      </c>
      <c r="CK110" s="177">
        <v>0</v>
      </c>
      <c r="CL110" s="177">
        <v>0</v>
      </c>
      <c r="CM110" s="177">
        <v>0</v>
      </c>
      <c r="CN110" s="177">
        <v>0</v>
      </c>
      <c r="CO110" s="177">
        <v>0</v>
      </c>
      <c r="CP110" s="177">
        <v>0</v>
      </c>
      <c r="CQ110" s="177">
        <v>0</v>
      </c>
      <c r="CR110" s="177">
        <v>0</v>
      </c>
      <c r="CS110" s="177">
        <v>0</v>
      </c>
      <c r="CT110" s="177">
        <v>0</v>
      </c>
      <c r="CU110" s="177">
        <v>0</v>
      </c>
      <c r="CV110" s="177">
        <v>0</v>
      </c>
      <c r="CW110" s="177">
        <v>0</v>
      </c>
      <c r="CX110" s="177">
        <v>0</v>
      </c>
      <c r="CY110" s="177">
        <v>0</v>
      </c>
      <c r="CZ110" s="177">
        <v>0</v>
      </c>
      <c r="DA110" s="177">
        <v>0</v>
      </c>
      <c r="DB110" s="177">
        <v>0</v>
      </c>
      <c r="DC110" s="177">
        <v>0</v>
      </c>
      <c r="DE110" s="24">
        <f t="shared" si="49"/>
        <v>0</v>
      </c>
      <c r="DF110" s="24">
        <f t="shared" si="39"/>
        <v>0</v>
      </c>
      <c r="DG110">
        <f t="shared" si="50"/>
        <v>21</v>
      </c>
    </row>
    <row r="111" spans="1:113" ht="28.8">
      <c r="A111" s="68"/>
      <c r="B111" s="160" t="s">
        <v>376</v>
      </c>
      <c r="C111" s="540" t="s">
        <v>523</v>
      </c>
      <c r="D111" s="322"/>
      <c r="E111" s="322"/>
      <c r="F111" s="173">
        <f>SUM(F112:F114)</f>
        <v>0</v>
      </c>
      <c r="G111" s="173">
        <f t="shared" ref="G111:BR111" si="51">SUM(G112:G114)</f>
        <v>0</v>
      </c>
      <c r="H111" s="173">
        <f t="shared" si="51"/>
        <v>0</v>
      </c>
      <c r="I111" s="173">
        <f t="shared" si="51"/>
        <v>0</v>
      </c>
      <c r="J111" s="173">
        <f t="shared" si="51"/>
        <v>0</v>
      </c>
      <c r="K111" s="173">
        <f t="shared" si="51"/>
        <v>0</v>
      </c>
      <c r="L111" s="173">
        <f t="shared" si="51"/>
        <v>0</v>
      </c>
      <c r="M111" s="173">
        <f t="shared" si="51"/>
        <v>0</v>
      </c>
      <c r="N111" s="173">
        <f t="shared" si="51"/>
        <v>0</v>
      </c>
      <c r="O111" s="173">
        <f t="shared" si="51"/>
        <v>0</v>
      </c>
      <c r="P111" s="173">
        <f t="shared" si="51"/>
        <v>0</v>
      </c>
      <c r="Q111" s="173">
        <f t="shared" si="51"/>
        <v>0</v>
      </c>
      <c r="R111" s="173">
        <f t="shared" si="51"/>
        <v>0</v>
      </c>
      <c r="S111" s="173">
        <f t="shared" si="51"/>
        <v>0</v>
      </c>
      <c r="T111" s="173">
        <f t="shared" si="51"/>
        <v>0</v>
      </c>
      <c r="U111" s="173">
        <f t="shared" si="51"/>
        <v>0</v>
      </c>
      <c r="V111" s="173">
        <f t="shared" si="51"/>
        <v>0</v>
      </c>
      <c r="W111" s="173">
        <f t="shared" si="51"/>
        <v>0</v>
      </c>
      <c r="X111" s="173">
        <f t="shared" si="51"/>
        <v>0</v>
      </c>
      <c r="Y111" s="173">
        <f t="shared" si="51"/>
        <v>0</v>
      </c>
      <c r="Z111" s="173">
        <f t="shared" si="51"/>
        <v>0</v>
      </c>
      <c r="AA111" s="173">
        <f t="shared" si="51"/>
        <v>0</v>
      </c>
      <c r="AB111" s="173">
        <f t="shared" si="51"/>
        <v>0</v>
      </c>
      <c r="AC111" s="173">
        <f t="shared" si="51"/>
        <v>0</v>
      </c>
      <c r="AD111" s="173">
        <f t="shared" si="51"/>
        <v>0</v>
      </c>
      <c r="AE111" s="173">
        <f t="shared" si="51"/>
        <v>0</v>
      </c>
      <c r="AF111" s="173">
        <f t="shared" si="51"/>
        <v>0</v>
      </c>
      <c r="AG111" s="173">
        <f t="shared" si="51"/>
        <v>0</v>
      </c>
      <c r="AH111" s="173">
        <f t="shared" si="51"/>
        <v>0</v>
      </c>
      <c r="AI111" s="173">
        <f t="shared" si="51"/>
        <v>0</v>
      </c>
      <c r="AJ111" s="173">
        <f t="shared" si="51"/>
        <v>0</v>
      </c>
      <c r="AK111" s="173">
        <f t="shared" si="51"/>
        <v>0</v>
      </c>
      <c r="AL111" s="173">
        <f t="shared" si="51"/>
        <v>0</v>
      </c>
      <c r="AM111" s="173">
        <f t="shared" si="51"/>
        <v>0</v>
      </c>
      <c r="AN111" s="173">
        <f t="shared" si="51"/>
        <v>0</v>
      </c>
      <c r="AO111" s="173">
        <f t="shared" si="51"/>
        <v>0</v>
      </c>
      <c r="AP111" s="173">
        <f t="shared" si="51"/>
        <v>0</v>
      </c>
      <c r="AQ111" s="173">
        <f t="shared" si="51"/>
        <v>0</v>
      </c>
      <c r="AR111" s="173">
        <f t="shared" si="51"/>
        <v>0</v>
      </c>
      <c r="AS111" s="173">
        <f t="shared" si="51"/>
        <v>0</v>
      </c>
      <c r="AT111" s="173">
        <f t="shared" si="51"/>
        <v>0</v>
      </c>
      <c r="AU111" s="173">
        <f t="shared" si="51"/>
        <v>0</v>
      </c>
      <c r="AV111" s="173">
        <f t="shared" si="51"/>
        <v>0</v>
      </c>
      <c r="AW111" s="173">
        <f t="shared" si="51"/>
        <v>0</v>
      </c>
      <c r="AX111" s="173">
        <f t="shared" si="51"/>
        <v>0</v>
      </c>
      <c r="AY111" s="173">
        <f t="shared" si="51"/>
        <v>0</v>
      </c>
      <c r="AZ111" s="173">
        <f t="shared" si="51"/>
        <v>0</v>
      </c>
      <c r="BA111" s="173">
        <f t="shared" si="51"/>
        <v>0</v>
      </c>
      <c r="BB111" s="173">
        <f t="shared" si="51"/>
        <v>0</v>
      </c>
      <c r="BC111" s="173">
        <f t="shared" si="51"/>
        <v>0</v>
      </c>
      <c r="BD111" s="173">
        <f t="shared" si="51"/>
        <v>0</v>
      </c>
      <c r="BE111" s="173">
        <f t="shared" si="51"/>
        <v>0</v>
      </c>
      <c r="BF111" s="173">
        <f t="shared" si="51"/>
        <v>0</v>
      </c>
      <c r="BG111" s="173">
        <f t="shared" si="51"/>
        <v>0</v>
      </c>
      <c r="BH111" s="173">
        <f t="shared" si="51"/>
        <v>0</v>
      </c>
      <c r="BI111" s="173">
        <f t="shared" si="51"/>
        <v>0</v>
      </c>
      <c r="BJ111" s="173">
        <f t="shared" si="51"/>
        <v>0</v>
      </c>
      <c r="BK111" s="173">
        <f t="shared" si="51"/>
        <v>0</v>
      </c>
      <c r="BL111" s="173">
        <f t="shared" si="51"/>
        <v>0</v>
      </c>
      <c r="BM111" s="173">
        <f t="shared" si="51"/>
        <v>0</v>
      </c>
      <c r="BN111" s="173">
        <f t="shared" si="51"/>
        <v>0</v>
      </c>
      <c r="BO111" s="173">
        <f t="shared" si="51"/>
        <v>0</v>
      </c>
      <c r="BP111" s="173">
        <f t="shared" si="51"/>
        <v>0</v>
      </c>
      <c r="BQ111" s="173">
        <f t="shared" si="51"/>
        <v>0</v>
      </c>
      <c r="BR111" s="173">
        <f t="shared" si="51"/>
        <v>0</v>
      </c>
      <c r="BS111" s="173">
        <f t="shared" ref="BS111:DB111" si="52">SUM(BS112:BS114)</f>
        <v>0</v>
      </c>
      <c r="BT111" s="173">
        <f t="shared" si="52"/>
        <v>0</v>
      </c>
      <c r="BU111" s="173">
        <f t="shared" si="52"/>
        <v>0</v>
      </c>
      <c r="BV111" s="173">
        <f t="shared" si="52"/>
        <v>0</v>
      </c>
      <c r="BW111" s="173">
        <f t="shared" si="52"/>
        <v>0</v>
      </c>
      <c r="BX111" s="173">
        <f t="shared" si="52"/>
        <v>0</v>
      </c>
      <c r="BY111" s="173">
        <f t="shared" si="52"/>
        <v>0</v>
      </c>
      <c r="BZ111" s="173">
        <f t="shared" si="52"/>
        <v>0</v>
      </c>
      <c r="CA111" s="173">
        <f t="shared" si="52"/>
        <v>0</v>
      </c>
      <c r="CB111" s="173">
        <f t="shared" si="52"/>
        <v>0</v>
      </c>
      <c r="CC111" s="173">
        <f t="shared" si="52"/>
        <v>0</v>
      </c>
      <c r="CD111" s="173">
        <f t="shared" si="52"/>
        <v>0</v>
      </c>
      <c r="CE111" s="173">
        <f t="shared" si="52"/>
        <v>0</v>
      </c>
      <c r="CF111" s="173">
        <f t="shared" si="52"/>
        <v>0</v>
      </c>
      <c r="CG111" s="173">
        <f t="shared" si="52"/>
        <v>0</v>
      </c>
      <c r="CH111" s="173">
        <f t="shared" si="52"/>
        <v>0</v>
      </c>
      <c r="CI111" s="173">
        <f t="shared" si="52"/>
        <v>0</v>
      </c>
      <c r="CJ111" s="173">
        <f t="shared" si="52"/>
        <v>0</v>
      </c>
      <c r="CK111" s="173">
        <f t="shared" si="52"/>
        <v>0</v>
      </c>
      <c r="CL111" s="173">
        <f t="shared" si="52"/>
        <v>0</v>
      </c>
      <c r="CM111" s="173">
        <f t="shared" si="52"/>
        <v>0</v>
      </c>
      <c r="CN111" s="173">
        <f t="shared" si="52"/>
        <v>0</v>
      </c>
      <c r="CO111" s="173">
        <f t="shared" si="52"/>
        <v>0</v>
      </c>
      <c r="CP111" s="173">
        <f t="shared" si="52"/>
        <v>0</v>
      </c>
      <c r="CQ111" s="173">
        <f t="shared" si="52"/>
        <v>0</v>
      </c>
      <c r="CR111" s="173">
        <f t="shared" si="52"/>
        <v>0</v>
      </c>
      <c r="CS111" s="173">
        <f t="shared" si="52"/>
        <v>0</v>
      </c>
      <c r="CT111" s="173">
        <f t="shared" si="52"/>
        <v>0</v>
      </c>
      <c r="CU111" s="173">
        <f t="shared" si="52"/>
        <v>0</v>
      </c>
      <c r="CV111" s="173">
        <f t="shared" si="52"/>
        <v>0</v>
      </c>
      <c r="CW111" s="173">
        <f t="shared" si="52"/>
        <v>0</v>
      </c>
      <c r="CX111" s="173">
        <f t="shared" si="52"/>
        <v>0</v>
      </c>
      <c r="CY111" s="173">
        <f t="shared" si="52"/>
        <v>0</v>
      </c>
      <c r="CZ111" s="173">
        <f t="shared" si="52"/>
        <v>0</v>
      </c>
      <c r="DA111" s="173">
        <f t="shared" si="52"/>
        <v>0</v>
      </c>
      <c r="DB111" s="173">
        <f t="shared" si="52"/>
        <v>0</v>
      </c>
      <c r="DC111" s="173">
        <f>SUM(DC112:DC114)</f>
        <v>0</v>
      </c>
      <c r="DE111" s="24"/>
      <c r="DF111" s="24">
        <f t="shared" si="39"/>
        <v>0</v>
      </c>
      <c r="DG111">
        <f t="shared" si="50"/>
        <v>0</v>
      </c>
    </row>
    <row r="112" spans="1:113" ht="27" customHeight="1">
      <c r="A112" s="68"/>
      <c r="B112" s="160" t="s">
        <v>512</v>
      </c>
      <c r="C112" s="542" t="s">
        <v>481</v>
      </c>
      <c r="D112" s="160"/>
      <c r="E112" s="182">
        <v>0.21</v>
      </c>
      <c r="F112" s="171">
        <f>H112+NPV(FD,I112:INDEX(I112:DC112,PAL))</f>
        <v>0</v>
      </c>
      <c r="G112" s="171">
        <f>SUMIF($H$5:$DC$5,"&lt;="&amp;PAL,$H112:$DC112)</f>
        <v>0</v>
      </c>
      <c r="H112" s="177">
        <v>0</v>
      </c>
      <c r="I112" s="177">
        <v>0</v>
      </c>
      <c r="J112" s="177">
        <v>0</v>
      </c>
      <c r="K112" s="177">
        <v>0</v>
      </c>
      <c r="L112" s="177">
        <v>0</v>
      </c>
      <c r="M112" s="177">
        <v>0</v>
      </c>
      <c r="N112" s="177">
        <v>0</v>
      </c>
      <c r="O112" s="177">
        <v>0</v>
      </c>
      <c r="P112" s="177">
        <v>0</v>
      </c>
      <c r="Q112" s="177">
        <v>0</v>
      </c>
      <c r="R112" s="177">
        <v>0</v>
      </c>
      <c r="S112" s="177">
        <v>0</v>
      </c>
      <c r="T112" s="177">
        <v>0</v>
      </c>
      <c r="U112" s="177">
        <v>0</v>
      </c>
      <c r="V112" s="177">
        <v>0</v>
      </c>
      <c r="W112" s="177">
        <v>0</v>
      </c>
      <c r="X112" s="177">
        <v>0</v>
      </c>
      <c r="Y112" s="177">
        <v>0</v>
      </c>
      <c r="Z112" s="177">
        <v>0</v>
      </c>
      <c r="AA112" s="177">
        <v>0</v>
      </c>
      <c r="AB112" s="177">
        <v>0</v>
      </c>
      <c r="AC112" s="177">
        <v>0</v>
      </c>
      <c r="AD112" s="177">
        <v>0</v>
      </c>
      <c r="AE112" s="177">
        <v>0</v>
      </c>
      <c r="AF112" s="177">
        <v>0</v>
      </c>
      <c r="AG112" s="177">
        <v>0</v>
      </c>
      <c r="AH112" s="177">
        <v>0</v>
      </c>
      <c r="AI112" s="177">
        <v>0</v>
      </c>
      <c r="AJ112" s="177">
        <v>0</v>
      </c>
      <c r="AK112" s="177">
        <v>0</v>
      </c>
      <c r="AL112" s="177">
        <v>0</v>
      </c>
      <c r="AM112" s="177">
        <v>0</v>
      </c>
      <c r="AN112" s="177">
        <v>0</v>
      </c>
      <c r="AO112" s="177">
        <v>0</v>
      </c>
      <c r="AP112" s="177">
        <v>0</v>
      </c>
      <c r="AQ112" s="177">
        <v>0</v>
      </c>
      <c r="AR112" s="177">
        <v>0</v>
      </c>
      <c r="AS112" s="177">
        <v>0</v>
      </c>
      <c r="AT112" s="177">
        <v>0</v>
      </c>
      <c r="AU112" s="177">
        <v>0</v>
      </c>
      <c r="AV112" s="177">
        <v>0</v>
      </c>
      <c r="AW112" s="177">
        <v>0</v>
      </c>
      <c r="AX112" s="177">
        <v>0</v>
      </c>
      <c r="AY112" s="177">
        <v>0</v>
      </c>
      <c r="AZ112" s="177">
        <v>0</v>
      </c>
      <c r="BA112" s="177">
        <v>0</v>
      </c>
      <c r="BB112" s="177">
        <v>0</v>
      </c>
      <c r="BC112" s="177">
        <v>0</v>
      </c>
      <c r="BD112" s="177">
        <v>0</v>
      </c>
      <c r="BE112" s="177">
        <v>0</v>
      </c>
      <c r="BF112" s="177">
        <v>0</v>
      </c>
      <c r="BG112" s="177">
        <v>0</v>
      </c>
      <c r="BH112" s="177">
        <v>0</v>
      </c>
      <c r="BI112" s="177">
        <v>0</v>
      </c>
      <c r="BJ112" s="177">
        <v>0</v>
      </c>
      <c r="BK112" s="177">
        <v>0</v>
      </c>
      <c r="BL112" s="177">
        <v>0</v>
      </c>
      <c r="BM112" s="177">
        <v>0</v>
      </c>
      <c r="BN112" s="177">
        <v>0</v>
      </c>
      <c r="BO112" s="177">
        <v>0</v>
      </c>
      <c r="BP112" s="177">
        <v>0</v>
      </c>
      <c r="BQ112" s="177">
        <v>0</v>
      </c>
      <c r="BR112" s="177">
        <v>0</v>
      </c>
      <c r="BS112" s="177">
        <v>0</v>
      </c>
      <c r="BT112" s="177">
        <v>0</v>
      </c>
      <c r="BU112" s="177">
        <v>0</v>
      </c>
      <c r="BV112" s="177">
        <v>0</v>
      </c>
      <c r="BW112" s="177">
        <v>0</v>
      </c>
      <c r="BX112" s="177">
        <v>0</v>
      </c>
      <c r="BY112" s="177">
        <v>0</v>
      </c>
      <c r="BZ112" s="177">
        <v>0</v>
      </c>
      <c r="CA112" s="177">
        <v>0</v>
      </c>
      <c r="CB112" s="177">
        <v>0</v>
      </c>
      <c r="CC112" s="177">
        <v>0</v>
      </c>
      <c r="CD112" s="177">
        <v>0</v>
      </c>
      <c r="CE112" s="177">
        <v>0</v>
      </c>
      <c r="CF112" s="177">
        <v>0</v>
      </c>
      <c r="CG112" s="177">
        <v>0</v>
      </c>
      <c r="CH112" s="177">
        <v>0</v>
      </c>
      <c r="CI112" s="177">
        <v>0</v>
      </c>
      <c r="CJ112" s="177">
        <v>0</v>
      </c>
      <c r="CK112" s="177">
        <v>0</v>
      </c>
      <c r="CL112" s="177">
        <v>0</v>
      </c>
      <c r="CM112" s="177">
        <v>0</v>
      </c>
      <c r="CN112" s="177">
        <v>0</v>
      </c>
      <c r="CO112" s="177">
        <v>0</v>
      </c>
      <c r="CP112" s="177">
        <v>0</v>
      </c>
      <c r="CQ112" s="177">
        <v>0</v>
      </c>
      <c r="CR112" s="177">
        <v>0</v>
      </c>
      <c r="CS112" s="177">
        <v>0</v>
      </c>
      <c r="CT112" s="177">
        <v>0</v>
      </c>
      <c r="CU112" s="177">
        <v>0</v>
      </c>
      <c r="CV112" s="177">
        <v>0</v>
      </c>
      <c r="CW112" s="177">
        <v>0</v>
      </c>
      <c r="CX112" s="177">
        <v>0</v>
      </c>
      <c r="CY112" s="177">
        <v>0</v>
      </c>
      <c r="CZ112" s="177">
        <v>0</v>
      </c>
      <c r="DA112" s="177">
        <v>0</v>
      </c>
      <c r="DB112" s="177">
        <v>0</v>
      </c>
      <c r="DC112" s="177">
        <v>0</v>
      </c>
      <c r="DE112" s="24">
        <f t="shared" ref="DE112:DE132" si="53">COUNTBLANK(H112:DC112)</f>
        <v>0</v>
      </c>
      <c r="DF112" s="24">
        <f t="shared" si="39"/>
        <v>0</v>
      </c>
      <c r="DG112">
        <f t="shared" si="50"/>
        <v>21</v>
      </c>
    </row>
    <row r="113" spans="1:113" ht="30.6" customHeight="1">
      <c r="A113" s="68"/>
      <c r="B113" s="160" t="s">
        <v>513</v>
      </c>
      <c r="C113" s="542" t="s">
        <v>498</v>
      </c>
      <c r="D113" s="160"/>
      <c r="E113" s="182">
        <v>0.21</v>
      </c>
      <c r="F113" s="171">
        <f>H113+NPV(FD,I113:INDEX(I113:DC113,PAL))</f>
        <v>0</v>
      </c>
      <c r="G113" s="171">
        <f>SUMIF($H$5:$DC$5,"&lt;="&amp;PAL,$H113:$DC113)</f>
        <v>0</v>
      </c>
      <c r="H113" s="177">
        <v>0</v>
      </c>
      <c r="I113" s="177">
        <v>0</v>
      </c>
      <c r="J113" s="177">
        <v>0</v>
      </c>
      <c r="K113" s="177">
        <v>0</v>
      </c>
      <c r="L113" s="177">
        <v>0</v>
      </c>
      <c r="M113" s="177">
        <v>0</v>
      </c>
      <c r="N113" s="177">
        <v>0</v>
      </c>
      <c r="O113" s="177">
        <v>0</v>
      </c>
      <c r="P113" s="177">
        <v>0</v>
      </c>
      <c r="Q113" s="177">
        <v>0</v>
      </c>
      <c r="R113" s="177">
        <v>0</v>
      </c>
      <c r="S113" s="177">
        <v>0</v>
      </c>
      <c r="T113" s="177">
        <v>0</v>
      </c>
      <c r="U113" s="177">
        <v>0</v>
      </c>
      <c r="V113" s="177">
        <v>0</v>
      </c>
      <c r="W113" s="177">
        <v>0</v>
      </c>
      <c r="X113" s="177">
        <v>0</v>
      </c>
      <c r="Y113" s="177">
        <v>0</v>
      </c>
      <c r="Z113" s="177">
        <v>0</v>
      </c>
      <c r="AA113" s="177">
        <v>0</v>
      </c>
      <c r="AB113" s="177">
        <v>0</v>
      </c>
      <c r="AC113" s="177">
        <v>0</v>
      </c>
      <c r="AD113" s="177">
        <v>0</v>
      </c>
      <c r="AE113" s="177">
        <v>0</v>
      </c>
      <c r="AF113" s="177">
        <v>0</v>
      </c>
      <c r="AG113" s="177">
        <v>0</v>
      </c>
      <c r="AH113" s="177">
        <v>0</v>
      </c>
      <c r="AI113" s="177">
        <v>0</v>
      </c>
      <c r="AJ113" s="177">
        <v>0</v>
      </c>
      <c r="AK113" s="177">
        <v>0</v>
      </c>
      <c r="AL113" s="177">
        <v>0</v>
      </c>
      <c r="AM113" s="177">
        <v>0</v>
      </c>
      <c r="AN113" s="177">
        <v>0</v>
      </c>
      <c r="AO113" s="177">
        <v>0</v>
      </c>
      <c r="AP113" s="177">
        <v>0</v>
      </c>
      <c r="AQ113" s="177">
        <v>0</v>
      </c>
      <c r="AR113" s="177">
        <v>0</v>
      </c>
      <c r="AS113" s="177">
        <v>0</v>
      </c>
      <c r="AT113" s="177">
        <v>0</v>
      </c>
      <c r="AU113" s="177">
        <v>0</v>
      </c>
      <c r="AV113" s="177">
        <v>0</v>
      </c>
      <c r="AW113" s="177">
        <v>0</v>
      </c>
      <c r="AX113" s="177">
        <v>0</v>
      </c>
      <c r="AY113" s="177">
        <v>0</v>
      </c>
      <c r="AZ113" s="177">
        <v>0</v>
      </c>
      <c r="BA113" s="177">
        <v>0</v>
      </c>
      <c r="BB113" s="177">
        <v>0</v>
      </c>
      <c r="BC113" s="177">
        <v>0</v>
      </c>
      <c r="BD113" s="177">
        <v>0</v>
      </c>
      <c r="BE113" s="177">
        <v>0</v>
      </c>
      <c r="BF113" s="177">
        <v>0</v>
      </c>
      <c r="BG113" s="177">
        <v>0</v>
      </c>
      <c r="BH113" s="177">
        <v>0</v>
      </c>
      <c r="BI113" s="177">
        <v>0</v>
      </c>
      <c r="BJ113" s="177">
        <v>0</v>
      </c>
      <c r="BK113" s="177">
        <v>0</v>
      </c>
      <c r="BL113" s="177">
        <v>0</v>
      </c>
      <c r="BM113" s="177">
        <v>0</v>
      </c>
      <c r="BN113" s="177">
        <v>0</v>
      </c>
      <c r="BO113" s="177">
        <v>0</v>
      </c>
      <c r="BP113" s="177">
        <v>0</v>
      </c>
      <c r="BQ113" s="177">
        <v>0</v>
      </c>
      <c r="BR113" s="177">
        <v>0</v>
      </c>
      <c r="BS113" s="177">
        <v>0</v>
      </c>
      <c r="BT113" s="177">
        <v>0</v>
      </c>
      <c r="BU113" s="177">
        <v>0</v>
      </c>
      <c r="BV113" s="177">
        <v>0</v>
      </c>
      <c r="BW113" s="177">
        <v>0</v>
      </c>
      <c r="BX113" s="177">
        <v>0</v>
      </c>
      <c r="BY113" s="177">
        <v>0</v>
      </c>
      <c r="BZ113" s="177">
        <v>0</v>
      </c>
      <c r="CA113" s="177">
        <v>0</v>
      </c>
      <c r="CB113" s="177">
        <v>0</v>
      </c>
      <c r="CC113" s="177">
        <v>0</v>
      </c>
      <c r="CD113" s="177">
        <v>0</v>
      </c>
      <c r="CE113" s="177">
        <v>0</v>
      </c>
      <c r="CF113" s="177">
        <v>0</v>
      </c>
      <c r="CG113" s="177">
        <v>0</v>
      </c>
      <c r="CH113" s="177">
        <v>0</v>
      </c>
      <c r="CI113" s="177">
        <v>0</v>
      </c>
      <c r="CJ113" s="177">
        <v>0</v>
      </c>
      <c r="CK113" s="177">
        <v>0</v>
      </c>
      <c r="CL113" s="177">
        <v>0</v>
      </c>
      <c r="CM113" s="177">
        <v>0</v>
      </c>
      <c r="CN113" s="177">
        <v>0</v>
      </c>
      <c r="CO113" s="177">
        <v>0</v>
      </c>
      <c r="CP113" s="177">
        <v>0</v>
      </c>
      <c r="CQ113" s="177">
        <v>0</v>
      </c>
      <c r="CR113" s="177">
        <v>0</v>
      </c>
      <c r="CS113" s="177">
        <v>0</v>
      </c>
      <c r="CT113" s="177">
        <v>0</v>
      </c>
      <c r="CU113" s="177">
        <v>0</v>
      </c>
      <c r="CV113" s="177">
        <v>0</v>
      </c>
      <c r="CW113" s="177">
        <v>0</v>
      </c>
      <c r="CX113" s="177">
        <v>0</v>
      </c>
      <c r="CY113" s="177">
        <v>0</v>
      </c>
      <c r="CZ113" s="177">
        <v>0</v>
      </c>
      <c r="DA113" s="177">
        <v>0</v>
      </c>
      <c r="DB113" s="177">
        <v>0</v>
      </c>
      <c r="DC113" s="177">
        <v>0</v>
      </c>
      <c r="DE113" s="24">
        <f t="shared" si="53"/>
        <v>0</v>
      </c>
      <c r="DF113" s="24">
        <f t="shared" si="39"/>
        <v>0</v>
      </c>
      <c r="DG113">
        <f t="shared" si="50"/>
        <v>21</v>
      </c>
    </row>
    <row r="114" spans="1:113" ht="31.95" customHeight="1">
      <c r="A114" s="68"/>
      <c r="B114" s="160" t="s">
        <v>514</v>
      </c>
      <c r="C114" s="542" t="s">
        <v>499</v>
      </c>
      <c r="D114" s="160"/>
      <c r="E114" s="182">
        <v>0.21</v>
      </c>
      <c r="F114" s="171">
        <f>H114+NPV(FD,I114:INDEX(I114:DC114,PAL))</f>
        <v>0</v>
      </c>
      <c r="G114" s="171">
        <f>SUMIF($H$5:$DC$5,"&lt;="&amp;PAL,$H114:$DC114)</f>
        <v>0</v>
      </c>
      <c r="H114" s="177">
        <v>0</v>
      </c>
      <c r="I114" s="177">
        <v>0</v>
      </c>
      <c r="J114" s="177">
        <v>0</v>
      </c>
      <c r="K114" s="177">
        <v>0</v>
      </c>
      <c r="L114" s="177">
        <v>0</v>
      </c>
      <c r="M114" s="177">
        <v>0</v>
      </c>
      <c r="N114" s="177">
        <v>0</v>
      </c>
      <c r="O114" s="177">
        <v>0</v>
      </c>
      <c r="P114" s="177">
        <v>0</v>
      </c>
      <c r="Q114" s="177">
        <v>0</v>
      </c>
      <c r="R114" s="177">
        <v>0</v>
      </c>
      <c r="S114" s="177">
        <v>0</v>
      </c>
      <c r="T114" s="177">
        <v>0</v>
      </c>
      <c r="U114" s="177">
        <v>0</v>
      </c>
      <c r="V114" s="177">
        <v>0</v>
      </c>
      <c r="W114" s="177">
        <v>0</v>
      </c>
      <c r="X114" s="177">
        <v>0</v>
      </c>
      <c r="Y114" s="177">
        <v>0</v>
      </c>
      <c r="Z114" s="177">
        <v>0</v>
      </c>
      <c r="AA114" s="177">
        <v>0</v>
      </c>
      <c r="AB114" s="177">
        <v>0</v>
      </c>
      <c r="AC114" s="177">
        <v>0</v>
      </c>
      <c r="AD114" s="177">
        <v>0</v>
      </c>
      <c r="AE114" s="177">
        <v>0</v>
      </c>
      <c r="AF114" s="177">
        <v>0</v>
      </c>
      <c r="AG114" s="177">
        <v>0</v>
      </c>
      <c r="AH114" s="177">
        <v>0</v>
      </c>
      <c r="AI114" s="177">
        <v>0</v>
      </c>
      <c r="AJ114" s="177">
        <v>0</v>
      </c>
      <c r="AK114" s="177">
        <v>0</v>
      </c>
      <c r="AL114" s="177">
        <v>0</v>
      </c>
      <c r="AM114" s="177">
        <v>0</v>
      </c>
      <c r="AN114" s="177">
        <v>0</v>
      </c>
      <c r="AO114" s="177">
        <v>0</v>
      </c>
      <c r="AP114" s="177">
        <v>0</v>
      </c>
      <c r="AQ114" s="177">
        <v>0</v>
      </c>
      <c r="AR114" s="177">
        <v>0</v>
      </c>
      <c r="AS114" s="177">
        <v>0</v>
      </c>
      <c r="AT114" s="177">
        <v>0</v>
      </c>
      <c r="AU114" s="177">
        <v>0</v>
      </c>
      <c r="AV114" s="177">
        <v>0</v>
      </c>
      <c r="AW114" s="177">
        <v>0</v>
      </c>
      <c r="AX114" s="177">
        <v>0</v>
      </c>
      <c r="AY114" s="177">
        <v>0</v>
      </c>
      <c r="AZ114" s="177">
        <v>0</v>
      </c>
      <c r="BA114" s="177">
        <v>0</v>
      </c>
      <c r="BB114" s="177">
        <v>0</v>
      </c>
      <c r="BC114" s="177">
        <v>0</v>
      </c>
      <c r="BD114" s="177">
        <v>0</v>
      </c>
      <c r="BE114" s="177">
        <v>0</v>
      </c>
      <c r="BF114" s="177">
        <v>0</v>
      </c>
      <c r="BG114" s="177">
        <v>0</v>
      </c>
      <c r="BH114" s="177">
        <v>0</v>
      </c>
      <c r="BI114" s="177">
        <v>0</v>
      </c>
      <c r="BJ114" s="177">
        <v>0</v>
      </c>
      <c r="BK114" s="177">
        <v>0</v>
      </c>
      <c r="BL114" s="177">
        <v>0</v>
      </c>
      <c r="BM114" s="177">
        <v>0</v>
      </c>
      <c r="BN114" s="177">
        <v>0</v>
      </c>
      <c r="BO114" s="177">
        <v>0</v>
      </c>
      <c r="BP114" s="177">
        <v>0</v>
      </c>
      <c r="BQ114" s="177">
        <v>0</v>
      </c>
      <c r="BR114" s="177">
        <v>0</v>
      </c>
      <c r="BS114" s="177">
        <v>0</v>
      </c>
      <c r="BT114" s="177">
        <v>0</v>
      </c>
      <c r="BU114" s="177">
        <v>0</v>
      </c>
      <c r="BV114" s="177">
        <v>0</v>
      </c>
      <c r="BW114" s="177">
        <v>0</v>
      </c>
      <c r="BX114" s="177">
        <v>0</v>
      </c>
      <c r="BY114" s="177">
        <v>0</v>
      </c>
      <c r="BZ114" s="177">
        <v>0</v>
      </c>
      <c r="CA114" s="177">
        <v>0</v>
      </c>
      <c r="CB114" s="177">
        <v>0</v>
      </c>
      <c r="CC114" s="177">
        <v>0</v>
      </c>
      <c r="CD114" s="177">
        <v>0</v>
      </c>
      <c r="CE114" s="177">
        <v>0</v>
      </c>
      <c r="CF114" s="177">
        <v>0</v>
      </c>
      <c r="CG114" s="177">
        <v>0</v>
      </c>
      <c r="CH114" s="177">
        <v>0</v>
      </c>
      <c r="CI114" s="177">
        <v>0</v>
      </c>
      <c r="CJ114" s="177">
        <v>0</v>
      </c>
      <c r="CK114" s="177">
        <v>0</v>
      </c>
      <c r="CL114" s="177">
        <v>0</v>
      </c>
      <c r="CM114" s="177">
        <v>0</v>
      </c>
      <c r="CN114" s="177">
        <v>0</v>
      </c>
      <c r="CO114" s="177">
        <v>0</v>
      </c>
      <c r="CP114" s="177">
        <v>0</v>
      </c>
      <c r="CQ114" s="177">
        <v>0</v>
      </c>
      <c r="CR114" s="177">
        <v>0</v>
      </c>
      <c r="CS114" s="177">
        <v>0</v>
      </c>
      <c r="CT114" s="177">
        <v>0</v>
      </c>
      <c r="CU114" s="177">
        <v>0</v>
      </c>
      <c r="CV114" s="177">
        <v>0</v>
      </c>
      <c r="CW114" s="177">
        <v>0</v>
      </c>
      <c r="CX114" s="177">
        <v>0</v>
      </c>
      <c r="CY114" s="177">
        <v>0</v>
      </c>
      <c r="CZ114" s="177">
        <v>0</v>
      </c>
      <c r="DA114" s="177">
        <v>0</v>
      </c>
      <c r="DB114" s="177">
        <v>0</v>
      </c>
      <c r="DC114" s="177">
        <v>0</v>
      </c>
      <c r="DE114" s="24">
        <f t="shared" si="53"/>
        <v>0</v>
      </c>
      <c r="DF114" s="24">
        <f t="shared" si="39"/>
        <v>0</v>
      </c>
      <c r="DG114">
        <f t="shared" si="50"/>
        <v>21</v>
      </c>
    </row>
    <row r="115" spans="1:113" ht="17.25" customHeight="1">
      <c r="A115" s="68"/>
      <c r="B115" s="160" t="s">
        <v>182</v>
      </c>
      <c r="C115" s="540" t="s">
        <v>183</v>
      </c>
      <c r="D115" s="160"/>
      <c r="E115" s="160"/>
      <c r="F115" s="173">
        <f>F116+F123</f>
        <v>0</v>
      </c>
      <c r="G115" s="173">
        <f>G116+G123</f>
        <v>0</v>
      </c>
      <c r="H115" s="173">
        <f>H116+H123</f>
        <v>0</v>
      </c>
      <c r="I115" s="173">
        <f t="shared" ref="I115:BT115" si="54">I116+I123</f>
        <v>0</v>
      </c>
      <c r="J115" s="173">
        <f t="shared" si="54"/>
        <v>0</v>
      </c>
      <c r="K115" s="173">
        <f t="shared" si="54"/>
        <v>0</v>
      </c>
      <c r="L115" s="173">
        <f t="shared" si="54"/>
        <v>0</v>
      </c>
      <c r="M115" s="173">
        <f t="shared" si="54"/>
        <v>0</v>
      </c>
      <c r="N115" s="173">
        <f t="shared" si="54"/>
        <v>0</v>
      </c>
      <c r="O115" s="173">
        <f t="shared" si="54"/>
        <v>0</v>
      </c>
      <c r="P115" s="173">
        <f t="shared" si="54"/>
        <v>0</v>
      </c>
      <c r="Q115" s="173">
        <f t="shared" si="54"/>
        <v>0</v>
      </c>
      <c r="R115" s="173">
        <f t="shared" si="54"/>
        <v>0</v>
      </c>
      <c r="S115" s="173">
        <f t="shared" si="54"/>
        <v>0</v>
      </c>
      <c r="T115" s="173">
        <f t="shared" si="54"/>
        <v>0</v>
      </c>
      <c r="U115" s="173">
        <f t="shared" si="54"/>
        <v>0</v>
      </c>
      <c r="V115" s="173">
        <f t="shared" si="54"/>
        <v>0</v>
      </c>
      <c r="W115" s="173">
        <f t="shared" si="54"/>
        <v>0</v>
      </c>
      <c r="X115" s="173">
        <f t="shared" si="54"/>
        <v>0</v>
      </c>
      <c r="Y115" s="173">
        <f t="shared" si="54"/>
        <v>0</v>
      </c>
      <c r="Z115" s="173">
        <f t="shared" si="54"/>
        <v>0</v>
      </c>
      <c r="AA115" s="173">
        <f t="shared" si="54"/>
        <v>0</v>
      </c>
      <c r="AB115" s="173">
        <f t="shared" si="54"/>
        <v>0</v>
      </c>
      <c r="AC115" s="173">
        <f t="shared" si="54"/>
        <v>0</v>
      </c>
      <c r="AD115" s="173">
        <f t="shared" si="54"/>
        <v>0</v>
      </c>
      <c r="AE115" s="173">
        <f t="shared" si="54"/>
        <v>0</v>
      </c>
      <c r="AF115" s="173">
        <f t="shared" si="54"/>
        <v>0</v>
      </c>
      <c r="AG115" s="173">
        <f t="shared" si="54"/>
        <v>0</v>
      </c>
      <c r="AH115" s="173">
        <f t="shared" si="54"/>
        <v>0</v>
      </c>
      <c r="AI115" s="173">
        <f t="shared" si="54"/>
        <v>0</v>
      </c>
      <c r="AJ115" s="173">
        <f t="shared" si="54"/>
        <v>0</v>
      </c>
      <c r="AK115" s="173">
        <f t="shared" si="54"/>
        <v>0</v>
      </c>
      <c r="AL115" s="173">
        <f t="shared" si="54"/>
        <v>0</v>
      </c>
      <c r="AM115" s="173">
        <f t="shared" si="54"/>
        <v>0</v>
      </c>
      <c r="AN115" s="173">
        <f t="shared" si="54"/>
        <v>0</v>
      </c>
      <c r="AO115" s="173">
        <f t="shared" si="54"/>
        <v>0</v>
      </c>
      <c r="AP115" s="173">
        <f t="shared" si="54"/>
        <v>0</v>
      </c>
      <c r="AQ115" s="173">
        <f t="shared" si="54"/>
        <v>0</v>
      </c>
      <c r="AR115" s="173">
        <f t="shared" si="54"/>
        <v>0</v>
      </c>
      <c r="AS115" s="173">
        <f t="shared" si="54"/>
        <v>0</v>
      </c>
      <c r="AT115" s="173">
        <f t="shared" si="54"/>
        <v>0</v>
      </c>
      <c r="AU115" s="173">
        <f t="shared" si="54"/>
        <v>0</v>
      </c>
      <c r="AV115" s="173">
        <f t="shared" si="54"/>
        <v>0</v>
      </c>
      <c r="AW115" s="173">
        <f t="shared" si="54"/>
        <v>0</v>
      </c>
      <c r="AX115" s="173">
        <f t="shared" si="54"/>
        <v>0</v>
      </c>
      <c r="AY115" s="173">
        <f t="shared" si="54"/>
        <v>0</v>
      </c>
      <c r="AZ115" s="173">
        <f t="shared" si="54"/>
        <v>0</v>
      </c>
      <c r="BA115" s="173">
        <f t="shared" si="54"/>
        <v>0</v>
      </c>
      <c r="BB115" s="173">
        <f t="shared" si="54"/>
        <v>0</v>
      </c>
      <c r="BC115" s="173">
        <f t="shared" si="54"/>
        <v>0</v>
      </c>
      <c r="BD115" s="173">
        <f t="shared" si="54"/>
        <v>0</v>
      </c>
      <c r="BE115" s="173">
        <f t="shared" si="54"/>
        <v>0</v>
      </c>
      <c r="BF115" s="173">
        <f t="shared" si="54"/>
        <v>0</v>
      </c>
      <c r="BG115" s="173">
        <f t="shared" si="54"/>
        <v>0</v>
      </c>
      <c r="BH115" s="173">
        <f t="shared" si="54"/>
        <v>0</v>
      </c>
      <c r="BI115" s="173">
        <f t="shared" si="54"/>
        <v>0</v>
      </c>
      <c r="BJ115" s="173">
        <f t="shared" si="54"/>
        <v>0</v>
      </c>
      <c r="BK115" s="173">
        <f t="shared" si="54"/>
        <v>0</v>
      </c>
      <c r="BL115" s="173">
        <f t="shared" si="54"/>
        <v>0</v>
      </c>
      <c r="BM115" s="173">
        <f t="shared" si="54"/>
        <v>0</v>
      </c>
      <c r="BN115" s="173">
        <f t="shared" si="54"/>
        <v>0</v>
      </c>
      <c r="BO115" s="173">
        <f t="shared" si="54"/>
        <v>0</v>
      </c>
      <c r="BP115" s="173">
        <f t="shared" si="54"/>
        <v>0</v>
      </c>
      <c r="BQ115" s="173">
        <f t="shared" si="54"/>
        <v>0</v>
      </c>
      <c r="BR115" s="173">
        <f t="shared" si="54"/>
        <v>0</v>
      </c>
      <c r="BS115" s="173">
        <f t="shared" si="54"/>
        <v>0</v>
      </c>
      <c r="BT115" s="173">
        <f t="shared" si="54"/>
        <v>0</v>
      </c>
      <c r="BU115" s="173">
        <f t="shared" ref="BU115:DC115" si="55">BU116+BU123</f>
        <v>0</v>
      </c>
      <c r="BV115" s="173">
        <f t="shared" si="55"/>
        <v>0</v>
      </c>
      <c r="BW115" s="173">
        <f t="shared" si="55"/>
        <v>0</v>
      </c>
      <c r="BX115" s="173">
        <f t="shared" si="55"/>
        <v>0</v>
      </c>
      <c r="BY115" s="173">
        <f t="shared" si="55"/>
        <v>0</v>
      </c>
      <c r="BZ115" s="173">
        <f t="shared" si="55"/>
        <v>0</v>
      </c>
      <c r="CA115" s="173">
        <f t="shared" si="55"/>
        <v>0</v>
      </c>
      <c r="CB115" s="173">
        <f t="shared" si="55"/>
        <v>0</v>
      </c>
      <c r="CC115" s="173">
        <f t="shared" si="55"/>
        <v>0</v>
      </c>
      <c r="CD115" s="173">
        <f t="shared" si="55"/>
        <v>0</v>
      </c>
      <c r="CE115" s="173">
        <f t="shared" si="55"/>
        <v>0</v>
      </c>
      <c r="CF115" s="173">
        <f t="shared" si="55"/>
        <v>0</v>
      </c>
      <c r="CG115" s="173">
        <f t="shared" si="55"/>
        <v>0</v>
      </c>
      <c r="CH115" s="173">
        <f t="shared" si="55"/>
        <v>0</v>
      </c>
      <c r="CI115" s="173">
        <f t="shared" si="55"/>
        <v>0</v>
      </c>
      <c r="CJ115" s="173">
        <f t="shared" si="55"/>
        <v>0</v>
      </c>
      <c r="CK115" s="173">
        <f t="shared" si="55"/>
        <v>0</v>
      </c>
      <c r="CL115" s="173">
        <f t="shared" si="55"/>
        <v>0</v>
      </c>
      <c r="CM115" s="173">
        <f t="shared" si="55"/>
        <v>0</v>
      </c>
      <c r="CN115" s="173">
        <f t="shared" si="55"/>
        <v>0</v>
      </c>
      <c r="CO115" s="173">
        <f t="shared" si="55"/>
        <v>0</v>
      </c>
      <c r="CP115" s="173">
        <f t="shared" si="55"/>
        <v>0</v>
      </c>
      <c r="CQ115" s="173">
        <f t="shared" si="55"/>
        <v>0</v>
      </c>
      <c r="CR115" s="173">
        <f t="shared" si="55"/>
        <v>0</v>
      </c>
      <c r="CS115" s="173">
        <f t="shared" si="55"/>
        <v>0</v>
      </c>
      <c r="CT115" s="173">
        <f t="shared" si="55"/>
        <v>0</v>
      </c>
      <c r="CU115" s="173">
        <f t="shared" si="55"/>
        <v>0</v>
      </c>
      <c r="CV115" s="173">
        <f t="shared" si="55"/>
        <v>0</v>
      </c>
      <c r="CW115" s="173">
        <f t="shared" si="55"/>
        <v>0</v>
      </c>
      <c r="CX115" s="173">
        <f t="shared" si="55"/>
        <v>0</v>
      </c>
      <c r="CY115" s="173">
        <f t="shared" si="55"/>
        <v>0</v>
      </c>
      <c r="CZ115" s="173">
        <f t="shared" si="55"/>
        <v>0</v>
      </c>
      <c r="DA115" s="173">
        <f t="shared" si="55"/>
        <v>0</v>
      </c>
      <c r="DB115" s="173">
        <f t="shared" si="55"/>
        <v>0</v>
      </c>
      <c r="DC115" s="173">
        <f t="shared" si="55"/>
        <v>0</v>
      </c>
      <c r="DE115" s="24"/>
      <c r="DF115" s="24">
        <f t="shared" si="39"/>
        <v>0</v>
      </c>
      <c r="DH115" t="s">
        <v>184</v>
      </c>
    </row>
    <row r="116" spans="1:113" ht="17.25" customHeight="1">
      <c r="A116" s="68"/>
      <c r="B116" s="160" t="s">
        <v>377</v>
      </c>
      <c r="C116" s="540" t="s">
        <v>504</v>
      </c>
      <c r="D116" s="322"/>
      <c r="E116" s="322"/>
      <c r="F116" s="173">
        <f>SUM(F117:F122)</f>
        <v>0</v>
      </c>
      <c r="G116" s="173">
        <f t="shared" ref="G116" si="56">SUM(G117:G122)</f>
        <v>0</v>
      </c>
      <c r="H116" s="173">
        <f>SUM(H117:H122)</f>
        <v>0</v>
      </c>
      <c r="I116" s="173">
        <f t="shared" ref="I116:BT116" si="57">SUM(I117:I122)</f>
        <v>0</v>
      </c>
      <c r="J116" s="173">
        <f t="shared" si="57"/>
        <v>0</v>
      </c>
      <c r="K116" s="173">
        <f t="shared" si="57"/>
        <v>0</v>
      </c>
      <c r="L116" s="173">
        <f t="shared" si="57"/>
        <v>0</v>
      </c>
      <c r="M116" s="173">
        <f t="shared" si="57"/>
        <v>0</v>
      </c>
      <c r="N116" s="173">
        <f t="shared" si="57"/>
        <v>0</v>
      </c>
      <c r="O116" s="173">
        <f t="shared" si="57"/>
        <v>0</v>
      </c>
      <c r="P116" s="173">
        <f t="shared" si="57"/>
        <v>0</v>
      </c>
      <c r="Q116" s="173">
        <f t="shared" si="57"/>
        <v>0</v>
      </c>
      <c r="R116" s="173">
        <f t="shared" si="57"/>
        <v>0</v>
      </c>
      <c r="S116" s="173">
        <f t="shared" si="57"/>
        <v>0</v>
      </c>
      <c r="T116" s="173">
        <f t="shared" si="57"/>
        <v>0</v>
      </c>
      <c r="U116" s="173">
        <f t="shared" si="57"/>
        <v>0</v>
      </c>
      <c r="V116" s="173">
        <f t="shared" si="57"/>
        <v>0</v>
      </c>
      <c r="W116" s="173">
        <f t="shared" si="57"/>
        <v>0</v>
      </c>
      <c r="X116" s="173">
        <f t="shared" si="57"/>
        <v>0</v>
      </c>
      <c r="Y116" s="173">
        <f t="shared" si="57"/>
        <v>0</v>
      </c>
      <c r="Z116" s="173">
        <f t="shared" si="57"/>
        <v>0</v>
      </c>
      <c r="AA116" s="173">
        <f t="shared" si="57"/>
        <v>0</v>
      </c>
      <c r="AB116" s="173">
        <f t="shared" si="57"/>
        <v>0</v>
      </c>
      <c r="AC116" s="173">
        <f t="shared" si="57"/>
        <v>0</v>
      </c>
      <c r="AD116" s="173">
        <f t="shared" si="57"/>
        <v>0</v>
      </c>
      <c r="AE116" s="173">
        <f t="shared" si="57"/>
        <v>0</v>
      </c>
      <c r="AF116" s="173">
        <f t="shared" si="57"/>
        <v>0</v>
      </c>
      <c r="AG116" s="173">
        <f t="shared" si="57"/>
        <v>0</v>
      </c>
      <c r="AH116" s="173">
        <f t="shared" si="57"/>
        <v>0</v>
      </c>
      <c r="AI116" s="173">
        <f t="shared" si="57"/>
        <v>0</v>
      </c>
      <c r="AJ116" s="173">
        <f t="shared" si="57"/>
        <v>0</v>
      </c>
      <c r="AK116" s="173">
        <f t="shared" si="57"/>
        <v>0</v>
      </c>
      <c r="AL116" s="173">
        <f t="shared" si="57"/>
        <v>0</v>
      </c>
      <c r="AM116" s="173">
        <f t="shared" si="57"/>
        <v>0</v>
      </c>
      <c r="AN116" s="173">
        <f t="shared" si="57"/>
        <v>0</v>
      </c>
      <c r="AO116" s="173">
        <f t="shared" si="57"/>
        <v>0</v>
      </c>
      <c r="AP116" s="173">
        <f t="shared" si="57"/>
        <v>0</v>
      </c>
      <c r="AQ116" s="173">
        <f t="shared" si="57"/>
        <v>0</v>
      </c>
      <c r="AR116" s="173">
        <f t="shared" si="57"/>
        <v>0</v>
      </c>
      <c r="AS116" s="173">
        <f t="shared" si="57"/>
        <v>0</v>
      </c>
      <c r="AT116" s="173">
        <f t="shared" si="57"/>
        <v>0</v>
      </c>
      <c r="AU116" s="173">
        <f t="shared" si="57"/>
        <v>0</v>
      </c>
      <c r="AV116" s="173">
        <f t="shared" si="57"/>
        <v>0</v>
      </c>
      <c r="AW116" s="173">
        <f t="shared" si="57"/>
        <v>0</v>
      </c>
      <c r="AX116" s="173">
        <f t="shared" si="57"/>
        <v>0</v>
      </c>
      <c r="AY116" s="173">
        <f t="shared" si="57"/>
        <v>0</v>
      </c>
      <c r="AZ116" s="173">
        <f t="shared" si="57"/>
        <v>0</v>
      </c>
      <c r="BA116" s="173">
        <f t="shared" si="57"/>
        <v>0</v>
      </c>
      <c r="BB116" s="173">
        <f t="shared" si="57"/>
        <v>0</v>
      </c>
      <c r="BC116" s="173">
        <f t="shared" si="57"/>
        <v>0</v>
      </c>
      <c r="BD116" s="173">
        <f t="shared" si="57"/>
        <v>0</v>
      </c>
      <c r="BE116" s="173">
        <f t="shared" si="57"/>
        <v>0</v>
      </c>
      <c r="BF116" s="173">
        <f t="shared" si="57"/>
        <v>0</v>
      </c>
      <c r="BG116" s="173">
        <f t="shared" si="57"/>
        <v>0</v>
      </c>
      <c r="BH116" s="173">
        <f t="shared" si="57"/>
        <v>0</v>
      </c>
      <c r="BI116" s="173">
        <f t="shared" si="57"/>
        <v>0</v>
      </c>
      <c r="BJ116" s="173">
        <f t="shared" si="57"/>
        <v>0</v>
      </c>
      <c r="BK116" s="173">
        <f t="shared" si="57"/>
        <v>0</v>
      </c>
      <c r="BL116" s="173">
        <f t="shared" si="57"/>
        <v>0</v>
      </c>
      <c r="BM116" s="173">
        <f t="shared" si="57"/>
        <v>0</v>
      </c>
      <c r="BN116" s="173">
        <f t="shared" si="57"/>
        <v>0</v>
      </c>
      <c r="BO116" s="173">
        <f t="shared" si="57"/>
        <v>0</v>
      </c>
      <c r="BP116" s="173">
        <f t="shared" si="57"/>
        <v>0</v>
      </c>
      <c r="BQ116" s="173">
        <f t="shared" si="57"/>
        <v>0</v>
      </c>
      <c r="BR116" s="173">
        <f t="shared" si="57"/>
        <v>0</v>
      </c>
      <c r="BS116" s="173">
        <f t="shared" si="57"/>
        <v>0</v>
      </c>
      <c r="BT116" s="173">
        <f t="shared" si="57"/>
        <v>0</v>
      </c>
      <c r="BU116" s="173">
        <f t="shared" ref="BU116:DC116" si="58">SUM(BU117:BU122)</f>
        <v>0</v>
      </c>
      <c r="BV116" s="173">
        <f t="shared" si="58"/>
        <v>0</v>
      </c>
      <c r="BW116" s="173">
        <f t="shared" si="58"/>
        <v>0</v>
      </c>
      <c r="BX116" s="173">
        <f t="shared" si="58"/>
        <v>0</v>
      </c>
      <c r="BY116" s="173">
        <f t="shared" si="58"/>
        <v>0</v>
      </c>
      <c r="BZ116" s="173">
        <f t="shared" si="58"/>
        <v>0</v>
      </c>
      <c r="CA116" s="173">
        <f t="shared" si="58"/>
        <v>0</v>
      </c>
      <c r="CB116" s="173">
        <f t="shared" si="58"/>
        <v>0</v>
      </c>
      <c r="CC116" s="173">
        <f t="shared" si="58"/>
        <v>0</v>
      </c>
      <c r="CD116" s="173">
        <f t="shared" si="58"/>
        <v>0</v>
      </c>
      <c r="CE116" s="173">
        <f t="shared" si="58"/>
        <v>0</v>
      </c>
      <c r="CF116" s="173">
        <f t="shared" si="58"/>
        <v>0</v>
      </c>
      <c r="CG116" s="173">
        <f t="shared" si="58"/>
        <v>0</v>
      </c>
      <c r="CH116" s="173">
        <f t="shared" si="58"/>
        <v>0</v>
      </c>
      <c r="CI116" s="173">
        <f t="shared" si="58"/>
        <v>0</v>
      </c>
      <c r="CJ116" s="173">
        <f t="shared" si="58"/>
        <v>0</v>
      </c>
      <c r="CK116" s="173">
        <f t="shared" si="58"/>
        <v>0</v>
      </c>
      <c r="CL116" s="173">
        <f t="shared" si="58"/>
        <v>0</v>
      </c>
      <c r="CM116" s="173">
        <f t="shared" si="58"/>
        <v>0</v>
      </c>
      <c r="CN116" s="173">
        <f t="shared" si="58"/>
        <v>0</v>
      </c>
      <c r="CO116" s="173">
        <f t="shared" si="58"/>
        <v>0</v>
      </c>
      <c r="CP116" s="173">
        <f t="shared" si="58"/>
        <v>0</v>
      </c>
      <c r="CQ116" s="173">
        <f t="shared" si="58"/>
        <v>0</v>
      </c>
      <c r="CR116" s="173">
        <f t="shared" si="58"/>
        <v>0</v>
      </c>
      <c r="CS116" s="173">
        <f t="shared" si="58"/>
        <v>0</v>
      </c>
      <c r="CT116" s="173">
        <f t="shared" si="58"/>
        <v>0</v>
      </c>
      <c r="CU116" s="173">
        <f t="shared" si="58"/>
        <v>0</v>
      </c>
      <c r="CV116" s="173">
        <f t="shared" si="58"/>
        <v>0</v>
      </c>
      <c r="CW116" s="173">
        <f t="shared" si="58"/>
        <v>0</v>
      </c>
      <c r="CX116" s="173">
        <f t="shared" si="58"/>
        <v>0</v>
      </c>
      <c r="CY116" s="173">
        <f t="shared" si="58"/>
        <v>0</v>
      </c>
      <c r="CZ116" s="173">
        <f t="shared" si="58"/>
        <v>0</v>
      </c>
      <c r="DA116" s="173">
        <f t="shared" si="58"/>
        <v>0</v>
      </c>
      <c r="DB116" s="173">
        <f t="shared" si="58"/>
        <v>0</v>
      </c>
      <c r="DC116" s="173">
        <f t="shared" si="58"/>
        <v>0</v>
      </c>
      <c r="DE116" s="24"/>
      <c r="DF116" s="24">
        <f t="shared" si="39"/>
        <v>0</v>
      </c>
    </row>
    <row r="117" spans="1:113" ht="15" customHeight="1">
      <c r="A117" s="68"/>
      <c r="B117" s="160" t="s">
        <v>505</v>
      </c>
      <c r="C117" s="542" t="s">
        <v>185</v>
      </c>
      <c r="D117" s="160"/>
      <c r="E117" s="183" t="s">
        <v>38</v>
      </c>
      <c r="F117" s="171">
        <f>H117+NPV(FD,I117:INDEX(I117:DC117,PAL))</f>
        <v>0</v>
      </c>
      <c r="G117" s="171">
        <f>SUMIF($H$5:$DC$5,"&lt;="&amp;PAL,$H117:$DC117)</f>
        <v>0</v>
      </c>
      <c r="H117" s="177">
        <v>0</v>
      </c>
      <c r="I117" s="177">
        <v>0</v>
      </c>
      <c r="J117" s="177">
        <v>0</v>
      </c>
      <c r="K117" s="177">
        <v>0</v>
      </c>
      <c r="L117" s="177">
        <v>0</v>
      </c>
      <c r="M117" s="177">
        <v>0</v>
      </c>
      <c r="N117" s="177">
        <v>0</v>
      </c>
      <c r="O117" s="177">
        <v>0</v>
      </c>
      <c r="P117" s="177">
        <v>0</v>
      </c>
      <c r="Q117" s="177">
        <v>0</v>
      </c>
      <c r="R117" s="177">
        <v>0</v>
      </c>
      <c r="S117" s="177">
        <v>0</v>
      </c>
      <c r="T117" s="177">
        <v>0</v>
      </c>
      <c r="U117" s="177">
        <v>0</v>
      </c>
      <c r="V117" s="177">
        <v>0</v>
      </c>
      <c r="W117" s="177">
        <v>0</v>
      </c>
      <c r="X117" s="177">
        <v>0</v>
      </c>
      <c r="Y117" s="177">
        <v>0</v>
      </c>
      <c r="Z117" s="177">
        <v>0</v>
      </c>
      <c r="AA117" s="177">
        <v>0</v>
      </c>
      <c r="AB117" s="177">
        <v>0</v>
      </c>
      <c r="AC117" s="177">
        <v>0</v>
      </c>
      <c r="AD117" s="177">
        <v>0</v>
      </c>
      <c r="AE117" s="177">
        <v>0</v>
      </c>
      <c r="AF117" s="177">
        <v>0</v>
      </c>
      <c r="AG117" s="177">
        <v>0</v>
      </c>
      <c r="AH117" s="177">
        <v>0</v>
      </c>
      <c r="AI117" s="177">
        <v>0</v>
      </c>
      <c r="AJ117" s="177">
        <v>0</v>
      </c>
      <c r="AK117" s="177">
        <v>0</v>
      </c>
      <c r="AL117" s="177">
        <v>0</v>
      </c>
      <c r="AM117" s="177">
        <v>0</v>
      </c>
      <c r="AN117" s="177">
        <v>0</v>
      </c>
      <c r="AO117" s="177">
        <v>0</v>
      </c>
      <c r="AP117" s="177">
        <v>0</v>
      </c>
      <c r="AQ117" s="177">
        <v>0</v>
      </c>
      <c r="AR117" s="177">
        <v>0</v>
      </c>
      <c r="AS117" s="177">
        <v>0</v>
      </c>
      <c r="AT117" s="177">
        <v>0</v>
      </c>
      <c r="AU117" s="177">
        <v>0</v>
      </c>
      <c r="AV117" s="177">
        <v>0</v>
      </c>
      <c r="AW117" s="177">
        <v>0</v>
      </c>
      <c r="AX117" s="177">
        <v>0</v>
      </c>
      <c r="AY117" s="177">
        <v>0</v>
      </c>
      <c r="AZ117" s="177">
        <v>0</v>
      </c>
      <c r="BA117" s="177">
        <v>0</v>
      </c>
      <c r="BB117" s="177">
        <v>0</v>
      </c>
      <c r="BC117" s="177">
        <v>0</v>
      </c>
      <c r="BD117" s="177">
        <v>0</v>
      </c>
      <c r="BE117" s="177">
        <v>0</v>
      </c>
      <c r="BF117" s="177">
        <v>0</v>
      </c>
      <c r="BG117" s="177">
        <v>0</v>
      </c>
      <c r="BH117" s="177">
        <v>0</v>
      </c>
      <c r="BI117" s="177">
        <v>0</v>
      </c>
      <c r="BJ117" s="177">
        <v>0</v>
      </c>
      <c r="BK117" s="177">
        <v>0</v>
      </c>
      <c r="BL117" s="177">
        <v>0</v>
      </c>
      <c r="BM117" s="177">
        <v>0</v>
      </c>
      <c r="BN117" s="177">
        <v>0</v>
      </c>
      <c r="BO117" s="177">
        <v>0</v>
      </c>
      <c r="BP117" s="177">
        <v>0</v>
      </c>
      <c r="BQ117" s="177">
        <v>0</v>
      </c>
      <c r="BR117" s="177">
        <v>0</v>
      </c>
      <c r="BS117" s="177">
        <v>0</v>
      </c>
      <c r="BT117" s="177">
        <v>0</v>
      </c>
      <c r="BU117" s="177">
        <v>0</v>
      </c>
      <c r="BV117" s="177">
        <v>0</v>
      </c>
      <c r="BW117" s="177">
        <v>0</v>
      </c>
      <c r="BX117" s="177">
        <v>0</v>
      </c>
      <c r="BY117" s="177">
        <v>0</v>
      </c>
      <c r="BZ117" s="177">
        <v>0</v>
      </c>
      <c r="CA117" s="177">
        <v>0</v>
      </c>
      <c r="CB117" s="177">
        <v>0</v>
      </c>
      <c r="CC117" s="177">
        <v>0</v>
      </c>
      <c r="CD117" s="177">
        <v>0</v>
      </c>
      <c r="CE117" s="177">
        <v>0</v>
      </c>
      <c r="CF117" s="177">
        <v>0</v>
      </c>
      <c r="CG117" s="177">
        <v>0</v>
      </c>
      <c r="CH117" s="177">
        <v>0</v>
      </c>
      <c r="CI117" s="177">
        <v>0</v>
      </c>
      <c r="CJ117" s="177">
        <v>0</v>
      </c>
      <c r="CK117" s="177">
        <v>0</v>
      </c>
      <c r="CL117" s="177">
        <v>0</v>
      </c>
      <c r="CM117" s="177">
        <v>0</v>
      </c>
      <c r="CN117" s="177">
        <v>0</v>
      </c>
      <c r="CO117" s="177">
        <v>0</v>
      </c>
      <c r="CP117" s="177">
        <v>0</v>
      </c>
      <c r="CQ117" s="177">
        <v>0</v>
      </c>
      <c r="CR117" s="177">
        <v>0</v>
      </c>
      <c r="CS117" s="177">
        <v>0</v>
      </c>
      <c r="CT117" s="177">
        <v>0</v>
      </c>
      <c r="CU117" s="177">
        <v>0</v>
      </c>
      <c r="CV117" s="177">
        <v>0</v>
      </c>
      <c r="CW117" s="177">
        <v>0</v>
      </c>
      <c r="CX117" s="177">
        <v>0</v>
      </c>
      <c r="CY117" s="177">
        <v>0</v>
      </c>
      <c r="CZ117" s="177">
        <v>0</v>
      </c>
      <c r="DA117" s="177">
        <v>0</v>
      </c>
      <c r="DB117" s="177">
        <v>0</v>
      </c>
      <c r="DC117" s="177">
        <v>0</v>
      </c>
      <c r="DE117" s="24">
        <f>COUNTBLANK(H117:DC117)</f>
        <v>0</v>
      </c>
      <c r="DF117" s="24">
        <f t="shared" si="39"/>
        <v>0</v>
      </c>
      <c r="DG117">
        <f t="shared" si="50"/>
        <v>0</v>
      </c>
    </row>
    <row r="118" spans="1:113" ht="15" customHeight="1">
      <c r="A118" s="68"/>
      <c r="B118" s="160" t="s">
        <v>515</v>
      </c>
      <c r="C118" s="542" t="s">
        <v>186</v>
      </c>
      <c r="D118" s="160"/>
      <c r="E118" s="183" t="s">
        <v>38</v>
      </c>
      <c r="F118" s="171">
        <f>H118+NPV(FD,I118:INDEX(I118:DC118,PAL))</f>
        <v>0</v>
      </c>
      <c r="G118" s="171">
        <f>SUMIF($H$5:$DC$5,"&lt;="&amp;PAL,$H118:$DC118)</f>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c r="AG118" s="177">
        <v>0</v>
      </c>
      <c r="AH118" s="177">
        <v>0</v>
      </c>
      <c r="AI118" s="177">
        <v>0</v>
      </c>
      <c r="AJ118" s="177">
        <v>0</v>
      </c>
      <c r="AK118" s="177">
        <v>0</v>
      </c>
      <c r="AL118" s="177">
        <v>0</v>
      </c>
      <c r="AM118" s="177">
        <v>0</v>
      </c>
      <c r="AN118" s="177">
        <v>0</v>
      </c>
      <c r="AO118" s="177">
        <v>0</v>
      </c>
      <c r="AP118" s="177">
        <v>0</v>
      </c>
      <c r="AQ118" s="177">
        <v>0</v>
      </c>
      <c r="AR118" s="177">
        <v>0</v>
      </c>
      <c r="AS118" s="177">
        <v>0</v>
      </c>
      <c r="AT118" s="177">
        <v>0</v>
      </c>
      <c r="AU118" s="177">
        <v>0</v>
      </c>
      <c r="AV118" s="177">
        <v>0</v>
      </c>
      <c r="AW118" s="177">
        <v>0</v>
      </c>
      <c r="AX118" s="177">
        <v>0</v>
      </c>
      <c r="AY118" s="177">
        <v>0</v>
      </c>
      <c r="AZ118" s="177">
        <v>0</v>
      </c>
      <c r="BA118" s="177">
        <v>0</v>
      </c>
      <c r="BB118" s="177">
        <v>0</v>
      </c>
      <c r="BC118" s="177">
        <v>0</v>
      </c>
      <c r="BD118" s="177">
        <v>0</v>
      </c>
      <c r="BE118" s="177">
        <v>0</v>
      </c>
      <c r="BF118" s="177">
        <v>0</v>
      </c>
      <c r="BG118" s="177">
        <v>0</v>
      </c>
      <c r="BH118" s="177">
        <v>0</v>
      </c>
      <c r="BI118" s="177">
        <v>0</v>
      </c>
      <c r="BJ118" s="177">
        <v>0</v>
      </c>
      <c r="BK118" s="177">
        <v>0</v>
      </c>
      <c r="BL118" s="177">
        <v>0</v>
      </c>
      <c r="BM118" s="177">
        <v>0</v>
      </c>
      <c r="BN118" s="177">
        <v>0</v>
      </c>
      <c r="BO118" s="177">
        <v>0</v>
      </c>
      <c r="BP118" s="177">
        <v>0</v>
      </c>
      <c r="BQ118" s="177">
        <v>0</v>
      </c>
      <c r="BR118" s="177">
        <v>0</v>
      </c>
      <c r="BS118" s="177">
        <v>0</v>
      </c>
      <c r="BT118" s="177">
        <v>0</v>
      </c>
      <c r="BU118" s="177">
        <v>0</v>
      </c>
      <c r="BV118" s="177">
        <v>0</v>
      </c>
      <c r="BW118" s="177">
        <v>0</v>
      </c>
      <c r="BX118" s="177">
        <v>0</v>
      </c>
      <c r="BY118" s="177">
        <v>0</v>
      </c>
      <c r="BZ118" s="177">
        <v>0</v>
      </c>
      <c r="CA118" s="177">
        <v>0</v>
      </c>
      <c r="CB118" s="177">
        <v>0</v>
      </c>
      <c r="CC118" s="177">
        <v>0</v>
      </c>
      <c r="CD118" s="177">
        <v>0</v>
      </c>
      <c r="CE118" s="177">
        <v>0</v>
      </c>
      <c r="CF118" s="177">
        <v>0</v>
      </c>
      <c r="CG118" s="177">
        <v>0</v>
      </c>
      <c r="CH118" s="177">
        <v>0</v>
      </c>
      <c r="CI118" s="177">
        <v>0</v>
      </c>
      <c r="CJ118" s="177">
        <v>0</v>
      </c>
      <c r="CK118" s="177">
        <v>0</v>
      </c>
      <c r="CL118" s="177">
        <v>0</v>
      </c>
      <c r="CM118" s="177">
        <v>0</v>
      </c>
      <c r="CN118" s="177">
        <v>0</v>
      </c>
      <c r="CO118" s="177">
        <v>0</v>
      </c>
      <c r="CP118" s="177">
        <v>0</v>
      </c>
      <c r="CQ118" s="177">
        <v>0</v>
      </c>
      <c r="CR118" s="177">
        <v>0</v>
      </c>
      <c r="CS118" s="177">
        <v>0</v>
      </c>
      <c r="CT118" s="177">
        <v>0</v>
      </c>
      <c r="CU118" s="177">
        <v>0</v>
      </c>
      <c r="CV118" s="177">
        <v>0</v>
      </c>
      <c r="CW118" s="177">
        <v>0</v>
      </c>
      <c r="CX118" s="177">
        <v>0</v>
      </c>
      <c r="CY118" s="177">
        <v>0</v>
      </c>
      <c r="CZ118" s="177">
        <v>0</v>
      </c>
      <c r="DA118" s="177">
        <v>0</v>
      </c>
      <c r="DB118" s="177">
        <v>0</v>
      </c>
      <c r="DC118" s="177">
        <v>0</v>
      </c>
      <c r="DE118" s="24">
        <f>COUNTBLANK(H118:DC118)</f>
        <v>0</v>
      </c>
      <c r="DF118" s="24">
        <f t="shared" si="39"/>
        <v>0</v>
      </c>
      <c r="DG118">
        <f t="shared" si="50"/>
        <v>0</v>
      </c>
    </row>
    <row r="119" spans="1:113" ht="15" customHeight="1">
      <c r="A119" s="68"/>
      <c r="B119" s="160" t="s">
        <v>516</v>
      </c>
      <c r="C119" s="542" t="s">
        <v>187</v>
      </c>
      <c r="D119" s="160"/>
      <c r="E119" s="183" t="s">
        <v>38</v>
      </c>
      <c r="F119" s="171">
        <f>H119+NPV(FD,I119:INDEX(I119:DC119,PAL))</f>
        <v>0</v>
      </c>
      <c r="G119" s="171">
        <f>SUMIF($H$5:$DC$5,"&lt;="&amp;PAL,$H119:$DC119)</f>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177">
        <v>0</v>
      </c>
      <c r="BM119" s="177">
        <v>0</v>
      </c>
      <c r="BN119" s="177">
        <v>0</v>
      </c>
      <c r="BO119" s="177">
        <v>0</v>
      </c>
      <c r="BP119" s="177">
        <v>0</v>
      </c>
      <c r="BQ119" s="177">
        <v>0</v>
      </c>
      <c r="BR119" s="177">
        <v>0</v>
      </c>
      <c r="BS119" s="177">
        <v>0</v>
      </c>
      <c r="BT119" s="177">
        <v>0</v>
      </c>
      <c r="BU119" s="177">
        <v>0</v>
      </c>
      <c r="BV119" s="177">
        <v>0</v>
      </c>
      <c r="BW119" s="177">
        <v>0</v>
      </c>
      <c r="BX119" s="177">
        <v>0</v>
      </c>
      <c r="BY119" s="177">
        <v>0</v>
      </c>
      <c r="BZ119" s="177">
        <v>0</v>
      </c>
      <c r="CA119" s="177">
        <v>0</v>
      </c>
      <c r="CB119" s="177">
        <v>0</v>
      </c>
      <c r="CC119" s="177">
        <v>0</v>
      </c>
      <c r="CD119" s="177">
        <v>0</v>
      </c>
      <c r="CE119" s="177">
        <v>0</v>
      </c>
      <c r="CF119" s="177">
        <v>0</v>
      </c>
      <c r="CG119" s="177">
        <v>0</v>
      </c>
      <c r="CH119" s="177">
        <v>0</v>
      </c>
      <c r="CI119" s="177">
        <v>0</v>
      </c>
      <c r="CJ119" s="177">
        <v>0</v>
      </c>
      <c r="CK119" s="177">
        <v>0</v>
      </c>
      <c r="CL119" s="177">
        <v>0</v>
      </c>
      <c r="CM119" s="177">
        <v>0</v>
      </c>
      <c r="CN119" s="177">
        <v>0</v>
      </c>
      <c r="CO119" s="177">
        <v>0</v>
      </c>
      <c r="CP119" s="177">
        <v>0</v>
      </c>
      <c r="CQ119" s="177">
        <v>0</v>
      </c>
      <c r="CR119" s="177">
        <v>0</v>
      </c>
      <c r="CS119" s="177">
        <v>0</v>
      </c>
      <c r="CT119" s="177">
        <v>0</v>
      </c>
      <c r="CU119" s="177">
        <v>0</v>
      </c>
      <c r="CV119" s="177">
        <v>0</v>
      </c>
      <c r="CW119" s="177">
        <v>0</v>
      </c>
      <c r="CX119" s="177">
        <v>0</v>
      </c>
      <c r="CY119" s="177">
        <v>0</v>
      </c>
      <c r="CZ119" s="177">
        <v>0</v>
      </c>
      <c r="DA119" s="177">
        <v>0</v>
      </c>
      <c r="DB119" s="177">
        <v>0</v>
      </c>
      <c r="DC119" s="177">
        <v>0</v>
      </c>
      <c r="DE119" s="24">
        <f>COUNTBLANK(H119:DC119)</f>
        <v>0</v>
      </c>
      <c r="DF119" s="24">
        <f t="shared" si="39"/>
        <v>0</v>
      </c>
      <c r="DG119">
        <f t="shared" si="50"/>
        <v>0</v>
      </c>
    </row>
    <row r="120" spans="1:113" ht="15" customHeight="1">
      <c r="A120" s="68"/>
      <c r="B120" s="160" t="s">
        <v>517</v>
      </c>
      <c r="C120" s="542" t="s">
        <v>188</v>
      </c>
      <c r="D120" s="160"/>
      <c r="E120" s="183" t="s">
        <v>38</v>
      </c>
      <c r="F120" s="171">
        <f>H120+NPV(FD,I120:INDEX(I120:DC120,PAL))</f>
        <v>0</v>
      </c>
      <c r="G120" s="171">
        <f>SUMIF($H$5:$DC$5,"&lt;="&amp;PAL,$H120:$DC120)</f>
        <v>0</v>
      </c>
      <c r="H120" s="177">
        <v>0</v>
      </c>
      <c r="I120" s="177">
        <v>0</v>
      </c>
      <c r="J120" s="177">
        <v>0</v>
      </c>
      <c r="K120" s="177">
        <v>0</v>
      </c>
      <c r="L120" s="177">
        <v>0</v>
      </c>
      <c r="M120" s="177">
        <v>0</v>
      </c>
      <c r="N120" s="177">
        <v>0</v>
      </c>
      <c r="O120" s="177">
        <v>0</v>
      </c>
      <c r="P120" s="177">
        <v>0</v>
      </c>
      <c r="Q120" s="177">
        <v>0</v>
      </c>
      <c r="R120" s="177">
        <v>0</v>
      </c>
      <c r="S120" s="177">
        <v>0</v>
      </c>
      <c r="T120" s="177">
        <v>0</v>
      </c>
      <c r="U120" s="177">
        <v>0</v>
      </c>
      <c r="V120" s="177">
        <v>0</v>
      </c>
      <c r="W120" s="177">
        <v>0</v>
      </c>
      <c r="X120" s="177">
        <v>0</v>
      </c>
      <c r="Y120" s="177">
        <v>0</v>
      </c>
      <c r="Z120" s="177">
        <v>0</v>
      </c>
      <c r="AA120" s="177">
        <v>0</v>
      </c>
      <c r="AB120" s="177">
        <v>0</v>
      </c>
      <c r="AC120" s="177">
        <v>0</v>
      </c>
      <c r="AD120" s="177">
        <v>0</v>
      </c>
      <c r="AE120" s="177">
        <v>0</v>
      </c>
      <c r="AF120" s="177">
        <v>0</v>
      </c>
      <c r="AG120" s="177">
        <v>0</v>
      </c>
      <c r="AH120" s="177">
        <v>0</v>
      </c>
      <c r="AI120" s="177">
        <v>0</v>
      </c>
      <c r="AJ120" s="177">
        <v>0</v>
      </c>
      <c r="AK120" s="177">
        <v>0</v>
      </c>
      <c r="AL120" s="177">
        <v>0</v>
      </c>
      <c r="AM120" s="177">
        <v>0</v>
      </c>
      <c r="AN120" s="177">
        <v>0</v>
      </c>
      <c r="AO120" s="177">
        <v>0</v>
      </c>
      <c r="AP120" s="177">
        <v>0</v>
      </c>
      <c r="AQ120" s="177">
        <v>0</v>
      </c>
      <c r="AR120" s="177">
        <v>0</v>
      </c>
      <c r="AS120" s="177">
        <v>0</v>
      </c>
      <c r="AT120" s="177">
        <v>0</v>
      </c>
      <c r="AU120" s="177">
        <v>0</v>
      </c>
      <c r="AV120" s="177">
        <v>0</v>
      </c>
      <c r="AW120" s="177">
        <v>0</v>
      </c>
      <c r="AX120" s="177">
        <v>0</v>
      </c>
      <c r="AY120" s="177">
        <v>0</v>
      </c>
      <c r="AZ120" s="177">
        <v>0</v>
      </c>
      <c r="BA120" s="177">
        <v>0</v>
      </c>
      <c r="BB120" s="177">
        <v>0</v>
      </c>
      <c r="BC120" s="177">
        <v>0</v>
      </c>
      <c r="BD120" s="177">
        <v>0</v>
      </c>
      <c r="BE120" s="177">
        <v>0</v>
      </c>
      <c r="BF120" s="177">
        <v>0</v>
      </c>
      <c r="BG120" s="177">
        <v>0</v>
      </c>
      <c r="BH120" s="177">
        <v>0</v>
      </c>
      <c r="BI120" s="177">
        <v>0</v>
      </c>
      <c r="BJ120" s="177">
        <v>0</v>
      </c>
      <c r="BK120" s="177">
        <v>0</v>
      </c>
      <c r="BL120" s="177">
        <v>0</v>
      </c>
      <c r="BM120" s="177">
        <v>0</v>
      </c>
      <c r="BN120" s="177">
        <v>0</v>
      </c>
      <c r="BO120" s="177">
        <v>0</v>
      </c>
      <c r="BP120" s="177">
        <v>0</v>
      </c>
      <c r="BQ120" s="177">
        <v>0</v>
      </c>
      <c r="BR120" s="177">
        <v>0</v>
      </c>
      <c r="BS120" s="177">
        <v>0</v>
      </c>
      <c r="BT120" s="177">
        <v>0</v>
      </c>
      <c r="BU120" s="177">
        <v>0</v>
      </c>
      <c r="BV120" s="177">
        <v>0</v>
      </c>
      <c r="BW120" s="177">
        <v>0</v>
      </c>
      <c r="BX120" s="177">
        <v>0</v>
      </c>
      <c r="BY120" s="177">
        <v>0</v>
      </c>
      <c r="BZ120" s="177">
        <v>0</v>
      </c>
      <c r="CA120" s="177">
        <v>0</v>
      </c>
      <c r="CB120" s="177">
        <v>0</v>
      </c>
      <c r="CC120" s="177">
        <v>0</v>
      </c>
      <c r="CD120" s="177">
        <v>0</v>
      </c>
      <c r="CE120" s="177">
        <v>0</v>
      </c>
      <c r="CF120" s="177">
        <v>0</v>
      </c>
      <c r="CG120" s="177">
        <v>0</v>
      </c>
      <c r="CH120" s="177">
        <v>0</v>
      </c>
      <c r="CI120" s="177">
        <v>0</v>
      </c>
      <c r="CJ120" s="177">
        <v>0</v>
      </c>
      <c r="CK120" s="177">
        <v>0</v>
      </c>
      <c r="CL120" s="177">
        <v>0</v>
      </c>
      <c r="CM120" s="177">
        <v>0</v>
      </c>
      <c r="CN120" s="177">
        <v>0</v>
      </c>
      <c r="CO120" s="177">
        <v>0</v>
      </c>
      <c r="CP120" s="177">
        <v>0</v>
      </c>
      <c r="CQ120" s="177">
        <v>0</v>
      </c>
      <c r="CR120" s="177">
        <v>0</v>
      </c>
      <c r="CS120" s="177">
        <v>0</v>
      </c>
      <c r="CT120" s="177">
        <v>0</v>
      </c>
      <c r="CU120" s="177">
        <v>0</v>
      </c>
      <c r="CV120" s="177">
        <v>0</v>
      </c>
      <c r="CW120" s="177">
        <v>0</v>
      </c>
      <c r="CX120" s="177">
        <v>0</v>
      </c>
      <c r="CY120" s="177">
        <v>0</v>
      </c>
      <c r="CZ120" s="177">
        <v>0</v>
      </c>
      <c r="DA120" s="177">
        <v>0</v>
      </c>
      <c r="DB120" s="177">
        <v>0</v>
      </c>
      <c r="DC120" s="177">
        <v>0</v>
      </c>
      <c r="DE120" s="24">
        <f>COUNTBLANK(H120:DC120)</f>
        <v>0</v>
      </c>
      <c r="DF120" s="24">
        <f t="shared" si="39"/>
        <v>0</v>
      </c>
      <c r="DG120">
        <f t="shared" si="50"/>
        <v>0</v>
      </c>
    </row>
    <row r="121" spans="1:113" ht="15" customHeight="1">
      <c r="A121" s="68"/>
      <c r="B121" s="160" t="s">
        <v>518</v>
      </c>
      <c r="C121" s="542" t="s">
        <v>189</v>
      </c>
      <c r="D121" s="160"/>
      <c r="E121" s="183" t="s">
        <v>38</v>
      </c>
      <c r="F121" s="171">
        <f>H121+NPV(FD,I121:INDEX(I121:DC121,PAL))</f>
        <v>0</v>
      </c>
      <c r="G121" s="171">
        <f>SUMIF($H$5:$DC$5,"&lt;="&amp;PAL,$H121:$DC121)</f>
        <v>0</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177">
        <v>0</v>
      </c>
      <c r="BM121" s="177">
        <v>0</v>
      </c>
      <c r="BN121" s="177">
        <v>0</v>
      </c>
      <c r="BO121" s="177">
        <v>0</v>
      </c>
      <c r="BP121" s="177">
        <v>0</v>
      </c>
      <c r="BQ121" s="177">
        <v>0</v>
      </c>
      <c r="BR121" s="177">
        <v>0</v>
      </c>
      <c r="BS121" s="177">
        <v>0</v>
      </c>
      <c r="BT121" s="177">
        <v>0</v>
      </c>
      <c r="BU121" s="177">
        <v>0</v>
      </c>
      <c r="BV121" s="177">
        <v>0</v>
      </c>
      <c r="BW121" s="177">
        <v>0</v>
      </c>
      <c r="BX121" s="177">
        <v>0</v>
      </c>
      <c r="BY121" s="177">
        <v>0</v>
      </c>
      <c r="BZ121" s="177">
        <v>0</v>
      </c>
      <c r="CA121" s="177">
        <v>0</v>
      </c>
      <c r="CB121" s="177">
        <v>0</v>
      </c>
      <c r="CC121" s="177">
        <v>0</v>
      </c>
      <c r="CD121" s="177">
        <v>0</v>
      </c>
      <c r="CE121" s="177">
        <v>0</v>
      </c>
      <c r="CF121" s="177">
        <v>0</v>
      </c>
      <c r="CG121" s="177">
        <v>0</v>
      </c>
      <c r="CH121" s="177">
        <v>0</v>
      </c>
      <c r="CI121" s="177">
        <v>0</v>
      </c>
      <c r="CJ121" s="177">
        <v>0</v>
      </c>
      <c r="CK121" s="177">
        <v>0</v>
      </c>
      <c r="CL121" s="177">
        <v>0</v>
      </c>
      <c r="CM121" s="177">
        <v>0</v>
      </c>
      <c r="CN121" s="177">
        <v>0</v>
      </c>
      <c r="CO121" s="177">
        <v>0</v>
      </c>
      <c r="CP121" s="177">
        <v>0</v>
      </c>
      <c r="CQ121" s="177">
        <v>0</v>
      </c>
      <c r="CR121" s="177">
        <v>0</v>
      </c>
      <c r="CS121" s="177">
        <v>0</v>
      </c>
      <c r="CT121" s="177">
        <v>0</v>
      </c>
      <c r="CU121" s="177">
        <v>0</v>
      </c>
      <c r="CV121" s="177">
        <v>0</v>
      </c>
      <c r="CW121" s="177">
        <v>0</v>
      </c>
      <c r="CX121" s="177">
        <v>0</v>
      </c>
      <c r="CY121" s="177">
        <v>0</v>
      </c>
      <c r="CZ121" s="177">
        <v>0</v>
      </c>
      <c r="DA121" s="177">
        <v>0</v>
      </c>
      <c r="DB121" s="177">
        <v>0</v>
      </c>
      <c r="DC121" s="177">
        <v>0</v>
      </c>
      <c r="DE121" s="24">
        <f>COUNTBLANK(H121:DC121)</f>
        <v>0</v>
      </c>
      <c r="DF121" s="24">
        <f t="shared" si="39"/>
        <v>0</v>
      </c>
      <c r="DG121">
        <f>IF(ISNUMBER(E121),E121*100,0)</f>
        <v>0</v>
      </c>
    </row>
    <row r="122" spans="1:113" ht="15" customHeight="1">
      <c r="A122" s="68"/>
      <c r="B122" s="160" t="s">
        <v>519</v>
      </c>
      <c r="C122" s="542" t="s">
        <v>502</v>
      </c>
      <c r="D122" s="160"/>
      <c r="E122" s="183" t="s">
        <v>38</v>
      </c>
      <c r="F122" s="171">
        <f>H122+NPV(FD,I122:INDEX(I122:DC122,PAL))</f>
        <v>0</v>
      </c>
      <c r="G122" s="171">
        <f>SUMIF($H$5:$DC$5,"&lt;="&amp;PAL,$H122:$DC122)</f>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c r="AG122" s="177">
        <v>0</v>
      </c>
      <c r="AH122" s="177">
        <v>0</v>
      </c>
      <c r="AI122" s="177">
        <v>0</v>
      </c>
      <c r="AJ122" s="177">
        <v>0</v>
      </c>
      <c r="AK122" s="177">
        <v>0</v>
      </c>
      <c r="AL122" s="177">
        <v>0</v>
      </c>
      <c r="AM122" s="177">
        <v>0</v>
      </c>
      <c r="AN122" s="177">
        <v>0</v>
      </c>
      <c r="AO122" s="177">
        <v>0</v>
      </c>
      <c r="AP122" s="177">
        <v>0</v>
      </c>
      <c r="AQ122" s="177">
        <v>0</v>
      </c>
      <c r="AR122" s="177">
        <v>0</v>
      </c>
      <c r="AS122" s="177">
        <v>0</v>
      </c>
      <c r="AT122" s="177">
        <v>0</v>
      </c>
      <c r="AU122" s="177">
        <v>0</v>
      </c>
      <c r="AV122" s="177">
        <v>0</v>
      </c>
      <c r="AW122" s="177">
        <v>0</v>
      </c>
      <c r="AX122" s="177">
        <v>0</v>
      </c>
      <c r="AY122" s="177">
        <v>0</v>
      </c>
      <c r="AZ122" s="177">
        <v>0</v>
      </c>
      <c r="BA122" s="177">
        <v>0</v>
      </c>
      <c r="BB122" s="177">
        <v>0</v>
      </c>
      <c r="BC122" s="177">
        <v>0</v>
      </c>
      <c r="BD122" s="177">
        <v>0</v>
      </c>
      <c r="BE122" s="177">
        <v>0</v>
      </c>
      <c r="BF122" s="177">
        <v>0</v>
      </c>
      <c r="BG122" s="177">
        <v>0</v>
      </c>
      <c r="BH122" s="177">
        <v>0</v>
      </c>
      <c r="BI122" s="177">
        <v>0</v>
      </c>
      <c r="BJ122" s="177">
        <v>0</v>
      </c>
      <c r="BK122" s="177">
        <v>0</v>
      </c>
      <c r="BL122" s="177">
        <v>0</v>
      </c>
      <c r="BM122" s="177">
        <v>0</v>
      </c>
      <c r="BN122" s="177">
        <v>0</v>
      </c>
      <c r="BO122" s="177">
        <v>0</v>
      </c>
      <c r="BP122" s="177">
        <v>0</v>
      </c>
      <c r="BQ122" s="177">
        <v>0</v>
      </c>
      <c r="BR122" s="177">
        <v>0</v>
      </c>
      <c r="BS122" s="177">
        <v>0</v>
      </c>
      <c r="BT122" s="177">
        <v>0</v>
      </c>
      <c r="BU122" s="177">
        <v>0</v>
      </c>
      <c r="BV122" s="177">
        <v>0</v>
      </c>
      <c r="BW122" s="177">
        <v>0</v>
      </c>
      <c r="BX122" s="177">
        <v>0</v>
      </c>
      <c r="BY122" s="177">
        <v>0</v>
      </c>
      <c r="BZ122" s="177">
        <v>0</v>
      </c>
      <c r="CA122" s="177">
        <v>0</v>
      </c>
      <c r="CB122" s="177">
        <v>0</v>
      </c>
      <c r="CC122" s="177">
        <v>0</v>
      </c>
      <c r="CD122" s="177">
        <v>0</v>
      </c>
      <c r="CE122" s="177">
        <v>0</v>
      </c>
      <c r="CF122" s="177">
        <v>0</v>
      </c>
      <c r="CG122" s="177">
        <v>0</v>
      </c>
      <c r="CH122" s="177">
        <v>0</v>
      </c>
      <c r="CI122" s="177">
        <v>0</v>
      </c>
      <c r="CJ122" s="177">
        <v>0</v>
      </c>
      <c r="CK122" s="177">
        <v>0</v>
      </c>
      <c r="CL122" s="177">
        <v>0</v>
      </c>
      <c r="CM122" s="177">
        <v>0</v>
      </c>
      <c r="CN122" s="177">
        <v>0</v>
      </c>
      <c r="CO122" s="177">
        <v>0</v>
      </c>
      <c r="CP122" s="177">
        <v>0</v>
      </c>
      <c r="CQ122" s="177">
        <v>0</v>
      </c>
      <c r="CR122" s="177">
        <v>0</v>
      </c>
      <c r="CS122" s="177">
        <v>0</v>
      </c>
      <c r="CT122" s="177">
        <v>0</v>
      </c>
      <c r="CU122" s="177">
        <v>0</v>
      </c>
      <c r="CV122" s="177">
        <v>0</v>
      </c>
      <c r="CW122" s="177">
        <v>0</v>
      </c>
      <c r="CX122" s="177">
        <v>0</v>
      </c>
      <c r="CY122" s="177">
        <v>0</v>
      </c>
      <c r="CZ122" s="177">
        <v>0</v>
      </c>
      <c r="DA122" s="177">
        <v>0</v>
      </c>
      <c r="DB122" s="177">
        <v>0</v>
      </c>
      <c r="DC122" s="177">
        <v>0</v>
      </c>
      <c r="DE122" s="24">
        <f t="shared" si="53"/>
        <v>0</v>
      </c>
      <c r="DF122" s="24">
        <f t="shared" si="39"/>
        <v>0</v>
      </c>
      <c r="DG122">
        <f t="shared" si="50"/>
        <v>0</v>
      </c>
      <c r="DH122">
        <v>1</v>
      </c>
      <c r="DI122" s="36">
        <v>0.21</v>
      </c>
    </row>
    <row r="123" spans="1:113" ht="15" customHeight="1">
      <c r="A123" s="68"/>
      <c r="B123" s="160" t="s">
        <v>378</v>
      </c>
      <c r="C123" s="540" t="s">
        <v>503</v>
      </c>
      <c r="D123" s="327"/>
      <c r="E123" s="327"/>
      <c r="F123" s="173">
        <f>SUM(F124:F126)</f>
        <v>0</v>
      </c>
      <c r="G123" s="173">
        <f t="shared" ref="G123" si="59">SUM(G124:G126)</f>
        <v>0</v>
      </c>
      <c r="H123" s="173">
        <f>SUM(H124:H126)</f>
        <v>0</v>
      </c>
      <c r="I123" s="173">
        <f t="shared" ref="I123:BT123" si="60">SUM(I124:I126)</f>
        <v>0</v>
      </c>
      <c r="J123" s="173">
        <f t="shared" si="60"/>
        <v>0</v>
      </c>
      <c r="K123" s="173">
        <f t="shared" si="60"/>
        <v>0</v>
      </c>
      <c r="L123" s="173">
        <f t="shared" si="60"/>
        <v>0</v>
      </c>
      <c r="M123" s="173">
        <f t="shared" si="60"/>
        <v>0</v>
      </c>
      <c r="N123" s="173">
        <f t="shared" si="60"/>
        <v>0</v>
      </c>
      <c r="O123" s="173">
        <f t="shared" si="60"/>
        <v>0</v>
      </c>
      <c r="P123" s="173">
        <f t="shared" si="60"/>
        <v>0</v>
      </c>
      <c r="Q123" s="173">
        <f t="shared" si="60"/>
        <v>0</v>
      </c>
      <c r="R123" s="173">
        <f t="shared" si="60"/>
        <v>0</v>
      </c>
      <c r="S123" s="173">
        <f t="shared" si="60"/>
        <v>0</v>
      </c>
      <c r="T123" s="173">
        <f t="shared" si="60"/>
        <v>0</v>
      </c>
      <c r="U123" s="173">
        <f t="shared" si="60"/>
        <v>0</v>
      </c>
      <c r="V123" s="173">
        <f t="shared" si="60"/>
        <v>0</v>
      </c>
      <c r="W123" s="173">
        <f t="shared" si="60"/>
        <v>0</v>
      </c>
      <c r="X123" s="173">
        <f t="shared" si="60"/>
        <v>0</v>
      </c>
      <c r="Y123" s="173">
        <f t="shared" si="60"/>
        <v>0</v>
      </c>
      <c r="Z123" s="173">
        <f t="shared" si="60"/>
        <v>0</v>
      </c>
      <c r="AA123" s="173">
        <f t="shared" si="60"/>
        <v>0</v>
      </c>
      <c r="AB123" s="173">
        <f t="shared" si="60"/>
        <v>0</v>
      </c>
      <c r="AC123" s="173">
        <f t="shared" si="60"/>
        <v>0</v>
      </c>
      <c r="AD123" s="173">
        <f t="shared" si="60"/>
        <v>0</v>
      </c>
      <c r="AE123" s="173">
        <f t="shared" si="60"/>
        <v>0</v>
      </c>
      <c r="AF123" s="173">
        <f t="shared" si="60"/>
        <v>0</v>
      </c>
      <c r="AG123" s="173">
        <f t="shared" si="60"/>
        <v>0</v>
      </c>
      <c r="AH123" s="173">
        <f t="shared" si="60"/>
        <v>0</v>
      </c>
      <c r="AI123" s="173">
        <f t="shared" si="60"/>
        <v>0</v>
      </c>
      <c r="AJ123" s="173">
        <f t="shared" si="60"/>
        <v>0</v>
      </c>
      <c r="AK123" s="173">
        <f t="shared" si="60"/>
        <v>0</v>
      </c>
      <c r="AL123" s="173">
        <f t="shared" si="60"/>
        <v>0</v>
      </c>
      <c r="AM123" s="173">
        <f t="shared" si="60"/>
        <v>0</v>
      </c>
      <c r="AN123" s="173">
        <f t="shared" si="60"/>
        <v>0</v>
      </c>
      <c r="AO123" s="173">
        <f t="shared" si="60"/>
        <v>0</v>
      </c>
      <c r="AP123" s="173">
        <f t="shared" si="60"/>
        <v>0</v>
      </c>
      <c r="AQ123" s="173">
        <f t="shared" si="60"/>
        <v>0</v>
      </c>
      <c r="AR123" s="173">
        <f t="shared" si="60"/>
        <v>0</v>
      </c>
      <c r="AS123" s="173">
        <f t="shared" si="60"/>
        <v>0</v>
      </c>
      <c r="AT123" s="173">
        <f t="shared" si="60"/>
        <v>0</v>
      </c>
      <c r="AU123" s="173">
        <f t="shared" si="60"/>
        <v>0</v>
      </c>
      <c r="AV123" s="173">
        <f t="shared" si="60"/>
        <v>0</v>
      </c>
      <c r="AW123" s="173">
        <f t="shared" si="60"/>
        <v>0</v>
      </c>
      <c r="AX123" s="173">
        <f t="shared" si="60"/>
        <v>0</v>
      </c>
      <c r="AY123" s="173">
        <f t="shared" si="60"/>
        <v>0</v>
      </c>
      <c r="AZ123" s="173">
        <f t="shared" si="60"/>
        <v>0</v>
      </c>
      <c r="BA123" s="173">
        <f t="shared" si="60"/>
        <v>0</v>
      </c>
      <c r="BB123" s="173">
        <f t="shared" si="60"/>
        <v>0</v>
      </c>
      <c r="BC123" s="173">
        <f t="shared" si="60"/>
        <v>0</v>
      </c>
      <c r="BD123" s="173">
        <f t="shared" si="60"/>
        <v>0</v>
      </c>
      <c r="BE123" s="173">
        <f t="shared" si="60"/>
        <v>0</v>
      </c>
      <c r="BF123" s="173">
        <f t="shared" si="60"/>
        <v>0</v>
      </c>
      <c r="BG123" s="173">
        <f t="shared" si="60"/>
        <v>0</v>
      </c>
      <c r="BH123" s="173">
        <f t="shared" si="60"/>
        <v>0</v>
      </c>
      <c r="BI123" s="173">
        <f t="shared" si="60"/>
        <v>0</v>
      </c>
      <c r="BJ123" s="173">
        <f t="shared" si="60"/>
        <v>0</v>
      </c>
      <c r="BK123" s="173">
        <f t="shared" si="60"/>
        <v>0</v>
      </c>
      <c r="BL123" s="173">
        <f t="shared" si="60"/>
        <v>0</v>
      </c>
      <c r="BM123" s="173">
        <f t="shared" si="60"/>
        <v>0</v>
      </c>
      <c r="BN123" s="173">
        <f t="shared" si="60"/>
        <v>0</v>
      </c>
      <c r="BO123" s="173">
        <f t="shared" si="60"/>
        <v>0</v>
      </c>
      <c r="BP123" s="173">
        <f t="shared" si="60"/>
        <v>0</v>
      </c>
      <c r="BQ123" s="173">
        <f t="shared" si="60"/>
        <v>0</v>
      </c>
      <c r="BR123" s="173">
        <f t="shared" si="60"/>
        <v>0</v>
      </c>
      <c r="BS123" s="173">
        <f t="shared" si="60"/>
        <v>0</v>
      </c>
      <c r="BT123" s="173">
        <f t="shared" si="60"/>
        <v>0</v>
      </c>
      <c r="BU123" s="173">
        <f t="shared" ref="BU123:DB123" si="61">SUM(BU124:BU126)</f>
        <v>0</v>
      </c>
      <c r="BV123" s="173">
        <f t="shared" si="61"/>
        <v>0</v>
      </c>
      <c r="BW123" s="173">
        <f t="shared" si="61"/>
        <v>0</v>
      </c>
      <c r="BX123" s="173">
        <f t="shared" si="61"/>
        <v>0</v>
      </c>
      <c r="BY123" s="173">
        <f t="shared" si="61"/>
        <v>0</v>
      </c>
      <c r="BZ123" s="173">
        <f t="shared" si="61"/>
        <v>0</v>
      </c>
      <c r="CA123" s="173">
        <f t="shared" si="61"/>
        <v>0</v>
      </c>
      <c r="CB123" s="173">
        <f t="shared" si="61"/>
        <v>0</v>
      </c>
      <c r="CC123" s="173">
        <f t="shared" si="61"/>
        <v>0</v>
      </c>
      <c r="CD123" s="173">
        <f t="shared" si="61"/>
        <v>0</v>
      </c>
      <c r="CE123" s="173">
        <f t="shared" si="61"/>
        <v>0</v>
      </c>
      <c r="CF123" s="173">
        <f t="shared" si="61"/>
        <v>0</v>
      </c>
      <c r="CG123" s="173">
        <f t="shared" si="61"/>
        <v>0</v>
      </c>
      <c r="CH123" s="173">
        <f t="shared" si="61"/>
        <v>0</v>
      </c>
      <c r="CI123" s="173">
        <f t="shared" si="61"/>
        <v>0</v>
      </c>
      <c r="CJ123" s="173">
        <f t="shared" si="61"/>
        <v>0</v>
      </c>
      <c r="CK123" s="173">
        <f t="shared" si="61"/>
        <v>0</v>
      </c>
      <c r="CL123" s="173">
        <f t="shared" si="61"/>
        <v>0</v>
      </c>
      <c r="CM123" s="173">
        <f t="shared" si="61"/>
        <v>0</v>
      </c>
      <c r="CN123" s="173">
        <f t="shared" si="61"/>
        <v>0</v>
      </c>
      <c r="CO123" s="173">
        <f t="shared" si="61"/>
        <v>0</v>
      </c>
      <c r="CP123" s="173">
        <f t="shared" si="61"/>
        <v>0</v>
      </c>
      <c r="CQ123" s="173">
        <f t="shared" si="61"/>
        <v>0</v>
      </c>
      <c r="CR123" s="173">
        <f t="shared" si="61"/>
        <v>0</v>
      </c>
      <c r="CS123" s="173">
        <f t="shared" si="61"/>
        <v>0</v>
      </c>
      <c r="CT123" s="173">
        <f t="shared" si="61"/>
        <v>0</v>
      </c>
      <c r="CU123" s="173">
        <f t="shared" si="61"/>
        <v>0</v>
      </c>
      <c r="CV123" s="173">
        <f t="shared" si="61"/>
        <v>0</v>
      </c>
      <c r="CW123" s="173">
        <f t="shared" si="61"/>
        <v>0</v>
      </c>
      <c r="CX123" s="173">
        <f t="shared" si="61"/>
        <v>0</v>
      </c>
      <c r="CY123" s="173">
        <f t="shared" si="61"/>
        <v>0</v>
      </c>
      <c r="CZ123" s="173">
        <f t="shared" si="61"/>
        <v>0</v>
      </c>
      <c r="DA123" s="173">
        <f t="shared" si="61"/>
        <v>0</v>
      </c>
      <c r="DB123" s="173">
        <f t="shared" si="61"/>
        <v>0</v>
      </c>
      <c r="DC123" s="173">
        <f>SUM(DC124:DC126)</f>
        <v>0</v>
      </c>
      <c r="DE123" s="24"/>
      <c r="DF123" s="24">
        <f t="shared" si="39"/>
        <v>0</v>
      </c>
      <c r="DH123">
        <v>1</v>
      </c>
      <c r="DI123" s="36">
        <v>0.09</v>
      </c>
    </row>
    <row r="124" spans="1:113" ht="14.4">
      <c r="A124" s="68"/>
      <c r="B124" s="160" t="s">
        <v>520</v>
      </c>
      <c r="C124" s="542" t="s">
        <v>190</v>
      </c>
      <c r="D124" s="184">
        <f t="shared" ref="D124:D126" si="62">IF(E124="Be PVM",DI124,E124)</f>
        <v>0</v>
      </c>
      <c r="E124" s="183"/>
      <c r="F124" s="171">
        <f>H124+NPV(FD,I124:INDEX(I124:DC124,PAL))</f>
        <v>0</v>
      </c>
      <c r="G124" s="171">
        <f>SUMIF($H$5:$DC$5,"&lt;="&amp;PAL,$H124:$DC124)</f>
        <v>0</v>
      </c>
      <c r="H124" s="177">
        <v>0</v>
      </c>
      <c r="I124" s="177">
        <v>0</v>
      </c>
      <c r="J124" s="177">
        <v>0</v>
      </c>
      <c r="K124" s="177">
        <v>0</v>
      </c>
      <c r="L124" s="177">
        <v>0</v>
      </c>
      <c r="M124" s="177">
        <v>0</v>
      </c>
      <c r="N124" s="177">
        <v>0</v>
      </c>
      <c r="O124" s="177">
        <v>0</v>
      </c>
      <c r="P124" s="177">
        <v>0</v>
      </c>
      <c r="Q124" s="177">
        <v>0</v>
      </c>
      <c r="R124" s="177">
        <v>0</v>
      </c>
      <c r="S124" s="177">
        <v>0</v>
      </c>
      <c r="T124" s="177">
        <v>0</v>
      </c>
      <c r="U124" s="177">
        <v>0</v>
      </c>
      <c r="V124" s="177">
        <v>0</v>
      </c>
      <c r="W124" s="177">
        <v>0</v>
      </c>
      <c r="X124" s="177">
        <v>0</v>
      </c>
      <c r="Y124" s="177">
        <v>0</v>
      </c>
      <c r="Z124" s="177">
        <v>0</v>
      </c>
      <c r="AA124" s="177">
        <v>0</v>
      </c>
      <c r="AB124" s="177">
        <v>0</v>
      </c>
      <c r="AC124" s="177">
        <v>0</v>
      </c>
      <c r="AD124" s="177">
        <v>0</v>
      </c>
      <c r="AE124" s="177">
        <v>0</v>
      </c>
      <c r="AF124" s="177">
        <v>0</v>
      </c>
      <c r="AG124" s="177">
        <v>0</v>
      </c>
      <c r="AH124" s="177">
        <v>0</v>
      </c>
      <c r="AI124" s="177">
        <v>0</v>
      </c>
      <c r="AJ124" s="177">
        <v>0</v>
      </c>
      <c r="AK124" s="177">
        <v>0</v>
      </c>
      <c r="AL124" s="177">
        <v>0</v>
      </c>
      <c r="AM124" s="177">
        <v>0</v>
      </c>
      <c r="AN124" s="177">
        <v>0</v>
      </c>
      <c r="AO124" s="177">
        <v>0</v>
      </c>
      <c r="AP124" s="177">
        <v>0</v>
      </c>
      <c r="AQ124" s="177">
        <v>0</v>
      </c>
      <c r="AR124" s="177">
        <v>0</v>
      </c>
      <c r="AS124" s="177">
        <v>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7">
        <v>0</v>
      </c>
      <c r="BI124" s="177">
        <v>0</v>
      </c>
      <c r="BJ124" s="177">
        <v>0</v>
      </c>
      <c r="BK124" s="177">
        <v>0</v>
      </c>
      <c r="BL124" s="177">
        <v>0</v>
      </c>
      <c r="BM124" s="177">
        <v>0</v>
      </c>
      <c r="BN124" s="177">
        <v>0</v>
      </c>
      <c r="BO124" s="177">
        <v>0</v>
      </c>
      <c r="BP124" s="177">
        <v>0</v>
      </c>
      <c r="BQ124" s="177">
        <v>0</v>
      </c>
      <c r="BR124" s="177">
        <v>0</v>
      </c>
      <c r="BS124" s="177">
        <v>0</v>
      </c>
      <c r="BT124" s="177">
        <v>0</v>
      </c>
      <c r="BU124" s="177">
        <v>0</v>
      </c>
      <c r="BV124" s="177">
        <v>0</v>
      </c>
      <c r="BW124" s="177">
        <v>0</v>
      </c>
      <c r="BX124" s="177">
        <v>0</v>
      </c>
      <c r="BY124" s="177">
        <v>0</v>
      </c>
      <c r="BZ124" s="177">
        <v>0</v>
      </c>
      <c r="CA124" s="177">
        <v>0</v>
      </c>
      <c r="CB124" s="177">
        <v>0</v>
      </c>
      <c r="CC124" s="177">
        <v>0</v>
      </c>
      <c r="CD124" s="177">
        <v>0</v>
      </c>
      <c r="CE124" s="177">
        <v>0</v>
      </c>
      <c r="CF124" s="177">
        <v>0</v>
      </c>
      <c r="CG124" s="177">
        <v>0</v>
      </c>
      <c r="CH124" s="177">
        <v>0</v>
      </c>
      <c r="CI124" s="177">
        <v>0</v>
      </c>
      <c r="CJ124" s="177">
        <v>0</v>
      </c>
      <c r="CK124" s="177">
        <v>0</v>
      </c>
      <c r="CL124" s="177">
        <v>0</v>
      </c>
      <c r="CM124" s="177">
        <v>0</v>
      </c>
      <c r="CN124" s="177">
        <v>0</v>
      </c>
      <c r="CO124" s="177">
        <v>0</v>
      </c>
      <c r="CP124" s="177">
        <v>0</v>
      </c>
      <c r="CQ124" s="177">
        <v>0</v>
      </c>
      <c r="CR124" s="177">
        <v>0</v>
      </c>
      <c r="CS124" s="177">
        <v>0</v>
      </c>
      <c r="CT124" s="177">
        <v>0</v>
      </c>
      <c r="CU124" s="177">
        <v>0</v>
      </c>
      <c r="CV124" s="177">
        <v>0</v>
      </c>
      <c r="CW124" s="177">
        <v>0</v>
      </c>
      <c r="CX124" s="177">
        <v>0</v>
      </c>
      <c r="CY124" s="177">
        <v>0</v>
      </c>
      <c r="CZ124" s="177">
        <v>0</v>
      </c>
      <c r="DA124" s="177">
        <v>0</v>
      </c>
      <c r="DB124" s="177">
        <v>0</v>
      </c>
      <c r="DC124" s="177">
        <v>0</v>
      </c>
      <c r="DE124" s="24">
        <f t="shared" si="53"/>
        <v>0</v>
      </c>
      <c r="DF124" s="24">
        <f t="shared" si="39"/>
        <v>0</v>
      </c>
      <c r="DG124">
        <f t="shared" si="50"/>
        <v>0</v>
      </c>
      <c r="DI124" s="36"/>
    </row>
    <row r="125" spans="1:113" ht="15" customHeight="1">
      <c r="A125" s="68"/>
      <c r="B125" s="160" t="s">
        <v>521</v>
      </c>
      <c r="C125" s="542" t="s">
        <v>191</v>
      </c>
      <c r="D125" s="184">
        <f t="shared" si="62"/>
        <v>0</v>
      </c>
      <c r="E125" s="183"/>
      <c r="F125" s="171">
        <f>H125+NPV(FD,I125:INDEX(I125:DC125,PAL))</f>
        <v>0</v>
      </c>
      <c r="G125" s="171">
        <f>SUMIF($H$5:$DC$5,"&lt;="&amp;PAL,$H125:$DC125)</f>
        <v>0</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177">
        <v>0</v>
      </c>
      <c r="BM125" s="177">
        <v>0</v>
      </c>
      <c r="BN125" s="177">
        <v>0</v>
      </c>
      <c r="BO125" s="177">
        <v>0</v>
      </c>
      <c r="BP125" s="177">
        <v>0</v>
      </c>
      <c r="BQ125" s="177">
        <v>0</v>
      </c>
      <c r="BR125" s="177">
        <v>0</v>
      </c>
      <c r="BS125" s="177">
        <v>0</v>
      </c>
      <c r="BT125" s="177">
        <v>0</v>
      </c>
      <c r="BU125" s="177">
        <v>0</v>
      </c>
      <c r="BV125" s="177">
        <v>0</v>
      </c>
      <c r="BW125" s="177">
        <v>0</v>
      </c>
      <c r="BX125" s="177">
        <v>0</v>
      </c>
      <c r="BY125" s="177">
        <v>0</v>
      </c>
      <c r="BZ125" s="177">
        <v>0</v>
      </c>
      <c r="CA125" s="177">
        <v>0</v>
      </c>
      <c r="CB125" s="177">
        <v>0</v>
      </c>
      <c r="CC125" s="177">
        <v>0</v>
      </c>
      <c r="CD125" s="177">
        <v>0</v>
      </c>
      <c r="CE125" s="177">
        <v>0</v>
      </c>
      <c r="CF125" s="177">
        <v>0</v>
      </c>
      <c r="CG125" s="177">
        <v>0</v>
      </c>
      <c r="CH125" s="177">
        <v>0</v>
      </c>
      <c r="CI125" s="177">
        <v>0</v>
      </c>
      <c r="CJ125" s="177">
        <v>0</v>
      </c>
      <c r="CK125" s="177">
        <v>0</v>
      </c>
      <c r="CL125" s="177">
        <v>0</v>
      </c>
      <c r="CM125" s="177">
        <v>0</v>
      </c>
      <c r="CN125" s="177">
        <v>0</v>
      </c>
      <c r="CO125" s="177">
        <v>0</v>
      </c>
      <c r="CP125" s="177">
        <v>0</v>
      </c>
      <c r="CQ125" s="177">
        <v>0</v>
      </c>
      <c r="CR125" s="177">
        <v>0</v>
      </c>
      <c r="CS125" s="177">
        <v>0</v>
      </c>
      <c r="CT125" s="177">
        <v>0</v>
      </c>
      <c r="CU125" s="177">
        <v>0</v>
      </c>
      <c r="CV125" s="177">
        <v>0</v>
      </c>
      <c r="CW125" s="177">
        <v>0</v>
      </c>
      <c r="CX125" s="177">
        <v>0</v>
      </c>
      <c r="CY125" s="177">
        <v>0</v>
      </c>
      <c r="CZ125" s="177">
        <v>0</v>
      </c>
      <c r="DA125" s="177">
        <v>0</v>
      </c>
      <c r="DB125" s="177">
        <v>0</v>
      </c>
      <c r="DC125" s="177">
        <v>0</v>
      </c>
      <c r="DE125" s="24">
        <f t="shared" si="53"/>
        <v>0</v>
      </c>
      <c r="DF125" s="24">
        <f t="shared" si="39"/>
        <v>0</v>
      </c>
      <c r="DG125">
        <f t="shared" si="50"/>
        <v>0</v>
      </c>
      <c r="DI125" s="36"/>
    </row>
    <row r="126" spans="1:113" ht="15" customHeight="1">
      <c r="A126" s="68"/>
      <c r="B126" s="160" t="s">
        <v>522</v>
      </c>
      <c r="C126" s="542" t="s">
        <v>192</v>
      </c>
      <c r="D126" s="184">
        <f t="shared" si="62"/>
        <v>0</v>
      </c>
      <c r="E126" s="183"/>
      <c r="F126" s="171">
        <f>H126+NPV(FD,I126:INDEX(I126:DC126,PAL))</f>
        <v>0</v>
      </c>
      <c r="G126" s="171">
        <f>SUMIF($H$5:$DC$5,"&lt;="&amp;PAL,$H126:$DC126)</f>
        <v>0</v>
      </c>
      <c r="H126" s="177">
        <v>0</v>
      </c>
      <c r="I126" s="177">
        <v>0</v>
      </c>
      <c r="J126" s="177">
        <v>0</v>
      </c>
      <c r="K126" s="177">
        <v>0</v>
      </c>
      <c r="L126" s="177">
        <v>0</v>
      </c>
      <c r="M126" s="177">
        <v>0</v>
      </c>
      <c r="N126" s="177">
        <v>0</v>
      </c>
      <c r="O126" s="177">
        <v>0</v>
      </c>
      <c r="P126" s="177">
        <v>0</v>
      </c>
      <c r="Q126" s="177">
        <v>0</v>
      </c>
      <c r="R126" s="177">
        <v>0</v>
      </c>
      <c r="S126" s="177">
        <v>0</v>
      </c>
      <c r="T126" s="177">
        <v>0</v>
      </c>
      <c r="U126" s="177">
        <v>0</v>
      </c>
      <c r="V126" s="177">
        <v>0</v>
      </c>
      <c r="W126" s="177">
        <v>0</v>
      </c>
      <c r="X126" s="177">
        <v>0</v>
      </c>
      <c r="Y126" s="177">
        <v>0</v>
      </c>
      <c r="Z126" s="177">
        <v>0</v>
      </c>
      <c r="AA126" s="177">
        <v>0</v>
      </c>
      <c r="AB126" s="177">
        <v>0</v>
      </c>
      <c r="AC126" s="177">
        <v>0</v>
      </c>
      <c r="AD126" s="177">
        <v>0</v>
      </c>
      <c r="AE126" s="177">
        <v>0</v>
      </c>
      <c r="AF126" s="177">
        <v>0</v>
      </c>
      <c r="AG126" s="177">
        <v>0</v>
      </c>
      <c r="AH126" s="177">
        <v>0</v>
      </c>
      <c r="AI126" s="177">
        <v>0</v>
      </c>
      <c r="AJ126" s="177">
        <v>0</v>
      </c>
      <c r="AK126" s="177">
        <v>0</v>
      </c>
      <c r="AL126" s="177">
        <v>0</v>
      </c>
      <c r="AM126" s="177">
        <v>0</v>
      </c>
      <c r="AN126" s="177">
        <v>0</v>
      </c>
      <c r="AO126" s="177">
        <v>0</v>
      </c>
      <c r="AP126" s="177">
        <v>0</v>
      </c>
      <c r="AQ126" s="177">
        <v>0</v>
      </c>
      <c r="AR126" s="177">
        <v>0</v>
      </c>
      <c r="AS126" s="177">
        <v>0</v>
      </c>
      <c r="AT126" s="177">
        <v>0</v>
      </c>
      <c r="AU126" s="177">
        <v>0</v>
      </c>
      <c r="AV126" s="177">
        <v>0</v>
      </c>
      <c r="AW126" s="177">
        <v>0</v>
      </c>
      <c r="AX126" s="177">
        <v>0</v>
      </c>
      <c r="AY126" s="177">
        <v>0</v>
      </c>
      <c r="AZ126" s="177">
        <v>0</v>
      </c>
      <c r="BA126" s="177">
        <v>0</v>
      </c>
      <c r="BB126" s="177">
        <v>0</v>
      </c>
      <c r="BC126" s="177">
        <v>0</v>
      </c>
      <c r="BD126" s="177">
        <v>0</v>
      </c>
      <c r="BE126" s="177">
        <v>0</v>
      </c>
      <c r="BF126" s="177">
        <v>0</v>
      </c>
      <c r="BG126" s="177">
        <v>0</v>
      </c>
      <c r="BH126" s="177">
        <v>0</v>
      </c>
      <c r="BI126" s="177">
        <v>0</v>
      </c>
      <c r="BJ126" s="177">
        <v>0</v>
      </c>
      <c r="BK126" s="177">
        <v>0</v>
      </c>
      <c r="BL126" s="177">
        <v>0</v>
      </c>
      <c r="BM126" s="177">
        <v>0</v>
      </c>
      <c r="BN126" s="177">
        <v>0</v>
      </c>
      <c r="BO126" s="177">
        <v>0</v>
      </c>
      <c r="BP126" s="177">
        <v>0</v>
      </c>
      <c r="BQ126" s="177">
        <v>0</v>
      </c>
      <c r="BR126" s="177">
        <v>0</v>
      </c>
      <c r="BS126" s="177">
        <v>0</v>
      </c>
      <c r="BT126" s="177">
        <v>0</v>
      </c>
      <c r="BU126" s="177">
        <v>0</v>
      </c>
      <c r="BV126" s="177">
        <v>0</v>
      </c>
      <c r="BW126" s="177">
        <v>0</v>
      </c>
      <c r="BX126" s="177">
        <v>0</v>
      </c>
      <c r="BY126" s="177">
        <v>0</v>
      </c>
      <c r="BZ126" s="177">
        <v>0</v>
      </c>
      <c r="CA126" s="177">
        <v>0</v>
      </c>
      <c r="CB126" s="177">
        <v>0</v>
      </c>
      <c r="CC126" s="177">
        <v>0</v>
      </c>
      <c r="CD126" s="177">
        <v>0</v>
      </c>
      <c r="CE126" s="177">
        <v>0</v>
      </c>
      <c r="CF126" s="177">
        <v>0</v>
      </c>
      <c r="CG126" s="177">
        <v>0</v>
      </c>
      <c r="CH126" s="177">
        <v>0</v>
      </c>
      <c r="CI126" s="177">
        <v>0</v>
      </c>
      <c r="CJ126" s="177">
        <v>0</v>
      </c>
      <c r="CK126" s="177">
        <v>0</v>
      </c>
      <c r="CL126" s="177">
        <v>0</v>
      </c>
      <c r="CM126" s="177">
        <v>0</v>
      </c>
      <c r="CN126" s="177">
        <v>0</v>
      </c>
      <c r="CO126" s="177">
        <v>0</v>
      </c>
      <c r="CP126" s="177">
        <v>0</v>
      </c>
      <c r="CQ126" s="177">
        <v>0</v>
      </c>
      <c r="CR126" s="177">
        <v>0</v>
      </c>
      <c r="CS126" s="177">
        <v>0</v>
      </c>
      <c r="CT126" s="177">
        <v>0</v>
      </c>
      <c r="CU126" s="177">
        <v>0</v>
      </c>
      <c r="CV126" s="177">
        <v>0</v>
      </c>
      <c r="CW126" s="177">
        <v>0</v>
      </c>
      <c r="CX126" s="177">
        <v>0</v>
      </c>
      <c r="CY126" s="177">
        <v>0</v>
      </c>
      <c r="CZ126" s="177">
        <v>0</v>
      </c>
      <c r="DA126" s="177">
        <v>0</v>
      </c>
      <c r="DB126" s="177">
        <v>0</v>
      </c>
      <c r="DC126" s="177">
        <v>0</v>
      </c>
      <c r="DE126" s="24">
        <f t="shared" si="53"/>
        <v>0</v>
      </c>
      <c r="DF126" s="24">
        <f t="shared" si="39"/>
        <v>0</v>
      </c>
      <c r="DG126">
        <f t="shared" si="50"/>
        <v>0</v>
      </c>
      <c r="DI126" s="36"/>
    </row>
    <row r="127" spans="1:113" ht="14.4">
      <c r="A127" s="68"/>
      <c r="B127" s="160" t="s">
        <v>193</v>
      </c>
      <c r="C127" s="540" t="s">
        <v>194</v>
      </c>
      <c r="D127" s="172"/>
      <c r="E127" s="172"/>
      <c r="F127" s="171">
        <f>H127+NPV(FD,I127:INDEX(I127:DC127,PAL))</f>
        <v>0</v>
      </c>
      <c r="G127" s="171">
        <f>SUMIF($H$5:$DC$5,"&lt;="&amp;PAL,$H127:$DC127)</f>
        <v>0</v>
      </c>
      <c r="H127" s="177">
        <v>0</v>
      </c>
      <c r="I127" s="177">
        <v>0</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v>0</v>
      </c>
      <c r="AB127" s="177">
        <v>0</v>
      </c>
      <c r="AC127" s="177">
        <v>0</v>
      </c>
      <c r="AD127" s="177">
        <v>0</v>
      </c>
      <c r="AE127" s="177">
        <v>0</v>
      </c>
      <c r="AF127" s="177">
        <v>0</v>
      </c>
      <c r="AG127" s="177">
        <v>0</v>
      </c>
      <c r="AH127" s="177">
        <v>0</v>
      </c>
      <c r="AI127" s="177">
        <v>0</v>
      </c>
      <c r="AJ127" s="177">
        <v>0</v>
      </c>
      <c r="AK127" s="177">
        <v>0</v>
      </c>
      <c r="AL127" s="177">
        <v>0</v>
      </c>
      <c r="AM127" s="177">
        <v>0</v>
      </c>
      <c r="AN127" s="177">
        <v>0</v>
      </c>
      <c r="AO127" s="177">
        <v>0</v>
      </c>
      <c r="AP127" s="177">
        <v>0</v>
      </c>
      <c r="AQ127" s="177">
        <v>0</v>
      </c>
      <c r="AR127" s="177">
        <v>0</v>
      </c>
      <c r="AS127" s="177">
        <v>0</v>
      </c>
      <c r="AT127" s="177">
        <v>0</v>
      </c>
      <c r="AU127" s="177">
        <v>0</v>
      </c>
      <c r="AV127" s="177">
        <v>0</v>
      </c>
      <c r="AW127" s="177">
        <v>0</v>
      </c>
      <c r="AX127" s="177">
        <v>0</v>
      </c>
      <c r="AY127" s="177">
        <v>0</v>
      </c>
      <c r="AZ127" s="177">
        <v>0</v>
      </c>
      <c r="BA127" s="177">
        <v>0</v>
      </c>
      <c r="BB127" s="177">
        <v>0</v>
      </c>
      <c r="BC127" s="177">
        <v>0</v>
      </c>
      <c r="BD127" s="177">
        <v>0</v>
      </c>
      <c r="BE127" s="177">
        <v>0</v>
      </c>
      <c r="BF127" s="177">
        <v>0</v>
      </c>
      <c r="BG127" s="177">
        <v>0</v>
      </c>
      <c r="BH127" s="177">
        <v>0</v>
      </c>
      <c r="BI127" s="177">
        <v>0</v>
      </c>
      <c r="BJ127" s="177">
        <v>0</v>
      </c>
      <c r="BK127" s="177">
        <v>0</v>
      </c>
      <c r="BL127" s="177">
        <v>0</v>
      </c>
      <c r="BM127" s="177">
        <v>0</v>
      </c>
      <c r="BN127" s="177">
        <v>0</v>
      </c>
      <c r="BO127" s="177">
        <v>0</v>
      </c>
      <c r="BP127" s="177">
        <v>0</v>
      </c>
      <c r="BQ127" s="177">
        <v>0</v>
      </c>
      <c r="BR127" s="177">
        <v>0</v>
      </c>
      <c r="BS127" s="177">
        <v>0</v>
      </c>
      <c r="BT127" s="177">
        <v>0</v>
      </c>
      <c r="BU127" s="177">
        <v>0</v>
      </c>
      <c r="BV127" s="177">
        <v>0</v>
      </c>
      <c r="BW127" s="177">
        <v>0</v>
      </c>
      <c r="BX127" s="177">
        <v>0</v>
      </c>
      <c r="BY127" s="177">
        <v>0</v>
      </c>
      <c r="BZ127" s="177">
        <v>0</v>
      </c>
      <c r="CA127" s="177">
        <v>0</v>
      </c>
      <c r="CB127" s="177">
        <v>0</v>
      </c>
      <c r="CC127" s="177">
        <v>0</v>
      </c>
      <c r="CD127" s="177">
        <v>0</v>
      </c>
      <c r="CE127" s="177">
        <v>0</v>
      </c>
      <c r="CF127" s="177">
        <v>0</v>
      </c>
      <c r="CG127" s="177">
        <v>0</v>
      </c>
      <c r="CH127" s="177">
        <v>0</v>
      </c>
      <c r="CI127" s="177">
        <v>0</v>
      </c>
      <c r="CJ127" s="177">
        <v>0</v>
      </c>
      <c r="CK127" s="177">
        <v>0</v>
      </c>
      <c r="CL127" s="177">
        <v>0</v>
      </c>
      <c r="CM127" s="177">
        <v>0</v>
      </c>
      <c r="CN127" s="177">
        <v>0</v>
      </c>
      <c r="CO127" s="177">
        <v>0</v>
      </c>
      <c r="CP127" s="177">
        <v>0</v>
      </c>
      <c r="CQ127" s="177">
        <v>0</v>
      </c>
      <c r="CR127" s="177">
        <v>0</v>
      </c>
      <c r="CS127" s="177">
        <v>0</v>
      </c>
      <c r="CT127" s="177">
        <v>0</v>
      </c>
      <c r="CU127" s="177">
        <v>0</v>
      </c>
      <c r="CV127" s="177">
        <v>0</v>
      </c>
      <c r="CW127" s="177">
        <v>0</v>
      </c>
      <c r="CX127" s="177">
        <v>0</v>
      </c>
      <c r="CY127" s="177">
        <v>0</v>
      </c>
      <c r="CZ127" s="177">
        <v>0</v>
      </c>
      <c r="DA127" s="177">
        <v>0</v>
      </c>
      <c r="DB127" s="177">
        <v>0</v>
      </c>
      <c r="DC127" s="177">
        <v>0</v>
      </c>
      <c r="DE127" s="24">
        <f>COUNTBLANK(H127:DC127)</f>
        <v>0</v>
      </c>
      <c r="DF127" s="24">
        <f t="shared" si="39"/>
        <v>0</v>
      </c>
    </row>
    <row r="128" spans="1:113" ht="27.75" customHeight="1">
      <c r="A128" s="68"/>
      <c r="B128" s="160" t="s">
        <v>195</v>
      </c>
      <c r="C128" s="540" t="s">
        <v>196</v>
      </c>
      <c r="D128" s="170"/>
      <c r="E128" s="172"/>
      <c r="F128" s="173">
        <f>F129+F130-F131</f>
        <v>0</v>
      </c>
      <c r="G128" s="173">
        <f t="shared" ref="G128:BR128" si="63">G129+G130-G131</f>
        <v>0</v>
      </c>
      <c r="H128" s="173">
        <f>H129+H130-H131</f>
        <v>0</v>
      </c>
      <c r="I128" s="173">
        <f t="shared" si="63"/>
        <v>0</v>
      </c>
      <c r="J128" s="173">
        <f t="shared" si="63"/>
        <v>0</v>
      </c>
      <c r="K128" s="173">
        <f t="shared" si="63"/>
        <v>0</v>
      </c>
      <c r="L128" s="173">
        <f t="shared" si="63"/>
        <v>0</v>
      </c>
      <c r="M128" s="173">
        <f t="shared" si="63"/>
        <v>0</v>
      </c>
      <c r="N128" s="173">
        <f t="shared" si="63"/>
        <v>0</v>
      </c>
      <c r="O128" s="173">
        <f t="shared" si="63"/>
        <v>0</v>
      </c>
      <c r="P128" s="173">
        <f t="shared" si="63"/>
        <v>0</v>
      </c>
      <c r="Q128" s="173">
        <f t="shared" si="63"/>
        <v>0</v>
      </c>
      <c r="R128" s="173">
        <f t="shared" si="63"/>
        <v>0</v>
      </c>
      <c r="S128" s="173">
        <f t="shared" si="63"/>
        <v>0</v>
      </c>
      <c r="T128" s="173">
        <f t="shared" si="63"/>
        <v>0</v>
      </c>
      <c r="U128" s="173">
        <f t="shared" si="63"/>
        <v>0</v>
      </c>
      <c r="V128" s="173">
        <f t="shared" si="63"/>
        <v>0</v>
      </c>
      <c r="W128" s="173">
        <f t="shared" si="63"/>
        <v>0</v>
      </c>
      <c r="X128" s="173">
        <f t="shared" si="63"/>
        <v>0</v>
      </c>
      <c r="Y128" s="173">
        <f t="shared" si="63"/>
        <v>0</v>
      </c>
      <c r="Z128" s="173">
        <f t="shared" si="63"/>
        <v>0</v>
      </c>
      <c r="AA128" s="173">
        <f t="shared" si="63"/>
        <v>0</v>
      </c>
      <c r="AB128" s="173">
        <f t="shared" si="63"/>
        <v>0</v>
      </c>
      <c r="AC128" s="173">
        <f t="shared" si="63"/>
        <v>0</v>
      </c>
      <c r="AD128" s="173">
        <f t="shared" si="63"/>
        <v>0</v>
      </c>
      <c r="AE128" s="173">
        <f t="shared" si="63"/>
        <v>0</v>
      </c>
      <c r="AF128" s="173">
        <f t="shared" si="63"/>
        <v>0</v>
      </c>
      <c r="AG128" s="173">
        <f t="shared" si="63"/>
        <v>0</v>
      </c>
      <c r="AH128" s="173">
        <f t="shared" si="63"/>
        <v>0</v>
      </c>
      <c r="AI128" s="173">
        <f t="shared" si="63"/>
        <v>0</v>
      </c>
      <c r="AJ128" s="173">
        <f t="shared" si="63"/>
        <v>0</v>
      </c>
      <c r="AK128" s="173">
        <f t="shared" si="63"/>
        <v>0</v>
      </c>
      <c r="AL128" s="173">
        <f t="shared" si="63"/>
        <v>0</v>
      </c>
      <c r="AM128" s="173">
        <f t="shared" si="63"/>
        <v>0</v>
      </c>
      <c r="AN128" s="173">
        <f t="shared" si="63"/>
        <v>0</v>
      </c>
      <c r="AO128" s="173">
        <f t="shared" si="63"/>
        <v>0</v>
      </c>
      <c r="AP128" s="173">
        <f t="shared" si="63"/>
        <v>0</v>
      </c>
      <c r="AQ128" s="173">
        <f t="shared" si="63"/>
        <v>0</v>
      </c>
      <c r="AR128" s="173">
        <f t="shared" si="63"/>
        <v>0</v>
      </c>
      <c r="AS128" s="173">
        <f t="shared" si="63"/>
        <v>0</v>
      </c>
      <c r="AT128" s="173">
        <f t="shared" si="63"/>
        <v>0</v>
      </c>
      <c r="AU128" s="173">
        <f t="shared" si="63"/>
        <v>0</v>
      </c>
      <c r="AV128" s="173">
        <f t="shared" si="63"/>
        <v>0</v>
      </c>
      <c r="AW128" s="173">
        <f t="shared" si="63"/>
        <v>0</v>
      </c>
      <c r="AX128" s="173">
        <f t="shared" si="63"/>
        <v>0</v>
      </c>
      <c r="AY128" s="173">
        <f t="shared" si="63"/>
        <v>0</v>
      </c>
      <c r="AZ128" s="173">
        <f t="shared" si="63"/>
        <v>0</v>
      </c>
      <c r="BA128" s="173">
        <f t="shared" si="63"/>
        <v>0</v>
      </c>
      <c r="BB128" s="173">
        <f t="shared" si="63"/>
        <v>0</v>
      </c>
      <c r="BC128" s="173">
        <f t="shared" si="63"/>
        <v>0</v>
      </c>
      <c r="BD128" s="173">
        <f t="shared" si="63"/>
        <v>0</v>
      </c>
      <c r="BE128" s="173">
        <f t="shared" si="63"/>
        <v>0</v>
      </c>
      <c r="BF128" s="173">
        <f t="shared" si="63"/>
        <v>0</v>
      </c>
      <c r="BG128" s="173">
        <f t="shared" si="63"/>
        <v>0</v>
      </c>
      <c r="BH128" s="173">
        <f t="shared" si="63"/>
        <v>0</v>
      </c>
      <c r="BI128" s="173">
        <f t="shared" si="63"/>
        <v>0</v>
      </c>
      <c r="BJ128" s="173">
        <f t="shared" si="63"/>
        <v>0</v>
      </c>
      <c r="BK128" s="173">
        <f t="shared" si="63"/>
        <v>0</v>
      </c>
      <c r="BL128" s="173">
        <f t="shared" si="63"/>
        <v>0</v>
      </c>
      <c r="BM128" s="173">
        <f t="shared" si="63"/>
        <v>0</v>
      </c>
      <c r="BN128" s="173">
        <f t="shared" si="63"/>
        <v>0</v>
      </c>
      <c r="BO128" s="173">
        <f t="shared" si="63"/>
        <v>0</v>
      </c>
      <c r="BP128" s="173">
        <f t="shared" si="63"/>
        <v>0</v>
      </c>
      <c r="BQ128" s="173">
        <f t="shared" si="63"/>
        <v>0</v>
      </c>
      <c r="BR128" s="173">
        <f t="shared" si="63"/>
        <v>0</v>
      </c>
      <c r="BS128" s="173">
        <f t="shared" ref="BS128:DC128" si="64">BS129+BS130-BS131</f>
        <v>0</v>
      </c>
      <c r="BT128" s="173">
        <f t="shared" si="64"/>
        <v>0</v>
      </c>
      <c r="BU128" s="173">
        <f t="shared" si="64"/>
        <v>0</v>
      </c>
      <c r="BV128" s="173">
        <f t="shared" si="64"/>
        <v>0</v>
      </c>
      <c r="BW128" s="173">
        <f t="shared" si="64"/>
        <v>0</v>
      </c>
      <c r="BX128" s="173">
        <f t="shared" si="64"/>
        <v>0</v>
      </c>
      <c r="BY128" s="173">
        <f t="shared" si="64"/>
        <v>0</v>
      </c>
      <c r="BZ128" s="173">
        <f t="shared" si="64"/>
        <v>0</v>
      </c>
      <c r="CA128" s="173">
        <f t="shared" si="64"/>
        <v>0</v>
      </c>
      <c r="CB128" s="173">
        <f t="shared" si="64"/>
        <v>0</v>
      </c>
      <c r="CC128" s="173">
        <f t="shared" si="64"/>
        <v>0</v>
      </c>
      <c r="CD128" s="173">
        <f t="shared" si="64"/>
        <v>0</v>
      </c>
      <c r="CE128" s="173">
        <f t="shared" si="64"/>
        <v>0</v>
      </c>
      <c r="CF128" s="173">
        <f t="shared" si="64"/>
        <v>0</v>
      </c>
      <c r="CG128" s="173">
        <f t="shared" si="64"/>
        <v>0</v>
      </c>
      <c r="CH128" s="173">
        <f t="shared" si="64"/>
        <v>0</v>
      </c>
      <c r="CI128" s="173">
        <f t="shared" si="64"/>
        <v>0</v>
      </c>
      <c r="CJ128" s="173">
        <f t="shared" si="64"/>
        <v>0</v>
      </c>
      <c r="CK128" s="173">
        <f t="shared" si="64"/>
        <v>0</v>
      </c>
      <c r="CL128" s="173">
        <f t="shared" si="64"/>
        <v>0</v>
      </c>
      <c r="CM128" s="173">
        <f t="shared" si="64"/>
        <v>0</v>
      </c>
      <c r="CN128" s="173">
        <f t="shared" si="64"/>
        <v>0</v>
      </c>
      <c r="CO128" s="173">
        <f t="shared" si="64"/>
        <v>0</v>
      </c>
      <c r="CP128" s="173">
        <f t="shared" si="64"/>
        <v>0</v>
      </c>
      <c r="CQ128" s="173">
        <f t="shared" si="64"/>
        <v>0</v>
      </c>
      <c r="CR128" s="173">
        <f t="shared" si="64"/>
        <v>0</v>
      </c>
      <c r="CS128" s="173">
        <f t="shared" si="64"/>
        <v>0</v>
      </c>
      <c r="CT128" s="173">
        <f t="shared" si="64"/>
        <v>0</v>
      </c>
      <c r="CU128" s="173">
        <f t="shared" si="64"/>
        <v>0</v>
      </c>
      <c r="CV128" s="173">
        <f t="shared" si="64"/>
        <v>0</v>
      </c>
      <c r="CW128" s="173">
        <f t="shared" si="64"/>
        <v>0</v>
      </c>
      <c r="CX128" s="173">
        <f t="shared" si="64"/>
        <v>0</v>
      </c>
      <c r="CY128" s="173">
        <f t="shared" si="64"/>
        <v>0</v>
      </c>
      <c r="CZ128" s="173">
        <f t="shared" si="64"/>
        <v>0</v>
      </c>
      <c r="DA128" s="173">
        <f t="shared" si="64"/>
        <v>0</v>
      </c>
      <c r="DB128" s="173">
        <f t="shared" si="64"/>
        <v>0</v>
      </c>
      <c r="DC128" s="173">
        <f t="shared" si="64"/>
        <v>0</v>
      </c>
      <c r="DE128" s="24"/>
      <c r="DF128" s="24">
        <f t="shared" si="39"/>
        <v>0</v>
      </c>
    </row>
    <row r="129" spans="1:110" ht="15" customHeight="1">
      <c r="A129" s="68"/>
      <c r="B129" s="160" t="s">
        <v>197</v>
      </c>
      <c r="C129" s="546" t="s">
        <v>198</v>
      </c>
      <c r="D129" s="160"/>
      <c r="E129" s="160"/>
      <c r="F129" s="171">
        <f>H129+NPV(FD,I129:INDEX(I129:DC129,PAL))</f>
        <v>0</v>
      </c>
      <c r="G129" s="171">
        <f>SUMIF($H$5:$DC$5,"&lt;="&amp;PAL,$H129:$DC129)</f>
        <v>0</v>
      </c>
      <c r="H129" s="185" cm="1">
        <f t="array" ref="H129">SUMPRODUCT($DG12:$DG22,H12:H22,1/($DG12:$DG22+100))+SUMPRODUCT($DG25:$DG35,H25:H35,1/($DG25:$DG35+100))+SUMPRODUCT($DG38:$DG48,H38:H48,1/($DG38:$DG48+100))+SUMPRODUCT($DG52:$DG62,H52:H62,1/($DG52:$DG62+100))+SUMPRODUCT($DG65:$DG75,H65:H75,1/($DG65:$DG75+100))+SUMPRODUCT($DG78:$DG88,H78:H88,1/($DG78:$DG88+100))+SUMPRODUCT($DG91:$DG101,H91:H101,1/($DG91:$DG101+100))</f>
        <v>0</v>
      </c>
      <c r="I129" s="185">
        <f t="shared" ref="I129:BT129" si="65">SUMPRODUCT($DG12:$DG22,I12:I22,1/($DG12:$DG22+100))+SUMPRODUCT($DG25:$DG35,I25:I35,1/($DG25:$DG35+100))+SUMPRODUCT($DG38:$DG48,I38:I48,1/($DG38:$DG48+100))+SUMPRODUCT($DG52:$DG62,I52:I62,1/($DG52:$DG62+100))+SUMPRODUCT($DG65:$DG75,I65:I75,1/($DG65:$DG75+100))+SUMPRODUCT($DG78:$DG88,I78:I88,1/($DG78:$DG88+100))+SUMPRODUCT($DG91:$DG101,I91:I101,1/($DG91:$DG101+100))</f>
        <v>0</v>
      </c>
      <c r="J129" s="185">
        <f t="shared" si="65"/>
        <v>0</v>
      </c>
      <c r="K129" s="185">
        <f t="shared" si="65"/>
        <v>0</v>
      </c>
      <c r="L129" s="185">
        <f t="shared" si="65"/>
        <v>0</v>
      </c>
      <c r="M129" s="185">
        <f t="shared" si="65"/>
        <v>0</v>
      </c>
      <c r="N129" s="185">
        <f t="shared" si="65"/>
        <v>0</v>
      </c>
      <c r="O129" s="185">
        <f t="shared" si="65"/>
        <v>0</v>
      </c>
      <c r="P129" s="185">
        <f t="shared" si="65"/>
        <v>0</v>
      </c>
      <c r="Q129" s="185">
        <f t="shared" si="65"/>
        <v>0</v>
      </c>
      <c r="R129" s="185">
        <f t="shared" si="65"/>
        <v>0</v>
      </c>
      <c r="S129" s="185">
        <f t="shared" si="65"/>
        <v>0</v>
      </c>
      <c r="T129" s="185">
        <f t="shared" si="65"/>
        <v>0</v>
      </c>
      <c r="U129" s="185">
        <f t="shared" si="65"/>
        <v>0</v>
      </c>
      <c r="V129" s="185">
        <f t="shared" si="65"/>
        <v>0</v>
      </c>
      <c r="W129" s="185">
        <f t="shared" si="65"/>
        <v>0</v>
      </c>
      <c r="X129" s="185">
        <f t="shared" si="65"/>
        <v>0</v>
      </c>
      <c r="Y129" s="185">
        <f t="shared" si="65"/>
        <v>0</v>
      </c>
      <c r="Z129" s="185">
        <f t="shared" si="65"/>
        <v>0</v>
      </c>
      <c r="AA129" s="185">
        <f t="shared" si="65"/>
        <v>0</v>
      </c>
      <c r="AB129" s="185">
        <f t="shared" si="65"/>
        <v>0</v>
      </c>
      <c r="AC129" s="185">
        <f t="shared" si="65"/>
        <v>0</v>
      </c>
      <c r="AD129" s="185">
        <f t="shared" si="65"/>
        <v>0</v>
      </c>
      <c r="AE129" s="185">
        <f t="shared" si="65"/>
        <v>0</v>
      </c>
      <c r="AF129" s="185">
        <f t="shared" si="65"/>
        <v>0</v>
      </c>
      <c r="AG129" s="185">
        <f t="shared" si="65"/>
        <v>0</v>
      </c>
      <c r="AH129" s="185">
        <f t="shared" si="65"/>
        <v>0</v>
      </c>
      <c r="AI129" s="185">
        <f t="shared" si="65"/>
        <v>0</v>
      </c>
      <c r="AJ129" s="185">
        <f t="shared" si="65"/>
        <v>0</v>
      </c>
      <c r="AK129" s="185">
        <f t="shared" si="65"/>
        <v>0</v>
      </c>
      <c r="AL129" s="185">
        <f t="shared" si="65"/>
        <v>0</v>
      </c>
      <c r="AM129" s="185">
        <f t="shared" si="65"/>
        <v>0</v>
      </c>
      <c r="AN129" s="185">
        <f t="shared" si="65"/>
        <v>0</v>
      </c>
      <c r="AO129" s="185">
        <f t="shared" si="65"/>
        <v>0</v>
      </c>
      <c r="AP129" s="185">
        <f t="shared" si="65"/>
        <v>0</v>
      </c>
      <c r="AQ129" s="185">
        <f t="shared" si="65"/>
        <v>0</v>
      </c>
      <c r="AR129" s="185">
        <f t="shared" si="65"/>
        <v>0</v>
      </c>
      <c r="AS129" s="185">
        <f t="shared" si="65"/>
        <v>0</v>
      </c>
      <c r="AT129" s="185">
        <f t="shared" si="65"/>
        <v>0</v>
      </c>
      <c r="AU129" s="185">
        <f t="shared" si="65"/>
        <v>0</v>
      </c>
      <c r="AV129" s="185">
        <f t="shared" si="65"/>
        <v>0</v>
      </c>
      <c r="AW129" s="185">
        <f t="shared" si="65"/>
        <v>0</v>
      </c>
      <c r="AX129" s="185">
        <f t="shared" si="65"/>
        <v>0</v>
      </c>
      <c r="AY129" s="185">
        <f t="shared" si="65"/>
        <v>0</v>
      </c>
      <c r="AZ129" s="185">
        <f t="shared" si="65"/>
        <v>0</v>
      </c>
      <c r="BA129" s="185">
        <f t="shared" si="65"/>
        <v>0</v>
      </c>
      <c r="BB129" s="185">
        <f t="shared" si="65"/>
        <v>0</v>
      </c>
      <c r="BC129" s="185">
        <f t="shared" si="65"/>
        <v>0</v>
      </c>
      <c r="BD129" s="185">
        <f t="shared" si="65"/>
        <v>0</v>
      </c>
      <c r="BE129" s="185">
        <f t="shared" si="65"/>
        <v>0</v>
      </c>
      <c r="BF129" s="185">
        <f t="shared" si="65"/>
        <v>0</v>
      </c>
      <c r="BG129" s="185">
        <f t="shared" si="65"/>
        <v>0</v>
      </c>
      <c r="BH129" s="185">
        <f t="shared" si="65"/>
        <v>0</v>
      </c>
      <c r="BI129" s="185">
        <f t="shared" si="65"/>
        <v>0</v>
      </c>
      <c r="BJ129" s="185">
        <f t="shared" si="65"/>
        <v>0</v>
      </c>
      <c r="BK129" s="185">
        <f t="shared" si="65"/>
        <v>0</v>
      </c>
      <c r="BL129" s="185">
        <f t="shared" si="65"/>
        <v>0</v>
      </c>
      <c r="BM129" s="185">
        <f t="shared" si="65"/>
        <v>0</v>
      </c>
      <c r="BN129" s="185">
        <f t="shared" si="65"/>
        <v>0</v>
      </c>
      <c r="BO129" s="185">
        <f t="shared" si="65"/>
        <v>0</v>
      </c>
      <c r="BP129" s="185">
        <f t="shared" si="65"/>
        <v>0</v>
      </c>
      <c r="BQ129" s="185">
        <f t="shared" si="65"/>
        <v>0</v>
      </c>
      <c r="BR129" s="185">
        <f t="shared" si="65"/>
        <v>0</v>
      </c>
      <c r="BS129" s="185">
        <f t="shared" si="65"/>
        <v>0</v>
      </c>
      <c r="BT129" s="185">
        <f t="shared" si="65"/>
        <v>0</v>
      </c>
      <c r="BU129" s="185">
        <f t="shared" ref="BU129:DC129" si="66">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185">
        <f t="shared" si="66"/>
        <v>0</v>
      </c>
      <c r="BW129" s="185">
        <f t="shared" si="66"/>
        <v>0</v>
      </c>
      <c r="BX129" s="185">
        <f t="shared" si="66"/>
        <v>0</v>
      </c>
      <c r="BY129" s="185">
        <f t="shared" si="66"/>
        <v>0</v>
      </c>
      <c r="BZ129" s="185">
        <f t="shared" si="66"/>
        <v>0</v>
      </c>
      <c r="CA129" s="185">
        <f t="shared" si="66"/>
        <v>0</v>
      </c>
      <c r="CB129" s="185">
        <f t="shared" si="66"/>
        <v>0</v>
      </c>
      <c r="CC129" s="185">
        <f t="shared" si="66"/>
        <v>0</v>
      </c>
      <c r="CD129" s="185">
        <f t="shared" si="66"/>
        <v>0</v>
      </c>
      <c r="CE129" s="185">
        <f t="shared" si="66"/>
        <v>0</v>
      </c>
      <c r="CF129" s="185">
        <f t="shared" si="66"/>
        <v>0</v>
      </c>
      <c r="CG129" s="185">
        <f t="shared" si="66"/>
        <v>0</v>
      </c>
      <c r="CH129" s="185">
        <f t="shared" si="66"/>
        <v>0</v>
      </c>
      <c r="CI129" s="185">
        <f t="shared" si="66"/>
        <v>0</v>
      </c>
      <c r="CJ129" s="185">
        <f t="shared" si="66"/>
        <v>0</v>
      </c>
      <c r="CK129" s="185">
        <f t="shared" si="66"/>
        <v>0</v>
      </c>
      <c r="CL129" s="185">
        <f t="shared" si="66"/>
        <v>0</v>
      </c>
      <c r="CM129" s="185">
        <f t="shared" si="66"/>
        <v>0</v>
      </c>
      <c r="CN129" s="185">
        <f t="shared" si="66"/>
        <v>0</v>
      </c>
      <c r="CO129" s="185">
        <f t="shared" si="66"/>
        <v>0</v>
      </c>
      <c r="CP129" s="185">
        <f t="shared" si="66"/>
        <v>0</v>
      </c>
      <c r="CQ129" s="185">
        <f t="shared" si="66"/>
        <v>0</v>
      </c>
      <c r="CR129" s="185">
        <f t="shared" si="66"/>
        <v>0</v>
      </c>
      <c r="CS129" s="185">
        <f t="shared" si="66"/>
        <v>0</v>
      </c>
      <c r="CT129" s="185">
        <f t="shared" si="66"/>
        <v>0</v>
      </c>
      <c r="CU129" s="185">
        <f t="shared" si="66"/>
        <v>0</v>
      </c>
      <c r="CV129" s="185">
        <f t="shared" si="66"/>
        <v>0</v>
      </c>
      <c r="CW129" s="185">
        <f t="shared" si="66"/>
        <v>0</v>
      </c>
      <c r="CX129" s="185">
        <f t="shared" si="66"/>
        <v>0</v>
      </c>
      <c r="CY129" s="185">
        <f t="shared" si="66"/>
        <v>0</v>
      </c>
      <c r="CZ129" s="185">
        <f t="shared" si="66"/>
        <v>0</v>
      </c>
      <c r="DA129" s="185">
        <f t="shared" si="66"/>
        <v>0</v>
      </c>
      <c r="DB129" s="185">
        <f t="shared" si="66"/>
        <v>0</v>
      </c>
      <c r="DC129" s="185">
        <f t="shared" si="66"/>
        <v>0</v>
      </c>
      <c r="DE129" s="24"/>
      <c r="DF129" s="24">
        <f t="shared" si="39"/>
        <v>0</v>
      </c>
    </row>
    <row r="130" spans="1:110" ht="15" customHeight="1">
      <c r="A130" s="68"/>
      <c r="B130" s="160" t="s">
        <v>199</v>
      </c>
      <c r="C130" s="546" t="s">
        <v>200</v>
      </c>
      <c r="D130" s="160"/>
      <c r="E130" s="160"/>
      <c r="F130" s="171">
        <f>H130+NPV(FD,I130:INDEX(I130:DC130,PAL))</f>
        <v>0</v>
      </c>
      <c r="G130" s="171">
        <f>SUMIF($H$5:$DC$5,"&lt;="&amp;PAL,$H130:$DC130)</f>
        <v>0</v>
      </c>
      <c r="H130" s="185" cm="1">
        <f t="array" ref="H130">SUMPRODUCT($DG105:$DG110,H105:H110,1/($DG105:$DG110+100))+SUMPRODUCT($DG112:$DG114,H112:H114,1/($DG112:$DG114+100))</f>
        <v>0</v>
      </c>
      <c r="I130" s="185">
        <f t="shared" ref="I130:BT130" si="67">SUMPRODUCT($DG105:$DG114,I105:I114,1/($DG105:$DG114+100))</f>
        <v>0</v>
      </c>
      <c r="J130" s="185">
        <f t="shared" si="67"/>
        <v>0</v>
      </c>
      <c r="K130" s="185">
        <f t="shared" si="67"/>
        <v>0</v>
      </c>
      <c r="L130" s="185">
        <f t="shared" si="67"/>
        <v>0</v>
      </c>
      <c r="M130" s="185">
        <f t="shared" si="67"/>
        <v>0</v>
      </c>
      <c r="N130" s="185">
        <f t="shared" si="67"/>
        <v>0</v>
      </c>
      <c r="O130" s="185">
        <f t="shared" si="67"/>
        <v>0</v>
      </c>
      <c r="P130" s="185">
        <f t="shared" si="67"/>
        <v>0</v>
      </c>
      <c r="Q130" s="185">
        <f t="shared" si="67"/>
        <v>0</v>
      </c>
      <c r="R130" s="185">
        <f t="shared" si="67"/>
        <v>0</v>
      </c>
      <c r="S130" s="185">
        <f t="shared" si="67"/>
        <v>0</v>
      </c>
      <c r="T130" s="185">
        <f t="shared" si="67"/>
        <v>0</v>
      </c>
      <c r="U130" s="185">
        <f t="shared" si="67"/>
        <v>0</v>
      </c>
      <c r="V130" s="185">
        <f t="shared" si="67"/>
        <v>0</v>
      </c>
      <c r="W130" s="185">
        <f t="shared" si="67"/>
        <v>0</v>
      </c>
      <c r="X130" s="185">
        <f t="shared" si="67"/>
        <v>0</v>
      </c>
      <c r="Y130" s="185">
        <f t="shared" si="67"/>
        <v>0</v>
      </c>
      <c r="Z130" s="185">
        <f t="shared" si="67"/>
        <v>0</v>
      </c>
      <c r="AA130" s="185">
        <f t="shared" si="67"/>
        <v>0</v>
      </c>
      <c r="AB130" s="185">
        <f t="shared" si="67"/>
        <v>0</v>
      </c>
      <c r="AC130" s="185">
        <f t="shared" si="67"/>
        <v>0</v>
      </c>
      <c r="AD130" s="185">
        <f t="shared" si="67"/>
        <v>0</v>
      </c>
      <c r="AE130" s="185">
        <f t="shared" si="67"/>
        <v>0</v>
      </c>
      <c r="AF130" s="185">
        <f t="shared" si="67"/>
        <v>0</v>
      </c>
      <c r="AG130" s="185">
        <f t="shared" si="67"/>
        <v>0</v>
      </c>
      <c r="AH130" s="185">
        <f t="shared" si="67"/>
        <v>0</v>
      </c>
      <c r="AI130" s="185">
        <f t="shared" si="67"/>
        <v>0</v>
      </c>
      <c r="AJ130" s="185">
        <f t="shared" si="67"/>
        <v>0</v>
      </c>
      <c r="AK130" s="185">
        <f t="shared" si="67"/>
        <v>0</v>
      </c>
      <c r="AL130" s="185">
        <f t="shared" si="67"/>
        <v>0</v>
      </c>
      <c r="AM130" s="185">
        <f t="shared" si="67"/>
        <v>0</v>
      </c>
      <c r="AN130" s="185">
        <f t="shared" si="67"/>
        <v>0</v>
      </c>
      <c r="AO130" s="185">
        <f t="shared" si="67"/>
        <v>0</v>
      </c>
      <c r="AP130" s="185">
        <f t="shared" si="67"/>
        <v>0</v>
      </c>
      <c r="AQ130" s="185">
        <f t="shared" si="67"/>
        <v>0</v>
      </c>
      <c r="AR130" s="185">
        <f t="shared" si="67"/>
        <v>0</v>
      </c>
      <c r="AS130" s="185">
        <f t="shared" si="67"/>
        <v>0</v>
      </c>
      <c r="AT130" s="185">
        <f t="shared" si="67"/>
        <v>0</v>
      </c>
      <c r="AU130" s="185">
        <f t="shared" si="67"/>
        <v>0</v>
      </c>
      <c r="AV130" s="185">
        <f t="shared" si="67"/>
        <v>0</v>
      </c>
      <c r="AW130" s="185">
        <f t="shared" si="67"/>
        <v>0</v>
      </c>
      <c r="AX130" s="185">
        <f t="shared" si="67"/>
        <v>0</v>
      </c>
      <c r="AY130" s="185">
        <f t="shared" si="67"/>
        <v>0</v>
      </c>
      <c r="AZ130" s="185">
        <f t="shared" si="67"/>
        <v>0</v>
      </c>
      <c r="BA130" s="185">
        <f t="shared" si="67"/>
        <v>0</v>
      </c>
      <c r="BB130" s="185">
        <f t="shared" si="67"/>
        <v>0</v>
      </c>
      <c r="BC130" s="185">
        <f t="shared" si="67"/>
        <v>0</v>
      </c>
      <c r="BD130" s="185">
        <f t="shared" si="67"/>
        <v>0</v>
      </c>
      <c r="BE130" s="185">
        <f t="shared" si="67"/>
        <v>0</v>
      </c>
      <c r="BF130" s="185">
        <f t="shared" si="67"/>
        <v>0</v>
      </c>
      <c r="BG130" s="185">
        <f t="shared" si="67"/>
        <v>0</v>
      </c>
      <c r="BH130" s="185">
        <f t="shared" si="67"/>
        <v>0</v>
      </c>
      <c r="BI130" s="185">
        <f t="shared" si="67"/>
        <v>0</v>
      </c>
      <c r="BJ130" s="185">
        <f t="shared" si="67"/>
        <v>0</v>
      </c>
      <c r="BK130" s="185">
        <f t="shared" si="67"/>
        <v>0</v>
      </c>
      <c r="BL130" s="185">
        <f t="shared" si="67"/>
        <v>0</v>
      </c>
      <c r="BM130" s="185">
        <f t="shared" si="67"/>
        <v>0</v>
      </c>
      <c r="BN130" s="185">
        <f t="shared" si="67"/>
        <v>0</v>
      </c>
      <c r="BO130" s="185">
        <f t="shared" si="67"/>
        <v>0</v>
      </c>
      <c r="BP130" s="185">
        <f t="shared" si="67"/>
        <v>0</v>
      </c>
      <c r="BQ130" s="185">
        <f t="shared" si="67"/>
        <v>0</v>
      </c>
      <c r="BR130" s="185">
        <f t="shared" si="67"/>
        <v>0</v>
      </c>
      <c r="BS130" s="185">
        <f t="shared" si="67"/>
        <v>0</v>
      </c>
      <c r="BT130" s="185">
        <f t="shared" si="67"/>
        <v>0</v>
      </c>
      <c r="BU130" s="185">
        <f t="shared" ref="BU130:DC130" si="68">SUMPRODUCT($DG105:$DG114,BU105:BU114,1/($DG105:$DG114+100))</f>
        <v>0</v>
      </c>
      <c r="BV130" s="185">
        <f t="shared" si="68"/>
        <v>0</v>
      </c>
      <c r="BW130" s="185">
        <f t="shared" si="68"/>
        <v>0</v>
      </c>
      <c r="BX130" s="185">
        <f t="shared" si="68"/>
        <v>0</v>
      </c>
      <c r="BY130" s="185">
        <f t="shared" si="68"/>
        <v>0</v>
      </c>
      <c r="BZ130" s="185">
        <f t="shared" si="68"/>
        <v>0</v>
      </c>
      <c r="CA130" s="185">
        <f t="shared" si="68"/>
        <v>0</v>
      </c>
      <c r="CB130" s="185">
        <f t="shared" si="68"/>
        <v>0</v>
      </c>
      <c r="CC130" s="185">
        <f t="shared" si="68"/>
        <v>0</v>
      </c>
      <c r="CD130" s="185">
        <f t="shared" si="68"/>
        <v>0</v>
      </c>
      <c r="CE130" s="185">
        <f t="shared" si="68"/>
        <v>0</v>
      </c>
      <c r="CF130" s="185">
        <f t="shared" si="68"/>
        <v>0</v>
      </c>
      <c r="CG130" s="185">
        <f t="shared" si="68"/>
        <v>0</v>
      </c>
      <c r="CH130" s="185">
        <f t="shared" si="68"/>
        <v>0</v>
      </c>
      <c r="CI130" s="185">
        <f t="shared" si="68"/>
        <v>0</v>
      </c>
      <c r="CJ130" s="185">
        <f t="shared" si="68"/>
        <v>0</v>
      </c>
      <c r="CK130" s="185">
        <f t="shared" si="68"/>
        <v>0</v>
      </c>
      <c r="CL130" s="185">
        <f t="shared" si="68"/>
        <v>0</v>
      </c>
      <c r="CM130" s="185">
        <f t="shared" si="68"/>
        <v>0</v>
      </c>
      <c r="CN130" s="185">
        <f t="shared" si="68"/>
        <v>0</v>
      </c>
      <c r="CO130" s="185">
        <f t="shared" si="68"/>
        <v>0</v>
      </c>
      <c r="CP130" s="185">
        <f t="shared" si="68"/>
        <v>0</v>
      </c>
      <c r="CQ130" s="185">
        <f t="shared" si="68"/>
        <v>0</v>
      </c>
      <c r="CR130" s="185">
        <f t="shared" si="68"/>
        <v>0</v>
      </c>
      <c r="CS130" s="185">
        <f t="shared" si="68"/>
        <v>0</v>
      </c>
      <c r="CT130" s="185">
        <f t="shared" si="68"/>
        <v>0</v>
      </c>
      <c r="CU130" s="185">
        <f t="shared" si="68"/>
        <v>0</v>
      </c>
      <c r="CV130" s="185">
        <f t="shared" si="68"/>
        <v>0</v>
      </c>
      <c r="CW130" s="185">
        <f t="shared" si="68"/>
        <v>0</v>
      </c>
      <c r="CX130" s="185">
        <f t="shared" si="68"/>
        <v>0</v>
      </c>
      <c r="CY130" s="185">
        <f t="shared" si="68"/>
        <v>0</v>
      </c>
      <c r="CZ130" s="185">
        <f t="shared" si="68"/>
        <v>0</v>
      </c>
      <c r="DA130" s="185">
        <f t="shared" si="68"/>
        <v>0</v>
      </c>
      <c r="DB130" s="185">
        <f t="shared" si="68"/>
        <v>0</v>
      </c>
      <c r="DC130" s="185">
        <f t="shared" si="68"/>
        <v>0</v>
      </c>
      <c r="DD130" s="37"/>
      <c r="DE130" s="24"/>
      <c r="DF130" s="24">
        <f t="shared" si="39"/>
        <v>0</v>
      </c>
    </row>
    <row r="131" spans="1:110" ht="15" customHeight="1">
      <c r="A131" s="68"/>
      <c r="B131" s="160" t="s">
        <v>201</v>
      </c>
      <c r="C131" s="546" t="s">
        <v>202</v>
      </c>
      <c r="D131" s="175"/>
      <c r="E131" s="160"/>
      <c r="F131" s="171">
        <f>H131+NPV(FD,I131:INDEX(I131:DC131,PAL))</f>
        <v>0</v>
      </c>
      <c r="G131" s="171">
        <f>SUMIF($H$5:$DC$5,"&lt;="&amp;PAL,$H131:$DC131)</f>
        <v>0</v>
      </c>
      <c r="H131" s="185" cm="1">
        <f t="array" ref="H131">SUMPRODUCT($DG117:$DG122,H117:H122,1/($DG117:$DG122+100))+SUMPRODUCT($DG124:$DG126,H124:H126,1/($DG124:$DG126+100))</f>
        <v>0</v>
      </c>
      <c r="I131" s="185" cm="1">
        <f t="array" ref="I131">SUMPRODUCT($DG117:$DG122,I117:I122,1/($DG117:$DG122+100))+SUMPRODUCT($DG124:$DG126,I124:I126,1/($DG124:$DG126+100))</f>
        <v>0</v>
      </c>
      <c r="J131" s="185" cm="1">
        <f t="array" ref="J131">SUMPRODUCT($DG117:$DG122,J117:J122,1/($DG117:$DG122+100))+SUMPRODUCT($DG124:$DG126,J124:J126,1/($DG124:$DG126+100))</f>
        <v>0</v>
      </c>
      <c r="K131" s="185" cm="1">
        <f t="array" ref="K131">SUMPRODUCT($DG117:$DG122,K117:K122,1/($DG117:$DG122+100))+SUMPRODUCT($DG124:$DG126,K124:K126,1/($DG124:$DG126+100))</f>
        <v>0</v>
      </c>
      <c r="L131" s="185" cm="1">
        <f t="array" ref="L131">SUMPRODUCT($DG117:$DG122,L117:L122,1/($DG117:$DG122+100))+SUMPRODUCT($DG124:$DG126,L124:L126,1/($DG124:$DG126+100))</f>
        <v>0</v>
      </c>
      <c r="M131" s="185" cm="1">
        <f t="array" ref="M131">SUMPRODUCT($DG117:$DG122,M117:M122,1/($DG117:$DG122+100))+SUMPRODUCT($DG124:$DG126,M124:M126,1/($DG124:$DG126+100))</f>
        <v>0</v>
      </c>
      <c r="N131" s="185" cm="1">
        <f t="array" ref="N131">SUMPRODUCT($DG117:$DG122,N117:N122,1/($DG117:$DG122+100))+SUMPRODUCT($DG124:$DG126,N124:N126,1/($DG124:$DG126+100))</f>
        <v>0</v>
      </c>
      <c r="O131" s="185" cm="1">
        <f t="array" ref="O131">SUMPRODUCT($DG117:$DG122,O117:O122,1/($DG117:$DG122+100))+SUMPRODUCT($DG124:$DG126,O124:O126,1/($DG124:$DG126+100))</f>
        <v>0</v>
      </c>
      <c r="P131" s="185" cm="1">
        <f t="array" ref="P131">SUMPRODUCT($DG117:$DG122,P117:P122,1/($DG117:$DG122+100))+SUMPRODUCT($DG124:$DG126,P124:P126,1/($DG124:$DG126+100))</f>
        <v>0</v>
      </c>
      <c r="Q131" s="185" cm="1">
        <f t="array" ref="Q131">SUMPRODUCT($DG117:$DG122,Q117:Q122,1/($DG117:$DG122+100))+SUMPRODUCT($DG124:$DG126,Q124:Q126,1/($DG124:$DG126+100))</f>
        <v>0</v>
      </c>
      <c r="R131" s="185" cm="1">
        <f t="array" ref="R131">SUMPRODUCT($DG117:$DG122,R117:R122,1/($DG117:$DG122+100))+SUMPRODUCT($DG124:$DG126,R124:R126,1/($DG124:$DG126+100))</f>
        <v>0</v>
      </c>
      <c r="S131" s="185" cm="1">
        <f t="array" ref="S131">SUMPRODUCT($DG117:$DG122,S117:S122,1/($DG117:$DG122+100))+SUMPRODUCT($DG124:$DG126,S124:S126,1/($DG124:$DG126+100))</f>
        <v>0</v>
      </c>
      <c r="T131" s="185" cm="1">
        <f t="array" ref="T131">SUMPRODUCT($DG117:$DG122,T117:T122,1/($DG117:$DG122+100))+SUMPRODUCT($DG124:$DG126,T124:T126,1/($DG124:$DG126+100))</f>
        <v>0</v>
      </c>
      <c r="U131" s="185" cm="1">
        <f t="array" ref="U131">SUMPRODUCT($DG117:$DG122,U117:U122,1/($DG117:$DG122+100))+SUMPRODUCT($DG124:$DG126,U124:U126,1/($DG124:$DG126+100))</f>
        <v>0</v>
      </c>
      <c r="V131" s="185" cm="1">
        <f t="array" ref="V131">SUMPRODUCT($DG117:$DG122,V117:V122,1/($DG117:$DG122+100))+SUMPRODUCT($DG124:$DG126,V124:V126,1/($DG124:$DG126+100))</f>
        <v>0</v>
      </c>
      <c r="W131" s="185" cm="1">
        <f t="array" ref="W131">SUMPRODUCT($DG117:$DG122,W117:W122,1/($DG117:$DG122+100))+SUMPRODUCT($DG124:$DG126,W124:W126,1/($DG124:$DG126+100))</f>
        <v>0</v>
      </c>
      <c r="X131" s="185" cm="1">
        <f t="array" ref="X131">SUMPRODUCT($DG117:$DG122,X117:X122,1/($DG117:$DG122+100))+SUMPRODUCT($DG124:$DG126,X124:X126,1/($DG124:$DG126+100))</f>
        <v>0</v>
      </c>
      <c r="Y131" s="185" cm="1">
        <f t="array" ref="Y131">SUMPRODUCT($DG117:$DG122,Y117:Y122,1/($DG117:$DG122+100))+SUMPRODUCT($DG124:$DG126,Y124:Y126,1/($DG124:$DG126+100))</f>
        <v>0</v>
      </c>
      <c r="Z131" s="185" cm="1">
        <f t="array" ref="Z131">SUMPRODUCT($DG117:$DG122,Z117:Z122,1/($DG117:$DG122+100))+SUMPRODUCT($DG124:$DG126,Z124:Z126,1/($DG124:$DG126+100))</f>
        <v>0</v>
      </c>
      <c r="AA131" s="185" cm="1">
        <f t="array" ref="AA131">SUMPRODUCT($DG117:$DG122,AA117:AA122,1/($DG117:$DG122+100))+SUMPRODUCT($DG124:$DG126,AA124:AA126,1/($DG124:$DG126+100))</f>
        <v>0</v>
      </c>
      <c r="AB131" s="185" cm="1">
        <f t="array" ref="AB131">SUMPRODUCT($DG117:$DG122,AB117:AB122,1/($DG117:$DG122+100))+SUMPRODUCT($DG124:$DG126,AB124:AB126,1/($DG124:$DG126+100))</f>
        <v>0</v>
      </c>
      <c r="AC131" s="185" cm="1">
        <f t="array" ref="AC131">SUMPRODUCT($DG117:$DG122,AC117:AC122,1/($DG117:$DG122+100))+SUMPRODUCT($DG124:$DG126,AC124:AC126,1/($DG124:$DG126+100))</f>
        <v>0</v>
      </c>
      <c r="AD131" s="185" cm="1">
        <f t="array" ref="AD131">SUMPRODUCT($DG117:$DG122,AD117:AD122,1/($DG117:$DG122+100))+SUMPRODUCT($DG124:$DG126,AD124:AD126,1/($DG124:$DG126+100))</f>
        <v>0</v>
      </c>
      <c r="AE131" s="185" cm="1">
        <f t="array" ref="AE131">SUMPRODUCT($DG117:$DG122,AE117:AE122,1/($DG117:$DG122+100))+SUMPRODUCT($DG124:$DG126,AE124:AE126,1/($DG124:$DG126+100))</f>
        <v>0</v>
      </c>
      <c r="AF131" s="185" cm="1">
        <f t="array" ref="AF131">SUMPRODUCT($DG117:$DG122,AF117:AF122,1/($DG117:$DG122+100))+SUMPRODUCT($DG124:$DG126,AF124:AF126,1/($DG124:$DG126+100))</f>
        <v>0</v>
      </c>
      <c r="AG131" s="185" cm="1">
        <f t="array" ref="AG131">SUMPRODUCT($DG117:$DG122,AG117:AG122,1/($DG117:$DG122+100))+SUMPRODUCT($DG124:$DG126,AG124:AG126,1/($DG124:$DG126+100))</f>
        <v>0</v>
      </c>
      <c r="AH131" s="185" cm="1">
        <f t="array" ref="AH131">SUMPRODUCT($DG117:$DG122,AH117:AH122,1/($DG117:$DG122+100))+SUMPRODUCT($DG124:$DG126,AH124:AH126,1/($DG124:$DG126+100))</f>
        <v>0</v>
      </c>
      <c r="AI131" s="185" cm="1">
        <f t="array" ref="AI131">SUMPRODUCT($DG117:$DG122,AI117:AI122,1/($DG117:$DG122+100))+SUMPRODUCT($DG124:$DG126,AI124:AI126,1/($DG124:$DG126+100))</f>
        <v>0</v>
      </c>
      <c r="AJ131" s="185" cm="1">
        <f t="array" ref="AJ131">SUMPRODUCT($DG117:$DG122,AJ117:AJ122,1/($DG117:$DG122+100))+SUMPRODUCT($DG124:$DG126,AJ124:AJ126,1/($DG124:$DG126+100))</f>
        <v>0</v>
      </c>
      <c r="AK131" s="185" cm="1">
        <f t="array" ref="AK131">SUMPRODUCT($DG117:$DG122,AK117:AK122,1/($DG117:$DG122+100))+SUMPRODUCT($DG124:$DG126,AK124:AK126,1/($DG124:$DG126+100))</f>
        <v>0</v>
      </c>
      <c r="AL131" s="185" cm="1">
        <f t="array" ref="AL131">SUMPRODUCT($DG117:$DG122,AL117:AL122,1/($DG117:$DG122+100))+SUMPRODUCT($DG124:$DG126,AL124:AL126,1/($DG124:$DG126+100))</f>
        <v>0</v>
      </c>
      <c r="AM131" s="185" cm="1">
        <f t="array" ref="AM131">SUMPRODUCT($DG117:$DG122,AM117:AM122,1/($DG117:$DG122+100))+SUMPRODUCT($DG124:$DG126,AM124:AM126,1/($DG124:$DG126+100))</f>
        <v>0</v>
      </c>
      <c r="AN131" s="185" cm="1">
        <f t="array" ref="AN131">SUMPRODUCT($DG117:$DG122,AN117:AN122,1/($DG117:$DG122+100))+SUMPRODUCT($DG124:$DG126,AN124:AN126,1/($DG124:$DG126+100))</f>
        <v>0</v>
      </c>
      <c r="AO131" s="185" cm="1">
        <f t="array" ref="AO131">SUMPRODUCT($DG117:$DG122,AO117:AO122,1/($DG117:$DG122+100))+SUMPRODUCT($DG124:$DG126,AO124:AO126,1/($DG124:$DG126+100))</f>
        <v>0</v>
      </c>
      <c r="AP131" s="185" cm="1">
        <f t="array" ref="AP131">SUMPRODUCT($DG117:$DG122,AP117:AP122,1/($DG117:$DG122+100))+SUMPRODUCT($DG124:$DG126,AP124:AP126,1/($DG124:$DG126+100))</f>
        <v>0</v>
      </c>
      <c r="AQ131" s="185" cm="1">
        <f t="array" ref="AQ131">SUMPRODUCT($DG117:$DG122,AQ117:AQ122,1/($DG117:$DG122+100))+SUMPRODUCT($DG124:$DG126,AQ124:AQ126,1/($DG124:$DG126+100))</f>
        <v>0</v>
      </c>
      <c r="AR131" s="185" cm="1">
        <f t="array" ref="AR131">SUMPRODUCT($DG117:$DG122,AR117:AR122,1/($DG117:$DG122+100))+SUMPRODUCT($DG124:$DG126,AR124:AR126,1/($DG124:$DG126+100))</f>
        <v>0</v>
      </c>
      <c r="AS131" s="185" cm="1">
        <f t="array" ref="AS131">SUMPRODUCT($DG117:$DG122,AS117:AS122,1/($DG117:$DG122+100))+SUMPRODUCT($DG124:$DG126,AS124:AS126,1/($DG124:$DG126+100))</f>
        <v>0</v>
      </c>
      <c r="AT131" s="185" cm="1">
        <f t="array" ref="AT131">SUMPRODUCT($DG117:$DG122,AT117:AT122,1/($DG117:$DG122+100))+SUMPRODUCT($DG124:$DG126,AT124:AT126,1/($DG124:$DG126+100))</f>
        <v>0</v>
      </c>
      <c r="AU131" s="185" cm="1">
        <f t="array" ref="AU131">SUMPRODUCT($DG117:$DG122,AU117:AU122,1/($DG117:$DG122+100))+SUMPRODUCT($DG124:$DG126,AU124:AU126,1/($DG124:$DG126+100))</f>
        <v>0</v>
      </c>
      <c r="AV131" s="185" cm="1">
        <f t="array" ref="AV131">SUMPRODUCT($DG117:$DG122,AV117:AV122,1/($DG117:$DG122+100))+SUMPRODUCT($DG124:$DG126,AV124:AV126,1/($DG124:$DG126+100))</f>
        <v>0</v>
      </c>
      <c r="AW131" s="185" cm="1">
        <f t="array" ref="AW131">SUMPRODUCT($DG117:$DG122,AW117:AW122,1/($DG117:$DG122+100))+SUMPRODUCT($DG124:$DG126,AW124:AW126,1/($DG124:$DG126+100))</f>
        <v>0</v>
      </c>
      <c r="AX131" s="185" cm="1">
        <f t="array" ref="AX131">SUMPRODUCT($DG117:$DG122,AX117:AX122,1/($DG117:$DG122+100))+SUMPRODUCT($DG124:$DG126,AX124:AX126,1/($DG124:$DG126+100))</f>
        <v>0</v>
      </c>
      <c r="AY131" s="185" cm="1">
        <f t="array" ref="AY131">SUMPRODUCT($DG117:$DG122,AY117:AY122,1/($DG117:$DG122+100))+SUMPRODUCT($DG124:$DG126,AY124:AY126,1/($DG124:$DG126+100))</f>
        <v>0</v>
      </c>
      <c r="AZ131" s="185" cm="1">
        <f t="array" ref="AZ131">SUMPRODUCT($DG117:$DG122,AZ117:AZ122,1/($DG117:$DG122+100))+SUMPRODUCT($DG124:$DG126,AZ124:AZ126,1/($DG124:$DG126+100))</f>
        <v>0</v>
      </c>
      <c r="BA131" s="185" cm="1">
        <f t="array" ref="BA131">SUMPRODUCT($DG117:$DG122,BA117:BA122,1/($DG117:$DG122+100))+SUMPRODUCT($DG124:$DG126,BA124:BA126,1/($DG124:$DG126+100))</f>
        <v>0</v>
      </c>
      <c r="BB131" s="185" cm="1">
        <f t="array" ref="BB131">SUMPRODUCT($DG117:$DG122,BB117:BB122,1/($DG117:$DG122+100))+SUMPRODUCT($DG124:$DG126,BB124:BB126,1/($DG124:$DG126+100))</f>
        <v>0</v>
      </c>
      <c r="BC131" s="185" cm="1">
        <f t="array" ref="BC131">SUMPRODUCT($DG117:$DG122,BC117:BC122,1/($DG117:$DG122+100))+SUMPRODUCT($DG124:$DG126,BC124:BC126,1/($DG124:$DG126+100))</f>
        <v>0</v>
      </c>
      <c r="BD131" s="185" cm="1">
        <f t="array" ref="BD131">SUMPRODUCT($DG117:$DG122,BD117:BD122,1/($DG117:$DG122+100))+SUMPRODUCT($DG124:$DG126,BD124:BD126,1/($DG124:$DG126+100))</f>
        <v>0</v>
      </c>
      <c r="BE131" s="185" cm="1">
        <f t="array" ref="BE131">SUMPRODUCT($DG117:$DG122,BE117:BE122,1/($DG117:$DG122+100))+SUMPRODUCT($DG124:$DG126,BE124:BE126,1/($DG124:$DG126+100))</f>
        <v>0</v>
      </c>
      <c r="BF131" s="185" cm="1">
        <f t="array" ref="BF131">SUMPRODUCT($DG117:$DG122,BF117:BF122,1/($DG117:$DG122+100))+SUMPRODUCT($DG124:$DG126,BF124:BF126,1/($DG124:$DG126+100))</f>
        <v>0</v>
      </c>
      <c r="BG131" s="185" cm="1">
        <f t="array" ref="BG131">SUMPRODUCT($DG117:$DG122,BG117:BG122,1/($DG117:$DG122+100))+SUMPRODUCT($DG124:$DG126,BG124:BG126,1/($DG124:$DG126+100))</f>
        <v>0</v>
      </c>
      <c r="BH131" s="185" cm="1">
        <f t="array" ref="BH131">SUMPRODUCT($DG117:$DG122,BH117:BH122,1/($DG117:$DG122+100))+SUMPRODUCT($DG124:$DG126,BH124:BH126,1/($DG124:$DG126+100))</f>
        <v>0</v>
      </c>
      <c r="BI131" s="185" cm="1">
        <f t="array" ref="BI131">SUMPRODUCT($DG117:$DG122,BI117:BI122,1/($DG117:$DG122+100))+SUMPRODUCT($DG124:$DG126,BI124:BI126,1/($DG124:$DG126+100))</f>
        <v>0</v>
      </c>
      <c r="BJ131" s="185" cm="1">
        <f t="array" ref="BJ131">SUMPRODUCT($DG117:$DG122,BJ117:BJ122,1/($DG117:$DG122+100))+SUMPRODUCT($DG124:$DG126,BJ124:BJ126,1/($DG124:$DG126+100))</f>
        <v>0</v>
      </c>
      <c r="BK131" s="185" cm="1">
        <f t="array" ref="BK131">SUMPRODUCT($DG117:$DG122,BK117:BK122,1/($DG117:$DG122+100))+SUMPRODUCT($DG124:$DG126,BK124:BK126,1/($DG124:$DG126+100))</f>
        <v>0</v>
      </c>
      <c r="BL131" s="185" cm="1">
        <f t="array" ref="BL131">SUMPRODUCT($DG117:$DG122,BL117:BL122,1/($DG117:$DG122+100))+SUMPRODUCT($DG124:$DG126,BL124:BL126,1/($DG124:$DG126+100))</f>
        <v>0</v>
      </c>
      <c r="BM131" s="185" cm="1">
        <f t="array" ref="BM131">SUMPRODUCT($DG117:$DG122,BM117:BM122,1/($DG117:$DG122+100))+SUMPRODUCT($DG124:$DG126,BM124:BM126,1/($DG124:$DG126+100))</f>
        <v>0</v>
      </c>
      <c r="BN131" s="185" cm="1">
        <f t="array" ref="BN131">SUMPRODUCT($DG117:$DG122,BN117:BN122,1/($DG117:$DG122+100))+SUMPRODUCT($DG124:$DG126,BN124:BN126,1/($DG124:$DG126+100))</f>
        <v>0</v>
      </c>
      <c r="BO131" s="185" cm="1">
        <f t="array" ref="BO131">SUMPRODUCT($DG117:$DG122,BO117:BO122,1/($DG117:$DG122+100))+SUMPRODUCT($DG124:$DG126,BO124:BO126,1/($DG124:$DG126+100))</f>
        <v>0</v>
      </c>
      <c r="BP131" s="185" cm="1">
        <f t="array" ref="BP131">SUMPRODUCT($DG117:$DG122,BP117:BP122,1/($DG117:$DG122+100))+SUMPRODUCT($DG124:$DG126,BP124:BP126,1/($DG124:$DG126+100))</f>
        <v>0</v>
      </c>
      <c r="BQ131" s="185" cm="1">
        <f t="array" ref="BQ131">SUMPRODUCT($DG117:$DG122,BQ117:BQ122,1/($DG117:$DG122+100))+SUMPRODUCT($DG124:$DG126,BQ124:BQ126,1/($DG124:$DG126+100))</f>
        <v>0</v>
      </c>
      <c r="BR131" s="185" cm="1">
        <f t="array" ref="BR131">SUMPRODUCT($DG117:$DG122,BR117:BR122,1/($DG117:$DG122+100))+SUMPRODUCT($DG124:$DG126,BR124:BR126,1/($DG124:$DG126+100))</f>
        <v>0</v>
      </c>
      <c r="BS131" s="185" cm="1">
        <f t="array" ref="BS131">SUMPRODUCT($DG117:$DG122,BS117:BS122,1/($DG117:$DG122+100))+SUMPRODUCT($DG124:$DG126,BS124:BS126,1/($DG124:$DG126+100))</f>
        <v>0</v>
      </c>
      <c r="BT131" s="185" cm="1">
        <f t="array" ref="BT131">SUMPRODUCT($DG117:$DG122,BT117:BT122,1/($DG117:$DG122+100))+SUMPRODUCT($DG124:$DG126,BT124:BT126,1/($DG124:$DG126+100))</f>
        <v>0</v>
      </c>
      <c r="BU131" s="185" cm="1">
        <f t="array" ref="BU131">SUMPRODUCT($DG117:$DG122,BU117:BU122,1/($DG117:$DG122+100))+SUMPRODUCT($DG124:$DG126,BU124:BU126,1/($DG124:$DG126+100))</f>
        <v>0</v>
      </c>
      <c r="BV131" s="185" cm="1">
        <f t="array" ref="BV131">SUMPRODUCT($DG117:$DG122,BV117:BV122,1/($DG117:$DG122+100))+SUMPRODUCT($DG124:$DG126,BV124:BV126,1/($DG124:$DG126+100))</f>
        <v>0</v>
      </c>
      <c r="BW131" s="185" cm="1">
        <f t="array" ref="BW131">SUMPRODUCT($DG117:$DG122,BW117:BW122,1/($DG117:$DG122+100))+SUMPRODUCT($DG124:$DG126,BW124:BW126,1/($DG124:$DG126+100))</f>
        <v>0</v>
      </c>
      <c r="BX131" s="185" cm="1">
        <f t="array" ref="BX131">SUMPRODUCT($DG117:$DG122,BX117:BX122,1/($DG117:$DG122+100))+SUMPRODUCT($DG124:$DG126,BX124:BX126,1/($DG124:$DG126+100))</f>
        <v>0</v>
      </c>
      <c r="BY131" s="185" cm="1">
        <f t="array" ref="BY131">SUMPRODUCT($DG117:$DG122,BY117:BY122,1/($DG117:$DG122+100))+SUMPRODUCT($DG124:$DG126,BY124:BY126,1/($DG124:$DG126+100))</f>
        <v>0</v>
      </c>
      <c r="BZ131" s="185" cm="1">
        <f t="array" ref="BZ131">SUMPRODUCT($DG117:$DG122,BZ117:BZ122,1/($DG117:$DG122+100))+SUMPRODUCT($DG124:$DG126,BZ124:BZ126,1/($DG124:$DG126+100))</f>
        <v>0</v>
      </c>
      <c r="CA131" s="185" cm="1">
        <f t="array" ref="CA131">SUMPRODUCT($DG117:$DG122,CA117:CA122,1/($DG117:$DG122+100))+SUMPRODUCT($DG124:$DG126,CA124:CA126,1/($DG124:$DG126+100))</f>
        <v>0</v>
      </c>
      <c r="CB131" s="185" cm="1">
        <f t="array" ref="CB131">SUMPRODUCT($DG117:$DG122,CB117:CB122,1/($DG117:$DG122+100))+SUMPRODUCT($DG124:$DG126,CB124:CB126,1/($DG124:$DG126+100))</f>
        <v>0</v>
      </c>
      <c r="CC131" s="185" cm="1">
        <f t="array" ref="CC131">SUMPRODUCT($DG117:$DG122,CC117:CC122,1/($DG117:$DG122+100))+SUMPRODUCT($DG124:$DG126,CC124:CC126,1/($DG124:$DG126+100))</f>
        <v>0</v>
      </c>
      <c r="CD131" s="185" cm="1">
        <f t="array" ref="CD131">SUMPRODUCT($DG117:$DG122,CD117:CD122,1/($DG117:$DG122+100))+SUMPRODUCT($DG124:$DG126,CD124:CD126,1/($DG124:$DG126+100))</f>
        <v>0</v>
      </c>
      <c r="CE131" s="185" cm="1">
        <f t="array" ref="CE131">SUMPRODUCT($DG117:$DG122,CE117:CE122,1/($DG117:$DG122+100))+SUMPRODUCT($DG124:$DG126,CE124:CE126,1/($DG124:$DG126+100))</f>
        <v>0</v>
      </c>
      <c r="CF131" s="185" cm="1">
        <f t="array" ref="CF131">SUMPRODUCT($DG117:$DG122,CF117:CF122,1/($DG117:$DG122+100))+SUMPRODUCT($DG124:$DG126,CF124:CF126,1/($DG124:$DG126+100))</f>
        <v>0</v>
      </c>
      <c r="CG131" s="185" cm="1">
        <f t="array" ref="CG131">SUMPRODUCT($DG117:$DG122,CG117:CG122,1/($DG117:$DG122+100))+SUMPRODUCT($DG124:$DG126,CG124:CG126,1/($DG124:$DG126+100))</f>
        <v>0</v>
      </c>
      <c r="CH131" s="185" cm="1">
        <f t="array" ref="CH131">SUMPRODUCT($DG117:$DG122,CH117:CH122,1/($DG117:$DG122+100))+SUMPRODUCT($DG124:$DG126,CH124:CH126,1/($DG124:$DG126+100))</f>
        <v>0</v>
      </c>
      <c r="CI131" s="185" cm="1">
        <f t="array" ref="CI131">SUMPRODUCT($DG117:$DG122,CI117:CI122,1/($DG117:$DG122+100))+SUMPRODUCT($DG124:$DG126,CI124:CI126,1/($DG124:$DG126+100))</f>
        <v>0</v>
      </c>
      <c r="CJ131" s="185" cm="1">
        <f t="array" ref="CJ131">SUMPRODUCT($DG117:$DG122,CJ117:CJ122,1/($DG117:$DG122+100))+SUMPRODUCT($DG124:$DG126,CJ124:CJ126,1/($DG124:$DG126+100))</f>
        <v>0</v>
      </c>
      <c r="CK131" s="185" cm="1">
        <f t="array" ref="CK131">SUMPRODUCT($DG117:$DG122,CK117:CK122,1/($DG117:$DG122+100))+SUMPRODUCT($DG124:$DG126,CK124:CK126,1/($DG124:$DG126+100))</f>
        <v>0</v>
      </c>
      <c r="CL131" s="185" cm="1">
        <f t="array" ref="CL131">SUMPRODUCT($DG117:$DG122,CL117:CL122,1/($DG117:$DG122+100))+SUMPRODUCT($DG124:$DG126,CL124:CL126,1/($DG124:$DG126+100))</f>
        <v>0</v>
      </c>
      <c r="CM131" s="185" cm="1">
        <f t="array" ref="CM131">SUMPRODUCT($DG117:$DG122,CM117:CM122,1/($DG117:$DG122+100))+SUMPRODUCT($DG124:$DG126,CM124:CM126,1/($DG124:$DG126+100))</f>
        <v>0</v>
      </c>
      <c r="CN131" s="185" cm="1">
        <f t="array" ref="CN131">SUMPRODUCT($DG117:$DG122,CN117:CN122,1/($DG117:$DG122+100))+SUMPRODUCT($DG124:$DG126,CN124:CN126,1/($DG124:$DG126+100))</f>
        <v>0</v>
      </c>
      <c r="CO131" s="185" cm="1">
        <f t="array" ref="CO131">SUMPRODUCT($DG117:$DG122,CO117:CO122,1/($DG117:$DG122+100))+SUMPRODUCT($DG124:$DG126,CO124:CO126,1/($DG124:$DG126+100))</f>
        <v>0</v>
      </c>
      <c r="CP131" s="185" cm="1">
        <f t="array" ref="CP131">SUMPRODUCT($DG117:$DG122,CP117:CP122,1/($DG117:$DG122+100))+SUMPRODUCT($DG124:$DG126,CP124:CP126,1/($DG124:$DG126+100))</f>
        <v>0</v>
      </c>
      <c r="CQ131" s="185" cm="1">
        <f t="array" ref="CQ131">SUMPRODUCT($DG117:$DG122,CQ117:CQ122,1/($DG117:$DG122+100))+SUMPRODUCT($DG124:$DG126,CQ124:CQ126,1/($DG124:$DG126+100))</f>
        <v>0</v>
      </c>
      <c r="CR131" s="185" cm="1">
        <f t="array" ref="CR131">SUMPRODUCT($DG117:$DG122,CR117:CR122,1/($DG117:$DG122+100))+SUMPRODUCT($DG124:$DG126,CR124:CR126,1/($DG124:$DG126+100))</f>
        <v>0</v>
      </c>
      <c r="CS131" s="185" cm="1">
        <f t="array" ref="CS131">SUMPRODUCT($DG117:$DG122,CS117:CS122,1/($DG117:$DG122+100))+SUMPRODUCT($DG124:$DG126,CS124:CS126,1/($DG124:$DG126+100))</f>
        <v>0</v>
      </c>
      <c r="CT131" s="185" cm="1">
        <f t="array" ref="CT131">SUMPRODUCT($DG117:$DG122,CT117:CT122,1/($DG117:$DG122+100))+SUMPRODUCT($DG124:$DG126,CT124:CT126,1/($DG124:$DG126+100))</f>
        <v>0</v>
      </c>
      <c r="CU131" s="185" cm="1">
        <f t="array" ref="CU131">SUMPRODUCT($DG117:$DG122,CU117:CU122,1/($DG117:$DG122+100))+SUMPRODUCT($DG124:$DG126,CU124:CU126,1/($DG124:$DG126+100))</f>
        <v>0</v>
      </c>
      <c r="CV131" s="185" cm="1">
        <f t="array" ref="CV131">SUMPRODUCT($DG117:$DG122,CV117:CV122,1/($DG117:$DG122+100))+SUMPRODUCT($DG124:$DG126,CV124:CV126,1/($DG124:$DG126+100))</f>
        <v>0</v>
      </c>
      <c r="CW131" s="185" cm="1">
        <f t="array" ref="CW131">SUMPRODUCT($DG117:$DG122,CW117:CW122,1/($DG117:$DG122+100))+SUMPRODUCT($DG124:$DG126,CW124:CW126,1/($DG124:$DG126+100))</f>
        <v>0</v>
      </c>
      <c r="CX131" s="185" cm="1">
        <f t="array" ref="CX131">SUMPRODUCT($DG117:$DG122,CX117:CX122,1/($DG117:$DG122+100))+SUMPRODUCT($DG124:$DG126,CX124:CX126,1/($DG124:$DG126+100))</f>
        <v>0</v>
      </c>
      <c r="CY131" s="185" cm="1">
        <f t="array" ref="CY131">SUMPRODUCT($DG117:$DG122,CY117:CY122,1/($DG117:$DG122+100))+SUMPRODUCT($DG124:$DG126,CY124:CY126,1/($DG124:$DG126+100))</f>
        <v>0</v>
      </c>
      <c r="CZ131" s="185" cm="1">
        <f t="array" ref="CZ131">SUMPRODUCT($DG117:$DG122,CZ117:CZ122,1/($DG117:$DG122+100))+SUMPRODUCT($DG124:$DG126,CZ124:CZ126,1/($DG124:$DG126+100))</f>
        <v>0</v>
      </c>
      <c r="DA131" s="185" cm="1">
        <f t="array" ref="DA131">SUMPRODUCT($DG117:$DG122,DA117:DA122,1/($DG117:$DG122+100))+SUMPRODUCT($DG124:$DG126,DA124:DA126,1/($DG124:$DG126+100))</f>
        <v>0</v>
      </c>
      <c r="DB131" s="185" cm="1">
        <f t="array" ref="DB131">SUMPRODUCT($DG117:$DG122,DB117:DB122,1/($DG117:$DG122+100))+SUMPRODUCT($DG124:$DG126,DB124:DB126,1/($DG124:$DG126+100))</f>
        <v>0</v>
      </c>
      <c r="DC131" s="185" cm="1">
        <f t="array" ref="DC131">SUMPRODUCT($DG117:$DG122,DC117:DC122,1/($DG117:$DG122+100))+SUMPRODUCT($DG124:$DG126,DC124:DC126,1/($DG124:$DG126+100))</f>
        <v>0</v>
      </c>
      <c r="DE131" s="24">
        <f>COUNTBLANK(H131:DC131)</f>
        <v>0</v>
      </c>
      <c r="DF131" s="24">
        <f t="shared" si="39"/>
        <v>0</v>
      </c>
    </row>
    <row r="132" spans="1:110" ht="60" customHeight="1">
      <c r="A132" s="68"/>
      <c r="B132" s="160" t="s">
        <v>203</v>
      </c>
      <c r="C132" s="547" t="str">
        <f>CONCATENATE("SIEKIAMAS REZULTATAS: ",IF(Result=0,"",Result),", matavimo vienetas: ",IF(Result_mat=0,"",Result_mat))</f>
        <v>SIEKIAMAS REZULTATAS: Elektros energijos, pagamintos iš AEI dalis, palyginti su bendruoju elektros energijos suvartojimu, sudaro 50% 2050 m. , matavimo vienetas: %</v>
      </c>
      <c r="D132" s="175"/>
      <c r="E132" s="160"/>
      <c r="F132" s="171">
        <f>H132+NPV(FD,I132:INDEX(I132:DC132,PAL))</f>
        <v>0</v>
      </c>
      <c r="G132" s="171">
        <f>SUMIF($H$5:$DC$5,"&lt;="&amp;PAL,$H132:$DC132)</f>
        <v>0</v>
      </c>
      <c r="H132" s="177">
        <v>0</v>
      </c>
      <c r="I132" s="177">
        <v>0</v>
      </c>
      <c r="J132" s="177">
        <v>0</v>
      </c>
      <c r="K132" s="177">
        <v>0</v>
      </c>
      <c r="L132" s="177">
        <v>0</v>
      </c>
      <c r="M132" s="177">
        <v>0</v>
      </c>
      <c r="N132" s="177">
        <v>0</v>
      </c>
      <c r="O132" s="177">
        <v>0</v>
      </c>
      <c r="P132" s="177">
        <v>0</v>
      </c>
      <c r="Q132" s="177">
        <v>0</v>
      </c>
      <c r="R132" s="177">
        <v>0</v>
      </c>
      <c r="S132" s="177">
        <v>0</v>
      </c>
      <c r="T132" s="177">
        <v>0</v>
      </c>
      <c r="U132" s="177">
        <v>0</v>
      </c>
      <c r="V132" s="177">
        <v>0</v>
      </c>
      <c r="W132" s="177">
        <v>0</v>
      </c>
      <c r="X132" s="177">
        <v>0</v>
      </c>
      <c r="Y132" s="177">
        <v>0</v>
      </c>
      <c r="Z132" s="177">
        <v>0</v>
      </c>
      <c r="AA132" s="177">
        <v>0</v>
      </c>
      <c r="AB132" s="177">
        <v>0</v>
      </c>
      <c r="AC132" s="177">
        <v>0</v>
      </c>
      <c r="AD132" s="177">
        <v>0</v>
      </c>
      <c r="AE132" s="177">
        <v>0</v>
      </c>
      <c r="AF132" s="177">
        <v>0</v>
      </c>
      <c r="AG132" s="177">
        <v>0</v>
      </c>
      <c r="AH132" s="177">
        <v>0</v>
      </c>
      <c r="AI132" s="177">
        <v>0</v>
      </c>
      <c r="AJ132" s="177">
        <v>0</v>
      </c>
      <c r="AK132" s="177">
        <v>0</v>
      </c>
      <c r="AL132" s="177">
        <v>0</v>
      </c>
      <c r="AM132" s="177">
        <v>0</v>
      </c>
      <c r="AN132" s="177">
        <v>0</v>
      </c>
      <c r="AO132" s="177">
        <v>0</v>
      </c>
      <c r="AP132" s="177">
        <v>0</v>
      </c>
      <c r="AQ132" s="177">
        <v>0</v>
      </c>
      <c r="AR132" s="177">
        <v>0</v>
      </c>
      <c r="AS132" s="177">
        <v>0</v>
      </c>
      <c r="AT132" s="177">
        <v>0</v>
      </c>
      <c r="AU132" s="177">
        <v>0</v>
      </c>
      <c r="AV132" s="177">
        <v>0</v>
      </c>
      <c r="AW132" s="177">
        <v>0</v>
      </c>
      <c r="AX132" s="177">
        <v>0</v>
      </c>
      <c r="AY132" s="177">
        <v>0</v>
      </c>
      <c r="AZ132" s="177">
        <v>0</v>
      </c>
      <c r="BA132" s="177">
        <v>0</v>
      </c>
      <c r="BB132" s="177">
        <v>0</v>
      </c>
      <c r="BC132" s="177">
        <v>0</v>
      </c>
      <c r="BD132" s="177">
        <v>0</v>
      </c>
      <c r="BE132" s="177">
        <v>0</v>
      </c>
      <c r="BF132" s="177">
        <v>0</v>
      </c>
      <c r="BG132" s="177">
        <v>0</v>
      </c>
      <c r="BH132" s="177">
        <v>0</v>
      </c>
      <c r="BI132" s="177">
        <v>0</v>
      </c>
      <c r="BJ132" s="177">
        <v>0</v>
      </c>
      <c r="BK132" s="177">
        <v>0</v>
      </c>
      <c r="BL132" s="177">
        <v>0</v>
      </c>
      <c r="BM132" s="177">
        <v>0</v>
      </c>
      <c r="BN132" s="177">
        <v>0</v>
      </c>
      <c r="BO132" s="177">
        <v>0</v>
      </c>
      <c r="BP132" s="177">
        <v>0</v>
      </c>
      <c r="BQ132" s="177">
        <v>0</v>
      </c>
      <c r="BR132" s="177">
        <v>0</v>
      </c>
      <c r="BS132" s="177">
        <v>0</v>
      </c>
      <c r="BT132" s="177">
        <v>0</v>
      </c>
      <c r="BU132" s="177">
        <v>0</v>
      </c>
      <c r="BV132" s="177">
        <v>0</v>
      </c>
      <c r="BW132" s="177">
        <v>0</v>
      </c>
      <c r="BX132" s="177">
        <v>0</v>
      </c>
      <c r="BY132" s="177">
        <v>0</v>
      </c>
      <c r="BZ132" s="177">
        <v>0</v>
      </c>
      <c r="CA132" s="177">
        <v>0</v>
      </c>
      <c r="CB132" s="177">
        <v>0</v>
      </c>
      <c r="CC132" s="177">
        <v>0</v>
      </c>
      <c r="CD132" s="177">
        <v>0</v>
      </c>
      <c r="CE132" s="177">
        <v>0</v>
      </c>
      <c r="CF132" s="177">
        <v>0</v>
      </c>
      <c r="CG132" s="177">
        <v>0</v>
      </c>
      <c r="CH132" s="177">
        <v>0</v>
      </c>
      <c r="CI132" s="177">
        <v>0</v>
      </c>
      <c r="CJ132" s="177">
        <v>0</v>
      </c>
      <c r="CK132" s="177">
        <v>0</v>
      </c>
      <c r="CL132" s="177">
        <v>0</v>
      </c>
      <c r="CM132" s="177">
        <v>0</v>
      </c>
      <c r="CN132" s="177">
        <v>0</v>
      </c>
      <c r="CO132" s="177">
        <v>0</v>
      </c>
      <c r="CP132" s="177">
        <v>0</v>
      </c>
      <c r="CQ132" s="177">
        <v>0</v>
      </c>
      <c r="CR132" s="177">
        <v>0</v>
      </c>
      <c r="CS132" s="177">
        <v>0</v>
      </c>
      <c r="CT132" s="177">
        <v>0</v>
      </c>
      <c r="CU132" s="177">
        <v>0</v>
      </c>
      <c r="CV132" s="177">
        <v>0</v>
      </c>
      <c r="CW132" s="177">
        <v>0</v>
      </c>
      <c r="CX132" s="177">
        <v>0</v>
      </c>
      <c r="CY132" s="177">
        <v>0</v>
      </c>
      <c r="CZ132" s="177">
        <v>0</v>
      </c>
      <c r="DA132" s="177">
        <v>0</v>
      </c>
      <c r="DB132" s="177">
        <v>0</v>
      </c>
      <c r="DC132" s="177">
        <v>0</v>
      </c>
      <c r="DE132" s="24">
        <f t="shared" si="53"/>
        <v>0</v>
      </c>
      <c r="DF132" s="24">
        <f t="shared" si="39"/>
        <v>0</v>
      </c>
    </row>
    <row r="133" spans="1:110" ht="14.4">
      <c r="A133" s="68"/>
      <c r="B133" s="160" t="s">
        <v>204</v>
      </c>
      <c r="C133" s="540" t="s">
        <v>205</v>
      </c>
      <c r="D133" s="175"/>
      <c r="E133" s="160"/>
      <c r="F133" s="173">
        <f>SUM(F134-F142)</f>
        <v>0</v>
      </c>
      <c r="G133" s="171">
        <f>SUMIF($H$5:$DC$5,"&lt;="&amp;PAL,$H133:$DC133)</f>
        <v>0</v>
      </c>
      <c r="H133" s="173">
        <f>SUM(H134-H142)</f>
        <v>0</v>
      </c>
      <c r="I133" s="173">
        <f t="shared" ref="I133:BT133" si="69">SUM(I134-I142)</f>
        <v>0</v>
      </c>
      <c r="J133" s="173">
        <f t="shared" si="69"/>
        <v>0</v>
      </c>
      <c r="K133" s="173">
        <f t="shared" si="69"/>
        <v>0</v>
      </c>
      <c r="L133" s="173">
        <f t="shared" si="69"/>
        <v>0</v>
      </c>
      <c r="M133" s="173">
        <f t="shared" si="69"/>
        <v>0</v>
      </c>
      <c r="N133" s="173">
        <f t="shared" si="69"/>
        <v>0</v>
      </c>
      <c r="O133" s="173">
        <f t="shared" si="69"/>
        <v>0</v>
      </c>
      <c r="P133" s="173">
        <f t="shared" si="69"/>
        <v>0</v>
      </c>
      <c r="Q133" s="173">
        <f t="shared" si="69"/>
        <v>0</v>
      </c>
      <c r="R133" s="173">
        <f t="shared" si="69"/>
        <v>0</v>
      </c>
      <c r="S133" s="173">
        <f t="shared" si="69"/>
        <v>0</v>
      </c>
      <c r="T133" s="173">
        <f t="shared" si="69"/>
        <v>0</v>
      </c>
      <c r="U133" s="173">
        <f t="shared" si="69"/>
        <v>0</v>
      </c>
      <c r="V133" s="173">
        <f t="shared" si="69"/>
        <v>0</v>
      </c>
      <c r="W133" s="173">
        <f t="shared" si="69"/>
        <v>0</v>
      </c>
      <c r="X133" s="173">
        <f t="shared" si="69"/>
        <v>0</v>
      </c>
      <c r="Y133" s="173">
        <f t="shared" si="69"/>
        <v>0</v>
      </c>
      <c r="Z133" s="173">
        <f t="shared" si="69"/>
        <v>0</v>
      </c>
      <c r="AA133" s="173">
        <f t="shared" si="69"/>
        <v>0</v>
      </c>
      <c r="AB133" s="173">
        <f t="shared" si="69"/>
        <v>0</v>
      </c>
      <c r="AC133" s="173">
        <f t="shared" si="69"/>
        <v>0</v>
      </c>
      <c r="AD133" s="173">
        <f t="shared" si="69"/>
        <v>0</v>
      </c>
      <c r="AE133" s="173">
        <f t="shared" si="69"/>
        <v>0</v>
      </c>
      <c r="AF133" s="173">
        <f t="shared" si="69"/>
        <v>0</v>
      </c>
      <c r="AG133" s="173">
        <f t="shared" si="69"/>
        <v>0</v>
      </c>
      <c r="AH133" s="173">
        <f t="shared" si="69"/>
        <v>0</v>
      </c>
      <c r="AI133" s="173">
        <f t="shared" si="69"/>
        <v>0</v>
      </c>
      <c r="AJ133" s="173">
        <f t="shared" si="69"/>
        <v>0</v>
      </c>
      <c r="AK133" s="173">
        <f t="shared" si="69"/>
        <v>0</v>
      </c>
      <c r="AL133" s="173">
        <f t="shared" si="69"/>
        <v>0</v>
      </c>
      <c r="AM133" s="173">
        <f t="shared" si="69"/>
        <v>0</v>
      </c>
      <c r="AN133" s="173">
        <f t="shared" si="69"/>
        <v>0</v>
      </c>
      <c r="AO133" s="173">
        <f t="shared" si="69"/>
        <v>0</v>
      </c>
      <c r="AP133" s="173">
        <f t="shared" si="69"/>
        <v>0</v>
      </c>
      <c r="AQ133" s="173">
        <f t="shared" si="69"/>
        <v>0</v>
      </c>
      <c r="AR133" s="173">
        <f t="shared" si="69"/>
        <v>0</v>
      </c>
      <c r="AS133" s="173">
        <f t="shared" si="69"/>
        <v>0</v>
      </c>
      <c r="AT133" s="173">
        <f t="shared" si="69"/>
        <v>0</v>
      </c>
      <c r="AU133" s="173">
        <f t="shared" si="69"/>
        <v>0</v>
      </c>
      <c r="AV133" s="173">
        <f t="shared" si="69"/>
        <v>0</v>
      </c>
      <c r="AW133" s="173">
        <f t="shared" si="69"/>
        <v>0</v>
      </c>
      <c r="AX133" s="173">
        <f t="shared" si="69"/>
        <v>0</v>
      </c>
      <c r="AY133" s="173">
        <f t="shared" si="69"/>
        <v>0</v>
      </c>
      <c r="AZ133" s="173">
        <f t="shared" si="69"/>
        <v>0</v>
      </c>
      <c r="BA133" s="173">
        <f t="shared" si="69"/>
        <v>0</v>
      </c>
      <c r="BB133" s="173">
        <f t="shared" si="69"/>
        <v>0</v>
      </c>
      <c r="BC133" s="173">
        <f t="shared" si="69"/>
        <v>0</v>
      </c>
      <c r="BD133" s="173">
        <f t="shared" si="69"/>
        <v>0</v>
      </c>
      <c r="BE133" s="173">
        <f t="shared" si="69"/>
        <v>0</v>
      </c>
      <c r="BF133" s="173">
        <f t="shared" si="69"/>
        <v>0</v>
      </c>
      <c r="BG133" s="173">
        <f t="shared" si="69"/>
        <v>0</v>
      </c>
      <c r="BH133" s="173">
        <f t="shared" si="69"/>
        <v>0</v>
      </c>
      <c r="BI133" s="173">
        <f t="shared" si="69"/>
        <v>0</v>
      </c>
      <c r="BJ133" s="173">
        <f t="shared" si="69"/>
        <v>0</v>
      </c>
      <c r="BK133" s="173">
        <f t="shared" si="69"/>
        <v>0</v>
      </c>
      <c r="BL133" s="173">
        <f t="shared" si="69"/>
        <v>0</v>
      </c>
      <c r="BM133" s="173">
        <f t="shared" si="69"/>
        <v>0</v>
      </c>
      <c r="BN133" s="173">
        <f t="shared" si="69"/>
        <v>0</v>
      </c>
      <c r="BO133" s="173">
        <f t="shared" si="69"/>
        <v>0</v>
      </c>
      <c r="BP133" s="173">
        <f t="shared" si="69"/>
        <v>0</v>
      </c>
      <c r="BQ133" s="173">
        <f t="shared" si="69"/>
        <v>0</v>
      </c>
      <c r="BR133" s="173">
        <f t="shared" si="69"/>
        <v>0</v>
      </c>
      <c r="BS133" s="173">
        <f t="shared" si="69"/>
        <v>0</v>
      </c>
      <c r="BT133" s="173">
        <f t="shared" si="69"/>
        <v>0</v>
      </c>
      <c r="BU133" s="173">
        <f t="shared" ref="BU133:DC133" si="70">SUM(BU134-BU142)</f>
        <v>0</v>
      </c>
      <c r="BV133" s="173">
        <f t="shared" si="70"/>
        <v>0</v>
      </c>
      <c r="BW133" s="173">
        <f t="shared" si="70"/>
        <v>0</v>
      </c>
      <c r="BX133" s="173">
        <f t="shared" si="70"/>
        <v>0</v>
      </c>
      <c r="BY133" s="173">
        <f t="shared" si="70"/>
        <v>0</v>
      </c>
      <c r="BZ133" s="173">
        <f t="shared" si="70"/>
        <v>0</v>
      </c>
      <c r="CA133" s="173">
        <f t="shared" si="70"/>
        <v>0</v>
      </c>
      <c r="CB133" s="173">
        <f t="shared" si="70"/>
        <v>0</v>
      </c>
      <c r="CC133" s="173">
        <f t="shared" si="70"/>
        <v>0</v>
      </c>
      <c r="CD133" s="173">
        <f t="shared" si="70"/>
        <v>0</v>
      </c>
      <c r="CE133" s="173">
        <f t="shared" si="70"/>
        <v>0</v>
      </c>
      <c r="CF133" s="173">
        <f t="shared" si="70"/>
        <v>0</v>
      </c>
      <c r="CG133" s="173">
        <f t="shared" si="70"/>
        <v>0</v>
      </c>
      <c r="CH133" s="173">
        <f t="shared" si="70"/>
        <v>0</v>
      </c>
      <c r="CI133" s="173">
        <f t="shared" si="70"/>
        <v>0</v>
      </c>
      <c r="CJ133" s="173">
        <f t="shared" si="70"/>
        <v>0</v>
      </c>
      <c r="CK133" s="173">
        <f t="shared" si="70"/>
        <v>0</v>
      </c>
      <c r="CL133" s="173">
        <f t="shared" si="70"/>
        <v>0</v>
      </c>
      <c r="CM133" s="173">
        <f t="shared" si="70"/>
        <v>0</v>
      </c>
      <c r="CN133" s="173">
        <f t="shared" si="70"/>
        <v>0</v>
      </c>
      <c r="CO133" s="173">
        <f t="shared" si="70"/>
        <v>0</v>
      </c>
      <c r="CP133" s="173">
        <f t="shared" si="70"/>
        <v>0</v>
      </c>
      <c r="CQ133" s="173">
        <f t="shared" si="70"/>
        <v>0</v>
      </c>
      <c r="CR133" s="173">
        <f t="shared" si="70"/>
        <v>0</v>
      </c>
      <c r="CS133" s="173">
        <f t="shared" si="70"/>
        <v>0</v>
      </c>
      <c r="CT133" s="173">
        <f t="shared" si="70"/>
        <v>0</v>
      </c>
      <c r="CU133" s="173">
        <f t="shared" si="70"/>
        <v>0</v>
      </c>
      <c r="CV133" s="173">
        <f t="shared" si="70"/>
        <v>0</v>
      </c>
      <c r="CW133" s="173">
        <f t="shared" si="70"/>
        <v>0</v>
      </c>
      <c r="CX133" s="173">
        <f t="shared" si="70"/>
        <v>0</v>
      </c>
      <c r="CY133" s="173">
        <f t="shared" si="70"/>
        <v>0</v>
      </c>
      <c r="CZ133" s="173">
        <f t="shared" si="70"/>
        <v>0</v>
      </c>
      <c r="DA133" s="173">
        <f t="shared" si="70"/>
        <v>0</v>
      </c>
      <c r="DB133" s="173">
        <f t="shared" si="70"/>
        <v>0</v>
      </c>
      <c r="DC133" s="173">
        <f t="shared" si="70"/>
        <v>0</v>
      </c>
      <c r="DE133" s="24"/>
      <c r="DF133" s="24">
        <f t="shared" si="39"/>
        <v>0</v>
      </c>
    </row>
    <row r="134" spans="1:110" ht="14.4">
      <c r="A134" s="68"/>
      <c r="B134" s="160" t="s">
        <v>206</v>
      </c>
      <c r="C134" s="546" t="s">
        <v>207</v>
      </c>
      <c r="D134" s="175"/>
      <c r="E134" s="160"/>
      <c r="F134" s="173">
        <f>SUM(F135:F141)</f>
        <v>0</v>
      </c>
      <c r="G134" s="171">
        <f>SUMIF($H$5:$DC$5,"&lt;="&amp;PAL,$H134:$DC134)</f>
        <v>0</v>
      </c>
      <c r="H134" s="173">
        <f>SUM(H135:H141)</f>
        <v>0</v>
      </c>
      <c r="I134" s="173">
        <f t="shared" ref="I134:BT134" si="71">SUM(I135:I141)</f>
        <v>0</v>
      </c>
      <c r="J134" s="173">
        <f t="shared" si="71"/>
        <v>0</v>
      </c>
      <c r="K134" s="173">
        <f t="shared" si="71"/>
        <v>0</v>
      </c>
      <c r="L134" s="173">
        <f t="shared" si="71"/>
        <v>0</v>
      </c>
      <c r="M134" s="173">
        <f t="shared" si="71"/>
        <v>0</v>
      </c>
      <c r="N134" s="173">
        <f t="shared" si="71"/>
        <v>0</v>
      </c>
      <c r="O134" s="173">
        <f t="shared" si="71"/>
        <v>0</v>
      </c>
      <c r="P134" s="173">
        <f t="shared" si="71"/>
        <v>0</v>
      </c>
      <c r="Q134" s="173">
        <f t="shared" si="71"/>
        <v>0</v>
      </c>
      <c r="R134" s="173">
        <f t="shared" si="71"/>
        <v>0</v>
      </c>
      <c r="S134" s="173">
        <f t="shared" si="71"/>
        <v>0</v>
      </c>
      <c r="T134" s="173">
        <f t="shared" si="71"/>
        <v>0</v>
      </c>
      <c r="U134" s="173">
        <f t="shared" si="71"/>
        <v>0</v>
      </c>
      <c r="V134" s="173">
        <f t="shared" si="71"/>
        <v>0</v>
      </c>
      <c r="W134" s="173">
        <f t="shared" si="71"/>
        <v>0</v>
      </c>
      <c r="X134" s="173">
        <f t="shared" si="71"/>
        <v>0</v>
      </c>
      <c r="Y134" s="173">
        <f t="shared" si="71"/>
        <v>0</v>
      </c>
      <c r="Z134" s="173">
        <f t="shared" si="71"/>
        <v>0</v>
      </c>
      <c r="AA134" s="173">
        <f t="shared" si="71"/>
        <v>0</v>
      </c>
      <c r="AB134" s="173">
        <f t="shared" si="71"/>
        <v>0</v>
      </c>
      <c r="AC134" s="173">
        <f t="shared" si="71"/>
        <v>0</v>
      </c>
      <c r="AD134" s="173">
        <f t="shared" si="71"/>
        <v>0</v>
      </c>
      <c r="AE134" s="173">
        <f t="shared" si="71"/>
        <v>0</v>
      </c>
      <c r="AF134" s="173">
        <f t="shared" si="71"/>
        <v>0</v>
      </c>
      <c r="AG134" s="173">
        <f t="shared" si="71"/>
        <v>0</v>
      </c>
      <c r="AH134" s="173">
        <f t="shared" si="71"/>
        <v>0</v>
      </c>
      <c r="AI134" s="173">
        <f t="shared" si="71"/>
        <v>0</v>
      </c>
      <c r="AJ134" s="173">
        <f t="shared" si="71"/>
        <v>0</v>
      </c>
      <c r="AK134" s="173">
        <f t="shared" si="71"/>
        <v>0</v>
      </c>
      <c r="AL134" s="173">
        <f t="shared" si="71"/>
        <v>0</v>
      </c>
      <c r="AM134" s="173">
        <f t="shared" si="71"/>
        <v>0</v>
      </c>
      <c r="AN134" s="173">
        <f t="shared" si="71"/>
        <v>0</v>
      </c>
      <c r="AO134" s="173">
        <f t="shared" si="71"/>
        <v>0</v>
      </c>
      <c r="AP134" s="173">
        <f t="shared" si="71"/>
        <v>0</v>
      </c>
      <c r="AQ134" s="173">
        <f t="shared" si="71"/>
        <v>0</v>
      </c>
      <c r="AR134" s="173">
        <f t="shared" si="71"/>
        <v>0</v>
      </c>
      <c r="AS134" s="173">
        <f t="shared" si="71"/>
        <v>0</v>
      </c>
      <c r="AT134" s="173">
        <f t="shared" si="71"/>
        <v>0</v>
      </c>
      <c r="AU134" s="173">
        <f t="shared" si="71"/>
        <v>0</v>
      </c>
      <c r="AV134" s="173">
        <f t="shared" si="71"/>
        <v>0</v>
      </c>
      <c r="AW134" s="173">
        <f t="shared" si="71"/>
        <v>0</v>
      </c>
      <c r="AX134" s="173">
        <f t="shared" si="71"/>
        <v>0</v>
      </c>
      <c r="AY134" s="173">
        <f t="shared" si="71"/>
        <v>0</v>
      </c>
      <c r="AZ134" s="173">
        <f t="shared" si="71"/>
        <v>0</v>
      </c>
      <c r="BA134" s="173">
        <f t="shared" si="71"/>
        <v>0</v>
      </c>
      <c r="BB134" s="173">
        <f t="shared" si="71"/>
        <v>0</v>
      </c>
      <c r="BC134" s="173">
        <f t="shared" si="71"/>
        <v>0</v>
      </c>
      <c r="BD134" s="173">
        <f t="shared" si="71"/>
        <v>0</v>
      </c>
      <c r="BE134" s="173">
        <f t="shared" si="71"/>
        <v>0</v>
      </c>
      <c r="BF134" s="173">
        <f t="shared" si="71"/>
        <v>0</v>
      </c>
      <c r="BG134" s="173">
        <f t="shared" si="71"/>
        <v>0</v>
      </c>
      <c r="BH134" s="173">
        <f t="shared" si="71"/>
        <v>0</v>
      </c>
      <c r="BI134" s="173">
        <f t="shared" si="71"/>
        <v>0</v>
      </c>
      <c r="BJ134" s="173">
        <f t="shared" si="71"/>
        <v>0</v>
      </c>
      <c r="BK134" s="173">
        <f t="shared" si="71"/>
        <v>0</v>
      </c>
      <c r="BL134" s="173">
        <f t="shared" si="71"/>
        <v>0</v>
      </c>
      <c r="BM134" s="173">
        <f t="shared" si="71"/>
        <v>0</v>
      </c>
      <c r="BN134" s="173">
        <f t="shared" si="71"/>
        <v>0</v>
      </c>
      <c r="BO134" s="173">
        <f t="shared" si="71"/>
        <v>0</v>
      </c>
      <c r="BP134" s="173">
        <f t="shared" si="71"/>
        <v>0</v>
      </c>
      <c r="BQ134" s="173">
        <f t="shared" si="71"/>
        <v>0</v>
      </c>
      <c r="BR134" s="173">
        <f t="shared" si="71"/>
        <v>0</v>
      </c>
      <c r="BS134" s="173">
        <f t="shared" si="71"/>
        <v>0</v>
      </c>
      <c r="BT134" s="173">
        <f t="shared" si="71"/>
        <v>0</v>
      </c>
      <c r="BU134" s="173">
        <f t="shared" ref="BU134:DC134" si="72">SUM(BU135:BU141)</f>
        <v>0</v>
      </c>
      <c r="BV134" s="173">
        <f t="shared" si="72"/>
        <v>0</v>
      </c>
      <c r="BW134" s="173">
        <f t="shared" si="72"/>
        <v>0</v>
      </c>
      <c r="BX134" s="173">
        <f t="shared" si="72"/>
        <v>0</v>
      </c>
      <c r="BY134" s="173">
        <f t="shared" si="72"/>
        <v>0</v>
      </c>
      <c r="BZ134" s="173">
        <f t="shared" si="72"/>
        <v>0</v>
      </c>
      <c r="CA134" s="173">
        <f t="shared" si="72"/>
        <v>0</v>
      </c>
      <c r="CB134" s="173">
        <f t="shared" si="72"/>
        <v>0</v>
      </c>
      <c r="CC134" s="173">
        <f t="shared" si="72"/>
        <v>0</v>
      </c>
      <c r="CD134" s="173">
        <f t="shared" si="72"/>
        <v>0</v>
      </c>
      <c r="CE134" s="173">
        <f t="shared" si="72"/>
        <v>0</v>
      </c>
      <c r="CF134" s="173">
        <f t="shared" si="72"/>
        <v>0</v>
      </c>
      <c r="CG134" s="173">
        <f t="shared" si="72"/>
        <v>0</v>
      </c>
      <c r="CH134" s="173">
        <f t="shared" si="72"/>
        <v>0</v>
      </c>
      <c r="CI134" s="173">
        <f t="shared" si="72"/>
        <v>0</v>
      </c>
      <c r="CJ134" s="173">
        <f t="shared" si="72"/>
        <v>0</v>
      </c>
      <c r="CK134" s="173">
        <f t="shared" si="72"/>
        <v>0</v>
      </c>
      <c r="CL134" s="173">
        <f t="shared" si="72"/>
        <v>0</v>
      </c>
      <c r="CM134" s="173">
        <f t="shared" si="72"/>
        <v>0</v>
      </c>
      <c r="CN134" s="173">
        <f t="shared" si="72"/>
        <v>0</v>
      </c>
      <c r="CO134" s="173">
        <f t="shared" si="72"/>
        <v>0</v>
      </c>
      <c r="CP134" s="173">
        <f t="shared" si="72"/>
        <v>0</v>
      </c>
      <c r="CQ134" s="173">
        <f t="shared" si="72"/>
        <v>0</v>
      </c>
      <c r="CR134" s="173">
        <f t="shared" si="72"/>
        <v>0</v>
      </c>
      <c r="CS134" s="173">
        <f t="shared" si="72"/>
        <v>0</v>
      </c>
      <c r="CT134" s="173">
        <f t="shared" si="72"/>
        <v>0</v>
      </c>
      <c r="CU134" s="173">
        <f t="shared" si="72"/>
        <v>0</v>
      </c>
      <c r="CV134" s="173">
        <f t="shared" si="72"/>
        <v>0</v>
      </c>
      <c r="CW134" s="173">
        <f t="shared" si="72"/>
        <v>0</v>
      </c>
      <c r="CX134" s="173">
        <f t="shared" si="72"/>
        <v>0</v>
      </c>
      <c r="CY134" s="173">
        <f t="shared" si="72"/>
        <v>0</v>
      </c>
      <c r="CZ134" s="173">
        <f t="shared" si="72"/>
        <v>0</v>
      </c>
      <c r="DA134" s="173">
        <f t="shared" si="72"/>
        <v>0</v>
      </c>
      <c r="DB134" s="173">
        <f t="shared" si="72"/>
        <v>0</v>
      </c>
      <c r="DC134" s="173">
        <f t="shared" si="72"/>
        <v>0</v>
      </c>
      <c r="DE134" s="24"/>
      <c r="DF134" s="24">
        <f t="shared" si="39"/>
        <v>0</v>
      </c>
    </row>
    <row r="135" spans="1:110" ht="14.4">
      <c r="A135" s="68"/>
      <c r="B135" s="160" t="s">
        <v>379</v>
      </c>
      <c r="C135" s="187"/>
      <c r="D135" s="175"/>
      <c r="E135" s="160"/>
      <c r="F135" s="171">
        <f>H135+NPV(SD,I135:INDEX(I135:DC135,PAL))</f>
        <v>0</v>
      </c>
      <c r="G135" s="171">
        <f>SUMIF($H$5:$DC$5,"&lt;="&amp;PAL,$H135:$DC135)</f>
        <v>0</v>
      </c>
      <c r="H135" s="177">
        <v>0</v>
      </c>
      <c r="I135" s="177">
        <v>0</v>
      </c>
      <c r="J135" s="177">
        <v>0</v>
      </c>
      <c r="K135" s="177">
        <v>0</v>
      </c>
      <c r="L135" s="177">
        <v>0</v>
      </c>
      <c r="M135" s="177">
        <v>0</v>
      </c>
      <c r="N135" s="177">
        <v>0</v>
      </c>
      <c r="O135" s="177">
        <v>0</v>
      </c>
      <c r="P135" s="177">
        <v>0</v>
      </c>
      <c r="Q135" s="177">
        <v>0</v>
      </c>
      <c r="R135" s="177">
        <v>0</v>
      </c>
      <c r="S135" s="177">
        <v>0</v>
      </c>
      <c r="T135" s="177">
        <v>0</v>
      </c>
      <c r="U135" s="177">
        <v>0</v>
      </c>
      <c r="V135" s="177">
        <v>0</v>
      </c>
      <c r="W135" s="177">
        <v>0</v>
      </c>
      <c r="X135" s="177">
        <v>0</v>
      </c>
      <c r="Y135" s="177">
        <v>0</v>
      </c>
      <c r="Z135" s="177">
        <v>0</v>
      </c>
      <c r="AA135" s="177">
        <v>0</v>
      </c>
      <c r="AB135" s="177">
        <v>0</v>
      </c>
      <c r="AC135" s="177">
        <v>0</v>
      </c>
      <c r="AD135" s="177">
        <v>0</v>
      </c>
      <c r="AE135" s="177">
        <v>0</v>
      </c>
      <c r="AF135" s="177">
        <v>0</v>
      </c>
      <c r="AG135" s="177">
        <v>0</v>
      </c>
      <c r="AH135" s="177">
        <v>0</v>
      </c>
      <c r="AI135" s="177">
        <v>0</v>
      </c>
      <c r="AJ135" s="177">
        <v>0</v>
      </c>
      <c r="AK135" s="177">
        <v>0</v>
      </c>
      <c r="AL135" s="177">
        <v>0</v>
      </c>
      <c r="AM135" s="177">
        <v>0</v>
      </c>
      <c r="AN135" s="177">
        <v>0</v>
      </c>
      <c r="AO135" s="177">
        <v>0</v>
      </c>
      <c r="AP135" s="177">
        <v>0</v>
      </c>
      <c r="AQ135" s="177">
        <v>0</v>
      </c>
      <c r="AR135" s="177">
        <v>0</v>
      </c>
      <c r="AS135" s="177">
        <v>0</v>
      </c>
      <c r="AT135" s="177">
        <v>0</v>
      </c>
      <c r="AU135" s="177">
        <v>0</v>
      </c>
      <c r="AV135" s="177">
        <v>0</v>
      </c>
      <c r="AW135" s="177">
        <v>0</v>
      </c>
      <c r="AX135" s="177">
        <v>0</v>
      </c>
      <c r="AY135" s="177">
        <v>0</v>
      </c>
      <c r="AZ135" s="177">
        <v>0</v>
      </c>
      <c r="BA135" s="177">
        <v>0</v>
      </c>
      <c r="BB135" s="177">
        <v>0</v>
      </c>
      <c r="BC135" s="177">
        <v>0</v>
      </c>
      <c r="BD135" s="177">
        <v>0</v>
      </c>
      <c r="BE135" s="177">
        <v>0</v>
      </c>
      <c r="BF135" s="177">
        <v>0</v>
      </c>
      <c r="BG135" s="177">
        <v>0</v>
      </c>
      <c r="BH135" s="177">
        <v>0</v>
      </c>
      <c r="BI135" s="177">
        <v>0</v>
      </c>
      <c r="BJ135" s="177">
        <v>0</v>
      </c>
      <c r="BK135" s="177">
        <v>0</v>
      </c>
      <c r="BL135" s="177">
        <v>0</v>
      </c>
      <c r="BM135" s="177">
        <v>0</v>
      </c>
      <c r="BN135" s="177">
        <v>0</v>
      </c>
      <c r="BO135" s="177">
        <v>0</v>
      </c>
      <c r="BP135" s="177">
        <v>0</v>
      </c>
      <c r="BQ135" s="177">
        <v>0</v>
      </c>
      <c r="BR135" s="177">
        <v>0</v>
      </c>
      <c r="BS135" s="177">
        <v>0</v>
      </c>
      <c r="BT135" s="177">
        <v>0</v>
      </c>
      <c r="BU135" s="177">
        <v>0</v>
      </c>
      <c r="BV135" s="177">
        <v>0</v>
      </c>
      <c r="BW135" s="177">
        <v>0</v>
      </c>
      <c r="BX135" s="177">
        <v>0</v>
      </c>
      <c r="BY135" s="177">
        <v>0</v>
      </c>
      <c r="BZ135" s="177">
        <v>0</v>
      </c>
      <c r="CA135" s="177">
        <v>0</v>
      </c>
      <c r="CB135" s="177">
        <v>0</v>
      </c>
      <c r="CC135" s="177">
        <v>0</v>
      </c>
      <c r="CD135" s="177">
        <v>0</v>
      </c>
      <c r="CE135" s="177">
        <v>0</v>
      </c>
      <c r="CF135" s="177">
        <v>0</v>
      </c>
      <c r="CG135" s="177">
        <v>0</v>
      </c>
      <c r="CH135" s="177">
        <v>0</v>
      </c>
      <c r="CI135" s="177">
        <v>0</v>
      </c>
      <c r="CJ135" s="177">
        <v>0</v>
      </c>
      <c r="CK135" s="177">
        <v>0</v>
      </c>
      <c r="CL135" s="177">
        <v>0</v>
      </c>
      <c r="CM135" s="177">
        <v>0</v>
      </c>
      <c r="CN135" s="177">
        <v>0</v>
      </c>
      <c r="CO135" s="177">
        <v>0</v>
      </c>
      <c r="CP135" s="177">
        <v>0</v>
      </c>
      <c r="CQ135" s="177">
        <v>0</v>
      </c>
      <c r="CR135" s="177">
        <v>0</v>
      </c>
      <c r="CS135" s="177">
        <v>0</v>
      </c>
      <c r="CT135" s="177">
        <v>0</v>
      </c>
      <c r="CU135" s="177">
        <v>0</v>
      </c>
      <c r="CV135" s="177">
        <v>0</v>
      </c>
      <c r="CW135" s="177">
        <v>0</v>
      </c>
      <c r="CX135" s="177">
        <v>0</v>
      </c>
      <c r="CY135" s="177">
        <v>0</v>
      </c>
      <c r="CZ135" s="177">
        <v>0</v>
      </c>
      <c r="DA135" s="177">
        <v>0</v>
      </c>
      <c r="DB135" s="177">
        <v>0</v>
      </c>
      <c r="DC135" s="177">
        <v>0</v>
      </c>
      <c r="DE135" s="24">
        <f t="shared" ref="DE135:DE145" si="73">COUNTBLANK(H135:DC135)</f>
        <v>0</v>
      </c>
      <c r="DF135" s="24">
        <f t="shared" si="39"/>
        <v>0</v>
      </c>
    </row>
    <row r="136" spans="1:110" ht="15" customHeight="1">
      <c r="A136" s="68"/>
      <c r="B136" s="160" t="s">
        <v>380</v>
      </c>
      <c r="C136" s="187"/>
      <c r="D136" s="175"/>
      <c r="E136" s="160"/>
      <c r="F136" s="171">
        <f>H136+NPV(SD,I136:INDEX(I136:DC136,PAL))</f>
        <v>0</v>
      </c>
      <c r="G136" s="171">
        <f>SUMIF($H$5:$DC$5,"&lt;="&amp;PAL,$H136:$DC136)</f>
        <v>0</v>
      </c>
      <c r="H136" s="177">
        <v>0</v>
      </c>
      <c r="I136" s="177">
        <v>0</v>
      </c>
      <c r="J136" s="177">
        <v>0</v>
      </c>
      <c r="K136" s="177">
        <v>0</v>
      </c>
      <c r="L136" s="177">
        <v>0</v>
      </c>
      <c r="M136" s="177">
        <v>0</v>
      </c>
      <c r="N136" s="177">
        <v>0</v>
      </c>
      <c r="O136" s="177">
        <v>0</v>
      </c>
      <c r="P136" s="177">
        <v>0</v>
      </c>
      <c r="Q136" s="177">
        <v>0</v>
      </c>
      <c r="R136" s="177">
        <v>0</v>
      </c>
      <c r="S136" s="177">
        <v>0</v>
      </c>
      <c r="T136" s="177">
        <v>0</v>
      </c>
      <c r="U136" s="177">
        <v>0</v>
      </c>
      <c r="V136" s="177">
        <v>0</v>
      </c>
      <c r="W136" s="177">
        <v>0</v>
      </c>
      <c r="X136" s="177">
        <v>0</v>
      </c>
      <c r="Y136" s="177">
        <v>0</v>
      </c>
      <c r="Z136" s="177">
        <v>0</v>
      </c>
      <c r="AA136" s="177">
        <v>0</v>
      </c>
      <c r="AB136" s="177">
        <v>0</v>
      </c>
      <c r="AC136" s="177">
        <v>0</v>
      </c>
      <c r="AD136" s="177">
        <v>0</v>
      </c>
      <c r="AE136" s="177">
        <v>0</v>
      </c>
      <c r="AF136" s="177">
        <v>0</v>
      </c>
      <c r="AG136" s="177">
        <v>0</v>
      </c>
      <c r="AH136" s="177">
        <v>0</v>
      </c>
      <c r="AI136" s="177">
        <v>0</v>
      </c>
      <c r="AJ136" s="177">
        <v>0</v>
      </c>
      <c r="AK136" s="177">
        <v>0</v>
      </c>
      <c r="AL136" s="177">
        <v>0</v>
      </c>
      <c r="AM136" s="177">
        <v>0</v>
      </c>
      <c r="AN136" s="177">
        <v>0</v>
      </c>
      <c r="AO136" s="177">
        <v>0</v>
      </c>
      <c r="AP136" s="177">
        <v>0</v>
      </c>
      <c r="AQ136" s="177">
        <v>0</v>
      </c>
      <c r="AR136" s="177">
        <v>0</v>
      </c>
      <c r="AS136" s="177">
        <v>0</v>
      </c>
      <c r="AT136" s="177">
        <v>0</v>
      </c>
      <c r="AU136" s="177">
        <v>0</v>
      </c>
      <c r="AV136" s="177">
        <v>0</v>
      </c>
      <c r="AW136" s="177">
        <v>0</v>
      </c>
      <c r="AX136" s="177">
        <v>0</v>
      </c>
      <c r="AY136" s="177">
        <v>0</v>
      </c>
      <c r="AZ136" s="177">
        <v>0</v>
      </c>
      <c r="BA136" s="177">
        <v>0</v>
      </c>
      <c r="BB136" s="177">
        <v>0</v>
      </c>
      <c r="BC136" s="177">
        <v>0</v>
      </c>
      <c r="BD136" s="177">
        <v>0</v>
      </c>
      <c r="BE136" s="177">
        <v>0</v>
      </c>
      <c r="BF136" s="177">
        <v>0</v>
      </c>
      <c r="BG136" s="177">
        <v>0</v>
      </c>
      <c r="BH136" s="177">
        <v>0</v>
      </c>
      <c r="BI136" s="177">
        <v>0</v>
      </c>
      <c r="BJ136" s="177">
        <v>0</v>
      </c>
      <c r="BK136" s="177">
        <v>0</v>
      </c>
      <c r="BL136" s="177">
        <v>0</v>
      </c>
      <c r="BM136" s="177">
        <v>0</v>
      </c>
      <c r="BN136" s="177">
        <v>0</v>
      </c>
      <c r="BO136" s="177">
        <v>0</v>
      </c>
      <c r="BP136" s="177">
        <v>0</v>
      </c>
      <c r="BQ136" s="177">
        <v>0</v>
      </c>
      <c r="BR136" s="177">
        <v>0</v>
      </c>
      <c r="BS136" s="177">
        <v>0</v>
      </c>
      <c r="BT136" s="177">
        <v>0</v>
      </c>
      <c r="BU136" s="177">
        <v>0</v>
      </c>
      <c r="BV136" s="177">
        <v>0</v>
      </c>
      <c r="BW136" s="177">
        <v>0</v>
      </c>
      <c r="BX136" s="177">
        <v>0</v>
      </c>
      <c r="BY136" s="177">
        <v>0</v>
      </c>
      <c r="BZ136" s="177">
        <v>0</v>
      </c>
      <c r="CA136" s="177">
        <v>0</v>
      </c>
      <c r="CB136" s="177">
        <v>0</v>
      </c>
      <c r="CC136" s="177">
        <v>0</v>
      </c>
      <c r="CD136" s="177">
        <v>0</v>
      </c>
      <c r="CE136" s="177">
        <v>0</v>
      </c>
      <c r="CF136" s="177">
        <v>0</v>
      </c>
      <c r="CG136" s="177">
        <v>0</v>
      </c>
      <c r="CH136" s="177">
        <v>0</v>
      </c>
      <c r="CI136" s="177">
        <v>0</v>
      </c>
      <c r="CJ136" s="177">
        <v>0</v>
      </c>
      <c r="CK136" s="177">
        <v>0</v>
      </c>
      <c r="CL136" s="177">
        <v>0</v>
      </c>
      <c r="CM136" s="177">
        <v>0</v>
      </c>
      <c r="CN136" s="177">
        <v>0</v>
      </c>
      <c r="CO136" s="177">
        <v>0</v>
      </c>
      <c r="CP136" s="177">
        <v>0</v>
      </c>
      <c r="CQ136" s="177">
        <v>0</v>
      </c>
      <c r="CR136" s="177">
        <v>0</v>
      </c>
      <c r="CS136" s="177">
        <v>0</v>
      </c>
      <c r="CT136" s="177">
        <v>0</v>
      </c>
      <c r="CU136" s="177">
        <v>0</v>
      </c>
      <c r="CV136" s="177">
        <v>0</v>
      </c>
      <c r="CW136" s="177">
        <v>0</v>
      </c>
      <c r="CX136" s="177">
        <v>0</v>
      </c>
      <c r="CY136" s="177">
        <v>0</v>
      </c>
      <c r="CZ136" s="177">
        <v>0</v>
      </c>
      <c r="DA136" s="177">
        <v>0</v>
      </c>
      <c r="DB136" s="177">
        <v>0</v>
      </c>
      <c r="DC136" s="177">
        <v>0</v>
      </c>
      <c r="DE136" s="24">
        <f t="shared" si="73"/>
        <v>0</v>
      </c>
      <c r="DF136" s="24">
        <f t="shared" si="39"/>
        <v>0</v>
      </c>
    </row>
    <row r="137" spans="1:110" ht="15" customHeight="1">
      <c r="A137" s="68"/>
      <c r="B137" s="160" t="s">
        <v>381</v>
      </c>
      <c r="C137" s="187"/>
      <c r="D137" s="175"/>
      <c r="E137" s="160"/>
      <c r="F137" s="171">
        <f>H137+NPV(SD,I137:INDEX(I137:DC137,PAL))</f>
        <v>0</v>
      </c>
      <c r="G137" s="171">
        <f>SUMIF($H$5:$DC$5,"&lt;="&amp;PAL,$H137:$DC137)</f>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c r="BC137" s="177">
        <v>0</v>
      </c>
      <c r="BD137" s="177">
        <v>0</v>
      </c>
      <c r="BE137" s="177">
        <v>0</v>
      </c>
      <c r="BF137" s="177">
        <v>0</v>
      </c>
      <c r="BG137" s="177">
        <v>0</v>
      </c>
      <c r="BH137" s="177">
        <v>0</v>
      </c>
      <c r="BI137" s="177">
        <v>0</v>
      </c>
      <c r="BJ137" s="177">
        <v>0</v>
      </c>
      <c r="BK137" s="177">
        <v>0</v>
      </c>
      <c r="BL137" s="177">
        <v>0</v>
      </c>
      <c r="BM137" s="177">
        <v>0</v>
      </c>
      <c r="BN137" s="177">
        <v>0</v>
      </c>
      <c r="BO137" s="177">
        <v>0</v>
      </c>
      <c r="BP137" s="177">
        <v>0</v>
      </c>
      <c r="BQ137" s="177">
        <v>0</v>
      </c>
      <c r="BR137" s="177">
        <v>0</v>
      </c>
      <c r="BS137" s="177">
        <v>0</v>
      </c>
      <c r="BT137" s="177">
        <v>0</v>
      </c>
      <c r="BU137" s="177">
        <v>0</v>
      </c>
      <c r="BV137" s="177">
        <v>0</v>
      </c>
      <c r="BW137" s="177">
        <v>0</v>
      </c>
      <c r="BX137" s="177">
        <v>0</v>
      </c>
      <c r="BY137" s="177">
        <v>0</v>
      </c>
      <c r="BZ137" s="177">
        <v>0</v>
      </c>
      <c r="CA137" s="177">
        <v>0</v>
      </c>
      <c r="CB137" s="177">
        <v>0</v>
      </c>
      <c r="CC137" s="177">
        <v>0</v>
      </c>
      <c r="CD137" s="177">
        <v>0</v>
      </c>
      <c r="CE137" s="177">
        <v>0</v>
      </c>
      <c r="CF137" s="177">
        <v>0</v>
      </c>
      <c r="CG137" s="177">
        <v>0</v>
      </c>
      <c r="CH137" s="177">
        <v>0</v>
      </c>
      <c r="CI137" s="177">
        <v>0</v>
      </c>
      <c r="CJ137" s="177">
        <v>0</v>
      </c>
      <c r="CK137" s="177">
        <v>0</v>
      </c>
      <c r="CL137" s="177">
        <v>0</v>
      </c>
      <c r="CM137" s="177">
        <v>0</v>
      </c>
      <c r="CN137" s="177">
        <v>0</v>
      </c>
      <c r="CO137" s="177">
        <v>0</v>
      </c>
      <c r="CP137" s="177">
        <v>0</v>
      </c>
      <c r="CQ137" s="177">
        <v>0</v>
      </c>
      <c r="CR137" s="177">
        <v>0</v>
      </c>
      <c r="CS137" s="177">
        <v>0</v>
      </c>
      <c r="CT137" s="177">
        <v>0</v>
      </c>
      <c r="CU137" s="177">
        <v>0</v>
      </c>
      <c r="CV137" s="177">
        <v>0</v>
      </c>
      <c r="CW137" s="177">
        <v>0</v>
      </c>
      <c r="CX137" s="177">
        <v>0</v>
      </c>
      <c r="CY137" s="177">
        <v>0</v>
      </c>
      <c r="CZ137" s="177">
        <v>0</v>
      </c>
      <c r="DA137" s="177">
        <v>0</v>
      </c>
      <c r="DB137" s="177">
        <v>0</v>
      </c>
      <c r="DC137" s="177">
        <v>0</v>
      </c>
      <c r="DE137" s="24">
        <f t="shared" si="73"/>
        <v>0</v>
      </c>
      <c r="DF137" s="24">
        <f t="shared" si="39"/>
        <v>0</v>
      </c>
    </row>
    <row r="138" spans="1:110" ht="15" customHeight="1">
      <c r="A138" s="68"/>
      <c r="B138" s="160" t="s">
        <v>382</v>
      </c>
      <c r="C138" s="187"/>
      <c r="D138" s="175"/>
      <c r="E138" s="160"/>
      <c r="F138" s="171">
        <f>H138+NPV(SD,I138:INDEX(I138:DC138,PAL))</f>
        <v>0</v>
      </c>
      <c r="G138" s="171">
        <f>SUMIF($H$5:$DC$5,"&lt;="&amp;PAL,$H138:$DC138)</f>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c r="BC138" s="177">
        <v>0</v>
      </c>
      <c r="BD138" s="177">
        <v>0</v>
      </c>
      <c r="BE138" s="177">
        <v>0</v>
      </c>
      <c r="BF138" s="177">
        <v>0</v>
      </c>
      <c r="BG138" s="177">
        <v>0</v>
      </c>
      <c r="BH138" s="177">
        <v>0</v>
      </c>
      <c r="BI138" s="177">
        <v>0</v>
      </c>
      <c r="BJ138" s="177">
        <v>0</v>
      </c>
      <c r="BK138" s="177">
        <v>0</v>
      </c>
      <c r="BL138" s="177">
        <v>0</v>
      </c>
      <c r="BM138" s="177">
        <v>0</v>
      </c>
      <c r="BN138" s="177">
        <v>0</v>
      </c>
      <c r="BO138" s="177">
        <v>0</v>
      </c>
      <c r="BP138" s="177">
        <v>0</v>
      </c>
      <c r="BQ138" s="177">
        <v>0</v>
      </c>
      <c r="BR138" s="177">
        <v>0</v>
      </c>
      <c r="BS138" s="177">
        <v>0</v>
      </c>
      <c r="BT138" s="177">
        <v>0</v>
      </c>
      <c r="BU138" s="177">
        <v>0</v>
      </c>
      <c r="BV138" s="177">
        <v>0</v>
      </c>
      <c r="BW138" s="177">
        <v>0</v>
      </c>
      <c r="BX138" s="177">
        <v>0</v>
      </c>
      <c r="BY138" s="177">
        <v>0</v>
      </c>
      <c r="BZ138" s="177">
        <v>0</v>
      </c>
      <c r="CA138" s="177">
        <v>0</v>
      </c>
      <c r="CB138" s="177">
        <v>0</v>
      </c>
      <c r="CC138" s="177">
        <v>0</v>
      </c>
      <c r="CD138" s="177">
        <v>0</v>
      </c>
      <c r="CE138" s="177">
        <v>0</v>
      </c>
      <c r="CF138" s="177">
        <v>0</v>
      </c>
      <c r="CG138" s="177">
        <v>0</v>
      </c>
      <c r="CH138" s="177">
        <v>0</v>
      </c>
      <c r="CI138" s="177">
        <v>0</v>
      </c>
      <c r="CJ138" s="177">
        <v>0</v>
      </c>
      <c r="CK138" s="177">
        <v>0</v>
      </c>
      <c r="CL138" s="177">
        <v>0</v>
      </c>
      <c r="CM138" s="177">
        <v>0</v>
      </c>
      <c r="CN138" s="177">
        <v>0</v>
      </c>
      <c r="CO138" s="177">
        <v>0</v>
      </c>
      <c r="CP138" s="177">
        <v>0</v>
      </c>
      <c r="CQ138" s="177">
        <v>0</v>
      </c>
      <c r="CR138" s="177">
        <v>0</v>
      </c>
      <c r="CS138" s="177">
        <v>0</v>
      </c>
      <c r="CT138" s="177">
        <v>0</v>
      </c>
      <c r="CU138" s="177">
        <v>0</v>
      </c>
      <c r="CV138" s="177">
        <v>0</v>
      </c>
      <c r="CW138" s="177">
        <v>0</v>
      </c>
      <c r="CX138" s="177">
        <v>0</v>
      </c>
      <c r="CY138" s="177">
        <v>0</v>
      </c>
      <c r="CZ138" s="177">
        <v>0</v>
      </c>
      <c r="DA138" s="177">
        <v>0</v>
      </c>
      <c r="DB138" s="177">
        <v>0</v>
      </c>
      <c r="DC138" s="177">
        <v>0</v>
      </c>
      <c r="DE138" s="24">
        <f t="shared" si="73"/>
        <v>0</v>
      </c>
      <c r="DF138" s="24">
        <f t="shared" si="39"/>
        <v>0</v>
      </c>
    </row>
    <row r="139" spans="1:110" ht="15" customHeight="1">
      <c r="A139" s="68"/>
      <c r="B139" s="160" t="s">
        <v>383</v>
      </c>
      <c r="C139" s="187"/>
      <c r="D139" s="175"/>
      <c r="E139" s="160"/>
      <c r="F139" s="171">
        <f>H139+NPV(SD,I139:INDEX(I139:DC139,PAL))</f>
        <v>0</v>
      </c>
      <c r="G139" s="171">
        <f>SUMIF($H$5:$DC$5,"&lt;="&amp;PAL,$H139:$DC139)</f>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c r="BC139" s="177">
        <v>0</v>
      </c>
      <c r="BD139" s="177">
        <v>0</v>
      </c>
      <c r="BE139" s="177">
        <v>0</v>
      </c>
      <c r="BF139" s="177">
        <v>0</v>
      </c>
      <c r="BG139" s="177">
        <v>0</v>
      </c>
      <c r="BH139" s="177">
        <v>0</v>
      </c>
      <c r="BI139" s="177">
        <v>0</v>
      </c>
      <c r="BJ139" s="177">
        <v>0</v>
      </c>
      <c r="BK139" s="177">
        <v>0</v>
      </c>
      <c r="BL139" s="177">
        <v>0</v>
      </c>
      <c r="BM139" s="177">
        <v>0</v>
      </c>
      <c r="BN139" s="177">
        <v>0</v>
      </c>
      <c r="BO139" s="177">
        <v>0</v>
      </c>
      <c r="BP139" s="177">
        <v>0</v>
      </c>
      <c r="BQ139" s="177">
        <v>0</v>
      </c>
      <c r="BR139" s="177">
        <v>0</v>
      </c>
      <c r="BS139" s="177">
        <v>0</v>
      </c>
      <c r="BT139" s="177">
        <v>0</v>
      </c>
      <c r="BU139" s="177">
        <v>0</v>
      </c>
      <c r="BV139" s="177">
        <v>0</v>
      </c>
      <c r="BW139" s="177">
        <v>0</v>
      </c>
      <c r="BX139" s="177">
        <v>0</v>
      </c>
      <c r="BY139" s="177">
        <v>0</v>
      </c>
      <c r="BZ139" s="177">
        <v>0</v>
      </c>
      <c r="CA139" s="177">
        <v>0</v>
      </c>
      <c r="CB139" s="177">
        <v>0</v>
      </c>
      <c r="CC139" s="177">
        <v>0</v>
      </c>
      <c r="CD139" s="177">
        <v>0</v>
      </c>
      <c r="CE139" s="177">
        <v>0</v>
      </c>
      <c r="CF139" s="177">
        <v>0</v>
      </c>
      <c r="CG139" s="177">
        <v>0</v>
      </c>
      <c r="CH139" s="177">
        <v>0</v>
      </c>
      <c r="CI139" s="177">
        <v>0</v>
      </c>
      <c r="CJ139" s="177">
        <v>0</v>
      </c>
      <c r="CK139" s="177">
        <v>0</v>
      </c>
      <c r="CL139" s="177">
        <v>0</v>
      </c>
      <c r="CM139" s="177">
        <v>0</v>
      </c>
      <c r="CN139" s="177">
        <v>0</v>
      </c>
      <c r="CO139" s="177">
        <v>0</v>
      </c>
      <c r="CP139" s="177">
        <v>0</v>
      </c>
      <c r="CQ139" s="177">
        <v>0</v>
      </c>
      <c r="CR139" s="177">
        <v>0</v>
      </c>
      <c r="CS139" s="177">
        <v>0</v>
      </c>
      <c r="CT139" s="177">
        <v>0</v>
      </c>
      <c r="CU139" s="177">
        <v>0</v>
      </c>
      <c r="CV139" s="177">
        <v>0</v>
      </c>
      <c r="CW139" s="177">
        <v>0</v>
      </c>
      <c r="CX139" s="177">
        <v>0</v>
      </c>
      <c r="CY139" s="177">
        <v>0</v>
      </c>
      <c r="CZ139" s="177">
        <v>0</v>
      </c>
      <c r="DA139" s="177">
        <v>0</v>
      </c>
      <c r="DB139" s="177">
        <v>0</v>
      </c>
      <c r="DC139" s="177">
        <v>0</v>
      </c>
      <c r="DE139" s="24">
        <f t="shared" si="73"/>
        <v>0</v>
      </c>
      <c r="DF139" s="24">
        <f t="shared" si="39"/>
        <v>0</v>
      </c>
    </row>
    <row r="140" spans="1:110" ht="15" customHeight="1">
      <c r="A140" s="68"/>
      <c r="B140" s="160" t="s">
        <v>384</v>
      </c>
      <c r="C140" s="187"/>
      <c r="D140" s="175"/>
      <c r="E140" s="160"/>
      <c r="F140" s="171">
        <f>H140+NPV(SD,I140:INDEX(I140:DC140,PAL))</f>
        <v>0</v>
      </c>
      <c r="G140" s="171">
        <f>SUMIF($H$5:$DC$5,"&lt;="&amp;PAL,$H140:$DC140)</f>
        <v>0</v>
      </c>
      <c r="H140" s="177">
        <v>0</v>
      </c>
      <c r="I140" s="177">
        <v>0</v>
      </c>
      <c r="J140" s="177">
        <v>0</v>
      </c>
      <c r="K140" s="177">
        <v>0</v>
      </c>
      <c r="L140" s="177">
        <v>0</v>
      </c>
      <c r="M140" s="177">
        <v>0</v>
      </c>
      <c r="N140" s="177">
        <v>0</v>
      </c>
      <c r="O140" s="177">
        <v>0</v>
      </c>
      <c r="P140" s="177">
        <v>0</v>
      </c>
      <c r="Q140" s="177">
        <v>0</v>
      </c>
      <c r="R140" s="177">
        <v>0</v>
      </c>
      <c r="S140" s="177">
        <v>0</v>
      </c>
      <c r="T140" s="177">
        <v>0</v>
      </c>
      <c r="U140" s="177">
        <v>0</v>
      </c>
      <c r="V140" s="177">
        <v>0</v>
      </c>
      <c r="W140" s="177">
        <v>0</v>
      </c>
      <c r="X140" s="177">
        <v>0</v>
      </c>
      <c r="Y140" s="177">
        <v>0</v>
      </c>
      <c r="Z140" s="177">
        <v>0</v>
      </c>
      <c r="AA140" s="177">
        <v>0</v>
      </c>
      <c r="AB140" s="177">
        <v>0</v>
      </c>
      <c r="AC140" s="177">
        <v>0</v>
      </c>
      <c r="AD140" s="177">
        <v>0</v>
      </c>
      <c r="AE140" s="177">
        <v>0</v>
      </c>
      <c r="AF140" s="177">
        <v>0</v>
      </c>
      <c r="AG140" s="177">
        <v>0</v>
      </c>
      <c r="AH140" s="177">
        <v>0</v>
      </c>
      <c r="AI140" s="177">
        <v>0</v>
      </c>
      <c r="AJ140" s="177">
        <v>0</v>
      </c>
      <c r="AK140" s="177">
        <v>0</v>
      </c>
      <c r="AL140" s="177">
        <v>0</v>
      </c>
      <c r="AM140" s="177">
        <v>0</v>
      </c>
      <c r="AN140" s="177">
        <v>0</v>
      </c>
      <c r="AO140" s="177">
        <v>0</v>
      </c>
      <c r="AP140" s="177">
        <v>0</v>
      </c>
      <c r="AQ140" s="177">
        <v>0</v>
      </c>
      <c r="AR140" s="177">
        <v>0</v>
      </c>
      <c r="AS140" s="177">
        <v>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7">
        <v>0</v>
      </c>
      <c r="BI140" s="177">
        <v>0</v>
      </c>
      <c r="BJ140" s="177">
        <v>0</v>
      </c>
      <c r="BK140" s="177">
        <v>0</v>
      </c>
      <c r="BL140" s="177">
        <v>0</v>
      </c>
      <c r="BM140" s="177">
        <v>0</v>
      </c>
      <c r="BN140" s="177">
        <v>0</v>
      </c>
      <c r="BO140" s="177">
        <v>0</v>
      </c>
      <c r="BP140" s="177">
        <v>0</v>
      </c>
      <c r="BQ140" s="177">
        <v>0</v>
      </c>
      <c r="BR140" s="177">
        <v>0</v>
      </c>
      <c r="BS140" s="177">
        <v>0</v>
      </c>
      <c r="BT140" s="177">
        <v>0</v>
      </c>
      <c r="BU140" s="177">
        <v>0</v>
      </c>
      <c r="BV140" s="177">
        <v>0</v>
      </c>
      <c r="BW140" s="177">
        <v>0</v>
      </c>
      <c r="BX140" s="177">
        <v>0</v>
      </c>
      <c r="BY140" s="177">
        <v>0</v>
      </c>
      <c r="BZ140" s="177">
        <v>0</v>
      </c>
      <c r="CA140" s="177">
        <v>0</v>
      </c>
      <c r="CB140" s="177">
        <v>0</v>
      </c>
      <c r="CC140" s="177">
        <v>0</v>
      </c>
      <c r="CD140" s="177">
        <v>0</v>
      </c>
      <c r="CE140" s="177">
        <v>0</v>
      </c>
      <c r="CF140" s="177">
        <v>0</v>
      </c>
      <c r="CG140" s="177">
        <v>0</v>
      </c>
      <c r="CH140" s="177">
        <v>0</v>
      </c>
      <c r="CI140" s="177">
        <v>0</v>
      </c>
      <c r="CJ140" s="177">
        <v>0</v>
      </c>
      <c r="CK140" s="177">
        <v>0</v>
      </c>
      <c r="CL140" s="177">
        <v>0</v>
      </c>
      <c r="CM140" s="177">
        <v>0</v>
      </c>
      <c r="CN140" s="177">
        <v>0</v>
      </c>
      <c r="CO140" s="177">
        <v>0</v>
      </c>
      <c r="CP140" s="177">
        <v>0</v>
      </c>
      <c r="CQ140" s="177">
        <v>0</v>
      </c>
      <c r="CR140" s="177">
        <v>0</v>
      </c>
      <c r="CS140" s="177">
        <v>0</v>
      </c>
      <c r="CT140" s="177">
        <v>0</v>
      </c>
      <c r="CU140" s="177">
        <v>0</v>
      </c>
      <c r="CV140" s="177">
        <v>0</v>
      </c>
      <c r="CW140" s="177">
        <v>0</v>
      </c>
      <c r="CX140" s="177">
        <v>0</v>
      </c>
      <c r="CY140" s="177">
        <v>0</v>
      </c>
      <c r="CZ140" s="177">
        <v>0</v>
      </c>
      <c r="DA140" s="177">
        <v>0</v>
      </c>
      <c r="DB140" s="177">
        <v>0</v>
      </c>
      <c r="DC140" s="177">
        <v>0</v>
      </c>
      <c r="DE140" s="24">
        <f t="shared" si="73"/>
        <v>0</v>
      </c>
      <c r="DF140" s="24">
        <f t="shared" si="39"/>
        <v>0</v>
      </c>
    </row>
    <row r="141" spans="1:110" ht="15" customHeight="1">
      <c r="A141" s="68"/>
      <c r="B141" s="160" t="s">
        <v>385</v>
      </c>
      <c r="C141" s="187"/>
      <c r="D141" s="175"/>
      <c r="E141" s="160"/>
      <c r="F141" s="171">
        <f>H141+NPV(SD,I141:INDEX(I141:DC141,PAL))</f>
        <v>0</v>
      </c>
      <c r="G141" s="171">
        <f>SUMIF($H$5:$DC$5,"&lt;="&amp;PAL,$H141:$DC141)</f>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7">
        <v>0</v>
      </c>
      <c r="BI141" s="177">
        <v>0</v>
      </c>
      <c r="BJ141" s="177">
        <v>0</v>
      </c>
      <c r="BK141" s="177">
        <v>0</v>
      </c>
      <c r="BL141" s="177">
        <v>0</v>
      </c>
      <c r="BM141" s="177">
        <v>0</v>
      </c>
      <c r="BN141" s="177">
        <v>0</v>
      </c>
      <c r="BO141" s="177">
        <v>0</v>
      </c>
      <c r="BP141" s="177">
        <v>0</v>
      </c>
      <c r="BQ141" s="177">
        <v>0</v>
      </c>
      <c r="BR141" s="177">
        <v>0</v>
      </c>
      <c r="BS141" s="177">
        <v>0</v>
      </c>
      <c r="BT141" s="177">
        <v>0</v>
      </c>
      <c r="BU141" s="177">
        <v>0</v>
      </c>
      <c r="BV141" s="177">
        <v>0</v>
      </c>
      <c r="BW141" s="177">
        <v>0</v>
      </c>
      <c r="BX141" s="177">
        <v>0</v>
      </c>
      <c r="BY141" s="177">
        <v>0</v>
      </c>
      <c r="BZ141" s="177">
        <v>0</v>
      </c>
      <c r="CA141" s="177">
        <v>0</v>
      </c>
      <c r="CB141" s="177">
        <v>0</v>
      </c>
      <c r="CC141" s="177">
        <v>0</v>
      </c>
      <c r="CD141" s="177">
        <v>0</v>
      </c>
      <c r="CE141" s="177">
        <v>0</v>
      </c>
      <c r="CF141" s="177">
        <v>0</v>
      </c>
      <c r="CG141" s="177">
        <v>0</v>
      </c>
      <c r="CH141" s="177">
        <v>0</v>
      </c>
      <c r="CI141" s="177">
        <v>0</v>
      </c>
      <c r="CJ141" s="177">
        <v>0</v>
      </c>
      <c r="CK141" s="177">
        <v>0</v>
      </c>
      <c r="CL141" s="177">
        <v>0</v>
      </c>
      <c r="CM141" s="177">
        <v>0</v>
      </c>
      <c r="CN141" s="177">
        <v>0</v>
      </c>
      <c r="CO141" s="177">
        <v>0</v>
      </c>
      <c r="CP141" s="177">
        <v>0</v>
      </c>
      <c r="CQ141" s="177">
        <v>0</v>
      </c>
      <c r="CR141" s="177">
        <v>0</v>
      </c>
      <c r="CS141" s="177">
        <v>0</v>
      </c>
      <c r="CT141" s="177">
        <v>0</v>
      </c>
      <c r="CU141" s="177">
        <v>0</v>
      </c>
      <c r="CV141" s="177">
        <v>0</v>
      </c>
      <c r="CW141" s="177">
        <v>0</v>
      </c>
      <c r="CX141" s="177">
        <v>0</v>
      </c>
      <c r="CY141" s="177">
        <v>0</v>
      </c>
      <c r="CZ141" s="177">
        <v>0</v>
      </c>
      <c r="DA141" s="177">
        <v>0</v>
      </c>
      <c r="DB141" s="177">
        <v>0</v>
      </c>
      <c r="DC141" s="177">
        <v>0</v>
      </c>
      <c r="DE141" s="24">
        <f t="shared" si="73"/>
        <v>0</v>
      </c>
      <c r="DF141" s="24">
        <f t="shared" si="39"/>
        <v>0</v>
      </c>
    </row>
    <row r="142" spans="1:110" ht="14.4">
      <c r="A142" s="68"/>
      <c r="B142" s="160" t="s">
        <v>208</v>
      </c>
      <c r="C142" s="175" t="s">
        <v>209</v>
      </c>
      <c r="D142" s="175"/>
      <c r="E142" s="160"/>
      <c r="F142" s="173">
        <f>SUM(F143:F145)</f>
        <v>0</v>
      </c>
      <c r="G142" s="171">
        <f>SUMIF($H$5:$DC$5,"&lt;="&amp;PAL,$H142:$DC142)</f>
        <v>0</v>
      </c>
      <c r="H142" s="173">
        <f>SUM(H143:H145)</f>
        <v>0</v>
      </c>
      <c r="I142" s="173">
        <f t="shared" ref="I142:BT142" si="74">SUM(I143:I145)</f>
        <v>0</v>
      </c>
      <c r="J142" s="173">
        <f t="shared" si="74"/>
        <v>0</v>
      </c>
      <c r="K142" s="173">
        <f t="shared" si="74"/>
        <v>0</v>
      </c>
      <c r="L142" s="173">
        <f t="shared" si="74"/>
        <v>0</v>
      </c>
      <c r="M142" s="173">
        <f t="shared" si="74"/>
        <v>0</v>
      </c>
      <c r="N142" s="173">
        <f t="shared" si="74"/>
        <v>0</v>
      </c>
      <c r="O142" s="173">
        <f t="shared" si="74"/>
        <v>0</v>
      </c>
      <c r="P142" s="173">
        <f t="shared" si="74"/>
        <v>0</v>
      </c>
      <c r="Q142" s="173">
        <f t="shared" si="74"/>
        <v>0</v>
      </c>
      <c r="R142" s="173">
        <f t="shared" si="74"/>
        <v>0</v>
      </c>
      <c r="S142" s="173">
        <f t="shared" si="74"/>
        <v>0</v>
      </c>
      <c r="T142" s="173">
        <f t="shared" si="74"/>
        <v>0</v>
      </c>
      <c r="U142" s="173">
        <f t="shared" si="74"/>
        <v>0</v>
      </c>
      <c r="V142" s="173">
        <f t="shared" si="74"/>
        <v>0</v>
      </c>
      <c r="W142" s="173">
        <f t="shared" si="74"/>
        <v>0</v>
      </c>
      <c r="X142" s="173">
        <f t="shared" si="74"/>
        <v>0</v>
      </c>
      <c r="Y142" s="173">
        <f t="shared" si="74"/>
        <v>0</v>
      </c>
      <c r="Z142" s="173">
        <f t="shared" si="74"/>
        <v>0</v>
      </c>
      <c r="AA142" s="173">
        <f t="shared" si="74"/>
        <v>0</v>
      </c>
      <c r="AB142" s="173">
        <f t="shared" si="74"/>
        <v>0</v>
      </c>
      <c r="AC142" s="173">
        <f t="shared" si="74"/>
        <v>0</v>
      </c>
      <c r="AD142" s="173">
        <f t="shared" si="74"/>
        <v>0</v>
      </c>
      <c r="AE142" s="173">
        <f t="shared" si="74"/>
        <v>0</v>
      </c>
      <c r="AF142" s="173">
        <f t="shared" si="74"/>
        <v>0</v>
      </c>
      <c r="AG142" s="173">
        <f t="shared" si="74"/>
        <v>0</v>
      </c>
      <c r="AH142" s="173">
        <f t="shared" si="74"/>
        <v>0</v>
      </c>
      <c r="AI142" s="173">
        <f t="shared" si="74"/>
        <v>0</v>
      </c>
      <c r="AJ142" s="173">
        <f t="shared" si="74"/>
        <v>0</v>
      </c>
      <c r="AK142" s="173">
        <f t="shared" si="74"/>
        <v>0</v>
      </c>
      <c r="AL142" s="173">
        <f t="shared" si="74"/>
        <v>0</v>
      </c>
      <c r="AM142" s="173">
        <f t="shared" si="74"/>
        <v>0</v>
      </c>
      <c r="AN142" s="173">
        <f t="shared" si="74"/>
        <v>0</v>
      </c>
      <c r="AO142" s="173">
        <f t="shared" si="74"/>
        <v>0</v>
      </c>
      <c r="AP142" s="173">
        <f t="shared" si="74"/>
        <v>0</v>
      </c>
      <c r="AQ142" s="173">
        <f t="shared" si="74"/>
        <v>0</v>
      </c>
      <c r="AR142" s="173">
        <f t="shared" si="74"/>
        <v>0</v>
      </c>
      <c r="AS142" s="173">
        <f t="shared" si="74"/>
        <v>0</v>
      </c>
      <c r="AT142" s="173">
        <f t="shared" si="74"/>
        <v>0</v>
      </c>
      <c r="AU142" s="173">
        <f t="shared" si="74"/>
        <v>0</v>
      </c>
      <c r="AV142" s="173">
        <f t="shared" si="74"/>
        <v>0</v>
      </c>
      <c r="AW142" s="173">
        <f t="shared" si="74"/>
        <v>0</v>
      </c>
      <c r="AX142" s="173">
        <f t="shared" si="74"/>
        <v>0</v>
      </c>
      <c r="AY142" s="173">
        <f t="shared" si="74"/>
        <v>0</v>
      </c>
      <c r="AZ142" s="173">
        <f t="shared" si="74"/>
        <v>0</v>
      </c>
      <c r="BA142" s="173">
        <f t="shared" si="74"/>
        <v>0</v>
      </c>
      <c r="BB142" s="173">
        <f t="shared" si="74"/>
        <v>0</v>
      </c>
      <c r="BC142" s="173">
        <f t="shared" si="74"/>
        <v>0</v>
      </c>
      <c r="BD142" s="173">
        <f t="shared" si="74"/>
        <v>0</v>
      </c>
      <c r="BE142" s="173">
        <f t="shared" si="74"/>
        <v>0</v>
      </c>
      <c r="BF142" s="173">
        <f t="shared" si="74"/>
        <v>0</v>
      </c>
      <c r="BG142" s="173">
        <f t="shared" si="74"/>
        <v>0</v>
      </c>
      <c r="BH142" s="173">
        <f t="shared" si="74"/>
        <v>0</v>
      </c>
      <c r="BI142" s="173">
        <f t="shared" si="74"/>
        <v>0</v>
      </c>
      <c r="BJ142" s="173">
        <f t="shared" si="74"/>
        <v>0</v>
      </c>
      <c r="BK142" s="173">
        <f t="shared" si="74"/>
        <v>0</v>
      </c>
      <c r="BL142" s="173">
        <f t="shared" si="74"/>
        <v>0</v>
      </c>
      <c r="BM142" s="173">
        <f t="shared" si="74"/>
        <v>0</v>
      </c>
      <c r="BN142" s="173">
        <f t="shared" si="74"/>
        <v>0</v>
      </c>
      <c r="BO142" s="173">
        <f t="shared" si="74"/>
        <v>0</v>
      </c>
      <c r="BP142" s="173">
        <f t="shared" si="74"/>
        <v>0</v>
      </c>
      <c r="BQ142" s="173">
        <f t="shared" si="74"/>
        <v>0</v>
      </c>
      <c r="BR142" s="173">
        <f t="shared" si="74"/>
        <v>0</v>
      </c>
      <c r="BS142" s="173">
        <f t="shared" si="74"/>
        <v>0</v>
      </c>
      <c r="BT142" s="173">
        <f t="shared" si="74"/>
        <v>0</v>
      </c>
      <c r="BU142" s="173">
        <f t="shared" ref="BU142:DC142" si="75">SUM(BU143:BU145)</f>
        <v>0</v>
      </c>
      <c r="BV142" s="173">
        <f t="shared" si="75"/>
        <v>0</v>
      </c>
      <c r="BW142" s="173">
        <f t="shared" si="75"/>
        <v>0</v>
      </c>
      <c r="BX142" s="173">
        <f t="shared" si="75"/>
        <v>0</v>
      </c>
      <c r="BY142" s="173">
        <f t="shared" si="75"/>
        <v>0</v>
      </c>
      <c r="BZ142" s="173">
        <f t="shared" si="75"/>
        <v>0</v>
      </c>
      <c r="CA142" s="173">
        <f t="shared" si="75"/>
        <v>0</v>
      </c>
      <c r="CB142" s="173">
        <f t="shared" si="75"/>
        <v>0</v>
      </c>
      <c r="CC142" s="173">
        <f t="shared" si="75"/>
        <v>0</v>
      </c>
      <c r="CD142" s="173">
        <f t="shared" si="75"/>
        <v>0</v>
      </c>
      <c r="CE142" s="173">
        <f t="shared" si="75"/>
        <v>0</v>
      </c>
      <c r="CF142" s="173">
        <f t="shared" si="75"/>
        <v>0</v>
      </c>
      <c r="CG142" s="173">
        <f t="shared" si="75"/>
        <v>0</v>
      </c>
      <c r="CH142" s="173">
        <f t="shared" si="75"/>
        <v>0</v>
      </c>
      <c r="CI142" s="173">
        <f t="shared" si="75"/>
        <v>0</v>
      </c>
      <c r="CJ142" s="173">
        <f t="shared" si="75"/>
        <v>0</v>
      </c>
      <c r="CK142" s="173">
        <f t="shared" si="75"/>
        <v>0</v>
      </c>
      <c r="CL142" s="173">
        <f t="shared" si="75"/>
        <v>0</v>
      </c>
      <c r="CM142" s="173">
        <f t="shared" si="75"/>
        <v>0</v>
      </c>
      <c r="CN142" s="173">
        <f t="shared" si="75"/>
        <v>0</v>
      </c>
      <c r="CO142" s="173">
        <f t="shared" si="75"/>
        <v>0</v>
      </c>
      <c r="CP142" s="173">
        <f t="shared" si="75"/>
        <v>0</v>
      </c>
      <c r="CQ142" s="173">
        <f t="shared" si="75"/>
        <v>0</v>
      </c>
      <c r="CR142" s="173">
        <f t="shared" si="75"/>
        <v>0</v>
      </c>
      <c r="CS142" s="173">
        <f t="shared" si="75"/>
        <v>0</v>
      </c>
      <c r="CT142" s="173">
        <f t="shared" si="75"/>
        <v>0</v>
      </c>
      <c r="CU142" s="173">
        <f t="shared" si="75"/>
        <v>0</v>
      </c>
      <c r="CV142" s="173">
        <f t="shared" si="75"/>
        <v>0</v>
      </c>
      <c r="CW142" s="173">
        <f t="shared" si="75"/>
        <v>0</v>
      </c>
      <c r="CX142" s="173">
        <f t="shared" si="75"/>
        <v>0</v>
      </c>
      <c r="CY142" s="173">
        <f t="shared" si="75"/>
        <v>0</v>
      </c>
      <c r="CZ142" s="173">
        <f t="shared" si="75"/>
        <v>0</v>
      </c>
      <c r="DA142" s="173">
        <f t="shared" si="75"/>
        <v>0</v>
      </c>
      <c r="DB142" s="173">
        <f t="shared" si="75"/>
        <v>0</v>
      </c>
      <c r="DC142" s="173">
        <f t="shared" si="75"/>
        <v>0</v>
      </c>
      <c r="DE142" s="24"/>
      <c r="DF142" s="24">
        <f t="shared" si="39"/>
        <v>0</v>
      </c>
    </row>
    <row r="143" spans="1:110" ht="15" customHeight="1">
      <c r="A143" s="68"/>
      <c r="B143" s="160" t="s">
        <v>386</v>
      </c>
      <c r="C143" s="187"/>
      <c r="D143" s="175"/>
      <c r="E143" s="160"/>
      <c r="F143" s="171">
        <f>H143+NPV(SD,I143:INDEX(I143:DC143,PAL))</f>
        <v>0</v>
      </c>
      <c r="G143" s="171">
        <f>SUMIF($H$5:$DC$5,"&lt;="&amp;PAL,$H143:$DC143)</f>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c r="BC143" s="177">
        <v>0</v>
      </c>
      <c r="BD143" s="177">
        <v>0</v>
      </c>
      <c r="BE143" s="177">
        <v>0</v>
      </c>
      <c r="BF143" s="177">
        <v>0</v>
      </c>
      <c r="BG143" s="177">
        <v>0</v>
      </c>
      <c r="BH143" s="177">
        <v>0</v>
      </c>
      <c r="BI143" s="177">
        <v>0</v>
      </c>
      <c r="BJ143" s="177">
        <v>0</v>
      </c>
      <c r="BK143" s="177">
        <v>0</v>
      </c>
      <c r="BL143" s="177">
        <v>0</v>
      </c>
      <c r="BM143" s="177">
        <v>0</v>
      </c>
      <c r="BN143" s="177">
        <v>0</v>
      </c>
      <c r="BO143" s="177">
        <v>0</v>
      </c>
      <c r="BP143" s="177">
        <v>0</v>
      </c>
      <c r="BQ143" s="177">
        <v>0</v>
      </c>
      <c r="BR143" s="177">
        <v>0</v>
      </c>
      <c r="BS143" s="177">
        <v>0</v>
      </c>
      <c r="BT143" s="177">
        <v>0</v>
      </c>
      <c r="BU143" s="177">
        <v>0</v>
      </c>
      <c r="BV143" s="177">
        <v>0</v>
      </c>
      <c r="BW143" s="177">
        <v>0</v>
      </c>
      <c r="BX143" s="177">
        <v>0</v>
      </c>
      <c r="BY143" s="177">
        <v>0</v>
      </c>
      <c r="BZ143" s="177">
        <v>0</v>
      </c>
      <c r="CA143" s="177">
        <v>0</v>
      </c>
      <c r="CB143" s="177">
        <v>0</v>
      </c>
      <c r="CC143" s="177">
        <v>0</v>
      </c>
      <c r="CD143" s="177">
        <v>0</v>
      </c>
      <c r="CE143" s="177">
        <v>0</v>
      </c>
      <c r="CF143" s="177">
        <v>0</v>
      </c>
      <c r="CG143" s="177">
        <v>0</v>
      </c>
      <c r="CH143" s="177">
        <v>0</v>
      </c>
      <c r="CI143" s="177">
        <v>0</v>
      </c>
      <c r="CJ143" s="177">
        <v>0</v>
      </c>
      <c r="CK143" s="177">
        <v>0</v>
      </c>
      <c r="CL143" s="177">
        <v>0</v>
      </c>
      <c r="CM143" s="177">
        <v>0</v>
      </c>
      <c r="CN143" s="177">
        <v>0</v>
      </c>
      <c r="CO143" s="177">
        <v>0</v>
      </c>
      <c r="CP143" s="177">
        <v>0</v>
      </c>
      <c r="CQ143" s="177">
        <v>0</v>
      </c>
      <c r="CR143" s="177">
        <v>0</v>
      </c>
      <c r="CS143" s="177">
        <v>0</v>
      </c>
      <c r="CT143" s="177">
        <v>0</v>
      </c>
      <c r="CU143" s="177">
        <v>0</v>
      </c>
      <c r="CV143" s="177">
        <v>0</v>
      </c>
      <c r="CW143" s="177">
        <v>0</v>
      </c>
      <c r="CX143" s="177">
        <v>0</v>
      </c>
      <c r="CY143" s="177">
        <v>0</v>
      </c>
      <c r="CZ143" s="177">
        <v>0</v>
      </c>
      <c r="DA143" s="177">
        <v>0</v>
      </c>
      <c r="DB143" s="177">
        <v>0</v>
      </c>
      <c r="DC143" s="177">
        <v>0</v>
      </c>
      <c r="DE143" s="24">
        <f t="shared" si="73"/>
        <v>0</v>
      </c>
      <c r="DF143" s="24">
        <f t="shared" si="39"/>
        <v>0</v>
      </c>
    </row>
    <row r="144" spans="1:110" ht="15" customHeight="1">
      <c r="A144" s="68"/>
      <c r="B144" s="160" t="s">
        <v>387</v>
      </c>
      <c r="C144" s="187"/>
      <c r="D144" s="175"/>
      <c r="E144" s="160"/>
      <c r="F144" s="171">
        <f>H144+NPV(SD,I144:INDEX(I144:DC144,PAL))</f>
        <v>0</v>
      </c>
      <c r="G144" s="171">
        <f>SUMIF($H$5:$DC$5,"&lt;="&amp;PAL,$H144:$DC144)</f>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c r="BC144" s="177">
        <v>0</v>
      </c>
      <c r="BD144" s="177">
        <v>0</v>
      </c>
      <c r="BE144" s="177">
        <v>0</v>
      </c>
      <c r="BF144" s="177">
        <v>0</v>
      </c>
      <c r="BG144" s="177">
        <v>0</v>
      </c>
      <c r="BH144" s="177">
        <v>0</v>
      </c>
      <c r="BI144" s="177">
        <v>0</v>
      </c>
      <c r="BJ144" s="177">
        <v>0</v>
      </c>
      <c r="BK144" s="177">
        <v>0</v>
      </c>
      <c r="BL144" s="177">
        <v>0</v>
      </c>
      <c r="BM144" s="177">
        <v>0</v>
      </c>
      <c r="BN144" s="177">
        <v>0</v>
      </c>
      <c r="BO144" s="177">
        <v>0</v>
      </c>
      <c r="BP144" s="177">
        <v>0</v>
      </c>
      <c r="BQ144" s="177">
        <v>0</v>
      </c>
      <c r="BR144" s="177">
        <v>0</v>
      </c>
      <c r="BS144" s="177">
        <v>0</v>
      </c>
      <c r="BT144" s="177">
        <v>0</v>
      </c>
      <c r="BU144" s="177">
        <v>0</v>
      </c>
      <c r="BV144" s="177">
        <v>0</v>
      </c>
      <c r="BW144" s="177">
        <v>0</v>
      </c>
      <c r="BX144" s="177">
        <v>0</v>
      </c>
      <c r="BY144" s="177">
        <v>0</v>
      </c>
      <c r="BZ144" s="177">
        <v>0</v>
      </c>
      <c r="CA144" s="177">
        <v>0</v>
      </c>
      <c r="CB144" s="177">
        <v>0</v>
      </c>
      <c r="CC144" s="177">
        <v>0</v>
      </c>
      <c r="CD144" s="177">
        <v>0</v>
      </c>
      <c r="CE144" s="177">
        <v>0</v>
      </c>
      <c r="CF144" s="177">
        <v>0</v>
      </c>
      <c r="CG144" s="177">
        <v>0</v>
      </c>
      <c r="CH144" s="177">
        <v>0</v>
      </c>
      <c r="CI144" s="177">
        <v>0</v>
      </c>
      <c r="CJ144" s="177">
        <v>0</v>
      </c>
      <c r="CK144" s="177">
        <v>0</v>
      </c>
      <c r="CL144" s="177">
        <v>0</v>
      </c>
      <c r="CM144" s="177">
        <v>0</v>
      </c>
      <c r="CN144" s="177">
        <v>0</v>
      </c>
      <c r="CO144" s="177">
        <v>0</v>
      </c>
      <c r="CP144" s="177">
        <v>0</v>
      </c>
      <c r="CQ144" s="177">
        <v>0</v>
      </c>
      <c r="CR144" s="177">
        <v>0</v>
      </c>
      <c r="CS144" s="177">
        <v>0</v>
      </c>
      <c r="CT144" s="177">
        <v>0</v>
      </c>
      <c r="CU144" s="177">
        <v>0</v>
      </c>
      <c r="CV144" s="177">
        <v>0</v>
      </c>
      <c r="CW144" s="177">
        <v>0</v>
      </c>
      <c r="CX144" s="177">
        <v>0</v>
      </c>
      <c r="CY144" s="177">
        <v>0</v>
      </c>
      <c r="CZ144" s="177">
        <v>0</v>
      </c>
      <c r="DA144" s="177">
        <v>0</v>
      </c>
      <c r="DB144" s="177">
        <v>0</v>
      </c>
      <c r="DC144" s="177">
        <v>0</v>
      </c>
      <c r="DE144" s="24">
        <f t="shared" si="73"/>
        <v>0</v>
      </c>
      <c r="DF144" s="24">
        <f t="shared" si="39"/>
        <v>0</v>
      </c>
    </row>
    <row r="145" spans="1:110" ht="15" customHeight="1">
      <c r="A145" s="68"/>
      <c r="B145" s="160" t="s">
        <v>388</v>
      </c>
      <c r="C145" s="187"/>
      <c r="D145" s="175"/>
      <c r="E145" s="160"/>
      <c r="F145" s="171">
        <f>H145+NPV(SD,I145:INDEX(I145:DC145,PAL))</f>
        <v>0</v>
      </c>
      <c r="G145" s="171">
        <f>SUMIF($H$5:$DC$5,"&lt;="&amp;PAL,$H145:$DC145)</f>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c r="BC145" s="177">
        <v>0</v>
      </c>
      <c r="BD145" s="177">
        <v>0</v>
      </c>
      <c r="BE145" s="177">
        <v>0</v>
      </c>
      <c r="BF145" s="177">
        <v>0</v>
      </c>
      <c r="BG145" s="177">
        <v>0</v>
      </c>
      <c r="BH145" s="177">
        <v>0</v>
      </c>
      <c r="BI145" s="177">
        <v>0</v>
      </c>
      <c r="BJ145" s="177">
        <v>0</v>
      </c>
      <c r="BK145" s="177">
        <v>0</v>
      </c>
      <c r="BL145" s="177">
        <v>0</v>
      </c>
      <c r="BM145" s="177">
        <v>0</v>
      </c>
      <c r="BN145" s="177">
        <v>0</v>
      </c>
      <c r="BO145" s="177">
        <v>0</v>
      </c>
      <c r="BP145" s="177">
        <v>0</v>
      </c>
      <c r="BQ145" s="177">
        <v>0</v>
      </c>
      <c r="BR145" s="177">
        <v>0</v>
      </c>
      <c r="BS145" s="177">
        <v>0</v>
      </c>
      <c r="BT145" s="177">
        <v>0</v>
      </c>
      <c r="BU145" s="177">
        <v>0</v>
      </c>
      <c r="BV145" s="177">
        <v>0</v>
      </c>
      <c r="BW145" s="177">
        <v>0</v>
      </c>
      <c r="BX145" s="177">
        <v>0</v>
      </c>
      <c r="BY145" s="177">
        <v>0</v>
      </c>
      <c r="BZ145" s="177">
        <v>0</v>
      </c>
      <c r="CA145" s="177">
        <v>0</v>
      </c>
      <c r="CB145" s="177">
        <v>0</v>
      </c>
      <c r="CC145" s="177">
        <v>0</v>
      </c>
      <c r="CD145" s="177">
        <v>0</v>
      </c>
      <c r="CE145" s="177">
        <v>0</v>
      </c>
      <c r="CF145" s="177">
        <v>0</v>
      </c>
      <c r="CG145" s="177">
        <v>0</v>
      </c>
      <c r="CH145" s="177">
        <v>0</v>
      </c>
      <c r="CI145" s="177">
        <v>0</v>
      </c>
      <c r="CJ145" s="177">
        <v>0</v>
      </c>
      <c r="CK145" s="177">
        <v>0</v>
      </c>
      <c r="CL145" s="177">
        <v>0</v>
      </c>
      <c r="CM145" s="177">
        <v>0</v>
      </c>
      <c r="CN145" s="177">
        <v>0</v>
      </c>
      <c r="CO145" s="177">
        <v>0</v>
      </c>
      <c r="CP145" s="177">
        <v>0</v>
      </c>
      <c r="CQ145" s="177">
        <v>0</v>
      </c>
      <c r="CR145" s="177">
        <v>0</v>
      </c>
      <c r="CS145" s="177">
        <v>0</v>
      </c>
      <c r="CT145" s="177">
        <v>0</v>
      </c>
      <c r="CU145" s="177">
        <v>0</v>
      </c>
      <c r="CV145" s="177">
        <v>0</v>
      </c>
      <c r="CW145" s="177">
        <v>0</v>
      </c>
      <c r="CX145" s="177">
        <v>0</v>
      </c>
      <c r="CY145" s="177">
        <v>0</v>
      </c>
      <c r="CZ145" s="177">
        <v>0</v>
      </c>
      <c r="DA145" s="177">
        <v>0</v>
      </c>
      <c r="DB145" s="177">
        <v>0</v>
      </c>
      <c r="DC145" s="177">
        <v>0</v>
      </c>
      <c r="DE145" s="24">
        <f t="shared" si="73"/>
        <v>0</v>
      </c>
      <c r="DF145" s="24">
        <f t="shared" si="39"/>
        <v>0</v>
      </c>
    </row>
    <row r="146" spans="1:110" ht="20.25" customHeight="1">
      <c r="D146" s="1"/>
      <c r="F146" s="20"/>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110" ht="17.399999999999999" hidden="1" customHeight="1">
      <c r="D147" s="1"/>
      <c r="F147" s="20"/>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sheetData>
  <sheetProtection algorithmName="SHA-512" hashValue="HBp8W7XXiwZGB3pSwCgwAV1/FOBpctujZeKJv79I0ud3UYKEwROCtFvV7qvlSIVeVi9DHl7fa/6xQIxllgrWxA==" saltValue="WVaosxbGXmeP+rZcySozww=="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24:F126">
    <cfRule type="expression" dxfId="132" priority="3">
      <formula>AND($F124&lt;&gt;0,$E124="")</formula>
    </cfRule>
  </conditionalFormatting>
  <conditionalFormatting sqref="F7:F8">
    <cfRule type="containsBlanks" dxfId="131" priority="13">
      <formula>LEN(TRIM(F7))=0</formula>
    </cfRule>
  </conditionalFormatting>
  <conditionalFormatting sqref="F51">
    <cfRule type="containsBlanks" dxfId="130" priority="26">
      <formula>LEN(TRIM(F51))=0</formula>
    </cfRule>
  </conditionalFormatting>
  <conditionalFormatting sqref="F64">
    <cfRule type="containsBlanks" dxfId="129" priority="25">
      <formula>LEN(TRIM(F64))=0</formula>
    </cfRule>
  </conditionalFormatting>
  <conditionalFormatting sqref="F77">
    <cfRule type="containsBlanks" dxfId="128" priority="24">
      <formula>LEN(TRIM(F77))=0</formula>
    </cfRule>
  </conditionalFormatting>
  <conditionalFormatting sqref="F90">
    <cfRule type="containsBlanks" dxfId="127" priority="23">
      <formula>LEN(TRIM(F90))=0</formula>
    </cfRule>
  </conditionalFormatting>
  <conditionalFormatting sqref="F122">
    <cfRule type="expression" dxfId="126" priority="31">
      <formula>AND($F122&lt;&gt;0,$E122="")</formula>
    </cfRule>
  </conditionalFormatting>
  <conditionalFormatting sqref="F115:G116">
    <cfRule type="containsBlanks" dxfId="125" priority="21">
      <formula>LEN(TRIM(F115))=0</formula>
    </cfRule>
  </conditionalFormatting>
  <conditionalFormatting sqref="F103:DC104">
    <cfRule type="containsBlanks" dxfId="124" priority="22">
      <formula>LEN(TRIM(F103))=0</formula>
    </cfRule>
  </conditionalFormatting>
  <conditionalFormatting sqref="F111:DC111">
    <cfRule type="containsBlanks" dxfId="123" priority="1">
      <formula>LEN(TRIM(F111))=0</formula>
    </cfRule>
  </conditionalFormatting>
  <conditionalFormatting sqref="F123:DC123">
    <cfRule type="containsBlanks" dxfId="122" priority="27">
      <formula>LEN(TRIM(F123))=0</formula>
    </cfRule>
  </conditionalFormatting>
  <conditionalFormatting sqref="H122:I122">
    <cfRule type="containsBlanks" dxfId="121" priority="29">
      <formula>LEN(TRIM(H122))=0</formula>
    </cfRule>
  </conditionalFormatting>
  <conditionalFormatting sqref="H29:P36">
    <cfRule type="containsBlanks" dxfId="120" priority="11">
      <formula>LEN(TRIM(H29))=0</formula>
    </cfRule>
  </conditionalFormatting>
  <conditionalFormatting sqref="H42:P49">
    <cfRule type="containsBlanks" dxfId="119" priority="10">
      <formula>LEN(TRIM(H42))=0</formula>
    </cfRule>
  </conditionalFormatting>
  <conditionalFormatting sqref="H56:P63">
    <cfRule type="containsBlanks" dxfId="118" priority="9">
      <formula>LEN(TRIM(H56))=0</formula>
    </cfRule>
  </conditionalFormatting>
  <conditionalFormatting sqref="H69:P76">
    <cfRule type="containsBlanks" dxfId="117" priority="8">
      <formula>LEN(TRIM(H69))=0</formula>
    </cfRule>
  </conditionalFormatting>
  <conditionalFormatting sqref="H7:DC11 P12:DC15 H16:DC20 H21:O22 H23:N23 H24:DC24 P25:P28 Q25:DC36 H37:DC37 P38:P41 H50:DC51 P52:P55 Q52:DC63 H64:DC64 P65:P68 Q65:DC76 H110:DC110">
    <cfRule type="containsBlanks" dxfId="116" priority="40">
      <formula>LEN(TRIM(H7))=0</formula>
    </cfRule>
  </conditionalFormatting>
  <conditionalFormatting sqref="H77:DC102">
    <cfRule type="containsBlanks" dxfId="115" priority="6">
      <formula>LEN(TRIM(H77))=0</formula>
    </cfRule>
  </conditionalFormatting>
  <conditionalFormatting sqref="H112:DC121">
    <cfRule type="containsBlanks" dxfId="114" priority="28">
      <formula>LEN(TRIM(H112))=0</formula>
    </cfRule>
  </conditionalFormatting>
  <conditionalFormatting sqref="H124:DC145">
    <cfRule type="containsBlanks" dxfId="113" priority="34">
      <formula>LEN(TRIM(H124))=0</formula>
    </cfRule>
  </conditionalFormatting>
  <conditionalFormatting sqref="I131:DC131">
    <cfRule type="containsBlanks" dxfId="112" priority="30">
      <formula>LEN(TRIM(I131))=0</formula>
    </cfRule>
  </conditionalFormatting>
  <conditionalFormatting sqref="J122:DC123">
    <cfRule type="containsBlanks" dxfId="111" priority="37">
      <formula>LEN(TRIM(J122))=0</formula>
    </cfRule>
  </conditionalFormatting>
  <conditionalFormatting sqref="P21:DC23">
    <cfRule type="containsBlanks" dxfId="110" priority="12">
      <formula>LEN(TRIM(P21))=0</formula>
    </cfRule>
  </conditionalFormatting>
  <conditionalFormatting sqref="P105:DC109">
    <cfRule type="containsBlanks" dxfId="109" priority="38">
      <formula>LEN(TRIM(P105))=0</formula>
    </cfRule>
  </conditionalFormatting>
  <conditionalFormatting sqref="Q38:DC49">
    <cfRule type="containsBlanks" dxfId="108" priority="36">
      <formula>LEN(TRIM(Q38))=0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103:C104"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35:C141" xr:uid="{00000000-0002-0000-0400-000002000000}">
      <formula1>Naudos</formula1>
    </dataValidation>
    <dataValidation type="list" allowBlank="1" showInputMessage="1" showErrorMessage="1" sqref="C143:C145"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25 C12:C19 C21" xr:uid="{00000000-0002-0000-0400-000005000000}"/>
  </dataValidations>
  <pageMargins left="0.7" right="0.7" top="0.75" bottom="0.75" header="0.3" footer="0.3"/>
  <pageSetup paperSize="9" scale="13" fitToWidth="2" orientation="landscape" horizontalDpi="300" verticalDpi="300"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22860</xdr:colOff>
                    <xdr:row>10</xdr:row>
                    <xdr:rowOff>7620</xdr:rowOff>
                  </from>
                  <to>
                    <xdr:col>3</xdr:col>
                    <xdr:colOff>327660</xdr:colOff>
                    <xdr:row>10</xdr:row>
                    <xdr:rowOff>190500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2</xdr:col>
                    <xdr:colOff>4579620</xdr:colOff>
                    <xdr:row>6</xdr:row>
                    <xdr:rowOff>7620</xdr:rowOff>
                  </from>
                  <to>
                    <xdr:col>3</xdr:col>
                    <xdr:colOff>327660</xdr:colOff>
                    <xdr:row>7</xdr:row>
                    <xdr:rowOff>22860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22860</xdr:colOff>
                    <xdr:row>102</xdr:row>
                    <xdr:rowOff>7620</xdr:rowOff>
                  </from>
                  <to>
                    <xdr:col>4</xdr:col>
                    <xdr:colOff>7620</xdr:colOff>
                    <xdr:row>102</xdr:row>
                    <xdr:rowOff>182880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114</xdr:row>
                    <xdr:rowOff>22860</xdr:rowOff>
                  </from>
                  <to>
                    <xdr:col>4</xdr:col>
                    <xdr:colOff>0</xdr:colOff>
                    <xdr:row>115</xdr:row>
                    <xdr:rowOff>7620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132</xdr:row>
                    <xdr:rowOff>22860</xdr:rowOff>
                  </from>
                  <to>
                    <xdr:col>4</xdr:col>
                    <xdr:colOff>0</xdr:colOff>
                    <xdr:row>133</xdr:row>
                    <xdr:rowOff>7620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144780</xdr:colOff>
                    <xdr:row>4</xdr:row>
                    <xdr:rowOff>22860</xdr:rowOff>
                  </from>
                  <to>
                    <xdr:col>4</xdr:col>
                    <xdr:colOff>411480</xdr:colOff>
                    <xdr:row>4</xdr:row>
                    <xdr:rowOff>182880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50</xdr:row>
                    <xdr:rowOff>30480</xdr:rowOff>
                  </from>
                  <to>
                    <xdr:col>0</xdr:col>
                    <xdr:colOff>198120</xdr:colOff>
                    <xdr:row>50</xdr:row>
                    <xdr:rowOff>175260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63</xdr:row>
                    <xdr:rowOff>30480</xdr:rowOff>
                  </from>
                  <to>
                    <xdr:col>0</xdr:col>
                    <xdr:colOff>198120</xdr:colOff>
                    <xdr:row>63</xdr:row>
                    <xdr:rowOff>175260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76</xdr:row>
                    <xdr:rowOff>22860</xdr:rowOff>
                  </from>
                  <to>
                    <xdr:col>0</xdr:col>
                    <xdr:colOff>198120</xdr:colOff>
                    <xdr:row>76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89</xdr:row>
                    <xdr:rowOff>30480</xdr:rowOff>
                  </from>
                  <to>
                    <xdr:col>0</xdr:col>
                    <xdr:colOff>198120</xdr:colOff>
                    <xdr:row>89</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22860</xdr:rowOff>
                  </from>
                  <to>
                    <xdr:col>0</xdr:col>
                    <xdr:colOff>251460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9_Click">
                <anchor moveWithCells="1" sizeWithCells="1">
                  <from>
                    <xdr:col>0</xdr:col>
                    <xdr:colOff>76200</xdr:colOff>
                    <xdr:row>102</xdr:row>
                    <xdr:rowOff>22860</xdr:rowOff>
                  </from>
                  <to>
                    <xdr:col>0</xdr:col>
                    <xdr:colOff>198120</xdr:colOff>
                    <xdr:row>102</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9_Click">
                <anchor moveWithCells="1" sizeWithCells="1">
                  <from>
                    <xdr:col>0</xdr:col>
                    <xdr:colOff>68580</xdr:colOff>
                    <xdr:row>114</xdr:row>
                    <xdr:rowOff>38100</xdr:rowOff>
                  </from>
                  <to>
                    <xdr:col>0</xdr:col>
                    <xdr:colOff>190500</xdr:colOff>
                    <xdr:row>114</xdr:row>
                    <xdr:rowOff>175260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125</xdr:row>
                    <xdr:rowOff>190500</xdr:rowOff>
                  </from>
                  <to>
                    <xdr:col>4</xdr:col>
                    <xdr:colOff>0</xdr:colOff>
                    <xdr:row>126</xdr:row>
                    <xdr:rowOff>182880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23</xdr:row>
                    <xdr:rowOff>30480</xdr:rowOff>
                  </from>
                  <to>
                    <xdr:col>0</xdr:col>
                    <xdr:colOff>220980</xdr:colOff>
                    <xdr:row>23</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36</xdr:row>
                    <xdr:rowOff>38100</xdr:rowOff>
                  </from>
                  <to>
                    <xdr:col>0</xdr:col>
                    <xdr:colOff>213360</xdr:colOff>
                    <xdr:row>36</xdr:row>
                    <xdr:rowOff>175260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49</xdr:row>
                    <xdr:rowOff>38100</xdr:rowOff>
                  </from>
                  <to>
                    <xdr:col>0</xdr:col>
                    <xdr:colOff>251460</xdr:colOff>
                    <xdr:row>49</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22860</xdr:rowOff>
                  </from>
                  <to>
                    <xdr:col>4</xdr:col>
                    <xdr:colOff>0</xdr:colOff>
                    <xdr:row>8</xdr:row>
                    <xdr:rowOff>190500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22860</xdr:colOff>
                    <xdr:row>23</xdr:row>
                    <xdr:rowOff>0</xdr:rowOff>
                  </from>
                  <to>
                    <xdr:col>4</xdr:col>
                    <xdr:colOff>0</xdr:colOff>
                    <xdr:row>23</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E91:E102 E78:E89 E12:E23 E25:E36 E38:E49 E52:E63 E65:E76 E105:E110 E112:E114</xm:sqref>
        </x14:dataValidation>
        <x14:dataValidation type="list" allowBlank="1" showInputMessage="1" showErrorMessage="1" xr:uid="{00000000-0002-0000-0400-000007000000}">
          <x14:formula1>
            <xm:f>Data1!$L$2:$L$6</xm:f>
          </x14:formula1>
          <xm:sqref>E117:E122 E124:E126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I147"/>
  <sheetViews>
    <sheetView workbookViewId="0"/>
  </sheetViews>
  <sheetFormatPr defaultColWidth="0" defaultRowHeight="17.399999999999999" customHeight="1" zeroHeight="1"/>
  <cols>
    <col min="1" max="1" width="3.6640625" style="44" customWidth="1"/>
    <col min="2" max="2" width="6.5546875" customWidth="1"/>
    <col min="3" max="3" width="66.6640625" style="1" customWidth="1"/>
    <col min="4" max="4" width="4.88671875" customWidth="1"/>
    <col min="5" max="5" width="8" customWidth="1"/>
    <col min="6" max="7" width="16.6640625" customWidth="1"/>
    <col min="8" max="36" width="13.6640625" customWidth="1"/>
    <col min="37" max="107" width="13.6640625" hidden="1" customWidth="1"/>
    <col min="108" max="108" width="9.109375" customWidth="1"/>
    <col min="109" max="111" width="9.109375" hidden="1" customWidth="1"/>
    <col min="112" max="112" width="13.6640625" hidden="1" customWidth="1"/>
    <col min="113" max="113" width="8.88671875" hidden="1"/>
  </cols>
  <sheetData>
    <row r="1" spans="1:113" ht="9" customHeight="1">
      <c r="DE1" s="24"/>
    </row>
    <row r="2" spans="1:113" ht="14.4">
      <c r="B2" s="6" t="s">
        <v>211</v>
      </c>
      <c r="C2" s="421"/>
      <c r="DE2" s="24"/>
    </row>
    <row r="3" spans="1:113" ht="14.4">
      <c r="B3" s="164" t="str">
        <f>IF(INDEX(A3_pav,1,1)=0,"",INDEX(A3_pav,1,1))</f>
        <v/>
      </c>
      <c r="C3" s="538"/>
      <c r="D3" s="165"/>
      <c r="E3" s="166"/>
      <c r="F3" s="84"/>
      <c r="G3" s="1"/>
      <c r="DE3" s="24"/>
    </row>
    <row r="4" spans="1:113" ht="15" customHeight="1">
      <c r="B4" s="71"/>
      <c r="C4" s="425"/>
      <c r="D4" s="3"/>
      <c r="E4" s="89"/>
      <c r="F4" s="332"/>
      <c r="G4" s="332"/>
      <c r="H4" s="332"/>
      <c r="I4" s="332"/>
      <c r="J4" s="332"/>
      <c r="K4" s="332"/>
      <c r="L4" s="332"/>
      <c r="M4" s="332"/>
      <c r="N4" s="332"/>
      <c r="O4" s="332"/>
      <c r="P4" s="332"/>
      <c r="DE4" s="24"/>
    </row>
    <row r="5" spans="1:113" ht="14.4">
      <c r="B5" s="6" t="s">
        <v>139</v>
      </c>
      <c r="C5" s="425"/>
      <c r="F5" s="754" t="s">
        <v>140</v>
      </c>
      <c r="G5" s="755"/>
      <c r="H5" s="167">
        <v>0</v>
      </c>
      <c r="I5" s="167">
        <v>1</v>
      </c>
      <c r="J5" s="167">
        <v>2</v>
      </c>
      <c r="K5" s="167">
        <v>3</v>
      </c>
      <c r="L5" s="167">
        <v>4</v>
      </c>
      <c r="M5" s="167">
        <v>5</v>
      </c>
      <c r="N5" s="167">
        <v>6</v>
      </c>
      <c r="O5" s="167">
        <v>7</v>
      </c>
      <c r="P5" s="167">
        <v>8</v>
      </c>
      <c r="Q5" s="167">
        <v>9</v>
      </c>
      <c r="R5" s="167">
        <v>10</v>
      </c>
      <c r="S5" s="167">
        <v>11</v>
      </c>
      <c r="T5" s="167">
        <v>12</v>
      </c>
      <c r="U5" s="167">
        <v>13</v>
      </c>
      <c r="V5" s="167">
        <v>14</v>
      </c>
      <c r="W5" s="167">
        <v>15</v>
      </c>
      <c r="X5" s="167">
        <v>16</v>
      </c>
      <c r="Y5" s="167">
        <v>17</v>
      </c>
      <c r="Z5" s="167">
        <v>18</v>
      </c>
      <c r="AA5" s="167">
        <v>19</v>
      </c>
      <c r="AB5" s="167">
        <v>20</v>
      </c>
      <c r="AC5" s="167">
        <v>21</v>
      </c>
      <c r="AD5" s="167">
        <v>22</v>
      </c>
      <c r="AE5" s="167">
        <v>23</v>
      </c>
      <c r="AF5" s="167">
        <v>24</v>
      </c>
      <c r="AG5" s="167">
        <v>25</v>
      </c>
      <c r="AH5" s="167">
        <v>26</v>
      </c>
      <c r="AI5" s="167">
        <v>27</v>
      </c>
      <c r="AJ5" s="167">
        <v>28</v>
      </c>
      <c r="AK5" s="167">
        <v>29</v>
      </c>
      <c r="AL5" s="167">
        <v>30</v>
      </c>
      <c r="AM5" s="167">
        <v>31</v>
      </c>
      <c r="AN5" s="167">
        <v>32</v>
      </c>
      <c r="AO5" s="167">
        <v>33</v>
      </c>
      <c r="AP5" s="167">
        <v>34</v>
      </c>
      <c r="AQ5" s="167">
        <v>35</v>
      </c>
      <c r="AR5" s="167">
        <v>36</v>
      </c>
      <c r="AS5" s="167">
        <v>37</v>
      </c>
      <c r="AT5" s="167">
        <v>38</v>
      </c>
      <c r="AU5" s="167">
        <v>39</v>
      </c>
      <c r="AV5" s="167">
        <v>40</v>
      </c>
      <c r="AW5" s="167">
        <v>41</v>
      </c>
      <c r="AX5" s="167">
        <v>42</v>
      </c>
      <c r="AY5" s="167">
        <v>43</v>
      </c>
      <c r="AZ5" s="167">
        <v>44</v>
      </c>
      <c r="BA5" s="167">
        <v>45</v>
      </c>
      <c r="BB5" s="167">
        <v>46</v>
      </c>
      <c r="BC5" s="167">
        <v>47</v>
      </c>
      <c r="BD5" s="167">
        <v>48</v>
      </c>
      <c r="BE5" s="167">
        <v>49</v>
      </c>
      <c r="BF5" s="167">
        <v>50</v>
      </c>
      <c r="BG5" s="167">
        <v>51</v>
      </c>
      <c r="BH5" s="167">
        <v>52</v>
      </c>
      <c r="BI5" s="167">
        <v>53</v>
      </c>
      <c r="BJ5" s="167">
        <v>54</v>
      </c>
      <c r="BK5" s="167">
        <v>55</v>
      </c>
      <c r="BL5" s="167">
        <v>56</v>
      </c>
      <c r="BM5" s="167">
        <v>57</v>
      </c>
      <c r="BN5" s="167">
        <v>58</v>
      </c>
      <c r="BO5" s="167">
        <v>59</v>
      </c>
      <c r="BP5" s="167">
        <v>60</v>
      </c>
      <c r="BQ5" s="167">
        <v>61</v>
      </c>
      <c r="BR5" s="167">
        <v>62</v>
      </c>
      <c r="BS5" s="167">
        <v>63</v>
      </c>
      <c r="BT5" s="167">
        <v>64</v>
      </c>
      <c r="BU5" s="167">
        <v>65</v>
      </c>
      <c r="BV5" s="167">
        <v>66</v>
      </c>
      <c r="BW5" s="167">
        <v>67</v>
      </c>
      <c r="BX5" s="167">
        <v>68</v>
      </c>
      <c r="BY5" s="167">
        <v>69</v>
      </c>
      <c r="BZ5" s="167">
        <v>70</v>
      </c>
      <c r="CA5" s="167">
        <v>71</v>
      </c>
      <c r="CB5" s="167">
        <v>72</v>
      </c>
      <c r="CC5" s="167">
        <v>73</v>
      </c>
      <c r="CD5" s="167">
        <v>74</v>
      </c>
      <c r="CE5" s="167">
        <v>75</v>
      </c>
      <c r="CF5" s="167">
        <v>76</v>
      </c>
      <c r="CG5" s="167">
        <v>77</v>
      </c>
      <c r="CH5" s="167">
        <v>78</v>
      </c>
      <c r="CI5" s="167">
        <v>79</v>
      </c>
      <c r="CJ5" s="167">
        <v>80</v>
      </c>
      <c r="CK5" s="167">
        <v>81</v>
      </c>
      <c r="CL5" s="167">
        <v>82</v>
      </c>
      <c r="CM5" s="167">
        <v>83</v>
      </c>
      <c r="CN5" s="167">
        <v>84</v>
      </c>
      <c r="CO5" s="167">
        <v>85</v>
      </c>
      <c r="CP5" s="167">
        <v>86</v>
      </c>
      <c r="CQ5" s="167">
        <v>87</v>
      </c>
      <c r="CR5" s="167">
        <v>88</v>
      </c>
      <c r="CS5" s="167">
        <v>89</v>
      </c>
      <c r="CT5" s="167">
        <v>90</v>
      </c>
      <c r="CU5" s="167">
        <v>91</v>
      </c>
      <c r="CV5" s="167">
        <v>92</v>
      </c>
      <c r="CW5" s="167">
        <v>93</v>
      </c>
      <c r="CX5" s="167">
        <v>94</v>
      </c>
      <c r="CY5" s="167">
        <v>95</v>
      </c>
      <c r="CZ5" s="167">
        <v>96</v>
      </c>
      <c r="DA5" s="167">
        <v>97</v>
      </c>
      <c r="DB5" s="167">
        <v>98</v>
      </c>
      <c r="DC5" s="167">
        <v>99</v>
      </c>
      <c r="DE5" s="24"/>
    </row>
    <row r="6" spans="1:113" s="12" customFormat="1" ht="32.25" customHeight="1">
      <c r="A6" s="82"/>
      <c r="B6" s="168" t="s">
        <v>141</v>
      </c>
      <c r="C6" s="539" t="s">
        <v>142</v>
      </c>
      <c r="D6" s="169"/>
      <c r="E6" s="169" t="s">
        <v>143</v>
      </c>
      <c r="F6" s="169" t="s">
        <v>144</v>
      </c>
      <c r="G6" s="168" t="s">
        <v>145</v>
      </c>
      <c r="H6" s="168" cm="1">
        <f t="array" aca="1" ref="H6" ca="1">Nuliniai</f>
        <v>2021</v>
      </c>
      <c r="I6" s="168">
        <f ca="1">$H$6+I5</f>
        <v>2022</v>
      </c>
      <c r="J6" s="168">
        <f t="shared" ref="J6:BU6" ca="1" si="0">$H$6+J5</f>
        <v>2023</v>
      </c>
      <c r="K6" s="168">
        <f t="shared" ca="1" si="0"/>
        <v>2024</v>
      </c>
      <c r="L6" s="168">
        <f t="shared" ca="1" si="0"/>
        <v>2025</v>
      </c>
      <c r="M6" s="168">
        <f t="shared" ca="1" si="0"/>
        <v>2026</v>
      </c>
      <c r="N6" s="168">
        <f t="shared" ca="1" si="0"/>
        <v>2027</v>
      </c>
      <c r="O6" s="168">
        <f t="shared" ca="1" si="0"/>
        <v>2028</v>
      </c>
      <c r="P6" s="168">
        <f t="shared" ca="1" si="0"/>
        <v>2029</v>
      </c>
      <c r="Q6" s="168">
        <f t="shared" ca="1" si="0"/>
        <v>2030</v>
      </c>
      <c r="R6" s="168">
        <f t="shared" ca="1" si="0"/>
        <v>2031</v>
      </c>
      <c r="S6" s="168">
        <f t="shared" ca="1" si="0"/>
        <v>2032</v>
      </c>
      <c r="T6" s="168">
        <f t="shared" ca="1" si="0"/>
        <v>2033</v>
      </c>
      <c r="U6" s="168">
        <f t="shared" ca="1" si="0"/>
        <v>2034</v>
      </c>
      <c r="V6" s="168">
        <f t="shared" ca="1" si="0"/>
        <v>2035</v>
      </c>
      <c r="W6" s="168">
        <f t="shared" ca="1" si="0"/>
        <v>2036</v>
      </c>
      <c r="X6" s="168">
        <f t="shared" ca="1" si="0"/>
        <v>2037</v>
      </c>
      <c r="Y6" s="168">
        <f t="shared" ca="1" si="0"/>
        <v>2038</v>
      </c>
      <c r="Z6" s="168">
        <f t="shared" ca="1" si="0"/>
        <v>2039</v>
      </c>
      <c r="AA6" s="168">
        <f t="shared" ca="1" si="0"/>
        <v>2040</v>
      </c>
      <c r="AB6" s="168">
        <f t="shared" ca="1" si="0"/>
        <v>2041</v>
      </c>
      <c r="AC6" s="168">
        <f t="shared" ca="1" si="0"/>
        <v>2042</v>
      </c>
      <c r="AD6" s="168">
        <f t="shared" ca="1" si="0"/>
        <v>2043</v>
      </c>
      <c r="AE6" s="168">
        <f t="shared" ca="1" si="0"/>
        <v>2044</v>
      </c>
      <c r="AF6" s="168">
        <f t="shared" ca="1" si="0"/>
        <v>2045</v>
      </c>
      <c r="AG6" s="168">
        <f t="shared" ca="1" si="0"/>
        <v>2046</v>
      </c>
      <c r="AH6" s="168">
        <f t="shared" ca="1" si="0"/>
        <v>2047</v>
      </c>
      <c r="AI6" s="168">
        <f t="shared" ca="1" si="0"/>
        <v>2048</v>
      </c>
      <c r="AJ6" s="168">
        <f t="shared" ca="1" si="0"/>
        <v>2049</v>
      </c>
      <c r="AK6" s="168">
        <f t="shared" ca="1" si="0"/>
        <v>2050</v>
      </c>
      <c r="AL6" s="168">
        <f t="shared" ca="1" si="0"/>
        <v>2051</v>
      </c>
      <c r="AM6" s="168">
        <f t="shared" ca="1" si="0"/>
        <v>2052</v>
      </c>
      <c r="AN6" s="168">
        <f t="shared" ca="1" si="0"/>
        <v>2053</v>
      </c>
      <c r="AO6" s="168">
        <f t="shared" ca="1" si="0"/>
        <v>2054</v>
      </c>
      <c r="AP6" s="168">
        <f t="shared" ca="1" si="0"/>
        <v>2055</v>
      </c>
      <c r="AQ6" s="168">
        <f t="shared" ca="1" si="0"/>
        <v>2056</v>
      </c>
      <c r="AR6" s="168">
        <f t="shared" ca="1" si="0"/>
        <v>2057</v>
      </c>
      <c r="AS6" s="168">
        <f t="shared" ca="1" si="0"/>
        <v>2058</v>
      </c>
      <c r="AT6" s="168">
        <f t="shared" ca="1" si="0"/>
        <v>2059</v>
      </c>
      <c r="AU6" s="168">
        <f t="shared" ca="1" si="0"/>
        <v>2060</v>
      </c>
      <c r="AV6" s="168">
        <f t="shared" ca="1" si="0"/>
        <v>2061</v>
      </c>
      <c r="AW6" s="168">
        <f t="shared" ca="1" si="0"/>
        <v>2062</v>
      </c>
      <c r="AX6" s="168">
        <f t="shared" ca="1" si="0"/>
        <v>2063</v>
      </c>
      <c r="AY6" s="168">
        <f t="shared" ca="1" si="0"/>
        <v>2064</v>
      </c>
      <c r="AZ6" s="168">
        <f t="shared" ca="1" si="0"/>
        <v>2065</v>
      </c>
      <c r="BA6" s="168">
        <f t="shared" ca="1" si="0"/>
        <v>2066</v>
      </c>
      <c r="BB6" s="168">
        <f t="shared" ca="1" si="0"/>
        <v>2067</v>
      </c>
      <c r="BC6" s="168">
        <f t="shared" ca="1" si="0"/>
        <v>2068</v>
      </c>
      <c r="BD6" s="168">
        <f t="shared" ca="1" si="0"/>
        <v>2069</v>
      </c>
      <c r="BE6" s="168">
        <f t="shared" ca="1" si="0"/>
        <v>2070</v>
      </c>
      <c r="BF6" s="168">
        <f t="shared" ca="1" si="0"/>
        <v>2071</v>
      </c>
      <c r="BG6" s="168">
        <f t="shared" ca="1" si="0"/>
        <v>2072</v>
      </c>
      <c r="BH6" s="168">
        <f t="shared" ca="1" si="0"/>
        <v>2073</v>
      </c>
      <c r="BI6" s="168">
        <f t="shared" ca="1" si="0"/>
        <v>2074</v>
      </c>
      <c r="BJ6" s="168">
        <f t="shared" ca="1" si="0"/>
        <v>2075</v>
      </c>
      <c r="BK6" s="168">
        <f t="shared" ca="1" si="0"/>
        <v>2076</v>
      </c>
      <c r="BL6" s="168">
        <f t="shared" ca="1" si="0"/>
        <v>2077</v>
      </c>
      <c r="BM6" s="168">
        <f t="shared" ca="1" si="0"/>
        <v>2078</v>
      </c>
      <c r="BN6" s="168">
        <f t="shared" ca="1" si="0"/>
        <v>2079</v>
      </c>
      <c r="BO6" s="168">
        <f t="shared" ca="1" si="0"/>
        <v>2080</v>
      </c>
      <c r="BP6" s="168">
        <f t="shared" ca="1" si="0"/>
        <v>2081</v>
      </c>
      <c r="BQ6" s="168">
        <f t="shared" ca="1" si="0"/>
        <v>2082</v>
      </c>
      <c r="BR6" s="168">
        <f t="shared" ca="1" si="0"/>
        <v>2083</v>
      </c>
      <c r="BS6" s="168">
        <f t="shared" ca="1" si="0"/>
        <v>2084</v>
      </c>
      <c r="BT6" s="168">
        <f t="shared" ca="1" si="0"/>
        <v>2085</v>
      </c>
      <c r="BU6" s="168">
        <f t="shared" ca="1" si="0"/>
        <v>2086</v>
      </c>
      <c r="BV6" s="168">
        <f t="shared" ref="BV6:DC6" ca="1" si="1">$H$6+BV5</f>
        <v>2087</v>
      </c>
      <c r="BW6" s="168">
        <f t="shared" ca="1" si="1"/>
        <v>2088</v>
      </c>
      <c r="BX6" s="168">
        <f t="shared" ca="1" si="1"/>
        <v>2089</v>
      </c>
      <c r="BY6" s="168">
        <f t="shared" ca="1" si="1"/>
        <v>2090</v>
      </c>
      <c r="BZ6" s="168">
        <f t="shared" ca="1" si="1"/>
        <v>2091</v>
      </c>
      <c r="CA6" s="168">
        <f t="shared" ca="1" si="1"/>
        <v>2092</v>
      </c>
      <c r="CB6" s="168">
        <f t="shared" ca="1" si="1"/>
        <v>2093</v>
      </c>
      <c r="CC6" s="168">
        <f t="shared" ca="1" si="1"/>
        <v>2094</v>
      </c>
      <c r="CD6" s="168">
        <f t="shared" ca="1" si="1"/>
        <v>2095</v>
      </c>
      <c r="CE6" s="168">
        <f t="shared" ca="1" si="1"/>
        <v>2096</v>
      </c>
      <c r="CF6" s="168">
        <f t="shared" ca="1" si="1"/>
        <v>2097</v>
      </c>
      <c r="CG6" s="168">
        <f t="shared" ca="1" si="1"/>
        <v>2098</v>
      </c>
      <c r="CH6" s="168">
        <f t="shared" ca="1" si="1"/>
        <v>2099</v>
      </c>
      <c r="CI6" s="168">
        <f t="shared" ca="1" si="1"/>
        <v>2100</v>
      </c>
      <c r="CJ6" s="168">
        <f t="shared" ca="1" si="1"/>
        <v>2101</v>
      </c>
      <c r="CK6" s="168">
        <f t="shared" ca="1" si="1"/>
        <v>2102</v>
      </c>
      <c r="CL6" s="168">
        <f t="shared" ca="1" si="1"/>
        <v>2103</v>
      </c>
      <c r="CM6" s="168">
        <f t="shared" ca="1" si="1"/>
        <v>2104</v>
      </c>
      <c r="CN6" s="168">
        <f t="shared" ca="1" si="1"/>
        <v>2105</v>
      </c>
      <c r="CO6" s="168">
        <f t="shared" ca="1" si="1"/>
        <v>2106</v>
      </c>
      <c r="CP6" s="168">
        <f t="shared" ca="1" si="1"/>
        <v>2107</v>
      </c>
      <c r="CQ6" s="168">
        <f t="shared" ca="1" si="1"/>
        <v>2108</v>
      </c>
      <c r="CR6" s="168">
        <f t="shared" ca="1" si="1"/>
        <v>2109</v>
      </c>
      <c r="CS6" s="168">
        <f t="shared" ca="1" si="1"/>
        <v>2110</v>
      </c>
      <c r="CT6" s="168">
        <f t="shared" ca="1" si="1"/>
        <v>2111</v>
      </c>
      <c r="CU6" s="168">
        <f t="shared" ca="1" si="1"/>
        <v>2112</v>
      </c>
      <c r="CV6" s="168">
        <f t="shared" ca="1" si="1"/>
        <v>2113</v>
      </c>
      <c r="CW6" s="168">
        <f t="shared" ca="1" si="1"/>
        <v>2114</v>
      </c>
      <c r="CX6" s="168">
        <f t="shared" ca="1" si="1"/>
        <v>2115</v>
      </c>
      <c r="CY6" s="168">
        <f t="shared" ca="1" si="1"/>
        <v>2116</v>
      </c>
      <c r="CZ6" s="168">
        <f t="shared" ca="1" si="1"/>
        <v>2117</v>
      </c>
      <c r="DA6" s="168">
        <f t="shared" ca="1" si="1"/>
        <v>2118</v>
      </c>
      <c r="DB6" s="168">
        <f t="shared" ca="1" si="1"/>
        <v>2119</v>
      </c>
      <c r="DC6" s="168">
        <f t="shared" ca="1" si="1"/>
        <v>2120</v>
      </c>
      <c r="DE6" s="25">
        <f>SUM(DE7:DE133)</f>
        <v>0</v>
      </c>
      <c r="DF6" s="25">
        <f>SUM(DF7:DF133)</f>
        <v>0</v>
      </c>
      <c r="DG6" s="12" t="s">
        <v>146</v>
      </c>
      <c r="DH6" s="12" t="s">
        <v>147</v>
      </c>
      <c r="DI6" s="12" t="s">
        <v>548</v>
      </c>
    </row>
    <row r="7" spans="1:113" ht="15" customHeight="1">
      <c r="B7" s="160" t="s">
        <v>148</v>
      </c>
      <c r="C7" s="540" t="s">
        <v>149</v>
      </c>
      <c r="D7" s="160"/>
      <c r="E7" s="160"/>
      <c r="F7" s="171">
        <f>F8+F9+F103-F115-F127</f>
        <v>0</v>
      </c>
      <c r="G7" s="171">
        <f>SUMIF($H$5:$DC$5,"&lt;="&amp;PAL,$H7:$DC7)</f>
        <v>0</v>
      </c>
      <c r="H7" s="171">
        <f t="shared" ref="H7:BS7" si="2">H8+H9+H103-H115-H127</f>
        <v>0</v>
      </c>
      <c r="I7" s="171">
        <f t="shared" si="2"/>
        <v>0</v>
      </c>
      <c r="J7" s="171">
        <f t="shared" si="2"/>
        <v>0</v>
      </c>
      <c r="K7" s="171">
        <f t="shared" si="2"/>
        <v>0</v>
      </c>
      <c r="L7" s="171">
        <f t="shared" si="2"/>
        <v>0</v>
      </c>
      <c r="M7" s="171">
        <f t="shared" si="2"/>
        <v>0</v>
      </c>
      <c r="N7" s="171">
        <f t="shared" si="2"/>
        <v>0</v>
      </c>
      <c r="O7" s="171">
        <f t="shared" si="2"/>
        <v>0</v>
      </c>
      <c r="P7" s="171">
        <f t="shared" si="2"/>
        <v>0</v>
      </c>
      <c r="Q7" s="171">
        <f t="shared" si="2"/>
        <v>0</v>
      </c>
      <c r="R7" s="171">
        <f t="shared" si="2"/>
        <v>0</v>
      </c>
      <c r="S7" s="171">
        <f t="shared" si="2"/>
        <v>0</v>
      </c>
      <c r="T7" s="171">
        <f t="shared" si="2"/>
        <v>0</v>
      </c>
      <c r="U7" s="171">
        <f t="shared" si="2"/>
        <v>0</v>
      </c>
      <c r="V7" s="171">
        <f t="shared" si="2"/>
        <v>0</v>
      </c>
      <c r="W7" s="171">
        <f t="shared" si="2"/>
        <v>0</v>
      </c>
      <c r="X7" s="171">
        <f t="shared" si="2"/>
        <v>0</v>
      </c>
      <c r="Y7" s="171">
        <f t="shared" si="2"/>
        <v>0</v>
      </c>
      <c r="Z7" s="171">
        <f t="shared" si="2"/>
        <v>0</v>
      </c>
      <c r="AA7" s="171">
        <f t="shared" si="2"/>
        <v>0</v>
      </c>
      <c r="AB7" s="171">
        <f t="shared" si="2"/>
        <v>0</v>
      </c>
      <c r="AC7" s="171">
        <f t="shared" si="2"/>
        <v>0</v>
      </c>
      <c r="AD7" s="171">
        <f t="shared" si="2"/>
        <v>0</v>
      </c>
      <c r="AE7" s="171">
        <f t="shared" si="2"/>
        <v>0</v>
      </c>
      <c r="AF7" s="171">
        <f t="shared" si="2"/>
        <v>0</v>
      </c>
      <c r="AG7" s="171">
        <f t="shared" si="2"/>
        <v>0</v>
      </c>
      <c r="AH7" s="171">
        <f t="shared" si="2"/>
        <v>0</v>
      </c>
      <c r="AI7" s="171">
        <f t="shared" si="2"/>
        <v>0</v>
      </c>
      <c r="AJ7" s="171">
        <f t="shared" si="2"/>
        <v>0</v>
      </c>
      <c r="AK7" s="171">
        <f t="shared" si="2"/>
        <v>0</v>
      </c>
      <c r="AL7" s="171">
        <f t="shared" si="2"/>
        <v>0</v>
      </c>
      <c r="AM7" s="171">
        <f t="shared" si="2"/>
        <v>0</v>
      </c>
      <c r="AN7" s="171">
        <f t="shared" si="2"/>
        <v>0</v>
      </c>
      <c r="AO7" s="171">
        <f t="shared" si="2"/>
        <v>0</v>
      </c>
      <c r="AP7" s="171">
        <f t="shared" si="2"/>
        <v>0</v>
      </c>
      <c r="AQ7" s="171">
        <f t="shared" si="2"/>
        <v>0</v>
      </c>
      <c r="AR7" s="171">
        <f t="shared" si="2"/>
        <v>0</v>
      </c>
      <c r="AS7" s="171">
        <f t="shared" si="2"/>
        <v>0</v>
      </c>
      <c r="AT7" s="171">
        <f t="shared" si="2"/>
        <v>0</v>
      </c>
      <c r="AU7" s="171">
        <f t="shared" si="2"/>
        <v>0</v>
      </c>
      <c r="AV7" s="171">
        <f t="shared" si="2"/>
        <v>0</v>
      </c>
      <c r="AW7" s="171">
        <f t="shared" si="2"/>
        <v>0</v>
      </c>
      <c r="AX7" s="171">
        <f t="shared" si="2"/>
        <v>0</v>
      </c>
      <c r="AY7" s="171">
        <f t="shared" si="2"/>
        <v>0</v>
      </c>
      <c r="AZ7" s="171">
        <f t="shared" si="2"/>
        <v>0</v>
      </c>
      <c r="BA7" s="171">
        <f t="shared" si="2"/>
        <v>0</v>
      </c>
      <c r="BB7" s="171">
        <f t="shared" si="2"/>
        <v>0</v>
      </c>
      <c r="BC7" s="171">
        <f t="shared" si="2"/>
        <v>0</v>
      </c>
      <c r="BD7" s="171">
        <f t="shared" si="2"/>
        <v>0</v>
      </c>
      <c r="BE7" s="171">
        <f t="shared" si="2"/>
        <v>0</v>
      </c>
      <c r="BF7" s="171">
        <f t="shared" si="2"/>
        <v>0</v>
      </c>
      <c r="BG7" s="171">
        <f t="shared" si="2"/>
        <v>0</v>
      </c>
      <c r="BH7" s="171">
        <f t="shared" si="2"/>
        <v>0</v>
      </c>
      <c r="BI7" s="171">
        <f t="shared" si="2"/>
        <v>0</v>
      </c>
      <c r="BJ7" s="171">
        <f t="shared" si="2"/>
        <v>0</v>
      </c>
      <c r="BK7" s="171">
        <f t="shared" si="2"/>
        <v>0</v>
      </c>
      <c r="BL7" s="171">
        <f t="shared" si="2"/>
        <v>0</v>
      </c>
      <c r="BM7" s="171">
        <f t="shared" si="2"/>
        <v>0</v>
      </c>
      <c r="BN7" s="171">
        <f t="shared" si="2"/>
        <v>0</v>
      </c>
      <c r="BO7" s="171">
        <f t="shared" si="2"/>
        <v>0</v>
      </c>
      <c r="BP7" s="171">
        <f t="shared" si="2"/>
        <v>0</v>
      </c>
      <c r="BQ7" s="171">
        <f t="shared" si="2"/>
        <v>0</v>
      </c>
      <c r="BR7" s="171">
        <f t="shared" si="2"/>
        <v>0</v>
      </c>
      <c r="BS7" s="171">
        <f t="shared" si="2"/>
        <v>0</v>
      </c>
      <c r="BT7" s="171">
        <f t="shared" ref="BT7:DC7" si="3">BT8+BT9+BT103-BT115-BT127</f>
        <v>0</v>
      </c>
      <c r="BU7" s="171">
        <f t="shared" si="3"/>
        <v>0</v>
      </c>
      <c r="BV7" s="171">
        <f t="shared" si="3"/>
        <v>0</v>
      </c>
      <c r="BW7" s="171">
        <f t="shared" si="3"/>
        <v>0</v>
      </c>
      <c r="BX7" s="171">
        <f t="shared" si="3"/>
        <v>0</v>
      </c>
      <c r="BY7" s="171">
        <f t="shared" si="3"/>
        <v>0</v>
      </c>
      <c r="BZ7" s="171">
        <f t="shared" si="3"/>
        <v>0</v>
      </c>
      <c r="CA7" s="171">
        <f t="shared" si="3"/>
        <v>0</v>
      </c>
      <c r="CB7" s="171">
        <f t="shared" si="3"/>
        <v>0</v>
      </c>
      <c r="CC7" s="171">
        <f t="shared" si="3"/>
        <v>0</v>
      </c>
      <c r="CD7" s="171">
        <f t="shared" si="3"/>
        <v>0</v>
      </c>
      <c r="CE7" s="171">
        <f t="shared" si="3"/>
        <v>0</v>
      </c>
      <c r="CF7" s="171">
        <f t="shared" si="3"/>
        <v>0</v>
      </c>
      <c r="CG7" s="171">
        <f t="shared" si="3"/>
        <v>0</v>
      </c>
      <c r="CH7" s="171">
        <f t="shared" si="3"/>
        <v>0</v>
      </c>
      <c r="CI7" s="171">
        <f t="shared" si="3"/>
        <v>0</v>
      </c>
      <c r="CJ7" s="171">
        <f t="shared" si="3"/>
        <v>0</v>
      </c>
      <c r="CK7" s="171">
        <f t="shared" si="3"/>
        <v>0</v>
      </c>
      <c r="CL7" s="171">
        <f t="shared" si="3"/>
        <v>0</v>
      </c>
      <c r="CM7" s="171">
        <f t="shared" si="3"/>
        <v>0</v>
      </c>
      <c r="CN7" s="171">
        <f t="shared" si="3"/>
        <v>0</v>
      </c>
      <c r="CO7" s="171">
        <f t="shared" si="3"/>
        <v>0</v>
      </c>
      <c r="CP7" s="171">
        <f t="shared" si="3"/>
        <v>0</v>
      </c>
      <c r="CQ7" s="171">
        <f t="shared" si="3"/>
        <v>0</v>
      </c>
      <c r="CR7" s="171">
        <f t="shared" si="3"/>
        <v>0</v>
      </c>
      <c r="CS7" s="171">
        <f t="shared" si="3"/>
        <v>0</v>
      </c>
      <c r="CT7" s="171">
        <f t="shared" si="3"/>
        <v>0</v>
      </c>
      <c r="CU7" s="171">
        <f t="shared" si="3"/>
        <v>0</v>
      </c>
      <c r="CV7" s="171">
        <f t="shared" si="3"/>
        <v>0</v>
      </c>
      <c r="CW7" s="171">
        <f t="shared" si="3"/>
        <v>0</v>
      </c>
      <c r="CX7" s="171">
        <f t="shared" si="3"/>
        <v>0</v>
      </c>
      <c r="CY7" s="171">
        <f t="shared" si="3"/>
        <v>0</v>
      </c>
      <c r="CZ7" s="171">
        <f t="shared" si="3"/>
        <v>0</v>
      </c>
      <c r="DA7" s="171">
        <f t="shared" si="3"/>
        <v>0</v>
      </c>
      <c r="DB7" s="171">
        <f t="shared" si="3"/>
        <v>0</v>
      </c>
      <c r="DC7" s="171">
        <f t="shared" si="3"/>
        <v>0</v>
      </c>
      <c r="DE7" s="24"/>
      <c r="DF7" s="24">
        <f>COUNTIF($H7:$DC7,"&lt;&gt;0")</f>
        <v>0</v>
      </c>
    </row>
    <row r="8" spans="1:113" ht="15" customHeight="1">
      <c r="B8" s="160" t="s">
        <v>150</v>
      </c>
      <c r="C8" s="540" t="s">
        <v>151</v>
      </c>
      <c r="D8" s="170"/>
      <c r="E8" s="172"/>
      <c r="F8" s="173">
        <f>SUM(F21:F22,F34:F35,F47:F48,F61:F62,F74:F75,F87:F88,F100:F101)</f>
        <v>0</v>
      </c>
      <c r="G8" s="171">
        <f>SUMIF($H$5:$DC$5,"&lt;="&amp;PAL,$H8:$DC8)</f>
        <v>0</v>
      </c>
      <c r="H8" s="173">
        <f>SUM(H21:H22,H34:H35,H47:H48,H61:H62,H74:H75,H87:H88,H100:H101)</f>
        <v>0</v>
      </c>
      <c r="I8" s="173">
        <f t="shared" ref="I8:BT8" si="4">SUM(I21:I22,I34:I35,I47:I48,I61:I62,I74:I75,I87:I88,I100:I101)</f>
        <v>0</v>
      </c>
      <c r="J8" s="173">
        <f t="shared" si="4"/>
        <v>0</v>
      </c>
      <c r="K8" s="173">
        <f t="shared" si="4"/>
        <v>0</v>
      </c>
      <c r="L8" s="173">
        <f t="shared" si="4"/>
        <v>0</v>
      </c>
      <c r="M8" s="173">
        <f t="shared" si="4"/>
        <v>0</v>
      </c>
      <c r="N8" s="173">
        <f t="shared" si="4"/>
        <v>0</v>
      </c>
      <c r="O8" s="173">
        <f t="shared" si="4"/>
        <v>0</v>
      </c>
      <c r="P8" s="173">
        <f t="shared" si="4"/>
        <v>0</v>
      </c>
      <c r="Q8" s="173">
        <f t="shared" si="4"/>
        <v>0</v>
      </c>
      <c r="R8" s="173">
        <f t="shared" si="4"/>
        <v>0</v>
      </c>
      <c r="S8" s="173">
        <f t="shared" si="4"/>
        <v>0</v>
      </c>
      <c r="T8" s="173">
        <f t="shared" si="4"/>
        <v>0</v>
      </c>
      <c r="U8" s="173">
        <f t="shared" si="4"/>
        <v>0</v>
      </c>
      <c r="V8" s="173">
        <f t="shared" si="4"/>
        <v>0</v>
      </c>
      <c r="W8" s="173">
        <f t="shared" si="4"/>
        <v>0</v>
      </c>
      <c r="X8" s="173">
        <f t="shared" si="4"/>
        <v>0</v>
      </c>
      <c r="Y8" s="173">
        <f t="shared" si="4"/>
        <v>0</v>
      </c>
      <c r="Z8" s="173">
        <f t="shared" si="4"/>
        <v>0</v>
      </c>
      <c r="AA8" s="173">
        <f t="shared" si="4"/>
        <v>0</v>
      </c>
      <c r="AB8" s="173">
        <f t="shared" si="4"/>
        <v>0</v>
      </c>
      <c r="AC8" s="173">
        <f t="shared" si="4"/>
        <v>0</v>
      </c>
      <c r="AD8" s="173">
        <f t="shared" si="4"/>
        <v>0</v>
      </c>
      <c r="AE8" s="173">
        <f t="shared" si="4"/>
        <v>0</v>
      </c>
      <c r="AF8" s="173">
        <f t="shared" si="4"/>
        <v>0</v>
      </c>
      <c r="AG8" s="173">
        <f t="shared" si="4"/>
        <v>0</v>
      </c>
      <c r="AH8" s="173">
        <f t="shared" si="4"/>
        <v>0</v>
      </c>
      <c r="AI8" s="173">
        <f t="shared" si="4"/>
        <v>0</v>
      </c>
      <c r="AJ8" s="173">
        <f t="shared" si="4"/>
        <v>0</v>
      </c>
      <c r="AK8" s="173">
        <f t="shared" si="4"/>
        <v>0</v>
      </c>
      <c r="AL8" s="173">
        <f t="shared" si="4"/>
        <v>0</v>
      </c>
      <c r="AM8" s="173">
        <f t="shared" si="4"/>
        <v>0</v>
      </c>
      <c r="AN8" s="173">
        <f t="shared" si="4"/>
        <v>0</v>
      </c>
      <c r="AO8" s="173">
        <f t="shared" si="4"/>
        <v>0</v>
      </c>
      <c r="AP8" s="173">
        <f t="shared" si="4"/>
        <v>0</v>
      </c>
      <c r="AQ8" s="173">
        <f t="shared" si="4"/>
        <v>0</v>
      </c>
      <c r="AR8" s="173">
        <f t="shared" si="4"/>
        <v>0</v>
      </c>
      <c r="AS8" s="173">
        <f t="shared" si="4"/>
        <v>0</v>
      </c>
      <c r="AT8" s="173">
        <f t="shared" si="4"/>
        <v>0</v>
      </c>
      <c r="AU8" s="173">
        <f t="shared" si="4"/>
        <v>0</v>
      </c>
      <c r="AV8" s="173">
        <f t="shared" si="4"/>
        <v>0</v>
      </c>
      <c r="AW8" s="173">
        <f t="shared" si="4"/>
        <v>0</v>
      </c>
      <c r="AX8" s="173">
        <f t="shared" si="4"/>
        <v>0</v>
      </c>
      <c r="AY8" s="173">
        <f t="shared" si="4"/>
        <v>0</v>
      </c>
      <c r="AZ8" s="173">
        <f t="shared" si="4"/>
        <v>0</v>
      </c>
      <c r="BA8" s="173">
        <f t="shared" si="4"/>
        <v>0</v>
      </c>
      <c r="BB8" s="173">
        <f t="shared" si="4"/>
        <v>0</v>
      </c>
      <c r="BC8" s="173">
        <f t="shared" si="4"/>
        <v>0</v>
      </c>
      <c r="BD8" s="173">
        <f t="shared" si="4"/>
        <v>0</v>
      </c>
      <c r="BE8" s="173">
        <f t="shared" si="4"/>
        <v>0</v>
      </c>
      <c r="BF8" s="173">
        <f t="shared" si="4"/>
        <v>0</v>
      </c>
      <c r="BG8" s="173">
        <f t="shared" si="4"/>
        <v>0</v>
      </c>
      <c r="BH8" s="173">
        <f t="shared" si="4"/>
        <v>0</v>
      </c>
      <c r="BI8" s="173">
        <f t="shared" si="4"/>
        <v>0</v>
      </c>
      <c r="BJ8" s="173">
        <f t="shared" si="4"/>
        <v>0</v>
      </c>
      <c r="BK8" s="173">
        <f t="shared" si="4"/>
        <v>0</v>
      </c>
      <c r="BL8" s="173">
        <f t="shared" si="4"/>
        <v>0</v>
      </c>
      <c r="BM8" s="173">
        <f t="shared" si="4"/>
        <v>0</v>
      </c>
      <c r="BN8" s="173">
        <f t="shared" si="4"/>
        <v>0</v>
      </c>
      <c r="BO8" s="173">
        <f t="shared" si="4"/>
        <v>0</v>
      </c>
      <c r="BP8" s="173">
        <f t="shared" si="4"/>
        <v>0</v>
      </c>
      <c r="BQ8" s="173">
        <f t="shared" si="4"/>
        <v>0</v>
      </c>
      <c r="BR8" s="173">
        <f t="shared" si="4"/>
        <v>0</v>
      </c>
      <c r="BS8" s="173">
        <f t="shared" si="4"/>
        <v>0</v>
      </c>
      <c r="BT8" s="173">
        <f t="shared" si="4"/>
        <v>0</v>
      </c>
      <c r="BU8" s="173">
        <f t="shared" ref="BU8:DB8" si="5">SUM(BU21:BU22,BU34:BU35,BU47:BU48,BU61:BU62,BU74:BU75,BU87:BU88,BU100:BU101)</f>
        <v>0</v>
      </c>
      <c r="BV8" s="173">
        <f t="shared" si="5"/>
        <v>0</v>
      </c>
      <c r="BW8" s="173">
        <f t="shared" si="5"/>
        <v>0</v>
      </c>
      <c r="BX8" s="173">
        <f t="shared" si="5"/>
        <v>0</v>
      </c>
      <c r="BY8" s="173">
        <f t="shared" si="5"/>
        <v>0</v>
      </c>
      <c r="BZ8" s="173">
        <f t="shared" si="5"/>
        <v>0</v>
      </c>
      <c r="CA8" s="173">
        <f t="shared" si="5"/>
        <v>0</v>
      </c>
      <c r="CB8" s="173">
        <f t="shared" si="5"/>
        <v>0</v>
      </c>
      <c r="CC8" s="173">
        <f t="shared" si="5"/>
        <v>0</v>
      </c>
      <c r="CD8" s="173">
        <f t="shared" si="5"/>
        <v>0</v>
      </c>
      <c r="CE8" s="173">
        <f t="shared" si="5"/>
        <v>0</v>
      </c>
      <c r="CF8" s="173">
        <f t="shared" si="5"/>
        <v>0</v>
      </c>
      <c r="CG8" s="173">
        <f t="shared" si="5"/>
        <v>0</v>
      </c>
      <c r="CH8" s="173">
        <f t="shared" si="5"/>
        <v>0</v>
      </c>
      <c r="CI8" s="173">
        <f t="shared" si="5"/>
        <v>0</v>
      </c>
      <c r="CJ8" s="173">
        <f t="shared" si="5"/>
        <v>0</v>
      </c>
      <c r="CK8" s="173">
        <f t="shared" si="5"/>
        <v>0</v>
      </c>
      <c r="CL8" s="173">
        <f t="shared" si="5"/>
        <v>0</v>
      </c>
      <c r="CM8" s="173">
        <f t="shared" si="5"/>
        <v>0</v>
      </c>
      <c r="CN8" s="173">
        <f t="shared" si="5"/>
        <v>0</v>
      </c>
      <c r="CO8" s="173">
        <f t="shared" si="5"/>
        <v>0</v>
      </c>
      <c r="CP8" s="173">
        <f t="shared" si="5"/>
        <v>0</v>
      </c>
      <c r="CQ8" s="173">
        <f t="shared" si="5"/>
        <v>0</v>
      </c>
      <c r="CR8" s="173">
        <f t="shared" si="5"/>
        <v>0</v>
      </c>
      <c r="CS8" s="173">
        <f t="shared" si="5"/>
        <v>0</v>
      </c>
      <c r="CT8" s="173">
        <f t="shared" si="5"/>
        <v>0</v>
      </c>
      <c r="CU8" s="173">
        <f t="shared" si="5"/>
        <v>0</v>
      </c>
      <c r="CV8" s="173">
        <f t="shared" si="5"/>
        <v>0</v>
      </c>
      <c r="CW8" s="173">
        <f t="shared" si="5"/>
        <v>0</v>
      </c>
      <c r="CX8" s="173">
        <f t="shared" si="5"/>
        <v>0</v>
      </c>
      <c r="CY8" s="173">
        <f t="shared" si="5"/>
        <v>0</v>
      </c>
      <c r="CZ8" s="173">
        <f t="shared" si="5"/>
        <v>0</v>
      </c>
      <c r="DA8" s="173">
        <f t="shared" si="5"/>
        <v>0</v>
      </c>
      <c r="DB8" s="173">
        <f t="shared" si="5"/>
        <v>0</v>
      </c>
      <c r="DC8" s="173">
        <f>SUM(DC21:DC22,DC34:DC35,DC47:DC48,DC61:DC62,DC74:DC75,DC87:DC88,DC100:DC101)</f>
        <v>0</v>
      </c>
      <c r="DE8" s="24"/>
      <c r="DF8" s="24">
        <f t="shared" ref="DF8:DF11" si="6">COUNTIF($H8:$DC8,"&lt;&gt;0")</f>
        <v>0</v>
      </c>
    </row>
    <row r="9" spans="1:113" ht="15" customHeight="1">
      <c r="B9" s="138" t="s">
        <v>152</v>
      </c>
      <c r="C9" s="541" t="s">
        <v>153</v>
      </c>
      <c r="D9" s="140"/>
      <c r="E9" s="140"/>
      <c r="F9" s="141">
        <f>F10+F50+F90-F8</f>
        <v>0</v>
      </c>
      <c r="G9" s="171">
        <f>SUMIF($H$5:$DC$5,"&lt;="&amp;PAL,$H9:$DC9)</f>
        <v>0</v>
      </c>
      <c r="H9" s="141">
        <f>H10+H50+H90-H8</f>
        <v>0</v>
      </c>
      <c r="I9" s="141">
        <f t="shared" ref="I9:BT9" si="7">I10+I50+I90-I8</f>
        <v>0</v>
      </c>
      <c r="J9" s="141">
        <f t="shared" si="7"/>
        <v>0</v>
      </c>
      <c r="K9" s="141">
        <f t="shared" si="7"/>
        <v>0</v>
      </c>
      <c r="L9" s="141">
        <f t="shared" si="7"/>
        <v>0</v>
      </c>
      <c r="M9" s="141">
        <f t="shared" si="7"/>
        <v>0</v>
      </c>
      <c r="N9" s="141">
        <f t="shared" si="7"/>
        <v>0</v>
      </c>
      <c r="O9" s="141">
        <f t="shared" si="7"/>
        <v>0</v>
      </c>
      <c r="P9" s="141">
        <f t="shared" si="7"/>
        <v>0</v>
      </c>
      <c r="Q9" s="141">
        <f t="shared" si="7"/>
        <v>0</v>
      </c>
      <c r="R9" s="141">
        <f t="shared" si="7"/>
        <v>0</v>
      </c>
      <c r="S9" s="141">
        <f t="shared" si="7"/>
        <v>0</v>
      </c>
      <c r="T9" s="141">
        <f t="shared" si="7"/>
        <v>0</v>
      </c>
      <c r="U9" s="141">
        <f t="shared" si="7"/>
        <v>0</v>
      </c>
      <c r="V9" s="141">
        <f t="shared" si="7"/>
        <v>0</v>
      </c>
      <c r="W9" s="141">
        <f t="shared" si="7"/>
        <v>0</v>
      </c>
      <c r="X9" s="141">
        <f t="shared" si="7"/>
        <v>0</v>
      </c>
      <c r="Y9" s="141">
        <f t="shared" si="7"/>
        <v>0</v>
      </c>
      <c r="Z9" s="141">
        <f t="shared" si="7"/>
        <v>0</v>
      </c>
      <c r="AA9" s="141">
        <f t="shared" si="7"/>
        <v>0</v>
      </c>
      <c r="AB9" s="141">
        <f t="shared" si="7"/>
        <v>0</v>
      </c>
      <c r="AC9" s="141">
        <f t="shared" si="7"/>
        <v>0</v>
      </c>
      <c r="AD9" s="141">
        <f t="shared" si="7"/>
        <v>0</v>
      </c>
      <c r="AE9" s="141">
        <f t="shared" si="7"/>
        <v>0</v>
      </c>
      <c r="AF9" s="141">
        <f t="shared" si="7"/>
        <v>0</v>
      </c>
      <c r="AG9" s="141">
        <f t="shared" si="7"/>
        <v>0</v>
      </c>
      <c r="AH9" s="141">
        <f t="shared" si="7"/>
        <v>0</v>
      </c>
      <c r="AI9" s="141">
        <f t="shared" si="7"/>
        <v>0</v>
      </c>
      <c r="AJ9" s="141">
        <f t="shared" si="7"/>
        <v>0</v>
      </c>
      <c r="AK9" s="141">
        <f t="shared" si="7"/>
        <v>0</v>
      </c>
      <c r="AL9" s="141">
        <f t="shared" si="7"/>
        <v>0</v>
      </c>
      <c r="AM9" s="141">
        <f t="shared" si="7"/>
        <v>0</v>
      </c>
      <c r="AN9" s="141">
        <f t="shared" si="7"/>
        <v>0</v>
      </c>
      <c r="AO9" s="141">
        <f t="shared" si="7"/>
        <v>0</v>
      </c>
      <c r="AP9" s="141">
        <f t="shared" si="7"/>
        <v>0</v>
      </c>
      <c r="AQ9" s="141">
        <f t="shared" si="7"/>
        <v>0</v>
      </c>
      <c r="AR9" s="141">
        <f t="shared" si="7"/>
        <v>0</v>
      </c>
      <c r="AS9" s="141">
        <f t="shared" si="7"/>
        <v>0</v>
      </c>
      <c r="AT9" s="141">
        <f t="shared" si="7"/>
        <v>0</v>
      </c>
      <c r="AU9" s="141">
        <f t="shared" si="7"/>
        <v>0</v>
      </c>
      <c r="AV9" s="141">
        <f t="shared" si="7"/>
        <v>0</v>
      </c>
      <c r="AW9" s="141">
        <f t="shared" si="7"/>
        <v>0</v>
      </c>
      <c r="AX9" s="141">
        <f t="shared" si="7"/>
        <v>0</v>
      </c>
      <c r="AY9" s="141">
        <f t="shared" si="7"/>
        <v>0</v>
      </c>
      <c r="AZ9" s="141">
        <f t="shared" si="7"/>
        <v>0</v>
      </c>
      <c r="BA9" s="141">
        <f t="shared" si="7"/>
        <v>0</v>
      </c>
      <c r="BB9" s="141">
        <f t="shared" si="7"/>
        <v>0</v>
      </c>
      <c r="BC9" s="141">
        <f t="shared" si="7"/>
        <v>0</v>
      </c>
      <c r="BD9" s="141">
        <f t="shared" si="7"/>
        <v>0</v>
      </c>
      <c r="BE9" s="141">
        <f t="shared" si="7"/>
        <v>0</v>
      </c>
      <c r="BF9" s="141">
        <f t="shared" si="7"/>
        <v>0</v>
      </c>
      <c r="BG9" s="141">
        <f t="shared" si="7"/>
        <v>0</v>
      </c>
      <c r="BH9" s="141">
        <f t="shared" si="7"/>
        <v>0</v>
      </c>
      <c r="BI9" s="141">
        <f t="shared" si="7"/>
        <v>0</v>
      </c>
      <c r="BJ9" s="141">
        <f t="shared" si="7"/>
        <v>0</v>
      </c>
      <c r="BK9" s="141">
        <f t="shared" si="7"/>
        <v>0</v>
      </c>
      <c r="BL9" s="141">
        <f t="shared" si="7"/>
        <v>0</v>
      </c>
      <c r="BM9" s="141">
        <f t="shared" si="7"/>
        <v>0</v>
      </c>
      <c r="BN9" s="141">
        <f t="shared" si="7"/>
        <v>0</v>
      </c>
      <c r="BO9" s="141">
        <f t="shared" si="7"/>
        <v>0</v>
      </c>
      <c r="BP9" s="141">
        <f t="shared" si="7"/>
        <v>0</v>
      </c>
      <c r="BQ9" s="141">
        <f t="shared" si="7"/>
        <v>0</v>
      </c>
      <c r="BR9" s="141">
        <f t="shared" si="7"/>
        <v>0</v>
      </c>
      <c r="BS9" s="141">
        <f t="shared" si="7"/>
        <v>0</v>
      </c>
      <c r="BT9" s="141">
        <f t="shared" si="7"/>
        <v>0</v>
      </c>
      <c r="BU9" s="141">
        <f t="shared" ref="BU9:DC9" si="8">BU10+BU50+BU90-BU8</f>
        <v>0</v>
      </c>
      <c r="BV9" s="141">
        <f t="shared" si="8"/>
        <v>0</v>
      </c>
      <c r="BW9" s="141">
        <f t="shared" si="8"/>
        <v>0</v>
      </c>
      <c r="BX9" s="141">
        <f t="shared" si="8"/>
        <v>0</v>
      </c>
      <c r="BY9" s="141">
        <f t="shared" si="8"/>
        <v>0</v>
      </c>
      <c r="BZ9" s="141">
        <f t="shared" si="8"/>
        <v>0</v>
      </c>
      <c r="CA9" s="141">
        <f t="shared" si="8"/>
        <v>0</v>
      </c>
      <c r="CB9" s="141">
        <f t="shared" si="8"/>
        <v>0</v>
      </c>
      <c r="CC9" s="141">
        <f t="shared" si="8"/>
        <v>0</v>
      </c>
      <c r="CD9" s="141">
        <f t="shared" si="8"/>
        <v>0</v>
      </c>
      <c r="CE9" s="141">
        <f t="shared" si="8"/>
        <v>0</v>
      </c>
      <c r="CF9" s="141">
        <f t="shared" si="8"/>
        <v>0</v>
      </c>
      <c r="CG9" s="141">
        <f t="shared" si="8"/>
        <v>0</v>
      </c>
      <c r="CH9" s="141">
        <f t="shared" si="8"/>
        <v>0</v>
      </c>
      <c r="CI9" s="141">
        <f t="shared" si="8"/>
        <v>0</v>
      </c>
      <c r="CJ9" s="141">
        <f t="shared" si="8"/>
        <v>0</v>
      </c>
      <c r="CK9" s="141">
        <f t="shared" si="8"/>
        <v>0</v>
      </c>
      <c r="CL9" s="141">
        <f t="shared" si="8"/>
        <v>0</v>
      </c>
      <c r="CM9" s="141">
        <f t="shared" si="8"/>
        <v>0</v>
      </c>
      <c r="CN9" s="141">
        <f t="shared" si="8"/>
        <v>0</v>
      </c>
      <c r="CO9" s="141">
        <f t="shared" si="8"/>
        <v>0</v>
      </c>
      <c r="CP9" s="141">
        <f t="shared" si="8"/>
        <v>0</v>
      </c>
      <c r="CQ9" s="141">
        <f t="shared" si="8"/>
        <v>0</v>
      </c>
      <c r="CR9" s="141">
        <f t="shared" si="8"/>
        <v>0</v>
      </c>
      <c r="CS9" s="141">
        <f t="shared" si="8"/>
        <v>0</v>
      </c>
      <c r="CT9" s="141">
        <f t="shared" si="8"/>
        <v>0</v>
      </c>
      <c r="CU9" s="141">
        <f t="shared" si="8"/>
        <v>0</v>
      </c>
      <c r="CV9" s="141">
        <f t="shared" si="8"/>
        <v>0</v>
      </c>
      <c r="CW9" s="141">
        <f t="shared" si="8"/>
        <v>0</v>
      </c>
      <c r="CX9" s="141">
        <f t="shared" si="8"/>
        <v>0</v>
      </c>
      <c r="CY9" s="141">
        <f t="shared" si="8"/>
        <v>0</v>
      </c>
      <c r="CZ9" s="141">
        <f t="shared" si="8"/>
        <v>0</v>
      </c>
      <c r="DA9" s="141">
        <f t="shared" si="8"/>
        <v>0</v>
      </c>
      <c r="DB9" s="141">
        <f t="shared" si="8"/>
        <v>0</v>
      </c>
      <c r="DC9" s="141">
        <f t="shared" si="8"/>
        <v>0</v>
      </c>
      <c r="DE9" s="24"/>
      <c r="DF9" s="24">
        <f t="shared" si="6"/>
        <v>0</v>
      </c>
    </row>
    <row r="10" spans="1:113" ht="15" customHeight="1">
      <c r="B10" s="160" t="s">
        <v>154</v>
      </c>
      <c r="C10" s="540" t="s">
        <v>155</v>
      </c>
      <c r="D10" s="172"/>
      <c r="E10" s="172"/>
      <c r="F10" s="173">
        <f>F11+F24+F37</f>
        <v>0</v>
      </c>
      <c r="G10" s="171">
        <f>SUMIF($H$5:$DC$5,"&lt;="&amp;PAL,$H10:$DC10)</f>
        <v>0</v>
      </c>
      <c r="H10" s="173">
        <f>H11+H24+H37</f>
        <v>0</v>
      </c>
      <c r="I10" s="173">
        <f t="shared" ref="I10:BT10" si="9">I11+I24+I37</f>
        <v>0</v>
      </c>
      <c r="J10" s="173">
        <f t="shared" si="9"/>
        <v>0</v>
      </c>
      <c r="K10" s="173">
        <f t="shared" si="9"/>
        <v>0</v>
      </c>
      <c r="L10" s="173">
        <f t="shared" si="9"/>
        <v>0</v>
      </c>
      <c r="M10" s="173">
        <f t="shared" si="9"/>
        <v>0</v>
      </c>
      <c r="N10" s="173">
        <f t="shared" si="9"/>
        <v>0</v>
      </c>
      <c r="O10" s="173">
        <f t="shared" si="9"/>
        <v>0</v>
      </c>
      <c r="P10" s="173">
        <f t="shared" si="9"/>
        <v>0</v>
      </c>
      <c r="Q10" s="173">
        <f t="shared" si="9"/>
        <v>0</v>
      </c>
      <c r="R10" s="173">
        <f t="shared" si="9"/>
        <v>0</v>
      </c>
      <c r="S10" s="173">
        <f t="shared" si="9"/>
        <v>0</v>
      </c>
      <c r="T10" s="173">
        <f t="shared" si="9"/>
        <v>0</v>
      </c>
      <c r="U10" s="173">
        <f t="shared" si="9"/>
        <v>0</v>
      </c>
      <c r="V10" s="173">
        <f t="shared" si="9"/>
        <v>0</v>
      </c>
      <c r="W10" s="173">
        <f t="shared" si="9"/>
        <v>0</v>
      </c>
      <c r="X10" s="173">
        <f t="shared" si="9"/>
        <v>0</v>
      </c>
      <c r="Y10" s="173">
        <f t="shared" si="9"/>
        <v>0</v>
      </c>
      <c r="Z10" s="173">
        <f t="shared" si="9"/>
        <v>0</v>
      </c>
      <c r="AA10" s="173">
        <f t="shared" si="9"/>
        <v>0</v>
      </c>
      <c r="AB10" s="173">
        <f t="shared" si="9"/>
        <v>0</v>
      </c>
      <c r="AC10" s="173">
        <f t="shared" si="9"/>
        <v>0</v>
      </c>
      <c r="AD10" s="173">
        <f t="shared" si="9"/>
        <v>0</v>
      </c>
      <c r="AE10" s="173">
        <f t="shared" si="9"/>
        <v>0</v>
      </c>
      <c r="AF10" s="173">
        <f t="shared" si="9"/>
        <v>0</v>
      </c>
      <c r="AG10" s="173">
        <f t="shared" si="9"/>
        <v>0</v>
      </c>
      <c r="AH10" s="173">
        <f t="shared" si="9"/>
        <v>0</v>
      </c>
      <c r="AI10" s="173">
        <f t="shared" si="9"/>
        <v>0</v>
      </c>
      <c r="AJ10" s="173">
        <f t="shared" si="9"/>
        <v>0</v>
      </c>
      <c r="AK10" s="173">
        <f t="shared" si="9"/>
        <v>0</v>
      </c>
      <c r="AL10" s="173">
        <f t="shared" si="9"/>
        <v>0</v>
      </c>
      <c r="AM10" s="173">
        <f t="shared" si="9"/>
        <v>0</v>
      </c>
      <c r="AN10" s="173">
        <f t="shared" si="9"/>
        <v>0</v>
      </c>
      <c r="AO10" s="173">
        <f t="shared" si="9"/>
        <v>0</v>
      </c>
      <c r="AP10" s="173">
        <f t="shared" si="9"/>
        <v>0</v>
      </c>
      <c r="AQ10" s="173">
        <f t="shared" si="9"/>
        <v>0</v>
      </c>
      <c r="AR10" s="173">
        <f t="shared" si="9"/>
        <v>0</v>
      </c>
      <c r="AS10" s="173">
        <f t="shared" si="9"/>
        <v>0</v>
      </c>
      <c r="AT10" s="173">
        <f t="shared" si="9"/>
        <v>0</v>
      </c>
      <c r="AU10" s="173">
        <f t="shared" si="9"/>
        <v>0</v>
      </c>
      <c r="AV10" s="173">
        <f t="shared" si="9"/>
        <v>0</v>
      </c>
      <c r="AW10" s="173">
        <f t="shared" si="9"/>
        <v>0</v>
      </c>
      <c r="AX10" s="173">
        <f t="shared" si="9"/>
        <v>0</v>
      </c>
      <c r="AY10" s="173">
        <f t="shared" si="9"/>
        <v>0</v>
      </c>
      <c r="AZ10" s="173">
        <f t="shared" si="9"/>
        <v>0</v>
      </c>
      <c r="BA10" s="173">
        <f t="shared" si="9"/>
        <v>0</v>
      </c>
      <c r="BB10" s="173">
        <f t="shared" si="9"/>
        <v>0</v>
      </c>
      <c r="BC10" s="173">
        <f t="shared" si="9"/>
        <v>0</v>
      </c>
      <c r="BD10" s="173">
        <f t="shared" si="9"/>
        <v>0</v>
      </c>
      <c r="BE10" s="173">
        <f t="shared" si="9"/>
        <v>0</v>
      </c>
      <c r="BF10" s="173">
        <f t="shared" si="9"/>
        <v>0</v>
      </c>
      <c r="BG10" s="173">
        <f t="shared" si="9"/>
        <v>0</v>
      </c>
      <c r="BH10" s="173">
        <f t="shared" si="9"/>
        <v>0</v>
      </c>
      <c r="BI10" s="173">
        <f t="shared" si="9"/>
        <v>0</v>
      </c>
      <c r="BJ10" s="173">
        <f t="shared" si="9"/>
        <v>0</v>
      </c>
      <c r="BK10" s="173">
        <f t="shared" si="9"/>
        <v>0</v>
      </c>
      <c r="BL10" s="173">
        <f t="shared" si="9"/>
        <v>0</v>
      </c>
      <c r="BM10" s="173">
        <f t="shared" si="9"/>
        <v>0</v>
      </c>
      <c r="BN10" s="173">
        <f t="shared" si="9"/>
        <v>0</v>
      </c>
      <c r="BO10" s="173">
        <f t="shared" si="9"/>
        <v>0</v>
      </c>
      <c r="BP10" s="173">
        <f t="shared" si="9"/>
        <v>0</v>
      </c>
      <c r="BQ10" s="173">
        <f t="shared" si="9"/>
        <v>0</v>
      </c>
      <c r="BR10" s="173">
        <f t="shared" si="9"/>
        <v>0</v>
      </c>
      <c r="BS10" s="173">
        <f t="shared" si="9"/>
        <v>0</v>
      </c>
      <c r="BT10" s="173">
        <f t="shared" si="9"/>
        <v>0</v>
      </c>
      <c r="BU10" s="173">
        <f t="shared" ref="BU10:DC10" si="10">BU11+BU24+BU37</f>
        <v>0</v>
      </c>
      <c r="BV10" s="173">
        <f t="shared" si="10"/>
        <v>0</v>
      </c>
      <c r="BW10" s="173">
        <f t="shared" si="10"/>
        <v>0</v>
      </c>
      <c r="BX10" s="173">
        <f t="shared" si="10"/>
        <v>0</v>
      </c>
      <c r="BY10" s="173">
        <f t="shared" si="10"/>
        <v>0</v>
      </c>
      <c r="BZ10" s="173">
        <f t="shared" si="10"/>
        <v>0</v>
      </c>
      <c r="CA10" s="173">
        <f t="shared" si="10"/>
        <v>0</v>
      </c>
      <c r="CB10" s="173">
        <f t="shared" si="10"/>
        <v>0</v>
      </c>
      <c r="CC10" s="173">
        <f t="shared" si="10"/>
        <v>0</v>
      </c>
      <c r="CD10" s="173">
        <f t="shared" si="10"/>
        <v>0</v>
      </c>
      <c r="CE10" s="173">
        <f t="shared" si="10"/>
        <v>0</v>
      </c>
      <c r="CF10" s="173">
        <f t="shared" si="10"/>
        <v>0</v>
      </c>
      <c r="CG10" s="173">
        <f t="shared" si="10"/>
        <v>0</v>
      </c>
      <c r="CH10" s="173">
        <f t="shared" si="10"/>
        <v>0</v>
      </c>
      <c r="CI10" s="173">
        <f t="shared" si="10"/>
        <v>0</v>
      </c>
      <c r="CJ10" s="173">
        <f t="shared" si="10"/>
        <v>0</v>
      </c>
      <c r="CK10" s="173">
        <f t="shared" si="10"/>
        <v>0</v>
      </c>
      <c r="CL10" s="173">
        <f t="shared" si="10"/>
        <v>0</v>
      </c>
      <c r="CM10" s="173">
        <f t="shared" si="10"/>
        <v>0</v>
      </c>
      <c r="CN10" s="173">
        <f t="shared" si="10"/>
        <v>0</v>
      </c>
      <c r="CO10" s="173">
        <f t="shared" si="10"/>
        <v>0</v>
      </c>
      <c r="CP10" s="173">
        <f t="shared" si="10"/>
        <v>0</v>
      </c>
      <c r="CQ10" s="173">
        <f t="shared" si="10"/>
        <v>0</v>
      </c>
      <c r="CR10" s="173">
        <f t="shared" si="10"/>
        <v>0</v>
      </c>
      <c r="CS10" s="173">
        <f t="shared" si="10"/>
        <v>0</v>
      </c>
      <c r="CT10" s="173">
        <f t="shared" si="10"/>
        <v>0</v>
      </c>
      <c r="CU10" s="173">
        <f t="shared" si="10"/>
        <v>0</v>
      </c>
      <c r="CV10" s="173">
        <f t="shared" si="10"/>
        <v>0</v>
      </c>
      <c r="CW10" s="173">
        <f t="shared" si="10"/>
        <v>0</v>
      </c>
      <c r="CX10" s="173">
        <f t="shared" si="10"/>
        <v>0</v>
      </c>
      <c r="CY10" s="173">
        <f t="shared" si="10"/>
        <v>0</v>
      </c>
      <c r="CZ10" s="173">
        <f t="shared" si="10"/>
        <v>0</v>
      </c>
      <c r="DA10" s="173">
        <f t="shared" si="10"/>
        <v>0</v>
      </c>
      <c r="DB10" s="173">
        <f t="shared" si="10"/>
        <v>0</v>
      </c>
      <c r="DC10" s="173">
        <f t="shared" si="10"/>
        <v>0</v>
      </c>
      <c r="DE10" s="24"/>
      <c r="DF10" s="24">
        <f t="shared" si="6"/>
        <v>0</v>
      </c>
    </row>
    <row r="11" spans="1:113" ht="15" customHeight="1">
      <c r="B11" s="160" t="s">
        <v>156</v>
      </c>
      <c r="C11" s="540" t="s">
        <v>157</v>
      </c>
      <c r="D11" s="172"/>
      <c r="E11" s="172"/>
      <c r="F11" s="173">
        <f>SUM(F12:F22)</f>
        <v>0</v>
      </c>
      <c r="G11" s="171">
        <f>SUMIF($H$5:$DC$5,"&lt;="&amp;PAL,$H11:$DC11)</f>
        <v>0</v>
      </c>
      <c r="H11" s="173">
        <f>SUM(H12:H22)</f>
        <v>0</v>
      </c>
      <c r="I11" s="173">
        <f t="shared" ref="I11:BT11" si="11">SUM(I12:I22)</f>
        <v>0</v>
      </c>
      <c r="J11" s="173">
        <f t="shared" si="11"/>
        <v>0</v>
      </c>
      <c r="K11" s="173">
        <f>SUM(K12:K22)</f>
        <v>0</v>
      </c>
      <c r="L11" s="173">
        <f t="shared" si="11"/>
        <v>0</v>
      </c>
      <c r="M11" s="173">
        <f t="shared" si="11"/>
        <v>0</v>
      </c>
      <c r="N11" s="173">
        <f t="shared" si="11"/>
        <v>0</v>
      </c>
      <c r="O11" s="173">
        <f t="shared" si="11"/>
        <v>0</v>
      </c>
      <c r="P11" s="173">
        <f t="shared" si="11"/>
        <v>0</v>
      </c>
      <c r="Q11" s="173">
        <f t="shared" si="11"/>
        <v>0</v>
      </c>
      <c r="R11" s="173">
        <f t="shared" si="11"/>
        <v>0</v>
      </c>
      <c r="S11" s="173">
        <f t="shared" si="11"/>
        <v>0</v>
      </c>
      <c r="T11" s="173">
        <f t="shared" si="11"/>
        <v>0</v>
      </c>
      <c r="U11" s="173">
        <f t="shared" si="11"/>
        <v>0</v>
      </c>
      <c r="V11" s="173">
        <f t="shared" si="11"/>
        <v>0</v>
      </c>
      <c r="W11" s="173">
        <f t="shared" si="11"/>
        <v>0</v>
      </c>
      <c r="X11" s="173">
        <f t="shared" si="11"/>
        <v>0</v>
      </c>
      <c r="Y11" s="173">
        <f t="shared" si="11"/>
        <v>0</v>
      </c>
      <c r="Z11" s="173">
        <f t="shared" si="11"/>
        <v>0</v>
      </c>
      <c r="AA11" s="173">
        <f t="shared" si="11"/>
        <v>0</v>
      </c>
      <c r="AB11" s="173">
        <f t="shared" si="11"/>
        <v>0</v>
      </c>
      <c r="AC11" s="173">
        <f t="shared" si="11"/>
        <v>0</v>
      </c>
      <c r="AD11" s="173">
        <f t="shared" si="11"/>
        <v>0</v>
      </c>
      <c r="AE11" s="173">
        <f t="shared" si="11"/>
        <v>0</v>
      </c>
      <c r="AF11" s="173">
        <f t="shared" si="11"/>
        <v>0</v>
      </c>
      <c r="AG11" s="173">
        <f t="shared" si="11"/>
        <v>0</v>
      </c>
      <c r="AH11" s="173">
        <f t="shared" si="11"/>
        <v>0</v>
      </c>
      <c r="AI11" s="173">
        <f t="shared" si="11"/>
        <v>0</v>
      </c>
      <c r="AJ11" s="173">
        <f t="shared" si="11"/>
        <v>0</v>
      </c>
      <c r="AK11" s="173">
        <f t="shared" si="11"/>
        <v>0</v>
      </c>
      <c r="AL11" s="173">
        <f t="shared" si="11"/>
        <v>0</v>
      </c>
      <c r="AM11" s="173">
        <f t="shared" si="11"/>
        <v>0</v>
      </c>
      <c r="AN11" s="173">
        <f t="shared" si="11"/>
        <v>0</v>
      </c>
      <c r="AO11" s="173">
        <f t="shared" si="11"/>
        <v>0</v>
      </c>
      <c r="AP11" s="173">
        <f t="shared" si="11"/>
        <v>0</v>
      </c>
      <c r="AQ11" s="173">
        <f t="shared" si="11"/>
        <v>0</v>
      </c>
      <c r="AR11" s="173">
        <f t="shared" si="11"/>
        <v>0</v>
      </c>
      <c r="AS11" s="173">
        <f t="shared" si="11"/>
        <v>0</v>
      </c>
      <c r="AT11" s="173">
        <f t="shared" si="11"/>
        <v>0</v>
      </c>
      <c r="AU11" s="173">
        <f t="shared" si="11"/>
        <v>0</v>
      </c>
      <c r="AV11" s="173">
        <f t="shared" si="11"/>
        <v>0</v>
      </c>
      <c r="AW11" s="173">
        <f t="shared" si="11"/>
        <v>0</v>
      </c>
      <c r="AX11" s="173">
        <f t="shared" si="11"/>
        <v>0</v>
      </c>
      <c r="AY11" s="173">
        <f t="shared" si="11"/>
        <v>0</v>
      </c>
      <c r="AZ11" s="173">
        <f t="shared" si="11"/>
        <v>0</v>
      </c>
      <c r="BA11" s="173">
        <f t="shared" si="11"/>
        <v>0</v>
      </c>
      <c r="BB11" s="173">
        <f t="shared" si="11"/>
        <v>0</v>
      </c>
      <c r="BC11" s="173">
        <f t="shared" si="11"/>
        <v>0</v>
      </c>
      <c r="BD11" s="173">
        <f t="shared" si="11"/>
        <v>0</v>
      </c>
      <c r="BE11" s="173">
        <f t="shared" si="11"/>
        <v>0</v>
      </c>
      <c r="BF11" s="173">
        <f t="shared" si="11"/>
        <v>0</v>
      </c>
      <c r="BG11" s="173">
        <f t="shared" si="11"/>
        <v>0</v>
      </c>
      <c r="BH11" s="173">
        <f t="shared" si="11"/>
        <v>0</v>
      </c>
      <c r="BI11" s="173">
        <f t="shared" si="11"/>
        <v>0</v>
      </c>
      <c r="BJ11" s="173">
        <f t="shared" si="11"/>
        <v>0</v>
      </c>
      <c r="BK11" s="173">
        <f t="shared" si="11"/>
        <v>0</v>
      </c>
      <c r="BL11" s="173">
        <f t="shared" si="11"/>
        <v>0</v>
      </c>
      <c r="BM11" s="173">
        <f t="shared" si="11"/>
        <v>0</v>
      </c>
      <c r="BN11" s="173">
        <f t="shared" si="11"/>
        <v>0</v>
      </c>
      <c r="BO11" s="173">
        <f t="shared" si="11"/>
        <v>0</v>
      </c>
      <c r="BP11" s="173">
        <f t="shared" si="11"/>
        <v>0</v>
      </c>
      <c r="BQ11" s="173">
        <f t="shared" si="11"/>
        <v>0</v>
      </c>
      <c r="BR11" s="173">
        <f t="shared" si="11"/>
        <v>0</v>
      </c>
      <c r="BS11" s="173">
        <f t="shared" si="11"/>
        <v>0</v>
      </c>
      <c r="BT11" s="173">
        <f t="shared" si="11"/>
        <v>0</v>
      </c>
      <c r="BU11" s="173">
        <f t="shared" ref="BU11:DB11" si="12">SUM(BU12:BU22)</f>
        <v>0</v>
      </c>
      <c r="BV11" s="173">
        <f t="shared" si="12"/>
        <v>0</v>
      </c>
      <c r="BW11" s="173">
        <f t="shared" si="12"/>
        <v>0</v>
      </c>
      <c r="BX11" s="173">
        <f t="shared" si="12"/>
        <v>0</v>
      </c>
      <c r="BY11" s="173">
        <f t="shared" si="12"/>
        <v>0</v>
      </c>
      <c r="BZ11" s="173">
        <f t="shared" si="12"/>
        <v>0</v>
      </c>
      <c r="CA11" s="173">
        <f t="shared" si="12"/>
        <v>0</v>
      </c>
      <c r="CB11" s="173">
        <f t="shared" si="12"/>
        <v>0</v>
      </c>
      <c r="CC11" s="173">
        <f t="shared" si="12"/>
        <v>0</v>
      </c>
      <c r="CD11" s="173">
        <f t="shared" si="12"/>
        <v>0</v>
      </c>
      <c r="CE11" s="173">
        <f t="shared" si="12"/>
        <v>0</v>
      </c>
      <c r="CF11" s="173">
        <f t="shared" si="12"/>
        <v>0</v>
      </c>
      <c r="CG11" s="173">
        <f t="shared" si="12"/>
        <v>0</v>
      </c>
      <c r="CH11" s="173">
        <f t="shared" si="12"/>
        <v>0</v>
      </c>
      <c r="CI11" s="173">
        <f t="shared" si="12"/>
        <v>0</v>
      </c>
      <c r="CJ11" s="173">
        <f t="shared" si="12"/>
        <v>0</v>
      </c>
      <c r="CK11" s="173">
        <f t="shared" si="12"/>
        <v>0</v>
      </c>
      <c r="CL11" s="173">
        <f t="shared" si="12"/>
        <v>0</v>
      </c>
      <c r="CM11" s="173">
        <f t="shared" si="12"/>
        <v>0</v>
      </c>
      <c r="CN11" s="173">
        <f t="shared" si="12"/>
        <v>0</v>
      </c>
      <c r="CO11" s="173">
        <f t="shared" si="12"/>
        <v>0</v>
      </c>
      <c r="CP11" s="173">
        <f t="shared" si="12"/>
        <v>0</v>
      </c>
      <c r="CQ11" s="173">
        <f t="shared" si="12"/>
        <v>0</v>
      </c>
      <c r="CR11" s="173">
        <f t="shared" si="12"/>
        <v>0</v>
      </c>
      <c r="CS11" s="173">
        <f t="shared" si="12"/>
        <v>0</v>
      </c>
      <c r="CT11" s="173">
        <f t="shared" si="12"/>
        <v>0</v>
      </c>
      <c r="CU11" s="173">
        <f t="shared" si="12"/>
        <v>0</v>
      </c>
      <c r="CV11" s="173">
        <f t="shared" si="12"/>
        <v>0</v>
      </c>
      <c r="CW11" s="173">
        <f t="shared" si="12"/>
        <v>0</v>
      </c>
      <c r="CX11" s="173">
        <f t="shared" si="12"/>
        <v>0</v>
      </c>
      <c r="CY11" s="173">
        <f t="shared" si="12"/>
        <v>0</v>
      </c>
      <c r="CZ11" s="173">
        <f t="shared" si="12"/>
        <v>0</v>
      </c>
      <c r="DA11" s="173">
        <f t="shared" si="12"/>
        <v>0</v>
      </c>
      <c r="DB11" s="173">
        <f t="shared" si="12"/>
        <v>0</v>
      </c>
      <c r="DC11" s="173">
        <f>SUM(DC12:DC22)</f>
        <v>0</v>
      </c>
      <c r="DE11" s="24"/>
      <c r="DF11" s="24">
        <f t="shared" si="6"/>
        <v>0</v>
      </c>
    </row>
    <row r="12" spans="1:113" ht="28.8">
      <c r="A12" s="68">
        <v>0</v>
      </c>
      <c r="B12" s="160" t="s">
        <v>305</v>
      </c>
      <c r="C12" s="542" t="s">
        <v>158</v>
      </c>
      <c r="D12" s="175"/>
      <c r="E12" s="176">
        <v>0.21</v>
      </c>
      <c r="F12" s="171">
        <f>H12+NPV(FD,I12:INDEX(I12:DC12,PAL))</f>
        <v>0</v>
      </c>
      <c r="G12" s="171">
        <f>SUMIF($H$5:$DC$5,"&lt;="&amp;PAL,$H12:$DC12)</f>
        <v>0</v>
      </c>
      <c r="H12" s="300">
        <v>0</v>
      </c>
      <c r="I12" s="300">
        <v>0</v>
      </c>
      <c r="J12" s="300">
        <v>0</v>
      </c>
      <c r="K12" s="300">
        <v>0</v>
      </c>
      <c r="L12" s="300">
        <v>0</v>
      </c>
      <c r="M12" s="300">
        <v>0</v>
      </c>
      <c r="N12" s="300">
        <v>0</v>
      </c>
      <c r="O12" s="300">
        <v>0</v>
      </c>
      <c r="P12" s="300">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0</v>
      </c>
      <c r="BH12" s="177">
        <v>0</v>
      </c>
      <c r="BI12" s="177">
        <v>0</v>
      </c>
      <c r="BJ12" s="177">
        <v>0</v>
      </c>
      <c r="BK12" s="177">
        <v>0</v>
      </c>
      <c r="BL12" s="177">
        <v>0</v>
      </c>
      <c r="BM12" s="177">
        <v>0</v>
      </c>
      <c r="BN12" s="177">
        <v>0</v>
      </c>
      <c r="BO12" s="177">
        <v>0</v>
      </c>
      <c r="BP12" s="177">
        <v>0</v>
      </c>
      <c r="BQ12" s="177">
        <v>0</v>
      </c>
      <c r="BR12" s="177">
        <v>0</v>
      </c>
      <c r="BS12" s="177">
        <v>0</v>
      </c>
      <c r="BT12" s="177">
        <v>0</v>
      </c>
      <c r="BU12" s="177">
        <v>0</v>
      </c>
      <c r="BV12" s="177">
        <v>0</v>
      </c>
      <c r="BW12" s="177">
        <v>0</v>
      </c>
      <c r="BX12" s="177">
        <v>0</v>
      </c>
      <c r="BY12" s="177">
        <v>0</v>
      </c>
      <c r="BZ12" s="177">
        <v>0</v>
      </c>
      <c r="CA12" s="177">
        <v>0</v>
      </c>
      <c r="CB12" s="177">
        <v>0</v>
      </c>
      <c r="CC12" s="177">
        <v>0</v>
      </c>
      <c r="CD12" s="177">
        <v>0</v>
      </c>
      <c r="CE12" s="177">
        <v>0</v>
      </c>
      <c r="CF12" s="177">
        <v>0</v>
      </c>
      <c r="CG12" s="177">
        <v>0</v>
      </c>
      <c r="CH12" s="177">
        <v>0</v>
      </c>
      <c r="CI12" s="177">
        <v>0</v>
      </c>
      <c r="CJ12" s="177">
        <v>0</v>
      </c>
      <c r="CK12" s="177">
        <v>0</v>
      </c>
      <c r="CL12" s="177">
        <v>0</v>
      </c>
      <c r="CM12" s="177">
        <v>0</v>
      </c>
      <c r="CN12" s="177">
        <v>0</v>
      </c>
      <c r="CO12" s="177">
        <v>0</v>
      </c>
      <c r="CP12" s="177">
        <v>0</v>
      </c>
      <c r="CQ12" s="177">
        <v>0</v>
      </c>
      <c r="CR12" s="177">
        <v>0</v>
      </c>
      <c r="CS12" s="177">
        <v>0</v>
      </c>
      <c r="CT12" s="177">
        <v>0</v>
      </c>
      <c r="CU12" s="177">
        <v>0</v>
      </c>
      <c r="CV12" s="177">
        <v>0</v>
      </c>
      <c r="CW12" s="177">
        <v>0</v>
      </c>
      <c r="CX12" s="177">
        <v>0</v>
      </c>
      <c r="CY12" s="177">
        <v>0</v>
      </c>
      <c r="CZ12" s="177">
        <v>0</v>
      </c>
      <c r="DA12" s="177">
        <v>0</v>
      </c>
      <c r="DB12" s="177">
        <v>0</v>
      </c>
      <c r="DC12" s="177">
        <v>0</v>
      </c>
      <c r="DE12" s="24">
        <f>COUNTBLANK($H12:$DC12)</f>
        <v>0</v>
      </c>
      <c r="DF12" s="24">
        <f>COUNTIF($H12:$DC12,"&lt;&gt;0")</f>
        <v>0</v>
      </c>
      <c r="DG12">
        <f t="shared" ref="DG12:DG23" si="13">IF(ISNUMBER(E12),E12*100,0)</f>
        <v>21</v>
      </c>
      <c r="DH12">
        <v>0</v>
      </c>
    </row>
    <row r="13" spans="1:113" ht="14.4">
      <c r="A13" s="68">
        <v>1</v>
      </c>
      <c r="B13" s="160" t="s">
        <v>306</v>
      </c>
      <c r="C13" s="542" t="s">
        <v>159</v>
      </c>
      <c r="D13" s="175"/>
      <c r="E13" s="176">
        <v>0.21</v>
      </c>
      <c r="F13" s="171">
        <f>H13+NPV(FD,I13:INDEX(I13:DC13,PAL))</f>
        <v>0</v>
      </c>
      <c r="G13" s="171">
        <f>SUMIF($H$5:$DC$5,"&lt;="&amp;PAL,$H13:$DC13)</f>
        <v>0</v>
      </c>
      <c r="H13" s="300">
        <v>0</v>
      </c>
      <c r="I13" s="300">
        <v>0</v>
      </c>
      <c r="J13" s="300">
        <v>0</v>
      </c>
      <c r="K13" s="300">
        <v>0</v>
      </c>
      <c r="L13" s="300">
        <v>0</v>
      </c>
      <c r="M13" s="300">
        <v>0</v>
      </c>
      <c r="N13" s="300">
        <v>0</v>
      </c>
      <c r="O13" s="300">
        <v>0</v>
      </c>
      <c r="P13" s="300">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177">
        <v>0</v>
      </c>
      <c r="AV13" s="177">
        <v>0</v>
      </c>
      <c r="AW13" s="177">
        <v>0</v>
      </c>
      <c r="AX13" s="177">
        <v>0</v>
      </c>
      <c r="AY13" s="177">
        <v>0</v>
      </c>
      <c r="AZ13" s="177">
        <v>0</v>
      </c>
      <c r="BA13" s="177">
        <v>0</v>
      </c>
      <c r="BB13" s="177">
        <v>0</v>
      </c>
      <c r="BC13" s="177">
        <v>0</v>
      </c>
      <c r="BD13" s="177">
        <v>0</v>
      </c>
      <c r="BE13" s="177">
        <v>0</v>
      </c>
      <c r="BF13" s="177">
        <v>0</v>
      </c>
      <c r="BG13" s="177">
        <v>0</v>
      </c>
      <c r="BH13" s="177">
        <v>0</v>
      </c>
      <c r="BI13" s="177">
        <v>0</v>
      </c>
      <c r="BJ13" s="177">
        <v>0</v>
      </c>
      <c r="BK13" s="177">
        <v>0</v>
      </c>
      <c r="BL13" s="177">
        <v>0</v>
      </c>
      <c r="BM13" s="177">
        <v>0</v>
      </c>
      <c r="BN13" s="177">
        <v>0</v>
      </c>
      <c r="BO13" s="177">
        <v>0</v>
      </c>
      <c r="BP13" s="177">
        <v>0</v>
      </c>
      <c r="BQ13" s="177">
        <v>0</v>
      </c>
      <c r="BR13" s="177">
        <v>0</v>
      </c>
      <c r="BS13" s="177">
        <v>0</v>
      </c>
      <c r="BT13" s="177">
        <v>0</v>
      </c>
      <c r="BU13" s="177">
        <v>0</v>
      </c>
      <c r="BV13" s="177">
        <v>0</v>
      </c>
      <c r="BW13" s="177">
        <v>0</v>
      </c>
      <c r="BX13" s="177">
        <v>0</v>
      </c>
      <c r="BY13" s="177">
        <v>0</v>
      </c>
      <c r="BZ13" s="177">
        <v>0</v>
      </c>
      <c r="CA13" s="177">
        <v>0</v>
      </c>
      <c r="CB13" s="177">
        <v>0</v>
      </c>
      <c r="CC13" s="177">
        <v>0</v>
      </c>
      <c r="CD13" s="177">
        <v>0</v>
      </c>
      <c r="CE13" s="177">
        <v>0</v>
      </c>
      <c r="CF13" s="177">
        <v>0</v>
      </c>
      <c r="CG13" s="177">
        <v>0</v>
      </c>
      <c r="CH13" s="177">
        <v>0</v>
      </c>
      <c r="CI13" s="177">
        <v>0</v>
      </c>
      <c r="CJ13" s="177">
        <v>0</v>
      </c>
      <c r="CK13" s="177">
        <v>0</v>
      </c>
      <c r="CL13" s="177">
        <v>0</v>
      </c>
      <c r="CM13" s="177">
        <v>0</v>
      </c>
      <c r="CN13" s="177">
        <v>0</v>
      </c>
      <c r="CO13" s="177">
        <v>0</v>
      </c>
      <c r="CP13" s="177">
        <v>0</v>
      </c>
      <c r="CQ13" s="177">
        <v>0</v>
      </c>
      <c r="CR13" s="177">
        <v>0</v>
      </c>
      <c r="CS13" s="177">
        <v>0</v>
      </c>
      <c r="CT13" s="177">
        <v>0</v>
      </c>
      <c r="CU13" s="177">
        <v>0</v>
      </c>
      <c r="CV13" s="177">
        <v>0</v>
      </c>
      <c r="CW13" s="177">
        <v>0</v>
      </c>
      <c r="CX13" s="177">
        <v>0</v>
      </c>
      <c r="CY13" s="177">
        <v>0</v>
      </c>
      <c r="CZ13" s="177">
        <v>0</v>
      </c>
      <c r="DA13" s="177">
        <v>0</v>
      </c>
      <c r="DB13" s="177">
        <v>0</v>
      </c>
      <c r="DC13" s="177">
        <v>0</v>
      </c>
      <c r="DE13" s="24">
        <f t="shared" ref="DE13:DE21" si="14">COUNTBLANK($H13:$DC13)</f>
        <v>0</v>
      </c>
      <c r="DF13" s="24">
        <f t="shared" ref="DF13:DF88" si="15">COUNTIF($H13:$DC13,"&lt;&gt;0")</f>
        <v>0</v>
      </c>
      <c r="DG13">
        <f t="shared" si="13"/>
        <v>21</v>
      </c>
      <c r="DH13">
        <v>0</v>
      </c>
    </row>
    <row r="14" spans="1:113" ht="14.4">
      <c r="A14" s="68">
        <v>2</v>
      </c>
      <c r="B14" s="160" t="s">
        <v>307</v>
      </c>
      <c r="C14" s="542" t="s">
        <v>159</v>
      </c>
      <c r="D14" s="175"/>
      <c r="E14" s="176">
        <v>0.21</v>
      </c>
      <c r="F14" s="171">
        <f>H14+NPV(FD,I14:INDEX(I14:DC14,PAL))</f>
        <v>0</v>
      </c>
      <c r="G14" s="171">
        <f>SUMIF($H$5:$DC$5,"&lt;="&amp;PAL,$H14:$DC14)</f>
        <v>0</v>
      </c>
      <c r="H14" s="300">
        <v>0</v>
      </c>
      <c r="I14" s="300">
        <v>0</v>
      </c>
      <c r="J14" s="300">
        <v>0</v>
      </c>
      <c r="K14" s="300">
        <v>0</v>
      </c>
      <c r="L14" s="300">
        <v>0</v>
      </c>
      <c r="M14" s="300">
        <v>0</v>
      </c>
      <c r="N14" s="300">
        <v>0</v>
      </c>
      <c r="O14" s="300">
        <v>0</v>
      </c>
      <c r="P14" s="300">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E14" s="24">
        <f t="shared" si="14"/>
        <v>0</v>
      </c>
      <c r="DF14" s="24">
        <f t="shared" si="15"/>
        <v>0</v>
      </c>
      <c r="DG14">
        <f t="shared" si="13"/>
        <v>21</v>
      </c>
      <c r="DH14">
        <v>0</v>
      </c>
    </row>
    <row r="15" spans="1:113" ht="14.4">
      <c r="A15" s="68">
        <v>3</v>
      </c>
      <c r="B15" s="160" t="s">
        <v>308</v>
      </c>
      <c r="C15" s="542" t="s">
        <v>159</v>
      </c>
      <c r="D15" s="175"/>
      <c r="E15" s="176">
        <v>0.21</v>
      </c>
      <c r="F15" s="171">
        <f>H15+NPV(FD,I15:INDEX(I15:DC15,PAL))</f>
        <v>0</v>
      </c>
      <c r="G15" s="171">
        <f>SUMIF($H$5:$DC$5,"&lt;="&amp;PAL,$H15:$DC15)</f>
        <v>0</v>
      </c>
      <c r="H15" s="300">
        <v>0</v>
      </c>
      <c r="I15" s="300">
        <v>0</v>
      </c>
      <c r="J15" s="300">
        <v>0</v>
      </c>
      <c r="K15" s="300">
        <v>0</v>
      </c>
      <c r="L15" s="300">
        <v>0</v>
      </c>
      <c r="M15" s="300">
        <v>0</v>
      </c>
      <c r="N15" s="300">
        <v>0</v>
      </c>
      <c r="O15" s="300">
        <v>0</v>
      </c>
      <c r="P15" s="300">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177">
        <v>0</v>
      </c>
      <c r="AV15" s="177">
        <v>0</v>
      </c>
      <c r="AW15" s="177">
        <v>0</v>
      </c>
      <c r="AX15" s="177">
        <v>0</v>
      </c>
      <c r="AY15" s="177">
        <v>0</v>
      </c>
      <c r="AZ15" s="177">
        <v>0</v>
      </c>
      <c r="BA15" s="177">
        <v>0</v>
      </c>
      <c r="BB15" s="177">
        <v>0</v>
      </c>
      <c r="BC15" s="177">
        <v>0</v>
      </c>
      <c r="BD15" s="177">
        <v>0</v>
      </c>
      <c r="BE15" s="177">
        <v>0</v>
      </c>
      <c r="BF15" s="177">
        <v>0</v>
      </c>
      <c r="BG15" s="177">
        <v>0</v>
      </c>
      <c r="BH15" s="177">
        <v>0</v>
      </c>
      <c r="BI15" s="177">
        <v>0</v>
      </c>
      <c r="BJ15" s="177">
        <v>0</v>
      </c>
      <c r="BK15" s="177">
        <v>0</v>
      </c>
      <c r="BL15" s="177">
        <v>0</v>
      </c>
      <c r="BM15" s="177">
        <v>0</v>
      </c>
      <c r="BN15" s="177">
        <v>0</v>
      </c>
      <c r="BO15" s="177">
        <v>0</v>
      </c>
      <c r="BP15" s="177">
        <v>0</v>
      </c>
      <c r="BQ15" s="177">
        <v>0</v>
      </c>
      <c r="BR15" s="177">
        <v>0</v>
      </c>
      <c r="BS15" s="177">
        <v>0</v>
      </c>
      <c r="BT15" s="177">
        <v>0</v>
      </c>
      <c r="BU15" s="177">
        <v>0</v>
      </c>
      <c r="BV15" s="177">
        <v>0</v>
      </c>
      <c r="BW15" s="177">
        <v>0</v>
      </c>
      <c r="BX15" s="177">
        <v>0</v>
      </c>
      <c r="BY15" s="177">
        <v>0</v>
      </c>
      <c r="BZ15" s="177">
        <v>0</v>
      </c>
      <c r="CA15" s="177">
        <v>0</v>
      </c>
      <c r="CB15" s="177">
        <v>0</v>
      </c>
      <c r="CC15" s="177">
        <v>0</v>
      </c>
      <c r="CD15" s="177">
        <v>0</v>
      </c>
      <c r="CE15" s="177">
        <v>0</v>
      </c>
      <c r="CF15" s="177">
        <v>0</v>
      </c>
      <c r="CG15" s="177">
        <v>0</v>
      </c>
      <c r="CH15" s="177">
        <v>0</v>
      </c>
      <c r="CI15" s="177">
        <v>0</v>
      </c>
      <c r="CJ15" s="177">
        <v>0</v>
      </c>
      <c r="CK15" s="177">
        <v>0</v>
      </c>
      <c r="CL15" s="177">
        <v>0</v>
      </c>
      <c r="CM15" s="177">
        <v>0</v>
      </c>
      <c r="CN15" s="177">
        <v>0</v>
      </c>
      <c r="CO15" s="177">
        <v>0</v>
      </c>
      <c r="CP15" s="177">
        <v>0</v>
      </c>
      <c r="CQ15" s="177">
        <v>0</v>
      </c>
      <c r="CR15" s="177">
        <v>0</v>
      </c>
      <c r="CS15" s="177">
        <v>0</v>
      </c>
      <c r="CT15" s="177">
        <v>0</v>
      </c>
      <c r="CU15" s="177">
        <v>0</v>
      </c>
      <c r="CV15" s="177">
        <v>0</v>
      </c>
      <c r="CW15" s="177">
        <v>0</v>
      </c>
      <c r="CX15" s="177">
        <v>0</v>
      </c>
      <c r="CY15" s="177">
        <v>0</v>
      </c>
      <c r="CZ15" s="177">
        <v>0</v>
      </c>
      <c r="DA15" s="177">
        <v>0</v>
      </c>
      <c r="DB15" s="177">
        <v>0</v>
      </c>
      <c r="DC15" s="177">
        <v>0</v>
      </c>
      <c r="DE15" s="24">
        <f t="shared" si="14"/>
        <v>0</v>
      </c>
      <c r="DF15" s="24">
        <f t="shared" si="15"/>
        <v>0</v>
      </c>
      <c r="DG15">
        <f t="shared" si="13"/>
        <v>21</v>
      </c>
      <c r="DH15">
        <v>0</v>
      </c>
    </row>
    <row r="16" spans="1:113" ht="14.4">
      <c r="A16" s="68">
        <v>4</v>
      </c>
      <c r="B16" s="160" t="s">
        <v>309</v>
      </c>
      <c r="C16" s="542" t="s">
        <v>159</v>
      </c>
      <c r="D16" s="175"/>
      <c r="E16" s="176">
        <v>0.21</v>
      </c>
      <c r="F16" s="171">
        <f>H16+NPV(FD,I16:INDEX(I16:DC16,PAL))</f>
        <v>0</v>
      </c>
      <c r="G16" s="171">
        <f>SUMIF($H$5:$DC$5,"&lt;="&amp;PAL,$H16:$DC16)</f>
        <v>0</v>
      </c>
      <c r="H16" s="300">
        <v>0</v>
      </c>
      <c r="I16" s="300">
        <v>0</v>
      </c>
      <c r="J16" s="300">
        <v>0</v>
      </c>
      <c r="K16" s="300">
        <v>0</v>
      </c>
      <c r="L16" s="300">
        <v>0</v>
      </c>
      <c r="M16" s="300">
        <v>0</v>
      </c>
      <c r="N16" s="300">
        <v>0</v>
      </c>
      <c r="O16" s="300">
        <v>0</v>
      </c>
      <c r="P16" s="300">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0</v>
      </c>
      <c r="BA16" s="177">
        <v>0</v>
      </c>
      <c r="BB16" s="177">
        <v>0</v>
      </c>
      <c r="BC16" s="177">
        <v>0</v>
      </c>
      <c r="BD16" s="177">
        <v>0</v>
      </c>
      <c r="BE16" s="177">
        <v>0</v>
      </c>
      <c r="BF16" s="177">
        <v>0</v>
      </c>
      <c r="BG16" s="177">
        <v>0</v>
      </c>
      <c r="BH16" s="177">
        <v>0</v>
      </c>
      <c r="BI16" s="177">
        <v>0</v>
      </c>
      <c r="BJ16" s="177">
        <v>0</v>
      </c>
      <c r="BK16" s="177">
        <v>0</v>
      </c>
      <c r="BL16" s="177">
        <v>0</v>
      </c>
      <c r="BM16" s="177">
        <v>0</v>
      </c>
      <c r="BN16" s="177">
        <v>0</v>
      </c>
      <c r="BO16" s="177">
        <v>0</v>
      </c>
      <c r="BP16" s="177">
        <v>0</v>
      </c>
      <c r="BQ16" s="177">
        <v>0</v>
      </c>
      <c r="BR16" s="177">
        <v>0</v>
      </c>
      <c r="BS16" s="177">
        <v>0</v>
      </c>
      <c r="BT16" s="177">
        <v>0</v>
      </c>
      <c r="BU16" s="177">
        <v>0</v>
      </c>
      <c r="BV16" s="177">
        <v>0</v>
      </c>
      <c r="BW16" s="177">
        <v>0</v>
      </c>
      <c r="BX16" s="177">
        <v>0</v>
      </c>
      <c r="BY16" s="177">
        <v>0</v>
      </c>
      <c r="BZ16" s="177">
        <v>0</v>
      </c>
      <c r="CA16" s="177">
        <v>0</v>
      </c>
      <c r="CB16" s="177">
        <v>0</v>
      </c>
      <c r="CC16" s="177">
        <v>0</v>
      </c>
      <c r="CD16" s="177">
        <v>0</v>
      </c>
      <c r="CE16" s="177">
        <v>0</v>
      </c>
      <c r="CF16" s="177">
        <v>0</v>
      </c>
      <c r="CG16" s="177">
        <v>0</v>
      </c>
      <c r="CH16" s="177">
        <v>0</v>
      </c>
      <c r="CI16" s="177">
        <v>0</v>
      </c>
      <c r="CJ16" s="177">
        <v>0</v>
      </c>
      <c r="CK16" s="177">
        <v>0</v>
      </c>
      <c r="CL16" s="177">
        <v>0</v>
      </c>
      <c r="CM16" s="177">
        <v>0</v>
      </c>
      <c r="CN16" s="177">
        <v>0</v>
      </c>
      <c r="CO16" s="177">
        <v>0</v>
      </c>
      <c r="CP16" s="177">
        <v>0</v>
      </c>
      <c r="CQ16" s="177">
        <v>0</v>
      </c>
      <c r="CR16" s="177">
        <v>0</v>
      </c>
      <c r="CS16" s="177">
        <v>0</v>
      </c>
      <c r="CT16" s="177">
        <v>0</v>
      </c>
      <c r="CU16" s="177">
        <v>0</v>
      </c>
      <c r="CV16" s="177">
        <v>0</v>
      </c>
      <c r="CW16" s="177">
        <v>0</v>
      </c>
      <c r="CX16" s="177">
        <v>0</v>
      </c>
      <c r="CY16" s="177">
        <v>0</v>
      </c>
      <c r="CZ16" s="177">
        <v>0</v>
      </c>
      <c r="DA16" s="177">
        <v>0</v>
      </c>
      <c r="DB16" s="177">
        <v>0</v>
      </c>
      <c r="DC16" s="177">
        <v>0</v>
      </c>
      <c r="DE16" s="24">
        <f t="shared" si="14"/>
        <v>0</v>
      </c>
      <c r="DF16" s="24">
        <f t="shared" si="15"/>
        <v>0</v>
      </c>
      <c r="DG16">
        <f t="shared" si="13"/>
        <v>21</v>
      </c>
      <c r="DH16">
        <v>0</v>
      </c>
    </row>
    <row r="17" spans="1:113" ht="14.4">
      <c r="A17" s="68">
        <v>5</v>
      </c>
      <c r="B17" s="160" t="s">
        <v>310</v>
      </c>
      <c r="C17" s="542" t="s">
        <v>159</v>
      </c>
      <c r="D17" s="175"/>
      <c r="E17" s="176">
        <v>0.21</v>
      </c>
      <c r="F17" s="171">
        <f>H17+NPV(FD,I17:INDEX(I17:DC17,PAL))</f>
        <v>0</v>
      </c>
      <c r="G17" s="171">
        <f>SUMIF($H$5:$DC$5,"&lt;="&amp;PAL,$H17:$DC17)</f>
        <v>0</v>
      </c>
      <c r="H17" s="300">
        <v>0</v>
      </c>
      <c r="I17" s="300">
        <v>0</v>
      </c>
      <c r="J17" s="300">
        <v>0</v>
      </c>
      <c r="K17" s="300">
        <v>0</v>
      </c>
      <c r="L17" s="300">
        <v>0</v>
      </c>
      <c r="M17" s="300">
        <v>0</v>
      </c>
      <c r="N17" s="300">
        <v>0</v>
      </c>
      <c r="O17" s="300">
        <v>0</v>
      </c>
      <c r="P17" s="300">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0</v>
      </c>
      <c r="BA17" s="177">
        <v>0</v>
      </c>
      <c r="BB17" s="177">
        <v>0</v>
      </c>
      <c r="BC17" s="177">
        <v>0</v>
      </c>
      <c r="BD17" s="177">
        <v>0</v>
      </c>
      <c r="BE17" s="177">
        <v>0</v>
      </c>
      <c r="BF17" s="177">
        <v>0</v>
      </c>
      <c r="BG17" s="177">
        <v>0</v>
      </c>
      <c r="BH17" s="177">
        <v>0</v>
      </c>
      <c r="BI17" s="177">
        <v>0</v>
      </c>
      <c r="BJ17" s="177">
        <v>0</v>
      </c>
      <c r="BK17" s="177">
        <v>0</v>
      </c>
      <c r="BL17" s="177">
        <v>0</v>
      </c>
      <c r="BM17" s="177">
        <v>0</v>
      </c>
      <c r="BN17" s="177">
        <v>0</v>
      </c>
      <c r="BO17" s="177">
        <v>0</v>
      </c>
      <c r="BP17" s="177">
        <v>0</v>
      </c>
      <c r="BQ17" s="177">
        <v>0</v>
      </c>
      <c r="BR17" s="177">
        <v>0</v>
      </c>
      <c r="BS17" s="177">
        <v>0</v>
      </c>
      <c r="BT17" s="177">
        <v>0</v>
      </c>
      <c r="BU17" s="177">
        <v>0</v>
      </c>
      <c r="BV17" s="177">
        <v>0</v>
      </c>
      <c r="BW17" s="177">
        <v>0</v>
      </c>
      <c r="BX17" s="177">
        <v>0</v>
      </c>
      <c r="BY17" s="177">
        <v>0</v>
      </c>
      <c r="BZ17" s="177">
        <v>0</v>
      </c>
      <c r="CA17" s="177">
        <v>0</v>
      </c>
      <c r="CB17" s="177">
        <v>0</v>
      </c>
      <c r="CC17" s="177">
        <v>0</v>
      </c>
      <c r="CD17" s="177">
        <v>0</v>
      </c>
      <c r="CE17" s="177">
        <v>0</v>
      </c>
      <c r="CF17" s="177">
        <v>0</v>
      </c>
      <c r="CG17" s="177">
        <v>0</v>
      </c>
      <c r="CH17" s="177">
        <v>0</v>
      </c>
      <c r="CI17" s="177">
        <v>0</v>
      </c>
      <c r="CJ17" s="177">
        <v>0</v>
      </c>
      <c r="CK17" s="177">
        <v>0</v>
      </c>
      <c r="CL17" s="177">
        <v>0</v>
      </c>
      <c r="CM17" s="177">
        <v>0</v>
      </c>
      <c r="CN17" s="177">
        <v>0</v>
      </c>
      <c r="CO17" s="177">
        <v>0</v>
      </c>
      <c r="CP17" s="177">
        <v>0</v>
      </c>
      <c r="CQ17" s="177">
        <v>0</v>
      </c>
      <c r="CR17" s="177">
        <v>0</v>
      </c>
      <c r="CS17" s="177">
        <v>0</v>
      </c>
      <c r="CT17" s="177">
        <v>0</v>
      </c>
      <c r="CU17" s="177">
        <v>0</v>
      </c>
      <c r="CV17" s="177">
        <v>0</v>
      </c>
      <c r="CW17" s="177">
        <v>0</v>
      </c>
      <c r="CX17" s="177">
        <v>0</v>
      </c>
      <c r="CY17" s="177">
        <v>0</v>
      </c>
      <c r="CZ17" s="177">
        <v>0</v>
      </c>
      <c r="DA17" s="177">
        <v>0</v>
      </c>
      <c r="DB17" s="177">
        <v>0</v>
      </c>
      <c r="DC17" s="177">
        <v>0</v>
      </c>
      <c r="DE17" s="24">
        <f t="shared" si="14"/>
        <v>0</v>
      </c>
      <c r="DF17" s="24">
        <f t="shared" si="15"/>
        <v>0</v>
      </c>
      <c r="DG17">
        <f t="shared" si="13"/>
        <v>21</v>
      </c>
      <c r="DH17">
        <v>0</v>
      </c>
    </row>
    <row r="18" spans="1:113" ht="14.4">
      <c r="A18" s="68">
        <v>6</v>
      </c>
      <c r="B18" s="160" t="s">
        <v>311</v>
      </c>
      <c r="C18" s="542" t="s">
        <v>159</v>
      </c>
      <c r="D18" s="175"/>
      <c r="E18" s="176">
        <v>0.21</v>
      </c>
      <c r="F18" s="171">
        <f>H18+NPV(FD,I18:INDEX(I18:DC18,PAL))</f>
        <v>0</v>
      </c>
      <c r="G18" s="171">
        <f>SUMIF($H$5:$DC$5,"&lt;="&amp;PAL,$H18:$DC18)</f>
        <v>0</v>
      </c>
      <c r="H18" s="300">
        <v>0</v>
      </c>
      <c r="I18" s="300">
        <v>0</v>
      </c>
      <c r="J18" s="300">
        <v>0</v>
      </c>
      <c r="K18" s="300">
        <v>0</v>
      </c>
      <c r="L18" s="300">
        <v>0</v>
      </c>
      <c r="M18" s="300">
        <v>0</v>
      </c>
      <c r="N18" s="300">
        <v>0</v>
      </c>
      <c r="O18" s="300">
        <v>0</v>
      </c>
      <c r="P18" s="300">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0</v>
      </c>
      <c r="BA18" s="177">
        <v>0</v>
      </c>
      <c r="BB18" s="177">
        <v>0</v>
      </c>
      <c r="BC18" s="177">
        <v>0</v>
      </c>
      <c r="BD18" s="177">
        <v>0</v>
      </c>
      <c r="BE18" s="177">
        <v>0</v>
      </c>
      <c r="BF18" s="177">
        <v>0</v>
      </c>
      <c r="BG18" s="177">
        <v>0</v>
      </c>
      <c r="BH18" s="177">
        <v>0</v>
      </c>
      <c r="BI18" s="177">
        <v>0</v>
      </c>
      <c r="BJ18" s="177">
        <v>0</v>
      </c>
      <c r="BK18" s="177">
        <v>0</v>
      </c>
      <c r="BL18" s="177">
        <v>0</v>
      </c>
      <c r="BM18" s="177">
        <v>0</v>
      </c>
      <c r="BN18" s="177">
        <v>0</v>
      </c>
      <c r="BO18" s="177">
        <v>0</v>
      </c>
      <c r="BP18" s="177">
        <v>0</v>
      </c>
      <c r="BQ18" s="177">
        <v>0</v>
      </c>
      <c r="BR18" s="177">
        <v>0</v>
      </c>
      <c r="BS18" s="177">
        <v>0</v>
      </c>
      <c r="BT18" s="177">
        <v>0</v>
      </c>
      <c r="BU18" s="177">
        <v>0</v>
      </c>
      <c r="BV18" s="177">
        <v>0</v>
      </c>
      <c r="BW18" s="177">
        <v>0</v>
      </c>
      <c r="BX18" s="177">
        <v>0</v>
      </c>
      <c r="BY18" s="177">
        <v>0</v>
      </c>
      <c r="BZ18" s="177">
        <v>0</v>
      </c>
      <c r="CA18" s="177">
        <v>0</v>
      </c>
      <c r="CB18" s="177">
        <v>0</v>
      </c>
      <c r="CC18" s="177">
        <v>0</v>
      </c>
      <c r="CD18" s="177">
        <v>0</v>
      </c>
      <c r="CE18" s="177">
        <v>0</v>
      </c>
      <c r="CF18" s="177">
        <v>0</v>
      </c>
      <c r="CG18" s="177">
        <v>0</v>
      </c>
      <c r="CH18" s="177">
        <v>0</v>
      </c>
      <c r="CI18" s="177">
        <v>0</v>
      </c>
      <c r="CJ18" s="177">
        <v>0</v>
      </c>
      <c r="CK18" s="177">
        <v>0</v>
      </c>
      <c r="CL18" s="177">
        <v>0</v>
      </c>
      <c r="CM18" s="177">
        <v>0</v>
      </c>
      <c r="CN18" s="177">
        <v>0</v>
      </c>
      <c r="CO18" s="177">
        <v>0</v>
      </c>
      <c r="CP18" s="177">
        <v>0</v>
      </c>
      <c r="CQ18" s="177">
        <v>0</v>
      </c>
      <c r="CR18" s="177">
        <v>0</v>
      </c>
      <c r="CS18" s="177">
        <v>0</v>
      </c>
      <c r="CT18" s="177">
        <v>0</v>
      </c>
      <c r="CU18" s="177">
        <v>0</v>
      </c>
      <c r="CV18" s="177">
        <v>0</v>
      </c>
      <c r="CW18" s="177">
        <v>0</v>
      </c>
      <c r="CX18" s="177">
        <v>0</v>
      </c>
      <c r="CY18" s="177">
        <v>0</v>
      </c>
      <c r="CZ18" s="177">
        <v>0</v>
      </c>
      <c r="DA18" s="177">
        <v>0</v>
      </c>
      <c r="DB18" s="177">
        <v>0</v>
      </c>
      <c r="DC18" s="177">
        <v>0</v>
      </c>
      <c r="DE18" s="24">
        <f t="shared" si="14"/>
        <v>0</v>
      </c>
      <c r="DF18" s="24">
        <f t="shared" si="15"/>
        <v>0</v>
      </c>
      <c r="DG18">
        <f t="shared" si="13"/>
        <v>21</v>
      </c>
      <c r="DH18">
        <v>0</v>
      </c>
    </row>
    <row r="19" spans="1:113" ht="14.4">
      <c r="A19" s="68">
        <v>7</v>
      </c>
      <c r="B19" s="160" t="s">
        <v>312</v>
      </c>
      <c r="C19" s="542" t="s">
        <v>159</v>
      </c>
      <c r="D19" s="175"/>
      <c r="E19" s="176">
        <v>0.21</v>
      </c>
      <c r="F19" s="171">
        <f>H19+NPV(FD,I19:INDEX(I19:DC19,PAL))</f>
        <v>0</v>
      </c>
      <c r="G19" s="171">
        <f>SUMIF($H$5:$DC$5,"&lt;="&amp;PAL,$H19:$DC19)</f>
        <v>0</v>
      </c>
      <c r="H19" s="300">
        <v>0</v>
      </c>
      <c r="I19" s="300">
        <v>0</v>
      </c>
      <c r="J19" s="300">
        <v>0</v>
      </c>
      <c r="K19" s="300">
        <v>0</v>
      </c>
      <c r="L19" s="300">
        <v>0</v>
      </c>
      <c r="M19" s="300">
        <v>0</v>
      </c>
      <c r="N19" s="300">
        <v>0</v>
      </c>
      <c r="O19" s="300">
        <v>0</v>
      </c>
      <c r="P19" s="300">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177">
        <v>0</v>
      </c>
      <c r="BA19" s="177">
        <v>0</v>
      </c>
      <c r="BB19" s="177">
        <v>0</v>
      </c>
      <c r="BC19" s="177">
        <v>0</v>
      </c>
      <c r="BD19" s="177">
        <v>0</v>
      </c>
      <c r="BE19" s="177">
        <v>0</v>
      </c>
      <c r="BF19" s="177">
        <v>0</v>
      </c>
      <c r="BG19" s="177">
        <v>0</v>
      </c>
      <c r="BH19" s="177">
        <v>0</v>
      </c>
      <c r="BI19" s="177">
        <v>0</v>
      </c>
      <c r="BJ19" s="177">
        <v>0</v>
      </c>
      <c r="BK19" s="177">
        <v>0</v>
      </c>
      <c r="BL19" s="177">
        <v>0</v>
      </c>
      <c r="BM19" s="177">
        <v>0</v>
      </c>
      <c r="BN19" s="177">
        <v>0</v>
      </c>
      <c r="BO19" s="177">
        <v>0</v>
      </c>
      <c r="BP19" s="177">
        <v>0</v>
      </c>
      <c r="BQ19" s="177">
        <v>0</v>
      </c>
      <c r="BR19" s="177">
        <v>0</v>
      </c>
      <c r="BS19" s="177">
        <v>0</v>
      </c>
      <c r="BT19" s="177">
        <v>0</v>
      </c>
      <c r="BU19" s="177">
        <v>0</v>
      </c>
      <c r="BV19" s="177">
        <v>0</v>
      </c>
      <c r="BW19" s="177">
        <v>0</v>
      </c>
      <c r="BX19" s="177">
        <v>0</v>
      </c>
      <c r="BY19" s="177">
        <v>0</v>
      </c>
      <c r="BZ19" s="177">
        <v>0</v>
      </c>
      <c r="CA19" s="177">
        <v>0</v>
      </c>
      <c r="CB19" s="177">
        <v>0</v>
      </c>
      <c r="CC19" s="177">
        <v>0</v>
      </c>
      <c r="CD19" s="177">
        <v>0</v>
      </c>
      <c r="CE19" s="177">
        <v>0</v>
      </c>
      <c r="CF19" s="177">
        <v>0</v>
      </c>
      <c r="CG19" s="177">
        <v>0</v>
      </c>
      <c r="CH19" s="177">
        <v>0</v>
      </c>
      <c r="CI19" s="177">
        <v>0</v>
      </c>
      <c r="CJ19" s="177">
        <v>0</v>
      </c>
      <c r="CK19" s="177">
        <v>0</v>
      </c>
      <c r="CL19" s="177">
        <v>0</v>
      </c>
      <c r="CM19" s="177">
        <v>0</v>
      </c>
      <c r="CN19" s="177">
        <v>0</v>
      </c>
      <c r="CO19" s="177">
        <v>0</v>
      </c>
      <c r="CP19" s="177">
        <v>0</v>
      </c>
      <c r="CQ19" s="177">
        <v>0</v>
      </c>
      <c r="CR19" s="177">
        <v>0</v>
      </c>
      <c r="CS19" s="177">
        <v>0</v>
      </c>
      <c r="CT19" s="177">
        <v>0</v>
      </c>
      <c r="CU19" s="177">
        <v>0</v>
      </c>
      <c r="CV19" s="177">
        <v>0</v>
      </c>
      <c r="CW19" s="177">
        <v>0</v>
      </c>
      <c r="CX19" s="177">
        <v>0</v>
      </c>
      <c r="CY19" s="177">
        <v>0</v>
      </c>
      <c r="CZ19" s="177">
        <v>0</v>
      </c>
      <c r="DA19" s="177">
        <v>0</v>
      </c>
      <c r="DB19" s="177">
        <v>0</v>
      </c>
      <c r="DC19" s="177">
        <v>0</v>
      </c>
      <c r="DE19" s="24">
        <f t="shared" si="14"/>
        <v>0</v>
      </c>
      <c r="DF19" s="24">
        <f t="shared" si="15"/>
        <v>0</v>
      </c>
      <c r="DG19">
        <f t="shared" si="13"/>
        <v>21</v>
      </c>
      <c r="DH19">
        <v>0</v>
      </c>
    </row>
    <row r="20" spans="1:113" ht="14.4">
      <c r="A20" s="68"/>
      <c r="B20" s="160" t="s">
        <v>313</v>
      </c>
      <c r="C20" s="543" t="s">
        <v>482</v>
      </c>
      <c r="D20" s="323"/>
      <c r="E20" s="176">
        <v>0.21</v>
      </c>
      <c r="F20" s="171">
        <f>H20+NPV(FD,I20:INDEX(I20:DC20,PAL))</f>
        <v>0</v>
      </c>
      <c r="G20" s="171">
        <f>SUMIF($H$5:$DC$5,"&lt;="&amp;PAL,$H20:$DC20)</f>
        <v>0</v>
      </c>
      <c r="H20" s="300">
        <v>0</v>
      </c>
      <c r="I20" s="300">
        <v>0</v>
      </c>
      <c r="J20" s="300">
        <v>0</v>
      </c>
      <c r="K20" s="300">
        <v>0</v>
      </c>
      <c r="L20" s="300">
        <v>0</v>
      </c>
      <c r="M20" s="300">
        <v>0</v>
      </c>
      <c r="N20" s="300">
        <v>0</v>
      </c>
      <c r="O20" s="300">
        <v>0</v>
      </c>
      <c r="P20" s="300">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0</v>
      </c>
      <c r="AW20" s="177">
        <v>0</v>
      </c>
      <c r="AX20" s="177">
        <v>0</v>
      </c>
      <c r="AY20" s="177">
        <v>0</v>
      </c>
      <c r="AZ20" s="177">
        <v>0</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7">
        <v>0</v>
      </c>
      <c r="BY20" s="177">
        <v>0</v>
      </c>
      <c r="BZ20" s="177">
        <v>0</v>
      </c>
      <c r="CA20" s="177">
        <v>0</v>
      </c>
      <c r="CB20" s="177">
        <v>0</v>
      </c>
      <c r="CC20" s="177">
        <v>0</v>
      </c>
      <c r="CD20" s="177">
        <v>0</v>
      </c>
      <c r="CE20" s="177">
        <v>0</v>
      </c>
      <c r="CF20" s="177">
        <v>0</v>
      </c>
      <c r="CG20" s="177">
        <v>0</v>
      </c>
      <c r="CH20" s="177">
        <v>0</v>
      </c>
      <c r="CI20" s="177">
        <v>0</v>
      </c>
      <c r="CJ20" s="177">
        <v>0</v>
      </c>
      <c r="CK20" s="177">
        <v>0</v>
      </c>
      <c r="CL20" s="177">
        <v>0</v>
      </c>
      <c r="CM20" s="177">
        <v>0</v>
      </c>
      <c r="CN20" s="177">
        <v>0</v>
      </c>
      <c r="CO20" s="177">
        <v>0</v>
      </c>
      <c r="CP20" s="177">
        <v>0</v>
      </c>
      <c r="CQ20" s="177">
        <v>0</v>
      </c>
      <c r="CR20" s="177">
        <v>0</v>
      </c>
      <c r="CS20" s="177">
        <v>0</v>
      </c>
      <c r="CT20" s="177">
        <v>0</v>
      </c>
      <c r="CU20" s="177">
        <v>0</v>
      </c>
      <c r="CV20" s="177">
        <v>0</v>
      </c>
      <c r="CW20" s="177">
        <v>0</v>
      </c>
      <c r="CX20" s="177">
        <v>0</v>
      </c>
      <c r="CY20" s="177">
        <v>0</v>
      </c>
      <c r="CZ20" s="177">
        <v>0</v>
      </c>
      <c r="DA20" s="177">
        <v>0</v>
      </c>
      <c r="DB20" s="177">
        <v>0</v>
      </c>
      <c r="DC20" s="177">
        <v>0</v>
      </c>
      <c r="DE20" s="24">
        <f t="shared" si="14"/>
        <v>0</v>
      </c>
      <c r="DF20" s="24">
        <f t="shared" si="15"/>
        <v>0</v>
      </c>
      <c r="DG20">
        <f t="shared" si="13"/>
        <v>21</v>
      </c>
      <c r="DH20">
        <v>0</v>
      </c>
      <c r="DI20">
        <v>1</v>
      </c>
    </row>
    <row r="21" spans="1:113" ht="14.4">
      <c r="A21" s="68"/>
      <c r="B21" s="160" t="s">
        <v>484</v>
      </c>
      <c r="C21" s="543" t="s">
        <v>483</v>
      </c>
      <c r="D21" s="323"/>
      <c r="E21" s="176">
        <v>0.21</v>
      </c>
      <c r="F21" s="171">
        <f>H21+NPV(FD,I21:INDEX(I21:DC21,PAL))</f>
        <v>0</v>
      </c>
      <c r="G21" s="171">
        <f>SUMIF($H$5:$DC$5,"&lt;="&amp;PAL,$H21:$DC21)</f>
        <v>0</v>
      </c>
      <c r="H21" s="179">
        <v>0</v>
      </c>
      <c r="I21" s="179">
        <v>0</v>
      </c>
      <c r="J21" s="179">
        <v>0</v>
      </c>
      <c r="K21" s="179">
        <v>0</v>
      </c>
      <c r="L21" s="179">
        <v>0</v>
      </c>
      <c r="M21" s="179">
        <v>0</v>
      </c>
      <c r="N21" s="179">
        <v>0</v>
      </c>
      <c r="O21" s="179">
        <v>0</v>
      </c>
      <c r="P21" s="549">
        <v>0</v>
      </c>
      <c r="Q21" s="179">
        <v>0</v>
      </c>
      <c r="R21" s="179">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c r="DA21" s="180">
        <v>0</v>
      </c>
      <c r="DB21" s="180">
        <v>0</v>
      </c>
      <c r="DC21" s="180">
        <v>0</v>
      </c>
      <c r="DE21" s="24">
        <f t="shared" si="14"/>
        <v>0</v>
      </c>
      <c r="DF21" s="24">
        <f t="shared" si="15"/>
        <v>0</v>
      </c>
      <c r="DG21">
        <f t="shared" si="13"/>
        <v>21</v>
      </c>
      <c r="DH21">
        <v>0</v>
      </c>
      <c r="DI21">
        <v>1</v>
      </c>
    </row>
    <row r="22" spans="1:113" ht="14.4">
      <c r="A22" s="68">
        <v>8</v>
      </c>
      <c r="B22" s="160" t="s">
        <v>485</v>
      </c>
      <c r="C22" s="543" t="s">
        <v>552</v>
      </c>
      <c r="D22" s="175"/>
      <c r="E22" s="176">
        <v>0.21</v>
      </c>
      <c r="F22" s="171">
        <f>H22+NPV(FD,I22:INDEX(I22:DC22,PAL))</f>
        <v>0</v>
      </c>
      <c r="G22" s="171">
        <f>SUMIF($H$5:$DC$5,"&lt;="&amp;PAL,$H22:$DC22)</f>
        <v>0</v>
      </c>
      <c r="H22" s="179">
        <v>0</v>
      </c>
      <c r="I22" s="179">
        <v>0</v>
      </c>
      <c r="J22" s="179">
        <v>0</v>
      </c>
      <c r="K22" s="179">
        <v>0</v>
      </c>
      <c r="L22" s="179">
        <v>0</v>
      </c>
      <c r="M22" s="179">
        <v>0</v>
      </c>
      <c r="N22" s="179">
        <v>0</v>
      </c>
      <c r="O22" s="179">
        <v>0</v>
      </c>
      <c r="P22" s="549">
        <v>0</v>
      </c>
      <c r="Q22" s="179">
        <v>0</v>
      </c>
      <c r="R22" s="179">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c r="DA22" s="180">
        <v>0</v>
      </c>
      <c r="DB22" s="180">
        <v>0</v>
      </c>
      <c r="DC22" s="180">
        <v>0</v>
      </c>
      <c r="DE22" s="24">
        <f t="shared" ref="DE22:DE23" si="16">COUNTBLANK(H22:DC22)</f>
        <v>0</v>
      </c>
      <c r="DF22" s="24">
        <f t="shared" si="15"/>
        <v>0</v>
      </c>
      <c r="DG22">
        <f t="shared" si="13"/>
        <v>21</v>
      </c>
      <c r="DH22">
        <v>0</v>
      </c>
    </row>
    <row r="23" spans="1:113" ht="14.4">
      <c r="A23" s="68">
        <v>9</v>
      </c>
      <c r="B23" s="160" t="s">
        <v>314</v>
      </c>
      <c r="C23" s="544" t="s">
        <v>161</v>
      </c>
      <c r="D23" s="175"/>
      <c r="E23" s="176">
        <v>0.21</v>
      </c>
      <c r="F23" s="171">
        <f>H23+NPV(FD,I23:INDEX(I23:DC23,PAL))</f>
        <v>0</v>
      </c>
      <c r="G23" s="171">
        <f>SUMIF($H$5:$DC$5,"&lt;="&amp;PAL,$H23:$DC23)</f>
        <v>0</v>
      </c>
      <c r="H23" s="179">
        <v>0</v>
      </c>
      <c r="I23" s="179">
        <v>0</v>
      </c>
      <c r="J23" s="179">
        <v>0</v>
      </c>
      <c r="K23" s="179">
        <v>0</v>
      </c>
      <c r="L23" s="179">
        <v>0</v>
      </c>
      <c r="M23" s="179">
        <v>0</v>
      </c>
      <c r="N23" s="179">
        <v>0</v>
      </c>
      <c r="O23" s="548">
        <v>0</v>
      </c>
      <c r="P23" s="54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80">
        <v>0</v>
      </c>
      <c r="AK23" s="179">
        <v>0</v>
      </c>
      <c r="AL23" s="180">
        <v>0</v>
      </c>
      <c r="AM23" s="179">
        <v>0</v>
      </c>
      <c r="AN23" s="179">
        <v>0</v>
      </c>
      <c r="AO23" s="179">
        <v>0</v>
      </c>
      <c r="AP23" s="179">
        <v>0</v>
      </c>
      <c r="AQ23" s="180">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79">
        <v>0</v>
      </c>
      <c r="BZ23" s="179">
        <v>0</v>
      </c>
      <c r="CA23" s="179">
        <v>0</v>
      </c>
      <c r="CB23" s="179">
        <v>0</v>
      </c>
      <c r="CC23" s="179">
        <v>0</v>
      </c>
      <c r="CD23" s="179">
        <v>0</v>
      </c>
      <c r="CE23" s="179">
        <v>0</v>
      </c>
      <c r="CF23" s="179">
        <v>0</v>
      </c>
      <c r="CG23" s="179">
        <v>0</v>
      </c>
      <c r="CH23" s="179">
        <v>0</v>
      </c>
      <c r="CI23" s="179">
        <v>0</v>
      </c>
      <c r="CJ23" s="179">
        <v>0</v>
      </c>
      <c r="CK23" s="179">
        <v>0</v>
      </c>
      <c r="CL23" s="179">
        <v>0</v>
      </c>
      <c r="CM23" s="179">
        <v>0</v>
      </c>
      <c r="CN23" s="179">
        <v>0</v>
      </c>
      <c r="CO23" s="179">
        <v>0</v>
      </c>
      <c r="CP23" s="179">
        <v>0</v>
      </c>
      <c r="CQ23" s="179">
        <v>0</v>
      </c>
      <c r="CR23" s="179">
        <v>0</v>
      </c>
      <c r="CS23" s="179">
        <v>0</v>
      </c>
      <c r="CT23" s="179">
        <v>0</v>
      </c>
      <c r="CU23" s="179">
        <v>0</v>
      </c>
      <c r="CV23" s="179">
        <v>0</v>
      </c>
      <c r="CW23" s="179">
        <v>0</v>
      </c>
      <c r="CX23" s="179">
        <v>0</v>
      </c>
      <c r="CY23" s="179">
        <v>0</v>
      </c>
      <c r="CZ23" s="179">
        <v>0</v>
      </c>
      <c r="DA23" s="179">
        <v>0</v>
      </c>
      <c r="DB23" s="179">
        <v>0</v>
      </c>
      <c r="DC23" s="180">
        <v>0</v>
      </c>
      <c r="DE23" s="24">
        <f t="shared" si="16"/>
        <v>0</v>
      </c>
      <c r="DF23" s="24">
        <f t="shared" si="15"/>
        <v>0</v>
      </c>
      <c r="DG23">
        <f t="shared" si="13"/>
        <v>21</v>
      </c>
      <c r="DH23">
        <f>DG23/(100+DG23)</f>
        <v>0.17355371900826447</v>
      </c>
    </row>
    <row r="24" spans="1:113" ht="14.4">
      <c r="A24" s="68">
        <v>10</v>
      </c>
      <c r="B24" s="160" t="s">
        <v>162</v>
      </c>
      <c r="C24" s="540" t="s">
        <v>163</v>
      </c>
      <c r="D24" s="172"/>
      <c r="E24" s="172"/>
      <c r="F24" s="173">
        <f>SUM(F25:F35)</f>
        <v>0</v>
      </c>
      <c r="G24" s="171">
        <f>SUMIF($H$5:$DC$5,"&lt;="&amp;PAL,$H24:$DC24)</f>
        <v>0</v>
      </c>
      <c r="H24" s="173">
        <f>SUM(H25:H35)</f>
        <v>0</v>
      </c>
      <c r="I24" s="173">
        <f t="shared" ref="I24:BT24" si="17">SUM(I25:I35)</f>
        <v>0</v>
      </c>
      <c r="J24" s="173">
        <f t="shared" si="17"/>
        <v>0</v>
      </c>
      <c r="K24" s="173">
        <f t="shared" si="17"/>
        <v>0</v>
      </c>
      <c r="L24" s="173">
        <f t="shared" si="17"/>
        <v>0</v>
      </c>
      <c r="M24" s="173">
        <f t="shared" si="17"/>
        <v>0</v>
      </c>
      <c r="N24" s="173">
        <f t="shared" si="17"/>
        <v>0</v>
      </c>
      <c r="O24" s="173">
        <f t="shared" si="17"/>
        <v>0</v>
      </c>
      <c r="P24" s="173">
        <f t="shared" si="17"/>
        <v>0</v>
      </c>
      <c r="Q24" s="173">
        <f t="shared" si="17"/>
        <v>0</v>
      </c>
      <c r="R24" s="173">
        <f t="shared" si="17"/>
        <v>0</v>
      </c>
      <c r="S24" s="173">
        <f t="shared" si="17"/>
        <v>0</v>
      </c>
      <c r="T24" s="173">
        <f t="shared" si="17"/>
        <v>0</v>
      </c>
      <c r="U24" s="173">
        <f t="shared" si="17"/>
        <v>0</v>
      </c>
      <c r="V24" s="173">
        <f t="shared" si="17"/>
        <v>0</v>
      </c>
      <c r="W24" s="173">
        <f t="shared" si="17"/>
        <v>0</v>
      </c>
      <c r="X24" s="173">
        <f t="shared" si="17"/>
        <v>0</v>
      </c>
      <c r="Y24" s="173">
        <f t="shared" si="17"/>
        <v>0</v>
      </c>
      <c r="Z24" s="173">
        <f t="shared" si="17"/>
        <v>0</v>
      </c>
      <c r="AA24" s="173">
        <f t="shared" si="17"/>
        <v>0</v>
      </c>
      <c r="AB24" s="173">
        <f t="shared" si="17"/>
        <v>0</v>
      </c>
      <c r="AC24" s="173">
        <f t="shared" si="17"/>
        <v>0</v>
      </c>
      <c r="AD24" s="173">
        <f t="shared" si="17"/>
        <v>0</v>
      </c>
      <c r="AE24" s="173">
        <f t="shared" si="17"/>
        <v>0</v>
      </c>
      <c r="AF24" s="173">
        <f t="shared" si="17"/>
        <v>0</v>
      </c>
      <c r="AG24" s="173">
        <f t="shared" si="17"/>
        <v>0</v>
      </c>
      <c r="AH24" s="173">
        <f t="shared" si="17"/>
        <v>0</v>
      </c>
      <c r="AI24" s="173">
        <f t="shared" si="17"/>
        <v>0</v>
      </c>
      <c r="AJ24" s="173">
        <f t="shared" si="17"/>
        <v>0</v>
      </c>
      <c r="AK24" s="173">
        <f t="shared" si="17"/>
        <v>0</v>
      </c>
      <c r="AL24" s="173">
        <f t="shared" si="17"/>
        <v>0</v>
      </c>
      <c r="AM24" s="173">
        <f t="shared" si="17"/>
        <v>0</v>
      </c>
      <c r="AN24" s="173">
        <f t="shared" si="17"/>
        <v>0</v>
      </c>
      <c r="AO24" s="173">
        <f t="shared" si="17"/>
        <v>0</v>
      </c>
      <c r="AP24" s="173">
        <f t="shared" si="17"/>
        <v>0</v>
      </c>
      <c r="AQ24" s="173">
        <f t="shared" si="17"/>
        <v>0</v>
      </c>
      <c r="AR24" s="173">
        <f t="shared" si="17"/>
        <v>0</v>
      </c>
      <c r="AS24" s="173">
        <f t="shared" si="17"/>
        <v>0</v>
      </c>
      <c r="AT24" s="173">
        <f t="shared" si="17"/>
        <v>0</v>
      </c>
      <c r="AU24" s="173">
        <f t="shared" si="17"/>
        <v>0</v>
      </c>
      <c r="AV24" s="173">
        <f t="shared" si="17"/>
        <v>0</v>
      </c>
      <c r="AW24" s="173">
        <f t="shared" si="17"/>
        <v>0</v>
      </c>
      <c r="AX24" s="173">
        <f t="shared" si="17"/>
        <v>0</v>
      </c>
      <c r="AY24" s="173">
        <f t="shared" si="17"/>
        <v>0</v>
      </c>
      <c r="AZ24" s="173">
        <f t="shared" si="17"/>
        <v>0</v>
      </c>
      <c r="BA24" s="173">
        <f t="shared" si="17"/>
        <v>0</v>
      </c>
      <c r="BB24" s="173">
        <f t="shared" si="17"/>
        <v>0</v>
      </c>
      <c r="BC24" s="173">
        <f t="shared" si="17"/>
        <v>0</v>
      </c>
      <c r="BD24" s="173">
        <f t="shared" si="17"/>
        <v>0</v>
      </c>
      <c r="BE24" s="173">
        <f t="shared" si="17"/>
        <v>0</v>
      </c>
      <c r="BF24" s="173">
        <f t="shared" si="17"/>
        <v>0</v>
      </c>
      <c r="BG24" s="173">
        <f t="shared" si="17"/>
        <v>0</v>
      </c>
      <c r="BH24" s="173">
        <f t="shared" si="17"/>
        <v>0</v>
      </c>
      <c r="BI24" s="173">
        <f t="shared" si="17"/>
        <v>0</v>
      </c>
      <c r="BJ24" s="173">
        <f t="shared" si="17"/>
        <v>0</v>
      </c>
      <c r="BK24" s="173">
        <f t="shared" si="17"/>
        <v>0</v>
      </c>
      <c r="BL24" s="173">
        <f t="shared" si="17"/>
        <v>0</v>
      </c>
      <c r="BM24" s="173">
        <f t="shared" si="17"/>
        <v>0</v>
      </c>
      <c r="BN24" s="173">
        <f t="shared" si="17"/>
        <v>0</v>
      </c>
      <c r="BO24" s="173">
        <f t="shared" si="17"/>
        <v>0</v>
      </c>
      <c r="BP24" s="173">
        <f t="shared" si="17"/>
        <v>0</v>
      </c>
      <c r="BQ24" s="173">
        <f t="shared" si="17"/>
        <v>0</v>
      </c>
      <c r="BR24" s="173">
        <f t="shared" si="17"/>
        <v>0</v>
      </c>
      <c r="BS24" s="173">
        <f t="shared" si="17"/>
        <v>0</v>
      </c>
      <c r="BT24" s="173">
        <f t="shared" si="17"/>
        <v>0</v>
      </c>
      <c r="BU24" s="173">
        <f t="shared" ref="BU24:DB24" si="18">SUM(BU25:BU35)</f>
        <v>0</v>
      </c>
      <c r="BV24" s="173">
        <f t="shared" si="18"/>
        <v>0</v>
      </c>
      <c r="BW24" s="173">
        <f t="shared" si="18"/>
        <v>0</v>
      </c>
      <c r="BX24" s="173">
        <f t="shared" si="18"/>
        <v>0</v>
      </c>
      <c r="BY24" s="173">
        <f t="shared" si="18"/>
        <v>0</v>
      </c>
      <c r="BZ24" s="173">
        <f t="shared" si="18"/>
        <v>0</v>
      </c>
      <c r="CA24" s="173">
        <f t="shared" si="18"/>
        <v>0</v>
      </c>
      <c r="CB24" s="173">
        <f t="shared" si="18"/>
        <v>0</v>
      </c>
      <c r="CC24" s="173">
        <f t="shared" si="18"/>
        <v>0</v>
      </c>
      <c r="CD24" s="173">
        <f t="shared" si="18"/>
        <v>0</v>
      </c>
      <c r="CE24" s="173">
        <f t="shared" si="18"/>
        <v>0</v>
      </c>
      <c r="CF24" s="173">
        <f t="shared" si="18"/>
        <v>0</v>
      </c>
      <c r="CG24" s="173">
        <f t="shared" si="18"/>
        <v>0</v>
      </c>
      <c r="CH24" s="173">
        <f t="shared" si="18"/>
        <v>0</v>
      </c>
      <c r="CI24" s="173">
        <f t="shared" si="18"/>
        <v>0</v>
      </c>
      <c r="CJ24" s="173">
        <f t="shared" si="18"/>
        <v>0</v>
      </c>
      <c r="CK24" s="173">
        <f t="shared" si="18"/>
        <v>0</v>
      </c>
      <c r="CL24" s="173">
        <f t="shared" si="18"/>
        <v>0</v>
      </c>
      <c r="CM24" s="173">
        <f t="shared" si="18"/>
        <v>0</v>
      </c>
      <c r="CN24" s="173">
        <f t="shared" si="18"/>
        <v>0</v>
      </c>
      <c r="CO24" s="173">
        <f t="shared" si="18"/>
        <v>0</v>
      </c>
      <c r="CP24" s="173">
        <f t="shared" si="18"/>
        <v>0</v>
      </c>
      <c r="CQ24" s="173">
        <f t="shared" si="18"/>
        <v>0</v>
      </c>
      <c r="CR24" s="173">
        <f t="shared" si="18"/>
        <v>0</v>
      </c>
      <c r="CS24" s="173">
        <f t="shared" si="18"/>
        <v>0</v>
      </c>
      <c r="CT24" s="173">
        <f t="shared" si="18"/>
        <v>0</v>
      </c>
      <c r="CU24" s="173">
        <f t="shared" si="18"/>
        <v>0</v>
      </c>
      <c r="CV24" s="173">
        <f t="shared" si="18"/>
        <v>0</v>
      </c>
      <c r="CW24" s="173">
        <f t="shared" si="18"/>
        <v>0</v>
      </c>
      <c r="CX24" s="173">
        <f t="shared" si="18"/>
        <v>0</v>
      </c>
      <c r="CY24" s="173">
        <f t="shared" si="18"/>
        <v>0</v>
      </c>
      <c r="CZ24" s="173">
        <f t="shared" si="18"/>
        <v>0</v>
      </c>
      <c r="DA24" s="173">
        <f>SUM(DA25:DA35)</f>
        <v>0</v>
      </c>
      <c r="DB24" s="173">
        <f t="shared" si="18"/>
        <v>0</v>
      </c>
      <c r="DC24" s="173">
        <f>SUM(DC25:DC35)</f>
        <v>0</v>
      </c>
      <c r="DE24" s="24"/>
      <c r="DF24" s="24">
        <f t="shared" si="15"/>
        <v>0</v>
      </c>
    </row>
    <row r="25" spans="1:113" ht="14.4">
      <c r="A25" s="68">
        <v>11</v>
      </c>
      <c r="B25" s="160" t="s">
        <v>315</v>
      </c>
      <c r="C25" s="542" t="s">
        <v>159</v>
      </c>
      <c r="D25" s="181"/>
      <c r="E25" s="176">
        <v>0.21</v>
      </c>
      <c r="F25" s="171">
        <f>H25+NPV(FD,I25:INDEX(I25:DC25,PAL))</f>
        <v>0</v>
      </c>
      <c r="G25" s="171">
        <f>SUMIF($H$5:$DC$5,"&lt;="&amp;PAL,$H25:$DC25)</f>
        <v>0</v>
      </c>
      <c r="H25" s="300">
        <v>0</v>
      </c>
      <c r="I25" s="300">
        <v>0</v>
      </c>
      <c r="J25" s="300">
        <v>0</v>
      </c>
      <c r="K25" s="300">
        <v>0</v>
      </c>
      <c r="L25" s="300">
        <v>0</v>
      </c>
      <c r="M25" s="300">
        <v>0</v>
      </c>
      <c r="N25" s="300">
        <v>0</v>
      </c>
      <c r="O25" s="300">
        <v>0</v>
      </c>
      <c r="P25" s="300">
        <v>0</v>
      </c>
      <c r="Q25" s="177">
        <v>0</v>
      </c>
      <c r="R25" s="177">
        <v>0</v>
      </c>
      <c r="S25" s="177">
        <v>0</v>
      </c>
      <c r="T25" s="177">
        <v>0</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177">
        <v>0</v>
      </c>
      <c r="AV25" s="177">
        <v>0</v>
      </c>
      <c r="AW25" s="177">
        <v>0</v>
      </c>
      <c r="AX25" s="177">
        <v>0</v>
      </c>
      <c r="AY25" s="177">
        <v>0</v>
      </c>
      <c r="AZ25" s="177">
        <v>0</v>
      </c>
      <c r="BA25" s="177">
        <v>0</v>
      </c>
      <c r="BB25" s="177">
        <v>0</v>
      </c>
      <c r="BC25" s="177">
        <v>0</v>
      </c>
      <c r="BD25" s="177">
        <v>0</v>
      </c>
      <c r="BE25" s="177">
        <v>0</v>
      </c>
      <c r="BF25" s="177">
        <v>0</v>
      </c>
      <c r="BG25" s="177">
        <v>0</v>
      </c>
      <c r="BH25" s="177">
        <v>0</v>
      </c>
      <c r="BI25" s="177">
        <v>0</v>
      </c>
      <c r="BJ25" s="177">
        <v>0</v>
      </c>
      <c r="BK25" s="177">
        <v>0</v>
      </c>
      <c r="BL25" s="177">
        <v>0</v>
      </c>
      <c r="BM25" s="177">
        <v>0</v>
      </c>
      <c r="BN25" s="177">
        <v>0</v>
      </c>
      <c r="BO25" s="177">
        <v>0</v>
      </c>
      <c r="BP25" s="177">
        <v>0</v>
      </c>
      <c r="BQ25" s="177">
        <v>0</v>
      </c>
      <c r="BR25" s="177">
        <v>0</v>
      </c>
      <c r="BS25" s="177">
        <v>0</v>
      </c>
      <c r="BT25" s="177">
        <v>0</v>
      </c>
      <c r="BU25" s="177">
        <v>0</v>
      </c>
      <c r="BV25" s="177">
        <v>0</v>
      </c>
      <c r="BW25" s="177">
        <v>0</v>
      </c>
      <c r="BX25" s="177">
        <v>0</v>
      </c>
      <c r="BY25" s="177">
        <v>0</v>
      </c>
      <c r="BZ25" s="177">
        <v>0</v>
      </c>
      <c r="CA25" s="177">
        <v>0</v>
      </c>
      <c r="CB25" s="177">
        <v>0</v>
      </c>
      <c r="CC25" s="177">
        <v>0</v>
      </c>
      <c r="CD25" s="177">
        <v>0</v>
      </c>
      <c r="CE25" s="177">
        <v>0</v>
      </c>
      <c r="CF25" s="177">
        <v>0</v>
      </c>
      <c r="CG25" s="177">
        <v>0</v>
      </c>
      <c r="CH25" s="177">
        <v>0</v>
      </c>
      <c r="CI25" s="177">
        <v>0</v>
      </c>
      <c r="CJ25" s="177">
        <v>0</v>
      </c>
      <c r="CK25" s="177">
        <v>0</v>
      </c>
      <c r="CL25" s="177">
        <v>0</v>
      </c>
      <c r="CM25" s="177">
        <v>0</v>
      </c>
      <c r="CN25" s="177">
        <v>0</v>
      </c>
      <c r="CO25" s="177">
        <v>0</v>
      </c>
      <c r="CP25" s="177">
        <v>0</v>
      </c>
      <c r="CQ25" s="177">
        <v>0</v>
      </c>
      <c r="CR25" s="177">
        <v>0</v>
      </c>
      <c r="CS25" s="177">
        <v>0</v>
      </c>
      <c r="CT25" s="177">
        <v>0</v>
      </c>
      <c r="CU25" s="177">
        <v>0</v>
      </c>
      <c r="CV25" s="177">
        <v>0</v>
      </c>
      <c r="CW25" s="177">
        <v>0</v>
      </c>
      <c r="CX25" s="177">
        <v>0</v>
      </c>
      <c r="CY25" s="177">
        <v>0</v>
      </c>
      <c r="CZ25" s="177">
        <v>0</v>
      </c>
      <c r="DA25" s="177">
        <v>0</v>
      </c>
      <c r="DB25" s="177">
        <v>0</v>
      </c>
      <c r="DC25" s="177">
        <v>0</v>
      </c>
      <c r="DE25" s="24">
        <f>COUNTBLANK(H25:DC25)</f>
        <v>0</v>
      </c>
      <c r="DF25" s="24">
        <f t="shared" si="15"/>
        <v>0</v>
      </c>
      <c r="DG25">
        <f t="shared" ref="DG25:DG36" si="19">IF(ISNUMBER(E25),E25*100,0)</f>
        <v>21</v>
      </c>
      <c r="DH25">
        <v>0</v>
      </c>
    </row>
    <row r="26" spans="1:113" ht="14.4">
      <c r="A26" s="68">
        <v>12</v>
      </c>
      <c r="B26" s="160" t="s">
        <v>316</v>
      </c>
      <c r="C26" s="542" t="s">
        <v>159</v>
      </c>
      <c r="D26" s="181"/>
      <c r="E26" s="176">
        <v>0.21</v>
      </c>
      <c r="F26" s="171">
        <f>H26+NPV(FD,I26:INDEX(I26:DC26,PAL))</f>
        <v>0</v>
      </c>
      <c r="G26" s="171">
        <f>SUMIF($H$5:$DC$5,"&lt;="&amp;PAL,$H26:$DC26)</f>
        <v>0</v>
      </c>
      <c r="H26" s="300">
        <v>0</v>
      </c>
      <c r="I26" s="300">
        <v>0</v>
      </c>
      <c r="J26" s="300">
        <v>0</v>
      </c>
      <c r="K26" s="300">
        <v>0</v>
      </c>
      <c r="L26" s="300">
        <v>0</v>
      </c>
      <c r="M26" s="300">
        <v>0</v>
      </c>
      <c r="N26" s="300">
        <v>0</v>
      </c>
      <c r="O26" s="300">
        <v>0</v>
      </c>
      <c r="P26" s="300">
        <v>0</v>
      </c>
      <c r="Q26" s="177">
        <v>0</v>
      </c>
      <c r="R26" s="177">
        <v>0</v>
      </c>
      <c r="S26" s="177">
        <v>0</v>
      </c>
      <c r="T26" s="177">
        <v>0</v>
      </c>
      <c r="U26" s="177">
        <v>0</v>
      </c>
      <c r="V26" s="177">
        <v>0</v>
      </c>
      <c r="W26" s="177">
        <v>0</v>
      </c>
      <c r="X26" s="177">
        <v>0</v>
      </c>
      <c r="Y26" s="177">
        <v>0</v>
      </c>
      <c r="Z26" s="177">
        <v>0</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v>0</v>
      </c>
      <c r="AW26" s="177">
        <v>0</v>
      </c>
      <c r="AX26" s="177">
        <v>0</v>
      </c>
      <c r="AY26" s="177">
        <v>0</v>
      </c>
      <c r="AZ26" s="177">
        <v>0</v>
      </c>
      <c r="BA26" s="177">
        <v>0</v>
      </c>
      <c r="BB26" s="177">
        <v>0</v>
      </c>
      <c r="BC26" s="177">
        <v>0</v>
      </c>
      <c r="BD26" s="177">
        <v>0</v>
      </c>
      <c r="BE26" s="177">
        <v>0</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177">
        <v>0</v>
      </c>
      <c r="CA26" s="177">
        <v>0</v>
      </c>
      <c r="CB26" s="177">
        <v>0</v>
      </c>
      <c r="CC26" s="177">
        <v>0</v>
      </c>
      <c r="CD26" s="177">
        <v>0</v>
      </c>
      <c r="CE26" s="177">
        <v>0</v>
      </c>
      <c r="CF26" s="177">
        <v>0</v>
      </c>
      <c r="CG26" s="177">
        <v>0</v>
      </c>
      <c r="CH26" s="177">
        <v>0</v>
      </c>
      <c r="CI26" s="177">
        <v>0</v>
      </c>
      <c r="CJ26" s="177">
        <v>0</v>
      </c>
      <c r="CK26" s="177">
        <v>0</v>
      </c>
      <c r="CL26" s="177">
        <v>0</v>
      </c>
      <c r="CM26" s="177">
        <v>0</v>
      </c>
      <c r="CN26" s="177">
        <v>0</v>
      </c>
      <c r="CO26" s="177">
        <v>0</v>
      </c>
      <c r="CP26" s="177">
        <v>0</v>
      </c>
      <c r="CQ26" s="177">
        <v>0</v>
      </c>
      <c r="CR26" s="177">
        <v>0</v>
      </c>
      <c r="CS26" s="177">
        <v>0</v>
      </c>
      <c r="CT26" s="177">
        <v>0</v>
      </c>
      <c r="CU26" s="177">
        <v>0</v>
      </c>
      <c r="CV26" s="177">
        <v>0</v>
      </c>
      <c r="CW26" s="177">
        <v>0</v>
      </c>
      <c r="CX26" s="177">
        <v>0</v>
      </c>
      <c r="CY26" s="177">
        <v>0</v>
      </c>
      <c r="CZ26" s="177">
        <v>0</v>
      </c>
      <c r="DA26" s="177">
        <v>0</v>
      </c>
      <c r="DB26" s="177">
        <v>0</v>
      </c>
      <c r="DC26" s="177">
        <v>0</v>
      </c>
      <c r="DE26" s="24">
        <f t="shared" ref="DE26:DE36" si="20">COUNTBLANK(H26:DC26)</f>
        <v>0</v>
      </c>
      <c r="DF26" s="24">
        <f t="shared" si="15"/>
        <v>0</v>
      </c>
      <c r="DG26">
        <f t="shared" si="19"/>
        <v>21</v>
      </c>
      <c r="DH26">
        <v>0</v>
      </c>
    </row>
    <row r="27" spans="1:113" ht="14.4">
      <c r="A27" s="68">
        <v>13</v>
      </c>
      <c r="B27" s="160" t="s">
        <v>317</v>
      </c>
      <c r="C27" s="542" t="s">
        <v>159</v>
      </c>
      <c r="D27" s="181"/>
      <c r="E27" s="176">
        <v>0.21</v>
      </c>
      <c r="F27" s="171">
        <f>H27+NPV(FD,I27:INDEX(I27:DC27,PAL))</f>
        <v>0</v>
      </c>
      <c r="G27" s="171">
        <f>SUMIF($H$5:$DC$5,"&lt;="&amp;PAL,$H27:$DC27)</f>
        <v>0</v>
      </c>
      <c r="H27" s="300">
        <v>0</v>
      </c>
      <c r="I27" s="300">
        <v>0</v>
      </c>
      <c r="J27" s="300">
        <v>0</v>
      </c>
      <c r="K27" s="300">
        <v>0</v>
      </c>
      <c r="L27" s="300">
        <v>0</v>
      </c>
      <c r="M27" s="300">
        <v>0</v>
      </c>
      <c r="N27" s="300">
        <v>0</v>
      </c>
      <c r="O27" s="300">
        <v>0</v>
      </c>
      <c r="P27" s="300">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177">
        <v>0</v>
      </c>
      <c r="AV27" s="177">
        <v>0</v>
      </c>
      <c r="AW27" s="177">
        <v>0</v>
      </c>
      <c r="AX27" s="177">
        <v>0</v>
      </c>
      <c r="AY27" s="177">
        <v>0</v>
      </c>
      <c r="AZ27" s="177">
        <v>0</v>
      </c>
      <c r="BA27" s="177">
        <v>0</v>
      </c>
      <c r="BB27" s="177">
        <v>0</v>
      </c>
      <c r="BC27" s="177">
        <v>0</v>
      </c>
      <c r="BD27" s="177">
        <v>0</v>
      </c>
      <c r="BE27" s="177">
        <v>0</v>
      </c>
      <c r="BF27" s="177">
        <v>0</v>
      </c>
      <c r="BG27" s="177">
        <v>0</v>
      </c>
      <c r="BH27" s="177">
        <v>0</v>
      </c>
      <c r="BI27" s="177">
        <v>0</v>
      </c>
      <c r="BJ27" s="177">
        <v>0</v>
      </c>
      <c r="BK27" s="177">
        <v>0</v>
      </c>
      <c r="BL27" s="177">
        <v>0</v>
      </c>
      <c r="BM27" s="177">
        <v>0</v>
      </c>
      <c r="BN27" s="177">
        <v>0</v>
      </c>
      <c r="BO27" s="177">
        <v>0</v>
      </c>
      <c r="BP27" s="177">
        <v>0</v>
      </c>
      <c r="BQ27" s="177">
        <v>0</v>
      </c>
      <c r="BR27" s="177">
        <v>0</v>
      </c>
      <c r="BS27" s="177">
        <v>0</v>
      </c>
      <c r="BT27" s="177">
        <v>0</v>
      </c>
      <c r="BU27" s="177">
        <v>0</v>
      </c>
      <c r="BV27" s="177">
        <v>0</v>
      </c>
      <c r="BW27" s="177">
        <v>0</v>
      </c>
      <c r="BX27" s="177">
        <v>0</v>
      </c>
      <c r="BY27" s="177">
        <v>0</v>
      </c>
      <c r="BZ27" s="177">
        <v>0</v>
      </c>
      <c r="CA27" s="177">
        <v>0</v>
      </c>
      <c r="CB27" s="177">
        <v>0</v>
      </c>
      <c r="CC27" s="177">
        <v>0</v>
      </c>
      <c r="CD27" s="177">
        <v>0</v>
      </c>
      <c r="CE27" s="177">
        <v>0</v>
      </c>
      <c r="CF27" s="177">
        <v>0</v>
      </c>
      <c r="CG27" s="177">
        <v>0</v>
      </c>
      <c r="CH27" s="177">
        <v>0</v>
      </c>
      <c r="CI27" s="177">
        <v>0</v>
      </c>
      <c r="CJ27" s="177">
        <v>0</v>
      </c>
      <c r="CK27" s="177">
        <v>0</v>
      </c>
      <c r="CL27" s="177">
        <v>0</v>
      </c>
      <c r="CM27" s="177">
        <v>0</v>
      </c>
      <c r="CN27" s="177">
        <v>0</v>
      </c>
      <c r="CO27" s="177">
        <v>0</v>
      </c>
      <c r="CP27" s="177">
        <v>0</v>
      </c>
      <c r="CQ27" s="177">
        <v>0</v>
      </c>
      <c r="CR27" s="177">
        <v>0</v>
      </c>
      <c r="CS27" s="177">
        <v>0</v>
      </c>
      <c r="CT27" s="177">
        <v>0</v>
      </c>
      <c r="CU27" s="177">
        <v>0</v>
      </c>
      <c r="CV27" s="177">
        <v>0</v>
      </c>
      <c r="CW27" s="177">
        <v>0</v>
      </c>
      <c r="CX27" s="177">
        <v>0</v>
      </c>
      <c r="CY27" s="177">
        <v>0</v>
      </c>
      <c r="CZ27" s="177">
        <v>0</v>
      </c>
      <c r="DA27" s="177">
        <v>0</v>
      </c>
      <c r="DB27" s="177">
        <v>0</v>
      </c>
      <c r="DC27" s="177">
        <v>0</v>
      </c>
      <c r="DE27" s="24">
        <f t="shared" si="20"/>
        <v>0</v>
      </c>
      <c r="DF27" s="24">
        <f t="shared" si="15"/>
        <v>0</v>
      </c>
      <c r="DG27">
        <f t="shared" si="19"/>
        <v>21</v>
      </c>
      <c r="DH27">
        <v>0</v>
      </c>
    </row>
    <row r="28" spans="1:113" ht="14.4">
      <c r="A28" s="68">
        <v>14</v>
      </c>
      <c r="B28" s="160" t="s">
        <v>318</v>
      </c>
      <c r="C28" s="542" t="s">
        <v>159</v>
      </c>
      <c r="D28" s="181"/>
      <c r="E28" s="176">
        <v>0.21</v>
      </c>
      <c r="F28" s="171">
        <f>H28+NPV(FD,I28:INDEX(I28:DC28,PAL))</f>
        <v>0</v>
      </c>
      <c r="G28" s="171">
        <f>SUMIF($H$5:$DC$5,"&lt;="&amp;PAL,$H28:$DC28)</f>
        <v>0</v>
      </c>
      <c r="H28" s="300">
        <v>0</v>
      </c>
      <c r="I28" s="300">
        <v>0</v>
      </c>
      <c r="J28" s="300">
        <v>0</v>
      </c>
      <c r="K28" s="300">
        <v>0</v>
      </c>
      <c r="L28" s="300">
        <v>0</v>
      </c>
      <c r="M28" s="300">
        <v>0</v>
      </c>
      <c r="N28" s="300">
        <v>0</v>
      </c>
      <c r="O28" s="300">
        <v>0</v>
      </c>
      <c r="P28" s="300">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177">
        <v>0</v>
      </c>
      <c r="AV28" s="177">
        <v>0</v>
      </c>
      <c r="AW28" s="177">
        <v>0</v>
      </c>
      <c r="AX28" s="177">
        <v>0</v>
      </c>
      <c r="AY28" s="177">
        <v>0</v>
      </c>
      <c r="AZ28" s="177">
        <v>0</v>
      </c>
      <c r="BA28" s="177">
        <v>0</v>
      </c>
      <c r="BB28" s="177">
        <v>0</v>
      </c>
      <c r="BC28" s="177">
        <v>0</v>
      </c>
      <c r="BD28" s="177">
        <v>0</v>
      </c>
      <c r="BE28" s="177">
        <v>0</v>
      </c>
      <c r="BF28" s="177">
        <v>0</v>
      </c>
      <c r="BG28" s="177">
        <v>0</v>
      </c>
      <c r="BH28" s="177">
        <v>0</v>
      </c>
      <c r="BI28" s="177">
        <v>0</v>
      </c>
      <c r="BJ28" s="177">
        <v>0</v>
      </c>
      <c r="BK28" s="177">
        <v>0</v>
      </c>
      <c r="BL28" s="177">
        <v>0</v>
      </c>
      <c r="BM28" s="177">
        <v>0</v>
      </c>
      <c r="BN28" s="177">
        <v>0</v>
      </c>
      <c r="BO28" s="177">
        <v>0</v>
      </c>
      <c r="BP28" s="177">
        <v>0</v>
      </c>
      <c r="BQ28" s="177">
        <v>0</v>
      </c>
      <c r="BR28" s="177">
        <v>0</v>
      </c>
      <c r="BS28" s="177">
        <v>0</v>
      </c>
      <c r="BT28" s="177">
        <v>0</v>
      </c>
      <c r="BU28" s="177">
        <v>0</v>
      </c>
      <c r="BV28" s="177">
        <v>0</v>
      </c>
      <c r="BW28" s="177">
        <v>0</v>
      </c>
      <c r="BX28" s="177">
        <v>0</v>
      </c>
      <c r="BY28" s="177">
        <v>0</v>
      </c>
      <c r="BZ28" s="177">
        <v>0</v>
      </c>
      <c r="CA28" s="177">
        <v>0</v>
      </c>
      <c r="CB28" s="177">
        <v>0</v>
      </c>
      <c r="CC28" s="177">
        <v>0</v>
      </c>
      <c r="CD28" s="177">
        <v>0</v>
      </c>
      <c r="CE28" s="177">
        <v>0</v>
      </c>
      <c r="CF28" s="177">
        <v>0</v>
      </c>
      <c r="CG28" s="177">
        <v>0</v>
      </c>
      <c r="CH28" s="177">
        <v>0</v>
      </c>
      <c r="CI28" s="177">
        <v>0</v>
      </c>
      <c r="CJ28" s="177">
        <v>0</v>
      </c>
      <c r="CK28" s="177">
        <v>0</v>
      </c>
      <c r="CL28" s="177">
        <v>0</v>
      </c>
      <c r="CM28" s="177">
        <v>0</v>
      </c>
      <c r="CN28" s="177">
        <v>0</v>
      </c>
      <c r="CO28" s="177">
        <v>0</v>
      </c>
      <c r="CP28" s="177">
        <v>0</v>
      </c>
      <c r="CQ28" s="177">
        <v>0</v>
      </c>
      <c r="CR28" s="177">
        <v>0</v>
      </c>
      <c r="CS28" s="177">
        <v>0</v>
      </c>
      <c r="CT28" s="177">
        <v>0</v>
      </c>
      <c r="CU28" s="177">
        <v>0</v>
      </c>
      <c r="CV28" s="177">
        <v>0</v>
      </c>
      <c r="CW28" s="177">
        <v>0</v>
      </c>
      <c r="CX28" s="177">
        <v>0</v>
      </c>
      <c r="CY28" s="177">
        <v>0</v>
      </c>
      <c r="CZ28" s="177">
        <v>0</v>
      </c>
      <c r="DA28" s="177">
        <v>0</v>
      </c>
      <c r="DB28" s="177">
        <v>0</v>
      </c>
      <c r="DC28" s="177">
        <v>0</v>
      </c>
      <c r="DE28" s="24">
        <f t="shared" si="20"/>
        <v>0</v>
      </c>
      <c r="DF28" s="24">
        <f t="shared" si="15"/>
        <v>0</v>
      </c>
      <c r="DG28">
        <f t="shared" si="19"/>
        <v>21</v>
      </c>
      <c r="DH28">
        <v>0</v>
      </c>
    </row>
    <row r="29" spans="1:113" ht="14.4">
      <c r="A29" s="68">
        <v>15</v>
      </c>
      <c r="B29" s="160" t="s">
        <v>319</v>
      </c>
      <c r="C29" s="542" t="s">
        <v>159</v>
      </c>
      <c r="D29" s="181"/>
      <c r="E29" s="176">
        <v>0.21</v>
      </c>
      <c r="F29" s="171">
        <f>H29+NPV(FD,I29:INDEX(I29:DC29,PAL))</f>
        <v>0</v>
      </c>
      <c r="G29" s="171">
        <f>SUMIF($H$5:$DC$5,"&lt;="&amp;PAL,$H29:$DC29)</f>
        <v>0</v>
      </c>
      <c r="H29" s="300">
        <v>0</v>
      </c>
      <c r="I29" s="300">
        <v>0</v>
      </c>
      <c r="J29" s="300">
        <v>0</v>
      </c>
      <c r="K29" s="300">
        <v>0</v>
      </c>
      <c r="L29" s="300">
        <v>0</v>
      </c>
      <c r="M29" s="300">
        <v>0</v>
      </c>
      <c r="N29" s="300">
        <v>0</v>
      </c>
      <c r="O29" s="300">
        <v>0</v>
      </c>
      <c r="P29" s="300">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v>0</v>
      </c>
      <c r="AW29" s="177">
        <v>0</v>
      </c>
      <c r="AX29" s="177">
        <v>0</v>
      </c>
      <c r="AY29" s="177">
        <v>0</v>
      </c>
      <c r="AZ29" s="177">
        <v>0</v>
      </c>
      <c r="BA29" s="177">
        <v>0</v>
      </c>
      <c r="BB29" s="177">
        <v>0</v>
      </c>
      <c r="BC29" s="177">
        <v>0</v>
      </c>
      <c r="BD29" s="177">
        <v>0</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177">
        <v>0</v>
      </c>
      <c r="CA29" s="177">
        <v>0</v>
      </c>
      <c r="CB29" s="177">
        <v>0</v>
      </c>
      <c r="CC29" s="177">
        <v>0</v>
      </c>
      <c r="CD29" s="177">
        <v>0</v>
      </c>
      <c r="CE29" s="177">
        <v>0</v>
      </c>
      <c r="CF29" s="177">
        <v>0</v>
      </c>
      <c r="CG29" s="177">
        <v>0</v>
      </c>
      <c r="CH29" s="177">
        <v>0</v>
      </c>
      <c r="CI29" s="177">
        <v>0</v>
      </c>
      <c r="CJ29" s="177">
        <v>0</v>
      </c>
      <c r="CK29" s="177">
        <v>0</v>
      </c>
      <c r="CL29" s="177">
        <v>0</v>
      </c>
      <c r="CM29" s="177">
        <v>0</v>
      </c>
      <c r="CN29" s="177">
        <v>0</v>
      </c>
      <c r="CO29" s="177">
        <v>0</v>
      </c>
      <c r="CP29" s="177">
        <v>0</v>
      </c>
      <c r="CQ29" s="177">
        <v>0</v>
      </c>
      <c r="CR29" s="177">
        <v>0</v>
      </c>
      <c r="CS29" s="177">
        <v>0</v>
      </c>
      <c r="CT29" s="177">
        <v>0</v>
      </c>
      <c r="CU29" s="177">
        <v>0</v>
      </c>
      <c r="CV29" s="177">
        <v>0</v>
      </c>
      <c r="CW29" s="177">
        <v>0</v>
      </c>
      <c r="CX29" s="177">
        <v>0</v>
      </c>
      <c r="CY29" s="177">
        <v>0</v>
      </c>
      <c r="CZ29" s="177">
        <v>0</v>
      </c>
      <c r="DA29" s="177">
        <v>0</v>
      </c>
      <c r="DB29" s="177">
        <v>0</v>
      </c>
      <c r="DC29" s="177">
        <v>0</v>
      </c>
      <c r="DE29" s="24">
        <f t="shared" si="20"/>
        <v>0</v>
      </c>
      <c r="DF29" s="24">
        <f t="shared" si="15"/>
        <v>0</v>
      </c>
      <c r="DG29">
        <f t="shared" si="19"/>
        <v>21</v>
      </c>
      <c r="DH29">
        <v>0</v>
      </c>
    </row>
    <row r="30" spans="1:113" ht="14.4">
      <c r="A30" s="68">
        <v>16</v>
      </c>
      <c r="B30" s="160" t="s">
        <v>320</v>
      </c>
      <c r="C30" s="542" t="s">
        <v>159</v>
      </c>
      <c r="D30" s="181"/>
      <c r="E30" s="176">
        <v>0.21</v>
      </c>
      <c r="F30" s="171">
        <f>H30+NPV(FD,I30:INDEX(I30:DC30,PAL))</f>
        <v>0</v>
      </c>
      <c r="G30" s="171">
        <f>SUMIF($H$5:$DC$5,"&lt;="&amp;PAL,$H30:$DC30)</f>
        <v>0</v>
      </c>
      <c r="H30" s="300">
        <v>0</v>
      </c>
      <c r="I30" s="300">
        <v>0</v>
      </c>
      <c r="J30" s="300">
        <v>0</v>
      </c>
      <c r="K30" s="300">
        <v>0</v>
      </c>
      <c r="L30" s="300">
        <v>0</v>
      </c>
      <c r="M30" s="300">
        <v>0</v>
      </c>
      <c r="N30" s="300">
        <v>0</v>
      </c>
      <c r="O30" s="300">
        <v>0</v>
      </c>
      <c r="P30" s="300">
        <v>0</v>
      </c>
      <c r="Q30" s="177">
        <v>0</v>
      </c>
      <c r="R30" s="177">
        <v>0</v>
      </c>
      <c r="S30" s="177">
        <v>0</v>
      </c>
      <c r="T30" s="177">
        <v>0</v>
      </c>
      <c r="U30" s="177">
        <v>0</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177">
        <v>0</v>
      </c>
      <c r="AV30" s="177">
        <v>0</v>
      </c>
      <c r="AW30" s="177">
        <v>0</v>
      </c>
      <c r="AX30" s="177">
        <v>0</v>
      </c>
      <c r="AY30" s="177">
        <v>0</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c r="BP30" s="177">
        <v>0</v>
      </c>
      <c r="BQ30" s="177">
        <v>0</v>
      </c>
      <c r="BR30" s="177">
        <v>0</v>
      </c>
      <c r="BS30" s="177">
        <v>0</v>
      </c>
      <c r="BT30" s="177">
        <v>0</v>
      </c>
      <c r="BU30" s="177">
        <v>0</v>
      </c>
      <c r="BV30" s="177">
        <v>0</v>
      </c>
      <c r="BW30" s="177">
        <v>0</v>
      </c>
      <c r="BX30" s="177">
        <v>0</v>
      </c>
      <c r="BY30" s="177">
        <v>0</v>
      </c>
      <c r="BZ30" s="177">
        <v>0</v>
      </c>
      <c r="CA30" s="177">
        <v>0</v>
      </c>
      <c r="CB30" s="177">
        <v>0</v>
      </c>
      <c r="CC30" s="177">
        <v>0</v>
      </c>
      <c r="CD30" s="177">
        <v>0</v>
      </c>
      <c r="CE30" s="177">
        <v>0</v>
      </c>
      <c r="CF30" s="177">
        <v>0</v>
      </c>
      <c r="CG30" s="177">
        <v>0</v>
      </c>
      <c r="CH30" s="177">
        <v>0</v>
      </c>
      <c r="CI30" s="177">
        <v>0</v>
      </c>
      <c r="CJ30" s="177">
        <v>0</v>
      </c>
      <c r="CK30" s="177">
        <v>0</v>
      </c>
      <c r="CL30" s="177">
        <v>0</v>
      </c>
      <c r="CM30" s="177">
        <v>0</v>
      </c>
      <c r="CN30" s="177">
        <v>0</v>
      </c>
      <c r="CO30" s="177">
        <v>0</v>
      </c>
      <c r="CP30" s="177">
        <v>0</v>
      </c>
      <c r="CQ30" s="177">
        <v>0</v>
      </c>
      <c r="CR30" s="177">
        <v>0</v>
      </c>
      <c r="CS30" s="177">
        <v>0</v>
      </c>
      <c r="CT30" s="177">
        <v>0</v>
      </c>
      <c r="CU30" s="177">
        <v>0</v>
      </c>
      <c r="CV30" s="177">
        <v>0</v>
      </c>
      <c r="CW30" s="177">
        <v>0</v>
      </c>
      <c r="CX30" s="177">
        <v>0</v>
      </c>
      <c r="CY30" s="177">
        <v>0</v>
      </c>
      <c r="CZ30" s="177">
        <v>0</v>
      </c>
      <c r="DA30" s="177">
        <v>0</v>
      </c>
      <c r="DB30" s="177">
        <v>0</v>
      </c>
      <c r="DC30" s="177">
        <v>0</v>
      </c>
      <c r="DE30" s="24">
        <f t="shared" si="20"/>
        <v>0</v>
      </c>
      <c r="DF30" s="24">
        <f t="shared" si="15"/>
        <v>0</v>
      </c>
      <c r="DG30">
        <f t="shared" si="19"/>
        <v>21</v>
      </c>
      <c r="DH30">
        <v>0</v>
      </c>
    </row>
    <row r="31" spans="1:113" ht="14.4">
      <c r="A31" s="68">
        <v>17</v>
      </c>
      <c r="B31" s="160" t="s">
        <v>321</v>
      </c>
      <c r="C31" s="542" t="s">
        <v>159</v>
      </c>
      <c r="D31" s="181"/>
      <c r="E31" s="176">
        <v>0.21</v>
      </c>
      <c r="F31" s="171">
        <f>H31+NPV(FD,I31:INDEX(I31:DC31,PAL))</f>
        <v>0</v>
      </c>
      <c r="G31" s="171">
        <f>SUMIF($H$5:$DC$5,"&lt;="&amp;PAL,$H31:$DC31)</f>
        <v>0</v>
      </c>
      <c r="H31" s="300">
        <v>0</v>
      </c>
      <c r="I31" s="300">
        <v>0</v>
      </c>
      <c r="J31" s="300">
        <v>0</v>
      </c>
      <c r="K31" s="300">
        <v>0</v>
      </c>
      <c r="L31" s="300">
        <v>0</v>
      </c>
      <c r="M31" s="300">
        <v>0</v>
      </c>
      <c r="N31" s="300">
        <v>0</v>
      </c>
      <c r="O31" s="300">
        <v>0</v>
      </c>
      <c r="P31" s="300">
        <v>0</v>
      </c>
      <c r="Q31" s="177">
        <v>0</v>
      </c>
      <c r="R31" s="177">
        <v>0</v>
      </c>
      <c r="S31" s="177">
        <v>0</v>
      </c>
      <c r="T31" s="177">
        <v>0</v>
      </c>
      <c r="U31" s="177">
        <v>0</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v>0</v>
      </c>
      <c r="AW31" s="177">
        <v>0</v>
      </c>
      <c r="AX31" s="177">
        <v>0</v>
      </c>
      <c r="AY31" s="177">
        <v>0</v>
      </c>
      <c r="AZ31" s="177">
        <v>0</v>
      </c>
      <c r="BA31" s="177">
        <v>0</v>
      </c>
      <c r="BB31" s="177">
        <v>0</v>
      </c>
      <c r="BC31" s="177">
        <v>0</v>
      </c>
      <c r="BD31" s="177">
        <v>0</v>
      </c>
      <c r="BE31" s="177">
        <v>0</v>
      </c>
      <c r="BF31" s="177">
        <v>0</v>
      </c>
      <c r="BG31" s="177">
        <v>0</v>
      </c>
      <c r="BH31" s="177">
        <v>0</v>
      </c>
      <c r="BI31" s="177">
        <v>0</v>
      </c>
      <c r="BJ31" s="177">
        <v>0</v>
      </c>
      <c r="BK31" s="177">
        <v>0</v>
      </c>
      <c r="BL31" s="177">
        <v>0</v>
      </c>
      <c r="BM31" s="177">
        <v>0</v>
      </c>
      <c r="BN31" s="177">
        <v>0</v>
      </c>
      <c r="BO31" s="177">
        <v>0</v>
      </c>
      <c r="BP31" s="177">
        <v>0</v>
      </c>
      <c r="BQ31" s="177">
        <v>0</v>
      </c>
      <c r="BR31" s="177">
        <v>0</v>
      </c>
      <c r="BS31" s="177">
        <v>0</v>
      </c>
      <c r="BT31" s="177">
        <v>0</v>
      </c>
      <c r="BU31" s="177">
        <v>0</v>
      </c>
      <c r="BV31" s="177">
        <v>0</v>
      </c>
      <c r="BW31" s="177">
        <v>0</v>
      </c>
      <c r="BX31" s="177">
        <v>0</v>
      </c>
      <c r="BY31" s="177">
        <v>0</v>
      </c>
      <c r="BZ31" s="177">
        <v>0</v>
      </c>
      <c r="CA31" s="177">
        <v>0</v>
      </c>
      <c r="CB31" s="177">
        <v>0</v>
      </c>
      <c r="CC31" s="177">
        <v>0</v>
      </c>
      <c r="CD31" s="177">
        <v>0</v>
      </c>
      <c r="CE31" s="177">
        <v>0</v>
      </c>
      <c r="CF31" s="177">
        <v>0</v>
      </c>
      <c r="CG31" s="177">
        <v>0</v>
      </c>
      <c r="CH31" s="177">
        <v>0</v>
      </c>
      <c r="CI31" s="177">
        <v>0</v>
      </c>
      <c r="CJ31" s="177">
        <v>0</v>
      </c>
      <c r="CK31" s="177">
        <v>0</v>
      </c>
      <c r="CL31" s="177">
        <v>0</v>
      </c>
      <c r="CM31" s="177">
        <v>0</v>
      </c>
      <c r="CN31" s="177">
        <v>0</v>
      </c>
      <c r="CO31" s="177">
        <v>0</v>
      </c>
      <c r="CP31" s="177">
        <v>0</v>
      </c>
      <c r="CQ31" s="177">
        <v>0</v>
      </c>
      <c r="CR31" s="177">
        <v>0</v>
      </c>
      <c r="CS31" s="177">
        <v>0</v>
      </c>
      <c r="CT31" s="177">
        <v>0</v>
      </c>
      <c r="CU31" s="177">
        <v>0</v>
      </c>
      <c r="CV31" s="177">
        <v>0</v>
      </c>
      <c r="CW31" s="177">
        <v>0</v>
      </c>
      <c r="CX31" s="177">
        <v>0</v>
      </c>
      <c r="CY31" s="177">
        <v>0</v>
      </c>
      <c r="CZ31" s="177">
        <v>0</v>
      </c>
      <c r="DA31" s="177">
        <v>0</v>
      </c>
      <c r="DB31" s="177">
        <v>0</v>
      </c>
      <c r="DC31" s="177">
        <v>0</v>
      </c>
      <c r="DE31" s="24">
        <f t="shared" si="20"/>
        <v>0</v>
      </c>
      <c r="DF31" s="24">
        <f t="shared" si="15"/>
        <v>0</v>
      </c>
      <c r="DG31">
        <f t="shared" si="19"/>
        <v>21</v>
      </c>
      <c r="DH31">
        <v>0</v>
      </c>
    </row>
    <row r="32" spans="1:113" ht="14.4">
      <c r="A32" s="68">
        <v>18</v>
      </c>
      <c r="B32" s="160" t="s">
        <v>322</v>
      </c>
      <c r="C32" s="542" t="s">
        <v>159</v>
      </c>
      <c r="D32" s="178"/>
      <c r="E32" s="176">
        <v>0.21</v>
      </c>
      <c r="F32" s="171">
        <f>H32+NPV(FD,I32:INDEX(I32:DC32,PAL))</f>
        <v>0</v>
      </c>
      <c r="G32" s="171">
        <f>SUMIF($H$5:$DC$5,"&lt;="&amp;PAL,$H32:$DC32)</f>
        <v>0</v>
      </c>
      <c r="H32" s="300">
        <v>0</v>
      </c>
      <c r="I32" s="300">
        <v>0</v>
      </c>
      <c r="J32" s="300">
        <v>0</v>
      </c>
      <c r="K32" s="300">
        <v>0</v>
      </c>
      <c r="L32" s="300">
        <v>0</v>
      </c>
      <c r="M32" s="300">
        <v>0</v>
      </c>
      <c r="N32" s="300">
        <v>0</v>
      </c>
      <c r="O32" s="300">
        <v>0</v>
      </c>
      <c r="P32" s="300">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0</v>
      </c>
      <c r="AZ32" s="177">
        <v>0</v>
      </c>
      <c r="BA32" s="177">
        <v>0</v>
      </c>
      <c r="BB32" s="177">
        <v>0</v>
      </c>
      <c r="BC32" s="177">
        <v>0</v>
      </c>
      <c r="BD32" s="177">
        <v>0</v>
      </c>
      <c r="BE32" s="177">
        <v>0</v>
      </c>
      <c r="BF32" s="177">
        <v>0</v>
      </c>
      <c r="BG32" s="177">
        <v>0</v>
      </c>
      <c r="BH32" s="177">
        <v>0</v>
      </c>
      <c r="BI32" s="177">
        <v>0</v>
      </c>
      <c r="BJ32" s="177">
        <v>0</v>
      </c>
      <c r="BK32" s="177">
        <v>0</v>
      </c>
      <c r="BL32" s="177">
        <v>0</v>
      </c>
      <c r="BM32" s="177">
        <v>0</v>
      </c>
      <c r="BN32" s="177">
        <v>0</v>
      </c>
      <c r="BO32" s="177">
        <v>0</v>
      </c>
      <c r="BP32" s="177">
        <v>0</v>
      </c>
      <c r="BQ32" s="177">
        <v>0</v>
      </c>
      <c r="BR32" s="177">
        <v>0</v>
      </c>
      <c r="BS32" s="177">
        <v>0</v>
      </c>
      <c r="BT32" s="177">
        <v>0</v>
      </c>
      <c r="BU32" s="177">
        <v>0</v>
      </c>
      <c r="BV32" s="177">
        <v>0</v>
      </c>
      <c r="BW32" s="177">
        <v>0</v>
      </c>
      <c r="BX32" s="177">
        <v>0</v>
      </c>
      <c r="BY32" s="177">
        <v>0</v>
      </c>
      <c r="BZ32" s="177">
        <v>0</v>
      </c>
      <c r="CA32" s="177">
        <v>0</v>
      </c>
      <c r="CB32" s="177">
        <v>0</v>
      </c>
      <c r="CC32" s="177">
        <v>0</v>
      </c>
      <c r="CD32" s="177">
        <v>0</v>
      </c>
      <c r="CE32" s="177">
        <v>0</v>
      </c>
      <c r="CF32" s="177">
        <v>0</v>
      </c>
      <c r="CG32" s="177">
        <v>0</v>
      </c>
      <c r="CH32" s="177">
        <v>0</v>
      </c>
      <c r="CI32" s="177">
        <v>0</v>
      </c>
      <c r="CJ32" s="177">
        <v>0</v>
      </c>
      <c r="CK32" s="177">
        <v>0</v>
      </c>
      <c r="CL32" s="177">
        <v>0</v>
      </c>
      <c r="CM32" s="177">
        <v>0</v>
      </c>
      <c r="CN32" s="177">
        <v>0</v>
      </c>
      <c r="CO32" s="177">
        <v>0</v>
      </c>
      <c r="CP32" s="177">
        <v>0</v>
      </c>
      <c r="CQ32" s="177">
        <v>0</v>
      </c>
      <c r="CR32" s="177">
        <v>0</v>
      </c>
      <c r="CS32" s="177">
        <v>0</v>
      </c>
      <c r="CT32" s="177">
        <v>0</v>
      </c>
      <c r="CU32" s="177">
        <v>0</v>
      </c>
      <c r="CV32" s="177">
        <v>0</v>
      </c>
      <c r="CW32" s="177">
        <v>0</v>
      </c>
      <c r="CX32" s="177">
        <v>0</v>
      </c>
      <c r="CY32" s="177">
        <v>0</v>
      </c>
      <c r="CZ32" s="177">
        <v>0</v>
      </c>
      <c r="DA32" s="177">
        <v>0</v>
      </c>
      <c r="DB32" s="177">
        <v>0</v>
      </c>
      <c r="DC32" s="177">
        <v>0</v>
      </c>
      <c r="DE32" s="24">
        <f t="shared" si="20"/>
        <v>0</v>
      </c>
      <c r="DF32" s="24">
        <f t="shared" si="15"/>
        <v>0</v>
      </c>
      <c r="DG32">
        <f t="shared" si="19"/>
        <v>21</v>
      </c>
      <c r="DH32">
        <v>0</v>
      </c>
    </row>
    <row r="33" spans="1:113" ht="14.4">
      <c r="A33" s="68"/>
      <c r="B33" s="160" t="s">
        <v>323</v>
      </c>
      <c r="C33" s="543" t="s">
        <v>482</v>
      </c>
      <c r="D33" s="324"/>
      <c r="E33" s="176">
        <v>0.21</v>
      </c>
      <c r="F33" s="171">
        <f>H33+NPV(FD,I33:INDEX(I33:DC33,PAL))</f>
        <v>0</v>
      </c>
      <c r="G33" s="171">
        <f>SUMIF($H$5:$DC$5,"&lt;="&amp;PAL,$H33:$DC33)</f>
        <v>0</v>
      </c>
      <c r="H33" s="300">
        <v>0</v>
      </c>
      <c r="I33" s="300">
        <v>0</v>
      </c>
      <c r="J33" s="300">
        <v>0</v>
      </c>
      <c r="K33" s="300">
        <v>0</v>
      </c>
      <c r="L33" s="300">
        <v>0</v>
      </c>
      <c r="M33" s="300">
        <v>0</v>
      </c>
      <c r="N33" s="300">
        <v>0</v>
      </c>
      <c r="O33" s="300">
        <v>0</v>
      </c>
      <c r="P33" s="300">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0</v>
      </c>
      <c r="AZ33" s="177">
        <v>0</v>
      </c>
      <c r="BA33" s="177">
        <v>0</v>
      </c>
      <c r="BB33" s="177">
        <v>0</v>
      </c>
      <c r="BC33" s="177">
        <v>0</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177">
        <v>0</v>
      </c>
      <c r="CA33" s="177">
        <v>0</v>
      </c>
      <c r="CB33" s="177">
        <v>0</v>
      </c>
      <c r="CC33" s="177">
        <v>0</v>
      </c>
      <c r="CD33" s="177">
        <v>0</v>
      </c>
      <c r="CE33" s="177">
        <v>0</v>
      </c>
      <c r="CF33" s="177">
        <v>0</v>
      </c>
      <c r="CG33" s="177">
        <v>0</v>
      </c>
      <c r="CH33" s="177">
        <v>0</v>
      </c>
      <c r="CI33" s="177">
        <v>0</v>
      </c>
      <c r="CJ33" s="177">
        <v>0</v>
      </c>
      <c r="CK33" s="177">
        <v>0</v>
      </c>
      <c r="CL33" s="177">
        <v>0</v>
      </c>
      <c r="CM33" s="177">
        <v>0</v>
      </c>
      <c r="CN33" s="177">
        <v>0</v>
      </c>
      <c r="CO33" s="177">
        <v>0</v>
      </c>
      <c r="CP33" s="177">
        <v>0</v>
      </c>
      <c r="CQ33" s="177">
        <v>0</v>
      </c>
      <c r="CR33" s="177">
        <v>0</v>
      </c>
      <c r="CS33" s="177">
        <v>0</v>
      </c>
      <c r="CT33" s="177">
        <v>0</v>
      </c>
      <c r="CU33" s="177">
        <v>0</v>
      </c>
      <c r="CV33" s="177">
        <v>0</v>
      </c>
      <c r="CW33" s="177">
        <v>0</v>
      </c>
      <c r="CX33" s="177">
        <v>0</v>
      </c>
      <c r="CY33" s="177">
        <v>0</v>
      </c>
      <c r="CZ33" s="177">
        <v>0</v>
      </c>
      <c r="DA33" s="177">
        <v>0</v>
      </c>
      <c r="DB33" s="177">
        <v>0</v>
      </c>
      <c r="DC33" s="177">
        <v>0</v>
      </c>
      <c r="DE33" s="24">
        <f t="shared" si="20"/>
        <v>0</v>
      </c>
      <c r="DF33" s="24">
        <f t="shared" si="15"/>
        <v>0</v>
      </c>
      <c r="DG33">
        <f t="shared" si="19"/>
        <v>21</v>
      </c>
      <c r="DH33">
        <v>0</v>
      </c>
      <c r="DI33">
        <v>1</v>
      </c>
    </row>
    <row r="34" spans="1:113" ht="14.4">
      <c r="A34" s="68"/>
      <c r="B34" s="160" t="s">
        <v>486</v>
      </c>
      <c r="C34" s="543" t="s">
        <v>483</v>
      </c>
      <c r="D34" s="324"/>
      <c r="E34" s="176">
        <v>0.21</v>
      </c>
      <c r="F34" s="171">
        <f>H34+NPV(FD,I34:INDEX(I34:DC34,PAL))</f>
        <v>0</v>
      </c>
      <c r="G34" s="171">
        <f>SUMIF($H$5:$DC$5,"&lt;="&amp;PAL,$H34:$DC34)</f>
        <v>0</v>
      </c>
      <c r="H34" s="179">
        <v>0</v>
      </c>
      <c r="I34" s="179">
        <v>0</v>
      </c>
      <c r="J34" s="179">
        <v>0</v>
      </c>
      <c r="K34" s="179">
        <v>0</v>
      </c>
      <c r="L34" s="179">
        <v>0</v>
      </c>
      <c r="M34" s="179">
        <v>0</v>
      </c>
      <c r="N34" s="179">
        <v>0</v>
      </c>
      <c r="O34" s="179">
        <v>0</v>
      </c>
      <c r="P34" s="549">
        <v>0</v>
      </c>
      <c r="Q34" s="179">
        <v>0</v>
      </c>
      <c r="R34" s="179">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E34" s="24">
        <f t="shared" si="20"/>
        <v>0</v>
      </c>
      <c r="DF34" s="24">
        <f t="shared" si="15"/>
        <v>0</v>
      </c>
      <c r="DG34">
        <f t="shared" si="19"/>
        <v>21</v>
      </c>
      <c r="DH34">
        <v>0</v>
      </c>
      <c r="DI34">
        <v>1</v>
      </c>
    </row>
    <row r="35" spans="1:113" ht="14.4">
      <c r="A35" s="68">
        <v>19</v>
      </c>
      <c r="B35" s="160" t="s">
        <v>487</v>
      </c>
      <c r="C35" s="543" t="s">
        <v>552</v>
      </c>
      <c r="D35" s="178"/>
      <c r="E35" s="176">
        <v>0.21</v>
      </c>
      <c r="F35" s="171">
        <f>H35+NPV(FD,I35:INDEX(I35:DC35,PAL))</f>
        <v>0</v>
      </c>
      <c r="G35" s="171">
        <f>SUMIF($H$5:$DC$5,"&lt;="&amp;PAL,$H35:$DC35)</f>
        <v>0</v>
      </c>
      <c r="H35" s="179">
        <v>0</v>
      </c>
      <c r="I35" s="179">
        <v>0</v>
      </c>
      <c r="J35" s="179">
        <v>0</v>
      </c>
      <c r="K35" s="179">
        <v>0</v>
      </c>
      <c r="L35" s="179">
        <v>0</v>
      </c>
      <c r="M35" s="179">
        <v>0</v>
      </c>
      <c r="N35" s="179">
        <v>0</v>
      </c>
      <c r="O35" s="179">
        <v>0</v>
      </c>
      <c r="P35" s="549">
        <v>0</v>
      </c>
      <c r="Q35" s="179">
        <v>0</v>
      </c>
      <c r="R35" s="179">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E35" s="24">
        <f t="shared" si="20"/>
        <v>0</v>
      </c>
      <c r="DF35" s="24">
        <f t="shared" si="15"/>
        <v>0</v>
      </c>
      <c r="DG35">
        <f t="shared" si="19"/>
        <v>21</v>
      </c>
      <c r="DH35">
        <v>0</v>
      </c>
    </row>
    <row r="36" spans="1:113" ht="14.4">
      <c r="A36" s="68">
        <v>20</v>
      </c>
      <c r="B36" s="160" t="s">
        <v>324</v>
      </c>
      <c r="C36" s="544" t="s">
        <v>161</v>
      </c>
      <c r="D36" s="178"/>
      <c r="E36" s="176">
        <v>0.21</v>
      </c>
      <c r="F36" s="171">
        <f>H36+NPV(FD,I36:INDEX(I36:DC36,PAL))</f>
        <v>0</v>
      </c>
      <c r="G36" s="171">
        <f>SUMIF($H$5:$DC$5,"&lt;="&amp;PAL,$H36:$DC36)</f>
        <v>0</v>
      </c>
      <c r="H36" s="179">
        <v>0</v>
      </c>
      <c r="I36" s="179">
        <v>0</v>
      </c>
      <c r="J36" s="179">
        <v>0</v>
      </c>
      <c r="K36" s="179">
        <v>0</v>
      </c>
      <c r="L36" s="179">
        <v>0</v>
      </c>
      <c r="M36" s="179">
        <v>0</v>
      </c>
      <c r="N36" s="179">
        <v>0</v>
      </c>
      <c r="O36" s="179">
        <v>0</v>
      </c>
      <c r="P36" s="54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80">
        <v>0</v>
      </c>
      <c r="AK36" s="179">
        <v>0</v>
      </c>
      <c r="AL36" s="180">
        <v>0</v>
      </c>
      <c r="AM36" s="179">
        <v>0</v>
      </c>
      <c r="AN36" s="179">
        <v>0</v>
      </c>
      <c r="AO36" s="179">
        <v>0</v>
      </c>
      <c r="AP36" s="179">
        <v>0</v>
      </c>
      <c r="AQ36" s="180">
        <v>0</v>
      </c>
      <c r="AR36" s="179">
        <v>0</v>
      </c>
      <c r="AS36" s="179">
        <v>0</v>
      </c>
      <c r="AT36" s="179">
        <v>0</v>
      </c>
      <c r="AU36" s="179">
        <v>0</v>
      </c>
      <c r="AV36" s="179">
        <v>0</v>
      </c>
      <c r="AW36" s="179">
        <v>0</v>
      </c>
      <c r="AX36" s="179">
        <v>0</v>
      </c>
      <c r="AY36" s="179">
        <v>0</v>
      </c>
      <c r="AZ36" s="179">
        <v>0</v>
      </c>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179">
        <v>0</v>
      </c>
      <c r="CA36" s="179">
        <v>0</v>
      </c>
      <c r="CB36" s="179">
        <v>0</v>
      </c>
      <c r="CC36" s="179">
        <v>0</v>
      </c>
      <c r="CD36" s="179">
        <v>0</v>
      </c>
      <c r="CE36" s="179">
        <v>0</v>
      </c>
      <c r="CF36" s="179">
        <v>0</v>
      </c>
      <c r="CG36" s="179">
        <v>0</v>
      </c>
      <c r="CH36" s="179">
        <v>0</v>
      </c>
      <c r="CI36" s="179">
        <v>0</v>
      </c>
      <c r="CJ36" s="179">
        <v>0</v>
      </c>
      <c r="CK36" s="179">
        <v>0</v>
      </c>
      <c r="CL36" s="179">
        <v>0</v>
      </c>
      <c r="CM36" s="179">
        <v>0</v>
      </c>
      <c r="CN36" s="179">
        <v>0</v>
      </c>
      <c r="CO36" s="179">
        <v>0</v>
      </c>
      <c r="CP36" s="179">
        <v>0</v>
      </c>
      <c r="CQ36" s="179">
        <v>0</v>
      </c>
      <c r="CR36" s="179">
        <v>0</v>
      </c>
      <c r="CS36" s="179">
        <v>0</v>
      </c>
      <c r="CT36" s="179">
        <v>0</v>
      </c>
      <c r="CU36" s="179">
        <v>0</v>
      </c>
      <c r="CV36" s="179">
        <v>0</v>
      </c>
      <c r="CW36" s="179">
        <v>0</v>
      </c>
      <c r="CX36" s="179">
        <v>0</v>
      </c>
      <c r="CY36" s="179">
        <v>0</v>
      </c>
      <c r="CZ36" s="179">
        <v>0</v>
      </c>
      <c r="DA36" s="179">
        <v>0</v>
      </c>
      <c r="DB36" s="179">
        <v>0</v>
      </c>
      <c r="DC36" s="180">
        <v>0</v>
      </c>
      <c r="DE36" s="24">
        <f t="shared" si="20"/>
        <v>0</v>
      </c>
      <c r="DF36" s="24">
        <f t="shared" si="15"/>
        <v>0</v>
      </c>
      <c r="DG36">
        <f t="shared" si="19"/>
        <v>21</v>
      </c>
      <c r="DH36">
        <f>DG36/(100+DG36)</f>
        <v>0.17355371900826447</v>
      </c>
    </row>
    <row r="37" spans="1:113" ht="14.4">
      <c r="A37" s="68">
        <v>21</v>
      </c>
      <c r="B37" s="160" t="s">
        <v>164</v>
      </c>
      <c r="C37" s="540" t="s">
        <v>165</v>
      </c>
      <c r="D37" s="172"/>
      <c r="E37" s="172"/>
      <c r="F37" s="173">
        <f>SUM(F38:F48)</f>
        <v>0</v>
      </c>
      <c r="G37" s="171">
        <f>SUMIF($H$5:$DC$5,"&lt;="&amp;PAL,$H37:$DC37)</f>
        <v>0</v>
      </c>
      <c r="H37" s="173">
        <f>SUM(H38:H48)</f>
        <v>0</v>
      </c>
      <c r="I37" s="173">
        <f t="shared" ref="I37:BT37" si="21">SUM(I38:I48)</f>
        <v>0</v>
      </c>
      <c r="J37" s="173">
        <f t="shared" si="21"/>
        <v>0</v>
      </c>
      <c r="K37" s="173">
        <f t="shared" si="21"/>
        <v>0</v>
      </c>
      <c r="L37" s="173">
        <f t="shared" si="21"/>
        <v>0</v>
      </c>
      <c r="M37" s="173">
        <f t="shared" si="21"/>
        <v>0</v>
      </c>
      <c r="N37" s="173">
        <f t="shared" si="21"/>
        <v>0</v>
      </c>
      <c r="O37" s="173">
        <f t="shared" si="21"/>
        <v>0</v>
      </c>
      <c r="P37" s="173">
        <f t="shared" si="21"/>
        <v>0</v>
      </c>
      <c r="Q37" s="173">
        <f t="shared" si="21"/>
        <v>0</v>
      </c>
      <c r="R37" s="173">
        <f t="shared" si="21"/>
        <v>0</v>
      </c>
      <c r="S37" s="173">
        <f t="shared" si="21"/>
        <v>0</v>
      </c>
      <c r="T37" s="173">
        <f t="shared" si="21"/>
        <v>0</v>
      </c>
      <c r="U37" s="173">
        <f>SUM(U38:U48)</f>
        <v>0</v>
      </c>
      <c r="V37" s="173">
        <f t="shared" si="21"/>
        <v>0</v>
      </c>
      <c r="W37" s="173">
        <f t="shared" si="21"/>
        <v>0</v>
      </c>
      <c r="X37" s="173">
        <f t="shared" si="21"/>
        <v>0</v>
      </c>
      <c r="Y37" s="173">
        <f t="shared" si="21"/>
        <v>0</v>
      </c>
      <c r="Z37" s="173">
        <f t="shared" si="21"/>
        <v>0</v>
      </c>
      <c r="AA37" s="173">
        <f t="shared" si="21"/>
        <v>0</v>
      </c>
      <c r="AB37" s="173">
        <f t="shared" si="21"/>
        <v>0</v>
      </c>
      <c r="AC37" s="173">
        <f t="shared" si="21"/>
        <v>0</v>
      </c>
      <c r="AD37" s="173">
        <f t="shared" si="21"/>
        <v>0</v>
      </c>
      <c r="AE37" s="173">
        <f t="shared" si="21"/>
        <v>0</v>
      </c>
      <c r="AF37" s="173">
        <f t="shared" si="21"/>
        <v>0</v>
      </c>
      <c r="AG37" s="173">
        <f t="shared" si="21"/>
        <v>0</v>
      </c>
      <c r="AH37" s="173">
        <f t="shared" si="21"/>
        <v>0</v>
      </c>
      <c r="AI37" s="173">
        <f t="shared" si="21"/>
        <v>0</v>
      </c>
      <c r="AJ37" s="173">
        <f t="shared" si="21"/>
        <v>0</v>
      </c>
      <c r="AK37" s="173">
        <f t="shared" si="21"/>
        <v>0</v>
      </c>
      <c r="AL37" s="173">
        <f t="shared" si="21"/>
        <v>0</v>
      </c>
      <c r="AM37" s="173">
        <f t="shared" si="21"/>
        <v>0</v>
      </c>
      <c r="AN37" s="173">
        <f t="shared" si="21"/>
        <v>0</v>
      </c>
      <c r="AO37" s="173">
        <f t="shared" si="21"/>
        <v>0</v>
      </c>
      <c r="AP37" s="173">
        <f t="shared" si="21"/>
        <v>0</v>
      </c>
      <c r="AQ37" s="173">
        <f t="shared" si="21"/>
        <v>0</v>
      </c>
      <c r="AR37" s="173">
        <f t="shared" si="21"/>
        <v>0</v>
      </c>
      <c r="AS37" s="173">
        <f t="shared" si="21"/>
        <v>0</v>
      </c>
      <c r="AT37" s="173">
        <f t="shared" si="21"/>
        <v>0</v>
      </c>
      <c r="AU37" s="173">
        <f t="shared" si="21"/>
        <v>0</v>
      </c>
      <c r="AV37" s="173">
        <f t="shared" si="21"/>
        <v>0</v>
      </c>
      <c r="AW37" s="173">
        <f t="shared" si="21"/>
        <v>0</v>
      </c>
      <c r="AX37" s="173">
        <f t="shared" si="21"/>
        <v>0</v>
      </c>
      <c r="AY37" s="173">
        <f t="shared" si="21"/>
        <v>0</v>
      </c>
      <c r="AZ37" s="173">
        <f t="shared" si="21"/>
        <v>0</v>
      </c>
      <c r="BA37" s="173">
        <f t="shared" si="21"/>
        <v>0</v>
      </c>
      <c r="BB37" s="173">
        <f t="shared" si="21"/>
        <v>0</v>
      </c>
      <c r="BC37" s="173">
        <f t="shared" si="21"/>
        <v>0</v>
      </c>
      <c r="BD37" s="173">
        <f t="shared" si="21"/>
        <v>0</v>
      </c>
      <c r="BE37" s="173">
        <f t="shared" si="21"/>
        <v>0</v>
      </c>
      <c r="BF37" s="173">
        <f t="shared" si="21"/>
        <v>0</v>
      </c>
      <c r="BG37" s="173">
        <f t="shared" si="21"/>
        <v>0</v>
      </c>
      <c r="BH37" s="173">
        <f t="shared" si="21"/>
        <v>0</v>
      </c>
      <c r="BI37" s="173">
        <f t="shared" si="21"/>
        <v>0</v>
      </c>
      <c r="BJ37" s="173">
        <f t="shared" si="21"/>
        <v>0</v>
      </c>
      <c r="BK37" s="173">
        <f t="shared" si="21"/>
        <v>0</v>
      </c>
      <c r="BL37" s="173">
        <f t="shared" si="21"/>
        <v>0</v>
      </c>
      <c r="BM37" s="173">
        <f t="shared" si="21"/>
        <v>0</v>
      </c>
      <c r="BN37" s="173">
        <f t="shared" si="21"/>
        <v>0</v>
      </c>
      <c r="BO37" s="173">
        <f t="shared" si="21"/>
        <v>0</v>
      </c>
      <c r="BP37" s="173">
        <f t="shared" si="21"/>
        <v>0</v>
      </c>
      <c r="BQ37" s="173">
        <f t="shared" si="21"/>
        <v>0</v>
      </c>
      <c r="BR37" s="173">
        <f t="shared" si="21"/>
        <v>0</v>
      </c>
      <c r="BS37" s="173">
        <f t="shared" si="21"/>
        <v>0</v>
      </c>
      <c r="BT37" s="173">
        <f t="shared" si="21"/>
        <v>0</v>
      </c>
      <c r="BU37" s="173">
        <f t="shared" ref="BU37:DB37" si="22">SUM(BU38:BU48)</f>
        <v>0</v>
      </c>
      <c r="BV37" s="173">
        <f t="shared" si="22"/>
        <v>0</v>
      </c>
      <c r="BW37" s="173">
        <f t="shared" si="22"/>
        <v>0</v>
      </c>
      <c r="BX37" s="173">
        <f t="shared" si="22"/>
        <v>0</v>
      </c>
      <c r="BY37" s="173">
        <f t="shared" si="22"/>
        <v>0</v>
      </c>
      <c r="BZ37" s="173">
        <f t="shared" si="22"/>
        <v>0</v>
      </c>
      <c r="CA37" s="173">
        <f t="shared" si="22"/>
        <v>0</v>
      </c>
      <c r="CB37" s="173">
        <f t="shared" si="22"/>
        <v>0</v>
      </c>
      <c r="CC37" s="173">
        <f t="shared" si="22"/>
        <v>0</v>
      </c>
      <c r="CD37" s="173">
        <f t="shared" si="22"/>
        <v>0</v>
      </c>
      <c r="CE37" s="173">
        <f t="shared" si="22"/>
        <v>0</v>
      </c>
      <c r="CF37" s="173">
        <f t="shared" si="22"/>
        <v>0</v>
      </c>
      <c r="CG37" s="173">
        <f t="shared" si="22"/>
        <v>0</v>
      </c>
      <c r="CH37" s="173">
        <f t="shared" si="22"/>
        <v>0</v>
      </c>
      <c r="CI37" s="173">
        <f t="shared" si="22"/>
        <v>0</v>
      </c>
      <c r="CJ37" s="173">
        <f t="shared" si="22"/>
        <v>0</v>
      </c>
      <c r="CK37" s="173">
        <f t="shared" si="22"/>
        <v>0</v>
      </c>
      <c r="CL37" s="173">
        <f t="shared" si="22"/>
        <v>0</v>
      </c>
      <c r="CM37" s="173">
        <f t="shared" si="22"/>
        <v>0</v>
      </c>
      <c r="CN37" s="173">
        <f t="shared" si="22"/>
        <v>0</v>
      </c>
      <c r="CO37" s="173">
        <f t="shared" si="22"/>
        <v>0</v>
      </c>
      <c r="CP37" s="173">
        <f t="shared" si="22"/>
        <v>0</v>
      </c>
      <c r="CQ37" s="173">
        <f t="shared" si="22"/>
        <v>0</v>
      </c>
      <c r="CR37" s="173">
        <f t="shared" si="22"/>
        <v>0</v>
      </c>
      <c r="CS37" s="173">
        <f t="shared" si="22"/>
        <v>0</v>
      </c>
      <c r="CT37" s="173">
        <f t="shared" si="22"/>
        <v>0</v>
      </c>
      <c r="CU37" s="173">
        <f t="shared" si="22"/>
        <v>0</v>
      </c>
      <c r="CV37" s="173">
        <f t="shared" si="22"/>
        <v>0</v>
      </c>
      <c r="CW37" s="173">
        <f t="shared" si="22"/>
        <v>0</v>
      </c>
      <c r="CX37" s="173">
        <f t="shared" si="22"/>
        <v>0</v>
      </c>
      <c r="CY37" s="173">
        <f t="shared" si="22"/>
        <v>0</v>
      </c>
      <c r="CZ37" s="173">
        <f t="shared" si="22"/>
        <v>0</v>
      </c>
      <c r="DA37" s="173">
        <f t="shared" si="22"/>
        <v>0</v>
      </c>
      <c r="DB37" s="173">
        <f t="shared" si="22"/>
        <v>0</v>
      </c>
      <c r="DC37" s="173">
        <f>SUM(DC38:DC48)</f>
        <v>0</v>
      </c>
      <c r="DE37" s="24"/>
      <c r="DF37" s="24">
        <f t="shared" si="15"/>
        <v>0</v>
      </c>
    </row>
    <row r="38" spans="1:113" ht="14.4">
      <c r="A38" s="68">
        <v>22</v>
      </c>
      <c r="B38" s="160" t="s">
        <v>325</v>
      </c>
      <c r="C38" s="542" t="s">
        <v>159</v>
      </c>
      <c r="D38" s="181"/>
      <c r="E38" s="176">
        <v>0.21</v>
      </c>
      <c r="F38" s="171">
        <f>H38+NPV(FD,I38:INDEX(I38:DC38,PAL))</f>
        <v>0</v>
      </c>
      <c r="G38" s="171">
        <f>SUMIF($H$5:$DC$5,"&lt;="&amp;PAL,$H38:$DC38)</f>
        <v>0</v>
      </c>
      <c r="H38" s="300">
        <v>0</v>
      </c>
      <c r="I38" s="300">
        <v>0</v>
      </c>
      <c r="J38" s="300">
        <v>0</v>
      </c>
      <c r="K38" s="300">
        <v>0</v>
      </c>
      <c r="L38" s="300">
        <v>0</v>
      </c>
      <c r="M38" s="300">
        <v>0</v>
      </c>
      <c r="N38" s="300">
        <v>0</v>
      </c>
      <c r="O38" s="300">
        <v>0</v>
      </c>
      <c r="P38" s="300">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v>0</v>
      </c>
      <c r="AW38" s="177">
        <v>0</v>
      </c>
      <c r="AX38" s="177">
        <v>0</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177">
        <v>0</v>
      </c>
      <c r="CA38" s="177">
        <v>0</v>
      </c>
      <c r="CB38" s="177">
        <v>0</v>
      </c>
      <c r="CC38" s="177">
        <v>0</v>
      </c>
      <c r="CD38" s="177">
        <v>0</v>
      </c>
      <c r="CE38" s="177">
        <v>0</v>
      </c>
      <c r="CF38" s="177">
        <v>0</v>
      </c>
      <c r="CG38" s="177">
        <v>0</v>
      </c>
      <c r="CH38" s="177">
        <v>0</v>
      </c>
      <c r="CI38" s="177">
        <v>0</v>
      </c>
      <c r="CJ38" s="177">
        <v>0</v>
      </c>
      <c r="CK38" s="177">
        <v>0</v>
      </c>
      <c r="CL38" s="177">
        <v>0</v>
      </c>
      <c r="CM38" s="177">
        <v>0</v>
      </c>
      <c r="CN38" s="177">
        <v>0</v>
      </c>
      <c r="CO38" s="177">
        <v>0</v>
      </c>
      <c r="CP38" s="177">
        <v>0</v>
      </c>
      <c r="CQ38" s="177">
        <v>0</v>
      </c>
      <c r="CR38" s="177">
        <v>0</v>
      </c>
      <c r="CS38" s="177">
        <v>0</v>
      </c>
      <c r="CT38" s="177">
        <v>0</v>
      </c>
      <c r="CU38" s="177">
        <v>0</v>
      </c>
      <c r="CV38" s="177">
        <v>0</v>
      </c>
      <c r="CW38" s="177">
        <v>0</v>
      </c>
      <c r="CX38" s="177">
        <v>0</v>
      </c>
      <c r="CY38" s="177">
        <v>0</v>
      </c>
      <c r="CZ38" s="177">
        <v>0</v>
      </c>
      <c r="DA38" s="177">
        <v>0</v>
      </c>
      <c r="DB38" s="177">
        <v>0</v>
      </c>
      <c r="DC38" s="177">
        <v>0</v>
      </c>
      <c r="DE38" s="24">
        <f>COUNTBLANK(H38:DC38)</f>
        <v>0</v>
      </c>
      <c r="DF38" s="24">
        <f t="shared" si="15"/>
        <v>0</v>
      </c>
      <c r="DG38">
        <f t="shared" ref="DG38:DG49" si="23">IF(ISNUMBER(E38),E38*100,0)</f>
        <v>21</v>
      </c>
      <c r="DH38">
        <v>0</v>
      </c>
    </row>
    <row r="39" spans="1:113" ht="14.4">
      <c r="A39" s="68">
        <v>23</v>
      </c>
      <c r="B39" s="160" t="s">
        <v>326</v>
      </c>
      <c r="C39" s="542" t="s">
        <v>159</v>
      </c>
      <c r="D39" s="181"/>
      <c r="E39" s="176">
        <v>0.21</v>
      </c>
      <c r="F39" s="171">
        <f>H39+NPV(FD,I39:INDEX(I39:DC39,PAL))</f>
        <v>0</v>
      </c>
      <c r="G39" s="171">
        <f>SUMIF($H$5:$DC$5,"&lt;="&amp;PAL,$H39:$DC39)</f>
        <v>0</v>
      </c>
      <c r="H39" s="300">
        <v>0</v>
      </c>
      <c r="I39" s="300">
        <v>0</v>
      </c>
      <c r="J39" s="300">
        <v>0</v>
      </c>
      <c r="K39" s="300">
        <v>0</v>
      </c>
      <c r="L39" s="300">
        <v>0</v>
      </c>
      <c r="M39" s="300">
        <v>0</v>
      </c>
      <c r="N39" s="300">
        <v>0</v>
      </c>
      <c r="O39" s="300">
        <v>0</v>
      </c>
      <c r="P39" s="300">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v>0</v>
      </c>
      <c r="AW39" s="177">
        <v>0</v>
      </c>
      <c r="AX39" s="177">
        <v>0</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177">
        <v>0</v>
      </c>
      <c r="CA39" s="177">
        <v>0</v>
      </c>
      <c r="CB39" s="177">
        <v>0</v>
      </c>
      <c r="CC39" s="177">
        <v>0</v>
      </c>
      <c r="CD39" s="177">
        <v>0</v>
      </c>
      <c r="CE39" s="177">
        <v>0</v>
      </c>
      <c r="CF39" s="177">
        <v>0</v>
      </c>
      <c r="CG39" s="177">
        <v>0</v>
      </c>
      <c r="CH39" s="177">
        <v>0</v>
      </c>
      <c r="CI39" s="177">
        <v>0</v>
      </c>
      <c r="CJ39" s="177">
        <v>0</v>
      </c>
      <c r="CK39" s="177">
        <v>0</v>
      </c>
      <c r="CL39" s="177">
        <v>0</v>
      </c>
      <c r="CM39" s="177">
        <v>0</v>
      </c>
      <c r="CN39" s="177">
        <v>0</v>
      </c>
      <c r="CO39" s="177">
        <v>0</v>
      </c>
      <c r="CP39" s="177">
        <v>0</v>
      </c>
      <c r="CQ39" s="177">
        <v>0</v>
      </c>
      <c r="CR39" s="177">
        <v>0</v>
      </c>
      <c r="CS39" s="177">
        <v>0</v>
      </c>
      <c r="CT39" s="177">
        <v>0</v>
      </c>
      <c r="CU39" s="177">
        <v>0</v>
      </c>
      <c r="CV39" s="177">
        <v>0</v>
      </c>
      <c r="CW39" s="177">
        <v>0</v>
      </c>
      <c r="CX39" s="177">
        <v>0</v>
      </c>
      <c r="CY39" s="177">
        <v>0</v>
      </c>
      <c r="CZ39" s="177">
        <v>0</v>
      </c>
      <c r="DA39" s="177">
        <v>0</v>
      </c>
      <c r="DB39" s="177">
        <v>0</v>
      </c>
      <c r="DC39" s="177">
        <v>0</v>
      </c>
      <c r="DE39" s="24">
        <f t="shared" ref="DE39:DE49" si="24">COUNTBLANK(H39:DC39)</f>
        <v>0</v>
      </c>
      <c r="DF39" s="24">
        <f t="shared" si="15"/>
        <v>0</v>
      </c>
      <c r="DG39">
        <f t="shared" si="23"/>
        <v>21</v>
      </c>
      <c r="DH39">
        <v>0</v>
      </c>
    </row>
    <row r="40" spans="1:113" ht="14.4">
      <c r="A40" s="68">
        <v>24</v>
      </c>
      <c r="B40" s="160" t="s">
        <v>327</v>
      </c>
      <c r="C40" s="542" t="s">
        <v>159</v>
      </c>
      <c r="D40" s="181"/>
      <c r="E40" s="176">
        <v>0.21</v>
      </c>
      <c r="F40" s="171">
        <f>H40+NPV(FD,I40:INDEX(I40:DC40,PAL))</f>
        <v>0</v>
      </c>
      <c r="G40" s="171">
        <f>SUMIF($H$5:$DC$5,"&lt;="&amp;PAL,$H40:$DC40)</f>
        <v>0</v>
      </c>
      <c r="H40" s="300">
        <v>0</v>
      </c>
      <c r="I40" s="300">
        <v>0</v>
      </c>
      <c r="J40" s="300">
        <v>0</v>
      </c>
      <c r="K40" s="300">
        <v>0</v>
      </c>
      <c r="L40" s="300">
        <v>0</v>
      </c>
      <c r="M40" s="300">
        <v>0</v>
      </c>
      <c r="N40" s="300">
        <v>0</v>
      </c>
      <c r="O40" s="300">
        <v>0</v>
      </c>
      <c r="P40" s="300">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v>0</v>
      </c>
      <c r="AW40" s="177">
        <v>0</v>
      </c>
      <c r="AX40" s="177">
        <v>0</v>
      </c>
      <c r="AY40" s="177">
        <v>0</v>
      </c>
      <c r="AZ40" s="177">
        <v>0</v>
      </c>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177">
        <v>0</v>
      </c>
      <c r="CA40" s="177">
        <v>0</v>
      </c>
      <c r="CB40" s="177">
        <v>0</v>
      </c>
      <c r="CC40" s="177">
        <v>0</v>
      </c>
      <c r="CD40" s="177">
        <v>0</v>
      </c>
      <c r="CE40" s="177">
        <v>0</v>
      </c>
      <c r="CF40" s="177">
        <v>0</v>
      </c>
      <c r="CG40" s="177">
        <v>0</v>
      </c>
      <c r="CH40" s="177">
        <v>0</v>
      </c>
      <c r="CI40" s="177">
        <v>0</v>
      </c>
      <c r="CJ40" s="177">
        <v>0</v>
      </c>
      <c r="CK40" s="177">
        <v>0</v>
      </c>
      <c r="CL40" s="177">
        <v>0</v>
      </c>
      <c r="CM40" s="177">
        <v>0</v>
      </c>
      <c r="CN40" s="177">
        <v>0</v>
      </c>
      <c r="CO40" s="177">
        <v>0</v>
      </c>
      <c r="CP40" s="177">
        <v>0</v>
      </c>
      <c r="CQ40" s="177">
        <v>0</v>
      </c>
      <c r="CR40" s="177">
        <v>0</v>
      </c>
      <c r="CS40" s="177">
        <v>0</v>
      </c>
      <c r="CT40" s="177">
        <v>0</v>
      </c>
      <c r="CU40" s="177">
        <v>0</v>
      </c>
      <c r="CV40" s="177">
        <v>0</v>
      </c>
      <c r="CW40" s="177">
        <v>0</v>
      </c>
      <c r="CX40" s="177">
        <v>0</v>
      </c>
      <c r="CY40" s="177">
        <v>0</v>
      </c>
      <c r="CZ40" s="177">
        <v>0</v>
      </c>
      <c r="DA40" s="177">
        <v>0</v>
      </c>
      <c r="DB40" s="177">
        <v>0</v>
      </c>
      <c r="DC40" s="177">
        <v>0</v>
      </c>
      <c r="DE40" s="24">
        <f t="shared" si="24"/>
        <v>0</v>
      </c>
      <c r="DF40" s="24">
        <f t="shared" si="15"/>
        <v>0</v>
      </c>
      <c r="DG40">
        <f t="shared" si="23"/>
        <v>21</v>
      </c>
      <c r="DH40">
        <v>0</v>
      </c>
    </row>
    <row r="41" spans="1:113" ht="14.4">
      <c r="A41" s="68">
        <v>25</v>
      </c>
      <c r="B41" s="160" t="s">
        <v>328</v>
      </c>
      <c r="C41" s="542" t="s">
        <v>159</v>
      </c>
      <c r="D41" s="181"/>
      <c r="E41" s="176">
        <v>0.21</v>
      </c>
      <c r="F41" s="171">
        <f>H41+NPV(FD,I41:INDEX(I41:DC41,PAL))</f>
        <v>0</v>
      </c>
      <c r="G41" s="171">
        <f>SUMIF($H$5:$DC$5,"&lt;="&amp;PAL,$H41:$DC41)</f>
        <v>0</v>
      </c>
      <c r="H41" s="300">
        <v>0</v>
      </c>
      <c r="I41" s="300">
        <v>0</v>
      </c>
      <c r="J41" s="300">
        <v>0</v>
      </c>
      <c r="K41" s="300">
        <v>0</v>
      </c>
      <c r="L41" s="300">
        <v>0</v>
      </c>
      <c r="M41" s="300">
        <v>0</v>
      </c>
      <c r="N41" s="300">
        <v>0</v>
      </c>
      <c r="O41" s="300">
        <v>0</v>
      </c>
      <c r="P41" s="300">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v>0</v>
      </c>
      <c r="AW41" s="177">
        <v>0</v>
      </c>
      <c r="AX41" s="177">
        <v>0</v>
      </c>
      <c r="AY41" s="177">
        <v>0</v>
      </c>
      <c r="AZ41" s="177">
        <v>0</v>
      </c>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177">
        <v>0</v>
      </c>
      <c r="CA41" s="177">
        <v>0</v>
      </c>
      <c r="CB41" s="177">
        <v>0</v>
      </c>
      <c r="CC41" s="177">
        <v>0</v>
      </c>
      <c r="CD41" s="177">
        <v>0</v>
      </c>
      <c r="CE41" s="177">
        <v>0</v>
      </c>
      <c r="CF41" s="177">
        <v>0</v>
      </c>
      <c r="CG41" s="177">
        <v>0</v>
      </c>
      <c r="CH41" s="177">
        <v>0</v>
      </c>
      <c r="CI41" s="177">
        <v>0</v>
      </c>
      <c r="CJ41" s="177">
        <v>0</v>
      </c>
      <c r="CK41" s="177">
        <v>0</v>
      </c>
      <c r="CL41" s="177">
        <v>0</v>
      </c>
      <c r="CM41" s="177">
        <v>0</v>
      </c>
      <c r="CN41" s="177">
        <v>0</v>
      </c>
      <c r="CO41" s="177">
        <v>0</v>
      </c>
      <c r="CP41" s="177">
        <v>0</v>
      </c>
      <c r="CQ41" s="177">
        <v>0</v>
      </c>
      <c r="CR41" s="177">
        <v>0</v>
      </c>
      <c r="CS41" s="177">
        <v>0</v>
      </c>
      <c r="CT41" s="177">
        <v>0</v>
      </c>
      <c r="CU41" s="177">
        <v>0</v>
      </c>
      <c r="CV41" s="177">
        <v>0</v>
      </c>
      <c r="CW41" s="177">
        <v>0</v>
      </c>
      <c r="CX41" s="177">
        <v>0</v>
      </c>
      <c r="CY41" s="177">
        <v>0</v>
      </c>
      <c r="CZ41" s="177">
        <v>0</v>
      </c>
      <c r="DA41" s="177">
        <v>0</v>
      </c>
      <c r="DB41" s="177">
        <v>0</v>
      </c>
      <c r="DC41" s="177">
        <v>0</v>
      </c>
      <c r="DE41" s="24">
        <f t="shared" si="24"/>
        <v>0</v>
      </c>
      <c r="DF41" s="24">
        <f t="shared" si="15"/>
        <v>0</v>
      </c>
      <c r="DG41">
        <f t="shared" si="23"/>
        <v>21</v>
      </c>
      <c r="DH41">
        <v>0</v>
      </c>
    </row>
    <row r="42" spans="1:113" ht="14.4">
      <c r="A42" s="68">
        <v>26</v>
      </c>
      <c r="B42" s="160" t="s">
        <v>329</v>
      </c>
      <c r="C42" s="542" t="s">
        <v>159</v>
      </c>
      <c r="D42" s="181"/>
      <c r="E42" s="176">
        <v>0.21</v>
      </c>
      <c r="F42" s="171">
        <f>H42+NPV(FD,I42:INDEX(I42:DC42,PAL))</f>
        <v>0</v>
      </c>
      <c r="G42" s="171">
        <f>SUMIF($H$5:$DC$5,"&lt;="&amp;PAL,$H42:$DC42)</f>
        <v>0</v>
      </c>
      <c r="H42" s="300">
        <v>0</v>
      </c>
      <c r="I42" s="300">
        <v>0</v>
      </c>
      <c r="J42" s="300">
        <v>0</v>
      </c>
      <c r="K42" s="300">
        <v>0</v>
      </c>
      <c r="L42" s="300">
        <v>0</v>
      </c>
      <c r="M42" s="300">
        <v>0</v>
      </c>
      <c r="N42" s="300">
        <v>0</v>
      </c>
      <c r="O42" s="300">
        <v>0</v>
      </c>
      <c r="P42" s="300">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v>0</v>
      </c>
      <c r="AW42" s="177">
        <v>0</v>
      </c>
      <c r="AX42" s="177">
        <v>0</v>
      </c>
      <c r="AY42" s="177">
        <v>0</v>
      </c>
      <c r="AZ42" s="177">
        <v>0</v>
      </c>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177">
        <v>0</v>
      </c>
      <c r="CA42" s="177">
        <v>0</v>
      </c>
      <c r="CB42" s="177">
        <v>0</v>
      </c>
      <c r="CC42" s="177">
        <v>0</v>
      </c>
      <c r="CD42" s="177">
        <v>0</v>
      </c>
      <c r="CE42" s="177">
        <v>0</v>
      </c>
      <c r="CF42" s="177">
        <v>0</v>
      </c>
      <c r="CG42" s="177">
        <v>0</v>
      </c>
      <c r="CH42" s="177">
        <v>0</v>
      </c>
      <c r="CI42" s="177">
        <v>0</v>
      </c>
      <c r="CJ42" s="177">
        <v>0</v>
      </c>
      <c r="CK42" s="177">
        <v>0</v>
      </c>
      <c r="CL42" s="177">
        <v>0</v>
      </c>
      <c r="CM42" s="177">
        <v>0</v>
      </c>
      <c r="CN42" s="177">
        <v>0</v>
      </c>
      <c r="CO42" s="177">
        <v>0</v>
      </c>
      <c r="CP42" s="177">
        <v>0</v>
      </c>
      <c r="CQ42" s="177">
        <v>0</v>
      </c>
      <c r="CR42" s="177">
        <v>0</v>
      </c>
      <c r="CS42" s="177">
        <v>0</v>
      </c>
      <c r="CT42" s="177">
        <v>0</v>
      </c>
      <c r="CU42" s="177">
        <v>0</v>
      </c>
      <c r="CV42" s="177">
        <v>0</v>
      </c>
      <c r="CW42" s="177">
        <v>0</v>
      </c>
      <c r="CX42" s="177">
        <v>0</v>
      </c>
      <c r="CY42" s="177">
        <v>0</v>
      </c>
      <c r="CZ42" s="177">
        <v>0</v>
      </c>
      <c r="DA42" s="177">
        <v>0</v>
      </c>
      <c r="DB42" s="177">
        <v>0</v>
      </c>
      <c r="DC42" s="177">
        <v>0</v>
      </c>
      <c r="DE42" s="24">
        <f t="shared" si="24"/>
        <v>0</v>
      </c>
      <c r="DF42" s="24">
        <f t="shared" si="15"/>
        <v>0</v>
      </c>
      <c r="DG42">
        <f t="shared" si="23"/>
        <v>21</v>
      </c>
      <c r="DH42">
        <v>0</v>
      </c>
    </row>
    <row r="43" spans="1:113" ht="14.4">
      <c r="A43" s="68">
        <v>27</v>
      </c>
      <c r="B43" s="160" t="s">
        <v>330</v>
      </c>
      <c r="C43" s="542" t="s">
        <v>159</v>
      </c>
      <c r="D43" s="181"/>
      <c r="E43" s="176">
        <v>0.21</v>
      </c>
      <c r="F43" s="171">
        <f>H43+NPV(FD,I43:INDEX(I43:DC43,PAL))</f>
        <v>0</v>
      </c>
      <c r="G43" s="171">
        <f>SUMIF($H$5:$DC$5,"&lt;="&amp;PAL,$H43:$DC43)</f>
        <v>0</v>
      </c>
      <c r="H43" s="300">
        <v>0</v>
      </c>
      <c r="I43" s="300">
        <v>0</v>
      </c>
      <c r="J43" s="300">
        <v>0</v>
      </c>
      <c r="K43" s="300">
        <v>0</v>
      </c>
      <c r="L43" s="300">
        <v>0</v>
      </c>
      <c r="M43" s="300">
        <v>0</v>
      </c>
      <c r="N43" s="300">
        <v>0</v>
      </c>
      <c r="O43" s="300">
        <v>0</v>
      </c>
      <c r="P43" s="300">
        <v>0</v>
      </c>
      <c r="Q43" s="177">
        <v>0</v>
      </c>
      <c r="R43" s="177">
        <v>0</v>
      </c>
      <c r="S43" s="177">
        <v>0</v>
      </c>
      <c r="T43" s="177">
        <v>0</v>
      </c>
      <c r="U43" s="177">
        <v>0</v>
      </c>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v>0</v>
      </c>
      <c r="AW43" s="177">
        <v>0</v>
      </c>
      <c r="AX43" s="177">
        <v>0</v>
      </c>
      <c r="AY43" s="177">
        <v>0</v>
      </c>
      <c r="AZ43" s="177">
        <v>0</v>
      </c>
      <c r="BA43" s="177">
        <v>0</v>
      </c>
      <c r="BB43" s="177">
        <v>0</v>
      </c>
      <c r="BC43" s="177">
        <v>0</v>
      </c>
      <c r="BD43" s="177">
        <v>0</v>
      </c>
      <c r="BE43" s="177">
        <v>0</v>
      </c>
      <c r="BF43" s="177">
        <v>0</v>
      </c>
      <c r="BG43" s="177">
        <v>0</v>
      </c>
      <c r="BH43" s="177">
        <v>0</v>
      </c>
      <c r="BI43" s="177">
        <v>0</v>
      </c>
      <c r="BJ43" s="177">
        <v>0</v>
      </c>
      <c r="BK43" s="177">
        <v>0</v>
      </c>
      <c r="BL43" s="177">
        <v>0</v>
      </c>
      <c r="BM43" s="177">
        <v>0</v>
      </c>
      <c r="BN43" s="177">
        <v>0</v>
      </c>
      <c r="BO43" s="177">
        <v>0</v>
      </c>
      <c r="BP43" s="177">
        <v>0</v>
      </c>
      <c r="BQ43" s="177">
        <v>0</v>
      </c>
      <c r="BR43" s="177">
        <v>0</v>
      </c>
      <c r="BS43" s="177">
        <v>0</v>
      </c>
      <c r="BT43" s="177">
        <v>0</v>
      </c>
      <c r="BU43" s="177">
        <v>0</v>
      </c>
      <c r="BV43" s="177">
        <v>0</v>
      </c>
      <c r="BW43" s="177">
        <v>0</v>
      </c>
      <c r="BX43" s="177">
        <v>0</v>
      </c>
      <c r="BY43" s="177">
        <v>0</v>
      </c>
      <c r="BZ43" s="177">
        <v>0</v>
      </c>
      <c r="CA43" s="177">
        <v>0</v>
      </c>
      <c r="CB43" s="177">
        <v>0</v>
      </c>
      <c r="CC43" s="177">
        <v>0</v>
      </c>
      <c r="CD43" s="177">
        <v>0</v>
      </c>
      <c r="CE43" s="177">
        <v>0</v>
      </c>
      <c r="CF43" s="177">
        <v>0</v>
      </c>
      <c r="CG43" s="177">
        <v>0</v>
      </c>
      <c r="CH43" s="177">
        <v>0</v>
      </c>
      <c r="CI43" s="177">
        <v>0</v>
      </c>
      <c r="CJ43" s="177">
        <v>0</v>
      </c>
      <c r="CK43" s="177">
        <v>0</v>
      </c>
      <c r="CL43" s="177">
        <v>0</v>
      </c>
      <c r="CM43" s="177">
        <v>0</v>
      </c>
      <c r="CN43" s="177">
        <v>0</v>
      </c>
      <c r="CO43" s="177">
        <v>0</v>
      </c>
      <c r="CP43" s="177">
        <v>0</v>
      </c>
      <c r="CQ43" s="177">
        <v>0</v>
      </c>
      <c r="CR43" s="177">
        <v>0</v>
      </c>
      <c r="CS43" s="177">
        <v>0</v>
      </c>
      <c r="CT43" s="177">
        <v>0</v>
      </c>
      <c r="CU43" s="177">
        <v>0</v>
      </c>
      <c r="CV43" s="177">
        <v>0</v>
      </c>
      <c r="CW43" s="177">
        <v>0</v>
      </c>
      <c r="CX43" s="177">
        <v>0</v>
      </c>
      <c r="CY43" s="177">
        <v>0</v>
      </c>
      <c r="CZ43" s="177">
        <v>0</v>
      </c>
      <c r="DA43" s="177">
        <v>0</v>
      </c>
      <c r="DB43" s="177">
        <v>0</v>
      </c>
      <c r="DC43" s="177">
        <v>0</v>
      </c>
      <c r="DE43" s="24">
        <f t="shared" si="24"/>
        <v>0</v>
      </c>
      <c r="DF43" s="24">
        <f t="shared" si="15"/>
        <v>0</v>
      </c>
      <c r="DG43">
        <f t="shared" si="23"/>
        <v>21</v>
      </c>
      <c r="DH43">
        <v>0</v>
      </c>
    </row>
    <row r="44" spans="1:113" ht="14.4">
      <c r="A44" s="68">
        <v>28</v>
      </c>
      <c r="B44" s="160" t="s">
        <v>331</v>
      </c>
      <c r="C44" s="542" t="s">
        <v>159</v>
      </c>
      <c r="D44" s="181"/>
      <c r="E44" s="176">
        <v>0.21</v>
      </c>
      <c r="F44" s="171">
        <f>H44+NPV(FD,I44:INDEX(I44:DC44,PAL))</f>
        <v>0</v>
      </c>
      <c r="G44" s="171">
        <f>SUMIF($H$5:$DC$5,"&lt;="&amp;PAL,$H44:$DC44)</f>
        <v>0</v>
      </c>
      <c r="H44" s="300">
        <v>0</v>
      </c>
      <c r="I44" s="300">
        <v>0</v>
      </c>
      <c r="J44" s="300">
        <v>0</v>
      </c>
      <c r="K44" s="300">
        <v>0</v>
      </c>
      <c r="L44" s="300">
        <v>0</v>
      </c>
      <c r="M44" s="300">
        <v>0</v>
      </c>
      <c r="N44" s="300">
        <v>0</v>
      </c>
      <c r="O44" s="300">
        <v>0</v>
      </c>
      <c r="P44" s="300">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0</v>
      </c>
      <c r="BA44" s="177">
        <v>0</v>
      </c>
      <c r="BB44" s="177">
        <v>0</v>
      </c>
      <c r="BC44" s="177">
        <v>0</v>
      </c>
      <c r="BD44" s="177">
        <v>0</v>
      </c>
      <c r="BE44" s="177">
        <v>0</v>
      </c>
      <c r="BF44" s="177">
        <v>0</v>
      </c>
      <c r="BG44" s="177">
        <v>0</v>
      </c>
      <c r="BH44" s="177">
        <v>0</v>
      </c>
      <c r="BI44" s="177">
        <v>0</v>
      </c>
      <c r="BJ44" s="177">
        <v>0</v>
      </c>
      <c r="BK44" s="177">
        <v>0</v>
      </c>
      <c r="BL44" s="177">
        <v>0</v>
      </c>
      <c r="BM44" s="177">
        <v>0</v>
      </c>
      <c r="BN44" s="177">
        <v>0</v>
      </c>
      <c r="BO44" s="177">
        <v>0</v>
      </c>
      <c r="BP44" s="177">
        <v>0</v>
      </c>
      <c r="BQ44" s="177">
        <v>0</v>
      </c>
      <c r="BR44" s="177">
        <v>0</v>
      </c>
      <c r="BS44" s="177">
        <v>0</v>
      </c>
      <c r="BT44" s="177">
        <v>0</v>
      </c>
      <c r="BU44" s="177">
        <v>0</v>
      </c>
      <c r="BV44" s="177">
        <v>0</v>
      </c>
      <c r="BW44" s="177">
        <v>0</v>
      </c>
      <c r="BX44" s="177">
        <v>0</v>
      </c>
      <c r="BY44" s="177">
        <v>0</v>
      </c>
      <c r="BZ44" s="177">
        <v>0</v>
      </c>
      <c r="CA44" s="177">
        <v>0</v>
      </c>
      <c r="CB44" s="177">
        <v>0</v>
      </c>
      <c r="CC44" s="177">
        <v>0</v>
      </c>
      <c r="CD44" s="177">
        <v>0</v>
      </c>
      <c r="CE44" s="177">
        <v>0</v>
      </c>
      <c r="CF44" s="177">
        <v>0</v>
      </c>
      <c r="CG44" s="177">
        <v>0</v>
      </c>
      <c r="CH44" s="177">
        <v>0</v>
      </c>
      <c r="CI44" s="177">
        <v>0</v>
      </c>
      <c r="CJ44" s="177">
        <v>0</v>
      </c>
      <c r="CK44" s="177">
        <v>0</v>
      </c>
      <c r="CL44" s="177">
        <v>0</v>
      </c>
      <c r="CM44" s="177">
        <v>0</v>
      </c>
      <c r="CN44" s="177">
        <v>0</v>
      </c>
      <c r="CO44" s="177">
        <v>0</v>
      </c>
      <c r="CP44" s="177">
        <v>0</v>
      </c>
      <c r="CQ44" s="177">
        <v>0</v>
      </c>
      <c r="CR44" s="177">
        <v>0</v>
      </c>
      <c r="CS44" s="177">
        <v>0</v>
      </c>
      <c r="CT44" s="177">
        <v>0</v>
      </c>
      <c r="CU44" s="177">
        <v>0</v>
      </c>
      <c r="CV44" s="177">
        <v>0</v>
      </c>
      <c r="CW44" s="177">
        <v>0</v>
      </c>
      <c r="CX44" s="177">
        <v>0</v>
      </c>
      <c r="CY44" s="177">
        <v>0</v>
      </c>
      <c r="CZ44" s="177">
        <v>0</v>
      </c>
      <c r="DA44" s="177">
        <v>0</v>
      </c>
      <c r="DB44" s="177">
        <v>0</v>
      </c>
      <c r="DC44" s="177">
        <v>0</v>
      </c>
      <c r="DE44" s="24">
        <f t="shared" si="24"/>
        <v>0</v>
      </c>
      <c r="DF44" s="24">
        <f t="shared" si="15"/>
        <v>0</v>
      </c>
      <c r="DG44">
        <f t="shared" si="23"/>
        <v>21</v>
      </c>
      <c r="DH44">
        <v>0</v>
      </c>
    </row>
    <row r="45" spans="1:113" ht="14.4">
      <c r="A45" s="68">
        <v>29</v>
      </c>
      <c r="B45" s="160" t="s">
        <v>332</v>
      </c>
      <c r="C45" s="542" t="s">
        <v>159</v>
      </c>
      <c r="D45" s="178"/>
      <c r="E45" s="176">
        <v>0.21</v>
      </c>
      <c r="F45" s="171">
        <f>H45+NPV(FD,I45:INDEX(I45:DC45,PAL))</f>
        <v>0</v>
      </c>
      <c r="G45" s="171">
        <f>SUMIF($H$5:$DC$5,"&lt;="&amp;PAL,$H45:$DC45)</f>
        <v>0</v>
      </c>
      <c r="H45" s="300">
        <v>0</v>
      </c>
      <c r="I45" s="300">
        <v>0</v>
      </c>
      <c r="J45" s="300">
        <v>0</v>
      </c>
      <c r="K45" s="300">
        <v>0</v>
      </c>
      <c r="L45" s="300">
        <v>0</v>
      </c>
      <c r="M45" s="300">
        <v>0</v>
      </c>
      <c r="N45" s="300">
        <v>0</v>
      </c>
      <c r="O45" s="300">
        <v>0</v>
      </c>
      <c r="P45" s="300">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c r="AG45" s="177">
        <v>0</v>
      </c>
      <c r="AH45" s="177">
        <v>0</v>
      </c>
      <c r="AI45" s="177">
        <v>0</v>
      </c>
      <c r="AJ45" s="177">
        <v>0</v>
      </c>
      <c r="AK45" s="177">
        <v>0</v>
      </c>
      <c r="AL45" s="177">
        <v>0</v>
      </c>
      <c r="AM45" s="177">
        <v>0</v>
      </c>
      <c r="AN45" s="177">
        <v>0</v>
      </c>
      <c r="AO45" s="177">
        <v>0</v>
      </c>
      <c r="AP45" s="177">
        <v>0</v>
      </c>
      <c r="AQ45" s="177">
        <v>0</v>
      </c>
      <c r="AR45" s="177">
        <v>0</v>
      </c>
      <c r="AS45" s="177">
        <v>0</v>
      </c>
      <c r="AT45" s="177">
        <v>0</v>
      </c>
      <c r="AU45" s="177">
        <v>0</v>
      </c>
      <c r="AV45" s="177">
        <v>0</v>
      </c>
      <c r="AW45" s="177">
        <v>0</v>
      </c>
      <c r="AX45" s="177">
        <v>0</v>
      </c>
      <c r="AY45" s="177">
        <v>0</v>
      </c>
      <c r="AZ45" s="177">
        <v>0</v>
      </c>
      <c r="BA45" s="177">
        <v>0</v>
      </c>
      <c r="BB45" s="177">
        <v>0</v>
      </c>
      <c r="BC45" s="177">
        <v>0</v>
      </c>
      <c r="BD45" s="177">
        <v>0</v>
      </c>
      <c r="BE45" s="177">
        <v>0</v>
      </c>
      <c r="BF45" s="177">
        <v>0</v>
      </c>
      <c r="BG45" s="177">
        <v>0</v>
      </c>
      <c r="BH45" s="177">
        <v>0</v>
      </c>
      <c r="BI45" s="177">
        <v>0</v>
      </c>
      <c r="BJ45" s="177">
        <v>0</v>
      </c>
      <c r="BK45" s="177">
        <v>0</v>
      </c>
      <c r="BL45" s="177">
        <v>0</v>
      </c>
      <c r="BM45" s="177">
        <v>0</v>
      </c>
      <c r="BN45" s="177">
        <v>0</v>
      </c>
      <c r="BO45" s="177">
        <v>0</v>
      </c>
      <c r="BP45" s="177">
        <v>0</v>
      </c>
      <c r="BQ45" s="177">
        <v>0</v>
      </c>
      <c r="BR45" s="177">
        <v>0</v>
      </c>
      <c r="BS45" s="177">
        <v>0</v>
      </c>
      <c r="BT45" s="177">
        <v>0</v>
      </c>
      <c r="BU45" s="177">
        <v>0</v>
      </c>
      <c r="BV45" s="177">
        <v>0</v>
      </c>
      <c r="BW45" s="177">
        <v>0</v>
      </c>
      <c r="BX45" s="177">
        <v>0</v>
      </c>
      <c r="BY45" s="177">
        <v>0</v>
      </c>
      <c r="BZ45" s="177">
        <v>0</v>
      </c>
      <c r="CA45" s="177">
        <v>0</v>
      </c>
      <c r="CB45" s="177">
        <v>0</v>
      </c>
      <c r="CC45" s="177">
        <v>0</v>
      </c>
      <c r="CD45" s="177">
        <v>0</v>
      </c>
      <c r="CE45" s="177">
        <v>0</v>
      </c>
      <c r="CF45" s="177">
        <v>0</v>
      </c>
      <c r="CG45" s="177">
        <v>0</v>
      </c>
      <c r="CH45" s="177">
        <v>0</v>
      </c>
      <c r="CI45" s="177">
        <v>0</v>
      </c>
      <c r="CJ45" s="177">
        <v>0</v>
      </c>
      <c r="CK45" s="177">
        <v>0</v>
      </c>
      <c r="CL45" s="177">
        <v>0</v>
      </c>
      <c r="CM45" s="177">
        <v>0</v>
      </c>
      <c r="CN45" s="177">
        <v>0</v>
      </c>
      <c r="CO45" s="177">
        <v>0</v>
      </c>
      <c r="CP45" s="177">
        <v>0</v>
      </c>
      <c r="CQ45" s="177">
        <v>0</v>
      </c>
      <c r="CR45" s="177">
        <v>0</v>
      </c>
      <c r="CS45" s="177">
        <v>0</v>
      </c>
      <c r="CT45" s="177">
        <v>0</v>
      </c>
      <c r="CU45" s="177">
        <v>0</v>
      </c>
      <c r="CV45" s="177">
        <v>0</v>
      </c>
      <c r="CW45" s="177">
        <v>0</v>
      </c>
      <c r="CX45" s="177">
        <v>0</v>
      </c>
      <c r="CY45" s="177">
        <v>0</v>
      </c>
      <c r="CZ45" s="177">
        <v>0</v>
      </c>
      <c r="DA45" s="177">
        <v>0</v>
      </c>
      <c r="DB45" s="177">
        <v>0</v>
      </c>
      <c r="DC45" s="177">
        <v>0</v>
      </c>
      <c r="DE45" s="24">
        <f t="shared" si="24"/>
        <v>0</v>
      </c>
      <c r="DF45" s="24">
        <f t="shared" si="15"/>
        <v>0</v>
      </c>
      <c r="DG45">
        <f t="shared" si="23"/>
        <v>21</v>
      </c>
      <c r="DH45">
        <v>0</v>
      </c>
    </row>
    <row r="46" spans="1:113" ht="14.4">
      <c r="A46" s="68"/>
      <c r="B46" s="160" t="s">
        <v>333</v>
      </c>
      <c r="C46" s="543" t="s">
        <v>482</v>
      </c>
      <c r="D46" s="324"/>
      <c r="E46" s="176">
        <v>0.21</v>
      </c>
      <c r="F46" s="171">
        <f>H46+NPV(FD,I46:INDEX(I46:DC46,PAL))</f>
        <v>0</v>
      </c>
      <c r="G46" s="171">
        <f>SUMIF($H$5:$DC$5,"&lt;="&amp;PAL,$H46:$DC46)</f>
        <v>0</v>
      </c>
      <c r="H46" s="300">
        <v>0</v>
      </c>
      <c r="I46" s="300">
        <v>0</v>
      </c>
      <c r="J46" s="300">
        <v>0</v>
      </c>
      <c r="K46" s="300">
        <v>0</v>
      </c>
      <c r="L46" s="300">
        <v>0</v>
      </c>
      <c r="M46" s="300">
        <v>0</v>
      </c>
      <c r="N46" s="300">
        <v>0</v>
      </c>
      <c r="O46" s="300">
        <v>0</v>
      </c>
      <c r="P46" s="300">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v>0</v>
      </c>
      <c r="AW46" s="177">
        <v>0</v>
      </c>
      <c r="AX46" s="177">
        <v>0</v>
      </c>
      <c r="AY46" s="177">
        <v>0</v>
      </c>
      <c r="AZ46" s="177">
        <v>0</v>
      </c>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177">
        <v>0</v>
      </c>
      <c r="CA46" s="177">
        <v>0</v>
      </c>
      <c r="CB46" s="177">
        <v>0</v>
      </c>
      <c r="CC46" s="177">
        <v>0</v>
      </c>
      <c r="CD46" s="177">
        <v>0</v>
      </c>
      <c r="CE46" s="177">
        <v>0</v>
      </c>
      <c r="CF46" s="177">
        <v>0</v>
      </c>
      <c r="CG46" s="177">
        <v>0</v>
      </c>
      <c r="CH46" s="177">
        <v>0</v>
      </c>
      <c r="CI46" s="177">
        <v>0</v>
      </c>
      <c r="CJ46" s="177">
        <v>0</v>
      </c>
      <c r="CK46" s="177">
        <v>0</v>
      </c>
      <c r="CL46" s="177">
        <v>0</v>
      </c>
      <c r="CM46" s="177">
        <v>0</v>
      </c>
      <c r="CN46" s="177">
        <v>0</v>
      </c>
      <c r="CO46" s="177">
        <v>0</v>
      </c>
      <c r="CP46" s="177">
        <v>0</v>
      </c>
      <c r="CQ46" s="177">
        <v>0</v>
      </c>
      <c r="CR46" s="177">
        <v>0</v>
      </c>
      <c r="CS46" s="177">
        <v>0</v>
      </c>
      <c r="CT46" s="177">
        <v>0</v>
      </c>
      <c r="CU46" s="177">
        <v>0</v>
      </c>
      <c r="CV46" s="177">
        <v>0</v>
      </c>
      <c r="CW46" s="177">
        <v>0</v>
      </c>
      <c r="CX46" s="177">
        <v>0</v>
      </c>
      <c r="CY46" s="177">
        <v>0</v>
      </c>
      <c r="CZ46" s="177">
        <v>0</v>
      </c>
      <c r="DA46" s="177">
        <v>0</v>
      </c>
      <c r="DB46" s="177">
        <v>0</v>
      </c>
      <c r="DC46" s="177">
        <v>0</v>
      </c>
      <c r="DE46" s="24">
        <f t="shared" si="24"/>
        <v>0</v>
      </c>
      <c r="DF46" s="24">
        <f t="shared" si="15"/>
        <v>0</v>
      </c>
      <c r="DG46">
        <f t="shared" si="23"/>
        <v>21</v>
      </c>
      <c r="DH46">
        <v>0</v>
      </c>
      <c r="DI46">
        <v>1</v>
      </c>
    </row>
    <row r="47" spans="1:113" ht="14.4">
      <c r="A47" s="68"/>
      <c r="B47" s="160" t="s">
        <v>488</v>
      </c>
      <c r="C47" s="543" t="s">
        <v>483</v>
      </c>
      <c r="D47" s="324"/>
      <c r="E47" s="176">
        <v>0.21</v>
      </c>
      <c r="F47" s="171">
        <f>H47+NPV(FD,I47:INDEX(I47:DC47,PAL))</f>
        <v>0</v>
      </c>
      <c r="G47" s="171">
        <f>SUMIF($H$5:$DC$5,"&lt;="&amp;PAL,$H47:$DC47)</f>
        <v>0</v>
      </c>
      <c r="H47" s="179">
        <v>0</v>
      </c>
      <c r="I47" s="179">
        <v>0</v>
      </c>
      <c r="J47" s="179">
        <v>0</v>
      </c>
      <c r="K47" s="179">
        <v>0</v>
      </c>
      <c r="L47" s="179">
        <v>0</v>
      </c>
      <c r="M47" s="179">
        <v>0</v>
      </c>
      <c r="N47" s="179">
        <v>0</v>
      </c>
      <c r="O47" s="179">
        <v>0</v>
      </c>
      <c r="P47" s="549">
        <v>0</v>
      </c>
      <c r="Q47" s="179">
        <v>0</v>
      </c>
      <c r="R47" s="179">
        <v>0</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E47" s="24">
        <f t="shared" si="24"/>
        <v>0</v>
      </c>
      <c r="DF47" s="24">
        <f t="shared" si="15"/>
        <v>0</v>
      </c>
      <c r="DG47">
        <f t="shared" si="23"/>
        <v>21</v>
      </c>
      <c r="DH47">
        <v>0</v>
      </c>
      <c r="DI47">
        <v>1</v>
      </c>
    </row>
    <row r="48" spans="1:113" ht="14.4">
      <c r="A48" s="68">
        <v>30</v>
      </c>
      <c r="B48" s="160" t="s">
        <v>489</v>
      </c>
      <c r="C48" s="543" t="s">
        <v>552</v>
      </c>
      <c r="D48" s="178"/>
      <c r="E48" s="176">
        <v>0.21</v>
      </c>
      <c r="F48" s="171">
        <f>H48+NPV(FD,I48:INDEX(I48:DC48,PAL))</f>
        <v>0</v>
      </c>
      <c r="G48" s="171">
        <f>SUMIF($H$5:$DC$5,"&lt;="&amp;PAL,$H48:$DC48)</f>
        <v>0</v>
      </c>
      <c r="H48" s="179">
        <v>0</v>
      </c>
      <c r="I48" s="179">
        <v>0</v>
      </c>
      <c r="J48" s="179">
        <v>0</v>
      </c>
      <c r="K48" s="179">
        <v>0</v>
      </c>
      <c r="L48" s="179">
        <v>0</v>
      </c>
      <c r="M48" s="179">
        <v>0</v>
      </c>
      <c r="N48" s="179">
        <v>0</v>
      </c>
      <c r="O48" s="179">
        <v>0</v>
      </c>
      <c r="P48" s="549">
        <v>0</v>
      </c>
      <c r="Q48" s="179">
        <v>0</v>
      </c>
      <c r="R48" s="179">
        <v>0</v>
      </c>
      <c r="S48" s="180">
        <v>0</v>
      </c>
      <c r="T48" s="180">
        <v>0</v>
      </c>
      <c r="U48" s="180">
        <v>0</v>
      </c>
      <c r="V48" s="180">
        <v>0</v>
      </c>
      <c r="W48" s="180">
        <v>0</v>
      </c>
      <c r="X48" s="180">
        <v>0</v>
      </c>
      <c r="Y48" s="180">
        <v>0</v>
      </c>
      <c r="Z48" s="180">
        <v>0</v>
      </c>
      <c r="AA48" s="180">
        <v>0</v>
      </c>
      <c r="AB48" s="180">
        <v>0</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v>0</v>
      </c>
      <c r="CC48" s="180">
        <v>0</v>
      </c>
      <c r="CD48" s="180">
        <v>0</v>
      </c>
      <c r="CE48" s="180">
        <v>0</v>
      </c>
      <c r="CF48" s="180">
        <v>0</v>
      </c>
      <c r="CG48" s="180">
        <v>0</v>
      </c>
      <c r="CH48" s="180">
        <v>0</v>
      </c>
      <c r="CI48" s="180">
        <v>0</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c r="DA48" s="180">
        <v>0</v>
      </c>
      <c r="DB48" s="180">
        <v>0</v>
      </c>
      <c r="DC48" s="180">
        <v>0</v>
      </c>
      <c r="DE48" s="24">
        <f t="shared" si="24"/>
        <v>0</v>
      </c>
      <c r="DF48" s="24">
        <f t="shared" si="15"/>
        <v>0</v>
      </c>
      <c r="DG48">
        <f t="shared" si="23"/>
        <v>21</v>
      </c>
      <c r="DH48">
        <v>0</v>
      </c>
    </row>
    <row r="49" spans="1:113" ht="14.4">
      <c r="A49" s="68">
        <v>31</v>
      </c>
      <c r="B49" s="160" t="s">
        <v>334</v>
      </c>
      <c r="C49" s="544" t="s">
        <v>161</v>
      </c>
      <c r="D49" s="178"/>
      <c r="E49" s="176">
        <v>0.21</v>
      </c>
      <c r="F49" s="171">
        <f>H49+NPV(FD,I49:INDEX(I49:DC49,PAL))</f>
        <v>0</v>
      </c>
      <c r="G49" s="171">
        <f>SUMIF($H$5:$DC$5,"&lt;="&amp;PAL,$H49:$DC49)</f>
        <v>0</v>
      </c>
      <c r="H49" s="179">
        <v>0</v>
      </c>
      <c r="I49" s="179">
        <v>0</v>
      </c>
      <c r="J49" s="179">
        <v>0</v>
      </c>
      <c r="K49" s="179">
        <v>0</v>
      </c>
      <c r="L49" s="179">
        <v>0</v>
      </c>
      <c r="M49" s="179">
        <v>0</v>
      </c>
      <c r="N49" s="179">
        <v>0</v>
      </c>
      <c r="O49" s="179">
        <v>0</v>
      </c>
      <c r="P49" s="54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80">
        <v>0</v>
      </c>
      <c r="AK49" s="179">
        <v>0</v>
      </c>
      <c r="AL49" s="180">
        <v>0</v>
      </c>
      <c r="AM49" s="179">
        <v>0</v>
      </c>
      <c r="AN49" s="179">
        <v>0</v>
      </c>
      <c r="AO49" s="179">
        <v>0</v>
      </c>
      <c r="AP49" s="179">
        <v>0</v>
      </c>
      <c r="AQ49" s="180">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0</v>
      </c>
      <c r="BH49" s="179">
        <v>0</v>
      </c>
      <c r="BI49" s="179">
        <v>0</v>
      </c>
      <c r="BJ49" s="179">
        <v>0</v>
      </c>
      <c r="BK49" s="179">
        <v>0</v>
      </c>
      <c r="BL49" s="179">
        <v>0</v>
      </c>
      <c r="BM49" s="179">
        <v>0</v>
      </c>
      <c r="BN49" s="179">
        <v>0</v>
      </c>
      <c r="BO49" s="179">
        <v>0</v>
      </c>
      <c r="BP49" s="179">
        <v>0</v>
      </c>
      <c r="BQ49" s="179">
        <v>0</v>
      </c>
      <c r="BR49" s="179">
        <v>0</v>
      </c>
      <c r="BS49" s="179">
        <v>0</v>
      </c>
      <c r="BT49" s="179">
        <v>0</v>
      </c>
      <c r="BU49" s="179">
        <v>0</v>
      </c>
      <c r="BV49" s="179">
        <v>0</v>
      </c>
      <c r="BW49" s="179">
        <v>0</v>
      </c>
      <c r="BX49" s="179">
        <v>0</v>
      </c>
      <c r="BY49" s="179">
        <v>0</v>
      </c>
      <c r="BZ49" s="179">
        <v>0</v>
      </c>
      <c r="CA49" s="179">
        <v>0</v>
      </c>
      <c r="CB49" s="179">
        <v>0</v>
      </c>
      <c r="CC49" s="179">
        <v>0</v>
      </c>
      <c r="CD49" s="179">
        <v>0</v>
      </c>
      <c r="CE49" s="179">
        <v>0</v>
      </c>
      <c r="CF49" s="179">
        <v>0</v>
      </c>
      <c r="CG49" s="179">
        <v>0</v>
      </c>
      <c r="CH49" s="179">
        <v>0</v>
      </c>
      <c r="CI49" s="179">
        <v>0</v>
      </c>
      <c r="CJ49" s="179">
        <v>0</v>
      </c>
      <c r="CK49" s="179">
        <v>0</v>
      </c>
      <c r="CL49" s="179">
        <v>0</v>
      </c>
      <c r="CM49" s="179">
        <v>0</v>
      </c>
      <c r="CN49" s="179">
        <v>0</v>
      </c>
      <c r="CO49" s="179">
        <v>0</v>
      </c>
      <c r="CP49" s="179">
        <v>0</v>
      </c>
      <c r="CQ49" s="179">
        <v>0</v>
      </c>
      <c r="CR49" s="179">
        <v>0</v>
      </c>
      <c r="CS49" s="179">
        <v>0</v>
      </c>
      <c r="CT49" s="179">
        <v>0</v>
      </c>
      <c r="CU49" s="179">
        <v>0</v>
      </c>
      <c r="CV49" s="179">
        <v>0</v>
      </c>
      <c r="CW49" s="179">
        <v>0</v>
      </c>
      <c r="CX49" s="179">
        <v>0</v>
      </c>
      <c r="CY49" s="179">
        <v>0</v>
      </c>
      <c r="CZ49" s="179">
        <v>0</v>
      </c>
      <c r="DA49" s="179">
        <v>0</v>
      </c>
      <c r="DB49" s="179">
        <v>0</v>
      </c>
      <c r="DC49" s="180">
        <v>0</v>
      </c>
      <c r="DE49" s="24">
        <f t="shared" si="24"/>
        <v>0</v>
      </c>
      <c r="DF49" s="24">
        <f t="shared" si="15"/>
        <v>0</v>
      </c>
      <c r="DG49">
        <f t="shared" si="23"/>
        <v>21</v>
      </c>
      <c r="DH49">
        <f>DG49/(100+DG49)</f>
        <v>0.17355371900826447</v>
      </c>
    </row>
    <row r="50" spans="1:113" ht="14.4">
      <c r="A50" s="68">
        <v>32</v>
      </c>
      <c r="B50" s="160" t="s">
        <v>166</v>
      </c>
      <c r="C50" s="540" t="s">
        <v>167</v>
      </c>
      <c r="D50" s="172"/>
      <c r="E50" s="172"/>
      <c r="F50" s="173">
        <f>F51+F64+F77</f>
        <v>0</v>
      </c>
      <c r="G50" s="171">
        <f>SUMIF($H$5:$DC$5,"&lt;="&amp;PAL,$H50:$DC50)</f>
        <v>0</v>
      </c>
      <c r="H50" s="173">
        <f>H51+H64+H77</f>
        <v>0</v>
      </c>
      <c r="I50" s="173">
        <f t="shared" ref="I50:BT50" si="25">I51+I64+I77</f>
        <v>0</v>
      </c>
      <c r="J50" s="173">
        <f t="shared" si="25"/>
        <v>0</v>
      </c>
      <c r="K50" s="173">
        <f t="shared" si="25"/>
        <v>0</v>
      </c>
      <c r="L50" s="173">
        <f t="shared" si="25"/>
        <v>0</v>
      </c>
      <c r="M50" s="173">
        <f t="shared" si="25"/>
        <v>0</v>
      </c>
      <c r="N50" s="173">
        <f t="shared" si="25"/>
        <v>0</v>
      </c>
      <c r="O50" s="173">
        <f t="shared" si="25"/>
        <v>0</v>
      </c>
      <c r="P50" s="173">
        <f t="shared" si="25"/>
        <v>0</v>
      </c>
      <c r="Q50" s="173">
        <f t="shared" si="25"/>
        <v>0</v>
      </c>
      <c r="R50" s="173">
        <f t="shared" si="25"/>
        <v>0</v>
      </c>
      <c r="S50" s="173">
        <f t="shared" si="25"/>
        <v>0</v>
      </c>
      <c r="T50" s="173">
        <f t="shared" si="25"/>
        <v>0</v>
      </c>
      <c r="U50" s="173">
        <f>U51+U64+U77</f>
        <v>0</v>
      </c>
      <c r="V50" s="173">
        <f t="shared" si="25"/>
        <v>0</v>
      </c>
      <c r="W50" s="173">
        <f t="shared" si="25"/>
        <v>0</v>
      </c>
      <c r="X50" s="173">
        <f t="shared" si="25"/>
        <v>0</v>
      </c>
      <c r="Y50" s="173">
        <f t="shared" si="25"/>
        <v>0</v>
      </c>
      <c r="Z50" s="173">
        <f t="shared" si="25"/>
        <v>0</v>
      </c>
      <c r="AA50" s="173">
        <f t="shared" si="25"/>
        <v>0</v>
      </c>
      <c r="AB50" s="173">
        <f t="shared" si="25"/>
        <v>0</v>
      </c>
      <c r="AC50" s="173">
        <f t="shared" si="25"/>
        <v>0</v>
      </c>
      <c r="AD50" s="173">
        <f t="shared" si="25"/>
        <v>0</v>
      </c>
      <c r="AE50" s="173">
        <f t="shared" si="25"/>
        <v>0</v>
      </c>
      <c r="AF50" s="173">
        <f t="shared" si="25"/>
        <v>0</v>
      </c>
      <c r="AG50" s="173">
        <f t="shared" si="25"/>
        <v>0</v>
      </c>
      <c r="AH50" s="173">
        <f t="shared" si="25"/>
        <v>0</v>
      </c>
      <c r="AI50" s="173">
        <f t="shared" si="25"/>
        <v>0</v>
      </c>
      <c r="AJ50" s="173">
        <f t="shared" si="25"/>
        <v>0</v>
      </c>
      <c r="AK50" s="173">
        <f t="shared" si="25"/>
        <v>0</v>
      </c>
      <c r="AL50" s="173">
        <f t="shared" si="25"/>
        <v>0</v>
      </c>
      <c r="AM50" s="173">
        <f t="shared" si="25"/>
        <v>0</v>
      </c>
      <c r="AN50" s="173">
        <f t="shared" si="25"/>
        <v>0</v>
      </c>
      <c r="AO50" s="173">
        <f t="shared" si="25"/>
        <v>0</v>
      </c>
      <c r="AP50" s="173">
        <f t="shared" si="25"/>
        <v>0</v>
      </c>
      <c r="AQ50" s="173">
        <f t="shared" si="25"/>
        <v>0</v>
      </c>
      <c r="AR50" s="173">
        <f t="shared" si="25"/>
        <v>0</v>
      </c>
      <c r="AS50" s="173">
        <f t="shared" si="25"/>
        <v>0</v>
      </c>
      <c r="AT50" s="173">
        <f t="shared" si="25"/>
        <v>0</v>
      </c>
      <c r="AU50" s="173">
        <f t="shared" si="25"/>
        <v>0</v>
      </c>
      <c r="AV50" s="173">
        <f t="shared" si="25"/>
        <v>0</v>
      </c>
      <c r="AW50" s="173">
        <f t="shared" si="25"/>
        <v>0</v>
      </c>
      <c r="AX50" s="173">
        <f t="shared" si="25"/>
        <v>0</v>
      </c>
      <c r="AY50" s="173">
        <f t="shared" si="25"/>
        <v>0</v>
      </c>
      <c r="AZ50" s="173">
        <f t="shared" si="25"/>
        <v>0</v>
      </c>
      <c r="BA50" s="173">
        <f t="shared" si="25"/>
        <v>0</v>
      </c>
      <c r="BB50" s="173">
        <f t="shared" si="25"/>
        <v>0</v>
      </c>
      <c r="BC50" s="173">
        <f t="shared" si="25"/>
        <v>0</v>
      </c>
      <c r="BD50" s="173">
        <f t="shared" si="25"/>
        <v>0</v>
      </c>
      <c r="BE50" s="173">
        <f t="shared" si="25"/>
        <v>0</v>
      </c>
      <c r="BF50" s="173">
        <f t="shared" si="25"/>
        <v>0</v>
      </c>
      <c r="BG50" s="173">
        <f t="shared" si="25"/>
        <v>0</v>
      </c>
      <c r="BH50" s="173">
        <f t="shared" si="25"/>
        <v>0</v>
      </c>
      <c r="BI50" s="173">
        <f t="shared" si="25"/>
        <v>0</v>
      </c>
      <c r="BJ50" s="173">
        <f t="shared" si="25"/>
        <v>0</v>
      </c>
      <c r="BK50" s="173">
        <f t="shared" si="25"/>
        <v>0</v>
      </c>
      <c r="BL50" s="173">
        <f t="shared" si="25"/>
        <v>0</v>
      </c>
      <c r="BM50" s="173">
        <f t="shared" si="25"/>
        <v>0</v>
      </c>
      <c r="BN50" s="173">
        <f t="shared" si="25"/>
        <v>0</v>
      </c>
      <c r="BO50" s="173">
        <f t="shared" si="25"/>
        <v>0</v>
      </c>
      <c r="BP50" s="173">
        <f t="shared" si="25"/>
        <v>0</v>
      </c>
      <c r="BQ50" s="173">
        <f t="shared" si="25"/>
        <v>0</v>
      </c>
      <c r="BR50" s="173">
        <f t="shared" si="25"/>
        <v>0</v>
      </c>
      <c r="BS50" s="173">
        <f t="shared" si="25"/>
        <v>0</v>
      </c>
      <c r="BT50" s="173">
        <f t="shared" si="25"/>
        <v>0</v>
      </c>
      <c r="BU50" s="173">
        <f t="shared" ref="BU50:DC50" si="26">BU51+BU64+BU77</f>
        <v>0</v>
      </c>
      <c r="BV50" s="173">
        <f t="shared" si="26"/>
        <v>0</v>
      </c>
      <c r="BW50" s="173">
        <f t="shared" si="26"/>
        <v>0</v>
      </c>
      <c r="BX50" s="173">
        <f t="shared" si="26"/>
        <v>0</v>
      </c>
      <c r="BY50" s="173">
        <f t="shared" si="26"/>
        <v>0</v>
      </c>
      <c r="BZ50" s="173">
        <f t="shared" si="26"/>
        <v>0</v>
      </c>
      <c r="CA50" s="173">
        <f t="shared" si="26"/>
        <v>0</v>
      </c>
      <c r="CB50" s="173">
        <f t="shared" si="26"/>
        <v>0</v>
      </c>
      <c r="CC50" s="173">
        <f t="shared" si="26"/>
        <v>0</v>
      </c>
      <c r="CD50" s="173">
        <f t="shared" si="26"/>
        <v>0</v>
      </c>
      <c r="CE50" s="173">
        <f t="shared" si="26"/>
        <v>0</v>
      </c>
      <c r="CF50" s="173">
        <f t="shared" si="26"/>
        <v>0</v>
      </c>
      <c r="CG50" s="173">
        <f t="shared" si="26"/>
        <v>0</v>
      </c>
      <c r="CH50" s="173">
        <f t="shared" si="26"/>
        <v>0</v>
      </c>
      <c r="CI50" s="173">
        <f t="shared" si="26"/>
        <v>0</v>
      </c>
      <c r="CJ50" s="173">
        <f t="shared" si="26"/>
        <v>0</v>
      </c>
      <c r="CK50" s="173">
        <f t="shared" si="26"/>
        <v>0</v>
      </c>
      <c r="CL50" s="173">
        <f t="shared" si="26"/>
        <v>0</v>
      </c>
      <c r="CM50" s="173">
        <f t="shared" si="26"/>
        <v>0</v>
      </c>
      <c r="CN50" s="173">
        <f t="shared" si="26"/>
        <v>0</v>
      </c>
      <c r="CO50" s="173">
        <f t="shared" si="26"/>
        <v>0</v>
      </c>
      <c r="CP50" s="173">
        <f t="shared" si="26"/>
        <v>0</v>
      </c>
      <c r="CQ50" s="173">
        <f t="shared" si="26"/>
        <v>0</v>
      </c>
      <c r="CR50" s="173">
        <f t="shared" si="26"/>
        <v>0</v>
      </c>
      <c r="CS50" s="173">
        <f t="shared" si="26"/>
        <v>0</v>
      </c>
      <c r="CT50" s="173">
        <f t="shared" si="26"/>
        <v>0</v>
      </c>
      <c r="CU50" s="173">
        <f t="shared" si="26"/>
        <v>0</v>
      </c>
      <c r="CV50" s="173">
        <f t="shared" si="26"/>
        <v>0</v>
      </c>
      <c r="CW50" s="173">
        <f t="shared" si="26"/>
        <v>0</v>
      </c>
      <c r="CX50" s="173">
        <f t="shared" si="26"/>
        <v>0</v>
      </c>
      <c r="CY50" s="173">
        <f t="shared" si="26"/>
        <v>0</v>
      </c>
      <c r="CZ50" s="173">
        <f t="shared" si="26"/>
        <v>0</v>
      </c>
      <c r="DA50" s="173">
        <f t="shared" si="26"/>
        <v>0</v>
      </c>
      <c r="DB50" s="173">
        <f t="shared" si="26"/>
        <v>0</v>
      </c>
      <c r="DC50" s="173">
        <f t="shared" si="26"/>
        <v>0</v>
      </c>
      <c r="DE50" s="24"/>
      <c r="DF50" s="24">
        <f t="shared" si="15"/>
        <v>0</v>
      </c>
    </row>
    <row r="51" spans="1:113" ht="14.4">
      <c r="A51" s="68">
        <v>33</v>
      </c>
      <c r="B51" s="160" t="s">
        <v>168</v>
      </c>
      <c r="C51" s="540" t="s">
        <v>169</v>
      </c>
      <c r="D51" s="172"/>
      <c r="E51" s="172"/>
      <c r="F51" s="173">
        <f>SUM(F52:F62)</f>
        <v>0</v>
      </c>
      <c r="G51" s="171">
        <f>SUMIF($H$5:$DC$5,"&lt;="&amp;PAL,$H51:$DC51)</f>
        <v>0</v>
      </c>
      <c r="H51" s="173">
        <f>SUM(H52:H62)</f>
        <v>0</v>
      </c>
      <c r="I51" s="173">
        <f t="shared" ref="I51:BT51" si="27">SUM(I52:I62)</f>
        <v>0</v>
      </c>
      <c r="J51" s="173">
        <f t="shared" si="27"/>
        <v>0</v>
      </c>
      <c r="K51" s="173">
        <f t="shared" si="27"/>
        <v>0</v>
      </c>
      <c r="L51" s="173">
        <f t="shared" si="27"/>
        <v>0</v>
      </c>
      <c r="M51" s="173">
        <f t="shared" si="27"/>
        <v>0</v>
      </c>
      <c r="N51" s="173">
        <f t="shared" si="27"/>
        <v>0</v>
      </c>
      <c r="O51" s="173">
        <f t="shared" si="27"/>
        <v>0</v>
      </c>
      <c r="P51" s="173">
        <f t="shared" si="27"/>
        <v>0</v>
      </c>
      <c r="Q51" s="173">
        <f t="shared" si="27"/>
        <v>0</v>
      </c>
      <c r="R51" s="173">
        <f t="shared" si="27"/>
        <v>0</v>
      </c>
      <c r="S51" s="173">
        <f t="shared" si="27"/>
        <v>0</v>
      </c>
      <c r="T51" s="173">
        <f t="shared" si="27"/>
        <v>0</v>
      </c>
      <c r="U51" s="173">
        <f t="shared" si="27"/>
        <v>0</v>
      </c>
      <c r="V51" s="173">
        <f t="shared" si="27"/>
        <v>0</v>
      </c>
      <c r="W51" s="173">
        <f t="shared" si="27"/>
        <v>0</v>
      </c>
      <c r="X51" s="173">
        <f t="shared" si="27"/>
        <v>0</v>
      </c>
      <c r="Y51" s="173">
        <f t="shared" si="27"/>
        <v>0</v>
      </c>
      <c r="Z51" s="173">
        <f t="shared" si="27"/>
        <v>0</v>
      </c>
      <c r="AA51" s="173">
        <f t="shared" si="27"/>
        <v>0</v>
      </c>
      <c r="AB51" s="173">
        <f t="shared" si="27"/>
        <v>0</v>
      </c>
      <c r="AC51" s="173">
        <f t="shared" si="27"/>
        <v>0</v>
      </c>
      <c r="AD51" s="173">
        <f t="shared" si="27"/>
        <v>0</v>
      </c>
      <c r="AE51" s="173">
        <f t="shared" si="27"/>
        <v>0</v>
      </c>
      <c r="AF51" s="173">
        <f t="shared" si="27"/>
        <v>0</v>
      </c>
      <c r="AG51" s="173">
        <f t="shared" si="27"/>
        <v>0</v>
      </c>
      <c r="AH51" s="173">
        <f t="shared" si="27"/>
        <v>0</v>
      </c>
      <c r="AI51" s="173">
        <f t="shared" si="27"/>
        <v>0</v>
      </c>
      <c r="AJ51" s="173">
        <f t="shared" si="27"/>
        <v>0</v>
      </c>
      <c r="AK51" s="173">
        <f t="shared" si="27"/>
        <v>0</v>
      </c>
      <c r="AL51" s="173">
        <f t="shared" si="27"/>
        <v>0</v>
      </c>
      <c r="AM51" s="173">
        <f t="shared" si="27"/>
        <v>0</v>
      </c>
      <c r="AN51" s="173">
        <f t="shared" si="27"/>
        <v>0</v>
      </c>
      <c r="AO51" s="173">
        <f t="shared" si="27"/>
        <v>0</v>
      </c>
      <c r="AP51" s="173">
        <f t="shared" si="27"/>
        <v>0</v>
      </c>
      <c r="AQ51" s="173">
        <f t="shared" si="27"/>
        <v>0</v>
      </c>
      <c r="AR51" s="173">
        <f t="shared" si="27"/>
        <v>0</v>
      </c>
      <c r="AS51" s="173">
        <f t="shared" si="27"/>
        <v>0</v>
      </c>
      <c r="AT51" s="173">
        <f t="shared" si="27"/>
        <v>0</v>
      </c>
      <c r="AU51" s="173">
        <f t="shared" si="27"/>
        <v>0</v>
      </c>
      <c r="AV51" s="173">
        <f t="shared" si="27"/>
        <v>0</v>
      </c>
      <c r="AW51" s="173">
        <f t="shared" si="27"/>
        <v>0</v>
      </c>
      <c r="AX51" s="173">
        <f t="shared" si="27"/>
        <v>0</v>
      </c>
      <c r="AY51" s="173">
        <f t="shared" si="27"/>
        <v>0</v>
      </c>
      <c r="AZ51" s="173">
        <f t="shared" si="27"/>
        <v>0</v>
      </c>
      <c r="BA51" s="173">
        <f t="shared" si="27"/>
        <v>0</v>
      </c>
      <c r="BB51" s="173">
        <f t="shared" si="27"/>
        <v>0</v>
      </c>
      <c r="BC51" s="173">
        <f t="shared" si="27"/>
        <v>0</v>
      </c>
      <c r="BD51" s="173">
        <f t="shared" si="27"/>
        <v>0</v>
      </c>
      <c r="BE51" s="173">
        <f t="shared" si="27"/>
        <v>0</v>
      </c>
      <c r="BF51" s="173">
        <f t="shared" si="27"/>
        <v>0</v>
      </c>
      <c r="BG51" s="173">
        <f t="shared" si="27"/>
        <v>0</v>
      </c>
      <c r="BH51" s="173">
        <f t="shared" si="27"/>
        <v>0</v>
      </c>
      <c r="BI51" s="173">
        <f t="shared" si="27"/>
        <v>0</v>
      </c>
      <c r="BJ51" s="173">
        <f t="shared" si="27"/>
        <v>0</v>
      </c>
      <c r="BK51" s="173">
        <f t="shared" si="27"/>
        <v>0</v>
      </c>
      <c r="BL51" s="173">
        <f t="shared" si="27"/>
        <v>0</v>
      </c>
      <c r="BM51" s="173">
        <f t="shared" si="27"/>
        <v>0</v>
      </c>
      <c r="BN51" s="173">
        <f t="shared" si="27"/>
        <v>0</v>
      </c>
      <c r="BO51" s="173">
        <f t="shared" si="27"/>
        <v>0</v>
      </c>
      <c r="BP51" s="173">
        <f t="shared" si="27"/>
        <v>0</v>
      </c>
      <c r="BQ51" s="173">
        <f t="shared" si="27"/>
        <v>0</v>
      </c>
      <c r="BR51" s="173">
        <f t="shared" si="27"/>
        <v>0</v>
      </c>
      <c r="BS51" s="173">
        <f t="shared" si="27"/>
        <v>0</v>
      </c>
      <c r="BT51" s="173">
        <f t="shared" si="27"/>
        <v>0</v>
      </c>
      <c r="BU51" s="173">
        <f t="shared" ref="BU51:DC51" si="28">SUM(BU52:BU62)</f>
        <v>0</v>
      </c>
      <c r="BV51" s="173">
        <f t="shared" si="28"/>
        <v>0</v>
      </c>
      <c r="BW51" s="173">
        <f t="shared" si="28"/>
        <v>0</v>
      </c>
      <c r="BX51" s="173">
        <f t="shared" si="28"/>
        <v>0</v>
      </c>
      <c r="BY51" s="173">
        <f t="shared" si="28"/>
        <v>0</v>
      </c>
      <c r="BZ51" s="173">
        <f t="shared" si="28"/>
        <v>0</v>
      </c>
      <c r="CA51" s="173">
        <f t="shared" si="28"/>
        <v>0</v>
      </c>
      <c r="CB51" s="173">
        <f t="shared" si="28"/>
        <v>0</v>
      </c>
      <c r="CC51" s="173">
        <f t="shared" si="28"/>
        <v>0</v>
      </c>
      <c r="CD51" s="173">
        <f t="shared" si="28"/>
        <v>0</v>
      </c>
      <c r="CE51" s="173">
        <f t="shared" si="28"/>
        <v>0</v>
      </c>
      <c r="CF51" s="173">
        <f t="shared" si="28"/>
        <v>0</v>
      </c>
      <c r="CG51" s="173">
        <f t="shared" si="28"/>
        <v>0</v>
      </c>
      <c r="CH51" s="173">
        <f t="shared" si="28"/>
        <v>0</v>
      </c>
      <c r="CI51" s="173">
        <f t="shared" si="28"/>
        <v>0</v>
      </c>
      <c r="CJ51" s="173">
        <f t="shared" si="28"/>
        <v>0</v>
      </c>
      <c r="CK51" s="173">
        <f t="shared" si="28"/>
        <v>0</v>
      </c>
      <c r="CL51" s="173">
        <f t="shared" si="28"/>
        <v>0</v>
      </c>
      <c r="CM51" s="173">
        <f t="shared" si="28"/>
        <v>0</v>
      </c>
      <c r="CN51" s="173">
        <f t="shared" si="28"/>
        <v>0</v>
      </c>
      <c r="CO51" s="173">
        <f t="shared" si="28"/>
        <v>0</v>
      </c>
      <c r="CP51" s="173">
        <f t="shared" si="28"/>
        <v>0</v>
      </c>
      <c r="CQ51" s="173">
        <f t="shared" si="28"/>
        <v>0</v>
      </c>
      <c r="CR51" s="173">
        <f t="shared" si="28"/>
        <v>0</v>
      </c>
      <c r="CS51" s="173">
        <f t="shared" si="28"/>
        <v>0</v>
      </c>
      <c r="CT51" s="173">
        <f t="shared" si="28"/>
        <v>0</v>
      </c>
      <c r="CU51" s="173">
        <f t="shared" si="28"/>
        <v>0</v>
      </c>
      <c r="CV51" s="173">
        <f t="shared" si="28"/>
        <v>0</v>
      </c>
      <c r="CW51" s="173">
        <f t="shared" si="28"/>
        <v>0</v>
      </c>
      <c r="CX51" s="173">
        <f t="shared" si="28"/>
        <v>0</v>
      </c>
      <c r="CY51" s="173">
        <f t="shared" si="28"/>
        <v>0</v>
      </c>
      <c r="CZ51" s="173">
        <f t="shared" si="28"/>
        <v>0</v>
      </c>
      <c r="DA51" s="173">
        <f t="shared" si="28"/>
        <v>0</v>
      </c>
      <c r="DB51" s="173">
        <f t="shared" si="28"/>
        <v>0</v>
      </c>
      <c r="DC51" s="173">
        <f t="shared" si="28"/>
        <v>0</v>
      </c>
      <c r="DE51" s="24"/>
      <c r="DF51" s="24">
        <f t="shared" si="15"/>
        <v>0</v>
      </c>
    </row>
    <row r="52" spans="1:113" ht="14.4">
      <c r="A52" s="68">
        <v>34</v>
      </c>
      <c r="B52" s="160" t="s">
        <v>335</v>
      </c>
      <c r="C52" s="542" t="s">
        <v>159</v>
      </c>
      <c r="D52" s="181"/>
      <c r="E52" s="176">
        <v>0.21</v>
      </c>
      <c r="F52" s="171">
        <f>H52+NPV(FD,I52:INDEX(I52:DC52,PAL))</f>
        <v>0</v>
      </c>
      <c r="G52" s="171">
        <f>SUMIF($H$5:$DC$5,"&lt;="&amp;PAL,$H52:$DC52)</f>
        <v>0</v>
      </c>
      <c r="H52" s="300">
        <v>0</v>
      </c>
      <c r="I52" s="300">
        <v>0</v>
      </c>
      <c r="J52" s="300">
        <v>0</v>
      </c>
      <c r="K52" s="300">
        <v>0</v>
      </c>
      <c r="L52" s="300">
        <v>0</v>
      </c>
      <c r="M52" s="300">
        <v>0</v>
      </c>
      <c r="N52" s="300">
        <v>0</v>
      </c>
      <c r="O52" s="300">
        <v>0</v>
      </c>
      <c r="P52" s="300">
        <v>0</v>
      </c>
      <c r="Q52" s="177">
        <v>0</v>
      </c>
      <c r="R52" s="177">
        <v>0</v>
      </c>
      <c r="S52" s="177">
        <v>0</v>
      </c>
      <c r="T52" s="177">
        <v>0</v>
      </c>
      <c r="U52" s="177">
        <v>0</v>
      </c>
      <c r="V52" s="177">
        <v>0</v>
      </c>
      <c r="W52" s="177">
        <v>0</v>
      </c>
      <c r="X52" s="177">
        <v>0</v>
      </c>
      <c r="Y52" s="177">
        <v>0</v>
      </c>
      <c r="Z52" s="177">
        <v>0</v>
      </c>
      <c r="AA52" s="177">
        <v>0</v>
      </c>
      <c r="AB52" s="177">
        <v>0</v>
      </c>
      <c r="AC52" s="177">
        <v>0</v>
      </c>
      <c r="AD52" s="177">
        <v>0</v>
      </c>
      <c r="AE52" s="177">
        <v>0</v>
      </c>
      <c r="AF52" s="177">
        <v>0</v>
      </c>
      <c r="AG52" s="177">
        <v>0</v>
      </c>
      <c r="AH52" s="177">
        <v>0</v>
      </c>
      <c r="AI52" s="177">
        <v>0</v>
      </c>
      <c r="AJ52" s="177">
        <v>0</v>
      </c>
      <c r="AK52" s="177">
        <v>0</v>
      </c>
      <c r="AL52" s="177">
        <v>0</v>
      </c>
      <c r="AM52" s="177">
        <v>0</v>
      </c>
      <c r="AN52" s="177">
        <v>0</v>
      </c>
      <c r="AO52" s="177">
        <v>0</v>
      </c>
      <c r="AP52" s="177">
        <v>0</v>
      </c>
      <c r="AQ52" s="177">
        <v>0</v>
      </c>
      <c r="AR52" s="177">
        <v>0</v>
      </c>
      <c r="AS52" s="177">
        <v>0</v>
      </c>
      <c r="AT52" s="177">
        <v>0</v>
      </c>
      <c r="AU52" s="177">
        <v>0</v>
      </c>
      <c r="AV52" s="177">
        <v>0</v>
      </c>
      <c r="AW52" s="177">
        <v>0</v>
      </c>
      <c r="AX52" s="177">
        <v>0</v>
      </c>
      <c r="AY52" s="177">
        <v>0</v>
      </c>
      <c r="AZ52" s="177">
        <v>0</v>
      </c>
      <c r="BA52" s="177">
        <v>0</v>
      </c>
      <c r="BB52" s="177">
        <v>0</v>
      </c>
      <c r="BC52" s="177">
        <v>0</v>
      </c>
      <c r="BD52" s="177">
        <v>0</v>
      </c>
      <c r="BE52" s="177">
        <v>0</v>
      </c>
      <c r="BF52" s="177">
        <v>0</v>
      </c>
      <c r="BG52" s="177">
        <v>0</v>
      </c>
      <c r="BH52" s="177">
        <v>0</v>
      </c>
      <c r="BI52" s="177">
        <v>0</v>
      </c>
      <c r="BJ52" s="177">
        <v>0</v>
      </c>
      <c r="BK52" s="177">
        <v>0</v>
      </c>
      <c r="BL52" s="177">
        <v>0</v>
      </c>
      <c r="BM52" s="177">
        <v>0</v>
      </c>
      <c r="BN52" s="177">
        <v>0</v>
      </c>
      <c r="BO52" s="177">
        <v>0</v>
      </c>
      <c r="BP52" s="177">
        <v>0</v>
      </c>
      <c r="BQ52" s="177">
        <v>0</v>
      </c>
      <c r="BR52" s="177">
        <v>0</v>
      </c>
      <c r="BS52" s="177">
        <v>0</v>
      </c>
      <c r="BT52" s="177">
        <v>0</v>
      </c>
      <c r="BU52" s="177">
        <v>0</v>
      </c>
      <c r="BV52" s="177">
        <v>0</v>
      </c>
      <c r="BW52" s="177">
        <v>0</v>
      </c>
      <c r="BX52" s="177">
        <v>0</v>
      </c>
      <c r="BY52" s="177">
        <v>0</v>
      </c>
      <c r="BZ52" s="177">
        <v>0</v>
      </c>
      <c r="CA52" s="177">
        <v>0</v>
      </c>
      <c r="CB52" s="177">
        <v>0</v>
      </c>
      <c r="CC52" s="177">
        <v>0</v>
      </c>
      <c r="CD52" s="177">
        <v>0</v>
      </c>
      <c r="CE52" s="177">
        <v>0</v>
      </c>
      <c r="CF52" s="177">
        <v>0</v>
      </c>
      <c r="CG52" s="177">
        <v>0</v>
      </c>
      <c r="CH52" s="177">
        <v>0</v>
      </c>
      <c r="CI52" s="177">
        <v>0</v>
      </c>
      <c r="CJ52" s="177">
        <v>0</v>
      </c>
      <c r="CK52" s="177">
        <v>0</v>
      </c>
      <c r="CL52" s="177">
        <v>0</v>
      </c>
      <c r="CM52" s="177">
        <v>0</v>
      </c>
      <c r="CN52" s="177">
        <v>0</v>
      </c>
      <c r="CO52" s="177">
        <v>0</v>
      </c>
      <c r="CP52" s="177">
        <v>0</v>
      </c>
      <c r="CQ52" s="177">
        <v>0</v>
      </c>
      <c r="CR52" s="177">
        <v>0</v>
      </c>
      <c r="CS52" s="177">
        <v>0</v>
      </c>
      <c r="CT52" s="177">
        <v>0</v>
      </c>
      <c r="CU52" s="177">
        <v>0</v>
      </c>
      <c r="CV52" s="177">
        <v>0</v>
      </c>
      <c r="CW52" s="177">
        <v>0</v>
      </c>
      <c r="CX52" s="177">
        <v>0</v>
      </c>
      <c r="CY52" s="177">
        <v>0</v>
      </c>
      <c r="CZ52" s="177">
        <v>0</v>
      </c>
      <c r="DA52" s="177">
        <v>0</v>
      </c>
      <c r="DB52" s="177">
        <v>0</v>
      </c>
      <c r="DC52" s="177">
        <v>0</v>
      </c>
      <c r="DE52" s="24">
        <f>COUNTBLANK(H52:DC52)</f>
        <v>0</v>
      </c>
      <c r="DF52" s="24">
        <f t="shared" si="15"/>
        <v>0</v>
      </c>
      <c r="DG52">
        <f t="shared" ref="DG52:DG63" si="29">IF(ISNUMBER(E52),E52*100,0)</f>
        <v>21</v>
      </c>
      <c r="DH52">
        <v>0</v>
      </c>
    </row>
    <row r="53" spans="1:113" ht="14.4">
      <c r="A53" s="68">
        <v>35</v>
      </c>
      <c r="B53" s="160" t="s">
        <v>336</v>
      </c>
      <c r="C53" s="542" t="s">
        <v>159</v>
      </c>
      <c r="D53" s="181"/>
      <c r="E53" s="176">
        <v>0.21</v>
      </c>
      <c r="F53" s="171">
        <f>H53+NPV(FD,I53:INDEX(I53:DC53,PAL))</f>
        <v>0</v>
      </c>
      <c r="G53" s="171">
        <f>SUMIF($H$5:$DC$5,"&lt;="&amp;PAL,$H53:$DC53)</f>
        <v>0</v>
      </c>
      <c r="H53" s="300">
        <v>0</v>
      </c>
      <c r="I53" s="300">
        <v>0</v>
      </c>
      <c r="J53" s="300">
        <v>0</v>
      </c>
      <c r="K53" s="300">
        <v>0</v>
      </c>
      <c r="L53" s="300">
        <v>0</v>
      </c>
      <c r="M53" s="300">
        <v>0</v>
      </c>
      <c r="N53" s="300">
        <v>0</v>
      </c>
      <c r="O53" s="300">
        <v>0</v>
      </c>
      <c r="P53" s="300">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0</v>
      </c>
      <c r="AG53" s="177">
        <v>0</v>
      </c>
      <c r="AH53" s="177">
        <v>0</v>
      </c>
      <c r="AI53" s="177">
        <v>0</v>
      </c>
      <c r="AJ53" s="177">
        <v>0</v>
      </c>
      <c r="AK53" s="177">
        <v>0</v>
      </c>
      <c r="AL53" s="177">
        <v>0</v>
      </c>
      <c r="AM53" s="177">
        <v>0</v>
      </c>
      <c r="AN53" s="177">
        <v>0</v>
      </c>
      <c r="AO53" s="177">
        <v>0</v>
      </c>
      <c r="AP53" s="177">
        <v>0</v>
      </c>
      <c r="AQ53" s="177">
        <v>0</v>
      </c>
      <c r="AR53" s="177">
        <v>0</v>
      </c>
      <c r="AS53" s="177">
        <v>0</v>
      </c>
      <c r="AT53" s="177">
        <v>0</v>
      </c>
      <c r="AU53" s="177">
        <v>0</v>
      </c>
      <c r="AV53" s="177">
        <v>0</v>
      </c>
      <c r="AW53" s="177">
        <v>0</v>
      </c>
      <c r="AX53" s="177">
        <v>0</v>
      </c>
      <c r="AY53" s="177">
        <v>0</v>
      </c>
      <c r="AZ53" s="177">
        <v>0</v>
      </c>
      <c r="BA53" s="177">
        <v>0</v>
      </c>
      <c r="BB53" s="177">
        <v>0</v>
      </c>
      <c r="BC53" s="177">
        <v>0</v>
      </c>
      <c r="BD53" s="177">
        <v>0</v>
      </c>
      <c r="BE53" s="177">
        <v>0</v>
      </c>
      <c r="BF53" s="177">
        <v>0</v>
      </c>
      <c r="BG53" s="177">
        <v>0</v>
      </c>
      <c r="BH53" s="177">
        <v>0</v>
      </c>
      <c r="BI53" s="177">
        <v>0</v>
      </c>
      <c r="BJ53" s="177">
        <v>0</v>
      </c>
      <c r="BK53" s="177">
        <v>0</v>
      </c>
      <c r="BL53" s="177">
        <v>0</v>
      </c>
      <c r="BM53" s="177">
        <v>0</v>
      </c>
      <c r="BN53" s="177">
        <v>0</v>
      </c>
      <c r="BO53" s="177">
        <v>0</v>
      </c>
      <c r="BP53" s="177">
        <v>0</v>
      </c>
      <c r="BQ53" s="177">
        <v>0</v>
      </c>
      <c r="BR53" s="177">
        <v>0</v>
      </c>
      <c r="BS53" s="177">
        <v>0</v>
      </c>
      <c r="BT53" s="177">
        <v>0</v>
      </c>
      <c r="BU53" s="177">
        <v>0</v>
      </c>
      <c r="BV53" s="177">
        <v>0</v>
      </c>
      <c r="BW53" s="177">
        <v>0</v>
      </c>
      <c r="BX53" s="177">
        <v>0</v>
      </c>
      <c r="BY53" s="177">
        <v>0</v>
      </c>
      <c r="BZ53" s="177">
        <v>0</v>
      </c>
      <c r="CA53" s="177">
        <v>0</v>
      </c>
      <c r="CB53" s="177">
        <v>0</v>
      </c>
      <c r="CC53" s="177">
        <v>0</v>
      </c>
      <c r="CD53" s="177">
        <v>0</v>
      </c>
      <c r="CE53" s="177">
        <v>0</v>
      </c>
      <c r="CF53" s="177">
        <v>0</v>
      </c>
      <c r="CG53" s="177">
        <v>0</v>
      </c>
      <c r="CH53" s="177">
        <v>0</v>
      </c>
      <c r="CI53" s="177">
        <v>0</v>
      </c>
      <c r="CJ53" s="177">
        <v>0</v>
      </c>
      <c r="CK53" s="177">
        <v>0</v>
      </c>
      <c r="CL53" s="177">
        <v>0</v>
      </c>
      <c r="CM53" s="177">
        <v>0</v>
      </c>
      <c r="CN53" s="177">
        <v>0</v>
      </c>
      <c r="CO53" s="177">
        <v>0</v>
      </c>
      <c r="CP53" s="177">
        <v>0</v>
      </c>
      <c r="CQ53" s="177">
        <v>0</v>
      </c>
      <c r="CR53" s="177">
        <v>0</v>
      </c>
      <c r="CS53" s="177">
        <v>0</v>
      </c>
      <c r="CT53" s="177">
        <v>0</v>
      </c>
      <c r="CU53" s="177">
        <v>0</v>
      </c>
      <c r="CV53" s="177">
        <v>0</v>
      </c>
      <c r="CW53" s="177">
        <v>0</v>
      </c>
      <c r="CX53" s="177">
        <v>0</v>
      </c>
      <c r="CY53" s="177">
        <v>0</v>
      </c>
      <c r="CZ53" s="177">
        <v>0</v>
      </c>
      <c r="DA53" s="177">
        <v>0</v>
      </c>
      <c r="DB53" s="177">
        <v>0</v>
      </c>
      <c r="DC53" s="177">
        <v>0</v>
      </c>
      <c r="DE53" s="24">
        <f t="shared" ref="DE53:DE63" si="30">COUNTBLANK(H53:DC53)</f>
        <v>0</v>
      </c>
      <c r="DF53" s="24">
        <f t="shared" si="15"/>
        <v>0</v>
      </c>
      <c r="DG53">
        <f t="shared" si="29"/>
        <v>21</v>
      </c>
      <c r="DH53">
        <v>0</v>
      </c>
    </row>
    <row r="54" spans="1:113" ht="14.4">
      <c r="A54" s="68">
        <v>36</v>
      </c>
      <c r="B54" s="160" t="s">
        <v>337</v>
      </c>
      <c r="C54" s="542" t="s">
        <v>159</v>
      </c>
      <c r="D54" s="181"/>
      <c r="E54" s="176">
        <v>0.21</v>
      </c>
      <c r="F54" s="171">
        <f>H54+NPV(FD,I54:INDEX(I54:DC54,PAL))</f>
        <v>0</v>
      </c>
      <c r="G54" s="171">
        <f>SUMIF($H$5:$DC$5,"&lt;="&amp;PAL,$H54:$DC54)</f>
        <v>0</v>
      </c>
      <c r="H54" s="300">
        <v>0</v>
      </c>
      <c r="I54" s="300">
        <v>0</v>
      </c>
      <c r="J54" s="300">
        <v>0</v>
      </c>
      <c r="K54" s="300">
        <v>0</v>
      </c>
      <c r="L54" s="300">
        <v>0</v>
      </c>
      <c r="M54" s="300">
        <v>0</v>
      </c>
      <c r="N54" s="300">
        <v>0</v>
      </c>
      <c r="O54" s="300">
        <v>0</v>
      </c>
      <c r="P54" s="300">
        <v>0</v>
      </c>
      <c r="Q54" s="177">
        <v>0</v>
      </c>
      <c r="R54" s="177">
        <v>0</v>
      </c>
      <c r="S54" s="177">
        <v>0</v>
      </c>
      <c r="T54" s="177">
        <v>0</v>
      </c>
      <c r="U54" s="177">
        <v>0</v>
      </c>
      <c r="V54" s="177">
        <v>0</v>
      </c>
      <c r="W54" s="177">
        <v>0</v>
      </c>
      <c r="X54" s="177">
        <v>0</v>
      </c>
      <c r="Y54" s="177">
        <v>0</v>
      </c>
      <c r="Z54" s="177">
        <v>0</v>
      </c>
      <c r="AA54" s="177">
        <v>0</v>
      </c>
      <c r="AB54" s="177">
        <v>0</v>
      </c>
      <c r="AC54" s="177">
        <v>0</v>
      </c>
      <c r="AD54" s="177">
        <v>0</v>
      </c>
      <c r="AE54" s="177">
        <v>0</v>
      </c>
      <c r="AF54" s="177">
        <v>0</v>
      </c>
      <c r="AG54" s="177">
        <v>0</v>
      </c>
      <c r="AH54" s="177">
        <v>0</v>
      </c>
      <c r="AI54" s="177">
        <v>0</v>
      </c>
      <c r="AJ54" s="177">
        <v>0</v>
      </c>
      <c r="AK54" s="177">
        <v>0</v>
      </c>
      <c r="AL54" s="177">
        <v>0</v>
      </c>
      <c r="AM54" s="177">
        <v>0</v>
      </c>
      <c r="AN54" s="177">
        <v>0</v>
      </c>
      <c r="AO54" s="177">
        <v>0</v>
      </c>
      <c r="AP54" s="177">
        <v>0</v>
      </c>
      <c r="AQ54" s="177">
        <v>0</v>
      </c>
      <c r="AR54" s="177">
        <v>0</v>
      </c>
      <c r="AS54" s="177">
        <v>0</v>
      </c>
      <c r="AT54" s="177">
        <v>0</v>
      </c>
      <c r="AU54" s="177">
        <v>0</v>
      </c>
      <c r="AV54" s="177">
        <v>0</v>
      </c>
      <c r="AW54" s="177">
        <v>0</v>
      </c>
      <c r="AX54" s="177">
        <v>0</v>
      </c>
      <c r="AY54" s="177">
        <v>0</v>
      </c>
      <c r="AZ54" s="177">
        <v>0</v>
      </c>
      <c r="BA54" s="177">
        <v>0</v>
      </c>
      <c r="BB54" s="177">
        <v>0</v>
      </c>
      <c r="BC54" s="177">
        <v>0</v>
      </c>
      <c r="BD54" s="177">
        <v>0</v>
      </c>
      <c r="BE54" s="177">
        <v>0</v>
      </c>
      <c r="BF54" s="177">
        <v>0</v>
      </c>
      <c r="BG54" s="177">
        <v>0</v>
      </c>
      <c r="BH54" s="177">
        <v>0</v>
      </c>
      <c r="BI54" s="177">
        <v>0</v>
      </c>
      <c r="BJ54" s="177">
        <v>0</v>
      </c>
      <c r="BK54" s="177">
        <v>0</v>
      </c>
      <c r="BL54" s="177">
        <v>0</v>
      </c>
      <c r="BM54" s="177">
        <v>0</v>
      </c>
      <c r="BN54" s="177">
        <v>0</v>
      </c>
      <c r="BO54" s="177">
        <v>0</v>
      </c>
      <c r="BP54" s="177">
        <v>0</v>
      </c>
      <c r="BQ54" s="177">
        <v>0</v>
      </c>
      <c r="BR54" s="177">
        <v>0</v>
      </c>
      <c r="BS54" s="177">
        <v>0</v>
      </c>
      <c r="BT54" s="177">
        <v>0</v>
      </c>
      <c r="BU54" s="177">
        <v>0</v>
      </c>
      <c r="BV54" s="177">
        <v>0</v>
      </c>
      <c r="BW54" s="177">
        <v>0</v>
      </c>
      <c r="BX54" s="177">
        <v>0</v>
      </c>
      <c r="BY54" s="177">
        <v>0</v>
      </c>
      <c r="BZ54" s="177">
        <v>0</v>
      </c>
      <c r="CA54" s="177">
        <v>0</v>
      </c>
      <c r="CB54" s="177">
        <v>0</v>
      </c>
      <c r="CC54" s="177">
        <v>0</v>
      </c>
      <c r="CD54" s="177">
        <v>0</v>
      </c>
      <c r="CE54" s="177">
        <v>0</v>
      </c>
      <c r="CF54" s="177">
        <v>0</v>
      </c>
      <c r="CG54" s="177">
        <v>0</v>
      </c>
      <c r="CH54" s="177">
        <v>0</v>
      </c>
      <c r="CI54" s="177">
        <v>0</v>
      </c>
      <c r="CJ54" s="177">
        <v>0</v>
      </c>
      <c r="CK54" s="177">
        <v>0</v>
      </c>
      <c r="CL54" s="177">
        <v>0</v>
      </c>
      <c r="CM54" s="177">
        <v>0</v>
      </c>
      <c r="CN54" s="177">
        <v>0</v>
      </c>
      <c r="CO54" s="177">
        <v>0</v>
      </c>
      <c r="CP54" s="177">
        <v>0</v>
      </c>
      <c r="CQ54" s="177">
        <v>0</v>
      </c>
      <c r="CR54" s="177">
        <v>0</v>
      </c>
      <c r="CS54" s="177">
        <v>0</v>
      </c>
      <c r="CT54" s="177">
        <v>0</v>
      </c>
      <c r="CU54" s="177">
        <v>0</v>
      </c>
      <c r="CV54" s="177">
        <v>0</v>
      </c>
      <c r="CW54" s="177">
        <v>0</v>
      </c>
      <c r="CX54" s="177">
        <v>0</v>
      </c>
      <c r="CY54" s="177">
        <v>0</v>
      </c>
      <c r="CZ54" s="177">
        <v>0</v>
      </c>
      <c r="DA54" s="177">
        <v>0</v>
      </c>
      <c r="DB54" s="177">
        <v>0</v>
      </c>
      <c r="DC54" s="177">
        <v>0</v>
      </c>
      <c r="DE54" s="24">
        <f t="shared" si="30"/>
        <v>0</v>
      </c>
      <c r="DF54" s="24">
        <f t="shared" si="15"/>
        <v>0</v>
      </c>
      <c r="DG54">
        <f t="shared" si="29"/>
        <v>21</v>
      </c>
      <c r="DH54">
        <v>0</v>
      </c>
    </row>
    <row r="55" spans="1:113" ht="14.4">
      <c r="A55" s="68">
        <v>37</v>
      </c>
      <c r="B55" s="160" t="s">
        <v>338</v>
      </c>
      <c r="C55" s="542" t="s">
        <v>159</v>
      </c>
      <c r="D55" s="181"/>
      <c r="E55" s="176">
        <v>0.21</v>
      </c>
      <c r="F55" s="171">
        <f>H55+NPV(FD,I55:INDEX(I55:DC55,PAL))</f>
        <v>0</v>
      </c>
      <c r="G55" s="171">
        <f>SUMIF($H$5:$DC$5,"&lt;="&amp;PAL,$H55:$DC55)</f>
        <v>0</v>
      </c>
      <c r="H55" s="300">
        <v>0</v>
      </c>
      <c r="I55" s="300">
        <v>0</v>
      </c>
      <c r="J55" s="300">
        <v>0</v>
      </c>
      <c r="K55" s="300">
        <v>0</v>
      </c>
      <c r="L55" s="300">
        <v>0</v>
      </c>
      <c r="M55" s="300">
        <v>0</v>
      </c>
      <c r="N55" s="300">
        <v>0</v>
      </c>
      <c r="O55" s="300">
        <v>0</v>
      </c>
      <c r="P55" s="300">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0</v>
      </c>
      <c r="BE55" s="177">
        <v>0</v>
      </c>
      <c r="BF55" s="177">
        <v>0</v>
      </c>
      <c r="BG55" s="177">
        <v>0</v>
      </c>
      <c r="BH55" s="177">
        <v>0</v>
      </c>
      <c r="BI55" s="177">
        <v>0</v>
      </c>
      <c r="BJ55" s="177">
        <v>0</v>
      </c>
      <c r="BK55" s="177">
        <v>0</v>
      </c>
      <c r="BL55" s="177">
        <v>0</v>
      </c>
      <c r="BM55" s="177">
        <v>0</v>
      </c>
      <c r="BN55" s="177">
        <v>0</v>
      </c>
      <c r="BO55" s="177">
        <v>0</v>
      </c>
      <c r="BP55" s="177">
        <v>0</v>
      </c>
      <c r="BQ55" s="177">
        <v>0</v>
      </c>
      <c r="BR55" s="177">
        <v>0</v>
      </c>
      <c r="BS55" s="177">
        <v>0</v>
      </c>
      <c r="BT55" s="177">
        <v>0</v>
      </c>
      <c r="BU55" s="177">
        <v>0</v>
      </c>
      <c r="BV55" s="177">
        <v>0</v>
      </c>
      <c r="BW55" s="177">
        <v>0</v>
      </c>
      <c r="BX55" s="177">
        <v>0</v>
      </c>
      <c r="BY55" s="177">
        <v>0</v>
      </c>
      <c r="BZ55" s="177">
        <v>0</v>
      </c>
      <c r="CA55" s="177">
        <v>0</v>
      </c>
      <c r="CB55" s="177">
        <v>0</v>
      </c>
      <c r="CC55" s="177">
        <v>0</v>
      </c>
      <c r="CD55" s="177">
        <v>0</v>
      </c>
      <c r="CE55" s="177">
        <v>0</v>
      </c>
      <c r="CF55" s="177">
        <v>0</v>
      </c>
      <c r="CG55" s="177">
        <v>0</v>
      </c>
      <c r="CH55" s="177">
        <v>0</v>
      </c>
      <c r="CI55" s="177">
        <v>0</v>
      </c>
      <c r="CJ55" s="177">
        <v>0</v>
      </c>
      <c r="CK55" s="177">
        <v>0</v>
      </c>
      <c r="CL55" s="177">
        <v>0</v>
      </c>
      <c r="CM55" s="177">
        <v>0</v>
      </c>
      <c r="CN55" s="177">
        <v>0</v>
      </c>
      <c r="CO55" s="177">
        <v>0</v>
      </c>
      <c r="CP55" s="177">
        <v>0</v>
      </c>
      <c r="CQ55" s="177">
        <v>0</v>
      </c>
      <c r="CR55" s="177">
        <v>0</v>
      </c>
      <c r="CS55" s="177">
        <v>0</v>
      </c>
      <c r="CT55" s="177">
        <v>0</v>
      </c>
      <c r="CU55" s="177">
        <v>0</v>
      </c>
      <c r="CV55" s="177">
        <v>0</v>
      </c>
      <c r="CW55" s="177">
        <v>0</v>
      </c>
      <c r="CX55" s="177">
        <v>0</v>
      </c>
      <c r="CY55" s="177">
        <v>0</v>
      </c>
      <c r="CZ55" s="177">
        <v>0</v>
      </c>
      <c r="DA55" s="177">
        <v>0</v>
      </c>
      <c r="DB55" s="177">
        <v>0</v>
      </c>
      <c r="DC55" s="177">
        <v>0</v>
      </c>
      <c r="DE55" s="24">
        <f t="shared" si="30"/>
        <v>0</v>
      </c>
      <c r="DF55" s="24">
        <f t="shared" si="15"/>
        <v>0</v>
      </c>
      <c r="DG55">
        <f t="shared" si="29"/>
        <v>21</v>
      </c>
      <c r="DH55">
        <v>0</v>
      </c>
    </row>
    <row r="56" spans="1:113" ht="14.4">
      <c r="A56" s="68">
        <v>38</v>
      </c>
      <c r="B56" s="160" t="s">
        <v>339</v>
      </c>
      <c r="C56" s="542" t="s">
        <v>159</v>
      </c>
      <c r="D56" s="181"/>
      <c r="E56" s="176">
        <v>0.21</v>
      </c>
      <c r="F56" s="171">
        <f>H56+NPV(FD,I56:INDEX(I56:DC56,PAL))</f>
        <v>0</v>
      </c>
      <c r="G56" s="171">
        <f>SUMIF($H$5:$DC$5,"&lt;="&amp;PAL,$H56:$DC56)</f>
        <v>0</v>
      </c>
      <c r="H56" s="300">
        <v>0</v>
      </c>
      <c r="I56" s="300">
        <v>0</v>
      </c>
      <c r="J56" s="300">
        <v>0</v>
      </c>
      <c r="K56" s="300">
        <v>0</v>
      </c>
      <c r="L56" s="300">
        <v>0</v>
      </c>
      <c r="M56" s="300">
        <v>0</v>
      </c>
      <c r="N56" s="300">
        <v>0</v>
      </c>
      <c r="O56" s="300">
        <v>0</v>
      </c>
      <c r="P56" s="300">
        <v>0</v>
      </c>
      <c r="Q56" s="177">
        <v>0</v>
      </c>
      <c r="R56" s="177">
        <v>0</v>
      </c>
      <c r="S56" s="177">
        <v>0</v>
      </c>
      <c r="T56" s="177">
        <v>0</v>
      </c>
      <c r="U56" s="177">
        <v>0</v>
      </c>
      <c r="V56" s="177">
        <v>0</v>
      </c>
      <c r="W56" s="177">
        <v>0</v>
      </c>
      <c r="X56" s="177">
        <v>0</v>
      </c>
      <c r="Y56" s="177">
        <v>0</v>
      </c>
      <c r="Z56" s="177">
        <v>0</v>
      </c>
      <c r="AA56" s="177">
        <v>0</v>
      </c>
      <c r="AB56" s="177">
        <v>0</v>
      </c>
      <c r="AC56" s="177">
        <v>0</v>
      </c>
      <c r="AD56" s="177">
        <v>0</v>
      </c>
      <c r="AE56" s="177">
        <v>0</v>
      </c>
      <c r="AF56" s="177">
        <v>0</v>
      </c>
      <c r="AG56" s="177">
        <v>0</v>
      </c>
      <c r="AH56" s="177">
        <v>0</v>
      </c>
      <c r="AI56" s="177">
        <v>0</v>
      </c>
      <c r="AJ56" s="177">
        <v>0</v>
      </c>
      <c r="AK56" s="177">
        <v>0</v>
      </c>
      <c r="AL56" s="177">
        <v>0</v>
      </c>
      <c r="AM56" s="177">
        <v>0</v>
      </c>
      <c r="AN56" s="177">
        <v>0</v>
      </c>
      <c r="AO56" s="177">
        <v>0</v>
      </c>
      <c r="AP56" s="177">
        <v>0</v>
      </c>
      <c r="AQ56" s="177">
        <v>0</v>
      </c>
      <c r="AR56" s="177">
        <v>0</v>
      </c>
      <c r="AS56" s="177">
        <v>0</v>
      </c>
      <c r="AT56" s="177">
        <v>0</v>
      </c>
      <c r="AU56" s="177">
        <v>0</v>
      </c>
      <c r="AV56" s="177">
        <v>0</v>
      </c>
      <c r="AW56" s="177">
        <v>0</v>
      </c>
      <c r="AX56" s="177">
        <v>0</v>
      </c>
      <c r="AY56" s="177">
        <v>0</v>
      </c>
      <c r="AZ56" s="177">
        <v>0</v>
      </c>
      <c r="BA56" s="177">
        <v>0</v>
      </c>
      <c r="BB56" s="177">
        <v>0</v>
      </c>
      <c r="BC56" s="177">
        <v>0</v>
      </c>
      <c r="BD56" s="177">
        <v>0</v>
      </c>
      <c r="BE56" s="177">
        <v>0</v>
      </c>
      <c r="BF56" s="177">
        <v>0</v>
      </c>
      <c r="BG56" s="177">
        <v>0</v>
      </c>
      <c r="BH56" s="177">
        <v>0</v>
      </c>
      <c r="BI56" s="177">
        <v>0</v>
      </c>
      <c r="BJ56" s="177">
        <v>0</v>
      </c>
      <c r="BK56" s="177">
        <v>0</v>
      </c>
      <c r="BL56" s="177">
        <v>0</v>
      </c>
      <c r="BM56" s="177">
        <v>0</v>
      </c>
      <c r="BN56" s="177">
        <v>0</v>
      </c>
      <c r="BO56" s="177">
        <v>0</v>
      </c>
      <c r="BP56" s="177">
        <v>0</v>
      </c>
      <c r="BQ56" s="177">
        <v>0</v>
      </c>
      <c r="BR56" s="177">
        <v>0</v>
      </c>
      <c r="BS56" s="177">
        <v>0</v>
      </c>
      <c r="BT56" s="177">
        <v>0</v>
      </c>
      <c r="BU56" s="177">
        <v>0</v>
      </c>
      <c r="BV56" s="177">
        <v>0</v>
      </c>
      <c r="BW56" s="177">
        <v>0</v>
      </c>
      <c r="BX56" s="177">
        <v>0</v>
      </c>
      <c r="BY56" s="177">
        <v>0</v>
      </c>
      <c r="BZ56" s="177">
        <v>0</v>
      </c>
      <c r="CA56" s="177">
        <v>0</v>
      </c>
      <c r="CB56" s="177">
        <v>0</v>
      </c>
      <c r="CC56" s="177">
        <v>0</v>
      </c>
      <c r="CD56" s="177">
        <v>0</v>
      </c>
      <c r="CE56" s="177">
        <v>0</v>
      </c>
      <c r="CF56" s="177">
        <v>0</v>
      </c>
      <c r="CG56" s="177">
        <v>0</v>
      </c>
      <c r="CH56" s="177">
        <v>0</v>
      </c>
      <c r="CI56" s="177">
        <v>0</v>
      </c>
      <c r="CJ56" s="177">
        <v>0</v>
      </c>
      <c r="CK56" s="177">
        <v>0</v>
      </c>
      <c r="CL56" s="177">
        <v>0</v>
      </c>
      <c r="CM56" s="177">
        <v>0</v>
      </c>
      <c r="CN56" s="177">
        <v>0</v>
      </c>
      <c r="CO56" s="177">
        <v>0</v>
      </c>
      <c r="CP56" s="177">
        <v>0</v>
      </c>
      <c r="CQ56" s="177">
        <v>0</v>
      </c>
      <c r="CR56" s="177">
        <v>0</v>
      </c>
      <c r="CS56" s="177">
        <v>0</v>
      </c>
      <c r="CT56" s="177">
        <v>0</v>
      </c>
      <c r="CU56" s="177">
        <v>0</v>
      </c>
      <c r="CV56" s="177">
        <v>0</v>
      </c>
      <c r="CW56" s="177">
        <v>0</v>
      </c>
      <c r="CX56" s="177">
        <v>0</v>
      </c>
      <c r="CY56" s="177">
        <v>0</v>
      </c>
      <c r="CZ56" s="177">
        <v>0</v>
      </c>
      <c r="DA56" s="177">
        <v>0</v>
      </c>
      <c r="DB56" s="177">
        <v>0</v>
      </c>
      <c r="DC56" s="177">
        <v>0</v>
      </c>
      <c r="DE56" s="24">
        <f t="shared" si="30"/>
        <v>0</v>
      </c>
      <c r="DF56" s="24">
        <f t="shared" si="15"/>
        <v>0</v>
      </c>
      <c r="DG56">
        <f t="shared" si="29"/>
        <v>21</v>
      </c>
      <c r="DH56">
        <v>0</v>
      </c>
    </row>
    <row r="57" spans="1:113" ht="14.4">
      <c r="A57" s="68">
        <v>39</v>
      </c>
      <c r="B57" s="160" t="s">
        <v>340</v>
      </c>
      <c r="C57" s="542" t="s">
        <v>159</v>
      </c>
      <c r="D57" s="181"/>
      <c r="E57" s="176">
        <v>0.21</v>
      </c>
      <c r="F57" s="171">
        <f>H57+NPV(FD,I57:INDEX(I57:DC57,PAL))</f>
        <v>0</v>
      </c>
      <c r="G57" s="171">
        <f>SUMIF($H$5:$DC$5,"&lt;="&amp;PAL,$H57:$DC57)</f>
        <v>0</v>
      </c>
      <c r="H57" s="300">
        <v>0</v>
      </c>
      <c r="I57" s="300">
        <v>0</v>
      </c>
      <c r="J57" s="300">
        <v>0</v>
      </c>
      <c r="K57" s="300">
        <v>0</v>
      </c>
      <c r="L57" s="300">
        <v>0</v>
      </c>
      <c r="M57" s="300">
        <v>0</v>
      </c>
      <c r="N57" s="300">
        <v>0</v>
      </c>
      <c r="O57" s="300">
        <v>0</v>
      </c>
      <c r="P57" s="300">
        <v>0</v>
      </c>
      <c r="Q57" s="177">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7">
        <v>0</v>
      </c>
      <c r="BY57" s="177">
        <v>0</v>
      </c>
      <c r="BZ57" s="177">
        <v>0</v>
      </c>
      <c r="CA57" s="177">
        <v>0</v>
      </c>
      <c r="CB57" s="177">
        <v>0</v>
      </c>
      <c r="CC57" s="177">
        <v>0</v>
      </c>
      <c r="CD57" s="177">
        <v>0</v>
      </c>
      <c r="CE57" s="177">
        <v>0</v>
      </c>
      <c r="CF57" s="177">
        <v>0</v>
      </c>
      <c r="CG57" s="177">
        <v>0</v>
      </c>
      <c r="CH57" s="177">
        <v>0</v>
      </c>
      <c r="CI57" s="177">
        <v>0</v>
      </c>
      <c r="CJ57" s="177">
        <v>0</v>
      </c>
      <c r="CK57" s="177">
        <v>0</v>
      </c>
      <c r="CL57" s="177">
        <v>0</v>
      </c>
      <c r="CM57" s="177">
        <v>0</v>
      </c>
      <c r="CN57" s="177">
        <v>0</v>
      </c>
      <c r="CO57" s="177">
        <v>0</v>
      </c>
      <c r="CP57" s="177">
        <v>0</v>
      </c>
      <c r="CQ57" s="177">
        <v>0</v>
      </c>
      <c r="CR57" s="177">
        <v>0</v>
      </c>
      <c r="CS57" s="177">
        <v>0</v>
      </c>
      <c r="CT57" s="177">
        <v>0</v>
      </c>
      <c r="CU57" s="177">
        <v>0</v>
      </c>
      <c r="CV57" s="177">
        <v>0</v>
      </c>
      <c r="CW57" s="177">
        <v>0</v>
      </c>
      <c r="CX57" s="177">
        <v>0</v>
      </c>
      <c r="CY57" s="177">
        <v>0</v>
      </c>
      <c r="CZ57" s="177">
        <v>0</v>
      </c>
      <c r="DA57" s="177">
        <v>0</v>
      </c>
      <c r="DB57" s="177">
        <v>0</v>
      </c>
      <c r="DC57" s="177">
        <v>0</v>
      </c>
      <c r="DE57" s="24">
        <f t="shared" si="30"/>
        <v>0</v>
      </c>
      <c r="DF57" s="24">
        <f t="shared" si="15"/>
        <v>0</v>
      </c>
      <c r="DG57">
        <f t="shared" si="29"/>
        <v>21</v>
      </c>
      <c r="DH57">
        <v>0</v>
      </c>
    </row>
    <row r="58" spans="1:113" ht="14.4">
      <c r="A58" s="68">
        <v>40</v>
      </c>
      <c r="B58" s="160" t="s">
        <v>341</v>
      </c>
      <c r="C58" s="542" t="s">
        <v>159</v>
      </c>
      <c r="D58" s="181"/>
      <c r="E58" s="176">
        <v>0.21</v>
      </c>
      <c r="F58" s="171">
        <f>H58+NPV(FD,I58:INDEX(I58:DC58,PAL))</f>
        <v>0</v>
      </c>
      <c r="G58" s="171">
        <f>SUMIF($H$5:$DC$5,"&lt;="&amp;PAL,$H58:$DC58)</f>
        <v>0</v>
      </c>
      <c r="H58" s="300">
        <v>0</v>
      </c>
      <c r="I58" s="300">
        <v>0</v>
      </c>
      <c r="J58" s="300">
        <v>0</v>
      </c>
      <c r="K58" s="300">
        <v>0</v>
      </c>
      <c r="L58" s="300">
        <v>0</v>
      </c>
      <c r="M58" s="300">
        <v>0</v>
      </c>
      <c r="N58" s="300">
        <v>0</v>
      </c>
      <c r="O58" s="300">
        <v>0</v>
      </c>
      <c r="P58" s="300">
        <v>0</v>
      </c>
      <c r="Q58" s="177">
        <v>0</v>
      </c>
      <c r="R58" s="177">
        <v>0</v>
      </c>
      <c r="S58" s="177">
        <v>0</v>
      </c>
      <c r="T58" s="177">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0</v>
      </c>
      <c r="BB58" s="177">
        <v>0</v>
      </c>
      <c r="BC58" s="177">
        <v>0</v>
      </c>
      <c r="BD58" s="177">
        <v>0</v>
      </c>
      <c r="BE58" s="177">
        <v>0</v>
      </c>
      <c r="BF58" s="177">
        <v>0</v>
      </c>
      <c r="BG58" s="177">
        <v>0</v>
      </c>
      <c r="BH58" s="177">
        <v>0</v>
      </c>
      <c r="BI58" s="177">
        <v>0</v>
      </c>
      <c r="BJ58" s="177">
        <v>0</v>
      </c>
      <c r="BK58" s="177">
        <v>0</v>
      </c>
      <c r="BL58" s="177">
        <v>0</v>
      </c>
      <c r="BM58" s="177">
        <v>0</v>
      </c>
      <c r="BN58" s="177">
        <v>0</v>
      </c>
      <c r="BO58" s="177">
        <v>0</v>
      </c>
      <c r="BP58" s="177">
        <v>0</v>
      </c>
      <c r="BQ58" s="177">
        <v>0</v>
      </c>
      <c r="BR58" s="177">
        <v>0</v>
      </c>
      <c r="BS58" s="177">
        <v>0</v>
      </c>
      <c r="BT58" s="177">
        <v>0</v>
      </c>
      <c r="BU58" s="177">
        <v>0</v>
      </c>
      <c r="BV58" s="177">
        <v>0</v>
      </c>
      <c r="BW58" s="177">
        <v>0</v>
      </c>
      <c r="BX58" s="177">
        <v>0</v>
      </c>
      <c r="BY58" s="177">
        <v>0</v>
      </c>
      <c r="BZ58" s="177">
        <v>0</v>
      </c>
      <c r="CA58" s="177">
        <v>0</v>
      </c>
      <c r="CB58" s="177">
        <v>0</v>
      </c>
      <c r="CC58" s="177">
        <v>0</v>
      </c>
      <c r="CD58" s="177">
        <v>0</v>
      </c>
      <c r="CE58" s="177">
        <v>0</v>
      </c>
      <c r="CF58" s="177">
        <v>0</v>
      </c>
      <c r="CG58" s="177">
        <v>0</v>
      </c>
      <c r="CH58" s="177">
        <v>0</v>
      </c>
      <c r="CI58" s="177">
        <v>0</v>
      </c>
      <c r="CJ58" s="177">
        <v>0</v>
      </c>
      <c r="CK58" s="177">
        <v>0</v>
      </c>
      <c r="CL58" s="177">
        <v>0</v>
      </c>
      <c r="CM58" s="177">
        <v>0</v>
      </c>
      <c r="CN58" s="177">
        <v>0</v>
      </c>
      <c r="CO58" s="177">
        <v>0</v>
      </c>
      <c r="CP58" s="177">
        <v>0</v>
      </c>
      <c r="CQ58" s="177">
        <v>0</v>
      </c>
      <c r="CR58" s="177">
        <v>0</v>
      </c>
      <c r="CS58" s="177">
        <v>0</v>
      </c>
      <c r="CT58" s="177">
        <v>0</v>
      </c>
      <c r="CU58" s="177">
        <v>0</v>
      </c>
      <c r="CV58" s="177">
        <v>0</v>
      </c>
      <c r="CW58" s="177">
        <v>0</v>
      </c>
      <c r="CX58" s="177">
        <v>0</v>
      </c>
      <c r="CY58" s="177">
        <v>0</v>
      </c>
      <c r="CZ58" s="177">
        <v>0</v>
      </c>
      <c r="DA58" s="177">
        <v>0</v>
      </c>
      <c r="DB58" s="177">
        <v>0</v>
      </c>
      <c r="DC58" s="177">
        <v>0</v>
      </c>
      <c r="DE58" s="24">
        <f t="shared" si="30"/>
        <v>0</v>
      </c>
      <c r="DF58" s="24">
        <f t="shared" si="15"/>
        <v>0</v>
      </c>
      <c r="DG58">
        <f t="shared" si="29"/>
        <v>21</v>
      </c>
      <c r="DH58">
        <v>0</v>
      </c>
    </row>
    <row r="59" spans="1:113" ht="14.4">
      <c r="A59" s="68">
        <v>41</v>
      </c>
      <c r="B59" s="160" t="s">
        <v>342</v>
      </c>
      <c r="C59" s="542" t="s">
        <v>159</v>
      </c>
      <c r="D59" s="181"/>
      <c r="E59" s="176">
        <v>0.21</v>
      </c>
      <c r="F59" s="171">
        <f>H59+NPV(FD,I59:INDEX(I59:DC59,PAL))</f>
        <v>0</v>
      </c>
      <c r="G59" s="171">
        <f>SUMIF($H$5:$DC$5,"&lt;="&amp;PAL,$H59:$DC59)</f>
        <v>0</v>
      </c>
      <c r="H59" s="300">
        <v>0</v>
      </c>
      <c r="I59" s="300">
        <v>0</v>
      </c>
      <c r="J59" s="300">
        <v>0</v>
      </c>
      <c r="K59" s="300">
        <v>0</v>
      </c>
      <c r="L59" s="300">
        <v>0</v>
      </c>
      <c r="M59" s="300">
        <v>0</v>
      </c>
      <c r="N59" s="300">
        <v>0</v>
      </c>
      <c r="O59" s="300">
        <v>0</v>
      </c>
      <c r="P59" s="300">
        <v>0</v>
      </c>
      <c r="Q59" s="177">
        <v>0</v>
      </c>
      <c r="R59" s="177">
        <v>0</v>
      </c>
      <c r="S59" s="177">
        <v>0</v>
      </c>
      <c r="T59" s="177">
        <v>0</v>
      </c>
      <c r="U59" s="177">
        <v>0</v>
      </c>
      <c r="V59" s="177">
        <v>0</v>
      </c>
      <c r="W59" s="177">
        <v>0</v>
      </c>
      <c r="X59" s="177">
        <v>0</v>
      </c>
      <c r="Y59" s="177">
        <v>0</v>
      </c>
      <c r="Z59" s="177">
        <v>0</v>
      </c>
      <c r="AA59" s="177">
        <v>0</v>
      </c>
      <c r="AB59" s="177">
        <v>0</v>
      </c>
      <c r="AC59" s="177">
        <v>0</v>
      </c>
      <c r="AD59" s="177">
        <v>0</v>
      </c>
      <c r="AE59" s="177">
        <v>0</v>
      </c>
      <c r="AF59" s="177">
        <v>0</v>
      </c>
      <c r="AG59" s="177">
        <v>0</v>
      </c>
      <c r="AH59" s="177">
        <v>0</v>
      </c>
      <c r="AI59" s="177">
        <v>0</v>
      </c>
      <c r="AJ59" s="177">
        <v>0</v>
      </c>
      <c r="AK59" s="177">
        <v>0</v>
      </c>
      <c r="AL59" s="177">
        <v>0</v>
      </c>
      <c r="AM59" s="177">
        <v>0</v>
      </c>
      <c r="AN59" s="177">
        <v>0</v>
      </c>
      <c r="AO59" s="177">
        <v>0</v>
      </c>
      <c r="AP59" s="177">
        <v>0</v>
      </c>
      <c r="AQ59" s="177">
        <v>0</v>
      </c>
      <c r="AR59" s="177">
        <v>0</v>
      </c>
      <c r="AS59" s="177">
        <v>0</v>
      </c>
      <c r="AT59" s="177">
        <v>0</v>
      </c>
      <c r="AU59" s="177">
        <v>0</v>
      </c>
      <c r="AV59" s="177">
        <v>0</v>
      </c>
      <c r="AW59" s="177">
        <v>0</v>
      </c>
      <c r="AX59" s="177">
        <v>0</v>
      </c>
      <c r="AY59" s="177">
        <v>0</v>
      </c>
      <c r="AZ59" s="177">
        <v>0</v>
      </c>
      <c r="BA59" s="177">
        <v>0</v>
      </c>
      <c r="BB59" s="177">
        <v>0</v>
      </c>
      <c r="BC59" s="177">
        <v>0</v>
      </c>
      <c r="BD59" s="177">
        <v>0</v>
      </c>
      <c r="BE59" s="177">
        <v>0</v>
      </c>
      <c r="BF59" s="177">
        <v>0</v>
      </c>
      <c r="BG59" s="177">
        <v>0</v>
      </c>
      <c r="BH59" s="177">
        <v>0</v>
      </c>
      <c r="BI59" s="177">
        <v>0</v>
      </c>
      <c r="BJ59" s="177">
        <v>0</v>
      </c>
      <c r="BK59" s="177">
        <v>0</v>
      </c>
      <c r="BL59" s="177">
        <v>0</v>
      </c>
      <c r="BM59" s="177">
        <v>0</v>
      </c>
      <c r="BN59" s="177">
        <v>0</v>
      </c>
      <c r="BO59" s="177">
        <v>0</v>
      </c>
      <c r="BP59" s="177">
        <v>0</v>
      </c>
      <c r="BQ59" s="177">
        <v>0</v>
      </c>
      <c r="BR59" s="177">
        <v>0</v>
      </c>
      <c r="BS59" s="177">
        <v>0</v>
      </c>
      <c r="BT59" s="177">
        <v>0</v>
      </c>
      <c r="BU59" s="177">
        <v>0</v>
      </c>
      <c r="BV59" s="177">
        <v>0</v>
      </c>
      <c r="BW59" s="177">
        <v>0</v>
      </c>
      <c r="BX59" s="177">
        <v>0</v>
      </c>
      <c r="BY59" s="177">
        <v>0</v>
      </c>
      <c r="BZ59" s="177">
        <v>0</v>
      </c>
      <c r="CA59" s="177">
        <v>0</v>
      </c>
      <c r="CB59" s="177">
        <v>0</v>
      </c>
      <c r="CC59" s="177">
        <v>0</v>
      </c>
      <c r="CD59" s="177">
        <v>0</v>
      </c>
      <c r="CE59" s="177">
        <v>0</v>
      </c>
      <c r="CF59" s="177">
        <v>0</v>
      </c>
      <c r="CG59" s="177">
        <v>0</v>
      </c>
      <c r="CH59" s="177">
        <v>0</v>
      </c>
      <c r="CI59" s="177">
        <v>0</v>
      </c>
      <c r="CJ59" s="177">
        <v>0</v>
      </c>
      <c r="CK59" s="177">
        <v>0</v>
      </c>
      <c r="CL59" s="177">
        <v>0</v>
      </c>
      <c r="CM59" s="177">
        <v>0</v>
      </c>
      <c r="CN59" s="177">
        <v>0</v>
      </c>
      <c r="CO59" s="177">
        <v>0</v>
      </c>
      <c r="CP59" s="177">
        <v>0</v>
      </c>
      <c r="CQ59" s="177">
        <v>0</v>
      </c>
      <c r="CR59" s="177">
        <v>0</v>
      </c>
      <c r="CS59" s="177">
        <v>0</v>
      </c>
      <c r="CT59" s="177">
        <v>0</v>
      </c>
      <c r="CU59" s="177">
        <v>0</v>
      </c>
      <c r="CV59" s="177">
        <v>0</v>
      </c>
      <c r="CW59" s="177">
        <v>0</v>
      </c>
      <c r="CX59" s="177">
        <v>0</v>
      </c>
      <c r="CY59" s="177">
        <v>0</v>
      </c>
      <c r="CZ59" s="177">
        <v>0</v>
      </c>
      <c r="DA59" s="177">
        <v>0</v>
      </c>
      <c r="DB59" s="177">
        <v>0</v>
      </c>
      <c r="DC59" s="177">
        <v>0</v>
      </c>
      <c r="DE59" s="24">
        <f t="shared" si="30"/>
        <v>0</v>
      </c>
      <c r="DF59" s="24">
        <f t="shared" si="15"/>
        <v>0</v>
      </c>
      <c r="DG59">
        <f t="shared" si="29"/>
        <v>21</v>
      </c>
      <c r="DH59">
        <v>0</v>
      </c>
    </row>
    <row r="60" spans="1:113" ht="14.4">
      <c r="A60" s="68"/>
      <c r="B60" s="160" t="s">
        <v>343</v>
      </c>
      <c r="C60" s="543" t="s">
        <v>482</v>
      </c>
      <c r="D60" s="325"/>
      <c r="E60" s="176">
        <v>0.21</v>
      </c>
      <c r="F60" s="171">
        <f>H60+NPV(FD,I60:INDEX(I60:DC60,PAL))</f>
        <v>0</v>
      </c>
      <c r="G60" s="171">
        <f>SUMIF($H$5:$DC$5,"&lt;="&amp;PAL,$H60:$DC60)</f>
        <v>0</v>
      </c>
      <c r="H60" s="300">
        <v>0</v>
      </c>
      <c r="I60" s="300">
        <v>0</v>
      </c>
      <c r="J60" s="300">
        <v>0</v>
      </c>
      <c r="K60" s="300">
        <v>0</v>
      </c>
      <c r="L60" s="300">
        <v>0</v>
      </c>
      <c r="M60" s="300">
        <v>0</v>
      </c>
      <c r="N60" s="300">
        <v>0</v>
      </c>
      <c r="O60" s="300">
        <v>0</v>
      </c>
      <c r="P60" s="300">
        <v>0</v>
      </c>
      <c r="Q60" s="177">
        <v>0</v>
      </c>
      <c r="R60" s="177">
        <v>0</v>
      </c>
      <c r="S60" s="177">
        <v>0</v>
      </c>
      <c r="T60" s="177">
        <v>0</v>
      </c>
      <c r="U60" s="177">
        <v>0</v>
      </c>
      <c r="V60" s="177">
        <v>0</v>
      </c>
      <c r="W60" s="177">
        <v>0</v>
      </c>
      <c r="X60" s="177">
        <v>0</v>
      </c>
      <c r="Y60" s="177">
        <v>0</v>
      </c>
      <c r="Z60" s="177">
        <v>0</v>
      </c>
      <c r="AA60" s="177">
        <v>0</v>
      </c>
      <c r="AB60" s="177">
        <v>0</v>
      </c>
      <c r="AC60" s="177">
        <v>0</v>
      </c>
      <c r="AD60" s="177">
        <v>0</v>
      </c>
      <c r="AE60" s="177">
        <v>0</v>
      </c>
      <c r="AF60" s="177">
        <v>0</v>
      </c>
      <c r="AG60" s="177">
        <v>0</v>
      </c>
      <c r="AH60" s="177">
        <v>0</v>
      </c>
      <c r="AI60" s="177">
        <v>0</v>
      </c>
      <c r="AJ60" s="177">
        <v>0</v>
      </c>
      <c r="AK60" s="177">
        <v>0</v>
      </c>
      <c r="AL60" s="177">
        <v>0</v>
      </c>
      <c r="AM60" s="177">
        <v>0</v>
      </c>
      <c r="AN60" s="177">
        <v>0</v>
      </c>
      <c r="AO60" s="177">
        <v>0</v>
      </c>
      <c r="AP60" s="177">
        <v>0</v>
      </c>
      <c r="AQ60" s="177">
        <v>0</v>
      </c>
      <c r="AR60" s="177">
        <v>0</v>
      </c>
      <c r="AS60" s="177">
        <v>0</v>
      </c>
      <c r="AT60" s="177">
        <v>0</v>
      </c>
      <c r="AU60" s="177">
        <v>0</v>
      </c>
      <c r="AV60" s="177">
        <v>0</v>
      </c>
      <c r="AW60" s="177">
        <v>0</v>
      </c>
      <c r="AX60" s="177">
        <v>0</v>
      </c>
      <c r="AY60" s="177">
        <v>0</v>
      </c>
      <c r="AZ60" s="177">
        <v>0</v>
      </c>
      <c r="BA60" s="177">
        <v>0</v>
      </c>
      <c r="BB60" s="177">
        <v>0</v>
      </c>
      <c r="BC60" s="177">
        <v>0</v>
      </c>
      <c r="BD60" s="177">
        <v>0</v>
      </c>
      <c r="BE60" s="177">
        <v>0</v>
      </c>
      <c r="BF60" s="177">
        <v>0</v>
      </c>
      <c r="BG60" s="177">
        <v>0</v>
      </c>
      <c r="BH60" s="177">
        <v>0</v>
      </c>
      <c r="BI60" s="177">
        <v>0</v>
      </c>
      <c r="BJ60" s="177">
        <v>0</v>
      </c>
      <c r="BK60" s="177">
        <v>0</v>
      </c>
      <c r="BL60" s="177">
        <v>0</v>
      </c>
      <c r="BM60" s="177">
        <v>0</v>
      </c>
      <c r="BN60" s="177">
        <v>0</v>
      </c>
      <c r="BO60" s="177">
        <v>0</v>
      </c>
      <c r="BP60" s="177">
        <v>0</v>
      </c>
      <c r="BQ60" s="177">
        <v>0</v>
      </c>
      <c r="BR60" s="177">
        <v>0</v>
      </c>
      <c r="BS60" s="177">
        <v>0</v>
      </c>
      <c r="BT60" s="177">
        <v>0</v>
      </c>
      <c r="BU60" s="177">
        <v>0</v>
      </c>
      <c r="BV60" s="177">
        <v>0</v>
      </c>
      <c r="BW60" s="177">
        <v>0</v>
      </c>
      <c r="BX60" s="177">
        <v>0</v>
      </c>
      <c r="BY60" s="177">
        <v>0</v>
      </c>
      <c r="BZ60" s="177">
        <v>0</v>
      </c>
      <c r="CA60" s="177">
        <v>0</v>
      </c>
      <c r="CB60" s="177">
        <v>0</v>
      </c>
      <c r="CC60" s="177">
        <v>0</v>
      </c>
      <c r="CD60" s="177">
        <v>0</v>
      </c>
      <c r="CE60" s="177">
        <v>0</v>
      </c>
      <c r="CF60" s="177">
        <v>0</v>
      </c>
      <c r="CG60" s="177">
        <v>0</v>
      </c>
      <c r="CH60" s="177">
        <v>0</v>
      </c>
      <c r="CI60" s="177">
        <v>0</v>
      </c>
      <c r="CJ60" s="177">
        <v>0</v>
      </c>
      <c r="CK60" s="177">
        <v>0</v>
      </c>
      <c r="CL60" s="177">
        <v>0</v>
      </c>
      <c r="CM60" s="177">
        <v>0</v>
      </c>
      <c r="CN60" s="177">
        <v>0</v>
      </c>
      <c r="CO60" s="177">
        <v>0</v>
      </c>
      <c r="CP60" s="177">
        <v>0</v>
      </c>
      <c r="CQ60" s="177">
        <v>0</v>
      </c>
      <c r="CR60" s="177">
        <v>0</v>
      </c>
      <c r="CS60" s="177">
        <v>0</v>
      </c>
      <c r="CT60" s="177">
        <v>0</v>
      </c>
      <c r="CU60" s="177">
        <v>0</v>
      </c>
      <c r="CV60" s="177">
        <v>0</v>
      </c>
      <c r="CW60" s="177">
        <v>0</v>
      </c>
      <c r="CX60" s="177">
        <v>0</v>
      </c>
      <c r="CY60" s="177">
        <v>0</v>
      </c>
      <c r="CZ60" s="177">
        <v>0</v>
      </c>
      <c r="DA60" s="177">
        <v>0</v>
      </c>
      <c r="DB60" s="177">
        <v>0</v>
      </c>
      <c r="DC60" s="177">
        <v>0</v>
      </c>
      <c r="DE60" s="24">
        <f t="shared" si="30"/>
        <v>0</v>
      </c>
      <c r="DF60" s="24">
        <f t="shared" si="15"/>
        <v>0</v>
      </c>
      <c r="DG60">
        <f t="shared" si="29"/>
        <v>21</v>
      </c>
      <c r="DH60">
        <v>0</v>
      </c>
      <c r="DI60">
        <v>1</v>
      </c>
    </row>
    <row r="61" spans="1:113" ht="14.4">
      <c r="A61" s="68"/>
      <c r="B61" s="160" t="s">
        <v>490</v>
      </c>
      <c r="C61" s="543" t="s">
        <v>483</v>
      </c>
      <c r="D61" s="325"/>
      <c r="E61" s="176">
        <v>0.21</v>
      </c>
      <c r="F61" s="171">
        <f>H61+NPV(FD,I61:INDEX(I61:DC61,PAL))</f>
        <v>0</v>
      </c>
      <c r="G61" s="171">
        <f>SUMIF($H$5:$DC$5,"&lt;="&amp;PAL,$H61:$DC61)</f>
        <v>0</v>
      </c>
      <c r="H61" s="179">
        <v>0</v>
      </c>
      <c r="I61" s="179">
        <v>0</v>
      </c>
      <c r="J61" s="179">
        <v>0</v>
      </c>
      <c r="K61" s="179">
        <v>0</v>
      </c>
      <c r="L61" s="179">
        <v>0</v>
      </c>
      <c r="M61" s="179">
        <v>0</v>
      </c>
      <c r="N61" s="179">
        <v>0</v>
      </c>
      <c r="O61" s="179">
        <v>0</v>
      </c>
      <c r="P61" s="549">
        <v>0</v>
      </c>
      <c r="Q61" s="179">
        <v>0</v>
      </c>
      <c r="R61" s="179">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E61" s="24">
        <f t="shared" si="30"/>
        <v>0</v>
      </c>
      <c r="DF61" s="24">
        <f t="shared" si="15"/>
        <v>0</v>
      </c>
      <c r="DG61">
        <f t="shared" si="29"/>
        <v>21</v>
      </c>
      <c r="DH61">
        <v>0</v>
      </c>
      <c r="DI61">
        <v>1</v>
      </c>
    </row>
    <row r="62" spans="1:113" ht="14.4">
      <c r="A62" s="68">
        <v>42</v>
      </c>
      <c r="B62" s="160" t="s">
        <v>491</v>
      </c>
      <c r="C62" s="543" t="s">
        <v>552</v>
      </c>
      <c r="D62" s="160"/>
      <c r="E62" s="176">
        <v>0.21</v>
      </c>
      <c r="F62" s="171">
        <f>H62+NPV(FD,I62:INDEX(I62:DC62,PAL))</f>
        <v>0</v>
      </c>
      <c r="G62" s="171">
        <f>SUMIF($H$5:$DC$5,"&lt;="&amp;PAL,$H62:$DC62)</f>
        <v>0</v>
      </c>
      <c r="H62" s="179">
        <v>0</v>
      </c>
      <c r="I62" s="179">
        <v>0</v>
      </c>
      <c r="J62" s="179">
        <v>0</v>
      </c>
      <c r="K62" s="179">
        <v>0</v>
      </c>
      <c r="L62" s="179">
        <v>0</v>
      </c>
      <c r="M62" s="179">
        <v>0</v>
      </c>
      <c r="N62" s="179">
        <v>0</v>
      </c>
      <c r="O62" s="179">
        <v>0</v>
      </c>
      <c r="P62" s="549">
        <v>0</v>
      </c>
      <c r="Q62" s="179">
        <v>0</v>
      </c>
      <c r="R62" s="179">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c r="DA62" s="180">
        <v>0</v>
      </c>
      <c r="DB62" s="180">
        <v>0</v>
      </c>
      <c r="DC62" s="180">
        <v>0</v>
      </c>
      <c r="DE62" s="24">
        <f t="shared" si="30"/>
        <v>0</v>
      </c>
      <c r="DF62" s="24">
        <f t="shared" si="15"/>
        <v>0</v>
      </c>
      <c r="DG62">
        <f t="shared" si="29"/>
        <v>21</v>
      </c>
      <c r="DH62">
        <v>0</v>
      </c>
    </row>
    <row r="63" spans="1:113" ht="14.4">
      <c r="A63" s="68">
        <v>43</v>
      </c>
      <c r="B63" s="160" t="s">
        <v>344</v>
      </c>
      <c r="C63" s="544" t="s">
        <v>161</v>
      </c>
      <c r="D63" s="160"/>
      <c r="E63" s="176">
        <v>0.21</v>
      </c>
      <c r="F63" s="171">
        <f>H63+NPV(FD,I63:INDEX(I63:DC63,PAL))</f>
        <v>0</v>
      </c>
      <c r="G63" s="171">
        <f>SUMIF($H$5:$DC$5,"&lt;="&amp;PAL,$H63:$DC63)</f>
        <v>0</v>
      </c>
      <c r="H63" s="179">
        <v>0</v>
      </c>
      <c r="I63" s="179">
        <v>0</v>
      </c>
      <c r="J63" s="179">
        <v>0</v>
      </c>
      <c r="K63" s="179">
        <v>0</v>
      </c>
      <c r="L63" s="179">
        <v>0</v>
      </c>
      <c r="M63" s="179">
        <v>0</v>
      </c>
      <c r="N63" s="179">
        <v>0</v>
      </c>
      <c r="O63" s="179">
        <v>0</v>
      </c>
      <c r="P63" s="54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80">
        <v>0</v>
      </c>
      <c r="AK63" s="179">
        <v>0</v>
      </c>
      <c r="AL63" s="180">
        <v>0</v>
      </c>
      <c r="AM63" s="179">
        <v>0</v>
      </c>
      <c r="AN63" s="179">
        <v>0</v>
      </c>
      <c r="AO63" s="179">
        <v>0</v>
      </c>
      <c r="AP63" s="179">
        <v>0</v>
      </c>
      <c r="AQ63" s="180">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0</v>
      </c>
      <c r="BM63" s="179">
        <v>0</v>
      </c>
      <c r="BN63" s="179">
        <v>0</v>
      </c>
      <c r="BO63" s="179">
        <v>0</v>
      </c>
      <c r="BP63" s="179">
        <v>0</v>
      </c>
      <c r="BQ63" s="179">
        <v>0</v>
      </c>
      <c r="BR63" s="179">
        <v>0</v>
      </c>
      <c r="BS63" s="179">
        <v>0</v>
      </c>
      <c r="BT63" s="179">
        <v>0</v>
      </c>
      <c r="BU63" s="179">
        <v>0</v>
      </c>
      <c r="BV63" s="179">
        <v>0</v>
      </c>
      <c r="BW63" s="179">
        <v>0</v>
      </c>
      <c r="BX63" s="179">
        <v>0</v>
      </c>
      <c r="BY63" s="179">
        <v>0</v>
      </c>
      <c r="BZ63" s="179">
        <v>0</v>
      </c>
      <c r="CA63" s="179">
        <v>0</v>
      </c>
      <c r="CB63" s="179">
        <v>0</v>
      </c>
      <c r="CC63" s="179">
        <v>0</v>
      </c>
      <c r="CD63" s="179">
        <v>0</v>
      </c>
      <c r="CE63" s="179">
        <v>0</v>
      </c>
      <c r="CF63" s="179">
        <v>0</v>
      </c>
      <c r="CG63" s="179">
        <v>0</v>
      </c>
      <c r="CH63" s="179">
        <v>0</v>
      </c>
      <c r="CI63" s="179">
        <v>0</v>
      </c>
      <c r="CJ63" s="179">
        <v>0</v>
      </c>
      <c r="CK63" s="179">
        <v>0</v>
      </c>
      <c r="CL63" s="179">
        <v>0</v>
      </c>
      <c r="CM63" s="179">
        <v>0</v>
      </c>
      <c r="CN63" s="179">
        <v>0</v>
      </c>
      <c r="CO63" s="179">
        <v>0</v>
      </c>
      <c r="CP63" s="179">
        <v>0</v>
      </c>
      <c r="CQ63" s="179">
        <v>0</v>
      </c>
      <c r="CR63" s="179">
        <v>0</v>
      </c>
      <c r="CS63" s="179">
        <v>0</v>
      </c>
      <c r="CT63" s="179">
        <v>0</v>
      </c>
      <c r="CU63" s="179">
        <v>0</v>
      </c>
      <c r="CV63" s="179">
        <v>0</v>
      </c>
      <c r="CW63" s="179">
        <v>0</v>
      </c>
      <c r="CX63" s="179">
        <v>0</v>
      </c>
      <c r="CY63" s="179">
        <v>0</v>
      </c>
      <c r="CZ63" s="179">
        <v>0</v>
      </c>
      <c r="DA63" s="179">
        <v>0</v>
      </c>
      <c r="DB63" s="179">
        <v>0</v>
      </c>
      <c r="DC63" s="180">
        <v>0</v>
      </c>
      <c r="DE63" s="24">
        <f t="shared" si="30"/>
        <v>0</v>
      </c>
      <c r="DF63" s="24">
        <f t="shared" si="15"/>
        <v>0</v>
      </c>
      <c r="DG63">
        <f t="shared" si="29"/>
        <v>21</v>
      </c>
      <c r="DH63">
        <f>DG63/(100+DG63)</f>
        <v>0.17355371900826447</v>
      </c>
    </row>
    <row r="64" spans="1:113" ht="14.4">
      <c r="A64" s="68">
        <v>44</v>
      </c>
      <c r="B64" s="160" t="s">
        <v>170</v>
      </c>
      <c r="C64" s="540" t="s">
        <v>171</v>
      </c>
      <c r="D64" s="172"/>
      <c r="E64" s="172"/>
      <c r="F64" s="173">
        <f>SUM(F65:F75)</f>
        <v>0</v>
      </c>
      <c r="G64" s="171">
        <f>SUMIF($H$5:$DC$5,"&lt;="&amp;PAL,$H64:$DC64)</f>
        <v>0</v>
      </c>
      <c r="H64" s="173">
        <f>SUM(H65:H75)</f>
        <v>0</v>
      </c>
      <c r="I64" s="173">
        <f t="shared" ref="I64:BT64" si="31">SUM(I65:I75)</f>
        <v>0</v>
      </c>
      <c r="J64" s="173">
        <f t="shared" si="31"/>
        <v>0</v>
      </c>
      <c r="K64" s="173">
        <f t="shared" si="31"/>
        <v>0</v>
      </c>
      <c r="L64" s="173">
        <f t="shared" si="31"/>
        <v>0</v>
      </c>
      <c r="M64" s="173">
        <f t="shared" si="31"/>
        <v>0</v>
      </c>
      <c r="N64" s="173">
        <f t="shared" si="31"/>
        <v>0</v>
      </c>
      <c r="O64" s="173">
        <f t="shared" si="31"/>
        <v>0</v>
      </c>
      <c r="P64" s="173">
        <f t="shared" si="31"/>
        <v>0</v>
      </c>
      <c r="Q64" s="173">
        <f t="shared" si="31"/>
        <v>0</v>
      </c>
      <c r="R64" s="173">
        <f t="shared" si="31"/>
        <v>0</v>
      </c>
      <c r="S64" s="173">
        <f t="shared" si="31"/>
        <v>0</v>
      </c>
      <c r="T64" s="173">
        <f t="shared" si="31"/>
        <v>0</v>
      </c>
      <c r="U64" s="173">
        <f t="shared" si="31"/>
        <v>0</v>
      </c>
      <c r="V64" s="173">
        <f t="shared" si="31"/>
        <v>0</v>
      </c>
      <c r="W64" s="173">
        <f t="shared" si="31"/>
        <v>0</v>
      </c>
      <c r="X64" s="173">
        <f t="shared" si="31"/>
        <v>0</v>
      </c>
      <c r="Y64" s="173">
        <f t="shared" si="31"/>
        <v>0</v>
      </c>
      <c r="Z64" s="173">
        <f t="shared" si="31"/>
        <v>0</v>
      </c>
      <c r="AA64" s="173">
        <f t="shared" si="31"/>
        <v>0</v>
      </c>
      <c r="AB64" s="173">
        <f t="shared" si="31"/>
        <v>0</v>
      </c>
      <c r="AC64" s="173">
        <f t="shared" si="31"/>
        <v>0</v>
      </c>
      <c r="AD64" s="173">
        <f t="shared" si="31"/>
        <v>0</v>
      </c>
      <c r="AE64" s="173">
        <f t="shared" si="31"/>
        <v>0</v>
      </c>
      <c r="AF64" s="173">
        <f t="shared" si="31"/>
        <v>0</v>
      </c>
      <c r="AG64" s="173">
        <f t="shared" si="31"/>
        <v>0</v>
      </c>
      <c r="AH64" s="173">
        <f t="shared" si="31"/>
        <v>0</v>
      </c>
      <c r="AI64" s="173">
        <f t="shared" si="31"/>
        <v>0</v>
      </c>
      <c r="AJ64" s="173">
        <f t="shared" si="31"/>
        <v>0</v>
      </c>
      <c r="AK64" s="173">
        <f t="shared" si="31"/>
        <v>0</v>
      </c>
      <c r="AL64" s="173">
        <f t="shared" si="31"/>
        <v>0</v>
      </c>
      <c r="AM64" s="173">
        <f t="shared" si="31"/>
        <v>0</v>
      </c>
      <c r="AN64" s="173">
        <f t="shared" si="31"/>
        <v>0</v>
      </c>
      <c r="AO64" s="173">
        <f t="shared" si="31"/>
        <v>0</v>
      </c>
      <c r="AP64" s="173">
        <f t="shared" si="31"/>
        <v>0</v>
      </c>
      <c r="AQ64" s="173">
        <f t="shared" si="31"/>
        <v>0</v>
      </c>
      <c r="AR64" s="173">
        <f t="shared" si="31"/>
        <v>0</v>
      </c>
      <c r="AS64" s="173">
        <f t="shared" si="31"/>
        <v>0</v>
      </c>
      <c r="AT64" s="173">
        <f t="shared" si="31"/>
        <v>0</v>
      </c>
      <c r="AU64" s="173">
        <f t="shared" si="31"/>
        <v>0</v>
      </c>
      <c r="AV64" s="173">
        <f t="shared" si="31"/>
        <v>0</v>
      </c>
      <c r="AW64" s="173">
        <f t="shared" si="31"/>
        <v>0</v>
      </c>
      <c r="AX64" s="173">
        <f t="shared" si="31"/>
        <v>0</v>
      </c>
      <c r="AY64" s="173">
        <f t="shared" si="31"/>
        <v>0</v>
      </c>
      <c r="AZ64" s="173">
        <f t="shared" si="31"/>
        <v>0</v>
      </c>
      <c r="BA64" s="173">
        <f t="shared" si="31"/>
        <v>0</v>
      </c>
      <c r="BB64" s="173">
        <f t="shared" si="31"/>
        <v>0</v>
      </c>
      <c r="BC64" s="173">
        <f t="shared" si="31"/>
        <v>0</v>
      </c>
      <c r="BD64" s="173">
        <f t="shared" si="31"/>
        <v>0</v>
      </c>
      <c r="BE64" s="173">
        <f t="shared" si="31"/>
        <v>0</v>
      </c>
      <c r="BF64" s="173">
        <f t="shared" si="31"/>
        <v>0</v>
      </c>
      <c r="BG64" s="173">
        <f t="shared" si="31"/>
        <v>0</v>
      </c>
      <c r="BH64" s="173">
        <f t="shared" si="31"/>
        <v>0</v>
      </c>
      <c r="BI64" s="173">
        <f t="shared" si="31"/>
        <v>0</v>
      </c>
      <c r="BJ64" s="173">
        <f t="shared" si="31"/>
        <v>0</v>
      </c>
      <c r="BK64" s="173">
        <f t="shared" si="31"/>
        <v>0</v>
      </c>
      <c r="BL64" s="173">
        <f t="shared" si="31"/>
        <v>0</v>
      </c>
      <c r="BM64" s="173">
        <f t="shared" si="31"/>
        <v>0</v>
      </c>
      <c r="BN64" s="173">
        <f t="shared" si="31"/>
        <v>0</v>
      </c>
      <c r="BO64" s="173">
        <f t="shared" si="31"/>
        <v>0</v>
      </c>
      <c r="BP64" s="173">
        <f t="shared" si="31"/>
        <v>0</v>
      </c>
      <c r="BQ64" s="173">
        <f t="shared" si="31"/>
        <v>0</v>
      </c>
      <c r="BR64" s="173">
        <f t="shared" si="31"/>
        <v>0</v>
      </c>
      <c r="BS64" s="173">
        <f t="shared" si="31"/>
        <v>0</v>
      </c>
      <c r="BT64" s="173">
        <f t="shared" si="31"/>
        <v>0</v>
      </c>
      <c r="BU64" s="173">
        <f t="shared" ref="BU64:DC64" si="32">SUM(BU65:BU75)</f>
        <v>0</v>
      </c>
      <c r="BV64" s="173">
        <f t="shared" si="32"/>
        <v>0</v>
      </c>
      <c r="BW64" s="173">
        <f t="shared" si="32"/>
        <v>0</v>
      </c>
      <c r="BX64" s="173">
        <f t="shared" si="32"/>
        <v>0</v>
      </c>
      <c r="BY64" s="173">
        <f t="shared" si="32"/>
        <v>0</v>
      </c>
      <c r="BZ64" s="173">
        <f t="shared" si="32"/>
        <v>0</v>
      </c>
      <c r="CA64" s="173">
        <f t="shared" si="32"/>
        <v>0</v>
      </c>
      <c r="CB64" s="173">
        <f t="shared" si="32"/>
        <v>0</v>
      </c>
      <c r="CC64" s="173">
        <f t="shared" si="32"/>
        <v>0</v>
      </c>
      <c r="CD64" s="173">
        <f t="shared" si="32"/>
        <v>0</v>
      </c>
      <c r="CE64" s="173">
        <f t="shared" si="32"/>
        <v>0</v>
      </c>
      <c r="CF64" s="173">
        <f t="shared" si="32"/>
        <v>0</v>
      </c>
      <c r="CG64" s="173">
        <f t="shared" si="32"/>
        <v>0</v>
      </c>
      <c r="CH64" s="173">
        <f t="shared" si="32"/>
        <v>0</v>
      </c>
      <c r="CI64" s="173">
        <f t="shared" si="32"/>
        <v>0</v>
      </c>
      <c r="CJ64" s="173">
        <f t="shared" si="32"/>
        <v>0</v>
      </c>
      <c r="CK64" s="173">
        <f t="shared" si="32"/>
        <v>0</v>
      </c>
      <c r="CL64" s="173">
        <f t="shared" si="32"/>
        <v>0</v>
      </c>
      <c r="CM64" s="173">
        <f t="shared" si="32"/>
        <v>0</v>
      </c>
      <c r="CN64" s="173">
        <f t="shared" si="32"/>
        <v>0</v>
      </c>
      <c r="CO64" s="173">
        <f t="shared" si="32"/>
        <v>0</v>
      </c>
      <c r="CP64" s="173">
        <f t="shared" si="32"/>
        <v>0</v>
      </c>
      <c r="CQ64" s="173">
        <f t="shared" si="32"/>
        <v>0</v>
      </c>
      <c r="CR64" s="173">
        <f t="shared" si="32"/>
        <v>0</v>
      </c>
      <c r="CS64" s="173">
        <f t="shared" si="32"/>
        <v>0</v>
      </c>
      <c r="CT64" s="173">
        <f t="shared" si="32"/>
        <v>0</v>
      </c>
      <c r="CU64" s="173">
        <f t="shared" si="32"/>
        <v>0</v>
      </c>
      <c r="CV64" s="173">
        <f t="shared" si="32"/>
        <v>0</v>
      </c>
      <c r="CW64" s="173">
        <f t="shared" si="32"/>
        <v>0</v>
      </c>
      <c r="CX64" s="173">
        <f t="shared" si="32"/>
        <v>0</v>
      </c>
      <c r="CY64" s="173">
        <f t="shared" si="32"/>
        <v>0</v>
      </c>
      <c r="CZ64" s="173">
        <f t="shared" si="32"/>
        <v>0</v>
      </c>
      <c r="DA64" s="173">
        <f t="shared" si="32"/>
        <v>0</v>
      </c>
      <c r="DB64" s="173">
        <f t="shared" si="32"/>
        <v>0</v>
      </c>
      <c r="DC64" s="173">
        <f t="shared" si="32"/>
        <v>0</v>
      </c>
      <c r="DE64" s="24"/>
      <c r="DF64" s="24">
        <f t="shared" si="15"/>
        <v>0</v>
      </c>
    </row>
    <row r="65" spans="1:113" ht="14.4">
      <c r="A65" s="68">
        <v>45</v>
      </c>
      <c r="B65" s="160" t="s">
        <v>345</v>
      </c>
      <c r="C65" s="542" t="s">
        <v>159</v>
      </c>
      <c r="D65" s="181"/>
      <c r="E65" s="176">
        <v>0.21</v>
      </c>
      <c r="F65" s="171">
        <f>H65+NPV(FD,I65:INDEX(I65:DC65,PAL))</f>
        <v>0</v>
      </c>
      <c r="G65" s="171">
        <f>SUMIF($H$5:$DC$5,"&lt;="&amp;PAL,$H65:$DC65)</f>
        <v>0</v>
      </c>
      <c r="H65" s="300">
        <v>0</v>
      </c>
      <c r="I65" s="300">
        <v>0</v>
      </c>
      <c r="J65" s="300">
        <v>0</v>
      </c>
      <c r="K65" s="300">
        <v>0</v>
      </c>
      <c r="L65" s="300">
        <v>0</v>
      </c>
      <c r="M65" s="300">
        <v>0</v>
      </c>
      <c r="N65" s="300">
        <v>0</v>
      </c>
      <c r="O65" s="300">
        <v>0</v>
      </c>
      <c r="P65" s="300">
        <v>0</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0</v>
      </c>
      <c r="BC65" s="177">
        <v>0</v>
      </c>
      <c r="BD65" s="177">
        <v>0</v>
      </c>
      <c r="BE65" s="177">
        <v>0</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0</v>
      </c>
      <c r="DC65" s="177">
        <v>0</v>
      </c>
      <c r="DE65" s="24">
        <f>COUNTBLANK(H65:DC65)</f>
        <v>0</v>
      </c>
      <c r="DF65" s="24">
        <f t="shared" si="15"/>
        <v>0</v>
      </c>
      <c r="DG65">
        <f t="shared" ref="DG65:DG76" si="33">IF(ISNUMBER(E65),E65*100,0)</f>
        <v>21</v>
      </c>
      <c r="DH65">
        <v>0</v>
      </c>
    </row>
    <row r="66" spans="1:113" ht="14.4">
      <c r="A66" s="68">
        <v>46</v>
      </c>
      <c r="B66" s="160" t="s">
        <v>346</v>
      </c>
      <c r="C66" s="542" t="s">
        <v>159</v>
      </c>
      <c r="D66" s="181"/>
      <c r="E66" s="176">
        <v>0.21</v>
      </c>
      <c r="F66" s="171">
        <f>H66+NPV(FD,I66:INDEX(I66:DC66,PAL))</f>
        <v>0</v>
      </c>
      <c r="G66" s="171">
        <f>SUMIF($H$5:$DC$5,"&lt;="&amp;PAL,$H66:$DC66)</f>
        <v>0</v>
      </c>
      <c r="H66" s="300">
        <v>0</v>
      </c>
      <c r="I66" s="300">
        <v>0</v>
      </c>
      <c r="J66" s="300">
        <v>0</v>
      </c>
      <c r="K66" s="300">
        <v>0</v>
      </c>
      <c r="L66" s="300">
        <v>0</v>
      </c>
      <c r="M66" s="300">
        <v>0</v>
      </c>
      <c r="N66" s="300">
        <v>0</v>
      </c>
      <c r="O66" s="300">
        <v>0</v>
      </c>
      <c r="P66" s="300">
        <v>0</v>
      </c>
      <c r="Q66" s="177">
        <v>0</v>
      </c>
      <c r="R66" s="177">
        <v>0</v>
      </c>
      <c r="S66" s="177">
        <v>0</v>
      </c>
      <c r="T66" s="177">
        <v>0</v>
      </c>
      <c r="U66" s="177">
        <v>0</v>
      </c>
      <c r="V66" s="177">
        <v>0</v>
      </c>
      <c r="W66" s="177">
        <v>0</v>
      </c>
      <c r="X66" s="177">
        <v>0</v>
      </c>
      <c r="Y66" s="177">
        <v>0</v>
      </c>
      <c r="Z66" s="177">
        <v>0</v>
      </c>
      <c r="AA66" s="177">
        <v>0</v>
      </c>
      <c r="AB66" s="177">
        <v>0</v>
      </c>
      <c r="AC66" s="177">
        <v>0</v>
      </c>
      <c r="AD66" s="177">
        <v>0</v>
      </c>
      <c r="AE66" s="177">
        <v>0</v>
      </c>
      <c r="AF66" s="177">
        <v>0</v>
      </c>
      <c r="AG66" s="177">
        <v>0</v>
      </c>
      <c r="AH66" s="177">
        <v>0</v>
      </c>
      <c r="AI66" s="177">
        <v>0</v>
      </c>
      <c r="AJ66" s="177">
        <v>0</v>
      </c>
      <c r="AK66" s="177">
        <v>0</v>
      </c>
      <c r="AL66" s="177">
        <v>0</v>
      </c>
      <c r="AM66" s="177">
        <v>0</v>
      </c>
      <c r="AN66" s="177">
        <v>0</v>
      </c>
      <c r="AO66" s="177">
        <v>0</v>
      </c>
      <c r="AP66" s="177">
        <v>0</v>
      </c>
      <c r="AQ66" s="177">
        <v>0</v>
      </c>
      <c r="AR66" s="177">
        <v>0</v>
      </c>
      <c r="AS66" s="177">
        <v>0</v>
      </c>
      <c r="AT66" s="177">
        <v>0</v>
      </c>
      <c r="AU66" s="177">
        <v>0</v>
      </c>
      <c r="AV66" s="177">
        <v>0</v>
      </c>
      <c r="AW66" s="177">
        <v>0</v>
      </c>
      <c r="AX66" s="177">
        <v>0</v>
      </c>
      <c r="AY66" s="177">
        <v>0</v>
      </c>
      <c r="AZ66" s="177">
        <v>0</v>
      </c>
      <c r="BA66" s="177">
        <v>0</v>
      </c>
      <c r="BB66" s="177">
        <v>0</v>
      </c>
      <c r="BC66" s="177">
        <v>0</v>
      </c>
      <c r="BD66" s="177">
        <v>0</v>
      </c>
      <c r="BE66" s="177">
        <v>0</v>
      </c>
      <c r="BF66" s="177">
        <v>0</v>
      </c>
      <c r="BG66" s="177">
        <v>0</v>
      </c>
      <c r="BH66" s="177">
        <v>0</v>
      </c>
      <c r="BI66" s="177">
        <v>0</v>
      </c>
      <c r="BJ66" s="177">
        <v>0</v>
      </c>
      <c r="BK66" s="177">
        <v>0</v>
      </c>
      <c r="BL66" s="177">
        <v>0</v>
      </c>
      <c r="BM66" s="177">
        <v>0</v>
      </c>
      <c r="BN66" s="177">
        <v>0</v>
      </c>
      <c r="BO66" s="177">
        <v>0</v>
      </c>
      <c r="BP66" s="177">
        <v>0</v>
      </c>
      <c r="BQ66" s="177">
        <v>0</v>
      </c>
      <c r="BR66" s="177">
        <v>0</v>
      </c>
      <c r="BS66" s="177">
        <v>0</v>
      </c>
      <c r="BT66" s="177">
        <v>0</v>
      </c>
      <c r="BU66" s="177">
        <v>0</v>
      </c>
      <c r="BV66" s="177">
        <v>0</v>
      </c>
      <c r="BW66" s="177">
        <v>0</v>
      </c>
      <c r="BX66" s="177">
        <v>0</v>
      </c>
      <c r="BY66" s="177">
        <v>0</v>
      </c>
      <c r="BZ66" s="177">
        <v>0</v>
      </c>
      <c r="CA66" s="177">
        <v>0</v>
      </c>
      <c r="CB66" s="177">
        <v>0</v>
      </c>
      <c r="CC66" s="177">
        <v>0</v>
      </c>
      <c r="CD66" s="177">
        <v>0</v>
      </c>
      <c r="CE66" s="177">
        <v>0</v>
      </c>
      <c r="CF66" s="177">
        <v>0</v>
      </c>
      <c r="CG66" s="177">
        <v>0</v>
      </c>
      <c r="CH66" s="177">
        <v>0</v>
      </c>
      <c r="CI66" s="177">
        <v>0</v>
      </c>
      <c r="CJ66" s="177">
        <v>0</v>
      </c>
      <c r="CK66" s="177">
        <v>0</v>
      </c>
      <c r="CL66" s="177">
        <v>0</v>
      </c>
      <c r="CM66" s="177">
        <v>0</v>
      </c>
      <c r="CN66" s="177">
        <v>0</v>
      </c>
      <c r="CO66" s="177">
        <v>0</v>
      </c>
      <c r="CP66" s="177">
        <v>0</v>
      </c>
      <c r="CQ66" s="177">
        <v>0</v>
      </c>
      <c r="CR66" s="177">
        <v>0</v>
      </c>
      <c r="CS66" s="177">
        <v>0</v>
      </c>
      <c r="CT66" s="177">
        <v>0</v>
      </c>
      <c r="CU66" s="177">
        <v>0</v>
      </c>
      <c r="CV66" s="177">
        <v>0</v>
      </c>
      <c r="CW66" s="177">
        <v>0</v>
      </c>
      <c r="CX66" s="177">
        <v>0</v>
      </c>
      <c r="CY66" s="177">
        <v>0</v>
      </c>
      <c r="CZ66" s="177">
        <v>0</v>
      </c>
      <c r="DA66" s="177">
        <v>0</v>
      </c>
      <c r="DB66" s="177">
        <v>0</v>
      </c>
      <c r="DC66" s="177">
        <v>0</v>
      </c>
      <c r="DE66" s="24">
        <f t="shared" ref="DE66:DE76" si="34">COUNTBLANK(H66:DC66)</f>
        <v>0</v>
      </c>
      <c r="DF66" s="24">
        <f t="shared" si="15"/>
        <v>0</v>
      </c>
      <c r="DG66">
        <f t="shared" si="33"/>
        <v>21</v>
      </c>
      <c r="DH66">
        <v>0</v>
      </c>
    </row>
    <row r="67" spans="1:113" ht="14.4">
      <c r="A67" s="68">
        <v>47</v>
      </c>
      <c r="B67" s="160" t="s">
        <v>347</v>
      </c>
      <c r="C67" s="542" t="s">
        <v>159</v>
      </c>
      <c r="D67" s="181"/>
      <c r="E67" s="176">
        <v>0.21</v>
      </c>
      <c r="F67" s="171">
        <f>H67+NPV(FD,I67:INDEX(I67:DC67,PAL))</f>
        <v>0</v>
      </c>
      <c r="G67" s="171">
        <f>SUMIF($H$5:$DC$5,"&lt;="&amp;PAL,$H67:$DC67)</f>
        <v>0</v>
      </c>
      <c r="H67" s="300">
        <v>0</v>
      </c>
      <c r="I67" s="300">
        <v>0</v>
      </c>
      <c r="J67" s="300">
        <v>0</v>
      </c>
      <c r="K67" s="300">
        <v>0</v>
      </c>
      <c r="L67" s="300">
        <v>0</v>
      </c>
      <c r="M67" s="300">
        <v>0</v>
      </c>
      <c r="N67" s="300">
        <v>0</v>
      </c>
      <c r="O67" s="300">
        <v>0</v>
      </c>
      <c r="P67" s="300">
        <v>0</v>
      </c>
      <c r="Q67" s="177">
        <v>0</v>
      </c>
      <c r="R67" s="177">
        <v>0</v>
      </c>
      <c r="S67" s="177">
        <v>0</v>
      </c>
      <c r="T67" s="177">
        <v>0</v>
      </c>
      <c r="U67" s="177">
        <v>0</v>
      </c>
      <c r="V67" s="177">
        <v>0</v>
      </c>
      <c r="W67" s="177">
        <v>0</v>
      </c>
      <c r="X67" s="177">
        <v>0</v>
      </c>
      <c r="Y67" s="177">
        <v>0</v>
      </c>
      <c r="Z67" s="177">
        <v>0</v>
      </c>
      <c r="AA67" s="177">
        <v>0</v>
      </c>
      <c r="AB67" s="177">
        <v>0</v>
      </c>
      <c r="AC67" s="177">
        <v>0</v>
      </c>
      <c r="AD67" s="177">
        <v>0</v>
      </c>
      <c r="AE67" s="177">
        <v>0</v>
      </c>
      <c r="AF67" s="177">
        <v>0</v>
      </c>
      <c r="AG67" s="177">
        <v>0</v>
      </c>
      <c r="AH67" s="177">
        <v>0</v>
      </c>
      <c r="AI67" s="177">
        <v>0</v>
      </c>
      <c r="AJ67" s="177">
        <v>0</v>
      </c>
      <c r="AK67" s="177">
        <v>0</v>
      </c>
      <c r="AL67" s="177">
        <v>0</v>
      </c>
      <c r="AM67" s="177">
        <v>0</v>
      </c>
      <c r="AN67" s="177">
        <v>0</v>
      </c>
      <c r="AO67" s="177">
        <v>0</v>
      </c>
      <c r="AP67" s="177">
        <v>0</v>
      </c>
      <c r="AQ67" s="177">
        <v>0</v>
      </c>
      <c r="AR67" s="177">
        <v>0</v>
      </c>
      <c r="AS67" s="177">
        <v>0</v>
      </c>
      <c r="AT67" s="177">
        <v>0</v>
      </c>
      <c r="AU67" s="177">
        <v>0</v>
      </c>
      <c r="AV67" s="177">
        <v>0</v>
      </c>
      <c r="AW67" s="177">
        <v>0</v>
      </c>
      <c r="AX67" s="177">
        <v>0</v>
      </c>
      <c r="AY67" s="177">
        <v>0</v>
      </c>
      <c r="AZ67" s="177">
        <v>0</v>
      </c>
      <c r="BA67" s="177">
        <v>0</v>
      </c>
      <c r="BB67" s="177">
        <v>0</v>
      </c>
      <c r="BC67" s="177">
        <v>0</v>
      </c>
      <c r="BD67" s="177">
        <v>0</v>
      </c>
      <c r="BE67" s="177">
        <v>0</v>
      </c>
      <c r="BF67" s="177">
        <v>0</v>
      </c>
      <c r="BG67" s="177">
        <v>0</v>
      </c>
      <c r="BH67" s="177">
        <v>0</v>
      </c>
      <c r="BI67" s="177">
        <v>0</v>
      </c>
      <c r="BJ67" s="177">
        <v>0</v>
      </c>
      <c r="BK67" s="177">
        <v>0</v>
      </c>
      <c r="BL67" s="177">
        <v>0</v>
      </c>
      <c r="BM67" s="177">
        <v>0</v>
      </c>
      <c r="BN67" s="177">
        <v>0</v>
      </c>
      <c r="BO67" s="177">
        <v>0</v>
      </c>
      <c r="BP67" s="177">
        <v>0</v>
      </c>
      <c r="BQ67" s="177">
        <v>0</v>
      </c>
      <c r="BR67" s="177">
        <v>0</v>
      </c>
      <c r="BS67" s="177">
        <v>0</v>
      </c>
      <c r="BT67" s="177">
        <v>0</v>
      </c>
      <c r="BU67" s="177">
        <v>0</v>
      </c>
      <c r="BV67" s="177">
        <v>0</v>
      </c>
      <c r="BW67" s="177">
        <v>0</v>
      </c>
      <c r="BX67" s="177">
        <v>0</v>
      </c>
      <c r="BY67" s="177">
        <v>0</v>
      </c>
      <c r="BZ67" s="177">
        <v>0</v>
      </c>
      <c r="CA67" s="177">
        <v>0</v>
      </c>
      <c r="CB67" s="177">
        <v>0</v>
      </c>
      <c r="CC67" s="177">
        <v>0</v>
      </c>
      <c r="CD67" s="177">
        <v>0</v>
      </c>
      <c r="CE67" s="177">
        <v>0</v>
      </c>
      <c r="CF67" s="177">
        <v>0</v>
      </c>
      <c r="CG67" s="177">
        <v>0</v>
      </c>
      <c r="CH67" s="177">
        <v>0</v>
      </c>
      <c r="CI67" s="177">
        <v>0</v>
      </c>
      <c r="CJ67" s="177">
        <v>0</v>
      </c>
      <c r="CK67" s="177">
        <v>0</v>
      </c>
      <c r="CL67" s="177">
        <v>0</v>
      </c>
      <c r="CM67" s="177">
        <v>0</v>
      </c>
      <c r="CN67" s="177">
        <v>0</v>
      </c>
      <c r="CO67" s="177">
        <v>0</v>
      </c>
      <c r="CP67" s="177">
        <v>0</v>
      </c>
      <c r="CQ67" s="177">
        <v>0</v>
      </c>
      <c r="CR67" s="177">
        <v>0</v>
      </c>
      <c r="CS67" s="177">
        <v>0</v>
      </c>
      <c r="CT67" s="177">
        <v>0</v>
      </c>
      <c r="CU67" s="177">
        <v>0</v>
      </c>
      <c r="CV67" s="177">
        <v>0</v>
      </c>
      <c r="CW67" s="177">
        <v>0</v>
      </c>
      <c r="CX67" s="177">
        <v>0</v>
      </c>
      <c r="CY67" s="177">
        <v>0</v>
      </c>
      <c r="CZ67" s="177">
        <v>0</v>
      </c>
      <c r="DA67" s="177">
        <v>0</v>
      </c>
      <c r="DB67" s="177">
        <v>0</v>
      </c>
      <c r="DC67" s="177">
        <v>0</v>
      </c>
      <c r="DE67" s="24">
        <f t="shared" si="34"/>
        <v>0</v>
      </c>
      <c r="DF67" s="24">
        <f t="shared" si="15"/>
        <v>0</v>
      </c>
      <c r="DG67">
        <f t="shared" si="33"/>
        <v>21</v>
      </c>
      <c r="DH67">
        <v>0</v>
      </c>
    </row>
    <row r="68" spans="1:113" ht="14.4">
      <c r="A68" s="68">
        <v>48</v>
      </c>
      <c r="B68" s="160" t="s">
        <v>348</v>
      </c>
      <c r="C68" s="542" t="s">
        <v>159</v>
      </c>
      <c r="D68" s="181"/>
      <c r="E68" s="176">
        <v>0.21</v>
      </c>
      <c r="F68" s="171">
        <f>H68+NPV(FD,I68:INDEX(I68:DC68,PAL))</f>
        <v>0</v>
      </c>
      <c r="G68" s="171">
        <f>SUMIF($H$5:$DC$5,"&lt;="&amp;PAL,$H68:$DC68)</f>
        <v>0</v>
      </c>
      <c r="H68" s="300">
        <v>0</v>
      </c>
      <c r="I68" s="300">
        <v>0</v>
      </c>
      <c r="J68" s="300">
        <v>0</v>
      </c>
      <c r="K68" s="300">
        <v>0</v>
      </c>
      <c r="L68" s="300">
        <v>0</v>
      </c>
      <c r="M68" s="300">
        <v>0</v>
      </c>
      <c r="N68" s="300">
        <v>0</v>
      </c>
      <c r="O68" s="300">
        <v>0</v>
      </c>
      <c r="P68" s="300">
        <v>0</v>
      </c>
      <c r="Q68" s="177">
        <v>0</v>
      </c>
      <c r="R68" s="177">
        <v>0</v>
      </c>
      <c r="S68" s="177">
        <v>0</v>
      </c>
      <c r="T68" s="177">
        <v>0</v>
      </c>
      <c r="U68" s="177">
        <v>0</v>
      </c>
      <c r="V68" s="177">
        <v>0</v>
      </c>
      <c r="W68" s="177">
        <v>0</v>
      </c>
      <c r="X68" s="177">
        <v>0</v>
      </c>
      <c r="Y68" s="177">
        <v>0</v>
      </c>
      <c r="Z68" s="177">
        <v>0</v>
      </c>
      <c r="AA68" s="177">
        <v>0</v>
      </c>
      <c r="AB68" s="177">
        <v>0</v>
      </c>
      <c r="AC68" s="177">
        <v>0</v>
      </c>
      <c r="AD68" s="177">
        <v>0</v>
      </c>
      <c r="AE68" s="177">
        <v>0</v>
      </c>
      <c r="AF68" s="177">
        <v>0</v>
      </c>
      <c r="AG68" s="177">
        <v>0</v>
      </c>
      <c r="AH68" s="177">
        <v>0</v>
      </c>
      <c r="AI68" s="177">
        <v>0</v>
      </c>
      <c r="AJ68" s="177">
        <v>0</v>
      </c>
      <c r="AK68" s="177">
        <v>0</v>
      </c>
      <c r="AL68" s="177">
        <v>0</v>
      </c>
      <c r="AM68" s="177">
        <v>0</v>
      </c>
      <c r="AN68" s="177">
        <v>0</v>
      </c>
      <c r="AO68" s="177">
        <v>0</v>
      </c>
      <c r="AP68" s="177">
        <v>0</v>
      </c>
      <c r="AQ68" s="177">
        <v>0</v>
      </c>
      <c r="AR68" s="177">
        <v>0</v>
      </c>
      <c r="AS68" s="177">
        <v>0</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7">
        <v>0</v>
      </c>
      <c r="BI68" s="177">
        <v>0</v>
      </c>
      <c r="BJ68" s="177">
        <v>0</v>
      </c>
      <c r="BK68" s="177">
        <v>0</v>
      </c>
      <c r="BL68" s="177">
        <v>0</v>
      </c>
      <c r="BM68" s="177">
        <v>0</v>
      </c>
      <c r="BN68" s="177">
        <v>0</v>
      </c>
      <c r="BO68" s="177">
        <v>0</v>
      </c>
      <c r="BP68" s="177">
        <v>0</v>
      </c>
      <c r="BQ68" s="177">
        <v>0</v>
      </c>
      <c r="BR68" s="177">
        <v>0</v>
      </c>
      <c r="BS68" s="177">
        <v>0</v>
      </c>
      <c r="BT68" s="177">
        <v>0</v>
      </c>
      <c r="BU68" s="177">
        <v>0</v>
      </c>
      <c r="BV68" s="177">
        <v>0</v>
      </c>
      <c r="BW68" s="177">
        <v>0</v>
      </c>
      <c r="BX68" s="177">
        <v>0</v>
      </c>
      <c r="BY68" s="177">
        <v>0</v>
      </c>
      <c r="BZ68" s="177">
        <v>0</v>
      </c>
      <c r="CA68" s="177">
        <v>0</v>
      </c>
      <c r="CB68" s="177">
        <v>0</v>
      </c>
      <c r="CC68" s="177">
        <v>0</v>
      </c>
      <c r="CD68" s="177">
        <v>0</v>
      </c>
      <c r="CE68" s="177">
        <v>0</v>
      </c>
      <c r="CF68" s="177">
        <v>0</v>
      </c>
      <c r="CG68" s="177">
        <v>0</v>
      </c>
      <c r="CH68" s="177">
        <v>0</v>
      </c>
      <c r="CI68" s="177">
        <v>0</v>
      </c>
      <c r="CJ68" s="177">
        <v>0</v>
      </c>
      <c r="CK68" s="177">
        <v>0</v>
      </c>
      <c r="CL68" s="177">
        <v>0</v>
      </c>
      <c r="CM68" s="177">
        <v>0</v>
      </c>
      <c r="CN68" s="177">
        <v>0</v>
      </c>
      <c r="CO68" s="177">
        <v>0</v>
      </c>
      <c r="CP68" s="177">
        <v>0</v>
      </c>
      <c r="CQ68" s="177">
        <v>0</v>
      </c>
      <c r="CR68" s="177">
        <v>0</v>
      </c>
      <c r="CS68" s="177">
        <v>0</v>
      </c>
      <c r="CT68" s="177">
        <v>0</v>
      </c>
      <c r="CU68" s="177">
        <v>0</v>
      </c>
      <c r="CV68" s="177">
        <v>0</v>
      </c>
      <c r="CW68" s="177">
        <v>0</v>
      </c>
      <c r="CX68" s="177">
        <v>0</v>
      </c>
      <c r="CY68" s="177">
        <v>0</v>
      </c>
      <c r="CZ68" s="177">
        <v>0</v>
      </c>
      <c r="DA68" s="177">
        <v>0</v>
      </c>
      <c r="DB68" s="177">
        <v>0</v>
      </c>
      <c r="DC68" s="177">
        <v>0</v>
      </c>
      <c r="DE68" s="24">
        <f t="shared" si="34"/>
        <v>0</v>
      </c>
      <c r="DF68" s="24">
        <f t="shared" si="15"/>
        <v>0</v>
      </c>
      <c r="DG68">
        <f t="shared" si="33"/>
        <v>21</v>
      </c>
      <c r="DH68">
        <v>0</v>
      </c>
    </row>
    <row r="69" spans="1:113" ht="14.4">
      <c r="A69" s="68">
        <v>49</v>
      </c>
      <c r="B69" s="160" t="s">
        <v>349</v>
      </c>
      <c r="C69" s="542" t="s">
        <v>159</v>
      </c>
      <c r="D69" s="181"/>
      <c r="E69" s="176">
        <v>0.21</v>
      </c>
      <c r="F69" s="171">
        <f>H69+NPV(FD,I69:INDEX(I69:DC69,PAL))</f>
        <v>0</v>
      </c>
      <c r="G69" s="171">
        <f>SUMIF($H$5:$DC$5,"&lt;="&amp;PAL,$H69:$DC69)</f>
        <v>0</v>
      </c>
      <c r="H69" s="300">
        <v>0</v>
      </c>
      <c r="I69" s="300">
        <v>0</v>
      </c>
      <c r="J69" s="300">
        <v>0</v>
      </c>
      <c r="K69" s="300">
        <v>0</v>
      </c>
      <c r="L69" s="300">
        <v>0</v>
      </c>
      <c r="M69" s="300">
        <v>0</v>
      </c>
      <c r="N69" s="300">
        <v>0</v>
      </c>
      <c r="O69" s="300">
        <v>0</v>
      </c>
      <c r="P69" s="300">
        <v>0</v>
      </c>
      <c r="Q69" s="177">
        <v>0</v>
      </c>
      <c r="R69" s="177">
        <v>0</v>
      </c>
      <c r="S69" s="177">
        <v>0</v>
      </c>
      <c r="T69" s="177">
        <v>0</v>
      </c>
      <c r="U69" s="177">
        <v>0</v>
      </c>
      <c r="V69" s="177">
        <v>0</v>
      </c>
      <c r="W69" s="177">
        <v>0</v>
      </c>
      <c r="X69" s="177">
        <v>0</v>
      </c>
      <c r="Y69" s="177">
        <v>0</v>
      </c>
      <c r="Z69" s="177">
        <v>0</v>
      </c>
      <c r="AA69" s="177">
        <v>0</v>
      </c>
      <c r="AB69" s="177">
        <v>0</v>
      </c>
      <c r="AC69" s="177">
        <v>0</v>
      </c>
      <c r="AD69" s="177">
        <v>0</v>
      </c>
      <c r="AE69" s="177">
        <v>0</v>
      </c>
      <c r="AF69" s="177">
        <v>0</v>
      </c>
      <c r="AG69" s="177">
        <v>0</v>
      </c>
      <c r="AH69" s="177">
        <v>0</v>
      </c>
      <c r="AI69" s="177">
        <v>0</v>
      </c>
      <c r="AJ69" s="177">
        <v>0</v>
      </c>
      <c r="AK69" s="177">
        <v>0</v>
      </c>
      <c r="AL69" s="177">
        <v>0</v>
      </c>
      <c r="AM69" s="177">
        <v>0</v>
      </c>
      <c r="AN69" s="177">
        <v>0</v>
      </c>
      <c r="AO69" s="177">
        <v>0</v>
      </c>
      <c r="AP69" s="177">
        <v>0</v>
      </c>
      <c r="AQ69" s="177">
        <v>0</v>
      </c>
      <c r="AR69" s="177">
        <v>0</v>
      </c>
      <c r="AS69" s="177">
        <v>0</v>
      </c>
      <c r="AT69" s="177">
        <v>0</v>
      </c>
      <c r="AU69" s="177">
        <v>0</v>
      </c>
      <c r="AV69" s="177">
        <v>0</v>
      </c>
      <c r="AW69" s="177">
        <v>0</v>
      </c>
      <c r="AX69" s="177">
        <v>0</v>
      </c>
      <c r="AY69" s="177">
        <v>0</v>
      </c>
      <c r="AZ69" s="177">
        <v>0</v>
      </c>
      <c r="BA69" s="177">
        <v>0</v>
      </c>
      <c r="BB69" s="177">
        <v>0</v>
      </c>
      <c r="BC69" s="177">
        <v>0</v>
      </c>
      <c r="BD69" s="177">
        <v>0</v>
      </c>
      <c r="BE69" s="177">
        <v>0</v>
      </c>
      <c r="BF69" s="177">
        <v>0</v>
      </c>
      <c r="BG69" s="177">
        <v>0</v>
      </c>
      <c r="BH69" s="177">
        <v>0</v>
      </c>
      <c r="BI69" s="177">
        <v>0</v>
      </c>
      <c r="BJ69" s="177">
        <v>0</v>
      </c>
      <c r="BK69" s="177">
        <v>0</v>
      </c>
      <c r="BL69" s="177">
        <v>0</v>
      </c>
      <c r="BM69" s="177">
        <v>0</v>
      </c>
      <c r="BN69" s="177">
        <v>0</v>
      </c>
      <c r="BO69" s="177">
        <v>0</v>
      </c>
      <c r="BP69" s="177">
        <v>0</v>
      </c>
      <c r="BQ69" s="177">
        <v>0</v>
      </c>
      <c r="BR69" s="177">
        <v>0</v>
      </c>
      <c r="BS69" s="177">
        <v>0</v>
      </c>
      <c r="BT69" s="177">
        <v>0</v>
      </c>
      <c r="BU69" s="177">
        <v>0</v>
      </c>
      <c r="BV69" s="177">
        <v>0</v>
      </c>
      <c r="BW69" s="177">
        <v>0</v>
      </c>
      <c r="BX69" s="177">
        <v>0</v>
      </c>
      <c r="BY69" s="177">
        <v>0</v>
      </c>
      <c r="BZ69" s="177">
        <v>0</v>
      </c>
      <c r="CA69" s="177">
        <v>0</v>
      </c>
      <c r="CB69" s="177">
        <v>0</v>
      </c>
      <c r="CC69" s="177">
        <v>0</v>
      </c>
      <c r="CD69" s="177">
        <v>0</v>
      </c>
      <c r="CE69" s="177">
        <v>0</v>
      </c>
      <c r="CF69" s="177">
        <v>0</v>
      </c>
      <c r="CG69" s="177">
        <v>0</v>
      </c>
      <c r="CH69" s="177">
        <v>0</v>
      </c>
      <c r="CI69" s="177">
        <v>0</v>
      </c>
      <c r="CJ69" s="177">
        <v>0</v>
      </c>
      <c r="CK69" s="177">
        <v>0</v>
      </c>
      <c r="CL69" s="177">
        <v>0</v>
      </c>
      <c r="CM69" s="177">
        <v>0</v>
      </c>
      <c r="CN69" s="177">
        <v>0</v>
      </c>
      <c r="CO69" s="177">
        <v>0</v>
      </c>
      <c r="CP69" s="177">
        <v>0</v>
      </c>
      <c r="CQ69" s="177">
        <v>0</v>
      </c>
      <c r="CR69" s="177">
        <v>0</v>
      </c>
      <c r="CS69" s="177">
        <v>0</v>
      </c>
      <c r="CT69" s="177">
        <v>0</v>
      </c>
      <c r="CU69" s="177">
        <v>0</v>
      </c>
      <c r="CV69" s="177">
        <v>0</v>
      </c>
      <c r="CW69" s="177">
        <v>0</v>
      </c>
      <c r="CX69" s="177">
        <v>0</v>
      </c>
      <c r="CY69" s="177">
        <v>0</v>
      </c>
      <c r="CZ69" s="177">
        <v>0</v>
      </c>
      <c r="DA69" s="177">
        <v>0</v>
      </c>
      <c r="DB69" s="177">
        <v>0</v>
      </c>
      <c r="DC69" s="177">
        <v>0</v>
      </c>
      <c r="DE69" s="24">
        <f t="shared" si="34"/>
        <v>0</v>
      </c>
      <c r="DF69" s="24">
        <f t="shared" si="15"/>
        <v>0</v>
      </c>
      <c r="DG69">
        <f t="shared" si="33"/>
        <v>21</v>
      </c>
      <c r="DH69">
        <v>0</v>
      </c>
    </row>
    <row r="70" spans="1:113" ht="14.4">
      <c r="A70" s="68">
        <v>50</v>
      </c>
      <c r="B70" s="160" t="s">
        <v>350</v>
      </c>
      <c r="C70" s="542" t="s">
        <v>159</v>
      </c>
      <c r="D70" s="181"/>
      <c r="E70" s="176">
        <v>0.21</v>
      </c>
      <c r="F70" s="171">
        <f>H70+NPV(FD,I70:INDEX(I70:DC70,PAL))</f>
        <v>0</v>
      </c>
      <c r="G70" s="171">
        <f>SUMIF($H$5:$DC$5,"&lt;="&amp;PAL,$H70:$DC70)</f>
        <v>0</v>
      </c>
      <c r="H70" s="300">
        <v>0</v>
      </c>
      <c r="I70" s="300">
        <v>0</v>
      </c>
      <c r="J70" s="300">
        <v>0</v>
      </c>
      <c r="K70" s="300">
        <v>0</v>
      </c>
      <c r="L70" s="300">
        <v>0</v>
      </c>
      <c r="M70" s="300">
        <v>0</v>
      </c>
      <c r="N70" s="300">
        <v>0</v>
      </c>
      <c r="O70" s="300">
        <v>0</v>
      </c>
      <c r="P70" s="300">
        <v>0</v>
      </c>
      <c r="Q70" s="177">
        <v>0</v>
      </c>
      <c r="R70" s="177">
        <v>0</v>
      </c>
      <c r="S70" s="177">
        <v>0</v>
      </c>
      <c r="T70" s="177">
        <v>0</v>
      </c>
      <c r="U70" s="177">
        <v>0</v>
      </c>
      <c r="V70" s="177">
        <v>0</v>
      </c>
      <c r="W70" s="177">
        <v>0</v>
      </c>
      <c r="X70" s="177">
        <v>0</v>
      </c>
      <c r="Y70" s="177">
        <v>0</v>
      </c>
      <c r="Z70" s="177">
        <v>0</v>
      </c>
      <c r="AA70" s="177">
        <v>0</v>
      </c>
      <c r="AB70" s="177">
        <v>0</v>
      </c>
      <c r="AC70" s="177">
        <v>0</v>
      </c>
      <c r="AD70" s="177">
        <v>0</v>
      </c>
      <c r="AE70" s="177">
        <v>0</v>
      </c>
      <c r="AF70" s="177">
        <v>0</v>
      </c>
      <c r="AG70" s="177">
        <v>0</v>
      </c>
      <c r="AH70" s="177">
        <v>0</v>
      </c>
      <c r="AI70" s="177">
        <v>0</v>
      </c>
      <c r="AJ70" s="177">
        <v>0</v>
      </c>
      <c r="AK70" s="177">
        <v>0</v>
      </c>
      <c r="AL70" s="177">
        <v>0</v>
      </c>
      <c r="AM70" s="177">
        <v>0</v>
      </c>
      <c r="AN70" s="177">
        <v>0</v>
      </c>
      <c r="AO70" s="177">
        <v>0</v>
      </c>
      <c r="AP70" s="177">
        <v>0</v>
      </c>
      <c r="AQ70" s="177">
        <v>0</v>
      </c>
      <c r="AR70" s="177">
        <v>0</v>
      </c>
      <c r="AS70" s="177">
        <v>0</v>
      </c>
      <c r="AT70" s="177">
        <v>0</v>
      </c>
      <c r="AU70" s="177">
        <v>0</v>
      </c>
      <c r="AV70" s="177">
        <v>0</v>
      </c>
      <c r="AW70" s="177">
        <v>0</v>
      </c>
      <c r="AX70" s="177">
        <v>0</v>
      </c>
      <c r="AY70" s="177">
        <v>0</v>
      </c>
      <c r="AZ70" s="177">
        <v>0</v>
      </c>
      <c r="BA70" s="177">
        <v>0</v>
      </c>
      <c r="BB70" s="177">
        <v>0</v>
      </c>
      <c r="BC70" s="177">
        <v>0</v>
      </c>
      <c r="BD70" s="177">
        <v>0</v>
      </c>
      <c r="BE70" s="177">
        <v>0</v>
      </c>
      <c r="BF70" s="177">
        <v>0</v>
      </c>
      <c r="BG70" s="177">
        <v>0</v>
      </c>
      <c r="BH70" s="177">
        <v>0</v>
      </c>
      <c r="BI70" s="177">
        <v>0</v>
      </c>
      <c r="BJ70" s="177">
        <v>0</v>
      </c>
      <c r="BK70" s="177">
        <v>0</v>
      </c>
      <c r="BL70" s="177">
        <v>0</v>
      </c>
      <c r="BM70" s="177">
        <v>0</v>
      </c>
      <c r="BN70" s="177">
        <v>0</v>
      </c>
      <c r="BO70" s="177">
        <v>0</v>
      </c>
      <c r="BP70" s="177">
        <v>0</v>
      </c>
      <c r="BQ70" s="177">
        <v>0</v>
      </c>
      <c r="BR70" s="177">
        <v>0</v>
      </c>
      <c r="BS70" s="177">
        <v>0</v>
      </c>
      <c r="BT70" s="177">
        <v>0</v>
      </c>
      <c r="BU70" s="177">
        <v>0</v>
      </c>
      <c r="BV70" s="177">
        <v>0</v>
      </c>
      <c r="BW70" s="177">
        <v>0</v>
      </c>
      <c r="BX70" s="177">
        <v>0</v>
      </c>
      <c r="BY70" s="177">
        <v>0</v>
      </c>
      <c r="BZ70" s="177">
        <v>0</v>
      </c>
      <c r="CA70" s="177">
        <v>0</v>
      </c>
      <c r="CB70" s="177">
        <v>0</v>
      </c>
      <c r="CC70" s="177">
        <v>0</v>
      </c>
      <c r="CD70" s="177">
        <v>0</v>
      </c>
      <c r="CE70" s="177">
        <v>0</v>
      </c>
      <c r="CF70" s="177">
        <v>0</v>
      </c>
      <c r="CG70" s="177">
        <v>0</v>
      </c>
      <c r="CH70" s="177">
        <v>0</v>
      </c>
      <c r="CI70" s="177">
        <v>0</v>
      </c>
      <c r="CJ70" s="177">
        <v>0</v>
      </c>
      <c r="CK70" s="177">
        <v>0</v>
      </c>
      <c r="CL70" s="177">
        <v>0</v>
      </c>
      <c r="CM70" s="177">
        <v>0</v>
      </c>
      <c r="CN70" s="177">
        <v>0</v>
      </c>
      <c r="CO70" s="177">
        <v>0</v>
      </c>
      <c r="CP70" s="177">
        <v>0</v>
      </c>
      <c r="CQ70" s="177">
        <v>0</v>
      </c>
      <c r="CR70" s="177">
        <v>0</v>
      </c>
      <c r="CS70" s="177">
        <v>0</v>
      </c>
      <c r="CT70" s="177">
        <v>0</v>
      </c>
      <c r="CU70" s="177">
        <v>0</v>
      </c>
      <c r="CV70" s="177">
        <v>0</v>
      </c>
      <c r="CW70" s="177">
        <v>0</v>
      </c>
      <c r="CX70" s="177">
        <v>0</v>
      </c>
      <c r="CY70" s="177">
        <v>0</v>
      </c>
      <c r="CZ70" s="177">
        <v>0</v>
      </c>
      <c r="DA70" s="177">
        <v>0</v>
      </c>
      <c r="DB70" s="177">
        <v>0</v>
      </c>
      <c r="DC70" s="177">
        <v>0</v>
      </c>
      <c r="DE70" s="24">
        <f t="shared" si="34"/>
        <v>0</v>
      </c>
      <c r="DF70" s="24">
        <f t="shared" si="15"/>
        <v>0</v>
      </c>
      <c r="DG70">
        <f t="shared" si="33"/>
        <v>21</v>
      </c>
      <c r="DH70">
        <v>0</v>
      </c>
    </row>
    <row r="71" spans="1:113" ht="14.4">
      <c r="A71" s="68">
        <v>51</v>
      </c>
      <c r="B71" s="160" t="s">
        <v>351</v>
      </c>
      <c r="C71" s="542" t="s">
        <v>159</v>
      </c>
      <c r="D71" s="181"/>
      <c r="E71" s="176">
        <v>0.21</v>
      </c>
      <c r="F71" s="171">
        <f>H71+NPV(FD,I71:INDEX(I71:DC71,PAL))</f>
        <v>0</v>
      </c>
      <c r="G71" s="171">
        <f>SUMIF($H$5:$DC$5,"&lt;="&amp;PAL,$H71:$DC71)</f>
        <v>0</v>
      </c>
      <c r="H71" s="300">
        <v>0</v>
      </c>
      <c r="I71" s="300">
        <v>0</v>
      </c>
      <c r="J71" s="300">
        <v>0</v>
      </c>
      <c r="K71" s="300">
        <v>0</v>
      </c>
      <c r="L71" s="300">
        <v>0</v>
      </c>
      <c r="M71" s="300">
        <v>0</v>
      </c>
      <c r="N71" s="300">
        <v>0</v>
      </c>
      <c r="O71" s="300">
        <v>0</v>
      </c>
      <c r="P71" s="300">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c r="AG71" s="177">
        <v>0</v>
      </c>
      <c r="AH71" s="177">
        <v>0</v>
      </c>
      <c r="AI71" s="177">
        <v>0</v>
      </c>
      <c r="AJ71" s="177">
        <v>0</v>
      </c>
      <c r="AK71" s="177">
        <v>0</v>
      </c>
      <c r="AL71" s="177">
        <v>0</v>
      </c>
      <c r="AM71" s="177">
        <v>0</v>
      </c>
      <c r="AN71" s="177">
        <v>0</v>
      </c>
      <c r="AO71" s="177">
        <v>0</v>
      </c>
      <c r="AP71" s="177">
        <v>0</v>
      </c>
      <c r="AQ71" s="177">
        <v>0</v>
      </c>
      <c r="AR71" s="177">
        <v>0</v>
      </c>
      <c r="AS71" s="177">
        <v>0</v>
      </c>
      <c r="AT71" s="177">
        <v>0</v>
      </c>
      <c r="AU71" s="177">
        <v>0</v>
      </c>
      <c r="AV71" s="177">
        <v>0</v>
      </c>
      <c r="AW71" s="177">
        <v>0</v>
      </c>
      <c r="AX71" s="177">
        <v>0</v>
      </c>
      <c r="AY71" s="177">
        <v>0</v>
      </c>
      <c r="AZ71" s="177">
        <v>0</v>
      </c>
      <c r="BA71" s="177">
        <v>0</v>
      </c>
      <c r="BB71" s="177">
        <v>0</v>
      </c>
      <c r="BC71" s="177">
        <v>0</v>
      </c>
      <c r="BD71" s="177">
        <v>0</v>
      </c>
      <c r="BE71" s="177">
        <v>0</v>
      </c>
      <c r="BF71" s="177">
        <v>0</v>
      </c>
      <c r="BG71" s="177">
        <v>0</v>
      </c>
      <c r="BH71" s="177">
        <v>0</v>
      </c>
      <c r="BI71" s="177">
        <v>0</v>
      </c>
      <c r="BJ71" s="177">
        <v>0</v>
      </c>
      <c r="BK71" s="177">
        <v>0</v>
      </c>
      <c r="BL71" s="177">
        <v>0</v>
      </c>
      <c r="BM71" s="177">
        <v>0</v>
      </c>
      <c r="BN71" s="177">
        <v>0</v>
      </c>
      <c r="BO71" s="177">
        <v>0</v>
      </c>
      <c r="BP71" s="177">
        <v>0</v>
      </c>
      <c r="BQ71" s="177">
        <v>0</v>
      </c>
      <c r="BR71" s="177">
        <v>0</v>
      </c>
      <c r="BS71" s="177">
        <v>0</v>
      </c>
      <c r="BT71" s="177">
        <v>0</v>
      </c>
      <c r="BU71" s="177">
        <v>0</v>
      </c>
      <c r="BV71" s="177">
        <v>0</v>
      </c>
      <c r="BW71" s="177">
        <v>0</v>
      </c>
      <c r="BX71" s="177">
        <v>0</v>
      </c>
      <c r="BY71" s="177">
        <v>0</v>
      </c>
      <c r="BZ71" s="177">
        <v>0</v>
      </c>
      <c r="CA71" s="177">
        <v>0</v>
      </c>
      <c r="CB71" s="177">
        <v>0</v>
      </c>
      <c r="CC71" s="177">
        <v>0</v>
      </c>
      <c r="CD71" s="177">
        <v>0</v>
      </c>
      <c r="CE71" s="177">
        <v>0</v>
      </c>
      <c r="CF71" s="177">
        <v>0</v>
      </c>
      <c r="CG71" s="177">
        <v>0</v>
      </c>
      <c r="CH71" s="177">
        <v>0</v>
      </c>
      <c r="CI71" s="177">
        <v>0</v>
      </c>
      <c r="CJ71" s="177">
        <v>0</v>
      </c>
      <c r="CK71" s="177">
        <v>0</v>
      </c>
      <c r="CL71" s="177">
        <v>0</v>
      </c>
      <c r="CM71" s="177">
        <v>0</v>
      </c>
      <c r="CN71" s="177">
        <v>0</v>
      </c>
      <c r="CO71" s="177">
        <v>0</v>
      </c>
      <c r="CP71" s="177">
        <v>0</v>
      </c>
      <c r="CQ71" s="177">
        <v>0</v>
      </c>
      <c r="CR71" s="177">
        <v>0</v>
      </c>
      <c r="CS71" s="177">
        <v>0</v>
      </c>
      <c r="CT71" s="177">
        <v>0</v>
      </c>
      <c r="CU71" s="177">
        <v>0</v>
      </c>
      <c r="CV71" s="177">
        <v>0</v>
      </c>
      <c r="CW71" s="177">
        <v>0</v>
      </c>
      <c r="CX71" s="177">
        <v>0</v>
      </c>
      <c r="CY71" s="177">
        <v>0</v>
      </c>
      <c r="CZ71" s="177">
        <v>0</v>
      </c>
      <c r="DA71" s="177">
        <v>0</v>
      </c>
      <c r="DB71" s="177">
        <v>0</v>
      </c>
      <c r="DC71" s="177">
        <v>0</v>
      </c>
      <c r="DE71" s="24">
        <f t="shared" si="34"/>
        <v>0</v>
      </c>
      <c r="DF71" s="24">
        <f t="shared" si="15"/>
        <v>0</v>
      </c>
      <c r="DG71">
        <f t="shared" si="33"/>
        <v>21</v>
      </c>
      <c r="DH71">
        <v>0</v>
      </c>
    </row>
    <row r="72" spans="1:113" ht="14.4">
      <c r="A72" s="68">
        <v>52</v>
      </c>
      <c r="B72" s="160" t="s">
        <v>352</v>
      </c>
      <c r="C72" s="542" t="s">
        <v>159</v>
      </c>
      <c r="D72" s="181"/>
      <c r="E72" s="176">
        <v>0.21</v>
      </c>
      <c r="F72" s="171">
        <f>H72+NPV(FD,I72:INDEX(I72:DC72,PAL))</f>
        <v>0</v>
      </c>
      <c r="G72" s="171">
        <f>SUMIF($H$5:$DC$5,"&lt;="&amp;PAL,$H72:$DC72)</f>
        <v>0</v>
      </c>
      <c r="H72" s="300">
        <v>0</v>
      </c>
      <c r="I72" s="300">
        <v>0</v>
      </c>
      <c r="J72" s="300">
        <v>0</v>
      </c>
      <c r="K72" s="300">
        <v>0</v>
      </c>
      <c r="L72" s="300">
        <v>0</v>
      </c>
      <c r="M72" s="300">
        <v>0</v>
      </c>
      <c r="N72" s="300">
        <v>0</v>
      </c>
      <c r="O72" s="300">
        <v>0</v>
      </c>
      <c r="P72" s="300">
        <v>0</v>
      </c>
      <c r="Q72" s="177">
        <v>0</v>
      </c>
      <c r="R72" s="177">
        <v>0</v>
      </c>
      <c r="S72" s="177">
        <v>0</v>
      </c>
      <c r="T72" s="177">
        <v>0</v>
      </c>
      <c r="U72" s="177">
        <v>0</v>
      </c>
      <c r="V72" s="177">
        <v>0</v>
      </c>
      <c r="W72" s="177">
        <v>0</v>
      </c>
      <c r="X72" s="177">
        <v>0</v>
      </c>
      <c r="Y72" s="177">
        <v>0</v>
      </c>
      <c r="Z72" s="177">
        <v>0</v>
      </c>
      <c r="AA72" s="177">
        <v>0</v>
      </c>
      <c r="AB72" s="177">
        <v>0</v>
      </c>
      <c r="AC72" s="177">
        <v>0</v>
      </c>
      <c r="AD72" s="177">
        <v>0</v>
      </c>
      <c r="AE72" s="177">
        <v>0</v>
      </c>
      <c r="AF72" s="177">
        <v>0</v>
      </c>
      <c r="AG72" s="177">
        <v>0</v>
      </c>
      <c r="AH72" s="177">
        <v>0</v>
      </c>
      <c r="AI72" s="177">
        <v>0</v>
      </c>
      <c r="AJ72" s="177">
        <v>0</v>
      </c>
      <c r="AK72" s="177">
        <v>0</v>
      </c>
      <c r="AL72" s="177">
        <v>0</v>
      </c>
      <c r="AM72" s="177">
        <v>0</v>
      </c>
      <c r="AN72" s="177">
        <v>0</v>
      </c>
      <c r="AO72" s="177">
        <v>0</v>
      </c>
      <c r="AP72" s="177">
        <v>0</v>
      </c>
      <c r="AQ72" s="177">
        <v>0</v>
      </c>
      <c r="AR72" s="177">
        <v>0</v>
      </c>
      <c r="AS72" s="177">
        <v>0</v>
      </c>
      <c r="AT72" s="177">
        <v>0</v>
      </c>
      <c r="AU72" s="177">
        <v>0</v>
      </c>
      <c r="AV72" s="177">
        <v>0</v>
      </c>
      <c r="AW72" s="177">
        <v>0</v>
      </c>
      <c r="AX72" s="177">
        <v>0</v>
      </c>
      <c r="AY72" s="177">
        <v>0</v>
      </c>
      <c r="AZ72" s="177">
        <v>0</v>
      </c>
      <c r="BA72" s="177">
        <v>0</v>
      </c>
      <c r="BB72" s="177">
        <v>0</v>
      </c>
      <c r="BC72" s="177">
        <v>0</v>
      </c>
      <c r="BD72" s="177">
        <v>0</v>
      </c>
      <c r="BE72" s="177">
        <v>0</v>
      </c>
      <c r="BF72" s="177">
        <v>0</v>
      </c>
      <c r="BG72" s="177">
        <v>0</v>
      </c>
      <c r="BH72" s="177">
        <v>0</v>
      </c>
      <c r="BI72" s="177">
        <v>0</v>
      </c>
      <c r="BJ72" s="177">
        <v>0</v>
      </c>
      <c r="BK72" s="177">
        <v>0</v>
      </c>
      <c r="BL72" s="177">
        <v>0</v>
      </c>
      <c r="BM72" s="177">
        <v>0</v>
      </c>
      <c r="BN72" s="177">
        <v>0</v>
      </c>
      <c r="BO72" s="177">
        <v>0</v>
      </c>
      <c r="BP72" s="177">
        <v>0</v>
      </c>
      <c r="BQ72" s="177">
        <v>0</v>
      </c>
      <c r="BR72" s="177">
        <v>0</v>
      </c>
      <c r="BS72" s="177">
        <v>0</v>
      </c>
      <c r="BT72" s="177">
        <v>0</v>
      </c>
      <c r="BU72" s="177">
        <v>0</v>
      </c>
      <c r="BV72" s="177">
        <v>0</v>
      </c>
      <c r="BW72" s="177">
        <v>0</v>
      </c>
      <c r="BX72" s="177">
        <v>0</v>
      </c>
      <c r="BY72" s="177">
        <v>0</v>
      </c>
      <c r="BZ72" s="177">
        <v>0</v>
      </c>
      <c r="CA72" s="177">
        <v>0</v>
      </c>
      <c r="CB72" s="177">
        <v>0</v>
      </c>
      <c r="CC72" s="177">
        <v>0</v>
      </c>
      <c r="CD72" s="177">
        <v>0</v>
      </c>
      <c r="CE72" s="177">
        <v>0</v>
      </c>
      <c r="CF72" s="177">
        <v>0</v>
      </c>
      <c r="CG72" s="177">
        <v>0</v>
      </c>
      <c r="CH72" s="177">
        <v>0</v>
      </c>
      <c r="CI72" s="177">
        <v>0</v>
      </c>
      <c r="CJ72" s="177">
        <v>0</v>
      </c>
      <c r="CK72" s="177">
        <v>0</v>
      </c>
      <c r="CL72" s="177">
        <v>0</v>
      </c>
      <c r="CM72" s="177">
        <v>0</v>
      </c>
      <c r="CN72" s="177">
        <v>0</v>
      </c>
      <c r="CO72" s="177">
        <v>0</v>
      </c>
      <c r="CP72" s="177">
        <v>0</v>
      </c>
      <c r="CQ72" s="177">
        <v>0</v>
      </c>
      <c r="CR72" s="177">
        <v>0</v>
      </c>
      <c r="CS72" s="177">
        <v>0</v>
      </c>
      <c r="CT72" s="177">
        <v>0</v>
      </c>
      <c r="CU72" s="177">
        <v>0</v>
      </c>
      <c r="CV72" s="177">
        <v>0</v>
      </c>
      <c r="CW72" s="177">
        <v>0</v>
      </c>
      <c r="CX72" s="177">
        <v>0</v>
      </c>
      <c r="CY72" s="177">
        <v>0</v>
      </c>
      <c r="CZ72" s="177">
        <v>0</v>
      </c>
      <c r="DA72" s="177">
        <v>0</v>
      </c>
      <c r="DB72" s="177">
        <v>0</v>
      </c>
      <c r="DC72" s="177">
        <v>0</v>
      </c>
      <c r="DE72" s="24">
        <f t="shared" si="34"/>
        <v>0</v>
      </c>
      <c r="DF72" s="24">
        <f t="shared" si="15"/>
        <v>0</v>
      </c>
      <c r="DG72">
        <f t="shared" si="33"/>
        <v>21</v>
      </c>
      <c r="DH72">
        <v>0</v>
      </c>
    </row>
    <row r="73" spans="1:113" ht="14.4">
      <c r="A73" s="68"/>
      <c r="B73" s="160" t="s">
        <v>353</v>
      </c>
      <c r="C73" s="543" t="s">
        <v>482</v>
      </c>
      <c r="D73" s="325"/>
      <c r="E73" s="176">
        <v>0.21</v>
      </c>
      <c r="F73" s="171">
        <f>H73+NPV(FD,I73:INDEX(I73:DC73,PAL))</f>
        <v>0</v>
      </c>
      <c r="G73" s="171">
        <f>SUMIF($H$5:$DC$5,"&lt;="&amp;PAL,$H73:$DC73)</f>
        <v>0</v>
      </c>
      <c r="H73" s="300">
        <v>0</v>
      </c>
      <c r="I73" s="300">
        <v>0</v>
      </c>
      <c r="J73" s="300">
        <v>0</v>
      </c>
      <c r="K73" s="300">
        <v>0</v>
      </c>
      <c r="L73" s="300">
        <v>0</v>
      </c>
      <c r="M73" s="300">
        <v>0</v>
      </c>
      <c r="N73" s="300">
        <v>0</v>
      </c>
      <c r="O73" s="300">
        <v>0</v>
      </c>
      <c r="P73" s="300">
        <v>0</v>
      </c>
      <c r="Q73" s="177">
        <v>0</v>
      </c>
      <c r="R73" s="177">
        <v>0</v>
      </c>
      <c r="S73" s="177">
        <v>0</v>
      </c>
      <c r="T73" s="177">
        <v>0</v>
      </c>
      <c r="U73" s="177">
        <v>0</v>
      </c>
      <c r="V73" s="177">
        <v>0</v>
      </c>
      <c r="W73" s="177">
        <v>0</v>
      </c>
      <c r="X73" s="177">
        <v>0</v>
      </c>
      <c r="Y73" s="177">
        <v>0</v>
      </c>
      <c r="Z73" s="177">
        <v>0</v>
      </c>
      <c r="AA73" s="177">
        <v>0</v>
      </c>
      <c r="AB73" s="177">
        <v>0</v>
      </c>
      <c r="AC73" s="177">
        <v>0</v>
      </c>
      <c r="AD73" s="177">
        <v>0</v>
      </c>
      <c r="AE73" s="177">
        <v>0</v>
      </c>
      <c r="AF73" s="177">
        <v>0</v>
      </c>
      <c r="AG73" s="177">
        <v>0</v>
      </c>
      <c r="AH73" s="177">
        <v>0</v>
      </c>
      <c r="AI73" s="177">
        <v>0</v>
      </c>
      <c r="AJ73" s="177">
        <v>0</v>
      </c>
      <c r="AK73" s="177">
        <v>0</v>
      </c>
      <c r="AL73" s="177">
        <v>0</v>
      </c>
      <c r="AM73" s="177">
        <v>0</v>
      </c>
      <c r="AN73" s="177">
        <v>0</v>
      </c>
      <c r="AO73" s="177">
        <v>0</v>
      </c>
      <c r="AP73" s="177">
        <v>0</v>
      </c>
      <c r="AQ73" s="177">
        <v>0</v>
      </c>
      <c r="AR73" s="177">
        <v>0</v>
      </c>
      <c r="AS73" s="177">
        <v>0</v>
      </c>
      <c r="AT73" s="177">
        <v>0</v>
      </c>
      <c r="AU73" s="177">
        <v>0</v>
      </c>
      <c r="AV73" s="177">
        <v>0</v>
      </c>
      <c r="AW73" s="177">
        <v>0</v>
      </c>
      <c r="AX73" s="177">
        <v>0</v>
      </c>
      <c r="AY73" s="177">
        <v>0</v>
      </c>
      <c r="AZ73" s="177">
        <v>0</v>
      </c>
      <c r="BA73" s="177">
        <v>0</v>
      </c>
      <c r="BB73" s="177">
        <v>0</v>
      </c>
      <c r="BC73" s="177">
        <v>0</v>
      </c>
      <c r="BD73" s="177">
        <v>0</v>
      </c>
      <c r="BE73" s="177">
        <v>0</v>
      </c>
      <c r="BF73" s="177">
        <v>0</v>
      </c>
      <c r="BG73" s="177">
        <v>0</v>
      </c>
      <c r="BH73" s="177">
        <v>0</v>
      </c>
      <c r="BI73" s="177">
        <v>0</v>
      </c>
      <c r="BJ73" s="177">
        <v>0</v>
      </c>
      <c r="BK73" s="177">
        <v>0</v>
      </c>
      <c r="BL73" s="177">
        <v>0</v>
      </c>
      <c r="BM73" s="177">
        <v>0</v>
      </c>
      <c r="BN73" s="177">
        <v>0</v>
      </c>
      <c r="BO73" s="177">
        <v>0</v>
      </c>
      <c r="BP73" s="177">
        <v>0</v>
      </c>
      <c r="BQ73" s="177">
        <v>0</v>
      </c>
      <c r="BR73" s="177">
        <v>0</v>
      </c>
      <c r="BS73" s="177">
        <v>0</v>
      </c>
      <c r="BT73" s="177">
        <v>0</v>
      </c>
      <c r="BU73" s="177">
        <v>0</v>
      </c>
      <c r="BV73" s="177">
        <v>0</v>
      </c>
      <c r="BW73" s="177">
        <v>0</v>
      </c>
      <c r="BX73" s="177">
        <v>0</v>
      </c>
      <c r="BY73" s="177">
        <v>0</v>
      </c>
      <c r="BZ73" s="177">
        <v>0</v>
      </c>
      <c r="CA73" s="177">
        <v>0</v>
      </c>
      <c r="CB73" s="177">
        <v>0</v>
      </c>
      <c r="CC73" s="177">
        <v>0</v>
      </c>
      <c r="CD73" s="177">
        <v>0</v>
      </c>
      <c r="CE73" s="177">
        <v>0</v>
      </c>
      <c r="CF73" s="177">
        <v>0</v>
      </c>
      <c r="CG73" s="177">
        <v>0</v>
      </c>
      <c r="CH73" s="177">
        <v>0</v>
      </c>
      <c r="CI73" s="177">
        <v>0</v>
      </c>
      <c r="CJ73" s="177">
        <v>0</v>
      </c>
      <c r="CK73" s="177">
        <v>0</v>
      </c>
      <c r="CL73" s="177">
        <v>0</v>
      </c>
      <c r="CM73" s="177">
        <v>0</v>
      </c>
      <c r="CN73" s="177">
        <v>0</v>
      </c>
      <c r="CO73" s="177">
        <v>0</v>
      </c>
      <c r="CP73" s="177">
        <v>0</v>
      </c>
      <c r="CQ73" s="177">
        <v>0</v>
      </c>
      <c r="CR73" s="177">
        <v>0</v>
      </c>
      <c r="CS73" s="177">
        <v>0</v>
      </c>
      <c r="CT73" s="177">
        <v>0</v>
      </c>
      <c r="CU73" s="177">
        <v>0</v>
      </c>
      <c r="CV73" s="177">
        <v>0</v>
      </c>
      <c r="CW73" s="177">
        <v>0</v>
      </c>
      <c r="CX73" s="177">
        <v>0</v>
      </c>
      <c r="CY73" s="177">
        <v>0</v>
      </c>
      <c r="CZ73" s="177">
        <v>0</v>
      </c>
      <c r="DA73" s="177">
        <v>0</v>
      </c>
      <c r="DB73" s="177">
        <v>0</v>
      </c>
      <c r="DC73" s="177">
        <v>0</v>
      </c>
      <c r="DE73" s="24">
        <f t="shared" si="34"/>
        <v>0</v>
      </c>
      <c r="DF73" s="24">
        <f t="shared" si="15"/>
        <v>0</v>
      </c>
      <c r="DG73">
        <f t="shared" si="33"/>
        <v>21</v>
      </c>
      <c r="DH73">
        <v>0</v>
      </c>
      <c r="DI73">
        <v>1</v>
      </c>
    </row>
    <row r="74" spans="1:113" ht="14.4">
      <c r="A74" s="68"/>
      <c r="B74" s="160" t="s">
        <v>492</v>
      </c>
      <c r="C74" s="543" t="s">
        <v>483</v>
      </c>
      <c r="D74" s="325"/>
      <c r="E74" s="176">
        <v>0.21</v>
      </c>
      <c r="F74" s="171">
        <f>H74+NPV(FD,I74:INDEX(I74:DC74,PAL))</f>
        <v>0</v>
      </c>
      <c r="G74" s="171">
        <f>SUMIF($H$5:$DC$5,"&lt;="&amp;PAL,$H74:$DC74)</f>
        <v>0</v>
      </c>
      <c r="H74" s="179">
        <v>0</v>
      </c>
      <c r="I74" s="179">
        <v>0</v>
      </c>
      <c r="J74" s="179">
        <v>0</v>
      </c>
      <c r="K74" s="179">
        <v>0</v>
      </c>
      <c r="L74" s="179">
        <v>0</v>
      </c>
      <c r="M74" s="179">
        <v>0</v>
      </c>
      <c r="N74" s="179">
        <v>0</v>
      </c>
      <c r="O74" s="179">
        <v>0</v>
      </c>
      <c r="P74" s="549">
        <v>0</v>
      </c>
      <c r="Q74" s="179">
        <v>0</v>
      </c>
      <c r="R74" s="179">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v>0</v>
      </c>
      <c r="BM74" s="180">
        <v>0</v>
      </c>
      <c r="BN74" s="180">
        <v>0</v>
      </c>
      <c r="BO74" s="180">
        <v>0</v>
      </c>
      <c r="BP74" s="180">
        <v>0</v>
      </c>
      <c r="BQ74" s="180">
        <v>0</v>
      </c>
      <c r="BR74" s="180">
        <v>0</v>
      </c>
      <c r="BS74" s="180">
        <v>0</v>
      </c>
      <c r="BT74" s="180">
        <v>0</v>
      </c>
      <c r="BU74" s="180">
        <v>0</v>
      </c>
      <c r="BV74" s="180">
        <v>0</v>
      </c>
      <c r="BW74" s="180">
        <v>0</v>
      </c>
      <c r="BX74" s="180">
        <v>0</v>
      </c>
      <c r="BY74" s="180">
        <v>0</v>
      </c>
      <c r="BZ74" s="180">
        <v>0</v>
      </c>
      <c r="CA74" s="180">
        <v>0</v>
      </c>
      <c r="CB74" s="180">
        <v>0</v>
      </c>
      <c r="CC74" s="180">
        <v>0</v>
      </c>
      <c r="CD74" s="180">
        <v>0</v>
      </c>
      <c r="CE74" s="180">
        <v>0</v>
      </c>
      <c r="CF74" s="180">
        <v>0</v>
      </c>
      <c r="CG74" s="180">
        <v>0</v>
      </c>
      <c r="CH74" s="180">
        <v>0</v>
      </c>
      <c r="CI74" s="180">
        <v>0</v>
      </c>
      <c r="CJ74" s="180">
        <v>0</v>
      </c>
      <c r="CK74" s="180">
        <v>0</v>
      </c>
      <c r="CL74" s="180">
        <v>0</v>
      </c>
      <c r="CM74" s="180">
        <v>0</v>
      </c>
      <c r="CN74" s="180">
        <v>0</v>
      </c>
      <c r="CO74" s="180">
        <v>0</v>
      </c>
      <c r="CP74" s="180">
        <v>0</v>
      </c>
      <c r="CQ74" s="180">
        <v>0</v>
      </c>
      <c r="CR74" s="180">
        <v>0</v>
      </c>
      <c r="CS74" s="180">
        <v>0</v>
      </c>
      <c r="CT74" s="180">
        <v>0</v>
      </c>
      <c r="CU74" s="180">
        <v>0</v>
      </c>
      <c r="CV74" s="180">
        <v>0</v>
      </c>
      <c r="CW74" s="180">
        <v>0</v>
      </c>
      <c r="CX74" s="180">
        <v>0</v>
      </c>
      <c r="CY74" s="180">
        <v>0</v>
      </c>
      <c r="CZ74" s="180">
        <v>0</v>
      </c>
      <c r="DA74" s="180">
        <v>0</v>
      </c>
      <c r="DB74" s="180">
        <v>0</v>
      </c>
      <c r="DC74" s="180">
        <v>0</v>
      </c>
      <c r="DE74" s="24">
        <f t="shared" si="34"/>
        <v>0</v>
      </c>
      <c r="DF74" s="24">
        <f t="shared" si="15"/>
        <v>0</v>
      </c>
      <c r="DG74">
        <f t="shared" si="33"/>
        <v>21</v>
      </c>
      <c r="DH74">
        <v>0</v>
      </c>
      <c r="DI74">
        <v>1</v>
      </c>
    </row>
    <row r="75" spans="1:113" ht="14.4">
      <c r="A75" s="68">
        <v>53</v>
      </c>
      <c r="B75" s="160" t="s">
        <v>493</v>
      </c>
      <c r="C75" s="543" t="s">
        <v>552</v>
      </c>
      <c r="D75" s="160"/>
      <c r="E75" s="176">
        <v>0.21</v>
      </c>
      <c r="F75" s="171">
        <f>H75+NPV(FD,I75:INDEX(I75:DC75,PAL))</f>
        <v>0</v>
      </c>
      <c r="G75" s="171">
        <f>SUMIF($H$5:$DC$5,"&lt;="&amp;PAL,$H75:$DC75)</f>
        <v>0</v>
      </c>
      <c r="H75" s="179">
        <v>0</v>
      </c>
      <c r="I75" s="179">
        <v>0</v>
      </c>
      <c r="J75" s="179">
        <v>0</v>
      </c>
      <c r="K75" s="179">
        <v>0</v>
      </c>
      <c r="L75" s="179">
        <v>0</v>
      </c>
      <c r="M75" s="179">
        <v>0</v>
      </c>
      <c r="N75" s="179">
        <v>0</v>
      </c>
      <c r="O75" s="179">
        <v>0</v>
      </c>
      <c r="P75" s="549">
        <v>0</v>
      </c>
      <c r="Q75" s="179">
        <v>0</v>
      </c>
      <c r="R75" s="179">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E75" s="24">
        <f t="shared" si="34"/>
        <v>0</v>
      </c>
      <c r="DF75" s="24">
        <f t="shared" si="15"/>
        <v>0</v>
      </c>
      <c r="DG75">
        <f t="shared" si="33"/>
        <v>21</v>
      </c>
      <c r="DH75">
        <v>0</v>
      </c>
    </row>
    <row r="76" spans="1:113" ht="14.4">
      <c r="A76" s="68">
        <v>54</v>
      </c>
      <c r="B76" s="160" t="s">
        <v>354</v>
      </c>
      <c r="C76" s="544" t="s">
        <v>161</v>
      </c>
      <c r="D76" s="160"/>
      <c r="E76" s="176">
        <v>0.21</v>
      </c>
      <c r="F76" s="171">
        <f>H76+NPV(FD,I76:INDEX(I76:DC76,PAL))</f>
        <v>0</v>
      </c>
      <c r="G76" s="171">
        <f>SUMIF($H$5:$DC$5,"&lt;="&amp;PAL,$H76:$DC76)</f>
        <v>0</v>
      </c>
      <c r="H76" s="179">
        <v>0</v>
      </c>
      <c r="I76" s="179">
        <v>0</v>
      </c>
      <c r="J76" s="179">
        <v>0</v>
      </c>
      <c r="K76" s="179">
        <v>0</v>
      </c>
      <c r="L76" s="179">
        <v>0</v>
      </c>
      <c r="M76" s="179">
        <v>0</v>
      </c>
      <c r="N76" s="179">
        <v>0</v>
      </c>
      <c r="O76" s="179">
        <v>0</v>
      </c>
      <c r="P76" s="549">
        <v>0</v>
      </c>
      <c r="Q76" s="179">
        <v>0</v>
      </c>
      <c r="R76" s="179">
        <v>0</v>
      </c>
      <c r="S76" s="179">
        <v>0</v>
      </c>
      <c r="T76" s="179">
        <v>0</v>
      </c>
      <c r="U76" s="179">
        <v>0</v>
      </c>
      <c r="V76" s="179">
        <v>0</v>
      </c>
      <c r="W76" s="179">
        <v>0</v>
      </c>
      <c r="X76" s="179">
        <v>0</v>
      </c>
      <c r="Y76" s="179">
        <v>0</v>
      </c>
      <c r="Z76" s="179">
        <v>0</v>
      </c>
      <c r="AA76" s="179">
        <v>0</v>
      </c>
      <c r="AB76" s="179">
        <v>0</v>
      </c>
      <c r="AC76" s="179">
        <v>0</v>
      </c>
      <c r="AD76" s="179">
        <v>0</v>
      </c>
      <c r="AE76" s="179">
        <v>0</v>
      </c>
      <c r="AF76" s="179">
        <v>0</v>
      </c>
      <c r="AG76" s="179">
        <v>0</v>
      </c>
      <c r="AH76" s="179">
        <v>0</v>
      </c>
      <c r="AI76" s="179">
        <v>0</v>
      </c>
      <c r="AJ76" s="180">
        <v>0</v>
      </c>
      <c r="AK76" s="179">
        <v>0</v>
      </c>
      <c r="AL76" s="180">
        <v>0</v>
      </c>
      <c r="AM76" s="179">
        <v>0</v>
      </c>
      <c r="AN76" s="179">
        <v>0</v>
      </c>
      <c r="AO76" s="179">
        <v>0</v>
      </c>
      <c r="AP76" s="179">
        <v>0</v>
      </c>
      <c r="AQ76" s="180">
        <v>0</v>
      </c>
      <c r="AR76" s="179">
        <v>0</v>
      </c>
      <c r="AS76" s="179">
        <v>0</v>
      </c>
      <c r="AT76" s="179">
        <v>0</v>
      </c>
      <c r="AU76" s="179">
        <v>0</v>
      </c>
      <c r="AV76" s="179">
        <v>0</v>
      </c>
      <c r="AW76" s="179">
        <v>0</v>
      </c>
      <c r="AX76" s="179">
        <v>0</v>
      </c>
      <c r="AY76" s="179">
        <v>0</v>
      </c>
      <c r="AZ76" s="179">
        <v>0</v>
      </c>
      <c r="BA76" s="179">
        <v>0</v>
      </c>
      <c r="BB76" s="179">
        <v>0</v>
      </c>
      <c r="BC76" s="179">
        <v>0</v>
      </c>
      <c r="BD76" s="179">
        <v>0</v>
      </c>
      <c r="BE76" s="179">
        <v>0</v>
      </c>
      <c r="BF76" s="179">
        <v>0</v>
      </c>
      <c r="BG76" s="179">
        <v>0</v>
      </c>
      <c r="BH76" s="179">
        <v>0</v>
      </c>
      <c r="BI76" s="179">
        <v>0</v>
      </c>
      <c r="BJ76" s="179">
        <v>0</v>
      </c>
      <c r="BK76" s="179">
        <v>0</v>
      </c>
      <c r="BL76" s="179">
        <v>0</v>
      </c>
      <c r="BM76" s="179">
        <v>0</v>
      </c>
      <c r="BN76" s="179">
        <v>0</v>
      </c>
      <c r="BO76" s="179">
        <v>0</v>
      </c>
      <c r="BP76" s="179">
        <v>0</v>
      </c>
      <c r="BQ76" s="179">
        <v>0</v>
      </c>
      <c r="BR76" s="179">
        <v>0</v>
      </c>
      <c r="BS76" s="179">
        <v>0</v>
      </c>
      <c r="BT76" s="179">
        <v>0</v>
      </c>
      <c r="BU76" s="179">
        <v>0</v>
      </c>
      <c r="BV76" s="179">
        <v>0</v>
      </c>
      <c r="BW76" s="179">
        <v>0</v>
      </c>
      <c r="BX76" s="179">
        <v>0</v>
      </c>
      <c r="BY76" s="179">
        <v>0</v>
      </c>
      <c r="BZ76" s="179">
        <v>0</v>
      </c>
      <c r="CA76" s="179">
        <v>0</v>
      </c>
      <c r="CB76" s="179">
        <v>0</v>
      </c>
      <c r="CC76" s="179">
        <v>0</v>
      </c>
      <c r="CD76" s="179">
        <v>0</v>
      </c>
      <c r="CE76" s="179">
        <v>0</v>
      </c>
      <c r="CF76" s="179">
        <v>0</v>
      </c>
      <c r="CG76" s="179">
        <v>0</v>
      </c>
      <c r="CH76" s="179">
        <v>0</v>
      </c>
      <c r="CI76" s="179">
        <v>0</v>
      </c>
      <c r="CJ76" s="179">
        <v>0</v>
      </c>
      <c r="CK76" s="179">
        <v>0</v>
      </c>
      <c r="CL76" s="179">
        <v>0</v>
      </c>
      <c r="CM76" s="179">
        <v>0</v>
      </c>
      <c r="CN76" s="179">
        <v>0</v>
      </c>
      <c r="CO76" s="179">
        <v>0</v>
      </c>
      <c r="CP76" s="179">
        <v>0</v>
      </c>
      <c r="CQ76" s="179">
        <v>0</v>
      </c>
      <c r="CR76" s="179">
        <v>0</v>
      </c>
      <c r="CS76" s="179">
        <v>0</v>
      </c>
      <c r="CT76" s="179">
        <v>0</v>
      </c>
      <c r="CU76" s="179">
        <v>0</v>
      </c>
      <c r="CV76" s="179">
        <v>0</v>
      </c>
      <c r="CW76" s="179">
        <v>0</v>
      </c>
      <c r="CX76" s="179">
        <v>0</v>
      </c>
      <c r="CY76" s="179">
        <v>0</v>
      </c>
      <c r="CZ76" s="179">
        <v>0</v>
      </c>
      <c r="DA76" s="179">
        <v>0</v>
      </c>
      <c r="DB76" s="179">
        <v>0</v>
      </c>
      <c r="DC76" s="180">
        <v>0</v>
      </c>
      <c r="DE76" s="24">
        <f t="shared" si="34"/>
        <v>0</v>
      </c>
      <c r="DF76" s="24">
        <f t="shared" si="15"/>
        <v>0</v>
      </c>
      <c r="DG76">
        <f t="shared" si="33"/>
        <v>21</v>
      </c>
      <c r="DH76">
        <f>DG76/(100+DG76)</f>
        <v>0.17355371900826447</v>
      </c>
    </row>
    <row r="77" spans="1:113" ht="14.4">
      <c r="A77" s="68">
        <v>55</v>
      </c>
      <c r="B77" s="160" t="s">
        <v>172</v>
      </c>
      <c r="C77" s="540" t="s">
        <v>173</v>
      </c>
      <c r="D77" s="172"/>
      <c r="E77" s="172"/>
      <c r="F77" s="173">
        <f>SUM(F78:F88)</f>
        <v>0</v>
      </c>
      <c r="G77" s="171">
        <f>SUMIF($H$5:$DC$5,"&lt;="&amp;PAL,$H77:$DC77)</f>
        <v>0</v>
      </c>
      <c r="H77" s="173">
        <f>SUM(H78:H88)</f>
        <v>0</v>
      </c>
      <c r="I77" s="173">
        <f t="shared" ref="I77:BT77" si="35">SUM(I78:I88)</f>
        <v>0</v>
      </c>
      <c r="J77" s="173">
        <f t="shared" si="35"/>
        <v>0</v>
      </c>
      <c r="K77" s="173">
        <f t="shared" si="35"/>
        <v>0</v>
      </c>
      <c r="L77" s="173">
        <f t="shared" si="35"/>
        <v>0</v>
      </c>
      <c r="M77" s="173">
        <f t="shared" si="35"/>
        <v>0</v>
      </c>
      <c r="N77" s="173">
        <f t="shared" si="35"/>
        <v>0</v>
      </c>
      <c r="O77" s="173">
        <f t="shared" si="35"/>
        <v>0</v>
      </c>
      <c r="P77" s="173">
        <f t="shared" si="35"/>
        <v>0</v>
      </c>
      <c r="Q77" s="173">
        <f t="shared" si="35"/>
        <v>0</v>
      </c>
      <c r="R77" s="173">
        <f t="shared" si="35"/>
        <v>0</v>
      </c>
      <c r="S77" s="173">
        <f t="shared" si="35"/>
        <v>0</v>
      </c>
      <c r="T77" s="173">
        <f t="shared" si="35"/>
        <v>0</v>
      </c>
      <c r="U77" s="173">
        <f t="shared" si="35"/>
        <v>0</v>
      </c>
      <c r="V77" s="173">
        <f t="shared" si="35"/>
        <v>0</v>
      </c>
      <c r="W77" s="173">
        <f t="shared" si="35"/>
        <v>0</v>
      </c>
      <c r="X77" s="173">
        <f t="shared" si="35"/>
        <v>0</v>
      </c>
      <c r="Y77" s="173">
        <f t="shared" si="35"/>
        <v>0</v>
      </c>
      <c r="Z77" s="173">
        <f t="shared" si="35"/>
        <v>0</v>
      </c>
      <c r="AA77" s="173">
        <f t="shared" si="35"/>
        <v>0</v>
      </c>
      <c r="AB77" s="173">
        <f t="shared" si="35"/>
        <v>0</v>
      </c>
      <c r="AC77" s="173">
        <f t="shared" si="35"/>
        <v>0</v>
      </c>
      <c r="AD77" s="173">
        <f t="shared" si="35"/>
        <v>0</v>
      </c>
      <c r="AE77" s="173">
        <f t="shared" si="35"/>
        <v>0</v>
      </c>
      <c r="AF77" s="173">
        <f t="shared" si="35"/>
        <v>0</v>
      </c>
      <c r="AG77" s="173">
        <f t="shared" si="35"/>
        <v>0</v>
      </c>
      <c r="AH77" s="173">
        <f t="shared" si="35"/>
        <v>0</v>
      </c>
      <c r="AI77" s="173">
        <f t="shared" si="35"/>
        <v>0</v>
      </c>
      <c r="AJ77" s="173">
        <f t="shared" si="35"/>
        <v>0</v>
      </c>
      <c r="AK77" s="173">
        <f t="shared" si="35"/>
        <v>0</v>
      </c>
      <c r="AL77" s="173">
        <f t="shared" si="35"/>
        <v>0</v>
      </c>
      <c r="AM77" s="173">
        <f t="shared" si="35"/>
        <v>0</v>
      </c>
      <c r="AN77" s="173">
        <f t="shared" si="35"/>
        <v>0</v>
      </c>
      <c r="AO77" s="173">
        <f t="shared" si="35"/>
        <v>0</v>
      </c>
      <c r="AP77" s="173">
        <f t="shared" si="35"/>
        <v>0</v>
      </c>
      <c r="AQ77" s="173">
        <f t="shared" si="35"/>
        <v>0</v>
      </c>
      <c r="AR77" s="173">
        <f t="shared" si="35"/>
        <v>0</v>
      </c>
      <c r="AS77" s="173">
        <f t="shared" si="35"/>
        <v>0</v>
      </c>
      <c r="AT77" s="173">
        <f t="shared" si="35"/>
        <v>0</v>
      </c>
      <c r="AU77" s="173">
        <f t="shared" si="35"/>
        <v>0</v>
      </c>
      <c r="AV77" s="173">
        <f t="shared" si="35"/>
        <v>0</v>
      </c>
      <c r="AW77" s="173">
        <f t="shared" si="35"/>
        <v>0</v>
      </c>
      <c r="AX77" s="173">
        <f t="shared" si="35"/>
        <v>0</v>
      </c>
      <c r="AY77" s="173">
        <f t="shared" si="35"/>
        <v>0</v>
      </c>
      <c r="AZ77" s="173">
        <f t="shared" si="35"/>
        <v>0</v>
      </c>
      <c r="BA77" s="173">
        <f t="shared" si="35"/>
        <v>0</v>
      </c>
      <c r="BB77" s="173">
        <f t="shared" si="35"/>
        <v>0</v>
      </c>
      <c r="BC77" s="173">
        <f t="shared" si="35"/>
        <v>0</v>
      </c>
      <c r="BD77" s="173">
        <f t="shared" si="35"/>
        <v>0</v>
      </c>
      <c r="BE77" s="173">
        <f t="shared" si="35"/>
        <v>0</v>
      </c>
      <c r="BF77" s="173">
        <f t="shared" si="35"/>
        <v>0</v>
      </c>
      <c r="BG77" s="173">
        <f t="shared" si="35"/>
        <v>0</v>
      </c>
      <c r="BH77" s="173">
        <f t="shared" si="35"/>
        <v>0</v>
      </c>
      <c r="BI77" s="173">
        <f t="shared" si="35"/>
        <v>0</v>
      </c>
      <c r="BJ77" s="173">
        <f t="shared" si="35"/>
        <v>0</v>
      </c>
      <c r="BK77" s="173">
        <f t="shared" si="35"/>
        <v>0</v>
      </c>
      <c r="BL77" s="173">
        <f t="shared" si="35"/>
        <v>0</v>
      </c>
      <c r="BM77" s="173">
        <f t="shared" si="35"/>
        <v>0</v>
      </c>
      <c r="BN77" s="173">
        <f t="shared" si="35"/>
        <v>0</v>
      </c>
      <c r="BO77" s="173">
        <f t="shared" si="35"/>
        <v>0</v>
      </c>
      <c r="BP77" s="173">
        <f t="shared" si="35"/>
        <v>0</v>
      </c>
      <c r="BQ77" s="173">
        <f t="shared" si="35"/>
        <v>0</v>
      </c>
      <c r="BR77" s="173">
        <f t="shared" si="35"/>
        <v>0</v>
      </c>
      <c r="BS77" s="173">
        <f t="shared" si="35"/>
        <v>0</v>
      </c>
      <c r="BT77" s="173">
        <f t="shared" si="35"/>
        <v>0</v>
      </c>
      <c r="BU77" s="173">
        <f t="shared" ref="BU77:DC77" si="36">SUM(BU78:BU88)</f>
        <v>0</v>
      </c>
      <c r="BV77" s="173">
        <f t="shared" si="36"/>
        <v>0</v>
      </c>
      <c r="BW77" s="173">
        <f t="shared" si="36"/>
        <v>0</v>
      </c>
      <c r="BX77" s="173">
        <f t="shared" si="36"/>
        <v>0</v>
      </c>
      <c r="BY77" s="173">
        <f t="shared" si="36"/>
        <v>0</v>
      </c>
      <c r="BZ77" s="173">
        <f t="shared" si="36"/>
        <v>0</v>
      </c>
      <c r="CA77" s="173">
        <f t="shared" si="36"/>
        <v>0</v>
      </c>
      <c r="CB77" s="173">
        <f t="shared" si="36"/>
        <v>0</v>
      </c>
      <c r="CC77" s="173">
        <f t="shared" si="36"/>
        <v>0</v>
      </c>
      <c r="CD77" s="173">
        <f t="shared" si="36"/>
        <v>0</v>
      </c>
      <c r="CE77" s="173">
        <f t="shared" si="36"/>
        <v>0</v>
      </c>
      <c r="CF77" s="173">
        <f t="shared" si="36"/>
        <v>0</v>
      </c>
      <c r="CG77" s="173">
        <f t="shared" si="36"/>
        <v>0</v>
      </c>
      <c r="CH77" s="173">
        <f t="shared" si="36"/>
        <v>0</v>
      </c>
      <c r="CI77" s="173">
        <f t="shared" si="36"/>
        <v>0</v>
      </c>
      <c r="CJ77" s="173">
        <f t="shared" si="36"/>
        <v>0</v>
      </c>
      <c r="CK77" s="173">
        <f t="shared" si="36"/>
        <v>0</v>
      </c>
      <c r="CL77" s="173">
        <f t="shared" si="36"/>
        <v>0</v>
      </c>
      <c r="CM77" s="173">
        <f t="shared" si="36"/>
        <v>0</v>
      </c>
      <c r="CN77" s="173">
        <f t="shared" si="36"/>
        <v>0</v>
      </c>
      <c r="CO77" s="173">
        <f t="shared" si="36"/>
        <v>0</v>
      </c>
      <c r="CP77" s="173">
        <f t="shared" si="36"/>
        <v>0</v>
      </c>
      <c r="CQ77" s="173">
        <f t="shared" si="36"/>
        <v>0</v>
      </c>
      <c r="CR77" s="173">
        <f t="shared" si="36"/>
        <v>0</v>
      </c>
      <c r="CS77" s="173">
        <f t="shared" si="36"/>
        <v>0</v>
      </c>
      <c r="CT77" s="173">
        <f t="shared" si="36"/>
        <v>0</v>
      </c>
      <c r="CU77" s="173">
        <f t="shared" si="36"/>
        <v>0</v>
      </c>
      <c r="CV77" s="173">
        <f t="shared" si="36"/>
        <v>0</v>
      </c>
      <c r="CW77" s="173">
        <f t="shared" si="36"/>
        <v>0</v>
      </c>
      <c r="CX77" s="173">
        <f t="shared" si="36"/>
        <v>0</v>
      </c>
      <c r="CY77" s="173">
        <f t="shared" si="36"/>
        <v>0</v>
      </c>
      <c r="CZ77" s="173">
        <f t="shared" si="36"/>
        <v>0</v>
      </c>
      <c r="DA77" s="173">
        <f t="shared" si="36"/>
        <v>0</v>
      </c>
      <c r="DB77" s="173">
        <f t="shared" si="36"/>
        <v>0</v>
      </c>
      <c r="DC77" s="173">
        <f t="shared" si="36"/>
        <v>0</v>
      </c>
      <c r="DE77" s="24"/>
      <c r="DF77" s="24">
        <f t="shared" si="15"/>
        <v>0</v>
      </c>
    </row>
    <row r="78" spans="1:113" ht="14.4">
      <c r="A78" s="68">
        <v>56</v>
      </c>
      <c r="B78" s="160" t="s">
        <v>355</v>
      </c>
      <c r="C78" s="542" t="s">
        <v>159</v>
      </c>
      <c r="D78" s="181"/>
      <c r="E78" s="176">
        <v>0.21</v>
      </c>
      <c r="F78" s="171">
        <f>H78+NPV(FD,I78:INDEX(I78:DC78,PAL))</f>
        <v>0</v>
      </c>
      <c r="G78" s="171">
        <f>SUMIF($H$5:$DC$5,"&lt;="&amp;PAL,$H78:$DC78)</f>
        <v>0</v>
      </c>
      <c r="H78" s="177">
        <v>0</v>
      </c>
      <c r="I78" s="177">
        <v>0</v>
      </c>
      <c r="J78" s="177">
        <v>0</v>
      </c>
      <c r="K78" s="177">
        <v>0</v>
      </c>
      <c r="L78" s="177">
        <v>0</v>
      </c>
      <c r="M78" s="177">
        <v>0</v>
      </c>
      <c r="N78" s="177">
        <v>0</v>
      </c>
      <c r="O78" s="177">
        <v>0</v>
      </c>
      <c r="P78" s="177">
        <v>0</v>
      </c>
      <c r="Q78" s="177">
        <v>0</v>
      </c>
      <c r="R78" s="177">
        <v>0</v>
      </c>
      <c r="S78" s="177">
        <v>0</v>
      </c>
      <c r="T78" s="177">
        <v>0</v>
      </c>
      <c r="U78" s="177">
        <v>0</v>
      </c>
      <c r="V78" s="177">
        <v>0</v>
      </c>
      <c r="W78" s="177">
        <v>0</v>
      </c>
      <c r="X78" s="177">
        <v>0</v>
      </c>
      <c r="Y78" s="177">
        <v>0</v>
      </c>
      <c r="Z78" s="177">
        <v>0</v>
      </c>
      <c r="AA78" s="177">
        <v>0</v>
      </c>
      <c r="AB78" s="177">
        <v>0</v>
      </c>
      <c r="AC78" s="177">
        <v>0</v>
      </c>
      <c r="AD78" s="177">
        <v>0</v>
      </c>
      <c r="AE78" s="177">
        <v>0</v>
      </c>
      <c r="AF78" s="177">
        <v>0</v>
      </c>
      <c r="AG78" s="177">
        <v>0</v>
      </c>
      <c r="AH78" s="177">
        <v>0</v>
      </c>
      <c r="AI78" s="177">
        <v>0</v>
      </c>
      <c r="AJ78" s="177">
        <v>0</v>
      </c>
      <c r="AK78" s="177">
        <v>0</v>
      </c>
      <c r="AL78" s="177">
        <v>0</v>
      </c>
      <c r="AM78" s="177">
        <v>0</v>
      </c>
      <c r="AN78" s="177">
        <v>0</v>
      </c>
      <c r="AO78" s="177">
        <v>0</v>
      </c>
      <c r="AP78" s="177">
        <v>0</v>
      </c>
      <c r="AQ78" s="177">
        <v>0</v>
      </c>
      <c r="AR78" s="177">
        <v>0</v>
      </c>
      <c r="AS78" s="177">
        <v>0</v>
      </c>
      <c r="AT78" s="177">
        <v>0</v>
      </c>
      <c r="AU78" s="177">
        <v>0</v>
      </c>
      <c r="AV78" s="177">
        <v>0</v>
      </c>
      <c r="AW78" s="177">
        <v>0</v>
      </c>
      <c r="AX78" s="177">
        <v>0</v>
      </c>
      <c r="AY78" s="177">
        <v>0</v>
      </c>
      <c r="AZ78" s="177">
        <v>0</v>
      </c>
      <c r="BA78" s="177">
        <v>0</v>
      </c>
      <c r="BB78" s="177">
        <v>0</v>
      </c>
      <c r="BC78" s="177">
        <v>0</v>
      </c>
      <c r="BD78" s="177">
        <v>0</v>
      </c>
      <c r="BE78" s="177">
        <v>0</v>
      </c>
      <c r="BF78" s="177">
        <v>0</v>
      </c>
      <c r="BG78" s="177">
        <v>0</v>
      </c>
      <c r="BH78" s="177">
        <v>0</v>
      </c>
      <c r="BI78" s="177">
        <v>0</v>
      </c>
      <c r="BJ78" s="177">
        <v>0</v>
      </c>
      <c r="BK78" s="177">
        <v>0</v>
      </c>
      <c r="BL78" s="177">
        <v>0</v>
      </c>
      <c r="BM78" s="177">
        <v>0</v>
      </c>
      <c r="BN78" s="177">
        <v>0</v>
      </c>
      <c r="BO78" s="177">
        <v>0</v>
      </c>
      <c r="BP78" s="177">
        <v>0</v>
      </c>
      <c r="BQ78" s="177">
        <v>0</v>
      </c>
      <c r="BR78" s="177">
        <v>0</v>
      </c>
      <c r="BS78" s="177">
        <v>0</v>
      </c>
      <c r="BT78" s="177">
        <v>0</v>
      </c>
      <c r="BU78" s="177">
        <v>0</v>
      </c>
      <c r="BV78" s="177">
        <v>0</v>
      </c>
      <c r="BW78" s="177">
        <v>0</v>
      </c>
      <c r="BX78" s="177">
        <v>0</v>
      </c>
      <c r="BY78" s="177">
        <v>0</v>
      </c>
      <c r="BZ78" s="177">
        <v>0</v>
      </c>
      <c r="CA78" s="177">
        <v>0</v>
      </c>
      <c r="CB78" s="177">
        <v>0</v>
      </c>
      <c r="CC78" s="177">
        <v>0</v>
      </c>
      <c r="CD78" s="177">
        <v>0</v>
      </c>
      <c r="CE78" s="177">
        <v>0</v>
      </c>
      <c r="CF78" s="177">
        <v>0</v>
      </c>
      <c r="CG78" s="177">
        <v>0</v>
      </c>
      <c r="CH78" s="177">
        <v>0</v>
      </c>
      <c r="CI78" s="177">
        <v>0</v>
      </c>
      <c r="CJ78" s="177">
        <v>0</v>
      </c>
      <c r="CK78" s="177">
        <v>0</v>
      </c>
      <c r="CL78" s="177">
        <v>0</v>
      </c>
      <c r="CM78" s="177">
        <v>0</v>
      </c>
      <c r="CN78" s="177">
        <v>0</v>
      </c>
      <c r="CO78" s="177">
        <v>0</v>
      </c>
      <c r="CP78" s="177">
        <v>0</v>
      </c>
      <c r="CQ78" s="177">
        <v>0</v>
      </c>
      <c r="CR78" s="177">
        <v>0</v>
      </c>
      <c r="CS78" s="177">
        <v>0</v>
      </c>
      <c r="CT78" s="177">
        <v>0</v>
      </c>
      <c r="CU78" s="177">
        <v>0</v>
      </c>
      <c r="CV78" s="177">
        <v>0</v>
      </c>
      <c r="CW78" s="177">
        <v>0</v>
      </c>
      <c r="CX78" s="177">
        <v>0</v>
      </c>
      <c r="CY78" s="177">
        <v>0</v>
      </c>
      <c r="CZ78" s="177">
        <v>0</v>
      </c>
      <c r="DA78" s="177">
        <v>0</v>
      </c>
      <c r="DB78" s="177">
        <v>0</v>
      </c>
      <c r="DC78" s="177">
        <v>0</v>
      </c>
      <c r="DE78" s="24">
        <f>COUNTBLANK(H78:DC78)</f>
        <v>0</v>
      </c>
      <c r="DF78" s="24">
        <f t="shared" si="15"/>
        <v>0</v>
      </c>
      <c r="DG78">
        <f t="shared" ref="DG78:DG89" si="37">IF(ISNUMBER(E78),E78*100,0)</f>
        <v>21</v>
      </c>
      <c r="DH78">
        <v>0</v>
      </c>
    </row>
    <row r="79" spans="1:113" ht="14.4">
      <c r="A79" s="68">
        <v>57</v>
      </c>
      <c r="B79" s="160" t="s">
        <v>356</v>
      </c>
      <c r="C79" s="542" t="s">
        <v>159</v>
      </c>
      <c r="D79" s="181"/>
      <c r="E79" s="176">
        <v>0.21</v>
      </c>
      <c r="F79" s="171">
        <f>H79+NPV(FD,I79:INDEX(I79:DC79,PAL))</f>
        <v>0</v>
      </c>
      <c r="G79" s="171">
        <f>SUMIF($H$5:$DC$5,"&lt;="&amp;PAL,$H79:$DC79)</f>
        <v>0</v>
      </c>
      <c r="H79" s="177">
        <v>0</v>
      </c>
      <c r="I79" s="177">
        <v>0</v>
      </c>
      <c r="J79" s="177">
        <v>0</v>
      </c>
      <c r="K79" s="177">
        <v>0</v>
      </c>
      <c r="L79" s="177">
        <v>0</v>
      </c>
      <c r="M79" s="177">
        <v>0</v>
      </c>
      <c r="N79" s="177">
        <v>0</v>
      </c>
      <c r="O79" s="177">
        <v>0</v>
      </c>
      <c r="P79" s="177">
        <v>0</v>
      </c>
      <c r="Q79" s="177">
        <v>0</v>
      </c>
      <c r="R79" s="177">
        <v>0</v>
      </c>
      <c r="S79" s="177">
        <v>0</v>
      </c>
      <c r="T79" s="177">
        <v>0</v>
      </c>
      <c r="U79" s="177">
        <v>0</v>
      </c>
      <c r="V79" s="177">
        <v>0</v>
      </c>
      <c r="W79" s="177">
        <v>0</v>
      </c>
      <c r="X79" s="177">
        <v>0</v>
      </c>
      <c r="Y79" s="177">
        <v>0</v>
      </c>
      <c r="Z79" s="177">
        <v>0</v>
      </c>
      <c r="AA79" s="177">
        <v>0</v>
      </c>
      <c r="AB79" s="177">
        <v>0</v>
      </c>
      <c r="AC79" s="177">
        <v>0</v>
      </c>
      <c r="AD79" s="177">
        <v>0</v>
      </c>
      <c r="AE79" s="177">
        <v>0</v>
      </c>
      <c r="AF79" s="177">
        <v>0</v>
      </c>
      <c r="AG79" s="177">
        <v>0</v>
      </c>
      <c r="AH79" s="177">
        <v>0</v>
      </c>
      <c r="AI79" s="177">
        <v>0</v>
      </c>
      <c r="AJ79" s="177">
        <v>0</v>
      </c>
      <c r="AK79" s="177">
        <v>0</v>
      </c>
      <c r="AL79" s="177">
        <v>0</v>
      </c>
      <c r="AM79" s="177">
        <v>0</v>
      </c>
      <c r="AN79" s="177">
        <v>0</v>
      </c>
      <c r="AO79" s="177">
        <v>0</v>
      </c>
      <c r="AP79" s="177">
        <v>0</v>
      </c>
      <c r="AQ79" s="177">
        <v>0</v>
      </c>
      <c r="AR79" s="177">
        <v>0</v>
      </c>
      <c r="AS79" s="177">
        <v>0</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7">
        <v>0</v>
      </c>
      <c r="BI79" s="177">
        <v>0</v>
      </c>
      <c r="BJ79" s="177">
        <v>0</v>
      </c>
      <c r="BK79" s="177">
        <v>0</v>
      </c>
      <c r="BL79" s="177">
        <v>0</v>
      </c>
      <c r="BM79" s="177">
        <v>0</v>
      </c>
      <c r="BN79" s="177">
        <v>0</v>
      </c>
      <c r="BO79" s="177">
        <v>0</v>
      </c>
      <c r="BP79" s="177">
        <v>0</v>
      </c>
      <c r="BQ79" s="177">
        <v>0</v>
      </c>
      <c r="BR79" s="177">
        <v>0</v>
      </c>
      <c r="BS79" s="177">
        <v>0</v>
      </c>
      <c r="BT79" s="177">
        <v>0</v>
      </c>
      <c r="BU79" s="177">
        <v>0</v>
      </c>
      <c r="BV79" s="177">
        <v>0</v>
      </c>
      <c r="BW79" s="177">
        <v>0</v>
      </c>
      <c r="BX79" s="177">
        <v>0</v>
      </c>
      <c r="BY79" s="177">
        <v>0</v>
      </c>
      <c r="BZ79" s="177">
        <v>0</v>
      </c>
      <c r="CA79" s="177">
        <v>0</v>
      </c>
      <c r="CB79" s="177">
        <v>0</v>
      </c>
      <c r="CC79" s="177">
        <v>0</v>
      </c>
      <c r="CD79" s="177">
        <v>0</v>
      </c>
      <c r="CE79" s="177">
        <v>0</v>
      </c>
      <c r="CF79" s="177">
        <v>0</v>
      </c>
      <c r="CG79" s="177">
        <v>0</v>
      </c>
      <c r="CH79" s="177">
        <v>0</v>
      </c>
      <c r="CI79" s="177">
        <v>0</v>
      </c>
      <c r="CJ79" s="177">
        <v>0</v>
      </c>
      <c r="CK79" s="177">
        <v>0</v>
      </c>
      <c r="CL79" s="177">
        <v>0</v>
      </c>
      <c r="CM79" s="177">
        <v>0</v>
      </c>
      <c r="CN79" s="177">
        <v>0</v>
      </c>
      <c r="CO79" s="177">
        <v>0</v>
      </c>
      <c r="CP79" s="177">
        <v>0</v>
      </c>
      <c r="CQ79" s="177">
        <v>0</v>
      </c>
      <c r="CR79" s="177">
        <v>0</v>
      </c>
      <c r="CS79" s="177">
        <v>0</v>
      </c>
      <c r="CT79" s="177">
        <v>0</v>
      </c>
      <c r="CU79" s="177">
        <v>0</v>
      </c>
      <c r="CV79" s="177">
        <v>0</v>
      </c>
      <c r="CW79" s="177">
        <v>0</v>
      </c>
      <c r="CX79" s="177">
        <v>0</v>
      </c>
      <c r="CY79" s="177">
        <v>0</v>
      </c>
      <c r="CZ79" s="177">
        <v>0</v>
      </c>
      <c r="DA79" s="177">
        <v>0</v>
      </c>
      <c r="DB79" s="177">
        <v>0</v>
      </c>
      <c r="DC79" s="177">
        <v>0</v>
      </c>
      <c r="DE79" s="24">
        <f t="shared" ref="DE79:DE89" si="38">COUNTBLANK(H79:DC79)</f>
        <v>0</v>
      </c>
      <c r="DF79" s="24">
        <f t="shared" si="15"/>
        <v>0</v>
      </c>
      <c r="DG79">
        <f t="shared" si="37"/>
        <v>21</v>
      </c>
      <c r="DH79">
        <v>0</v>
      </c>
    </row>
    <row r="80" spans="1:113" ht="14.4">
      <c r="A80" s="68">
        <v>58</v>
      </c>
      <c r="B80" s="160" t="s">
        <v>357</v>
      </c>
      <c r="C80" s="542" t="s">
        <v>159</v>
      </c>
      <c r="D80" s="181"/>
      <c r="E80" s="176">
        <v>0.21</v>
      </c>
      <c r="F80" s="171">
        <f>H80+NPV(FD,I80:INDEX(I80:DC80,PAL))</f>
        <v>0</v>
      </c>
      <c r="G80" s="171">
        <f>SUMIF($H$5:$DC$5,"&lt;="&amp;PAL,$H80:$DC80)</f>
        <v>0</v>
      </c>
      <c r="H80" s="177">
        <v>0</v>
      </c>
      <c r="I80" s="177">
        <v>0</v>
      </c>
      <c r="J80" s="177">
        <v>0</v>
      </c>
      <c r="K80" s="177">
        <v>0</v>
      </c>
      <c r="L80" s="177">
        <v>0</v>
      </c>
      <c r="M80" s="177">
        <v>0</v>
      </c>
      <c r="N80" s="177">
        <v>0</v>
      </c>
      <c r="O80" s="177">
        <v>0</v>
      </c>
      <c r="P80" s="177">
        <v>0</v>
      </c>
      <c r="Q80" s="177">
        <v>0</v>
      </c>
      <c r="R80" s="177">
        <v>0</v>
      </c>
      <c r="S80" s="177">
        <v>0</v>
      </c>
      <c r="T80" s="177">
        <v>0</v>
      </c>
      <c r="U80" s="177">
        <v>0</v>
      </c>
      <c r="V80" s="177">
        <v>0</v>
      </c>
      <c r="W80" s="177">
        <v>0</v>
      </c>
      <c r="X80" s="177">
        <v>0</v>
      </c>
      <c r="Y80" s="177">
        <v>0</v>
      </c>
      <c r="Z80" s="177">
        <v>0</v>
      </c>
      <c r="AA80" s="177">
        <v>0</v>
      </c>
      <c r="AB80" s="177">
        <v>0</v>
      </c>
      <c r="AC80" s="177">
        <v>0</v>
      </c>
      <c r="AD80" s="177">
        <v>0</v>
      </c>
      <c r="AE80" s="177">
        <v>0</v>
      </c>
      <c r="AF80" s="177">
        <v>0</v>
      </c>
      <c r="AG80" s="177">
        <v>0</v>
      </c>
      <c r="AH80" s="177">
        <v>0</v>
      </c>
      <c r="AI80" s="177">
        <v>0</v>
      </c>
      <c r="AJ80" s="177">
        <v>0</v>
      </c>
      <c r="AK80" s="177">
        <v>0</v>
      </c>
      <c r="AL80" s="177">
        <v>0</v>
      </c>
      <c r="AM80" s="177">
        <v>0</v>
      </c>
      <c r="AN80" s="177">
        <v>0</v>
      </c>
      <c r="AO80" s="177">
        <v>0</v>
      </c>
      <c r="AP80" s="177">
        <v>0</v>
      </c>
      <c r="AQ80" s="177">
        <v>0</v>
      </c>
      <c r="AR80" s="177">
        <v>0</v>
      </c>
      <c r="AS80" s="177">
        <v>0</v>
      </c>
      <c r="AT80" s="177">
        <v>0</v>
      </c>
      <c r="AU80" s="177">
        <v>0</v>
      </c>
      <c r="AV80" s="177">
        <v>0</v>
      </c>
      <c r="AW80" s="177">
        <v>0</v>
      </c>
      <c r="AX80" s="177">
        <v>0</v>
      </c>
      <c r="AY80" s="177">
        <v>0</v>
      </c>
      <c r="AZ80" s="177">
        <v>0</v>
      </c>
      <c r="BA80" s="177">
        <v>0</v>
      </c>
      <c r="BB80" s="177">
        <v>0</v>
      </c>
      <c r="BC80" s="177">
        <v>0</v>
      </c>
      <c r="BD80" s="177">
        <v>0</v>
      </c>
      <c r="BE80" s="177">
        <v>0</v>
      </c>
      <c r="BF80" s="177">
        <v>0</v>
      </c>
      <c r="BG80" s="177">
        <v>0</v>
      </c>
      <c r="BH80" s="177">
        <v>0</v>
      </c>
      <c r="BI80" s="177">
        <v>0</v>
      </c>
      <c r="BJ80" s="177">
        <v>0</v>
      </c>
      <c r="BK80" s="177">
        <v>0</v>
      </c>
      <c r="BL80" s="177">
        <v>0</v>
      </c>
      <c r="BM80" s="177">
        <v>0</v>
      </c>
      <c r="BN80" s="177">
        <v>0</v>
      </c>
      <c r="BO80" s="177">
        <v>0</v>
      </c>
      <c r="BP80" s="177">
        <v>0</v>
      </c>
      <c r="BQ80" s="177">
        <v>0</v>
      </c>
      <c r="BR80" s="177">
        <v>0</v>
      </c>
      <c r="BS80" s="177">
        <v>0</v>
      </c>
      <c r="BT80" s="177">
        <v>0</v>
      </c>
      <c r="BU80" s="177">
        <v>0</v>
      </c>
      <c r="BV80" s="177">
        <v>0</v>
      </c>
      <c r="BW80" s="177">
        <v>0</v>
      </c>
      <c r="BX80" s="177">
        <v>0</v>
      </c>
      <c r="BY80" s="177">
        <v>0</v>
      </c>
      <c r="BZ80" s="177">
        <v>0</v>
      </c>
      <c r="CA80" s="177">
        <v>0</v>
      </c>
      <c r="CB80" s="177">
        <v>0</v>
      </c>
      <c r="CC80" s="177">
        <v>0</v>
      </c>
      <c r="CD80" s="177">
        <v>0</v>
      </c>
      <c r="CE80" s="177">
        <v>0</v>
      </c>
      <c r="CF80" s="177">
        <v>0</v>
      </c>
      <c r="CG80" s="177">
        <v>0</v>
      </c>
      <c r="CH80" s="177">
        <v>0</v>
      </c>
      <c r="CI80" s="177">
        <v>0</v>
      </c>
      <c r="CJ80" s="177">
        <v>0</v>
      </c>
      <c r="CK80" s="177">
        <v>0</v>
      </c>
      <c r="CL80" s="177">
        <v>0</v>
      </c>
      <c r="CM80" s="177">
        <v>0</v>
      </c>
      <c r="CN80" s="177">
        <v>0</v>
      </c>
      <c r="CO80" s="177">
        <v>0</v>
      </c>
      <c r="CP80" s="177">
        <v>0</v>
      </c>
      <c r="CQ80" s="177">
        <v>0</v>
      </c>
      <c r="CR80" s="177">
        <v>0</v>
      </c>
      <c r="CS80" s="177">
        <v>0</v>
      </c>
      <c r="CT80" s="177">
        <v>0</v>
      </c>
      <c r="CU80" s="177">
        <v>0</v>
      </c>
      <c r="CV80" s="177">
        <v>0</v>
      </c>
      <c r="CW80" s="177">
        <v>0</v>
      </c>
      <c r="CX80" s="177">
        <v>0</v>
      </c>
      <c r="CY80" s="177">
        <v>0</v>
      </c>
      <c r="CZ80" s="177">
        <v>0</v>
      </c>
      <c r="DA80" s="177">
        <v>0</v>
      </c>
      <c r="DB80" s="177">
        <v>0</v>
      </c>
      <c r="DC80" s="177">
        <v>0</v>
      </c>
      <c r="DE80" s="24">
        <f t="shared" si="38"/>
        <v>0</v>
      </c>
      <c r="DF80" s="24">
        <f t="shared" si="15"/>
        <v>0</v>
      </c>
      <c r="DG80">
        <f t="shared" si="37"/>
        <v>21</v>
      </c>
      <c r="DH80">
        <v>0</v>
      </c>
    </row>
    <row r="81" spans="1:113" ht="14.4">
      <c r="A81" s="68">
        <v>59</v>
      </c>
      <c r="B81" s="160" t="s">
        <v>358</v>
      </c>
      <c r="C81" s="542" t="s">
        <v>159</v>
      </c>
      <c r="D81" s="181"/>
      <c r="E81" s="176">
        <v>0.21</v>
      </c>
      <c r="F81" s="171">
        <f>H81+NPV(FD,I81:INDEX(I81:DC81,PAL))</f>
        <v>0</v>
      </c>
      <c r="G81" s="171">
        <f>SUMIF($H$5:$DC$5,"&lt;="&amp;PAL,$H81:$DC81)</f>
        <v>0</v>
      </c>
      <c r="H81" s="177">
        <v>0</v>
      </c>
      <c r="I81" s="177">
        <v>0</v>
      </c>
      <c r="J81" s="177">
        <v>0</v>
      </c>
      <c r="K81" s="177">
        <v>0</v>
      </c>
      <c r="L81" s="177">
        <v>0</v>
      </c>
      <c r="M81" s="177">
        <v>0</v>
      </c>
      <c r="N81" s="177">
        <v>0</v>
      </c>
      <c r="O81" s="177">
        <v>0</v>
      </c>
      <c r="P81" s="177">
        <v>0</v>
      </c>
      <c r="Q81" s="177">
        <v>0</v>
      </c>
      <c r="R81" s="177">
        <v>0</v>
      </c>
      <c r="S81" s="177">
        <v>0</v>
      </c>
      <c r="T81" s="177">
        <v>0</v>
      </c>
      <c r="U81" s="177">
        <v>0</v>
      </c>
      <c r="V81" s="177">
        <v>0</v>
      </c>
      <c r="W81" s="177">
        <v>0</v>
      </c>
      <c r="X81" s="177">
        <v>0</v>
      </c>
      <c r="Y81" s="177">
        <v>0</v>
      </c>
      <c r="Z81" s="177">
        <v>0</v>
      </c>
      <c r="AA81" s="177">
        <v>0</v>
      </c>
      <c r="AB81" s="177">
        <v>0</v>
      </c>
      <c r="AC81" s="177">
        <v>0</v>
      </c>
      <c r="AD81" s="177">
        <v>0</v>
      </c>
      <c r="AE81" s="177">
        <v>0</v>
      </c>
      <c r="AF81" s="177">
        <v>0</v>
      </c>
      <c r="AG81" s="177">
        <v>0</v>
      </c>
      <c r="AH81" s="177">
        <v>0</v>
      </c>
      <c r="AI81" s="177">
        <v>0</v>
      </c>
      <c r="AJ81" s="177">
        <v>0</v>
      </c>
      <c r="AK81" s="177">
        <v>0</v>
      </c>
      <c r="AL81" s="177">
        <v>0</v>
      </c>
      <c r="AM81" s="177">
        <v>0</v>
      </c>
      <c r="AN81" s="177">
        <v>0</v>
      </c>
      <c r="AO81" s="177">
        <v>0</v>
      </c>
      <c r="AP81" s="177">
        <v>0</v>
      </c>
      <c r="AQ81" s="177">
        <v>0</v>
      </c>
      <c r="AR81" s="177">
        <v>0</v>
      </c>
      <c r="AS81" s="177">
        <v>0</v>
      </c>
      <c r="AT81" s="177">
        <v>0</v>
      </c>
      <c r="AU81" s="177">
        <v>0</v>
      </c>
      <c r="AV81" s="177">
        <v>0</v>
      </c>
      <c r="AW81" s="177">
        <v>0</v>
      </c>
      <c r="AX81" s="177">
        <v>0</v>
      </c>
      <c r="AY81" s="177">
        <v>0</v>
      </c>
      <c r="AZ81" s="177">
        <v>0</v>
      </c>
      <c r="BA81" s="177">
        <v>0</v>
      </c>
      <c r="BB81" s="177">
        <v>0</v>
      </c>
      <c r="BC81" s="177">
        <v>0</v>
      </c>
      <c r="BD81" s="177">
        <v>0</v>
      </c>
      <c r="BE81" s="177">
        <v>0</v>
      </c>
      <c r="BF81" s="177">
        <v>0</v>
      </c>
      <c r="BG81" s="177">
        <v>0</v>
      </c>
      <c r="BH81" s="177">
        <v>0</v>
      </c>
      <c r="BI81" s="177">
        <v>0</v>
      </c>
      <c r="BJ81" s="177">
        <v>0</v>
      </c>
      <c r="BK81" s="177">
        <v>0</v>
      </c>
      <c r="BL81" s="177">
        <v>0</v>
      </c>
      <c r="BM81" s="177">
        <v>0</v>
      </c>
      <c r="BN81" s="177">
        <v>0</v>
      </c>
      <c r="BO81" s="177">
        <v>0</v>
      </c>
      <c r="BP81" s="177">
        <v>0</v>
      </c>
      <c r="BQ81" s="177">
        <v>0</v>
      </c>
      <c r="BR81" s="177">
        <v>0</v>
      </c>
      <c r="BS81" s="177">
        <v>0</v>
      </c>
      <c r="BT81" s="177">
        <v>0</v>
      </c>
      <c r="BU81" s="177">
        <v>0</v>
      </c>
      <c r="BV81" s="177">
        <v>0</v>
      </c>
      <c r="BW81" s="177">
        <v>0</v>
      </c>
      <c r="BX81" s="177">
        <v>0</v>
      </c>
      <c r="BY81" s="177">
        <v>0</v>
      </c>
      <c r="BZ81" s="177">
        <v>0</v>
      </c>
      <c r="CA81" s="177">
        <v>0</v>
      </c>
      <c r="CB81" s="177">
        <v>0</v>
      </c>
      <c r="CC81" s="177">
        <v>0</v>
      </c>
      <c r="CD81" s="177">
        <v>0</v>
      </c>
      <c r="CE81" s="177">
        <v>0</v>
      </c>
      <c r="CF81" s="177">
        <v>0</v>
      </c>
      <c r="CG81" s="177">
        <v>0</v>
      </c>
      <c r="CH81" s="177">
        <v>0</v>
      </c>
      <c r="CI81" s="177">
        <v>0</v>
      </c>
      <c r="CJ81" s="177">
        <v>0</v>
      </c>
      <c r="CK81" s="177">
        <v>0</v>
      </c>
      <c r="CL81" s="177">
        <v>0</v>
      </c>
      <c r="CM81" s="177">
        <v>0</v>
      </c>
      <c r="CN81" s="177">
        <v>0</v>
      </c>
      <c r="CO81" s="177">
        <v>0</v>
      </c>
      <c r="CP81" s="177">
        <v>0</v>
      </c>
      <c r="CQ81" s="177">
        <v>0</v>
      </c>
      <c r="CR81" s="177">
        <v>0</v>
      </c>
      <c r="CS81" s="177">
        <v>0</v>
      </c>
      <c r="CT81" s="177">
        <v>0</v>
      </c>
      <c r="CU81" s="177">
        <v>0</v>
      </c>
      <c r="CV81" s="177">
        <v>0</v>
      </c>
      <c r="CW81" s="177">
        <v>0</v>
      </c>
      <c r="CX81" s="177">
        <v>0</v>
      </c>
      <c r="CY81" s="177">
        <v>0</v>
      </c>
      <c r="CZ81" s="177">
        <v>0</v>
      </c>
      <c r="DA81" s="177">
        <v>0</v>
      </c>
      <c r="DB81" s="177">
        <v>0</v>
      </c>
      <c r="DC81" s="177">
        <v>0</v>
      </c>
      <c r="DE81" s="24">
        <f t="shared" si="38"/>
        <v>0</v>
      </c>
      <c r="DF81" s="24">
        <f t="shared" si="15"/>
        <v>0</v>
      </c>
      <c r="DG81">
        <f t="shared" si="37"/>
        <v>21</v>
      </c>
      <c r="DH81">
        <v>0</v>
      </c>
    </row>
    <row r="82" spans="1:113" ht="14.4">
      <c r="A82" s="68">
        <v>60</v>
      </c>
      <c r="B82" s="160" t="s">
        <v>359</v>
      </c>
      <c r="C82" s="542" t="s">
        <v>159</v>
      </c>
      <c r="D82" s="181"/>
      <c r="E82" s="176">
        <v>0.21</v>
      </c>
      <c r="F82" s="171">
        <f>H82+NPV(FD,I82:INDEX(I82:DC82,PAL))</f>
        <v>0</v>
      </c>
      <c r="G82" s="171">
        <f>SUMIF($H$5:$DC$5,"&lt;="&amp;PAL,$H82:$DC82)</f>
        <v>0</v>
      </c>
      <c r="H82" s="177">
        <v>0</v>
      </c>
      <c r="I82" s="177">
        <v>0</v>
      </c>
      <c r="J82" s="177">
        <v>0</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c r="AK82" s="177">
        <v>0</v>
      </c>
      <c r="AL82" s="177">
        <v>0</v>
      </c>
      <c r="AM82" s="177">
        <v>0</v>
      </c>
      <c r="AN82" s="177">
        <v>0</v>
      </c>
      <c r="AO82" s="177">
        <v>0</v>
      </c>
      <c r="AP82" s="177">
        <v>0</v>
      </c>
      <c r="AQ82" s="177">
        <v>0</v>
      </c>
      <c r="AR82" s="177">
        <v>0</v>
      </c>
      <c r="AS82" s="177">
        <v>0</v>
      </c>
      <c r="AT82" s="177">
        <v>0</v>
      </c>
      <c r="AU82" s="177">
        <v>0</v>
      </c>
      <c r="AV82" s="177">
        <v>0</v>
      </c>
      <c r="AW82" s="177">
        <v>0</v>
      </c>
      <c r="AX82" s="177">
        <v>0</v>
      </c>
      <c r="AY82" s="177">
        <v>0</v>
      </c>
      <c r="AZ82" s="177">
        <v>0</v>
      </c>
      <c r="BA82" s="177">
        <v>0</v>
      </c>
      <c r="BB82" s="177">
        <v>0</v>
      </c>
      <c r="BC82" s="177">
        <v>0</v>
      </c>
      <c r="BD82" s="177">
        <v>0</v>
      </c>
      <c r="BE82" s="177">
        <v>0</v>
      </c>
      <c r="BF82" s="177">
        <v>0</v>
      </c>
      <c r="BG82" s="177">
        <v>0</v>
      </c>
      <c r="BH82" s="177">
        <v>0</v>
      </c>
      <c r="BI82" s="177">
        <v>0</v>
      </c>
      <c r="BJ82" s="177">
        <v>0</v>
      </c>
      <c r="BK82" s="177">
        <v>0</v>
      </c>
      <c r="BL82" s="177">
        <v>0</v>
      </c>
      <c r="BM82" s="177">
        <v>0</v>
      </c>
      <c r="BN82" s="177">
        <v>0</v>
      </c>
      <c r="BO82" s="177">
        <v>0</v>
      </c>
      <c r="BP82" s="177">
        <v>0</v>
      </c>
      <c r="BQ82" s="177">
        <v>0</v>
      </c>
      <c r="BR82" s="177">
        <v>0</v>
      </c>
      <c r="BS82" s="177">
        <v>0</v>
      </c>
      <c r="BT82" s="177">
        <v>0</v>
      </c>
      <c r="BU82" s="177">
        <v>0</v>
      </c>
      <c r="BV82" s="177">
        <v>0</v>
      </c>
      <c r="BW82" s="177">
        <v>0</v>
      </c>
      <c r="BX82" s="177">
        <v>0</v>
      </c>
      <c r="BY82" s="177">
        <v>0</v>
      </c>
      <c r="BZ82" s="177">
        <v>0</v>
      </c>
      <c r="CA82" s="177">
        <v>0</v>
      </c>
      <c r="CB82" s="177">
        <v>0</v>
      </c>
      <c r="CC82" s="177">
        <v>0</v>
      </c>
      <c r="CD82" s="177">
        <v>0</v>
      </c>
      <c r="CE82" s="177">
        <v>0</v>
      </c>
      <c r="CF82" s="177">
        <v>0</v>
      </c>
      <c r="CG82" s="177">
        <v>0</v>
      </c>
      <c r="CH82" s="177">
        <v>0</v>
      </c>
      <c r="CI82" s="177">
        <v>0</v>
      </c>
      <c r="CJ82" s="177">
        <v>0</v>
      </c>
      <c r="CK82" s="177">
        <v>0</v>
      </c>
      <c r="CL82" s="177">
        <v>0</v>
      </c>
      <c r="CM82" s="177">
        <v>0</v>
      </c>
      <c r="CN82" s="177">
        <v>0</v>
      </c>
      <c r="CO82" s="177">
        <v>0</v>
      </c>
      <c r="CP82" s="177">
        <v>0</v>
      </c>
      <c r="CQ82" s="177">
        <v>0</v>
      </c>
      <c r="CR82" s="177">
        <v>0</v>
      </c>
      <c r="CS82" s="177">
        <v>0</v>
      </c>
      <c r="CT82" s="177">
        <v>0</v>
      </c>
      <c r="CU82" s="177">
        <v>0</v>
      </c>
      <c r="CV82" s="177">
        <v>0</v>
      </c>
      <c r="CW82" s="177">
        <v>0</v>
      </c>
      <c r="CX82" s="177">
        <v>0</v>
      </c>
      <c r="CY82" s="177">
        <v>0</v>
      </c>
      <c r="CZ82" s="177">
        <v>0</v>
      </c>
      <c r="DA82" s="177">
        <v>0</v>
      </c>
      <c r="DB82" s="177">
        <v>0</v>
      </c>
      <c r="DC82" s="177">
        <v>0</v>
      </c>
      <c r="DE82" s="24">
        <f t="shared" si="38"/>
        <v>0</v>
      </c>
      <c r="DF82" s="24">
        <f t="shared" si="15"/>
        <v>0</v>
      </c>
      <c r="DG82">
        <f t="shared" si="37"/>
        <v>21</v>
      </c>
      <c r="DH82">
        <v>0</v>
      </c>
    </row>
    <row r="83" spans="1:113" ht="14.4">
      <c r="A83" s="68">
        <v>61</v>
      </c>
      <c r="B83" s="160" t="s">
        <v>360</v>
      </c>
      <c r="C83" s="542" t="s">
        <v>159</v>
      </c>
      <c r="D83" s="181"/>
      <c r="E83" s="176">
        <v>0.21</v>
      </c>
      <c r="F83" s="171">
        <f>H83+NPV(FD,I83:INDEX(I83:DC83,PAL))</f>
        <v>0</v>
      </c>
      <c r="G83" s="171">
        <f>SUMIF($H$5:$DC$5,"&lt;="&amp;PAL,$H83:$DC83)</f>
        <v>0</v>
      </c>
      <c r="H83" s="177">
        <v>0</v>
      </c>
      <c r="I83" s="177">
        <v>0</v>
      </c>
      <c r="J83" s="177">
        <v>0</v>
      </c>
      <c r="K83" s="177">
        <v>0</v>
      </c>
      <c r="L83" s="177">
        <v>0</v>
      </c>
      <c r="M83" s="177">
        <v>0</v>
      </c>
      <c r="N83" s="177">
        <v>0</v>
      </c>
      <c r="O83" s="177">
        <v>0</v>
      </c>
      <c r="P83" s="177">
        <v>0</v>
      </c>
      <c r="Q83" s="177">
        <v>0</v>
      </c>
      <c r="R83" s="177">
        <v>0</v>
      </c>
      <c r="S83" s="177">
        <v>0</v>
      </c>
      <c r="T83" s="177">
        <v>0</v>
      </c>
      <c r="U83" s="177">
        <v>0</v>
      </c>
      <c r="V83" s="177">
        <v>0</v>
      </c>
      <c r="W83" s="177">
        <v>0</v>
      </c>
      <c r="X83" s="177">
        <v>0</v>
      </c>
      <c r="Y83" s="177">
        <v>0</v>
      </c>
      <c r="Z83" s="177">
        <v>0</v>
      </c>
      <c r="AA83" s="177">
        <v>0</v>
      </c>
      <c r="AB83" s="177">
        <v>0</v>
      </c>
      <c r="AC83" s="177">
        <v>0</v>
      </c>
      <c r="AD83" s="177">
        <v>0</v>
      </c>
      <c r="AE83" s="177">
        <v>0</v>
      </c>
      <c r="AF83" s="177">
        <v>0</v>
      </c>
      <c r="AG83" s="177">
        <v>0</v>
      </c>
      <c r="AH83" s="177">
        <v>0</v>
      </c>
      <c r="AI83" s="177">
        <v>0</v>
      </c>
      <c r="AJ83" s="177">
        <v>0</v>
      </c>
      <c r="AK83" s="177">
        <v>0</v>
      </c>
      <c r="AL83" s="177">
        <v>0</v>
      </c>
      <c r="AM83" s="177">
        <v>0</v>
      </c>
      <c r="AN83" s="177">
        <v>0</v>
      </c>
      <c r="AO83" s="177">
        <v>0</v>
      </c>
      <c r="AP83" s="177">
        <v>0</v>
      </c>
      <c r="AQ83" s="177">
        <v>0</v>
      </c>
      <c r="AR83" s="177">
        <v>0</v>
      </c>
      <c r="AS83" s="177">
        <v>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7">
        <v>0</v>
      </c>
      <c r="BI83" s="177">
        <v>0</v>
      </c>
      <c r="BJ83" s="177">
        <v>0</v>
      </c>
      <c r="BK83" s="177">
        <v>0</v>
      </c>
      <c r="BL83" s="177">
        <v>0</v>
      </c>
      <c r="BM83" s="177">
        <v>0</v>
      </c>
      <c r="BN83" s="177">
        <v>0</v>
      </c>
      <c r="BO83" s="177">
        <v>0</v>
      </c>
      <c r="BP83" s="177">
        <v>0</v>
      </c>
      <c r="BQ83" s="177">
        <v>0</v>
      </c>
      <c r="BR83" s="177">
        <v>0</v>
      </c>
      <c r="BS83" s="177">
        <v>0</v>
      </c>
      <c r="BT83" s="177">
        <v>0</v>
      </c>
      <c r="BU83" s="177">
        <v>0</v>
      </c>
      <c r="BV83" s="177">
        <v>0</v>
      </c>
      <c r="BW83" s="177">
        <v>0</v>
      </c>
      <c r="BX83" s="177">
        <v>0</v>
      </c>
      <c r="BY83" s="177">
        <v>0</v>
      </c>
      <c r="BZ83" s="177">
        <v>0</v>
      </c>
      <c r="CA83" s="177">
        <v>0</v>
      </c>
      <c r="CB83" s="177">
        <v>0</v>
      </c>
      <c r="CC83" s="177">
        <v>0</v>
      </c>
      <c r="CD83" s="177">
        <v>0</v>
      </c>
      <c r="CE83" s="177">
        <v>0</v>
      </c>
      <c r="CF83" s="177">
        <v>0</v>
      </c>
      <c r="CG83" s="177">
        <v>0</v>
      </c>
      <c r="CH83" s="177">
        <v>0</v>
      </c>
      <c r="CI83" s="177">
        <v>0</v>
      </c>
      <c r="CJ83" s="177">
        <v>0</v>
      </c>
      <c r="CK83" s="177">
        <v>0</v>
      </c>
      <c r="CL83" s="177">
        <v>0</v>
      </c>
      <c r="CM83" s="177">
        <v>0</v>
      </c>
      <c r="CN83" s="177">
        <v>0</v>
      </c>
      <c r="CO83" s="177">
        <v>0</v>
      </c>
      <c r="CP83" s="177">
        <v>0</v>
      </c>
      <c r="CQ83" s="177">
        <v>0</v>
      </c>
      <c r="CR83" s="177">
        <v>0</v>
      </c>
      <c r="CS83" s="177">
        <v>0</v>
      </c>
      <c r="CT83" s="177">
        <v>0</v>
      </c>
      <c r="CU83" s="177">
        <v>0</v>
      </c>
      <c r="CV83" s="177">
        <v>0</v>
      </c>
      <c r="CW83" s="177">
        <v>0</v>
      </c>
      <c r="CX83" s="177">
        <v>0</v>
      </c>
      <c r="CY83" s="177">
        <v>0</v>
      </c>
      <c r="CZ83" s="177">
        <v>0</v>
      </c>
      <c r="DA83" s="177">
        <v>0</v>
      </c>
      <c r="DB83" s="177">
        <v>0</v>
      </c>
      <c r="DC83" s="177">
        <v>0</v>
      </c>
      <c r="DE83" s="24">
        <f t="shared" si="38"/>
        <v>0</v>
      </c>
      <c r="DF83" s="24">
        <f t="shared" si="15"/>
        <v>0</v>
      </c>
      <c r="DG83">
        <f t="shared" si="37"/>
        <v>21</v>
      </c>
      <c r="DH83">
        <v>0</v>
      </c>
    </row>
    <row r="84" spans="1:113" ht="14.4">
      <c r="A84" s="68">
        <v>62</v>
      </c>
      <c r="B84" s="160" t="s">
        <v>361</v>
      </c>
      <c r="C84" s="542" t="s">
        <v>159</v>
      </c>
      <c r="D84" s="181"/>
      <c r="E84" s="176">
        <v>0.21</v>
      </c>
      <c r="F84" s="171">
        <f>H84+NPV(FD,I84:INDEX(I84:DC84,PAL))</f>
        <v>0</v>
      </c>
      <c r="G84" s="171">
        <f>SUMIF($H$5:$DC$5,"&lt;="&amp;PAL,$H84:$DC84)</f>
        <v>0</v>
      </c>
      <c r="H84" s="177">
        <v>0</v>
      </c>
      <c r="I84" s="177">
        <v>0</v>
      </c>
      <c r="J84" s="177">
        <v>0</v>
      </c>
      <c r="K84" s="177">
        <v>0</v>
      </c>
      <c r="L84" s="177">
        <v>0</v>
      </c>
      <c r="M84" s="177">
        <v>0</v>
      </c>
      <c r="N84" s="177">
        <v>0</v>
      </c>
      <c r="O84" s="177">
        <v>0</v>
      </c>
      <c r="P84" s="177">
        <v>0</v>
      </c>
      <c r="Q84" s="177">
        <v>0</v>
      </c>
      <c r="R84" s="177">
        <v>0</v>
      </c>
      <c r="S84" s="177">
        <v>0</v>
      </c>
      <c r="T84" s="177">
        <v>0</v>
      </c>
      <c r="U84" s="177">
        <v>0</v>
      </c>
      <c r="V84" s="177">
        <v>0</v>
      </c>
      <c r="W84" s="177">
        <v>0</v>
      </c>
      <c r="X84" s="177">
        <v>0</v>
      </c>
      <c r="Y84" s="177">
        <v>0</v>
      </c>
      <c r="Z84" s="177">
        <v>0</v>
      </c>
      <c r="AA84" s="177">
        <v>0</v>
      </c>
      <c r="AB84" s="177">
        <v>0</v>
      </c>
      <c r="AC84" s="177">
        <v>0</v>
      </c>
      <c r="AD84" s="177">
        <v>0</v>
      </c>
      <c r="AE84" s="177">
        <v>0</v>
      </c>
      <c r="AF84" s="177">
        <v>0</v>
      </c>
      <c r="AG84" s="177">
        <v>0</v>
      </c>
      <c r="AH84" s="177">
        <v>0</v>
      </c>
      <c r="AI84" s="177">
        <v>0</v>
      </c>
      <c r="AJ84" s="177">
        <v>0</v>
      </c>
      <c r="AK84" s="177">
        <v>0</v>
      </c>
      <c r="AL84" s="177">
        <v>0</v>
      </c>
      <c r="AM84" s="177">
        <v>0</v>
      </c>
      <c r="AN84" s="177">
        <v>0</v>
      </c>
      <c r="AO84" s="177">
        <v>0</v>
      </c>
      <c r="AP84" s="177">
        <v>0</v>
      </c>
      <c r="AQ84" s="177">
        <v>0</v>
      </c>
      <c r="AR84" s="177">
        <v>0</v>
      </c>
      <c r="AS84" s="177">
        <v>0</v>
      </c>
      <c r="AT84" s="177">
        <v>0</v>
      </c>
      <c r="AU84" s="177">
        <v>0</v>
      </c>
      <c r="AV84" s="177">
        <v>0</v>
      </c>
      <c r="AW84" s="177">
        <v>0</v>
      </c>
      <c r="AX84" s="177">
        <v>0</v>
      </c>
      <c r="AY84" s="177">
        <v>0</v>
      </c>
      <c r="AZ84" s="177">
        <v>0</v>
      </c>
      <c r="BA84" s="177">
        <v>0</v>
      </c>
      <c r="BB84" s="177">
        <v>0</v>
      </c>
      <c r="BC84" s="177">
        <v>0</v>
      </c>
      <c r="BD84" s="177">
        <v>0</v>
      </c>
      <c r="BE84" s="177">
        <v>0</v>
      </c>
      <c r="BF84" s="177">
        <v>0</v>
      </c>
      <c r="BG84" s="177">
        <v>0</v>
      </c>
      <c r="BH84" s="177">
        <v>0</v>
      </c>
      <c r="BI84" s="177">
        <v>0</v>
      </c>
      <c r="BJ84" s="177">
        <v>0</v>
      </c>
      <c r="BK84" s="177">
        <v>0</v>
      </c>
      <c r="BL84" s="177">
        <v>0</v>
      </c>
      <c r="BM84" s="177">
        <v>0</v>
      </c>
      <c r="BN84" s="177">
        <v>0</v>
      </c>
      <c r="BO84" s="177">
        <v>0</v>
      </c>
      <c r="BP84" s="177">
        <v>0</v>
      </c>
      <c r="BQ84" s="177">
        <v>0</v>
      </c>
      <c r="BR84" s="177">
        <v>0</v>
      </c>
      <c r="BS84" s="177">
        <v>0</v>
      </c>
      <c r="BT84" s="177">
        <v>0</v>
      </c>
      <c r="BU84" s="177">
        <v>0</v>
      </c>
      <c r="BV84" s="177">
        <v>0</v>
      </c>
      <c r="BW84" s="177">
        <v>0</v>
      </c>
      <c r="BX84" s="177">
        <v>0</v>
      </c>
      <c r="BY84" s="177">
        <v>0</v>
      </c>
      <c r="BZ84" s="177">
        <v>0</v>
      </c>
      <c r="CA84" s="177">
        <v>0</v>
      </c>
      <c r="CB84" s="177">
        <v>0</v>
      </c>
      <c r="CC84" s="177">
        <v>0</v>
      </c>
      <c r="CD84" s="177">
        <v>0</v>
      </c>
      <c r="CE84" s="177">
        <v>0</v>
      </c>
      <c r="CF84" s="177">
        <v>0</v>
      </c>
      <c r="CG84" s="177">
        <v>0</v>
      </c>
      <c r="CH84" s="177">
        <v>0</v>
      </c>
      <c r="CI84" s="177">
        <v>0</v>
      </c>
      <c r="CJ84" s="177">
        <v>0</v>
      </c>
      <c r="CK84" s="177">
        <v>0</v>
      </c>
      <c r="CL84" s="177">
        <v>0</v>
      </c>
      <c r="CM84" s="177">
        <v>0</v>
      </c>
      <c r="CN84" s="177">
        <v>0</v>
      </c>
      <c r="CO84" s="177">
        <v>0</v>
      </c>
      <c r="CP84" s="177">
        <v>0</v>
      </c>
      <c r="CQ84" s="177">
        <v>0</v>
      </c>
      <c r="CR84" s="177">
        <v>0</v>
      </c>
      <c r="CS84" s="177">
        <v>0</v>
      </c>
      <c r="CT84" s="177">
        <v>0</v>
      </c>
      <c r="CU84" s="177">
        <v>0</v>
      </c>
      <c r="CV84" s="177">
        <v>0</v>
      </c>
      <c r="CW84" s="177">
        <v>0</v>
      </c>
      <c r="CX84" s="177">
        <v>0</v>
      </c>
      <c r="CY84" s="177">
        <v>0</v>
      </c>
      <c r="CZ84" s="177">
        <v>0</v>
      </c>
      <c r="DA84" s="177">
        <v>0</v>
      </c>
      <c r="DB84" s="177">
        <v>0</v>
      </c>
      <c r="DC84" s="177">
        <v>0</v>
      </c>
      <c r="DE84" s="24">
        <f t="shared" si="38"/>
        <v>0</v>
      </c>
      <c r="DF84" s="24">
        <f t="shared" si="15"/>
        <v>0</v>
      </c>
      <c r="DG84">
        <f t="shared" si="37"/>
        <v>21</v>
      </c>
      <c r="DH84">
        <v>0</v>
      </c>
    </row>
    <row r="85" spans="1:113" ht="14.4">
      <c r="A85" s="68">
        <v>63</v>
      </c>
      <c r="B85" s="160" t="s">
        <v>362</v>
      </c>
      <c r="C85" s="542" t="s">
        <v>159</v>
      </c>
      <c r="D85" s="181"/>
      <c r="E85" s="176">
        <v>0.21</v>
      </c>
      <c r="F85" s="171">
        <f>H85+NPV(FD,I85:INDEX(I85:DC85,PAL))</f>
        <v>0</v>
      </c>
      <c r="G85" s="171">
        <f>SUMIF($H$5:$DC$5,"&lt;="&amp;PAL,$H85:$DC85)</f>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c r="AG85" s="177">
        <v>0</v>
      </c>
      <c r="AH85" s="177">
        <v>0</v>
      </c>
      <c r="AI85" s="177">
        <v>0</v>
      </c>
      <c r="AJ85" s="177">
        <v>0</v>
      </c>
      <c r="AK85" s="177">
        <v>0</v>
      </c>
      <c r="AL85" s="177">
        <v>0</v>
      </c>
      <c r="AM85" s="177">
        <v>0</v>
      </c>
      <c r="AN85" s="177">
        <v>0</v>
      </c>
      <c r="AO85" s="177">
        <v>0</v>
      </c>
      <c r="AP85" s="177">
        <v>0</v>
      </c>
      <c r="AQ85" s="177">
        <v>0</v>
      </c>
      <c r="AR85" s="177">
        <v>0</v>
      </c>
      <c r="AS85" s="177">
        <v>0</v>
      </c>
      <c r="AT85" s="177">
        <v>0</v>
      </c>
      <c r="AU85" s="177">
        <v>0</v>
      </c>
      <c r="AV85" s="177">
        <v>0</v>
      </c>
      <c r="AW85" s="177">
        <v>0</v>
      </c>
      <c r="AX85" s="177">
        <v>0</v>
      </c>
      <c r="AY85" s="177">
        <v>0</v>
      </c>
      <c r="AZ85" s="177">
        <v>0</v>
      </c>
      <c r="BA85" s="177">
        <v>0</v>
      </c>
      <c r="BB85" s="177">
        <v>0</v>
      </c>
      <c r="BC85" s="177">
        <v>0</v>
      </c>
      <c r="BD85" s="177">
        <v>0</v>
      </c>
      <c r="BE85" s="177">
        <v>0</v>
      </c>
      <c r="BF85" s="177">
        <v>0</v>
      </c>
      <c r="BG85" s="177">
        <v>0</v>
      </c>
      <c r="BH85" s="177">
        <v>0</v>
      </c>
      <c r="BI85" s="177">
        <v>0</v>
      </c>
      <c r="BJ85" s="177">
        <v>0</v>
      </c>
      <c r="BK85" s="177">
        <v>0</v>
      </c>
      <c r="BL85" s="177">
        <v>0</v>
      </c>
      <c r="BM85" s="177">
        <v>0</v>
      </c>
      <c r="BN85" s="177">
        <v>0</v>
      </c>
      <c r="BO85" s="177">
        <v>0</v>
      </c>
      <c r="BP85" s="177">
        <v>0</v>
      </c>
      <c r="BQ85" s="177">
        <v>0</v>
      </c>
      <c r="BR85" s="177">
        <v>0</v>
      </c>
      <c r="BS85" s="177">
        <v>0</v>
      </c>
      <c r="BT85" s="177">
        <v>0</v>
      </c>
      <c r="BU85" s="177">
        <v>0</v>
      </c>
      <c r="BV85" s="177">
        <v>0</v>
      </c>
      <c r="BW85" s="177">
        <v>0</v>
      </c>
      <c r="BX85" s="177">
        <v>0</v>
      </c>
      <c r="BY85" s="177">
        <v>0</v>
      </c>
      <c r="BZ85" s="177">
        <v>0</v>
      </c>
      <c r="CA85" s="177">
        <v>0</v>
      </c>
      <c r="CB85" s="177">
        <v>0</v>
      </c>
      <c r="CC85" s="177">
        <v>0</v>
      </c>
      <c r="CD85" s="177">
        <v>0</v>
      </c>
      <c r="CE85" s="177">
        <v>0</v>
      </c>
      <c r="CF85" s="177">
        <v>0</v>
      </c>
      <c r="CG85" s="177">
        <v>0</v>
      </c>
      <c r="CH85" s="177">
        <v>0</v>
      </c>
      <c r="CI85" s="177">
        <v>0</v>
      </c>
      <c r="CJ85" s="177">
        <v>0</v>
      </c>
      <c r="CK85" s="177">
        <v>0</v>
      </c>
      <c r="CL85" s="177">
        <v>0</v>
      </c>
      <c r="CM85" s="177">
        <v>0</v>
      </c>
      <c r="CN85" s="177">
        <v>0</v>
      </c>
      <c r="CO85" s="177">
        <v>0</v>
      </c>
      <c r="CP85" s="177">
        <v>0</v>
      </c>
      <c r="CQ85" s="177">
        <v>0</v>
      </c>
      <c r="CR85" s="177">
        <v>0</v>
      </c>
      <c r="CS85" s="177">
        <v>0</v>
      </c>
      <c r="CT85" s="177">
        <v>0</v>
      </c>
      <c r="CU85" s="177">
        <v>0</v>
      </c>
      <c r="CV85" s="177">
        <v>0</v>
      </c>
      <c r="CW85" s="177">
        <v>0</v>
      </c>
      <c r="CX85" s="177">
        <v>0</v>
      </c>
      <c r="CY85" s="177">
        <v>0</v>
      </c>
      <c r="CZ85" s="177">
        <v>0</v>
      </c>
      <c r="DA85" s="177">
        <v>0</v>
      </c>
      <c r="DB85" s="177">
        <v>0</v>
      </c>
      <c r="DC85" s="177">
        <v>0</v>
      </c>
      <c r="DE85" s="24">
        <f t="shared" si="38"/>
        <v>0</v>
      </c>
      <c r="DF85" s="24">
        <f t="shared" si="15"/>
        <v>0</v>
      </c>
      <c r="DG85">
        <f t="shared" si="37"/>
        <v>21</v>
      </c>
      <c r="DH85">
        <v>0</v>
      </c>
    </row>
    <row r="86" spans="1:113" ht="14.4">
      <c r="A86" s="68"/>
      <c r="B86" s="160" t="s">
        <v>363</v>
      </c>
      <c r="C86" s="543" t="s">
        <v>482</v>
      </c>
      <c r="D86" s="325"/>
      <c r="E86" s="176">
        <v>0.21</v>
      </c>
      <c r="F86" s="171">
        <f>H86+NPV(FD,I86:INDEX(I86:DC86,PAL))</f>
        <v>0</v>
      </c>
      <c r="G86" s="171">
        <f>SUMIF($H$5:$DC$5,"&lt;="&amp;PAL,$H86:$DC86)</f>
        <v>0</v>
      </c>
      <c r="H86" s="177">
        <v>0</v>
      </c>
      <c r="I86" s="177">
        <v>0</v>
      </c>
      <c r="J86" s="177">
        <v>0</v>
      </c>
      <c r="K86" s="177">
        <v>0</v>
      </c>
      <c r="L86" s="177">
        <v>0</v>
      </c>
      <c r="M86" s="177">
        <v>0</v>
      </c>
      <c r="N86" s="177">
        <v>0</v>
      </c>
      <c r="O86" s="177">
        <v>0</v>
      </c>
      <c r="P86" s="177">
        <v>0</v>
      </c>
      <c r="Q86" s="177">
        <v>0</v>
      </c>
      <c r="R86" s="177">
        <v>0</v>
      </c>
      <c r="S86" s="177">
        <v>0</v>
      </c>
      <c r="T86" s="177">
        <v>0</v>
      </c>
      <c r="U86" s="177">
        <v>0</v>
      </c>
      <c r="V86" s="177">
        <v>0</v>
      </c>
      <c r="W86" s="177">
        <v>0</v>
      </c>
      <c r="X86" s="177">
        <v>0</v>
      </c>
      <c r="Y86" s="177">
        <v>0</v>
      </c>
      <c r="Z86" s="177">
        <v>0</v>
      </c>
      <c r="AA86" s="177">
        <v>0</v>
      </c>
      <c r="AB86" s="177">
        <v>0</v>
      </c>
      <c r="AC86" s="177">
        <v>0</v>
      </c>
      <c r="AD86" s="177">
        <v>0</v>
      </c>
      <c r="AE86" s="177">
        <v>0</v>
      </c>
      <c r="AF86" s="177">
        <v>0</v>
      </c>
      <c r="AG86" s="177">
        <v>0</v>
      </c>
      <c r="AH86" s="177">
        <v>0</v>
      </c>
      <c r="AI86" s="177">
        <v>0</v>
      </c>
      <c r="AJ86" s="177">
        <v>0</v>
      </c>
      <c r="AK86" s="177">
        <v>0</v>
      </c>
      <c r="AL86" s="177">
        <v>0</v>
      </c>
      <c r="AM86" s="177">
        <v>0</v>
      </c>
      <c r="AN86" s="177">
        <v>0</v>
      </c>
      <c r="AO86" s="177">
        <v>0</v>
      </c>
      <c r="AP86" s="177">
        <v>0</v>
      </c>
      <c r="AQ86" s="177">
        <v>0</v>
      </c>
      <c r="AR86" s="177">
        <v>0</v>
      </c>
      <c r="AS86" s="177">
        <v>0</v>
      </c>
      <c r="AT86" s="177">
        <v>0</v>
      </c>
      <c r="AU86" s="177">
        <v>0</v>
      </c>
      <c r="AV86" s="177">
        <v>0</v>
      </c>
      <c r="AW86" s="177">
        <v>0</v>
      </c>
      <c r="AX86" s="177">
        <v>0</v>
      </c>
      <c r="AY86" s="177">
        <v>0</v>
      </c>
      <c r="AZ86" s="177">
        <v>0</v>
      </c>
      <c r="BA86" s="177">
        <v>0</v>
      </c>
      <c r="BB86" s="177">
        <v>0</v>
      </c>
      <c r="BC86" s="177">
        <v>0</v>
      </c>
      <c r="BD86" s="177">
        <v>0</v>
      </c>
      <c r="BE86" s="177">
        <v>0</v>
      </c>
      <c r="BF86" s="177">
        <v>0</v>
      </c>
      <c r="BG86" s="177">
        <v>0</v>
      </c>
      <c r="BH86" s="177">
        <v>0</v>
      </c>
      <c r="BI86" s="177">
        <v>0</v>
      </c>
      <c r="BJ86" s="177">
        <v>0</v>
      </c>
      <c r="BK86" s="177">
        <v>0</v>
      </c>
      <c r="BL86" s="177">
        <v>0</v>
      </c>
      <c r="BM86" s="177">
        <v>0</v>
      </c>
      <c r="BN86" s="177">
        <v>0</v>
      </c>
      <c r="BO86" s="177">
        <v>0</v>
      </c>
      <c r="BP86" s="177">
        <v>0</v>
      </c>
      <c r="BQ86" s="177">
        <v>0</v>
      </c>
      <c r="BR86" s="177">
        <v>0</v>
      </c>
      <c r="BS86" s="177">
        <v>0</v>
      </c>
      <c r="BT86" s="177">
        <v>0</v>
      </c>
      <c r="BU86" s="177">
        <v>0</v>
      </c>
      <c r="BV86" s="177">
        <v>0</v>
      </c>
      <c r="BW86" s="177">
        <v>0</v>
      </c>
      <c r="BX86" s="177">
        <v>0</v>
      </c>
      <c r="BY86" s="177">
        <v>0</v>
      </c>
      <c r="BZ86" s="177">
        <v>0</v>
      </c>
      <c r="CA86" s="177">
        <v>0</v>
      </c>
      <c r="CB86" s="177">
        <v>0</v>
      </c>
      <c r="CC86" s="177">
        <v>0</v>
      </c>
      <c r="CD86" s="177">
        <v>0</v>
      </c>
      <c r="CE86" s="177">
        <v>0</v>
      </c>
      <c r="CF86" s="177">
        <v>0</v>
      </c>
      <c r="CG86" s="177">
        <v>0</v>
      </c>
      <c r="CH86" s="177">
        <v>0</v>
      </c>
      <c r="CI86" s="177">
        <v>0</v>
      </c>
      <c r="CJ86" s="177">
        <v>0</v>
      </c>
      <c r="CK86" s="177">
        <v>0</v>
      </c>
      <c r="CL86" s="177">
        <v>0</v>
      </c>
      <c r="CM86" s="177">
        <v>0</v>
      </c>
      <c r="CN86" s="177">
        <v>0</v>
      </c>
      <c r="CO86" s="177">
        <v>0</v>
      </c>
      <c r="CP86" s="177">
        <v>0</v>
      </c>
      <c r="CQ86" s="177">
        <v>0</v>
      </c>
      <c r="CR86" s="177">
        <v>0</v>
      </c>
      <c r="CS86" s="177">
        <v>0</v>
      </c>
      <c r="CT86" s="177">
        <v>0</v>
      </c>
      <c r="CU86" s="177">
        <v>0</v>
      </c>
      <c r="CV86" s="177">
        <v>0</v>
      </c>
      <c r="CW86" s="177">
        <v>0</v>
      </c>
      <c r="CX86" s="177">
        <v>0</v>
      </c>
      <c r="CY86" s="177">
        <v>0</v>
      </c>
      <c r="CZ86" s="177">
        <v>0</v>
      </c>
      <c r="DA86" s="177">
        <v>0</v>
      </c>
      <c r="DB86" s="177">
        <v>0</v>
      </c>
      <c r="DC86" s="177">
        <v>0</v>
      </c>
      <c r="DE86" s="24">
        <f t="shared" si="38"/>
        <v>0</v>
      </c>
      <c r="DF86" s="24">
        <f t="shared" si="15"/>
        <v>0</v>
      </c>
      <c r="DG86">
        <f t="shared" si="37"/>
        <v>21</v>
      </c>
      <c r="DH86">
        <v>0</v>
      </c>
      <c r="DI86">
        <v>1</v>
      </c>
    </row>
    <row r="87" spans="1:113" ht="14.4">
      <c r="A87" s="68"/>
      <c r="B87" s="160" t="s">
        <v>494</v>
      </c>
      <c r="C87" s="543" t="s">
        <v>483</v>
      </c>
      <c r="D87" s="325"/>
      <c r="E87" s="176">
        <v>0.21</v>
      </c>
      <c r="F87" s="171">
        <f>H87+NPV(FD,I87:INDEX(I87:DC87,PAL))</f>
        <v>0</v>
      </c>
      <c r="G87" s="171">
        <f>SUMIF($H$5:$DC$5,"&lt;="&amp;PAL,$H87:$DC87)</f>
        <v>0</v>
      </c>
      <c r="H87" s="179">
        <v>0</v>
      </c>
      <c r="I87" s="179">
        <v>0</v>
      </c>
      <c r="J87" s="179">
        <v>0</v>
      </c>
      <c r="K87" s="179">
        <v>0</v>
      </c>
      <c r="L87" s="179">
        <v>0</v>
      </c>
      <c r="M87" s="179">
        <v>0</v>
      </c>
      <c r="N87" s="179">
        <v>0</v>
      </c>
      <c r="O87" s="179">
        <v>0</v>
      </c>
      <c r="P87" s="549">
        <v>0</v>
      </c>
      <c r="Q87" s="179">
        <v>0</v>
      </c>
      <c r="R87" s="179">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E87" s="24">
        <f t="shared" si="38"/>
        <v>0</v>
      </c>
      <c r="DF87" s="24">
        <f t="shared" si="15"/>
        <v>0</v>
      </c>
      <c r="DG87">
        <f t="shared" si="37"/>
        <v>21</v>
      </c>
      <c r="DH87">
        <v>0</v>
      </c>
      <c r="DI87">
        <v>1</v>
      </c>
    </row>
    <row r="88" spans="1:113" ht="14.4">
      <c r="A88" s="68">
        <v>64</v>
      </c>
      <c r="B88" s="160" t="s">
        <v>495</v>
      </c>
      <c r="C88" s="543" t="s">
        <v>552</v>
      </c>
      <c r="D88" s="160"/>
      <c r="E88" s="176">
        <v>0.21</v>
      </c>
      <c r="F88" s="171">
        <f>H88+NPV(FD,I88:INDEX(I88:DC88,PAL))</f>
        <v>0</v>
      </c>
      <c r="G88" s="171">
        <f>SUMIF($H$5:$DC$5,"&lt;="&amp;PAL,$H88:$DC88)</f>
        <v>0</v>
      </c>
      <c r="H88" s="179">
        <v>0</v>
      </c>
      <c r="I88" s="179">
        <v>0</v>
      </c>
      <c r="J88" s="179">
        <v>0</v>
      </c>
      <c r="K88" s="179">
        <v>0</v>
      </c>
      <c r="L88" s="179">
        <v>0</v>
      </c>
      <c r="M88" s="179">
        <v>0</v>
      </c>
      <c r="N88" s="179">
        <v>0</v>
      </c>
      <c r="O88" s="179">
        <v>0</v>
      </c>
      <c r="P88" s="549">
        <v>0</v>
      </c>
      <c r="Q88" s="179">
        <v>0</v>
      </c>
      <c r="R88" s="179">
        <v>0</v>
      </c>
      <c r="S88" s="180">
        <v>0</v>
      </c>
      <c r="T88" s="180">
        <v>0</v>
      </c>
      <c r="U88" s="180">
        <v>0</v>
      </c>
      <c r="V88" s="180">
        <v>0</v>
      </c>
      <c r="W88" s="180">
        <v>0</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c r="DA88" s="180">
        <v>0</v>
      </c>
      <c r="DB88" s="180">
        <v>0</v>
      </c>
      <c r="DC88" s="180">
        <v>0</v>
      </c>
      <c r="DE88" s="24">
        <f t="shared" si="38"/>
        <v>0</v>
      </c>
      <c r="DF88" s="24">
        <f t="shared" si="15"/>
        <v>0</v>
      </c>
      <c r="DG88">
        <f t="shared" si="37"/>
        <v>21</v>
      </c>
      <c r="DH88">
        <v>0</v>
      </c>
    </row>
    <row r="89" spans="1:113" ht="14.4">
      <c r="A89" s="68">
        <v>65</v>
      </c>
      <c r="B89" s="160" t="s">
        <v>364</v>
      </c>
      <c r="C89" s="544" t="s">
        <v>161</v>
      </c>
      <c r="D89" s="160"/>
      <c r="E89" s="176">
        <v>0.21</v>
      </c>
      <c r="F89" s="171">
        <f>H89+NPV(FD,I89:INDEX(I89:DC89,PAL))</f>
        <v>0</v>
      </c>
      <c r="G89" s="171">
        <f>SUMIF($H$5:$DC$5,"&lt;="&amp;PAL,$H89:$DC89)</f>
        <v>0</v>
      </c>
      <c r="H89" s="179">
        <v>0</v>
      </c>
      <c r="I89" s="179">
        <v>0</v>
      </c>
      <c r="J89" s="179">
        <v>0</v>
      </c>
      <c r="K89" s="179">
        <v>0</v>
      </c>
      <c r="L89" s="179">
        <v>0</v>
      </c>
      <c r="M89" s="179">
        <v>0</v>
      </c>
      <c r="N89" s="179">
        <v>0</v>
      </c>
      <c r="O89" s="179">
        <v>0</v>
      </c>
      <c r="P89" s="549">
        <v>0</v>
      </c>
      <c r="Q89" s="179">
        <v>0</v>
      </c>
      <c r="R89" s="179">
        <v>0</v>
      </c>
      <c r="S89" s="179">
        <v>0</v>
      </c>
      <c r="T89" s="179">
        <v>0</v>
      </c>
      <c r="U89" s="179">
        <v>0</v>
      </c>
      <c r="V89" s="179">
        <v>0</v>
      </c>
      <c r="W89" s="179">
        <v>0</v>
      </c>
      <c r="X89" s="179">
        <v>0</v>
      </c>
      <c r="Y89" s="179">
        <v>0</v>
      </c>
      <c r="Z89" s="179">
        <v>0</v>
      </c>
      <c r="AA89" s="179">
        <v>0</v>
      </c>
      <c r="AB89" s="179">
        <v>0</v>
      </c>
      <c r="AC89" s="179">
        <v>0</v>
      </c>
      <c r="AD89" s="179">
        <v>0</v>
      </c>
      <c r="AE89" s="179">
        <v>0</v>
      </c>
      <c r="AF89" s="179">
        <v>0</v>
      </c>
      <c r="AG89" s="179">
        <v>0</v>
      </c>
      <c r="AH89" s="179">
        <v>0</v>
      </c>
      <c r="AI89" s="179">
        <v>0</v>
      </c>
      <c r="AJ89" s="180">
        <v>0</v>
      </c>
      <c r="AK89" s="179">
        <v>0</v>
      </c>
      <c r="AL89" s="180">
        <v>0</v>
      </c>
      <c r="AM89" s="179">
        <v>0</v>
      </c>
      <c r="AN89" s="179">
        <v>0</v>
      </c>
      <c r="AO89" s="179">
        <v>0</v>
      </c>
      <c r="AP89" s="179">
        <v>0</v>
      </c>
      <c r="AQ89" s="180">
        <v>0</v>
      </c>
      <c r="AR89" s="179">
        <v>0</v>
      </c>
      <c r="AS89" s="179">
        <v>0</v>
      </c>
      <c r="AT89" s="179">
        <v>0</v>
      </c>
      <c r="AU89" s="179">
        <v>0</v>
      </c>
      <c r="AV89" s="179">
        <v>0</v>
      </c>
      <c r="AW89" s="179">
        <v>0</v>
      </c>
      <c r="AX89" s="179">
        <v>0</v>
      </c>
      <c r="AY89" s="179">
        <v>0</v>
      </c>
      <c r="AZ89" s="179">
        <v>0</v>
      </c>
      <c r="BA89" s="179">
        <v>0</v>
      </c>
      <c r="BB89" s="179">
        <v>0</v>
      </c>
      <c r="BC89" s="179">
        <v>0</v>
      </c>
      <c r="BD89" s="179">
        <v>0</v>
      </c>
      <c r="BE89" s="179">
        <v>0</v>
      </c>
      <c r="BF89" s="179">
        <v>0</v>
      </c>
      <c r="BG89" s="179">
        <v>0</v>
      </c>
      <c r="BH89" s="179">
        <v>0</v>
      </c>
      <c r="BI89" s="179">
        <v>0</v>
      </c>
      <c r="BJ89" s="179">
        <v>0</v>
      </c>
      <c r="BK89" s="179">
        <v>0</v>
      </c>
      <c r="BL89" s="179">
        <v>0</v>
      </c>
      <c r="BM89" s="179">
        <v>0</v>
      </c>
      <c r="BN89" s="179">
        <v>0</v>
      </c>
      <c r="BO89" s="179">
        <v>0</v>
      </c>
      <c r="BP89" s="179">
        <v>0</v>
      </c>
      <c r="BQ89" s="179">
        <v>0</v>
      </c>
      <c r="BR89" s="179">
        <v>0</v>
      </c>
      <c r="BS89" s="179">
        <v>0</v>
      </c>
      <c r="BT89" s="179">
        <v>0</v>
      </c>
      <c r="BU89" s="179">
        <v>0</v>
      </c>
      <c r="BV89" s="179">
        <v>0</v>
      </c>
      <c r="BW89" s="179">
        <v>0</v>
      </c>
      <c r="BX89" s="179">
        <v>0</v>
      </c>
      <c r="BY89" s="179">
        <v>0</v>
      </c>
      <c r="BZ89" s="179">
        <v>0</v>
      </c>
      <c r="CA89" s="179">
        <v>0</v>
      </c>
      <c r="CB89" s="179">
        <v>0</v>
      </c>
      <c r="CC89" s="179">
        <v>0</v>
      </c>
      <c r="CD89" s="179">
        <v>0</v>
      </c>
      <c r="CE89" s="179">
        <v>0</v>
      </c>
      <c r="CF89" s="179">
        <v>0</v>
      </c>
      <c r="CG89" s="179">
        <v>0</v>
      </c>
      <c r="CH89" s="179">
        <v>0</v>
      </c>
      <c r="CI89" s="179">
        <v>0</v>
      </c>
      <c r="CJ89" s="179">
        <v>0</v>
      </c>
      <c r="CK89" s="179">
        <v>0</v>
      </c>
      <c r="CL89" s="179">
        <v>0</v>
      </c>
      <c r="CM89" s="179">
        <v>0</v>
      </c>
      <c r="CN89" s="179">
        <v>0</v>
      </c>
      <c r="CO89" s="179">
        <v>0</v>
      </c>
      <c r="CP89" s="179">
        <v>0</v>
      </c>
      <c r="CQ89" s="179">
        <v>0</v>
      </c>
      <c r="CR89" s="179">
        <v>0</v>
      </c>
      <c r="CS89" s="179">
        <v>0</v>
      </c>
      <c r="CT89" s="179">
        <v>0</v>
      </c>
      <c r="CU89" s="179">
        <v>0</v>
      </c>
      <c r="CV89" s="179">
        <v>0</v>
      </c>
      <c r="CW89" s="179">
        <v>0</v>
      </c>
      <c r="CX89" s="179">
        <v>0</v>
      </c>
      <c r="CY89" s="179">
        <v>0</v>
      </c>
      <c r="CZ89" s="179">
        <v>0</v>
      </c>
      <c r="DA89" s="179">
        <v>0</v>
      </c>
      <c r="DB89" s="179">
        <v>0</v>
      </c>
      <c r="DC89" s="180">
        <v>0</v>
      </c>
      <c r="DE89" s="24">
        <f t="shared" si="38"/>
        <v>0</v>
      </c>
      <c r="DF89" s="24">
        <f t="shared" ref="DF89:DF145" si="39">COUNTIF($H89:$DC89,"&lt;&gt;0")</f>
        <v>0</v>
      </c>
      <c r="DG89">
        <f t="shared" si="37"/>
        <v>21</v>
      </c>
      <c r="DH89">
        <f>DG89/(100+DG89)</f>
        <v>0.17355371900826447</v>
      </c>
    </row>
    <row r="90" spans="1:113" ht="14.4">
      <c r="A90" s="68">
        <v>66</v>
      </c>
      <c r="B90" s="19" t="s">
        <v>174</v>
      </c>
      <c r="C90" s="545" t="s">
        <v>175</v>
      </c>
      <c r="D90" s="2"/>
      <c r="E90" s="2"/>
      <c r="F90" s="173">
        <f>SUM(F91:F101)</f>
        <v>0</v>
      </c>
      <c r="G90" s="171">
        <f>SUMIF($H$5:$DC$5,"&lt;="&amp;PAL,$H90:$DC90)</f>
        <v>0</v>
      </c>
      <c r="H90" s="173">
        <f>SUM(H91:H101)</f>
        <v>0</v>
      </c>
      <c r="I90" s="173">
        <f t="shared" ref="I90:BT90" si="40">SUM(I91:I101)</f>
        <v>0</v>
      </c>
      <c r="J90" s="173">
        <f t="shared" si="40"/>
        <v>0</v>
      </c>
      <c r="K90" s="173">
        <f t="shared" si="40"/>
        <v>0</v>
      </c>
      <c r="L90" s="173">
        <f t="shared" si="40"/>
        <v>0</v>
      </c>
      <c r="M90" s="173">
        <f t="shared" si="40"/>
        <v>0</v>
      </c>
      <c r="N90" s="173">
        <f t="shared" si="40"/>
        <v>0</v>
      </c>
      <c r="O90" s="173">
        <f t="shared" si="40"/>
        <v>0</v>
      </c>
      <c r="P90" s="173">
        <f t="shared" si="40"/>
        <v>0</v>
      </c>
      <c r="Q90" s="173">
        <f t="shared" si="40"/>
        <v>0</v>
      </c>
      <c r="R90" s="173">
        <f t="shared" si="40"/>
        <v>0</v>
      </c>
      <c r="S90" s="173">
        <f t="shared" si="40"/>
        <v>0</v>
      </c>
      <c r="T90" s="173">
        <f t="shared" si="40"/>
        <v>0</v>
      </c>
      <c r="U90" s="173">
        <f t="shared" si="40"/>
        <v>0</v>
      </c>
      <c r="V90" s="173">
        <f t="shared" si="40"/>
        <v>0</v>
      </c>
      <c r="W90" s="173">
        <f t="shared" si="40"/>
        <v>0</v>
      </c>
      <c r="X90" s="173">
        <f t="shared" si="40"/>
        <v>0</v>
      </c>
      <c r="Y90" s="173">
        <f t="shared" si="40"/>
        <v>0</v>
      </c>
      <c r="Z90" s="173">
        <f t="shared" si="40"/>
        <v>0</v>
      </c>
      <c r="AA90" s="173">
        <f t="shared" si="40"/>
        <v>0</v>
      </c>
      <c r="AB90" s="173">
        <f t="shared" si="40"/>
        <v>0</v>
      </c>
      <c r="AC90" s="173">
        <f t="shared" si="40"/>
        <v>0</v>
      </c>
      <c r="AD90" s="173">
        <f t="shared" si="40"/>
        <v>0</v>
      </c>
      <c r="AE90" s="173">
        <f t="shared" si="40"/>
        <v>0</v>
      </c>
      <c r="AF90" s="173">
        <f t="shared" si="40"/>
        <v>0</v>
      </c>
      <c r="AG90" s="173">
        <f t="shared" si="40"/>
        <v>0</v>
      </c>
      <c r="AH90" s="173">
        <f t="shared" si="40"/>
        <v>0</v>
      </c>
      <c r="AI90" s="173">
        <f t="shared" si="40"/>
        <v>0</v>
      </c>
      <c r="AJ90" s="173">
        <f t="shared" si="40"/>
        <v>0</v>
      </c>
      <c r="AK90" s="173">
        <f t="shared" si="40"/>
        <v>0</v>
      </c>
      <c r="AL90" s="173">
        <f t="shared" si="40"/>
        <v>0</v>
      </c>
      <c r="AM90" s="173">
        <f t="shared" si="40"/>
        <v>0</v>
      </c>
      <c r="AN90" s="173">
        <f t="shared" si="40"/>
        <v>0</v>
      </c>
      <c r="AO90" s="173">
        <f t="shared" si="40"/>
        <v>0</v>
      </c>
      <c r="AP90" s="173">
        <f t="shared" si="40"/>
        <v>0</v>
      </c>
      <c r="AQ90" s="173">
        <f t="shared" si="40"/>
        <v>0</v>
      </c>
      <c r="AR90" s="173">
        <f t="shared" si="40"/>
        <v>0</v>
      </c>
      <c r="AS90" s="173">
        <f t="shared" si="40"/>
        <v>0</v>
      </c>
      <c r="AT90" s="173">
        <f t="shared" si="40"/>
        <v>0</v>
      </c>
      <c r="AU90" s="173">
        <f t="shared" si="40"/>
        <v>0</v>
      </c>
      <c r="AV90" s="173">
        <f t="shared" si="40"/>
        <v>0</v>
      </c>
      <c r="AW90" s="173">
        <f t="shared" si="40"/>
        <v>0</v>
      </c>
      <c r="AX90" s="173">
        <f t="shared" si="40"/>
        <v>0</v>
      </c>
      <c r="AY90" s="173">
        <f t="shared" si="40"/>
        <v>0</v>
      </c>
      <c r="AZ90" s="173">
        <f t="shared" si="40"/>
        <v>0</v>
      </c>
      <c r="BA90" s="173">
        <f t="shared" si="40"/>
        <v>0</v>
      </c>
      <c r="BB90" s="173">
        <f t="shared" si="40"/>
        <v>0</v>
      </c>
      <c r="BC90" s="173">
        <f t="shared" si="40"/>
        <v>0</v>
      </c>
      <c r="BD90" s="173">
        <f t="shared" si="40"/>
        <v>0</v>
      </c>
      <c r="BE90" s="173">
        <f t="shared" si="40"/>
        <v>0</v>
      </c>
      <c r="BF90" s="173">
        <f t="shared" si="40"/>
        <v>0</v>
      </c>
      <c r="BG90" s="173">
        <f t="shared" si="40"/>
        <v>0</v>
      </c>
      <c r="BH90" s="173">
        <f t="shared" si="40"/>
        <v>0</v>
      </c>
      <c r="BI90" s="173">
        <f t="shared" si="40"/>
        <v>0</v>
      </c>
      <c r="BJ90" s="173">
        <f t="shared" si="40"/>
        <v>0</v>
      </c>
      <c r="BK90" s="173">
        <f t="shared" si="40"/>
        <v>0</v>
      </c>
      <c r="BL90" s="173">
        <f t="shared" si="40"/>
        <v>0</v>
      </c>
      <c r="BM90" s="173">
        <f t="shared" si="40"/>
        <v>0</v>
      </c>
      <c r="BN90" s="173">
        <f t="shared" si="40"/>
        <v>0</v>
      </c>
      <c r="BO90" s="173">
        <f t="shared" si="40"/>
        <v>0</v>
      </c>
      <c r="BP90" s="173">
        <f t="shared" si="40"/>
        <v>0</v>
      </c>
      <c r="BQ90" s="173">
        <f t="shared" si="40"/>
        <v>0</v>
      </c>
      <c r="BR90" s="173">
        <f t="shared" si="40"/>
        <v>0</v>
      </c>
      <c r="BS90" s="173">
        <f t="shared" si="40"/>
        <v>0</v>
      </c>
      <c r="BT90" s="173">
        <f t="shared" si="40"/>
        <v>0</v>
      </c>
      <c r="BU90" s="173">
        <f t="shared" ref="BU90:DC90" si="41">SUM(BU91:BU101)</f>
        <v>0</v>
      </c>
      <c r="BV90" s="173">
        <f t="shared" si="41"/>
        <v>0</v>
      </c>
      <c r="BW90" s="173">
        <f t="shared" si="41"/>
        <v>0</v>
      </c>
      <c r="BX90" s="173">
        <f t="shared" si="41"/>
        <v>0</v>
      </c>
      <c r="BY90" s="173">
        <f t="shared" si="41"/>
        <v>0</v>
      </c>
      <c r="BZ90" s="173">
        <f t="shared" si="41"/>
        <v>0</v>
      </c>
      <c r="CA90" s="173">
        <f t="shared" si="41"/>
        <v>0</v>
      </c>
      <c r="CB90" s="173">
        <f t="shared" si="41"/>
        <v>0</v>
      </c>
      <c r="CC90" s="173">
        <f t="shared" si="41"/>
        <v>0</v>
      </c>
      <c r="CD90" s="173">
        <f t="shared" si="41"/>
        <v>0</v>
      </c>
      <c r="CE90" s="173">
        <f t="shared" si="41"/>
        <v>0</v>
      </c>
      <c r="CF90" s="173">
        <f t="shared" si="41"/>
        <v>0</v>
      </c>
      <c r="CG90" s="173">
        <f t="shared" si="41"/>
        <v>0</v>
      </c>
      <c r="CH90" s="173">
        <f t="shared" si="41"/>
        <v>0</v>
      </c>
      <c r="CI90" s="173">
        <f t="shared" si="41"/>
        <v>0</v>
      </c>
      <c r="CJ90" s="173">
        <f t="shared" si="41"/>
        <v>0</v>
      </c>
      <c r="CK90" s="173">
        <f t="shared" si="41"/>
        <v>0</v>
      </c>
      <c r="CL90" s="173">
        <f t="shared" si="41"/>
        <v>0</v>
      </c>
      <c r="CM90" s="173">
        <f t="shared" si="41"/>
        <v>0</v>
      </c>
      <c r="CN90" s="173">
        <f t="shared" si="41"/>
        <v>0</v>
      </c>
      <c r="CO90" s="173">
        <f t="shared" si="41"/>
        <v>0</v>
      </c>
      <c r="CP90" s="173">
        <f t="shared" si="41"/>
        <v>0</v>
      </c>
      <c r="CQ90" s="173">
        <f t="shared" si="41"/>
        <v>0</v>
      </c>
      <c r="CR90" s="173">
        <f t="shared" si="41"/>
        <v>0</v>
      </c>
      <c r="CS90" s="173">
        <f t="shared" si="41"/>
        <v>0</v>
      </c>
      <c r="CT90" s="173">
        <f t="shared" si="41"/>
        <v>0</v>
      </c>
      <c r="CU90" s="173">
        <f t="shared" si="41"/>
        <v>0</v>
      </c>
      <c r="CV90" s="173">
        <f t="shared" si="41"/>
        <v>0</v>
      </c>
      <c r="CW90" s="173">
        <f t="shared" si="41"/>
        <v>0</v>
      </c>
      <c r="CX90" s="173">
        <f t="shared" si="41"/>
        <v>0</v>
      </c>
      <c r="CY90" s="173">
        <f t="shared" si="41"/>
        <v>0</v>
      </c>
      <c r="CZ90" s="173">
        <f t="shared" si="41"/>
        <v>0</v>
      </c>
      <c r="DA90" s="173">
        <f t="shared" si="41"/>
        <v>0</v>
      </c>
      <c r="DB90" s="173">
        <f t="shared" si="41"/>
        <v>0</v>
      </c>
      <c r="DC90" s="173">
        <f t="shared" si="41"/>
        <v>0</v>
      </c>
      <c r="DE90" s="24"/>
      <c r="DF90" s="24">
        <f t="shared" si="39"/>
        <v>0</v>
      </c>
    </row>
    <row r="91" spans="1:113" ht="15" customHeight="1">
      <c r="A91" s="68">
        <v>67</v>
      </c>
      <c r="B91" s="160" t="s">
        <v>365</v>
      </c>
      <c r="C91" s="542" t="s">
        <v>159</v>
      </c>
      <c r="D91" s="181"/>
      <c r="E91" s="176">
        <v>0.21</v>
      </c>
      <c r="F91" s="171">
        <f>H91+NPV(FD,I91:INDEX(I91:DC91,PAL))</f>
        <v>0</v>
      </c>
      <c r="G91" s="171">
        <f>SUMIF($H$5:$DC$5,"&lt;="&amp;PAL,$H91:$DC91)</f>
        <v>0</v>
      </c>
      <c r="H91" s="177">
        <v>0</v>
      </c>
      <c r="I91" s="177">
        <v>0</v>
      </c>
      <c r="J91" s="177">
        <v>0</v>
      </c>
      <c r="K91" s="177">
        <v>0</v>
      </c>
      <c r="L91" s="177">
        <v>0</v>
      </c>
      <c r="M91" s="177">
        <v>0</v>
      </c>
      <c r="N91" s="177">
        <v>0</v>
      </c>
      <c r="O91" s="177">
        <v>0</v>
      </c>
      <c r="P91" s="177">
        <v>0</v>
      </c>
      <c r="Q91" s="177">
        <v>0</v>
      </c>
      <c r="R91" s="177">
        <v>0</v>
      </c>
      <c r="S91" s="177">
        <v>0</v>
      </c>
      <c r="T91" s="177">
        <v>0</v>
      </c>
      <c r="U91" s="177">
        <v>0</v>
      </c>
      <c r="V91" s="177">
        <v>0</v>
      </c>
      <c r="W91" s="177">
        <v>0</v>
      </c>
      <c r="X91" s="177">
        <v>0</v>
      </c>
      <c r="Y91" s="177">
        <v>0</v>
      </c>
      <c r="Z91" s="177">
        <v>0</v>
      </c>
      <c r="AA91" s="177">
        <v>0</v>
      </c>
      <c r="AB91" s="177">
        <v>0</v>
      </c>
      <c r="AC91" s="177">
        <v>0</v>
      </c>
      <c r="AD91" s="177">
        <v>0</v>
      </c>
      <c r="AE91" s="177">
        <v>0</v>
      </c>
      <c r="AF91" s="177">
        <v>0</v>
      </c>
      <c r="AG91" s="177">
        <v>0</v>
      </c>
      <c r="AH91" s="177">
        <v>0</v>
      </c>
      <c r="AI91" s="177">
        <v>0</v>
      </c>
      <c r="AJ91" s="177">
        <v>0</v>
      </c>
      <c r="AK91" s="177">
        <v>0</v>
      </c>
      <c r="AL91" s="177">
        <v>0</v>
      </c>
      <c r="AM91" s="177">
        <v>0</v>
      </c>
      <c r="AN91" s="177">
        <v>0</v>
      </c>
      <c r="AO91" s="177">
        <v>0</v>
      </c>
      <c r="AP91" s="177">
        <v>0</v>
      </c>
      <c r="AQ91" s="177">
        <v>0</v>
      </c>
      <c r="AR91" s="177">
        <v>0</v>
      </c>
      <c r="AS91" s="177">
        <v>0</v>
      </c>
      <c r="AT91" s="177">
        <v>0</v>
      </c>
      <c r="AU91" s="177">
        <v>0</v>
      </c>
      <c r="AV91" s="177">
        <v>0</v>
      </c>
      <c r="AW91" s="177">
        <v>0</v>
      </c>
      <c r="AX91" s="177">
        <v>0</v>
      </c>
      <c r="AY91" s="177">
        <v>0</v>
      </c>
      <c r="AZ91" s="177">
        <v>0</v>
      </c>
      <c r="BA91" s="177">
        <v>0</v>
      </c>
      <c r="BB91" s="177">
        <v>0</v>
      </c>
      <c r="BC91" s="177">
        <v>0</v>
      </c>
      <c r="BD91" s="177">
        <v>0</v>
      </c>
      <c r="BE91" s="177">
        <v>0</v>
      </c>
      <c r="BF91" s="177">
        <v>0</v>
      </c>
      <c r="BG91" s="177">
        <v>0</v>
      </c>
      <c r="BH91" s="177">
        <v>0</v>
      </c>
      <c r="BI91" s="177">
        <v>0</v>
      </c>
      <c r="BJ91" s="177">
        <v>0</v>
      </c>
      <c r="BK91" s="177">
        <v>0</v>
      </c>
      <c r="BL91" s="177">
        <v>0</v>
      </c>
      <c r="BM91" s="177">
        <v>0</v>
      </c>
      <c r="BN91" s="177">
        <v>0</v>
      </c>
      <c r="BO91" s="177">
        <v>0</v>
      </c>
      <c r="BP91" s="177">
        <v>0</v>
      </c>
      <c r="BQ91" s="177">
        <v>0</v>
      </c>
      <c r="BR91" s="177">
        <v>0</v>
      </c>
      <c r="BS91" s="177">
        <v>0</v>
      </c>
      <c r="BT91" s="177">
        <v>0</v>
      </c>
      <c r="BU91" s="177">
        <v>0</v>
      </c>
      <c r="BV91" s="177">
        <v>0</v>
      </c>
      <c r="BW91" s="177">
        <v>0</v>
      </c>
      <c r="BX91" s="177">
        <v>0</v>
      </c>
      <c r="BY91" s="177">
        <v>0</v>
      </c>
      <c r="BZ91" s="177">
        <v>0</v>
      </c>
      <c r="CA91" s="177">
        <v>0</v>
      </c>
      <c r="CB91" s="177">
        <v>0</v>
      </c>
      <c r="CC91" s="177">
        <v>0</v>
      </c>
      <c r="CD91" s="177">
        <v>0</v>
      </c>
      <c r="CE91" s="177">
        <v>0</v>
      </c>
      <c r="CF91" s="177">
        <v>0</v>
      </c>
      <c r="CG91" s="177">
        <v>0</v>
      </c>
      <c r="CH91" s="177">
        <v>0</v>
      </c>
      <c r="CI91" s="177">
        <v>0</v>
      </c>
      <c r="CJ91" s="177">
        <v>0</v>
      </c>
      <c r="CK91" s="177">
        <v>0</v>
      </c>
      <c r="CL91" s="177">
        <v>0</v>
      </c>
      <c r="CM91" s="177">
        <v>0</v>
      </c>
      <c r="CN91" s="177">
        <v>0</v>
      </c>
      <c r="CO91" s="177">
        <v>0</v>
      </c>
      <c r="CP91" s="177">
        <v>0</v>
      </c>
      <c r="CQ91" s="177">
        <v>0</v>
      </c>
      <c r="CR91" s="177">
        <v>0</v>
      </c>
      <c r="CS91" s="177">
        <v>0</v>
      </c>
      <c r="CT91" s="177">
        <v>0</v>
      </c>
      <c r="CU91" s="177">
        <v>0</v>
      </c>
      <c r="CV91" s="177">
        <v>0</v>
      </c>
      <c r="CW91" s="177">
        <v>0</v>
      </c>
      <c r="CX91" s="177">
        <v>0</v>
      </c>
      <c r="CY91" s="177">
        <v>0</v>
      </c>
      <c r="CZ91" s="177">
        <v>0</v>
      </c>
      <c r="DA91" s="177">
        <v>0</v>
      </c>
      <c r="DB91" s="177">
        <v>0</v>
      </c>
      <c r="DC91" s="177">
        <v>0</v>
      </c>
      <c r="DE91" s="24">
        <f>COUNTBLANK(H91:DC91)</f>
        <v>0</v>
      </c>
      <c r="DF91" s="24">
        <f t="shared" si="39"/>
        <v>0</v>
      </c>
      <c r="DG91">
        <f t="shared" ref="DG91:DG102" si="42">IF(ISNUMBER(E91),E91*100,0)</f>
        <v>21</v>
      </c>
      <c r="DH91">
        <v>0</v>
      </c>
    </row>
    <row r="92" spans="1:113" ht="15" customHeight="1">
      <c r="A92" s="68">
        <v>68</v>
      </c>
      <c r="B92" s="160" t="s">
        <v>366</v>
      </c>
      <c r="C92" s="542" t="s">
        <v>159</v>
      </c>
      <c r="D92" s="181"/>
      <c r="E92" s="176">
        <v>0.21</v>
      </c>
      <c r="F92" s="171">
        <f>H92+NPV(FD,I92:INDEX(I92:DC92,PAL))</f>
        <v>0</v>
      </c>
      <c r="G92" s="171">
        <f>SUMIF($H$5:$DC$5,"&lt;="&amp;PAL,$H92:$DC92)</f>
        <v>0</v>
      </c>
      <c r="H92" s="177">
        <v>0</v>
      </c>
      <c r="I92" s="177">
        <v>0</v>
      </c>
      <c r="J92" s="177">
        <v>0</v>
      </c>
      <c r="K92" s="177">
        <v>0</v>
      </c>
      <c r="L92" s="177">
        <v>0</v>
      </c>
      <c r="M92" s="177">
        <v>0</v>
      </c>
      <c r="N92" s="177">
        <v>0</v>
      </c>
      <c r="O92" s="177">
        <v>0</v>
      </c>
      <c r="P92" s="177">
        <v>0</v>
      </c>
      <c r="Q92" s="177">
        <v>0</v>
      </c>
      <c r="R92" s="177">
        <v>0</v>
      </c>
      <c r="S92" s="177">
        <v>0</v>
      </c>
      <c r="T92" s="177">
        <v>0</v>
      </c>
      <c r="U92" s="177">
        <v>0</v>
      </c>
      <c r="V92" s="177">
        <v>0</v>
      </c>
      <c r="W92" s="177">
        <v>0</v>
      </c>
      <c r="X92" s="177">
        <v>0</v>
      </c>
      <c r="Y92" s="177">
        <v>0</v>
      </c>
      <c r="Z92" s="177">
        <v>0</v>
      </c>
      <c r="AA92" s="177">
        <v>0</v>
      </c>
      <c r="AB92" s="177">
        <v>0</v>
      </c>
      <c r="AC92" s="177">
        <v>0</v>
      </c>
      <c r="AD92" s="177">
        <v>0</v>
      </c>
      <c r="AE92" s="177">
        <v>0</v>
      </c>
      <c r="AF92" s="177">
        <v>0</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0</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177">
        <v>0</v>
      </c>
      <c r="BM92" s="177">
        <v>0</v>
      </c>
      <c r="BN92" s="177">
        <v>0</v>
      </c>
      <c r="BO92" s="177">
        <v>0</v>
      </c>
      <c r="BP92" s="177">
        <v>0</v>
      </c>
      <c r="BQ92" s="177">
        <v>0</v>
      </c>
      <c r="BR92" s="177">
        <v>0</v>
      </c>
      <c r="BS92" s="177">
        <v>0</v>
      </c>
      <c r="BT92" s="177">
        <v>0</v>
      </c>
      <c r="BU92" s="177">
        <v>0</v>
      </c>
      <c r="BV92" s="177">
        <v>0</v>
      </c>
      <c r="BW92" s="177">
        <v>0</v>
      </c>
      <c r="BX92" s="177">
        <v>0</v>
      </c>
      <c r="BY92" s="177">
        <v>0</v>
      </c>
      <c r="BZ92" s="177">
        <v>0</v>
      </c>
      <c r="CA92" s="177">
        <v>0</v>
      </c>
      <c r="CB92" s="177">
        <v>0</v>
      </c>
      <c r="CC92" s="177">
        <v>0</v>
      </c>
      <c r="CD92" s="177">
        <v>0</v>
      </c>
      <c r="CE92" s="177">
        <v>0</v>
      </c>
      <c r="CF92" s="177">
        <v>0</v>
      </c>
      <c r="CG92" s="177">
        <v>0</v>
      </c>
      <c r="CH92" s="177">
        <v>0</v>
      </c>
      <c r="CI92" s="177">
        <v>0</v>
      </c>
      <c r="CJ92" s="177">
        <v>0</v>
      </c>
      <c r="CK92" s="177">
        <v>0</v>
      </c>
      <c r="CL92" s="177">
        <v>0</v>
      </c>
      <c r="CM92" s="177">
        <v>0</v>
      </c>
      <c r="CN92" s="177">
        <v>0</v>
      </c>
      <c r="CO92" s="177">
        <v>0</v>
      </c>
      <c r="CP92" s="177">
        <v>0</v>
      </c>
      <c r="CQ92" s="177">
        <v>0</v>
      </c>
      <c r="CR92" s="177">
        <v>0</v>
      </c>
      <c r="CS92" s="177">
        <v>0</v>
      </c>
      <c r="CT92" s="177">
        <v>0</v>
      </c>
      <c r="CU92" s="177">
        <v>0</v>
      </c>
      <c r="CV92" s="177">
        <v>0</v>
      </c>
      <c r="CW92" s="177">
        <v>0</v>
      </c>
      <c r="CX92" s="177">
        <v>0</v>
      </c>
      <c r="CY92" s="177">
        <v>0</v>
      </c>
      <c r="CZ92" s="177">
        <v>0</v>
      </c>
      <c r="DA92" s="177">
        <v>0</v>
      </c>
      <c r="DB92" s="177">
        <v>0</v>
      </c>
      <c r="DC92" s="177">
        <v>0</v>
      </c>
      <c r="DE92" s="24">
        <f t="shared" ref="DE92:DE102" si="43">COUNTBLANK(H92:DC92)</f>
        <v>0</v>
      </c>
      <c r="DF92" s="24">
        <f t="shared" si="39"/>
        <v>0</v>
      </c>
      <c r="DG92">
        <f t="shared" si="42"/>
        <v>21</v>
      </c>
      <c r="DH92">
        <v>0</v>
      </c>
    </row>
    <row r="93" spans="1:113" ht="15" customHeight="1">
      <c r="A93" s="68">
        <v>69</v>
      </c>
      <c r="B93" s="160" t="s">
        <v>367</v>
      </c>
      <c r="C93" s="542" t="s">
        <v>159</v>
      </c>
      <c r="D93" s="181"/>
      <c r="E93" s="176">
        <v>0.21</v>
      </c>
      <c r="F93" s="171">
        <f>H93+NPV(FD,I93:INDEX(I93:DC93,PAL))</f>
        <v>0</v>
      </c>
      <c r="G93" s="171">
        <f>SUMIF($H$5:$DC$5,"&lt;="&amp;PAL,$H93:$DC93)</f>
        <v>0</v>
      </c>
      <c r="H93" s="177">
        <v>0</v>
      </c>
      <c r="I93" s="177">
        <v>0</v>
      </c>
      <c r="J93" s="177">
        <v>0</v>
      </c>
      <c r="K93" s="177">
        <v>0</v>
      </c>
      <c r="L93" s="177">
        <v>0</v>
      </c>
      <c r="M93" s="177">
        <v>0</v>
      </c>
      <c r="N93" s="177">
        <v>0</v>
      </c>
      <c r="O93" s="177">
        <v>0</v>
      </c>
      <c r="P93" s="177">
        <v>0</v>
      </c>
      <c r="Q93" s="177">
        <v>0</v>
      </c>
      <c r="R93" s="177">
        <v>0</v>
      </c>
      <c r="S93" s="177">
        <v>0</v>
      </c>
      <c r="T93" s="177">
        <v>0</v>
      </c>
      <c r="U93" s="177">
        <v>0</v>
      </c>
      <c r="V93" s="177">
        <v>0</v>
      </c>
      <c r="W93" s="177">
        <v>0</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177">
        <v>0</v>
      </c>
      <c r="BM93" s="177">
        <v>0</v>
      </c>
      <c r="BN93" s="177">
        <v>0</v>
      </c>
      <c r="BO93" s="177">
        <v>0</v>
      </c>
      <c r="BP93" s="177">
        <v>0</v>
      </c>
      <c r="BQ93" s="177">
        <v>0</v>
      </c>
      <c r="BR93" s="177">
        <v>0</v>
      </c>
      <c r="BS93" s="177">
        <v>0</v>
      </c>
      <c r="BT93" s="177">
        <v>0</v>
      </c>
      <c r="BU93" s="177">
        <v>0</v>
      </c>
      <c r="BV93" s="177">
        <v>0</v>
      </c>
      <c r="BW93" s="177">
        <v>0</v>
      </c>
      <c r="BX93" s="177">
        <v>0</v>
      </c>
      <c r="BY93" s="177">
        <v>0</v>
      </c>
      <c r="BZ93" s="177">
        <v>0</v>
      </c>
      <c r="CA93" s="177">
        <v>0</v>
      </c>
      <c r="CB93" s="177">
        <v>0</v>
      </c>
      <c r="CC93" s="177">
        <v>0</v>
      </c>
      <c r="CD93" s="177">
        <v>0</v>
      </c>
      <c r="CE93" s="177">
        <v>0</v>
      </c>
      <c r="CF93" s="177">
        <v>0</v>
      </c>
      <c r="CG93" s="177">
        <v>0</v>
      </c>
      <c r="CH93" s="177">
        <v>0</v>
      </c>
      <c r="CI93" s="177">
        <v>0</v>
      </c>
      <c r="CJ93" s="177">
        <v>0</v>
      </c>
      <c r="CK93" s="177">
        <v>0</v>
      </c>
      <c r="CL93" s="177">
        <v>0</v>
      </c>
      <c r="CM93" s="177">
        <v>0</v>
      </c>
      <c r="CN93" s="177">
        <v>0</v>
      </c>
      <c r="CO93" s="177">
        <v>0</v>
      </c>
      <c r="CP93" s="177">
        <v>0</v>
      </c>
      <c r="CQ93" s="177">
        <v>0</v>
      </c>
      <c r="CR93" s="177">
        <v>0</v>
      </c>
      <c r="CS93" s="177">
        <v>0</v>
      </c>
      <c r="CT93" s="177">
        <v>0</v>
      </c>
      <c r="CU93" s="177">
        <v>0</v>
      </c>
      <c r="CV93" s="177">
        <v>0</v>
      </c>
      <c r="CW93" s="177">
        <v>0</v>
      </c>
      <c r="CX93" s="177">
        <v>0</v>
      </c>
      <c r="CY93" s="177">
        <v>0</v>
      </c>
      <c r="CZ93" s="177">
        <v>0</v>
      </c>
      <c r="DA93" s="177">
        <v>0</v>
      </c>
      <c r="DB93" s="177">
        <v>0</v>
      </c>
      <c r="DC93" s="177">
        <v>0</v>
      </c>
      <c r="DE93" s="24">
        <f t="shared" si="43"/>
        <v>0</v>
      </c>
      <c r="DF93" s="24">
        <f t="shared" si="39"/>
        <v>0</v>
      </c>
      <c r="DG93">
        <f t="shared" si="42"/>
        <v>21</v>
      </c>
      <c r="DH93">
        <v>0</v>
      </c>
    </row>
    <row r="94" spans="1:113" ht="15" customHeight="1">
      <c r="A94" s="68">
        <v>70</v>
      </c>
      <c r="B94" s="160" t="s">
        <v>368</v>
      </c>
      <c r="C94" s="542" t="s">
        <v>159</v>
      </c>
      <c r="D94" s="181"/>
      <c r="E94" s="176">
        <v>0.21</v>
      </c>
      <c r="F94" s="171">
        <f>H94+NPV(FD,I94:INDEX(I94:DC94,PAL))</f>
        <v>0</v>
      </c>
      <c r="G94" s="171">
        <f>SUMIF($H$5:$DC$5,"&lt;="&amp;PAL,$H94:$DC94)</f>
        <v>0</v>
      </c>
      <c r="H94" s="177">
        <v>0</v>
      </c>
      <c r="I94" s="177">
        <v>0</v>
      </c>
      <c r="J94" s="177">
        <v>0</v>
      </c>
      <c r="K94" s="177">
        <v>0</v>
      </c>
      <c r="L94" s="177">
        <v>0</v>
      </c>
      <c r="M94" s="177">
        <v>0</v>
      </c>
      <c r="N94" s="177">
        <v>0</v>
      </c>
      <c r="O94" s="177">
        <v>0</v>
      </c>
      <c r="P94" s="177">
        <v>0</v>
      </c>
      <c r="Q94" s="177">
        <v>0</v>
      </c>
      <c r="R94" s="177">
        <v>0</v>
      </c>
      <c r="S94" s="177">
        <v>0</v>
      </c>
      <c r="T94" s="177">
        <v>0</v>
      </c>
      <c r="U94" s="177">
        <v>0</v>
      </c>
      <c r="V94" s="177">
        <v>0</v>
      </c>
      <c r="W94" s="177">
        <v>0</v>
      </c>
      <c r="X94" s="177">
        <v>0</v>
      </c>
      <c r="Y94" s="177">
        <v>0</v>
      </c>
      <c r="Z94" s="177">
        <v>0</v>
      </c>
      <c r="AA94" s="177">
        <v>0</v>
      </c>
      <c r="AB94" s="177">
        <v>0</v>
      </c>
      <c r="AC94" s="177">
        <v>0</v>
      </c>
      <c r="AD94" s="177">
        <v>0</v>
      </c>
      <c r="AE94" s="177">
        <v>0</v>
      </c>
      <c r="AF94" s="177">
        <v>0</v>
      </c>
      <c r="AG94" s="177">
        <v>0</v>
      </c>
      <c r="AH94" s="177">
        <v>0</v>
      </c>
      <c r="AI94" s="177">
        <v>0</v>
      </c>
      <c r="AJ94" s="177">
        <v>0</v>
      </c>
      <c r="AK94" s="177">
        <v>0</v>
      </c>
      <c r="AL94" s="177">
        <v>0</v>
      </c>
      <c r="AM94" s="177">
        <v>0</v>
      </c>
      <c r="AN94" s="177">
        <v>0</v>
      </c>
      <c r="AO94" s="177">
        <v>0</v>
      </c>
      <c r="AP94" s="177">
        <v>0</v>
      </c>
      <c r="AQ94" s="177">
        <v>0</v>
      </c>
      <c r="AR94" s="177">
        <v>0</v>
      </c>
      <c r="AS94" s="177">
        <v>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7">
        <v>0</v>
      </c>
      <c r="BI94" s="177">
        <v>0</v>
      </c>
      <c r="BJ94" s="177">
        <v>0</v>
      </c>
      <c r="BK94" s="177">
        <v>0</v>
      </c>
      <c r="BL94" s="177">
        <v>0</v>
      </c>
      <c r="BM94" s="177">
        <v>0</v>
      </c>
      <c r="BN94" s="177">
        <v>0</v>
      </c>
      <c r="BO94" s="177">
        <v>0</v>
      </c>
      <c r="BP94" s="177">
        <v>0</v>
      </c>
      <c r="BQ94" s="177">
        <v>0</v>
      </c>
      <c r="BR94" s="177">
        <v>0</v>
      </c>
      <c r="BS94" s="177">
        <v>0</v>
      </c>
      <c r="BT94" s="177">
        <v>0</v>
      </c>
      <c r="BU94" s="177">
        <v>0</v>
      </c>
      <c r="BV94" s="177">
        <v>0</v>
      </c>
      <c r="BW94" s="177">
        <v>0</v>
      </c>
      <c r="BX94" s="177">
        <v>0</v>
      </c>
      <c r="BY94" s="177">
        <v>0</v>
      </c>
      <c r="BZ94" s="177">
        <v>0</v>
      </c>
      <c r="CA94" s="177">
        <v>0</v>
      </c>
      <c r="CB94" s="177">
        <v>0</v>
      </c>
      <c r="CC94" s="177">
        <v>0</v>
      </c>
      <c r="CD94" s="177">
        <v>0</v>
      </c>
      <c r="CE94" s="177">
        <v>0</v>
      </c>
      <c r="CF94" s="177">
        <v>0</v>
      </c>
      <c r="CG94" s="177">
        <v>0</v>
      </c>
      <c r="CH94" s="177">
        <v>0</v>
      </c>
      <c r="CI94" s="177">
        <v>0</v>
      </c>
      <c r="CJ94" s="177">
        <v>0</v>
      </c>
      <c r="CK94" s="177">
        <v>0</v>
      </c>
      <c r="CL94" s="177">
        <v>0</v>
      </c>
      <c r="CM94" s="177">
        <v>0</v>
      </c>
      <c r="CN94" s="177">
        <v>0</v>
      </c>
      <c r="CO94" s="177">
        <v>0</v>
      </c>
      <c r="CP94" s="177">
        <v>0</v>
      </c>
      <c r="CQ94" s="177">
        <v>0</v>
      </c>
      <c r="CR94" s="177">
        <v>0</v>
      </c>
      <c r="CS94" s="177">
        <v>0</v>
      </c>
      <c r="CT94" s="177">
        <v>0</v>
      </c>
      <c r="CU94" s="177">
        <v>0</v>
      </c>
      <c r="CV94" s="177">
        <v>0</v>
      </c>
      <c r="CW94" s="177">
        <v>0</v>
      </c>
      <c r="CX94" s="177">
        <v>0</v>
      </c>
      <c r="CY94" s="177">
        <v>0</v>
      </c>
      <c r="CZ94" s="177">
        <v>0</v>
      </c>
      <c r="DA94" s="177">
        <v>0</v>
      </c>
      <c r="DB94" s="177">
        <v>0</v>
      </c>
      <c r="DC94" s="177">
        <v>0</v>
      </c>
      <c r="DE94" s="24">
        <f t="shared" si="43"/>
        <v>0</v>
      </c>
      <c r="DF94" s="24">
        <f t="shared" si="39"/>
        <v>0</v>
      </c>
      <c r="DG94">
        <f t="shared" si="42"/>
        <v>21</v>
      </c>
      <c r="DH94">
        <v>0</v>
      </c>
    </row>
    <row r="95" spans="1:113" ht="15" customHeight="1">
      <c r="A95" s="68">
        <v>71</v>
      </c>
      <c r="B95" s="160" t="s">
        <v>369</v>
      </c>
      <c r="C95" s="542" t="s">
        <v>159</v>
      </c>
      <c r="D95" s="181"/>
      <c r="E95" s="176">
        <v>0.21</v>
      </c>
      <c r="F95" s="171">
        <f>H95+NPV(FD,I95:INDEX(I95:DC95,PAL))</f>
        <v>0</v>
      </c>
      <c r="G95" s="171">
        <f>SUMIF($H$5:$DC$5,"&lt;="&amp;PAL,$H95:$DC95)</f>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7">
        <v>0</v>
      </c>
      <c r="AC95" s="177">
        <v>0</v>
      </c>
      <c r="AD95" s="177">
        <v>0</v>
      </c>
      <c r="AE95" s="177">
        <v>0</v>
      </c>
      <c r="AF95" s="177">
        <v>0</v>
      </c>
      <c r="AG95" s="177">
        <v>0</v>
      </c>
      <c r="AH95" s="177">
        <v>0</v>
      </c>
      <c r="AI95" s="177">
        <v>0</v>
      </c>
      <c r="AJ95" s="177">
        <v>0</v>
      </c>
      <c r="AK95" s="177">
        <v>0</v>
      </c>
      <c r="AL95" s="177">
        <v>0</v>
      </c>
      <c r="AM95" s="177">
        <v>0</v>
      </c>
      <c r="AN95" s="177">
        <v>0</v>
      </c>
      <c r="AO95" s="177">
        <v>0</v>
      </c>
      <c r="AP95" s="177">
        <v>0</v>
      </c>
      <c r="AQ95" s="177">
        <v>0</v>
      </c>
      <c r="AR95" s="177">
        <v>0</v>
      </c>
      <c r="AS95" s="177">
        <v>0</v>
      </c>
      <c r="AT95" s="177">
        <v>0</v>
      </c>
      <c r="AU95" s="177">
        <v>0</v>
      </c>
      <c r="AV95" s="177">
        <v>0</v>
      </c>
      <c r="AW95" s="177">
        <v>0</v>
      </c>
      <c r="AX95" s="177">
        <v>0</v>
      </c>
      <c r="AY95" s="177">
        <v>0</v>
      </c>
      <c r="AZ95" s="177">
        <v>0</v>
      </c>
      <c r="BA95" s="177">
        <v>0</v>
      </c>
      <c r="BB95" s="177">
        <v>0</v>
      </c>
      <c r="BC95" s="177">
        <v>0</v>
      </c>
      <c r="BD95" s="177">
        <v>0</v>
      </c>
      <c r="BE95" s="177">
        <v>0</v>
      </c>
      <c r="BF95" s="177">
        <v>0</v>
      </c>
      <c r="BG95" s="177">
        <v>0</v>
      </c>
      <c r="BH95" s="177">
        <v>0</v>
      </c>
      <c r="BI95" s="177">
        <v>0</v>
      </c>
      <c r="BJ95" s="177">
        <v>0</v>
      </c>
      <c r="BK95" s="177">
        <v>0</v>
      </c>
      <c r="BL95" s="177">
        <v>0</v>
      </c>
      <c r="BM95" s="177">
        <v>0</v>
      </c>
      <c r="BN95" s="177">
        <v>0</v>
      </c>
      <c r="BO95" s="177">
        <v>0</v>
      </c>
      <c r="BP95" s="177">
        <v>0</v>
      </c>
      <c r="BQ95" s="177">
        <v>0</v>
      </c>
      <c r="BR95" s="177">
        <v>0</v>
      </c>
      <c r="BS95" s="177">
        <v>0</v>
      </c>
      <c r="BT95" s="177">
        <v>0</v>
      </c>
      <c r="BU95" s="177">
        <v>0</v>
      </c>
      <c r="BV95" s="177">
        <v>0</v>
      </c>
      <c r="BW95" s="177">
        <v>0</v>
      </c>
      <c r="BX95" s="177">
        <v>0</v>
      </c>
      <c r="BY95" s="177">
        <v>0</v>
      </c>
      <c r="BZ95" s="177">
        <v>0</v>
      </c>
      <c r="CA95" s="177">
        <v>0</v>
      </c>
      <c r="CB95" s="177">
        <v>0</v>
      </c>
      <c r="CC95" s="177">
        <v>0</v>
      </c>
      <c r="CD95" s="177">
        <v>0</v>
      </c>
      <c r="CE95" s="177">
        <v>0</v>
      </c>
      <c r="CF95" s="177">
        <v>0</v>
      </c>
      <c r="CG95" s="177">
        <v>0</v>
      </c>
      <c r="CH95" s="177">
        <v>0</v>
      </c>
      <c r="CI95" s="177">
        <v>0</v>
      </c>
      <c r="CJ95" s="177">
        <v>0</v>
      </c>
      <c r="CK95" s="177">
        <v>0</v>
      </c>
      <c r="CL95" s="177">
        <v>0</v>
      </c>
      <c r="CM95" s="177">
        <v>0</v>
      </c>
      <c r="CN95" s="177">
        <v>0</v>
      </c>
      <c r="CO95" s="177">
        <v>0</v>
      </c>
      <c r="CP95" s="177">
        <v>0</v>
      </c>
      <c r="CQ95" s="177">
        <v>0</v>
      </c>
      <c r="CR95" s="177">
        <v>0</v>
      </c>
      <c r="CS95" s="177">
        <v>0</v>
      </c>
      <c r="CT95" s="177">
        <v>0</v>
      </c>
      <c r="CU95" s="177">
        <v>0</v>
      </c>
      <c r="CV95" s="177">
        <v>0</v>
      </c>
      <c r="CW95" s="177">
        <v>0</v>
      </c>
      <c r="CX95" s="177">
        <v>0</v>
      </c>
      <c r="CY95" s="177">
        <v>0</v>
      </c>
      <c r="CZ95" s="177">
        <v>0</v>
      </c>
      <c r="DA95" s="177">
        <v>0</v>
      </c>
      <c r="DB95" s="177">
        <v>0</v>
      </c>
      <c r="DC95" s="177">
        <v>0</v>
      </c>
      <c r="DE95" s="24">
        <f t="shared" si="43"/>
        <v>0</v>
      </c>
      <c r="DF95" s="24">
        <f t="shared" si="39"/>
        <v>0</v>
      </c>
      <c r="DG95">
        <f t="shared" si="42"/>
        <v>21</v>
      </c>
      <c r="DH95">
        <v>0</v>
      </c>
    </row>
    <row r="96" spans="1:113" ht="15" customHeight="1">
      <c r="A96" s="68">
        <v>72</v>
      </c>
      <c r="B96" s="160" t="s">
        <v>370</v>
      </c>
      <c r="C96" s="542" t="s">
        <v>159</v>
      </c>
      <c r="D96" s="181"/>
      <c r="E96" s="176">
        <v>0.21</v>
      </c>
      <c r="F96" s="171">
        <f>H96+NPV(FD,I96:INDEX(I96:DC96,PAL))</f>
        <v>0</v>
      </c>
      <c r="G96" s="171">
        <f>SUMIF($H$5:$DC$5,"&lt;="&amp;PAL,$H96:$DC96)</f>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7">
        <v>0</v>
      </c>
      <c r="AC96" s="177">
        <v>0</v>
      </c>
      <c r="AD96" s="177">
        <v>0</v>
      </c>
      <c r="AE96" s="177">
        <v>0</v>
      </c>
      <c r="AF96" s="177">
        <v>0</v>
      </c>
      <c r="AG96" s="177">
        <v>0</v>
      </c>
      <c r="AH96" s="177">
        <v>0</v>
      </c>
      <c r="AI96" s="177">
        <v>0</v>
      </c>
      <c r="AJ96" s="177">
        <v>0</v>
      </c>
      <c r="AK96" s="177">
        <v>0</v>
      </c>
      <c r="AL96" s="177">
        <v>0</v>
      </c>
      <c r="AM96" s="177">
        <v>0</v>
      </c>
      <c r="AN96" s="177">
        <v>0</v>
      </c>
      <c r="AO96" s="177">
        <v>0</v>
      </c>
      <c r="AP96" s="177">
        <v>0</v>
      </c>
      <c r="AQ96" s="177">
        <v>0</v>
      </c>
      <c r="AR96" s="177">
        <v>0</v>
      </c>
      <c r="AS96" s="177">
        <v>0</v>
      </c>
      <c r="AT96" s="177">
        <v>0</v>
      </c>
      <c r="AU96" s="177">
        <v>0</v>
      </c>
      <c r="AV96" s="177">
        <v>0</v>
      </c>
      <c r="AW96" s="177">
        <v>0</v>
      </c>
      <c r="AX96" s="177">
        <v>0</v>
      </c>
      <c r="AY96" s="177">
        <v>0</v>
      </c>
      <c r="AZ96" s="177">
        <v>0</v>
      </c>
      <c r="BA96" s="177">
        <v>0</v>
      </c>
      <c r="BB96" s="177">
        <v>0</v>
      </c>
      <c r="BC96" s="177">
        <v>0</v>
      </c>
      <c r="BD96" s="177">
        <v>0</v>
      </c>
      <c r="BE96" s="177">
        <v>0</v>
      </c>
      <c r="BF96" s="177">
        <v>0</v>
      </c>
      <c r="BG96" s="177">
        <v>0</v>
      </c>
      <c r="BH96" s="177">
        <v>0</v>
      </c>
      <c r="BI96" s="177">
        <v>0</v>
      </c>
      <c r="BJ96" s="177">
        <v>0</v>
      </c>
      <c r="BK96" s="177">
        <v>0</v>
      </c>
      <c r="BL96" s="177">
        <v>0</v>
      </c>
      <c r="BM96" s="177">
        <v>0</v>
      </c>
      <c r="BN96" s="177">
        <v>0</v>
      </c>
      <c r="BO96" s="177">
        <v>0</v>
      </c>
      <c r="BP96" s="177">
        <v>0</v>
      </c>
      <c r="BQ96" s="177">
        <v>0</v>
      </c>
      <c r="BR96" s="177">
        <v>0</v>
      </c>
      <c r="BS96" s="177">
        <v>0</v>
      </c>
      <c r="BT96" s="177">
        <v>0</v>
      </c>
      <c r="BU96" s="177">
        <v>0</v>
      </c>
      <c r="BV96" s="177">
        <v>0</v>
      </c>
      <c r="BW96" s="177">
        <v>0</v>
      </c>
      <c r="BX96" s="177">
        <v>0</v>
      </c>
      <c r="BY96" s="177">
        <v>0</v>
      </c>
      <c r="BZ96" s="177">
        <v>0</v>
      </c>
      <c r="CA96" s="177">
        <v>0</v>
      </c>
      <c r="CB96" s="177">
        <v>0</v>
      </c>
      <c r="CC96" s="177">
        <v>0</v>
      </c>
      <c r="CD96" s="177">
        <v>0</v>
      </c>
      <c r="CE96" s="177">
        <v>0</v>
      </c>
      <c r="CF96" s="177">
        <v>0</v>
      </c>
      <c r="CG96" s="177">
        <v>0</v>
      </c>
      <c r="CH96" s="177">
        <v>0</v>
      </c>
      <c r="CI96" s="177">
        <v>0</v>
      </c>
      <c r="CJ96" s="177">
        <v>0</v>
      </c>
      <c r="CK96" s="177">
        <v>0</v>
      </c>
      <c r="CL96" s="177">
        <v>0</v>
      </c>
      <c r="CM96" s="177">
        <v>0</v>
      </c>
      <c r="CN96" s="177">
        <v>0</v>
      </c>
      <c r="CO96" s="177">
        <v>0</v>
      </c>
      <c r="CP96" s="177">
        <v>0</v>
      </c>
      <c r="CQ96" s="177">
        <v>0</v>
      </c>
      <c r="CR96" s="177">
        <v>0</v>
      </c>
      <c r="CS96" s="177">
        <v>0</v>
      </c>
      <c r="CT96" s="177">
        <v>0</v>
      </c>
      <c r="CU96" s="177">
        <v>0</v>
      </c>
      <c r="CV96" s="177">
        <v>0</v>
      </c>
      <c r="CW96" s="177">
        <v>0</v>
      </c>
      <c r="CX96" s="177">
        <v>0</v>
      </c>
      <c r="CY96" s="177">
        <v>0</v>
      </c>
      <c r="CZ96" s="177">
        <v>0</v>
      </c>
      <c r="DA96" s="177">
        <v>0</v>
      </c>
      <c r="DB96" s="177">
        <v>0</v>
      </c>
      <c r="DC96" s="177">
        <v>0</v>
      </c>
      <c r="DE96" s="24">
        <f t="shared" si="43"/>
        <v>0</v>
      </c>
      <c r="DF96" s="24">
        <f t="shared" si="39"/>
        <v>0</v>
      </c>
      <c r="DG96">
        <f t="shared" si="42"/>
        <v>21</v>
      </c>
      <c r="DH96">
        <v>0</v>
      </c>
    </row>
    <row r="97" spans="1:113" ht="15" customHeight="1">
      <c r="A97" s="68">
        <v>73</v>
      </c>
      <c r="B97" s="160" t="s">
        <v>371</v>
      </c>
      <c r="C97" s="542" t="s">
        <v>159</v>
      </c>
      <c r="D97" s="181"/>
      <c r="E97" s="176">
        <v>0.21</v>
      </c>
      <c r="F97" s="171">
        <f>H97+NPV(FD,I97:INDEX(I97:DC97,PAL))</f>
        <v>0</v>
      </c>
      <c r="G97" s="171">
        <f>SUMIF($H$5:$DC$5,"&lt;="&amp;PAL,$H97:$DC97)</f>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77">
        <v>0</v>
      </c>
      <c r="CK97" s="177">
        <v>0</v>
      </c>
      <c r="CL97" s="177">
        <v>0</v>
      </c>
      <c r="CM97" s="177">
        <v>0</v>
      </c>
      <c r="CN97" s="177">
        <v>0</v>
      </c>
      <c r="CO97" s="177">
        <v>0</v>
      </c>
      <c r="CP97" s="177">
        <v>0</v>
      </c>
      <c r="CQ97" s="177">
        <v>0</v>
      </c>
      <c r="CR97" s="177">
        <v>0</v>
      </c>
      <c r="CS97" s="177">
        <v>0</v>
      </c>
      <c r="CT97" s="177">
        <v>0</v>
      </c>
      <c r="CU97" s="177">
        <v>0</v>
      </c>
      <c r="CV97" s="177">
        <v>0</v>
      </c>
      <c r="CW97" s="177">
        <v>0</v>
      </c>
      <c r="CX97" s="177">
        <v>0</v>
      </c>
      <c r="CY97" s="177">
        <v>0</v>
      </c>
      <c r="CZ97" s="177">
        <v>0</v>
      </c>
      <c r="DA97" s="177">
        <v>0</v>
      </c>
      <c r="DB97" s="177">
        <v>0</v>
      </c>
      <c r="DC97" s="177">
        <v>0</v>
      </c>
      <c r="DE97" s="24">
        <f t="shared" si="43"/>
        <v>0</v>
      </c>
      <c r="DF97" s="24">
        <f t="shared" si="39"/>
        <v>0</v>
      </c>
      <c r="DG97">
        <f t="shared" si="42"/>
        <v>21</v>
      </c>
      <c r="DH97">
        <v>0</v>
      </c>
    </row>
    <row r="98" spans="1:113" ht="15" customHeight="1">
      <c r="A98" s="68">
        <v>74</v>
      </c>
      <c r="B98" s="160" t="s">
        <v>372</v>
      </c>
      <c r="C98" s="542" t="s">
        <v>159</v>
      </c>
      <c r="D98" s="181"/>
      <c r="E98" s="176">
        <v>0.21</v>
      </c>
      <c r="F98" s="171">
        <f>H98+NPV(FD,I98:INDEX(I98:DC98,PAL))</f>
        <v>0</v>
      </c>
      <c r="G98" s="171">
        <f>SUMIF($H$5:$DC$5,"&lt;="&amp;PAL,$H98:$DC98)</f>
        <v>0</v>
      </c>
      <c r="H98" s="177">
        <v>0</v>
      </c>
      <c r="I98" s="177">
        <v>0</v>
      </c>
      <c r="J98" s="177">
        <v>0</v>
      </c>
      <c r="K98" s="177">
        <v>0</v>
      </c>
      <c r="L98" s="177">
        <v>0</v>
      </c>
      <c r="M98" s="177">
        <v>0</v>
      </c>
      <c r="N98" s="177">
        <v>0</v>
      </c>
      <c r="O98" s="177">
        <v>0</v>
      </c>
      <c r="P98" s="177">
        <v>0</v>
      </c>
      <c r="Q98" s="177">
        <v>0</v>
      </c>
      <c r="R98" s="177">
        <v>0</v>
      </c>
      <c r="S98" s="177">
        <v>0</v>
      </c>
      <c r="T98" s="177">
        <v>0</v>
      </c>
      <c r="U98" s="177">
        <v>0</v>
      </c>
      <c r="V98" s="177">
        <v>0</v>
      </c>
      <c r="W98" s="177">
        <v>0</v>
      </c>
      <c r="X98" s="177">
        <v>0</v>
      </c>
      <c r="Y98" s="177">
        <v>0</v>
      </c>
      <c r="Z98" s="177">
        <v>0</v>
      </c>
      <c r="AA98" s="177">
        <v>0</v>
      </c>
      <c r="AB98" s="177">
        <v>0</v>
      </c>
      <c r="AC98" s="177">
        <v>0</v>
      </c>
      <c r="AD98" s="177">
        <v>0</v>
      </c>
      <c r="AE98" s="177">
        <v>0</v>
      </c>
      <c r="AF98" s="177">
        <v>0</v>
      </c>
      <c r="AG98" s="177">
        <v>0</v>
      </c>
      <c r="AH98" s="177">
        <v>0</v>
      </c>
      <c r="AI98" s="177">
        <v>0</v>
      </c>
      <c r="AJ98" s="177">
        <v>0</v>
      </c>
      <c r="AK98" s="177">
        <v>0</v>
      </c>
      <c r="AL98" s="177">
        <v>0</v>
      </c>
      <c r="AM98" s="177">
        <v>0</v>
      </c>
      <c r="AN98" s="177">
        <v>0</v>
      </c>
      <c r="AO98" s="177">
        <v>0</v>
      </c>
      <c r="AP98" s="177">
        <v>0</v>
      </c>
      <c r="AQ98" s="177">
        <v>0</v>
      </c>
      <c r="AR98" s="177">
        <v>0</v>
      </c>
      <c r="AS98" s="177">
        <v>0</v>
      </c>
      <c r="AT98" s="177">
        <v>0</v>
      </c>
      <c r="AU98" s="177">
        <v>0</v>
      </c>
      <c r="AV98" s="177">
        <v>0</v>
      </c>
      <c r="AW98" s="177">
        <v>0</v>
      </c>
      <c r="AX98" s="177">
        <v>0</v>
      </c>
      <c r="AY98" s="177">
        <v>0</v>
      </c>
      <c r="AZ98" s="177">
        <v>0</v>
      </c>
      <c r="BA98" s="177">
        <v>0</v>
      </c>
      <c r="BB98" s="177">
        <v>0</v>
      </c>
      <c r="BC98" s="177">
        <v>0</v>
      </c>
      <c r="BD98" s="177">
        <v>0</v>
      </c>
      <c r="BE98" s="177">
        <v>0</v>
      </c>
      <c r="BF98" s="177">
        <v>0</v>
      </c>
      <c r="BG98" s="177">
        <v>0</v>
      </c>
      <c r="BH98" s="177">
        <v>0</v>
      </c>
      <c r="BI98" s="177">
        <v>0</v>
      </c>
      <c r="BJ98" s="177">
        <v>0</v>
      </c>
      <c r="BK98" s="177">
        <v>0</v>
      </c>
      <c r="BL98" s="177">
        <v>0</v>
      </c>
      <c r="BM98" s="177">
        <v>0</v>
      </c>
      <c r="BN98" s="177">
        <v>0</v>
      </c>
      <c r="BO98" s="177">
        <v>0</v>
      </c>
      <c r="BP98" s="177">
        <v>0</v>
      </c>
      <c r="BQ98" s="177">
        <v>0</v>
      </c>
      <c r="BR98" s="177">
        <v>0</v>
      </c>
      <c r="BS98" s="177">
        <v>0</v>
      </c>
      <c r="BT98" s="177">
        <v>0</v>
      </c>
      <c r="BU98" s="177">
        <v>0</v>
      </c>
      <c r="BV98" s="177">
        <v>0</v>
      </c>
      <c r="BW98" s="177">
        <v>0</v>
      </c>
      <c r="BX98" s="177">
        <v>0</v>
      </c>
      <c r="BY98" s="177">
        <v>0</v>
      </c>
      <c r="BZ98" s="177">
        <v>0</v>
      </c>
      <c r="CA98" s="177">
        <v>0</v>
      </c>
      <c r="CB98" s="177">
        <v>0</v>
      </c>
      <c r="CC98" s="177">
        <v>0</v>
      </c>
      <c r="CD98" s="177">
        <v>0</v>
      </c>
      <c r="CE98" s="177">
        <v>0</v>
      </c>
      <c r="CF98" s="177">
        <v>0</v>
      </c>
      <c r="CG98" s="177">
        <v>0</v>
      </c>
      <c r="CH98" s="177">
        <v>0</v>
      </c>
      <c r="CI98" s="177">
        <v>0</v>
      </c>
      <c r="CJ98" s="177">
        <v>0</v>
      </c>
      <c r="CK98" s="177">
        <v>0</v>
      </c>
      <c r="CL98" s="177">
        <v>0</v>
      </c>
      <c r="CM98" s="177">
        <v>0</v>
      </c>
      <c r="CN98" s="177">
        <v>0</v>
      </c>
      <c r="CO98" s="177">
        <v>0</v>
      </c>
      <c r="CP98" s="177">
        <v>0</v>
      </c>
      <c r="CQ98" s="177">
        <v>0</v>
      </c>
      <c r="CR98" s="177">
        <v>0</v>
      </c>
      <c r="CS98" s="177">
        <v>0</v>
      </c>
      <c r="CT98" s="177">
        <v>0</v>
      </c>
      <c r="CU98" s="177">
        <v>0</v>
      </c>
      <c r="CV98" s="177">
        <v>0</v>
      </c>
      <c r="CW98" s="177">
        <v>0</v>
      </c>
      <c r="CX98" s="177">
        <v>0</v>
      </c>
      <c r="CY98" s="177">
        <v>0</v>
      </c>
      <c r="CZ98" s="177">
        <v>0</v>
      </c>
      <c r="DA98" s="177">
        <v>0</v>
      </c>
      <c r="DB98" s="177">
        <v>0</v>
      </c>
      <c r="DC98" s="177">
        <v>0</v>
      </c>
      <c r="DE98" s="24">
        <f t="shared" si="43"/>
        <v>0</v>
      </c>
      <c r="DF98" s="24">
        <f t="shared" si="39"/>
        <v>0</v>
      </c>
      <c r="DG98">
        <f t="shared" si="42"/>
        <v>21</v>
      </c>
      <c r="DH98">
        <v>0</v>
      </c>
    </row>
    <row r="99" spans="1:113" ht="15" customHeight="1">
      <c r="A99" s="68"/>
      <c r="B99" s="160" t="s">
        <v>373</v>
      </c>
      <c r="C99" s="543" t="s">
        <v>482</v>
      </c>
      <c r="D99" s="325"/>
      <c r="E99" s="176">
        <v>0.21</v>
      </c>
      <c r="F99" s="171">
        <f>H99+NPV(FD,I99:INDEX(I99:DC99,PAL))</f>
        <v>0</v>
      </c>
      <c r="G99" s="171">
        <f>SUMIF($H$5:$DC$5,"&lt;="&amp;PAL,$H99:$DC99)</f>
        <v>0</v>
      </c>
      <c r="H99" s="177">
        <v>0</v>
      </c>
      <c r="I99" s="177">
        <v>0</v>
      </c>
      <c r="J99" s="177">
        <v>0</v>
      </c>
      <c r="K99" s="177">
        <v>0</v>
      </c>
      <c r="L99" s="177">
        <v>0</v>
      </c>
      <c r="M99" s="177">
        <v>0</v>
      </c>
      <c r="N99" s="177">
        <v>0</v>
      </c>
      <c r="O99" s="177">
        <v>0</v>
      </c>
      <c r="P99" s="177">
        <v>0</v>
      </c>
      <c r="Q99" s="177">
        <v>0</v>
      </c>
      <c r="R99" s="177">
        <v>0</v>
      </c>
      <c r="S99" s="177">
        <v>0</v>
      </c>
      <c r="T99" s="177">
        <v>0</v>
      </c>
      <c r="U99" s="177">
        <v>0</v>
      </c>
      <c r="V99" s="177">
        <v>0</v>
      </c>
      <c r="W99" s="177">
        <v>0</v>
      </c>
      <c r="X99" s="177">
        <v>0</v>
      </c>
      <c r="Y99" s="177">
        <v>0</v>
      </c>
      <c r="Z99" s="177">
        <v>0</v>
      </c>
      <c r="AA99" s="177">
        <v>0</v>
      </c>
      <c r="AB99" s="177">
        <v>0</v>
      </c>
      <c r="AC99" s="177">
        <v>0</v>
      </c>
      <c r="AD99" s="177">
        <v>0</v>
      </c>
      <c r="AE99" s="177">
        <v>0</v>
      </c>
      <c r="AF99" s="177">
        <v>0</v>
      </c>
      <c r="AG99" s="177">
        <v>0</v>
      </c>
      <c r="AH99" s="177">
        <v>0</v>
      </c>
      <c r="AI99" s="177">
        <v>0</v>
      </c>
      <c r="AJ99" s="177">
        <v>0</v>
      </c>
      <c r="AK99" s="177">
        <v>0</v>
      </c>
      <c r="AL99" s="177">
        <v>0</v>
      </c>
      <c r="AM99" s="177">
        <v>0</v>
      </c>
      <c r="AN99" s="177">
        <v>0</v>
      </c>
      <c r="AO99" s="177">
        <v>0</v>
      </c>
      <c r="AP99" s="177">
        <v>0</v>
      </c>
      <c r="AQ99" s="177">
        <v>0</v>
      </c>
      <c r="AR99" s="177">
        <v>0</v>
      </c>
      <c r="AS99" s="177">
        <v>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7">
        <v>0</v>
      </c>
      <c r="BI99" s="177">
        <v>0</v>
      </c>
      <c r="BJ99" s="177">
        <v>0</v>
      </c>
      <c r="BK99" s="177">
        <v>0</v>
      </c>
      <c r="BL99" s="177">
        <v>0</v>
      </c>
      <c r="BM99" s="177">
        <v>0</v>
      </c>
      <c r="BN99" s="177">
        <v>0</v>
      </c>
      <c r="BO99" s="177">
        <v>0</v>
      </c>
      <c r="BP99" s="177">
        <v>0</v>
      </c>
      <c r="BQ99" s="177">
        <v>0</v>
      </c>
      <c r="BR99" s="177">
        <v>0</v>
      </c>
      <c r="BS99" s="177">
        <v>0</v>
      </c>
      <c r="BT99" s="177">
        <v>0</v>
      </c>
      <c r="BU99" s="177">
        <v>0</v>
      </c>
      <c r="BV99" s="177">
        <v>0</v>
      </c>
      <c r="BW99" s="177">
        <v>0</v>
      </c>
      <c r="BX99" s="177">
        <v>0</v>
      </c>
      <c r="BY99" s="177">
        <v>0</v>
      </c>
      <c r="BZ99" s="177">
        <v>0</v>
      </c>
      <c r="CA99" s="177">
        <v>0</v>
      </c>
      <c r="CB99" s="177">
        <v>0</v>
      </c>
      <c r="CC99" s="177">
        <v>0</v>
      </c>
      <c r="CD99" s="177">
        <v>0</v>
      </c>
      <c r="CE99" s="177">
        <v>0</v>
      </c>
      <c r="CF99" s="177">
        <v>0</v>
      </c>
      <c r="CG99" s="177">
        <v>0</v>
      </c>
      <c r="CH99" s="177">
        <v>0</v>
      </c>
      <c r="CI99" s="177">
        <v>0</v>
      </c>
      <c r="CJ99" s="177">
        <v>0</v>
      </c>
      <c r="CK99" s="177">
        <v>0</v>
      </c>
      <c r="CL99" s="177">
        <v>0</v>
      </c>
      <c r="CM99" s="177">
        <v>0</v>
      </c>
      <c r="CN99" s="177">
        <v>0</v>
      </c>
      <c r="CO99" s="177">
        <v>0</v>
      </c>
      <c r="CP99" s="177">
        <v>0</v>
      </c>
      <c r="CQ99" s="177">
        <v>0</v>
      </c>
      <c r="CR99" s="177">
        <v>0</v>
      </c>
      <c r="CS99" s="177">
        <v>0</v>
      </c>
      <c r="CT99" s="177">
        <v>0</v>
      </c>
      <c r="CU99" s="177">
        <v>0</v>
      </c>
      <c r="CV99" s="177">
        <v>0</v>
      </c>
      <c r="CW99" s="177">
        <v>0</v>
      </c>
      <c r="CX99" s="177">
        <v>0</v>
      </c>
      <c r="CY99" s="177">
        <v>0</v>
      </c>
      <c r="CZ99" s="177">
        <v>0</v>
      </c>
      <c r="DA99" s="177">
        <v>0</v>
      </c>
      <c r="DB99" s="177">
        <v>0</v>
      </c>
      <c r="DC99" s="177">
        <v>0</v>
      </c>
      <c r="DE99" s="24">
        <f t="shared" si="43"/>
        <v>0</v>
      </c>
      <c r="DF99" s="24">
        <f t="shared" si="39"/>
        <v>0</v>
      </c>
      <c r="DG99">
        <f t="shared" si="42"/>
        <v>21</v>
      </c>
      <c r="DH99">
        <v>0</v>
      </c>
      <c r="DI99">
        <v>1</v>
      </c>
    </row>
    <row r="100" spans="1:113" ht="14.4">
      <c r="A100" s="68"/>
      <c r="B100" s="160" t="s">
        <v>496</v>
      </c>
      <c r="C100" s="543" t="s">
        <v>483</v>
      </c>
      <c r="D100" s="325"/>
      <c r="E100" s="176">
        <v>0.21</v>
      </c>
      <c r="F100" s="171">
        <f>H100+NPV(FD,I100:INDEX(I100:DC100,PAL))</f>
        <v>0</v>
      </c>
      <c r="G100" s="171">
        <f>SUMIF($H$5:$DC$5,"&lt;="&amp;PAL,$H100:$DC100)</f>
        <v>0</v>
      </c>
      <c r="H100" s="179">
        <v>0</v>
      </c>
      <c r="I100" s="179">
        <v>0</v>
      </c>
      <c r="J100" s="179">
        <v>0</v>
      </c>
      <c r="K100" s="179">
        <v>0</v>
      </c>
      <c r="L100" s="179">
        <v>0</v>
      </c>
      <c r="M100" s="179">
        <v>0</v>
      </c>
      <c r="N100" s="179">
        <v>0</v>
      </c>
      <c r="O100" s="179">
        <v>0</v>
      </c>
      <c r="P100" s="549">
        <v>0</v>
      </c>
      <c r="Q100" s="179">
        <v>0</v>
      </c>
      <c r="R100" s="179">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0</v>
      </c>
      <c r="CF100" s="180">
        <v>0</v>
      </c>
      <c r="CG100" s="180">
        <v>0</v>
      </c>
      <c r="CH100" s="180">
        <v>0</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c r="DA100" s="180">
        <v>0</v>
      </c>
      <c r="DB100" s="180">
        <v>0</v>
      </c>
      <c r="DC100" s="180">
        <v>0</v>
      </c>
      <c r="DE100" s="24">
        <f t="shared" si="43"/>
        <v>0</v>
      </c>
      <c r="DF100" s="24">
        <f t="shared" si="39"/>
        <v>0</v>
      </c>
      <c r="DG100">
        <f t="shared" si="42"/>
        <v>21</v>
      </c>
      <c r="DH100">
        <v>0</v>
      </c>
      <c r="DI100">
        <v>1</v>
      </c>
    </row>
    <row r="101" spans="1:113" ht="14.4">
      <c r="A101" s="68">
        <v>75</v>
      </c>
      <c r="B101" s="160" t="s">
        <v>497</v>
      </c>
      <c r="C101" s="543" t="s">
        <v>552</v>
      </c>
      <c r="D101" s="160"/>
      <c r="E101" s="176">
        <v>0.21</v>
      </c>
      <c r="F101" s="171">
        <f>H101+NPV(FD,I101:INDEX(I101:DC101,PAL))</f>
        <v>0</v>
      </c>
      <c r="G101" s="171">
        <f>SUMIF($H$5:$DC$5,"&lt;="&amp;PAL,$H101:$DC101)</f>
        <v>0</v>
      </c>
      <c r="H101" s="142">
        <v>0</v>
      </c>
      <c r="I101" s="142">
        <v>0</v>
      </c>
      <c r="J101" s="142">
        <v>0</v>
      </c>
      <c r="K101" s="142">
        <v>0</v>
      </c>
      <c r="L101" s="142">
        <v>0</v>
      </c>
      <c r="M101" s="142">
        <v>0</v>
      </c>
      <c r="N101" s="142">
        <v>0</v>
      </c>
      <c r="O101" s="142">
        <v>0</v>
      </c>
      <c r="P101" s="549">
        <v>0</v>
      </c>
      <c r="Q101" s="142">
        <v>0</v>
      </c>
      <c r="R101" s="142">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0</v>
      </c>
      <c r="AH101" s="143">
        <v>0</v>
      </c>
      <c r="AI101" s="143">
        <v>0</v>
      </c>
      <c r="AJ101" s="143">
        <v>0</v>
      </c>
      <c r="AK101" s="143">
        <v>0</v>
      </c>
      <c r="AL101" s="143">
        <v>0</v>
      </c>
      <c r="AM101" s="143">
        <v>0</v>
      </c>
      <c r="AN101" s="143">
        <v>0</v>
      </c>
      <c r="AO101" s="143">
        <v>0</v>
      </c>
      <c r="AP101" s="143">
        <v>0</v>
      </c>
      <c r="AQ101" s="143">
        <v>0</v>
      </c>
      <c r="AR101" s="143">
        <v>0</v>
      </c>
      <c r="AS101" s="143">
        <v>0</v>
      </c>
      <c r="AT101" s="143">
        <v>0</v>
      </c>
      <c r="AU101" s="143">
        <v>0</v>
      </c>
      <c r="AV101" s="143">
        <v>0</v>
      </c>
      <c r="AW101" s="143">
        <v>0</v>
      </c>
      <c r="AX101" s="143">
        <v>0</v>
      </c>
      <c r="AY101" s="143">
        <v>0</v>
      </c>
      <c r="AZ101" s="143">
        <v>0</v>
      </c>
      <c r="BA101" s="143">
        <v>0</v>
      </c>
      <c r="BB101" s="143">
        <v>0</v>
      </c>
      <c r="BC101" s="143">
        <v>0</v>
      </c>
      <c r="BD101" s="143">
        <v>0</v>
      </c>
      <c r="BE101" s="143">
        <v>0</v>
      </c>
      <c r="BF101" s="143">
        <v>0</v>
      </c>
      <c r="BG101" s="143">
        <v>0</v>
      </c>
      <c r="BH101" s="143">
        <v>0</v>
      </c>
      <c r="BI101" s="143">
        <v>0</v>
      </c>
      <c r="BJ101" s="143">
        <v>0</v>
      </c>
      <c r="BK101" s="143">
        <v>0</v>
      </c>
      <c r="BL101" s="143">
        <v>0</v>
      </c>
      <c r="BM101" s="143">
        <v>0</v>
      </c>
      <c r="BN101" s="143">
        <v>0</v>
      </c>
      <c r="BO101" s="143">
        <v>0</v>
      </c>
      <c r="BP101" s="143">
        <v>0</v>
      </c>
      <c r="BQ101" s="143">
        <v>0</v>
      </c>
      <c r="BR101" s="143">
        <v>0</v>
      </c>
      <c r="BS101" s="143">
        <v>0</v>
      </c>
      <c r="BT101" s="143">
        <v>0</v>
      </c>
      <c r="BU101" s="143">
        <v>0</v>
      </c>
      <c r="BV101" s="143">
        <v>0</v>
      </c>
      <c r="BW101" s="143">
        <v>0</v>
      </c>
      <c r="BX101" s="143">
        <v>0</v>
      </c>
      <c r="BY101" s="143">
        <v>0</v>
      </c>
      <c r="BZ101" s="143">
        <v>0</v>
      </c>
      <c r="CA101" s="143">
        <v>0</v>
      </c>
      <c r="CB101" s="143">
        <v>0</v>
      </c>
      <c r="CC101" s="143">
        <v>0</v>
      </c>
      <c r="CD101" s="143">
        <v>0</v>
      </c>
      <c r="CE101" s="143">
        <v>0</v>
      </c>
      <c r="CF101" s="143">
        <v>0</v>
      </c>
      <c r="CG101" s="143">
        <v>0</v>
      </c>
      <c r="CH101" s="143">
        <v>0</v>
      </c>
      <c r="CI101" s="143">
        <v>0</v>
      </c>
      <c r="CJ101" s="143">
        <v>0</v>
      </c>
      <c r="CK101" s="143">
        <v>0</v>
      </c>
      <c r="CL101" s="143">
        <v>0</v>
      </c>
      <c r="CM101" s="143">
        <v>0</v>
      </c>
      <c r="CN101" s="143">
        <v>0</v>
      </c>
      <c r="CO101" s="143">
        <v>0</v>
      </c>
      <c r="CP101" s="143">
        <v>0</v>
      </c>
      <c r="CQ101" s="143">
        <v>0</v>
      </c>
      <c r="CR101" s="143">
        <v>0</v>
      </c>
      <c r="CS101" s="143">
        <v>0</v>
      </c>
      <c r="CT101" s="143">
        <v>0</v>
      </c>
      <c r="CU101" s="143">
        <v>0</v>
      </c>
      <c r="CV101" s="143">
        <v>0</v>
      </c>
      <c r="CW101" s="143">
        <v>0</v>
      </c>
      <c r="CX101" s="143">
        <v>0</v>
      </c>
      <c r="CY101" s="143">
        <v>0</v>
      </c>
      <c r="CZ101" s="143">
        <v>0</v>
      </c>
      <c r="DA101" s="143">
        <v>0</v>
      </c>
      <c r="DB101" s="143">
        <v>0</v>
      </c>
      <c r="DC101" s="143">
        <v>0</v>
      </c>
      <c r="DE101" s="24">
        <f t="shared" si="43"/>
        <v>0</v>
      </c>
      <c r="DF101" s="24">
        <f t="shared" si="39"/>
        <v>0</v>
      </c>
      <c r="DG101">
        <f t="shared" si="42"/>
        <v>21</v>
      </c>
      <c r="DH101">
        <v>0</v>
      </c>
    </row>
    <row r="102" spans="1:113" ht="15" customHeight="1">
      <c r="A102" s="68">
        <v>76</v>
      </c>
      <c r="B102" s="160" t="s">
        <v>374</v>
      </c>
      <c r="C102" s="544" t="s">
        <v>161</v>
      </c>
      <c r="D102" s="160"/>
      <c r="E102" s="176">
        <v>0.21</v>
      </c>
      <c r="F102" s="171">
        <f>H102+NPV(FD,I102:INDEX(I102:DC102,PAL))</f>
        <v>0</v>
      </c>
      <c r="G102" s="171">
        <f>SUMIF($H$5:$DC$5,"&lt;="&amp;PAL,$H102:$DC102)</f>
        <v>0</v>
      </c>
      <c r="H102" s="142">
        <v>0</v>
      </c>
      <c r="I102" s="142">
        <v>0</v>
      </c>
      <c r="J102" s="142">
        <v>0</v>
      </c>
      <c r="K102" s="142">
        <v>0</v>
      </c>
      <c r="L102" s="142">
        <v>0</v>
      </c>
      <c r="M102" s="142">
        <v>0</v>
      </c>
      <c r="N102" s="142">
        <v>0</v>
      </c>
      <c r="O102" s="142">
        <v>0</v>
      </c>
      <c r="P102" s="549">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3">
        <v>0</v>
      </c>
      <c r="AK102" s="142">
        <v>0</v>
      </c>
      <c r="AL102" s="143">
        <v>0</v>
      </c>
      <c r="AM102" s="142">
        <v>0</v>
      </c>
      <c r="AN102" s="142">
        <v>0</v>
      </c>
      <c r="AO102" s="142">
        <v>0</v>
      </c>
      <c r="AP102" s="142">
        <v>0</v>
      </c>
      <c r="AQ102" s="143">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3">
        <v>0</v>
      </c>
      <c r="DE102" s="24">
        <f t="shared" si="43"/>
        <v>0</v>
      </c>
      <c r="DF102" s="24">
        <f t="shared" si="39"/>
        <v>0</v>
      </c>
      <c r="DG102">
        <f t="shared" si="42"/>
        <v>21</v>
      </c>
      <c r="DH102">
        <f>DG102/(100+DG102)</f>
        <v>0.17355371900826447</v>
      </c>
    </row>
    <row r="103" spans="1:113" ht="14.4">
      <c r="A103" s="68">
        <v>77</v>
      </c>
      <c r="B103" s="160" t="s">
        <v>176</v>
      </c>
      <c r="C103" s="540" t="s">
        <v>765</v>
      </c>
      <c r="E103" s="160"/>
      <c r="F103" s="173">
        <f>F104+F111</f>
        <v>0</v>
      </c>
      <c r="G103" s="173">
        <f>G104+G111</f>
        <v>0</v>
      </c>
      <c r="H103" s="173">
        <f>H104+H111</f>
        <v>0</v>
      </c>
      <c r="I103" s="173">
        <f t="shared" ref="I103:BT103" si="44">I104+I111</f>
        <v>0</v>
      </c>
      <c r="J103" s="173">
        <f t="shared" si="44"/>
        <v>0</v>
      </c>
      <c r="K103" s="173">
        <f t="shared" si="44"/>
        <v>0</v>
      </c>
      <c r="L103" s="173">
        <f t="shared" si="44"/>
        <v>0</v>
      </c>
      <c r="M103" s="173">
        <f t="shared" si="44"/>
        <v>0</v>
      </c>
      <c r="N103" s="173">
        <f t="shared" si="44"/>
        <v>0</v>
      </c>
      <c r="O103" s="173">
        <f t="shared" si="44"/>
        <v>0</v>
      </c>
      <c r="P103" s="173">
        <f t="shared" si="44"/>
        <v>0</v>
      </c>
      <c r="Q103" s="173">
        <f t="shared" si="44"/>
        <v>0</v>
      </c>
      <c r="R103" s="173">
        <f t="shared" si="44"/>
        <v>0</v>
      </c>
      <c r="S103" s="173">
        <f t="shared" si="44"/>
        <v>0</v>
      </c>
      <c r="T103" s="173">
        <f t="shared" si="44"/>
        <v>0</v>
      </c>
      <c r="U103" s="173">
        <f t="shared" si="44"/>
        <v>0</v>
      </c>
      <c r="V103" s="173">
        <f t="shared" si="44"/>
        <v>0</v>
      </c>
      <c r="W103" s="173">
        <f t="shared" si="44"/>
        <v>0</v>
      </c>
      <c r="X103" s="173">
        <f t="shared" si="44"/>
        <v>0</v>
      </c>
      <c r="Y103" s="173">
        <f t="shared" si="44"/>
        <v>0</v>
      </c>
      <c r="Z103" s="173">
        <f t="shared" si="44"/>
        <v>0</v>
      </c>
      <c r="AA103" s="173">
        <f t="shared" si="44"/>
        <v>0</v>
      </c>
      <c r="AB103" s="173">
        <f t="shared" si="44"/>
        <v>0</v>
      </c>
      <c r="AC103" s="173">
        <f t="shared" si="44"/>
        <v>0</v>
      </c>
      <c r="AD103" s="173">
        <f t="shared" si="44"/>
        <v>0</v>
      </c>
      <c r="AE103" s="173">
        <f t="shared" si="44"/>
        <v>0</v>
      </c>
      <c r="AF103" s="173">
        <f t="shared" si="44"/>
        <v>0</v>
      </c>
      <c r="AG103" s="173">
        <f t="shared" si="44"/>
        <v>0</v>
      </c>
      <c r="AH103" s="173">
        <f t="shared" si="44"/>
        <v>0</v>
      </c>
      <c r="AI103" s="173">
        <f t="shared" si="44"/>
        <v>0</v>
      </c>
      <c r="AJ103" s="173">
        <f t="shared" si="44"/>
        <v>0</v>
      </c>
      <c r="AK103" s="173">
        <f t="shared" si="44"/>
        <v>0</v>
      </c>
      <c r="AL103" s="173">
        <f t="shared" si="44"/>
        <v>0</v>
      </c>
      <c r="AM103" s="173">
        <f t="shared" si="44"/>
        <v>0</v>
      </c>
      <c r="AN103" s="173">
        <f t="shared" si="44"/>
        <v>0</v>
      </c>
      <c r="AO103" s="173">
        <f t="shared" si="44"/>
        <v>0</v>
      </c>
      <c r="AP103" s="173">
        <f t="shared" si="44"/>
        <v>0</v>
      </c>
      <c r="AQ103" s="173">
        <f t="shared" si="44"/>
        <v>0</v>
      </c>
      <c r="AR103" s="173">
        <f t="shared" si="44"/>
        <v>0</v>
      </c>
      <c r="AS103" s="173">
        <f t="shared" si="44"/>
        <v>0</v>
      </c>
      <c r="AT103" s="173">
        <f t="shared" si="44"/>
        <v>0</v>
      </c>
      <c r="AU103" s="173">
        <f t="shared" si="44"/>
        <v>0</v>
      </c>
      <c r="AV103" s="173">
        <f t="shared" si="44"/>
        <v>0</v>
      </c>
      <c r="AW103" s="173">
        <f t="shared" si="44"/>
        <v>0</v>
      </c>
      <c r="AX103" s="173">
        <f t="shared" si="44"/>
        <v>0</v>
      </c>
      <c r="AY103" s="173">
        <f t="shared" si="44"/>
        <v>0</v>
      </c>
      <c r="AZ103" s="173">
        <f t="shared" si="44"/>
        <v>0</v>
      </c>
      <c r="BA103" s="173">
        <f t="shared" si="44"/>
        <v>0</v>
      </c>
      <c r="BB103" s="173">
        <f t="shared" si="44"/>
        <v>0</v>
      </c>
      <c r="BC103" s="173">
        <f t="shared" si="44"/>
        <v>0</v>
      </c>
      <c r="BD103" s="173">
        <f t="shared" si="44"/>
        <v>0</v>
      </c>
      <c r="BE103" s="173">
        <f t="shared" si="44"/>
        <v>0</v>
      </c>
      <c r="BF103" s="173">
        <f t="shared" si="44"/>
        <v>0</v>
      </c>
      <c r="BG103" s="173">
        <f t="shared" si="44"/>
        <v>0</v>
      </c>
      <c r="BH103" s="173">
        <f t="shared" si="44"/>
        <v>0</v>
      </c>
      <c r="BI103" s="173">
        <f t="shared" si="44"/>
        <v>0</v>
      </c>
      <c r="BJ103" s="173">
        <f t="shared" si="44"/>
        <v>0</v>
      </c>
      <c r="BK103" s="173">
        <f t="shared" si="44"/>
        <v>0</v>
      </c>
      <c r="BL103" s="173">
        <f t="shared" si="44"/>
        <v>0</v>
      </c>
      <c r="BM103" s="173">
        <f t="shared" si="44"/>
        <v>0</v>
      </c>
      <c r="BN103" s="173">
        <f t="shared" si="44"/>
        <v>0</v>
      </c>
      <c r="BO103" s="173">
        <f t="shared" si="44"/>
        <v>0</v>
      </c>
      <c r="BP103" s="173">
        <f t="shared" si="44"/>
        <v>0</v>
      </c>
      <c r="BQ103" s="173">
        <f t="shared" si="44"/>
        <v>0</v>
      </c>
      <c r="BR103" s="173">
        <f t="shared" si="44"/>
        <v>0</v>
      </c>
      <c r="BS103" s="173">
        <f t="shared" si="44"/>
        <v>0</v>
      </c>
      <c r="BT103" s="173">
        <f t="shared" si="44"/>
        <v>0</v>
      </c>
      <c r="BU103" s="173">
        <f t="shared" ref="BU103:DC103" si="45">BU104+BU111</f>
        <v>0</v>
      </c>
      <c r="BV103" s="173">
        <f t="shared" si="45"/>
        <v>0</v>
      </c>
      <c r="BW103" s="173">
        <f t="shared" si="45"/>
        <v>0</v>
      </c>
      <c r="BX103" s="173">
        <f t="shared" si="45"/>
        <v>0</v>
      </c>
      <c r="BY103" s="173">
        <f t="shared" si="45"/>
        <v>0</v>
      </c>
      <c r="BZ103" s="173">
        <f t="shared" si="45"/>
        <v>0</v>
      </c>
      <c r="CA103" s="173">
        <f t="shared" si="45"/>
        <v>0</v>
      </c>
      <c r="CB103" s="173">
        <f t="shared" si="45"/>
        <v>0</v>
      </c>
      <c r="CC103" s="173">
        <f t="shared" si="45"/>
        <v>0</v>
      </c>
      <c r="CD103" s="173">
        <f t="shared" si="45"/>
        <v>0</v>
      </c>
      <c r="CE103" s="173">
        <f t="shared" si="45"/>
        <v>0</v>
      </c>
      <c r="CF103" s="173">
        <f t="shared" si="45"/>
        <v>0</v>
      </c>
      <c r="CG103" s="173">
        <f t="shared" si="45"/>
        <v>0</v>
      </c>
      <c r="CH103" s="173">
        <f t="shared" si="45"/>
        <v>0</v>
      </c>
      <c r="CI103" s="173">
        <f t="shared" si="45"/>
        <v>0</v>
      </c>
      <c r="CJ103" s="173">
        <f t="shared" si="45"/>
        <v>0</v>
      </c>
      <c r="CK103" s="173">
        <f t="shared" si="45"/>
        <v>0</v>
      </c>
      <c r="CL103" s="173">
        <f t="shared" si="45"/>
        <v>0</v>
      </c>
      <c r="CM103" s="173">
        <f t="shared" si="45"/>
        <v>0</v>
      </c>
      <c r="CN103" s="173">
        <f t="shared" si="45"/>
        <v>0</v>
      </c>
      <c r="CO103" s="173">
        <f t="shared" si="45"/>
        <v>0</v>
      </c>
      <c r="CP103" s="173">
        <f t="shared" si="45"/>
        <v>0</v>
      </c>
      <c r="CQ103" s="173">
        <f t="shared" si="45"/>
        <v>0</v>
      </c>
      <c r="CR103" s="173">
        <f t="shared" si="45"/>
        <v>0</v>
      </c>
      <c r="CS103" s="173">
        <f t="shared" si="45"/>
        <v>0</v>
      </c>
      <c r="CT103" s="173">
        <f t="shared" si="45"/>
        <v>0</v>
      </c>
      <c r="CU103" s="173">
        <f t="shared" si="45"/>
        <v>0</v>
      </c>
      <c r="CV103" s="173">
        <f t="shared" si="45"/>
        <v>0</v>
      </c>
      <c r="CW103" s="173">
        <f t="shared" si="45"/>
        <v>0</v>
      </c>
      <c r="CX103" s="173">
        <f t="shared" si="45"/>
        <v>0</v>
      </c>
      <c r="CY103" s="173">
        <f t="shared" si="45"/>
        <v>0</v>
      </c>
      <c r="CZ103" s="173">
        <f t="shared" si="45"/>
        <v>0</v>
      </c>
      <c r="DA103" s="173">
        <f t="shared" si="45"/>
        <v>0</v>
      </c>
      <c r="DB103" s="173">
        <f t="shared" si="45"/>
        <v>0</v>
      </c>
      <c r="DC103" s="173">
        <f t="shared" si="45"/>
        <v>0</v>
      </c>
      <c r="DE103" s="24"/>
      <c r="DF103" s="24">
        <f t="shared" si="39"/>
        <v>0</v>
      </c>
    </row>
    <row r="104" spans="1:113" ht="14.4">
      <c r="A104" s="68"/>
      <c r="B104" s="160" t="s">
        <v>375</v>
      </c>
      <c r="C104" s="540" t="s">
        <v>500</v>
      </c>
      <c r="E104" s="322"/>
      <c r="F104" s="173">
        <f>SUM(F105:F110)</f>
        <v>0</v>
      </c>
      <c r="G104" s="173">
        <f t="shared" ref="G104" si="46">SUM(G105:G110)</f>
        <v>0</v>
      </c>
      <c r="H104" s="173">
        <f>SUM(H105:H110)</f>
        <v>0</v>
      </c>
      <c r="I104" s="173">
        <f t="shared" ref="I104:BT104" si="47">SUM(I105:I110)</f>
        <v>0</v>
      </c>
      <c r="J104" s="173">
        <f t="shared" si="47"/>
        <v>0</v>
      </c>
      <c r="K104" s="173">
        <f t="shared" si="47"/>
        <v>0</v>
      </c>
      <c r="L104" s="173">
        <f t="shared" si="47"/>
        <v>0</v>
      </c>
      <c r="M104" s="173">
        <f t="shared" si="47"/>
        <v>0</v>
      </c>
      <c r="N104" s="173">
        <f t="shared" si="47"/>
        <v>0</v>
      </c>
      <c r="O104" s="173">
        <f t="shared" si="47"/>
        <v>0</v>
      </c>
      <c r="P104" s="173">
        <f t="shared" si="47"/>
        <v>0</v>
      </c>
      <c r="Q104" s="173">
        <f t="shared" si="47"/>
        <v>0</v>
      </c>
      <c r="R104" s="173">
        <f t="shared" si="47"/>
        <v>0</v>
      </c>
      <c r="S104" s="173">
        <f t="shared" si="47"/>
        <v>0</v>
      </c>
      <c r="T104" s="173">
        <f t="shared" si="47"/>
        <v>0</v>
      </c>
      <c r="U104" s="173">
        <f t="shared" si="47"/>
        <v>0</v>
      </c>
      <c r="V104" s="173">
        <f t="shared" si="47"/>
        <v>0</v>
      </c>
      <c r="W104" s="173">
        <f t="shared" si="47"/>
        <v>0</v>
      </c>
      <c r="X104" s="173">
        <f t="shared" si="47"/>
        <v>0</v>
      </c>
      <c r="Y104" s="173">
        <f t="shared" si="47"/>
        <v>0</v>
      </c>
      <c r="Z104" s="173">
        <f t="shared" si="47"/>
        <v>0</v>
      </c>
      <c r="AA104" s="173">
        <f t="shared" si="47"/>
        <v>0</v>
      </c>
      <c r="AB104" s="173">
        <f t="shared" si="47"/>
        <v>0</v>
      </c>
      <c r="AC104" s="173">
        <f t="shared" si="47"/>
        <v>0</v>
      </c>
      <c r="AD104" s="173">
        <f t="shared" si="47"/>
        <v>0</v>
      </c>
      <c r="AE104" s="173">
        <f t="shared" si="47"/>
        <v>0</v>
      </c>
      <c r="AF104" s="173">
        <f t="shared" si="47"/>
        <v>0</v>
      </c>
      <c r="AG104" s="173">
        <f t="shared" si="47"/>
        <v>0</v>
      </c>
      <c r="AH104" s="173">
        <f t="shared" si="47"/>
        <v>0</v>
      </c>
      <c r="AI104" s="173">
        <f t="shared" si="47"/>
        <v>0</v>
      </c>
      <c r="AJ104" s="173">
        <f t="shared" si="47"/>
        <v>0</v>
      </c>
      <c r="AK104" s="173">
        <f t="shared" si="47"/>
        <v>0</v>
      </c>
      <c r="AL104" s="173">
        <f t="shared" si="47"/>
        <v>0</v>
      </c>
      <c r="AM104" s="173">
        <f t="shared" si="47"/>
        <v>0</v>
      </c>
      <c r="AN104" s="173">
        <f t="shared" si="47"/>
        <v>0</v>
      </c>
      <c r="AO104" s="173">
        <f t="shared" si="47"/>
        <v>0</v>
      </c>
      <c r="AP104" s="173">
        <f t="shared" si="47"/>
        <v>0</v>
      </c>
      <c r="AQ104" s="173">
        <f t="shared" si="47"/>
        <v>0</v>
      </c>
      <c r="AR104" s="173">
        <f t="shared" si="47"/>
        <v>0</v>
      </c>
      <c r="AS104" s="173">
        <f t="shared" si="47"/>
        <v>0</v>
      </c>
      <c r="AT104" s="173">
        <f t="shared" si="47"/>
        <v>0</v>
      </c>
      <c r="AU104" s="173">
        <f t="shared" si="47"/>
        <v>0</v>
      </c>
      <c r="AV104" s="173">
        <f t="shared" si="47"/>
        <v>0</v>
      </c>
      <c r="AW104" s="173">
        <f t="shared" si="47"/>
        <v>0</v>
      </c>
      <c r="AX104" s="173">
        <f t="shared" si="47"/>
        <v>0</v>
      </c>
      <c r="AY104" s="173">
        <f t="shared" si="47"/>
        <v>0</v>
      </c>
      <c r="AZ104" s="173">
        <f t="shared" si="47"/>
        <v>0</v>
      </c>
      <c r="BA104" s="173">
        <f t="shared" si="47"/>
        <v>0</v>
      </c>
      <c r="BB104" s="173">
        <f t="shared" si="47"/>
        <v>0</v>
      </c>
      <c r="BC104" s="173">
        <f t="shared" si="47"/>
        <v>0</v>
      </c>
      <c r="BD104" s="173">
        <f t="shared" si="47"/>
        <v>0</v>
      </c>
      <c r="BE104" s="173">
        <f t="shared" si="47"/>
        <v>0</v>
      </c>
      <c r="BF104" s="173">
        <f t="shared" si="47"/>
        <v>0</v>
      </c>
      <c r="BG104" s="173">
        <f t="shared" si="47"/>
        <v>0</v>
      </c>
      <c r="BH104" s="173">
        <f t="shared" si="47"/>
        <v>0</v>
      </c>
      <c r="BI104" s="173">
        <f t="shared" si="47"/>
        <v>0</v>
      </c>
      <c r="BJ104" s="173">
        <f t="shared" si="47"/>
        <v>0</v>
      </c>
      <c r="BK104" s="173">
        <f t="shared" si="47"/>
        <v>0</v>
      </c>
      <c r="BL104" s="173">
        <f t="shared" si="47"/>
        <v>0</v>
      </c>
      <c r="BM104" s="173">
        <f t="shared" si="47"/>
        <v>0</v>
      </c>
      <c r="BN104" s="173">
        <f t="shared" si="47"/>
        <v>0</v>
      </c>
      <c r="BO104" s="173">
        <f t="shared" si="47"/>
        <v>0</v>
      </c>
      <c r="BP104" s="173">
        <f t="shared" si="47"/>
        <v>0</v>
      </c>
      <c r="BQ104" s="173">
        <f t="shared" si="47"/>
        <v>0</v>
      </c>
      <c r="BR104" s="173">
        <f t="shared" si="47"/>
        <v>0</v>
      </c>
      <c r="BS104" s="173">
        <f t="shared" si="47"/>
        <v>0</v>
      </c>
      <c r="BT104" s="173">
        <f t="shared" si="47"/>
        <v>0</v>
      </c>
      <c r="BU104" s="173">
        <f t="shared" ref="BU104:DC104" si="48">SUM(BU105:BU110)</f>
        <v>0</v>
      </c>
      <c r="BV104" s="173">
        <f t="shared" si="48"/>
        <v>0</v>
      </c>
      <c r="BW104" s="173">
        <f t="shared" si="48"/>
        <v>0</v>
      </c>
      <c r="BX104" s="173">
        <f t="shared" si="48"/>
        <v>0</v>
      </c>
      <c r="BY104" s="173">
        <f t="shared" si="48"/>
        <v>0</v>
      </c>
      <c r="BZ104" s="173">
        <f t="shared" si="48"/>
        <v>0</v>
      </c>
      <c r="CA104" s="173">
        <f t="shared" si="48"/>
        <v>0</v>
      </c>
      <c r="CB104" s="173">
        <f t="shared" si="48"/>
        <v>0</v>
      </c>
      <c r="CC104" s="173">
        <f t="shared" si="48"/>
        <v>0</v>
      </c>
      <c r="CD104" s="173">
        <f t="shared" si="48"/>
        <v>0</v>
      </c>
      <c r="CE104" s="173">
        <f t="shared" si="48"/>
        <v>0</v>
      </c>
      <c r="CF104" s="173">
        <f t="shared" si="48"/>
        <v>0</v>
      </c>
      <c r="CG104" s="173">
        <f t="shared" si="48"/>
        <v>0</v>
      </c>
      <c r="CH104" s="173">
        <f t="shared" si="48"/>
        <v>0</v>
      </c>
      <c r="CI104" s="173">
        <f t="shared" si="48"/>
        <v>0</v>
      </c>
      <c r="CJ104" s="173">
        <f t="shared" si="48"/>
        <v>0</v>
      </c>
      <c r="CK104" s="173">
        <f t="shared" si="48"/>
        <v>0</v>
      </c>
      <c r="CL104" s="173">
        <f t="shared" si="48"/>
        <v>0</v>
      </c>
      <c r="CM104" s="173">
        <f t="shared" si="48"/>
        <v>0</v>
      </c>
      <c r="CN104" s="173">
        <f t="shared" si="48"/>
        <v>0</v>
      </c>
      <c r="CO104" s="173">
        <f t="shared" si="48"/>
        <v>0</v>
      </c>
      <c r="CP104" s="173">
        <f t="shared" si="48"/>
        <v>0</v>
      </c>
      <c r="CQ104" s="173">
        <f t="shared" si="48"/>
        <v>0</v>
      </c>
      <c r="CR104" s="173">
        <f t="shared" si="48"/>
        <v>0</v>
      </c>
      <c r="CS104" s="173">
        <f t="shared" si="48"/>
        <v>0</v>
      </c>
      <c r="CT104" s="173">
        <f t="shared" si="48"/>
        <v>0</v>
      </c>
      <c r="CU104" s="173">
        <f t="shared" si="48"/>
        <v>0</v>
      </c>
      <c r="CV104" s="173">
        <f t="shared" si="48"/>
        <v>0</v>
      </c>
      <c r="CW104" s="173">
        <f t="shared" si="48"/>
        <v>0</v>
      </c>
      <c r="CX104" s="173">
        <f t="shared" si="48"/>
        <v>0</v>
      </c>
      <c r="CY104" s="173">
        <f t="shared" si="48"/>
        <v>0</v>
      </c>
      <c r="CZ104" s="173">
        <f t="shared" si="48"/>
        <v>0</v>
      </c>
      <c r="DA104" s="173">
        <f t="shared" si="48"/>
        <v>0</v>
      </c>
      <c r="DB104" s="173">
        <f t="shared" si="48"/>
        <v>0</v>
      </c>
      <c r="DC104" s="173">
        <f t="shared" si="48"/>
        <v>0</v>
      </c>
      <c r="DE104" s="24"/>
      <c r="DF104" s="24">
        <f t="shared" si="39"/>
        <v>0</v>
      </c>
    </row>
    <row r="105" spans="1:113" ht="15" customHeight="1">
      <c r="A105" s="68">
        <v>78</v>
      </c>
      <c r="B105" s="160" t="s">
        <v>506</v>
      </c>
      <c r="C105" s="542" t="s">
        <v>177</v>
      </c>
      <c r="D105" s="160"/>
      <c r="E105" s="182">
        <v>0.21</v>
      </c>
      <c r="F105" s="171">
        <f>H105+NPV(FD,I105:INDEX(I105:DC105,PAL))</f>
        <v>0</v>
      </c>
      <c r="G105" s="171">
        <f>SUMIF($H$5:$DC$5,"&lt;="&amp;PAL,$H105:$DC105)</f>
        <v>0</v>
      </c>
      <c r="H105" s="299">
        <v>0</v>
      </c>
      <c r="I105" s="299">
        <v>0</v>
      </c>
      <c r="J105" s="299">
        <v>0</v>
      </c>
      <c r="K105" s="299">
        <v>0</v>
      </c>
      <c r="L105" s="299">
        <v>0</v>
      </c>
      <c r="M105" s="299">
        <v>0</v>
      </c>
      <c r="N105" s="299">
        <v>0</v>
      </c>
      <c r="O105" s="299">
        <v>0</v>
      </c>
      <c r="P105" s="299">
        <v>0</v>
      </c>
      <c r="Q105" s="177">
        <v>0</v>
      </c>
      <c r="R105" s="177">
        <v>0</v>
      </c>
      <c r="S105" s="177">
        <v>0</v>
      </c>
      <c r="T105" s="177">
        <v>0</v>
      </c>
      <c r="U105" s="177">
        <v>0</v>
      </c>
      <c r="V105" s="177">
        <v>0</v>
      </c>
      <c r="W105" s="177">
        <v>0</v>
      </c>
      <c r="X105" s="177">
        <v>0</v>
      </c>
      <c r="Y105" s="177">
        <v>0</v>
      </c>
      <c r="Z105" s="177">
        <v>0</v>
      </c>
      <c r="AA105" s="177">
        <v>0</v>
      </c>
      <c r="AB105" s="177">
        <v>0</v>
      </c>
      <c r="AC105" s="177">
        <v>0</v>
      </c>
      <c r="AD105" s="177">
        <v>0</v>
      </c>
      <c r="AE105" s="177">
        <v>0</v>
      </c>
      <c r="AF105" s="177">
        <v>0</v>
      </c>
      <c r="AG105" s="177">
        <v>0</v>
      </c>
      <c r="AH105" s="177">
        <v>0</v>
      </c>
      <c r="AI105" s="177">
        <v>0</v>
      </c>
      <c r="AJ105" s="177">
        <v>0</v>
      </c>
      <c r="AK105" s="177">
        <v>0</v>
      </c>
      <c r="AL105" s="177">
        <v>0</v>
      </c>
      <c r="AM105" s="177">
        <v>0</v>
      </c>
      <c r="AN105" s="177">
        <v>0</v>
      </c>
      <c r="AO105" s="177">
        <v>0</v>
      </c>
      <c r="AP105" s="177">
        <v>0</v>
      </c>
      <c r="AQ105" s="177">
        <v>0</v>
      </c>
      <c r="AR105" s="177">
        <v>0</v>
      </c>
      <c r="AS105" s="177">
        <v>0</v>
      </c>
      <c r="AT105" s="177">
        <v>0</v>
      </c>
      <c r="AU105" s="177">
        <v>0</v>
      </c>
      <c r="AV105" s="177">
        <v>0</v>
      </c>
      <c r="AW105" s="177">
        <v>0</v>
      </c>
      <c r="AX105" s="177">
        <v>0</v>
      </c>
      <c r="AY105" s="177">
        <v>0</v>
      </c>
      <c r="AZ105" s="177">
        <v>0</v>
      </c>
      <c r="BA105" s="177">
        <v>0</v>
      </c>
      <c r="BB105" s="177">
        <v>0</v>
      </c>
      <c r="BC105" s="177">
        <v>0</v>
      </c>
      <c r="BD105" s="177">
        <v>0</v>
      </c>
      <c r="BE105" s="177">
        <v>0</v>
      </c>
      <c r="BF105" s="177">
        <v>0</v>
      </c>
      <c r="BG105" s="177">
        <v>0</v>
      </c>
      <c r="BH105" s="177">
        <v>0</v>
      </c>
      <c r="BI105" s="177">
        <v>0</v>
      </c>
      <c r="BJ105" s="177">
        <v>0</v>
      </c>
      <c r="BK105" s="177">
        <v>0</v>
      </c>
      <c r="BL105" s="177">
        <v>0</v>
      </c>
      <c r="BM105" s="177">
        <v>0</v>
      </c>
      <c r="BN105" s="177">
        <v>0</v>
      </c>
      <c r="BO105" s="177">
        <v>0</v>
      </c>
      <c r="BP105" s="177">
        <v>0</v>
      </c>
      <c r="BQ105" s="177">
        <v>0</v>
      </c>
      <c r="BR105" s="177">
        <v>0</v>
      </c>
      <c r="BS105" s="177">
        <v>0</v>
      </c>
      <c r="BT105" s="177">
        <v>0</v>
      </c>
      <c r="BU105" s="177">
        <v>0</v>
      </c>
      <c r="BV105" s="177">
        <v>0</v>
      </c>
      <c r="BW105" s="177">
        <v>0</v>
      </c>
      <c r="BX105" s="177">
        <v>0</v>
      </c>
      <c r="BY105" s="177">
        <v>0</v>
      </c>
      <c r="BZ105" s="177">
        <v>0</v>
      </c>
      <c r="CA105" s="177">
        <v>0</v>
      </c>
      <c r="CB105" s="177">
        <v>0</v>
      </c>
      <c r="CC105" s="177">
        <v>0</v>
      </c>
      <c r="CD105" s="177">
        <v>0</v>
      </c>
      <c r="CE105" s="177">
        <v>0</v>
      </c>
      <c r="CF105" s="177">
        <v>0</v>
      </c>
      <c r="CG105" s="177">
        <v>0</v>
      </c>
      <c r="CH105" s="177">
        <v>0</v>
      </c>
      <c r="CI105" s="177">
        <v>0</v>
      </c>
      <c r="CJ105" s="177">
        <v>0</v>
      </c>
      <c r="CK105" s="177">
        <v>0</v>
      </c>
      <c r="CL105" s="177">
        <v>0</v>
      </c>
      <c r="CM105" s="177">
        <v>0</v>
      </c>
      <c r="CN105" s="177">
        <v>0</v>
      </c>
      <c r="CO105" s="177">
        <v>0</v>
      </c>
      <c r="CP105" s="177">
        <v>0</v>
      </c>
      <c r="CQ105" s="177">
        <v>0</v>
      </c>
      <c r="CR105" s="177">
        <v>0</v>
      </c>
      <c r="CS105" s="177">
        <v>0</v>
      </c>
      <c r="CT105" s="177">
        <v>0</v>
      </c>
      <c r="CU105" s="177">
        <v>0</v>
      </c>
      <c r="CV105" s="177">
        <v>0</v>
      </c>
      <c r="CW105" s="177">
        <v>0</v>
      </c>
      <c r="CX105" s="177">
        <v>0</v>
      </c>
      <c r="CY105" s="177">
        <v>0</v>
      </c>
      <c r="CZ105" s="177">
        <v>0</v>
      </c>
      <c r="DA105" s="177">
        <v>0</v>
      </c>
      <c r="DB105" s="177">
        <v>0</v>
      </c>
      <c r="DC105" s="177">
        <v>0</v>
      </c>
      <c r="DE105" s="24">
        <f t="shared" ref="DE105:DE110" si="49">COUNTBLANK(H105:DC105)</f>
        <v>0</v>
      </c>
      <c r="DF105" s="24">
        <f t="shared" si="39"/>
        <v>0</v>
      </c>
      <c r="DG105">
        <f t="shared" ref="DG105:DG126" si="50">IF(ISNUMBER(E105),E105*100,0)</f>
        <v>21</v>
      </c>
    </row>
    <row r="106" spans="1:113" ht="15" customHeight="1">
      <c r="A106" s="68">
        <v>79</v>
      </c>
      <c r="B106" s="160" t="s">
        <v>507</v>
      </c>
      <c r="C106" s="542" t="s">
        <v>178</v>
      </c>
      <c r="D106" s="160"/>
      <c r="E106" s="182">
        <v>0.21</v>
      </c>
      <c r="F106" s="171">
        <f>H106+NPV(FD,I106:INDEX(I106:DC106,PAL))</f>
        <v>0</v>
      </c>
      <c r="G106" s="171">
        <f>SUMIF($H$5:$DC$5,"&lt;="&amp;PAL,$H106:$DC106)</f>
        <v>0</v>
      </c>
      <c r="H106" s="299">
        <v>0</v>
      </c>
      <c r="I106" s="299">
        <v>0</v>
      </c>
      <c r="J106" s="299">
        <v>0</v>
      </c>
      <c r="K106" s="299">
        <v>0</v>
      </c>
      <c r="L106" s="299">
        <v>0</v>
      </c>
      <c r="M106" s="299">
        <v>0</v>
      </c>
      <c r="N106" s="299">
        <v>0</v>
      </c>
      <c r="O106" s="299">
        <v>0</v>
      </c>
      <c r="P106" s="299">
        <v>0</v>
      </c>
      <c r="Q106" s="177">
        <v>0</v>
      </c>
      <c r="R106" s="177">
        <v>0</v>
      </c>
      <c r="S106" s="177">
        <v>0</v>
      </c>
      <c r="T106" s="177">
        <v>0</v>
      </c>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c r="AS106" s="177">
        <v>0</v>
      </c>
      <c r="AT106" s="177">
        <v>0</v>
      </c>
      <c r="AU106" s="177">
        <v>0</v>
      </c>
      <c r="AV106" s="177">
        <v>0</v>
      </c>
      <c r="AW106" s="177">
        <v>0</v>
      </c>
      <c r="AX106" s="177">
        <v>0</v>
      </c>
      <c r="AY106" s="177">
        <v>0</v>
      </c>
      <c r="AZ106" s="177">
        <v>0</v>
      </c>
      <c r="BA106" s="177">
        <v>0</v>
      </c>
      <c r="BB106" s="177">
        <v>0</v>
      </c>
      <c r="BC106" s="177">
        <v>0</v>
      </c>
      <c r="BD106" s="177">
        <v>0</v>
      </c>
      <c r="BE106" s="177">
        <v>0</v>
      </c>
      <c r="BF106" s="177">
        <v>0</v>
      </c>
      <c r="BG106" s="177">
        <v>0</v>
      </c>
      <c r="BH106" s="177">
        <v>0</v>
      </c>
      <c r="BI106" s="177">
        <v>0</v>
      </c>
      <c r="BJ106" s="177">
        <v>0</v>
      </c>
      <c r="BK106" s="177">
        <v>0</v>
      </c>
      <c r="BL106" s="177">
        <v>0</v>
      </c>
      <c r="BM106" s="177">
        <v>0</v>
      </c>
      <c r="BN106" s="177">
        <v>0</v>
      </c>
      <c r="BO106" s="177">
        <v>0</v>
      </c>
      <c r="BP106" s="177">
        <v>0</v>
      </c>
      <c r="BQ106" s="177">
        <v>0</v>
      </c>
      <c r="BR106" s="177">
        <v>0</v>
      </c>
      <c r="BS106" s="177">
        <v>0</v>
      </c>
      <c r="BT106" s="177">
        <v>0</v>
      </c>
      <c r="BU106" s="177">
        <v>0</v>
      </c>
      <c r="BV106" s="177">
        <v>0</v>
      </c>
      <c r="BW106" s="177">
        <v>0</v>
      </c>
      <c r="BX106" s="177">
        <v>0</v>
      </c>
      <c r="BY106" s="177">
        <v>0</v>
      </c>
      <c r="BZ106" s="177">
        <v>0</v>
      </c>
      <c r="CA106" s="177">
        <v>0</v>
      </c>
      <c r="CB106" s="177">
        <v>0</v>
      </c>
      <c r="CC106" s="177">
        <v>0</v>
      </c>
      <c r="CD106" s="177">
        <v>0</v>
      </c>
      <c r="CE106" s="177">
        <v>0</v>
      </c>
      <c r="CF106" s="177">
        <v>0</v>
      </c>
      <c r="CG106" s="177">
        <v>0</v>
      </c>
      <c r="CH106" s="177">
        <v>0</v>
      </c>
      <c r="CI106" s="177">
        <v>0</v>
      </c>
      <c r="CJ106" s="177">
        <v>0</v>
      </c>
      <c r="CK106" s="177">
        <v>0</v>
      </c>
      <c r="CL106" s="177">
        <v>0</v>
      </c>
      <c r="CM106" s="177">
        <v>0</v>
      </c>
      <c r="CN106" s="177">
        <v>0</v>
      </c>
      <c r="CO106" s="177">
        <v>0</v>
      </c>
      <c r="CP106" s="177">
        <v>0</v>
      </c>
      <c r="CQ106" s="177">
        <v>0</v>
      </c>
      <c r="CR106" s="177">
        <v>0</v>
      </c>
      <c r="CS106" s="177">
        <v>0</v>
      </c>
      <c r="CT106" s="177">
        <v>0</v>
      </c>
      <c r="CU106" s="177">
        <v>0</v>
      </c>
      <c r="CV106" s="177">
        <v>0</v>
      </c>
      <c r="CW106" s="177">
        <v>0</v>
      </c>
      <c r="CX106" s="177">
        <v>0</v>
      </c>
      <c r="CY106" s="177">
        <v>0</v>
      </c>
      <c r="CZ106" s="177">
        <v>0</v>
      </c>
      <c r="DA106" s="177">
        <v>0</v>
      </c>
      <c r="DB106" s="177">
        <v>0</v>
      </c>
      <c r="DC106" s="177">
        <v>0</v>
      </c>
      <c r="DE106" s="24">
        <f t="shared" si="49"/>
        <v>0</v>
      </c>
      <c r="DF106" s="24">
        <f t="shared" si="39"/>
        <v>0</v>
      </c>
      <c r="DG106">
        <f t="shared" si="50"/>
        <v>21</v>
      </c>
    </row>
    <row r="107" spans="1:113" ht="15" customHeight="1">
      <c r="A107" s="68">
        <v>80</v>
      </c>
      <c r="B107" s="160" t="s">
        <v>508</v>
      </c>
      <c r="C107" s="542" t="s">
        <v>179</v>
      </c>
      <c r="D107" s="160"/>
      <c r="E107" s="182">
        <v>0.21</v>
      </c>
      <c r="F107" s="171">
        <f>H107+NPV(FD,I107:INDEX(I107:DC107,PAL))</f>
        <v>0</v>
      </c>
      <c r="G107" s="171">
        <f>SUMIF($H$5:$DC$5,"&lt;="&amp;PAL,$H107:$DC107)</f>
        <v>0</v>
      </c>
      <c r="H107" s="299">
        <v>0</v>
      </c>
      <c r="I107" s="299">
        <v>0</v>
      </c>
      <c r="J107" s="299">
        <v>0</v>
      </c>
      <c r="K107" s="299">
        <v>0</v>
      </c>
      <c r="L107" s="299">
        <v>0</v>
      </c>
      <c r="M107" s="299">
        <v>0</v>
      </c>
      <c r="N107" s="299">
        <v>0</v>
      </c>
      <c r="O107" s="299">
        <v>0</v>
      </c>
      <c r="P107" s="299">
        <v>0</v>
      </c>
      <c r="Q107" s="177">
        <v>0</v>
      </c>
      <c r="R107" s="177">
        <v>0</v>
      </c>
      <c r="S107" s="177">
        <v>0</v>
      </c>
      <c r="T107" s="177">
        <v>0</v>
      </c>
      <c r="U107" s="177">
        <v>0</v>
      </c>
      <c r="V107" s="177">
        <v>0</v>
      </c>
      <c r="W107" s="177">
        <v>0</v>
      </c>
      <c r="X107" s="177">
        <v>0</v>
      </c>
      <c r="Y107" s="177">
        <v>0</v>
      </c>
      <c r="Z107" s="177">
        <v>0</v>
      </c>
      <c r="AA107" s="177">
        <v>0</v>
      </c>
      <c r="AB107" s="177">
        <v>0</v>
      </c>
      <c r="AC107" s="177">
        <v>0</v>
      </c>
      <c r="AD107" s="177">
        <v>0</v>
      </c>
      <c r="AE107" s="177">
        <v>0</v>
      </c>
      <c r="AF107" s="177">
        <v>0</v>
      </c>
      <c r="AG107" s="177">
        <v>0</v>
      </c>
      <c r="AH107" s="177">
        <v>0</v>
      </c>
      <c r="AI107" s="177">
        <v>0</v>
      </c>
      <c r="AJ107" s="177">
        <v>0</v>
      </c>
      <c r="AK107" s="177">
        <v>0</v>
      </c>
      <c r="AL107" s="177">
        <v>0</v>
      </c>
      <c r="AM107" s="177">
        <v>0</v>
      </c>
      <c r="AN107" s="177">
        <v>0</v>
      </c>
      <c r="AO107" s="177">
        <v>0</v>
      </c>
      <c r="AP107" s="177">
        <v>0</v>
      </c>
      <c r="AQ107" s="177">
        <v>0</v>
      </c>
      <c r="AR107" s="177">
        <v>0</v>
      </c>
      <c r="AS107" s="177">
        <v>0</v>
      </c>
      <c r="AT107" s="177">
        <v>0</v>
      </c>
      <c r="AU107" s="177">
        <v>0</v>
      </c>
      <c r="AV107" s="177">
        <v>0</v>
      </c>
      <c r="AW107" s="177">
        <v>0</v>
      </c>
      <c r="AX107" s="177">
        <v>0</v>
      </c>
      <c r="AY107" s="177">
        <v>0</v>
      </c>
      <c r="AZ107" s="177">
        <v>0</v>
      </c>
      <c r="BA107" s="177">
        <v>0</v>
      </c>
      <c r="BB107" s="177">
        <v>0</v>
      </c>
      <c r="BC107" s="177">
        <v>0</v>
      </c>
      <c r="BD107" s="177">
        <v>0</v>
      </c>
      <c r="BE107" s="177">
        <v>0</v>
      </c>
      <c r="BF107" s="177">
        <v>0</v>
      </c>
      <c r="BG107" s="177">
        <v>0</v>
      </c>
      <c r="BH107" s="177">
        <v>0</v>
      </c>
      <c r="BI107" s="177">
        <v>0</v>
      </c>
      <c r="BJ107" s="177">
        <v>0</v>
      </c>
      <c r="BK107" s="177">
        <v>0</v>
      </c>
      <c r="BL107" s="177">
        <v>0</v>
      </c>
      <c r="BM107" s="177">
        <v>0</v>
      </c>
      <c r="BN107" s="177">
        <v>0</v>
      </c>
      <c r="BO107" s="177">
        <v>0</v>
      </c>
      <c r="BP107" s="177">
        <v>0</v>
      </c>
      <c r="BQ107" s="177">
        <v>0</v>
      </c>
      <c r="BR107" s="177">
        <v>0</v>
      </c>
      <c r="BS107" s="177">
        <v>0</v>
      </c>
      <c r="BT107" s="177">
        <v>0</v>
      </c>
      <c r="BU107" s="177">
        <v>0</v>
      </c>
      <c r="BV107" s="177">
        <v>0</v>
      </c>
      <c r="BW107" s="177">
        <v>0</v>
      </c>
      <c r="BX107" s="177">
        <v>0</v>
      </c>
      <c r="BY107" s="177">
        <v>0</v>
      </c>
      <c r="BZ107" s="177">
        <v>0</v>
      </c>
      <c r="CA107" s="177">
        <v>0</v>
      </c>
      <c r="CB107" s="177">
        <v>0</v>
      </c>
      <c r="CC107" s="177">
        <v>0</v>
      </c>
      <c r="CD107" s="177">
        <v>0</v>
      </c>
      <c r="CE107" s="177">
        <v>0</v>
      </c>
      <c r="CF107" s="177">
        <v>0</v>
      </c>
      <c r="CG107" s="177">
        <v>0</v>
      </c>
      <c r="CH107" s="177">
        <v>0</v>
      </c>
      <c r="CI107" s="177">
        <v>0</v>
      </c>
      <c r="CJ107" s="177">
        <v>0</v>
      </c>
      <c r="CK107" s="177">
        <v>0</v>
      </c>
      <c r="CL107" s="177">
        <v>0</v>
      </c>
      <c r="CM107" s="177">
        <v>0</v>
      </c>
      <c r="CN107" s="177">
        <v>0</v>
      </c>
      <c r="CO107" s="177">
        <v>0</v>
      </c>
      <c r="CP107" s="177">
        <v>0</v>
      </c>
      <c r="CQ107" s="177">
        <v>0</v>
      </c>
      <c r="CR107" s="177">
        <v>0</v>
      </c>
      <c r="CS107" s="177">
        <v>0</v>
      </c>
      <c r="CT107" s="177">
        <v>0</v>
      </c>
      <c r="CU107" s="177">
        <v>0</v>
      </c>
      <c r="CV107" s="177">
        <v>0</v>
      </c>
      <c r="CW107" s="177">
        <v>0</v>
      </c>
      <c r="CX107" s="177">
        <v>0</v>
      </c>
      <c r="CY107" s="177">
        <v>0</v>
      </c>
      <c r="CZ107" s="177">
        <v>0</v>
      </c>
      <c r="DA107" s="177">
        <v>0</v>
      </c>
      <c r="DB107" s="177">
        <v>0</v>
      </c>
      <c r="DC107" s="177">
        <v>0</v>
      </c>
      <c r="DE107" s="24">
        <f t="shared" si="49"/>
        <v>0</v>
      </c>
      <c r="DF107" s="24">
        <f t="shared" si="39"/>
        <v>0</v>
      </c>
      <c r="DG107">
        <f t="shared" si="50"/>
        <v>21</v>
      </c>
    </row>
    <row r="108" spans="1:113" ht="15" customHeight="1">
      <c r="A108" s="68">
        <v>81</v>
      </c>
      <c r="B108" s="160" t="s">
        <v>509</v>
      </c>
      <c r="C108" s="542" t="s">
        <v>180</v>
      </c>
      <c r="D108" s="160"/>
      <c r="E108" s="182">
        <v>0.21</v>
      </c>
      <c r="F108" s="171">
        <f>H108+NPV(FD,I108:INDEX(I108:DC108,PAL))</f>
        <v>0</v>
      </c>
      <c r="G108" s="171">
        <f>SUMIF($H$5:$DC$5,"&lt;="&amp;PAL,$H108:$DC108)</f>
        <v>0</v>
      </c>
      <c r="H108" s="299">
        <v>0</v>
      </c>
      <c r="I108" s="299">
        <v>0</v>
      </c>
      <c r="J108" s="299">
        <v>0</v>
      </c>
      <c r="K108" s="299">
        <v>0</v>
      </c>
      <c r="L108" s="299">
        <v>0</v>
      </c>
      <c r="M108" s="299">
        <v>0</v>
      </c>
      <c r="N108" s="299">
        <v>0</v>
      </c>
      <c r="O108" s="299">
        <v>0</v>
      </c>
      <c r="P108" s="299">
        <v>0</v>
      </c>
      <c r="Q108" s="177">
        <v>0</v>
      </c>
      <c r="R108" s="177">
        <v>0</v>
      </c>
      <c r="S108" s="177">
        <v>0</v>
      </c>
      <c r="T108" s="177">
        <v>0</v>
      </c>
      <c r="U108" s="177">
        <v>0</v>
      </c>
      <c r="V108" s="177">
        <v>0</v>
      </c>
      <c r="W108" s="177">
        <v>0</v>
      </c>
      <c r="X108" s="177">
        <v>0</v>
      </c>
      <c r="Y108" s="177">
        <v>0</v>
      </c>
      <c r="Z108" s="177">
        <v>0</v>
      </c>
      <c r="AA108" s="177">
        <v>0</v>
      </c>
      <c r="AB108" s="177">
        <v>0</v>
      </c>
      <c r="AC108" s="177">
        <v>0</v>
      </c>
      <c r="AD108" s="177">
        <v>0</v>
      </c>
      <c r="AE108" s="177">
        <v>0</v>
      </c>
      <c r="AF108" s="177">
        <v>0</v>
      </c>
      <c r="AG108" s="177">
        <v>0</v>
      </c>
      <c r="AH108" s="177">
        <v>0</v>
      </c>
      <c r="AI108" s="177">
        <v>0</v>
      </c>
      <c r="AJ108" s="177">
        <v>0</v>
      </c>
      <c r="AK108" s="177">
        <v>0</v>
      </c>
      <c r="AL108" s="177">
        <v>0</v>
      </c>
      <c r="AM108" s="177">
        <v>0</v>
      </c>
      <c r="AN108" s="177">
        <v>0</v>
      </c>
      <c r="AO108" s="177">
        <v>0</v>
      </c>
      <c r="AP108" s="177">
        <v>0</v>
      </c>
      <c r="AQ108" s="177">
        <v>0</v>
      </c>
      <c r="AR108" s="177">
        <v>0</v>
      </c>
      <c r="AS108" s="177">
        <v>0</v>
      </c>
      <c r="AT108" s="177">
        <v>0</v>
      </c>
      <c r="AU108" s="177">
        <v>0</v>
      </c>
      <c r="AV108" s="177">
        <v>0</v>
      </c>
      <c r="AW108" s="177">
        <v>0</v>
      </c>
      <c r="AX108" s="177">
        <v>0</v>
      </c>
      <c r="AY108" s="177">
        <v>0</v>
      </c>
      <c r="AZ108" s="177">
        <v>0</v>
      </c>
      <c r="BA108" s="177">
        <v>0</v>
      </c>
      <c r="BB108" s="177">
        <v>0</v>
      </c>
      <c r="BC108" s="177">
        <v>0</v>
      </c>
      <c r="BD108" s="177">
        <v>0</v>
      </c>
      <c r="BE108" s="177">
        <v>0</v>
      </c>
      <c r="BF108" s="177">
        <v>0</v>
      </c>
      <c r="BG108" s="177">
        <v>0</v>
      </c>
      <c r="BH108" s="177">
        <v>0</v>
      </c>
      <c r="BI108" s="177">
        <v>0</v>
      </c>
      <c r="BJ108" s="177">
        <v>0</v>
      </c>
      <c r="BK108" s="177">
        <v>0</v>
      </c>
      <c r="BL108" s="177">
        <v>0</v>
      </c>
      <c r="BM108" s="177">
        <v>0</v>
      </c>
      <c r="BN108" s="177">
        <v>0</v>
      </c>
      <c r="BO108" s="177">
        <v>0</v>
      </c>
      <c r="BP108" s="177">
        <v>0</v>
      </c>
      <c r="BQ108" s="177">
        <v>0</v>
      </c>
      <c r="BR108" s="177">
        <v>0</v>
      </c>
      <c r="BS108" s="177">
        <v>0</v>
      </c>
      <c r="BT108" s="177">
        <v>0</v>
      </c>
      <c r="BU108" s="177">
        <v>0</v>
      </c>
      <c r="BV108" s="177">
        <v>0</v>
      </c>
      <c r="BW108" s="177">
        <v>0</v>
      </c>
      <c r="BX108" s="177">
        <v>0</v>
      </c>
      <c r="BY108" s="177">
        <v>0</v>
      </c>
      <c r="BZ108" s="177">
        <v>0</v>
      </c>
      <c r="CA108" s="177">
        <v>0</v>
      </c>
      <c r="CB108" s="177">
        <v>0</v>
      </c>
      <c r="CC108" s="177">
        <v>0</v>
      </c>
      <c r="CD108" s="177">
        <v>0</v>
      </c>
      <c r="CE108" s="177">
        <v>0</v>
      </c>
      <c r="CF108" s="177">
        <v>0</v>
      </c>
      <c r="CG108" s="177">
        <v>0</v>
      </c>
      <c r="CH108" s="177">
        <v>0</v>
      </c>
      <c r="CI108" s="177">
        <v>0</v>
      </c>
      <c r="CJ108" s="177">
        <v>0</v>
      </c>
      <c r="CK108" s="177">
        <v>0</v>
      </c>
      <c r="CL108" s="177">
        <v>0</v>
      </c>
      <c r="CM108" s="177">
        <v>0</v>
      </c>
      <c r="CN108" s="177">
        <v>0</v>
      </c>
      <c r="CO108" s="177">
        <v>0</v>
      </c>
      <c r="CP108" s="177">
        <v>0</v>
      </c>
      <c r="CQ108" s="177">
        <v>0</v>
      </c>
      <c r="CR108" s="177">
        <v>0</v>
      </c>
      <c r="CS108" s="177">
        <v>0</v>
      </c>
      <c r="CT108" s="177">
        <v>0</v>
      </c>
      <c r="CU108" s="177">
        <v>0</v>
      </c>
      <c r="CV108" s="177">
        <v>0</v>
      </c>
      <c r="CW108" s="177">
        <v>0</v>
      </c>
      <c r="CX108" s="177">
        <v>0</v>
      </c>
      <c r="CY108" s="177">
        <v>0</v>
      </c>
      <c r="CZ108" s="177">
        <v>0</v>
      </c>
      <c r="DA108" s="177">
        <v>0</v>
      </c>
      <c r="DB108" s="177">
        <v>0</v>
      </c>
      <c r="DC108" s="177">
        <v>0</v>
      </c>
      <c r="DE108" s="24">
        <f t="shared" si="49"/>
        <v>0</v>
      </c>
      <c r="DF108" s="24">
        <f t="shared" si="39"/>
        <v>0</v>
      </c>
      <c r="DG108">
        <f t="shared" si="50"/>
        <v>21</v>
      </c>
    </row>
    <row r="109" spans="1:113" ht="15" customHeight="1">
      <c r="A109" s="68">
        <v>82</v>
      </c>
      <c r="B109" s="160" t="s">
        <v>510</v>
      </c>
      <c r="C109" s="542" t="s">
        <v>181</v>
      </c>
      <c r="D109" s="160"/>
      <c r="E109" s="182">
        <v>0.21</v>
      </c>
      <c r="F109" s="171">
        <f>H109+NPV(FD,I109:INDEX(I109:DC109,PAL))</f>
        <v>0</v>
      </c>
      <c r="G109" s="171">
        <f>SUMIF($H$5:$DC$5,"&lt;="&amp;PAL,$H109:$DC109)</f>
        <v>0</v>
      </c>
      <c r="H109" s="299">
        <v>0</v>
      </c>
      <c r="I109" s="299">
        <v>0</v>
      </c>
      <c r="J109" s="299">
        <v>0</v>
      </c>
      <c r="K109" s="299">
        <v>0</v>
      </c>
      <c r="L109" s="299">
        <v>0</v>
      </c>
      <c r="M109" s="299">
        <v>0</v>
      </c>
      <c r="N109" s="299">
        <v>0</v>
      </c>
      <c r="O109" s="299">
        <v>0</v>
      </c>
      <c r="P109" s="299">
        <v>0</v>
      </c>
      <c r="Q109" s="177">
        <v>0</v>
      </c>
      <c r="R109" s="177">
        <v>0</v>
      </c>
      <c r="S109" s="177">
        <v>0</v>
      </c>
      <c r="T109" s="177">
        <v>0</v>
      </c>
      <c r="U109" s="177">
        <v>0</v>
      </c>
      <c r="V109" s="177">
        <v>0</v>
      </c>
      <c r="W109" s="177">
        <v>0</v>
      </c>
      <c r="X109" s="177">
        <v>0</v>
      </c>
      <c r="Y109" s="177">
        <v>0</v>
      </c>
      <c r="Z109" s="177">
        <v>0</v>
      </c>
      <c r="AA109" s="177">
        <v>0</v>
      </c>
      <c r="AB109" s="177">
        <v>0</v>
      </c>
      <c r="AC109" s="177">
        <v>0</v>
      </c>
      <c r="AD109" s="177">
        <v>0</v>
      </c>
      <c r="AE109" s="177">
        <v>0</v>
      </c>
      <c r="AF109" s="177">
        <v>0</v>
      </c>
      <c r="AG109" s="177">
        <v>0</v>
      </c>
      <c r="AH109" s="177">
        <v>0</v>
      </c>
      <c r="AI109" s="177">
        <v>0</v>
      </c>
      <c r="AJ109" s="177">
        <v>0</v>
      </c>
      <c r="AK109" s="177">
        <v>0</v>
      </c>
      <c r="AL109" s="177">
        <v>0</v>
      </c>
      <c r="AM109" s="177">
        <v>0</v>
      </c>
      <c r="AN109" s="177">
        <v>0</v>
      </c>
      <c r="AO109" s="177">
        <v>0</v>
      </c>
      <c r="AP109" s="177">
        <v>0</v>
      </c>
      <c r="AQ109" s="177">
        <v>0</v>
      </c>
      <c r="AR109" s="177">
        <v>0</v>
      </c>
      <c r="AS109" s="177">
        <v>0</v>
      </c>
      <c r="AT109" s="177">
        <v>0</v>
      </c>
      <c r="AU109" s="177">
        <v>0</v>
      </c>
      <c r="AV109" s="177">
        <v>0</v>
      </c>
      <c r="AW109" s="177">
        <v>0</v>
      </c>
      <c r="AX109" s="177">
        <v>0</v>
      </c>
      <c r="AY109" s="177">
        <v>0</v>
      </c>
      <c r="AZ109" s="177">
        <v>0</v>
      </c>
      <c r="BA109" s="177">
        <v>0</v>
      </c>
      <c r="BB109" s="177">
        <v>0</v>
      </c>
      <c r="BC109" s="177">
        <v>0</v>
      </c>
      <c r="BD109" s="177">
        <v>0</v>
      </c>
      <c r="BE109" s="177">
        <v>0</v>
      </c>
      <c r="BF109" s="177">
        <v>0</v>
      </c>
      <c r="BG109" s="177">
        <v>0</v>
      </c>
      <c r="BH109" s="177">
        <v>0</v>
      </c>
      <c r="BI109" s="177">
        <v>0</v>
      </c>
      <c r="BJ109" s="177">
        <v>0</v>
      </c>
      <c r="BK109" s="177">
        <v>0</v>
      </c>
      <c r="BL109" s="177">
        <v>0</v>
      </c>
      <c r="BM109" s="177">
        <v>0</v>
      </c>
      <c r="BN109" s="177">
        <v>0</v>
      </c>
      <c r="BO109" s="177">
        <v>0</v>
      </c>
      <c r="BP109" s="177">
        <v>0</v>
      </c>
      <c r="BQ109" s="177">
        <v>0</v>
      </c>
      <c r="BR109" s="177">
        <v>0</v>
      </c>
      <c r="BS109" s="177">
        <v>0</v>
      </c>
      <c r="BT109" s="177">
        <v>0</v>
      </c>
      <c r="BU109" s="177">
        <v>0</v>
      </c>
      <c r="BV109" s="177">
        <v>0</v>
      </c>
      <c r="BW109" s="177">
        <v>0</v>
      </c>
      <c r="BX109" s="177">
        <v>0</v>
      </c>
      <c r="BY109" s="177">
        <v>0</v>
      </c>
      <c r="BZ109" s="177">
        <v>0</v>
      </c>
      <c r="CA109" s="177">
        <v>0</v>
      </c>
      <c r="CB109" s="177">
        <v>0</v>
      </c>
      <c r="CC109" s="177">
        <v>0</v>
      </c>
      <c r="CD109" s="177">
        <v>0</v>
      </c>
      <c r="CE109" s="177">
        <v>0</v>
      </c>
      <c r="CF109" s="177">
        <v>0</v>
      </c>
      <c r="CG109" s="177">
        <v>0</v>
      </c>
      <c r="CH109" s="177">
        <v>0</v>
      </c>
      <c r="CI109" s="177">
        <v>0</v>
      </c>
      <c r="CJ109" s="177">
        <v>0</v>
      </c>
      <c r="CK109" s="177">
        <v>0</v>
      </c>
      <c r="CL109" s="177">
        <v>0</v>
      </c>
      <c r="CM109" s="177">
        <v>0</v>
      </c>
      <c r="CN109" s="177">
        <v>0</v>
      </c>
      <c r="CO109" s="177">
        <v>0</v>
      </c>
      <c r="CP109" s="177">
        <v>0</v>
      </c>
      <c r="CQ109" s="177">
        <v>0</v>
      </c>
      <c r="CR109" s="177">
        <v>0</v>
      </c>
      <c r="CS109" s="177">
        <v>0</v>
      </c>
      <c r="CT109" s="177">
        <v>0</v>
      </c>
      <c r="CU109" s="177">
        <v>0</v>
      </c>
      <c r="CV109" s="177">
        <v>0</v>
      </c>
      <c r="CW109" s="177">
        <v>0</v>
      </c>
      <c r="CX109" s="177">
        <v>0</v>
      </c>
      <c r="CY109" s="177">
        <v>0</v>
      </c>
      <c r="CZ109" s="177">
        <v>0</v>
      </c>
      <c r="DA109" s="177">
        <v>0</v>
      </c>
      <c r="DB109" s="177">
        <v>0</v>
      </c>
      <c r="DC109" s="177">
        <v>0</v>
      </c>
      <c r="DE109" s="24">
        <f t="shared" si="49"/>
        <v>0</v>
      </c>
      <c r="DF109" s="24">
        <f t="shared" si="39"/>
        <v>0</v>
      </c>
      <c r="DG109">
        <f t="shared" si="50"/>
        <v>21</v>
      </c>
    </row>
    <row r="110" spans="1:113" ht="14.4">
      <c r="A110" s="68">
        <v>83</v>
      </c>
      <c r="B110" s="160" t="s">
        <v>511</v>
      </c>
      <c r="C110" s="542" t="s">
        <v>501</v>
      </c>
      <c r="D110" s="160"/>
      <c r="E110" s="182">
        <v>0.21</v>
      </c>
      <c r="F110" s="171">
        <f>H110+NPV(FD,I110:INDEX(I110:DC110,PAL))</f>
        <v>0</v>
      </c>
      <c r="G110" s="171">
        <f>SUMIF($H$5:$DC$5,"&lt;="&amp;PAL,$H110:$DC110)</f>
        <v>0</v>
      </c>
      <c r="H110" s="299">
        <v>0</v>
      </c>
      <c r="I110" s="299">
        <v>0</v>
      </c>
      <c r="J110" s="299">
        <v>0</v>
      </c>
      <c r="K110" s="299">
        <v>0</v>
      </c>
      <c r="L110" s="299">
        <v>0</v>
      </c>
      <c r="M110" s="299">
        <v>0</v>
      </c>
      <c r="N110" s="299">
        <v>0</v>
      </c>
      <c r="O110" s="299">
        <v>0</v>
      </c>
      <c r="P110" s="299">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177">
        <v>0</v>
      </c>
      <c r="BM110" s="177">
        <v>0</v>
      </c>
      <c r="BN110" s="177">
        <v>0</v>
      </c>
      <c r="BO110" s="177">
        <v>0</v>
      </c>
      <c r="BP110" s="177">
        <v>0</v>
      </c>
      <c r="BQ110" s="177">
        <v>0</v>
      </c>
      <c r="BR110" s="177">
        <v>0</v>
      </c>
      <c r="BS110" s="177">
        <v>0</v>
      </c>
      <c r="BT110" s="177">
        <v>0</v>
      </c>
      <c r="BU110" s="177">
        <v>0</v>
      </c>
      <c r="BV110" s="177">
        <v>0</v>
      </c>
      <c r="BW110" s="177">
        <v>0</v>
      </c>
      <c r="BX110" s="177">
        <v>0</v>
      </c>
      <c r="BY110" s="177">
        <v>0</v>
      </c>
      <c r="BZ110" s="177">
        <v>0</v>
      </c>
      <c r="CA110" s="177">
        <v>0</v>
      </c>
      <c r="CB110" s="177">
        <v>0</v>
      </c>
      <c r="CC110" s="177">
        <v>0</v>
      </c>
      <c r="CD110" s="177">
        <v>0</v>
      </c>
      <c r="CE110" s="177">
        <v>0</v>
      </c>
      <c r="CF110" s="177">
        <v>0</v>
      </c>
      <c r="CG110" s="177">
        <v>0</v>
      </c>
      <c r="CH110" s="177">
        <v>0</v>
      </c>
      <c r="CI110" s="177">
        <v>0</v>
      </c>
      <c r="CJ110" s="177">
        <v>0</v>
      </c>
      <c r="CK110" s="177">
        <v>0</v>
      </c>
      <c r="CL110" s="177">
        <v>0</v>
      </c>
      <c r="CM110" s="177">
        <v>0</v>
      </c>
      <c r="CN110" s="177">
        <v>0</v>
      </c>
      <c r="CO110" s="177">
        <v>0</v>
      </c>
      <c r="CP110" s="177">
        <v>0</v>
      </c>
      <c r="CQ110" s="177">
        <v>0</v>
      </c>
      <c r="CR110" s="177">
        <v>0</v>
      </c>
      <c r="CS110" s="177">
        <v>0</v>
      </c>
      <c r="CT110" s="177">
        <v>0</v>
      </c>
      <c r="CU110" s="177">
        <v>0</v>
      </c>
      <c r="CV110" s="177">
        <v>0</v>
      </c>
      <c r="CW110" s="177">
        <v>0</v>
      </c>
      <c r="CX110" s="177">
        <v>0</v>
      </c>
      <c r="CY110" s="177">
        <v>0</v>
      </c>
      <c r="CZ110" s="177">
        <v>0</v>
      </c>
      <c r="DA110" s="177">
        <v>0</v>
      </c>
      <c r="DB110" s="177">
        <v>0</v>
      </c>
      <c r="DC110" s="177">
        <v>0</v>
      </c>
      <c r="DE110" s="24">
        <f t="shared" si="49"/>
        <v>0</v>
      </c>
      <c r="DF110" s="24">
        <f t="shared" si="39"/>
        <v>0</v>
      </c>
      <c r="DG110">
        <f t="shared" si="50"/>
        <v>21</v>
      </c>
    </row>
    <row r="111" spans="1:113" ht="28.8">
      <c r="A111" s="68"/>
      <c r="B111" s="160" t="s">
        <v>376</v>
      </c>
      <c r="C111" s="540" t="s">
        <v>523</v>
      </c>
      <c r="D111" s="322"/>
      <c r="E111" s="326"/>
      <c r="F111" s="173">
        <f>SUM(F112:F114)</f>
        <v>0</v>
      </c>
      <c r="G111" s="173">
        <f t="shared" ref="G111:AK111" si="51">SUM(G112:G114)</f>
        <v>0</v>
      </c>
      <c r="H111" s="173">
        <f t="shared" si="51"/>
        <v>0</v>
      </c>
      <c r="I111" s="173">
        <f t="shared" si="51"/>
        <v>0</v>
      </c>
      <c r="J111" s="173">
        <f t="shared" si="51"/>
        <v>0</v>
      </c>
      <c r="K111" s="173">
        <f t="shared" si="51"/>
        <v>0</v>
      </c>
      <c r="L111" s="173">
        <f t="shared" si="51"/>
        <v>0</v>
      </c>
      <c r="M111" s="173">
        <f t="shared" si="51"/>
        <v>0</v>
      </c>
      <c r="N111" s="173">
        <f t="shared" si="51"/>
        <v>0</v>
      </c>
      <c r="O111" s="173">
        <f t="shared" si="51"/>
        <v>0</v>
      </c>
      <c r="P111" s="173">
        <f t="shared" si="51"/>
        <v>0</v>
      </c>
      <c r="Q111" s="173">
        <f t="shared" si="51"/>
        <v>0</v>
      </c>
      <c r="R111" s="173">
        <f t="shared" si="51"/>
        <v>0</v>
      </c>
      <c r="S111" s="173">
        <f t="shared" si="51"/>
        <v>0</v>
      </c>
      <c r="T111" s="173">
        <f t="shared" si="51"/>
        <v>0</v>
      </c>
      <c r="U111" s="173">
        <f t="shared" si="51"/>
        <v>0</v>
      </c>
      <c r="V111" s="173">
        <f t="shared" si="51"/>
        <v>0</v>
      </c>
      <c r="W111" s="173">
        <f t="shared" si="51"/>
        <v>0</v>
      </c>
      <c r="X111" s="173">
        <f t="shared" si="51"/>
        <v>0</v>
      </c>
      <c r="Y111" s="173">
        <f t="shared" si="51"/>
        <v>0</v>
      </c>
      <c r="Z111" s="173">
        <f t="shared" si="51"/>
        <v>0</v>
      </c>
      <c r="AA111" s="173">
        <f t="shared" si="51"/>
        <v>0</v>
      </c>
      <c r="AB111" s="173">
        <f t="shared" si="51"/>
        <v>0</v>
      </c>
      <c r="AC111" s="173">
        <f t="shared" si="51"/>
        <v>0</v>
      </c>
      <c r="AD111" s="173">
        <f t="shared" si="51"/>
        <v>0</v>
      </c>
      <c r="AE111" s="173">
        <f t="shared" si="51"/>
        <v>0</v>
      </c>
      <c r="AF111" s="173">
        <f t="shared" si="51"/>
        <v>0</v>
      </c>
      <c r="AG111" s="173">
        <f t="shared" si="51"/>
        <v>0</v>
      </c>
      <c r="AH111" s="173">
        <f t="shared" si="51"/>
        <v>0</v>
      </c>
      <c r="AI111" s="173">
        <f t="shared" si="51"/>
        <v>0</v>
      </c>
      <c r="AJ111" s="173">
        <f t="shared" si="51"/>
        <v>0</v>
      </c>
      <c r="AK111" s="173">
        <f t="shared" si="51"/>
        <v>0</v>
      </c>
      <c r="AL111" s="173">
        <f>SUM(AL112:AL114)</f>
        <v>0</v>
      </c>
      <c r="AM111" s="185">
        <f t="shared" ref="AM111:BT111" si="52">SUM(AM112:AM114)</f>
        <v>0</v>
      </c>
      <c r="AN111" s="185">
        <f t="shared" si="52"/>
        <v>0</v>
      </c>
      <c r="AO111" s="185">
        <f t="shared" si="52"/>
        <v>0</v>
      </c>
      <c r="AP111" s="185">
        <f t="shared" si="52"/>
        <v>0</v>
      </c>
      <c r="AQ111" s="185">
        <f t="shared" si="52"/>
        <v>0</v>
      </c>
      <c r="AR111" s="185">
        <f t="shared" si="52"/>
        <v>0</v>
      </c>
      <c r="AS111" s="185">
        <f t="shared" si="52"/>
        <v>0</v>
      </c>
      <c r="AT111" s="185">
        <f t="shared" si="52"/>
        <v>0</v>
      </c>
      <c r="AU111" s="185">
        <f t="shared" si="52"/>
        <v>0</v>
      </c>
      <c r="AV111" s="185">
        <f t="shared" si="52"/>
        <v>0</v>
      </c>
      <c r="AW111" s="185">
        <f t="shared" si="52"/>
        <v>0</v>
      </c>
      <c r="AX111" s="185">
        <f t="shared" si="52"/>
        <v>0</v>
      </c>
      <c r="AY111" s="185">
        <f t="shared" si="52"/>
        <v>0</v>
      </c>
      <c r="AZ111" s="185">
        <f t="shared" si="52"/>
        <v>0</v>
      </c>
      <c r="BA111" s="185">
        <f t="shared" si="52"/>
        <v>0</v>
      </c>
      <c r="BB111" s="185">
        <f t="shared" si="52"/>
        <v>0</v>
      </c>
      <c r="BC111" s="185">
        <f t="shared" si="52"/>
        <v>0</v>
      </c>
      <c r="BD111" s="185">
        <f t="shared" si="52"/>
        <v>0</v>
      </c>
      <c r="BE111" s="185">
        <f t="shared" si="52"/>
        <v>0</v>
      </c>
      <c r="BF111" s="185">
        <f t="shared" si="52"/>
        <v>0</v>
      </c>
      <c r="BG111" s="185">
        <f t="shared" si="52"/>
        <v>0</v>
      </c>
      <c r="BH111" s="185">
        <f t="shared" si="52"/>
        <v>0</v>
      </c>
      <c r="BI111" s="185">
        <f t="shared" si="52"/>
        <v>0</v>
      </c>
      <c r="BJ111" s="185">
        <f t="shared" si="52"/>
        <v>0</v>
      </c>
      <c r="BK111" s="185">
        <f t="shared" si="52"/>
        <v>0</v>
      </c>
      <c r="BL111" s="185">
        <f t="shared" si="52"/>
        <v>0</v>
      </c>
      <c r="BM111" s="185">
        <f t="shared" si="52"/>
        <v>0</v>
      </c>
      <c r="BN111" s="185">
        <f t="shared" si="52"/>
        <v>0</v>
      </c>
      <c r="BO111" s="185">
        <f t="shared" si="52"/>
        <v>0</v>
      </c>
      <c r="BP111" s="185">
        <f t="shared" si="52"/>
        <v>0</v>
      </c>
      <c r="BQ111" s="185">
        <f t="shared" si="52"/>
        <v>0</v>
      </c>
      <c r="BR111" s="185">
        <f t="shared" si="52"/>
        <v>0</v>
      </c>
      <c r="BS111" s="185">
        <f t="shared" si="52"/>
        <v>0</v>
      </c>
      <c r="BT111" s="185">
        <f t="shared" si="52"/>
        <v>0</v>
      </c>
      <c r="BU111" s="185">
        <f t="shared" ref="BU111:DC111" si="53">SUM(BU112:BU114)</f>
        <v>0</v>
      </c>
      <c r="BV111" s="185">
        <f t="shared" si="53"/>
        <v>0</v>
      </c>
      <c r="BW111" s="185">
        <f t="shared" si="53"/>
        <v>0</v>
      </c>
      <c r="BX111" s="185">
        <f t="shared" si="53"/>
        <v>0</v>
      </c>
      <c r="BY111" s="185">
        <f t="shared" si="53"/>
        <v>0</v>
      </c>
      <c r="BZ111" s="185">
        <f t="shared" si="53"/>
        <v>0</v>
      </c>
      <c r="CA111" s="185">
        <f t="shared" si="53"/>
        <v>0</v>
      </c>
      <c r="CB111" s="185">
        <f t="shared" si="53"/>
        <v>0</v>
      </c>
      <c r="CC111" s="185">
        <f t="shared" si="53"/>
        <v>0</v>
      </c>
      <c r="CD111" s="185">
        <f t="shared" si="53"/>
        <v>0</v>
      </c>
      <c r="CE111" s="185">
        <f t="shared" si="53"/>
        <v>0</v>
      </c>
      <c r="CF111" s="185">
        <f t="shared" si="53"/>
        <v>0</v>
      </c>
      <c r="CG111" s="185">
        <f t="shared" si="53"/>
        <v>0</v>
      </c>
      <c r="CH111" s="185">
        <f t="shared" si="53"/>
        <v>0</v>
      </c>
      <c r="CI111" s="185">
        <f t="shared" si="53"/>
        <v>0</v>
      </c>
      <c r="CJ111" s="185">
        <f t="shared" si="53"/>
        <v>0</v>
      </c>
      <c r="CK111" s="185">
        <f t="shared" si="53"/>
        <v>0</v>
      </c>
      <c r="CL111" s="185">
        <f t="shared" si="53"/>
        <v>0</v>
      </c>
      <c r="CM111" s="185">
        <f t="shared" si="53"/>
        <v>0</v>
      </c>
      <c r="CN111" s="185">
        <f t="shared" si="53"/>
        <v>0</v>
      </c>
      <c r="CO111" s="185">
        <f t="shared" si="53"/>
        <v>0</v>
      </c>
      <c r="CP111" s="185">
        <f t="shared" si="53"/>
        <v>0</v>
      </c>
      <c r="CQ111" s="185">
        <f t="shared" si="53"/>
        <v>0</v>
      </c>
      <c r="CR111" s="185">
        <f t="shared" si="53"/>
        <v>0</v>
      </c>
      <c r="CS111" s="185">
        <f t="shared" si="53"/>
        <v>0</v>
      </c>
      <c r="CT111" s="185">
        <f t="shared" si="53"/>
        <v>0</v>
      </c>
      <c r="CU111" s="185">
        <f t="shared" si="53"/>
        <v>0</v>
      </c>
      <c r="CV111" s="185">
        <f t="shared" si="53"/>
        <v>0</v>
      </c>
      <c r="CW111" s="185">
        <f t="shared" si="53"/>
        <v>0</v>
      </c>
      <c r="CX111" s="185">
        <f t="shared" si="53"/>
        <v>0</v>
      </c>
      <c r="CY111" s="185">
        <f t="shared" si="53"/>
        <v>0</v>
      </c>
      <c r="CZ111" s="185">
        <f t="shared" si="53"/>
        <v>0</v>
      </c>
      <c r="DA111" s="185">
        <f t="shared" si="53"/>
        <v>0</v>
      </c>
      <c r="DB111" s="185">
        <f t="shared" si="53"/>
        <v>0</v>
      </c>
      <c r="DC111" s="185">
        <f t="shared" si="53"/>
        <v>0</v>
      </c>
      <c r="DE111" s="24"/>
      <c r="DF111" s="24">
        <f t="shared" si="39"/>
        <v>0</v>
      </c>
      <c r="DG111">
        <f t="shared" si="50"/>
        <v>0</v>
      </c>
    </row>
    <row r="112" spans="1:113" ht="27" customHeight="1">
      <c r="A112" s="68">
        <v>85</v>
      </c>
      <c r="B112" s="160" t="s">
        <v>512</v>
      </c>
      <c r="C112" s="542" t="s">
        <v>481</v>
      </c>
      <c r="D112" s="160"/>
      <c r="E112" s="182">
        <v>0.21</v>
      </c>
      <c r="F112" s="171">
        <f>H112+NPV(FD,I112:INDEX(I112:DC112,PAL))</f>
        <v>0</v>
      </c>
      <c r="G112" s="171">
        <f>SUMIF($H$5:$DC$5,"&lt;="&amp;PAL,$H112:$DC112)</f>
        <v>0</v>
      </c>
      <c r="H112" s="177">
        <v>0</v>
      </c>
      <c r="I112" s="177">
        <v>0</v>
      </c>
      <c r="J112" s="177">
        <v>0</v>
      </c>
      <c r="K112" s="177">
        <v>0</v>
      </c>
      <c r="L112" s="177">
        <v>0</v>
      </c>
      <c r="M112" s="177">
        <v>0</v>
      </c>
      <c r="N112" s="177">
        <v>0</v>
      </c>
      <c r="O112" s="177">
        <v>0</v>
      </c>
      <c r="P112" s="177">
        <v>0</v>
      </c>
      <c r="Q112" s="177">
        <v>0</v>
      </c>
      <c r="R112" s="177">
        <v>0</v>
      </c>
      <c r="S112" s="177">
        <v>0</v>
      </c>
      <c r="T112" s="177">
        <v>0</v>
      </c>
      <c r="U112" s="177">
        <v>0</v>
      </c>
      <c r="V112" s="177">
        <v>0</v>
      </c>
      <c r="W112" s="177">
        <v>0</v>
      </c>
      <c r="X112" s="177">
        <v>0</v>
      </c>
      <c r="Y112" s="177">
        <v>0</v>
      </c>
      <c r="Z112" s="177">
        <v>0</v>
      </c>
      <c r="AA112" s="177">
        <v>0</v>
      </c>
      <c r="AB112" s="177">
        <v>0</v>
      </c>
      <c r="AC112" s="177">
        <v>0</v>
      </c>
      <c r="AD112" s="177">
        <v>0</v>
      </c>
      <c r="AE112" s="177">
        <v>0</v>
      </c>
      <c r="AF112" s="177">
        <v>0</v>
      </c>
      <c r="AG112" s="177">
        <v>0</v>
      </c>
      <c r="AH112" s="177">
        <v>0</v>
      </c>
      <c r="AI112" s="177">
        <v>0</v>
      </c>
      <c r="AJ112" s="177">
        <v>0</v>
      </c>
      <c r="AK112" s="177">
        <v>0</v>
      </c>
      <c r="AL112" s="177">
        <v>0</v>
      </c>
      <c r="AM112" s="177">
        <v>0</v>
      </c>
      <c r="AN112" s="177">
        <v>0</v>
      </c>
      <c r="AO112" s="177">
        <v>0</v>
      </c>
      <c r="AP112" s="177">
        <v>0</v>
      </c>
      <c r="AQ112" s="177">
        <v>0</v>
      </c>
      <c r="AR112" s="177">
        <v>0</v>
      </c>
      <c r="AS112" s="177">
        <v>0</v>
      </c>
      <c r="AT112" s="177">
        <v>0</v>
      </c>
      <c r="AU112" s="177">
        <v>0</v>
      </c>
      <c r="AV112" s="177">
        <v>0</v>
      </c>
      <c r="AW112" s="177">
        <v>0</v>
      </c>
      <c r="AX112" s="177">
        <v>0</v>
      </c>
      <c r="AY112" s="177">
        <v>0</v>
      </c>
      <c r="AZ112" s="177">
        <v>0</v>
      </c>
      <c r="BA112" s="177">
        <v>0</v>
      </c>
      <c r="BB112" s="177">
        <v>0</v>
      </c>
      <c r="BC112" s="177">
        <v>0</v>
      </c>
      <c r="BD112" s="177">
        <v>0</v>
      </c>
      <c r="BE112" s="177">
        <v>0</v>
      </c>
      <c r="BF112" s="177">
        <v>0</v>
      </c>
      <c r="BG112" s="177">
        <v>0</v>
      </c>
      <c r="BH112" s="177">
        <v>0</v>
      </c>
      <c r="BI112" s="177">
        <v>0</v>
      </c>
      <c r="BJ112" s="177">
        <v>0</v>
      </c>
      <c r="BK112" s="177">
        <v>0</v>
      </c>
      <c r="BL112" s="177">
        <v>0</v>
      </c>
      <c r="BM112" s="177">
        <v>0</v>
      </c>
      <c r="BN112" s="177">
        <v>0</v>
      </c>
      <c r="BO112" s="177">
        <v>0</v>
      </c>
      <c r="BP112" s="177">
        <v>0</v>
      </c>
      <c r="BQ112" s="177">
        <v>0</v>
      </c>
      <c r="BR112" s="177">
        <v>0</v>
      </c>
      <c r="BS112" s="177">
        <v>0</v>
      </c>
      <c r="BT112" s="177">
        <v>0</v>
      </c>
      <c r="BU112" s="177">
        <v>0</v>
      </c>
      <c r="BV112" s="177">
        <v>0</v>
      </c>
      <c r="BW112" s="177">
        <v>0</v>
      </c>
      <c r="BX112" s="177">
        <v>0</v>
      </c>
      <c r="BY112" s="177">
        <v>0</v>
      </c>
      <c r="BZ112" s="177">
        <v>0</v>
      </c>
      <c r="CA112" s="177">
        <v>0</v>
      </c>
      <c r="CB112" s="177">
        <v>0</v>
      </c>
      <c r="CC112" s="177">
        <v>0</v>
      </c>
      <c r="CD112" s="177">
        <v>0</v>
      </c>
      <c r="CE112" s="177">
        <v>0</v>
      </c>
      <c r="CF112" s="177">
        <v>0</v>
      </c>
      <c r="CG112" s="177">
        <v>0</v>
      </c>
      <c r="CH112" s="177">
        <v>0</v>
      </c>
      <c r="CI112" s="177">
        <v>0</v>
      </c>
      <c r="CJ112" s="177">
        <v>0</v>
      </c>
      <c r="CK112" s="177">
        <v>0</v>
      </c>
      <c r="CL112" s="177">
        <v>0</v>
      </c>
      <c r="CM112" s="177">
        <v>0</v>
      </c>
      <c r="CN112" s="177">
        <v>0</v>
      </c>
      <c r="CO112" s="177">
        <v>0</v>
      </c>
      <c r="CP112" s="177">
        <v>0</v>
      </c>
      <c r="CQ112" s="177">
        <v>0</v>
      </c>
      <c r="CR112" s="177">
        <v>0</v>
      </c>
      <c r="CS112" s="177">
        <v>0</v>
      </c>
      <c r="CT112" s="177">
        <v>0</v>
      </c>
      <c r="CU112" s="177">
        <v>0</v>
      </c>
      <c r="CV112" s="177">
        <v>0</v>
      </c>
      <c r="CW112" s="177">
        <v>0</v>
      </c>
      <c r="CX112" s="177">
        <v>0</v>
      </c>
      <c r="CY112" s="177">
        <v>0</v>
      </c>
      <c r="CZ112" s="177">
        <v>0</v>
      </c>
      <c r="DA112" s="177">
        <v>0</v>
      </c>
      <c r="DB112" s="177">
        <v>0</v>
      </c>
      <c r="DC112" s="177">
        <v>0</v>
      </c>
      <c r="DE112" s="24">
        <f t="shared" ref="DE112:DE132" si="54">COUNTBLANK(H112:DC112)</f>
        <v>0</v>
      </c>
      <c r="DF112" s="24">
        <f t="shared" si="39"/>
        <v>0</v>
      </c>
      <c r="DG112">
        <f t="shared" si="50"/>
        <v>21</v>
      </c>
    </row>
    <row r="113" spans="1:113" ht="27" customHeight="1">
      <c r="A113" s="68">
        <v>86</v>
      </c>
      <c r="B113" s="160" t="s">
        <v>513</v>
      </c>
      <c r="C113" s="542" t="s">
        <v>498</v>
      </c>
      <c r="D113" s="160"/>
      <c r="E113" s="182">
        <v>0.21</v>
      </c>
      <c r="F113" s="171">
        <f>H113+NPV(FD,I113:INDEX(I113:DC113,PAL))</f>
        <v>0</v>
      </c>
      <c r="G113" s="171">
        <f>SUMIF($H$5:$DC$5,"&lt;="&amp;PAL,$H113:$DC113)</f>
        <v>0</v>
      </c>
      <c r="H113" s="177">
        <v>0</v>
      </c>
      <c r="I113" s="177">
        <v>0</v>
      </c>
      <c r="J113" s="177">
        <v>0</v>
      </c>
      <c r="K113" s="177">
        <v>0</v>
      </c>
      <c r="L113" s="177">
        <v>0</v>
      </c>
      <c r="M113" s="177">
        <v>0</v>
      </c>
      <c r="N113" s="177">
        <v>0</v>
      </c>
      <c r="O113" s="177">
        <v>0</v>
      </c>
      <c r="P113" s="177">
        <v>0</v>
      </c>
      <c r="Q113" s="177">
        <v>0</v>
      </c>
      <c r="R113" s="177">
        <v>0</v>
      </c>
      <c r="S113" s="177">
        <v>0</v>
      </c>
      <c r="T113" s="177">
        <v>0</v>
      </c>
      <c r="U113" s="177">
        <v>0</v>
      </c>
      <c r="V113" s="177">
        <v>0</v>
      </c>
      <c r="W113" s="177">
        <v>0</v>
      </c>
      <c r="X113" s="177">
        <v>0</v>
      </c>
      <c r="Y113" s="177">
        <v>0</v>
      </c>
      <c r="Z113" s="177">
        <v>0</v>
      </c>
      <c r="AA113" s="177">
        <v>0</v>
      </c>
      <c r="AB113" s="177">
        <v>0</v>
      </c>
      <c r="AC113" s="177">
        <v>0</v>
      </c>
      <c r="AD113" s="177">
        <v>0</v>
      </c>
      <c r="AE113" s="177">
        <v>0</v>
      </c>
      <c r="AF113" s="177">
        <v>0</v>
      </c>
      <c r="AG113" s="177">
        <v>0</v>
      </c>
      <c r="AH113" s="177">
        <v>0</v>
      </c>
      <c r="AI113" s="177">
        <v>0</v>
      </c>
      <c r="AJ113" s="177">
        <v>0</v>
      </c>
      <c r="AK113" s="177">
        <v>0</v>
      </c>
      <c r="AL113" s="177">
        <v>0</v>
      </c>
      <c r="AM113" s="177">
        <v>0</v>
      </c>
      <c r="AN113" s="177">
        <v>0</v>
      </c>
      <c r="AO113" s="177">
        <v>0</v>
      </c>
      <c r="AP113" s="177">
        <v>0</v>
      </c>
      <c r="AQ113" s="177">
        <v>0</v>
      </c>
      <c r="AR113" s="177">
        <v>0</v>
      </c>
      <c r="AS113" s="177">
        <v>0</v>
      </c>
      <c r="AT113" s="177">
        <v>0</v>
      </c>
      <c r="AU113" s="177">
        <v>0</v>
      </c>
      <c r="AV113" s="177">
        <v>0</v>
      </c>
      <c r="AW113" s="177">
        <v>0</v>
      </c>
      <c r="AX113" s="177">
        <v>0</v>
      </c>
      <c r="AY113" s="177">
        <v>0</v>
      </c>
      <c r="AZ113" s="177">
        <v>0</v>
      </c>
      <c r="BA113" s="177">
        <v>0</v>
      </c>
      <c r="BB113" s="177">
        <v>0</v>
      </c>
      <c r="BC113" s="177">
        <v>0</v>
      </c>
      <c r="BD113" s="177">
        <v>0</v>
      </c>
      <c r="BE113" s="177">
        <v>0</v>
      </c>
      <c r="BF113" s="177">
        <v>0</v>
      </c>
      <c r="BG113" s="177">
        <v>0</v>
      </c>
      <c r="BH113" s="177">
        <v>0</v>
      </c>
      <c r="BI113" s="177">
        <v>0</v>
      </c>
      <c r="BJ113" s="177">
        <v>0</v>
      </c>
      <c r="BK113" s="177">
        <v>0</v>
      </c>
      <c r="BL113" s="177">
        <v>0</v>
      </c>
      <c r="BM113" s="177">
        <v>0</v>
      </c>
      <c r="BN113" s="177">
        <v>0</v>
      </c>
      <c r="BO113" s="177">
        <v>0</v>
      </c>
      <c r="BP113" s="177">
        <v>0</v>
      </c>
      <c r="BQ113" s="177">
        <v>0</v>
      </c>
      <c r="BR113" s="177">
        <v>0</v>
      </c>
      <c r="BS113" s="177">
        <v>0</v>
      </c>
      <c r="BT113" s="177">
        <v>0</v>
      </c>
      <c r="BU113" s="177">
        <v>0</v>
      </c>
      <c r="BV113" s="177">
        <v>0</v>
      </c>
      <c r="BW113" s="177">
        <v>0</v>
      </c>
      <c r="BX113" s="177">
        <v>0</v>
      </c>
      <c r="BY113" s="177">
        <v>0</v>
      </c>
      <c r="BZ113" s="177">
        <v>0</v>
      </c>
      <c r="CA113" s="177">
        <v>0</v>
      </c>
      <c r="CB113" s="177">
        <v>0</v>
      </c>
      <c r="CC113" s="177">
        <v>0</v>
      </c>
      <c r="CD113" s="177">
        <v>0</v>
      </c>
      <c r="CE113" s="177">
        <v>0</v>
      </c>
      <c r="CF113" s="177">
        <v>0</v>
      </c>
      <c r="CG113" s="177">
        <v>0</v>
      </c>
      <c r="CH113" s="177">
        <v>0</v>
      </c>
      <c r="CI113" s="177">
        <v>0</v>
      </c>
      <c r="CJ113" s="177">
        <v>0</v>
      </c>
      <c r="CK113" s="177">
        <v>0</v>
      </c>
      <c r="CL113" s="177">
        <v>0</v>
      </c>
      <c r="CM113" s="177">
        <v>0</v>
      </c>
      <c r="CN113" s="177">
        <v>0</v>
      </c>
      <c r="CO113" s="177">
        <v>0</v>
      </c>
      <c r="CP113" s="177">
        <v>0</v>
      </c>
      <c r="CQ113" s="177">
        <v>0</v>
      </c>
      <c r="CR113" s="177">
        <v>0</v>
      </c>
      <c r="CS113" s="177">
        <v>0</v>
      </c>
      <c r="CT113" s="177">
        <v>0</v>
      </c>
      <c r="CU113" s="177">
        <v>0</v>
      </c>
      <c r="CV113" s="177">
        <v>0</v>
      </c>
      <c r="CW113" s="177">
        <v>0</v>
      </c>
      <c r="CX113" s="177">
        <v>0</v>
      </c>
      <c r="CY113" s="177">
        <v>0</v>
      </c>
      <c r="CZ113" s="177">
        <v>0</v>
      </c>
      <c r="DA113" s="177">
        <v>0</v>
      </c>
      <c r="DB113" s="177">
        <v>0</v>
      </c>
      <c r="DC113" s="177">
        <v>0</v>
      </c>
      <c r="DE113" s="24">
        <f t="shared" si="54"/>
        <v>0</v>
      </c>
      <c r="DF113" s="24">
        <f t="shared" si="39"/>
        <v>0</v>
      </c>
      <c r="DG113">
        <f t="shared" si="50"/>
        <v>21</v>
      </c>
    </row>
    <row r="114" spans="1:113" ht="27" customHeight="1">
      <c r="A114" s="68">
        <v>87</v>
      </c>
      <c r="B114" s="160" t="s">
        <v>514</v>
      </c>
      <c r="C114" s="542" t="s">
        <v>499</v>
      </c>
      <c r="D114" s="160"/>
      <c r="E114" s="182">
        <v>0.21</v>
      </c>
      <c r="F114" s="171">
        <f>H114+NPV(FD,I114:INDEX(I114:DC114,PAL))</f>
        <v>0</v>
      </c>
      <c r="G114" s="171">
        <f>SUMIF($H$5:$DC$5,"&lt;="&amp;PAL,$H114:$DC114)</f>
        <v>0</v>
      </c>
      <c r="H114" s="177">
        <v>0</v>
      </c>
      <c r="I114" s="177">
        <v>0</v>
      </c>
      <c r="J114" s="177">
        <v>0</v>
      </c>
      <c r="K114" s="177">
        <v>0</v>
      </c>
      <c r="L114" s="177">
        <v>0</v>
      </c>
      <c r="M114" s="177">
        <v>0</v>
      </c>
      <c r="N114" s="177">
        <v>0</v>
      </c>
      <c r="O114" s="177">
        <v>0</v>
      </c>
      <c r="P114" s="177">
        <v>0</v>
      </c>
      <c r="Q114" s="177">
        <v>0</v>
      </c>
      <c r="R114" s="177">
        <v>0</v>
      </c>
      <c r="S114" s="177">
        <v>0</v>
      </c>
      <c r="T114" s="177">
        <v>0</v>
      </c>
      <c r="U114" s="177">
        <v>0</v>
      </c>
      <c r="V114" s="177">
        <v>0</v>
      </c>
      <c r="W114" s="177">
        <v>0</v>
      </c>
      <c r="X114" s="177">
        <v>0</v>
      </c>
      <c r="Y114" s="177">
        <v>0</v>
      </c>
      <c r="Z114" s="177">
        <v>0</v>
      </c>
      <c r="AA114" s="177">
        <v>0</v>
      </c>
      <c r="AB114" s="177">
        <v>0</v>
      </c>
      <c r="AC114" s="177">
        <v>0</v>
      </c>
      <c r="AD114" s="177">
        <v>0</v>
      </c>
      <c r="AE114" s="177">
        <v>0</v>
      </c>
      <c r="AF114" s="177">
        <v>0</v>
      </c>
      <c r="AG114" s="177">
        <v>0</v>
      </c>
      <c r="AH114" s="177">
        <v>0</v>
      </c>
      <c r="AI114" s="177">
        <v>0</v>
      </c>
      <c r="AJ114" s="177">
        <v>0</v>
      </c>
      <c r="AK114" s="177">
        <v>0</v>
      </c>
      <c r="AL114" s="177">
        <v>0</v>
      </c>
      <c r="AM114" s="177">
        <v>0</v>
      </c>
      <c r="AN114" s="177">
        <v>0</v>
      </c>
      <c r="AO114" s="177">
        <v>0</v>
      </c>
      <c r="AP114" s="177">
        <v>0</v>
      </c>
      <c r="AQ114" s="177">
        <v>0</v>
      </c>
      <c r="AR114" s="177">
        <v>0</v>
      </c>
      <c r="AS114" s="177">
        <v>0</v>
      </c>
      <c r="AT114" s="177">
        <v>0</v>
      </c>
      <c r="AU114" s="177">
        <v>0</v>
      </c>
      <c r="AV114" s="177">
        <v>0</v>
      </c>
      <c r="AW114" s="177">
        <v>0</v>
      </c>
      <c r="AX114" s="177">
        <v>0</v>
      </c>
      <c r="AY114" s="177">
        <v>0</v>
      </c>
      <c r="AZ114" s="177">
        <v>0</v>
      </c>
      <c r="BA114" s="177">
        <v>0</v>
      </c>
      <c r="BB114" s="177">
        <v>0</v>
      </c>
      <c r="BC114" s="177">
        <v>0</v>
      </c>
      <c r="BD114" s="177">
        <v>0</v>
      </c>
      <c r="BE114" s="177">
        <v>0</v>
      </c>
      <c r="BF114" s="177">
        <v>0</v>
      </c>
      <c r="BG114" s="177">
        <v>0</v>
      </c>
      <c r="BH114" s="177">
        <v>0</v>
      </c>
      <c r="BI114" s="177">
        <v>0</v>
      </c>
      <c r="BJ114" s="177">
        <v>0</v>
      </c>
      <c r="BK114" s="177">
        <v>0</v>
      </c>
      <c r="BL114" s="177">
        <v>0</v>
      </c>
      <c r="BM114" s="177">
        <v>0</v>
      </c>
      <c r="BN114" s="177">
        <v>0</v>
      </c>
      <c r="BO114" s="177">
        <v>0</v>
      </c>
      <c r="BP114" s="177">
        <v>0</v>
      </c>
      <c r="BQ114" s="177">
        <v>0</v>
      </c>
      <c r="BR114" s="177">
        <v>0</v>
      </c>
      <c r="BS114" s="177">
        <v>0</v>
      </c>
      <c r="BT114" s="177">
        <v>0</v>
      </c>
      <c r="BU114" s="177">
        <v>0</v>
      </c>
      <c r="BV114" s="177">
        <v>0</v>
      </c>
      <c r="BW114" s="177">
        <v>0</v>
      </c>
      <c r="BX114" s="177">
        <v>0</v>
      </c>
      <c r="BY114" s="177">
        <v>0</v>
      </c>
      <c r="BZ114" s="177">
        <v>0</v>
      </c>
      <c r="CA114" s="177">
        <v>0</v>
      </c>
      <c r="CB114" s="177">
        <v>0</v>
      </c>
      <c r="CC114" s="177">
        <v>0</v>
      </c>
      <c r="CD114" s="177">
        <v>0</v>
      </c>
      <c r="CE114" s="177">
        <v>0</v>
      </c>
      <c r="CF114" s="177">
        <v>0</v>
      </c>
      <c r="CG114" s="177">
        <v>0</v>
      </c>
      <c r="CH114" s="177">
        <v>0</v>
      </c>
      <c r="CI114" s="177">
        <v>0</v>
      </c>
      <c r="CJ114" s="177">
        <v>0</v>
      </c>
      <c r="CK114" s="177">
        <v>0</v>
      </c>
      <c r="CL114" s="177">
        <v>0</v>
      </c>
      <c r="CM114" s="177">
        <v>0</v>
      </c>
      <c r="CN114" s="177">
        <v>0</v>
      </c>
      <c r="CO114" s="177">
        <v>0</v>
      </c>
      <c r="CP114" s="177">
        <v>0</v>
      </c>
      <c r="CQ114" s="177">
        <v>0</v>
      </c>
      <c r="CR114" s="177">
        <v>0</v>
      </c>
      <c r="CS114" s="177">
        <v>0</v>
      </c>
      <c r="CT114" s="177">
        <v>0</v>
      </c>
      <c r="CU114" s="177">
        <v>0</v>
      </c>
      <c r="CV114" s="177">
        <v>0</v>
      </c>
      <c r="CW114" s="177">
        <v>0</v>
      </c>
      <c r="CX114" s="177">
        <v>0</v>
      </c>
      <c r="CY114" s="177">
        <v>0</v>
      </c>
      <c r="CZ114" s="177">
        <v>0</v>
      </c>
      <c r="DA114" s="177">
        <v>0</v>
      </c>
      <c r="DB114" s="177">
        <v>0</v>
      </c>
      <c r="DC114" s="177">
        <v>0</v>
      </c>
      <c r="DE114" s="24">
        <f t="shared" si="54"/>
        <v>0</v>
      </c>
      <c r="DF114" s="24">
        <f t="shared" si="39"/>
        <v>0</v>
      </c>
      <c r="DG114">
        <f t="shared" si="50"/>
        <v>21</v>
      </c>
    </row>
    <row r="115" spans="1:113" ht="17.25" customHeight="1">
      <c r="A115" s="68">
        <v>88</v>
      </c>
      <c r="B115" s="160" t="s">
        <v>182</v>
      </c>
      <c r="C115" s="540" t="s">
        <v>183</v>
      </c>
      <c r="D115" s="160"/>
      <c r="E115" s="160"/>
      <c r="F115" s="173">
        <f>F116+F123</f>
        <v>0</v>
      </c>
      <c r="G115" s="173">
        <f>G116+G123</f>
        <v>0</v>
      </c>
      <c r="H115" s="173">
        <f>H116+H123</f>
        <v>0</v>
      </c>
      <c r="I115" s="173">
        <f t="shared" ref="I115:BT115" si="55">I116+I123</f>
        <v>0</v>
      </c>
      <c r="J115" s="173">
        <f t="shared" si="55"/>
        <v>0</v>
      </c>
      <c r="K115" s="173">
        <f t="shared" si="55"/>
        <v>0</v>
      </c>
      <c r="L115" s="173">
        <f t="shared" si="55"/>
        <v>0</v>
      </c>
      <c r="M115" s="173">
        <f t="shared" si="55"/>
        <v>0</v>
      </c>
      <c r="N115" s="173">
        <f t="shared" si="55"/>
        <v>0</v>
      </c>
      <c r="O115" s="173">
        <f t="shared" si="55"/>
        <v>0</v>
      </c>
      <c r="P115" s="173">
        <f t="shared" si="55"/>
        <v>0</v>
      </c>
      <c r="Q115" s="173">
        <f t="shared" si="55"/>
        <v>0</v>
      </c>
      <c r="R115" s="173">
        <f t="shared" si="55"/>
        <v>0</v>
      </c>
      <c r="S115" s="173">
        <f t="shared" si="55"/>
        <v>0</v>
      </c>
      <c r="T115" s="173">
        <f t="shared" si="55"/>
        <v>0</v>
      </c>
      <c r="U115" s="173">
        <f t="shared" si="55"/>
        <v>0</v>
      </c>
      <c r="V115" s="173">
        <f t="shared" si="55"/>
        <v>0</v>
      </c>
      <c r="W115" s="173">
        <f t="shared" si="55"/>
        <v>0</v>
      </c>
      <c r="X115" s="173">
        <f t="shared" si="55"/>
        <v>0</v>
      </c>
      <c r="Y115" s="173">
        <f t="shared" si="55"/>
        <v>0</v>
      </c>
      <c r="Z115" s="173">
        <f t="shared" si="55"/>
        <v>0</v>
      </c>
      <c r="AA115" s="173">
        <f t="shared" si="55"/>
        <v>0</v>
      </c>
      <c r="AB115" s="173">
        <f t="shared" si="55"/>
        <v>0</v>
      </c>
      <c r="AC115" s="173">
        <f t="shared" si="55"/>
        <v>0</v>
      </c>
      <c r="AD115" s="173">
        <f t="shared" si="55"/>
        <v>0</v>
      </c>
      <c r="AE115" s="173">
        <f t="shared" si="55"/>
        <v>0</v>
      </c>
      <c r="AF115" s="173">
        <f t="shared" si="55"/>
        <v>0</v>
      </c>
      <c r="AG115" s="173">
        <f t="shared" si="55"/>
        <v>0</v>
      </c>
      <c r="AH115" s="173">
        <f t="shared" si="55"/>
        <v>0</v>
      </c>
      <c r="AI115" s="173">
        <f t="shared" si="55"/>
        <v>0</v>
      </c>
      <c r="AJ115" s="173">
        <f t="shared" si="55"/>
        <v>0</v>
      </c>
      <c r="AK115" s="173">
        <f t="shared" si="55"/>
        <v>0</v>
      </c>
      <c r="AL115" s="173">
        <f t="shared" si="55"/>
        <v>0</v>
      </c>
      <c r="AM115" s="173">
        <f t="shared" si="55"/>
        <v>0</v>
      </c>
      <c r="AN115" s="173">
        <f t="shared" si="55"/>
        <v>0</v>
      </c>
      <c r="AO115" s="173">
        <f t="shared" si="55"/>
        <v>0</v>
      </c>
      <c r="AP115" s="173">
        <f t="shared" si="55"/>
        <v>0</v>
      </c>
      <c r="AQ115" s="173">
        <f t="shared" si="55"/>
        <v>0</v>
      </c>
      <c r="AR115" s="173">
        <f t="shared" si="55"/>
        <v>0</v>
      </c>
      <c r="AS115" s="173">
        <f t="shared" si="55"/>
        <v>0</v>
      </c>
      <c r="AT115" s="173">
        <f t="shared" si="55"/>
        <v>0</v>
      </c>
      <c r="AU115" s="173">
        <f t="shared" si="55"/>
        <v>0</v>
      </c>
      <c r="AV115" s="173">
        <f t="shared" si="55"/>
        <v>0</v>
      </c>
      <c r="AW115" s="173">
        <f t="shared" si="55"/>
        <v>0</v>
      </c>
      <c r="AX115" s="173">
        <f t="shared" si="55"/>
        <v>0</v>
      </c>
      <c r="AY115" s="173">
        <f t="shared" si="55"/>
        <v>0</v>
      </c>
      <c r="AZ115" s="173">
        <f t="shared" si="55"/>
        <v>0</v>
      </c>
      <c r="BA115" s="173">
        <f t="shared" si="55"/>
        <v>0</v>
      </c>
      <c r="BB115" s="173">
        <f t="shared" si="55"/>
        <v>0</v>
      </c>
      <c r="BC115" s="173">
        <f t="shared" si="55"/>
        <v>0</v>
      </c>
      <c r="BD115" s="173">
        <f t="shared" si="55"/>
        <v>0</v>
      </c>
      <c r="BE115" s="173">
        <f t="shared" si="55"/>
        <v>0</v>
      </c>
      <c r="BF115" s="173">
        <f t="shared" si="55"/>
        <v>0</v>
      </c>
      <c r="BG115" s="173">
        <f t="shared" si="55"/>
        <v>0</v>
      </c>
      <c r="BH115" s="173">
        <f t="shared" si="55"/>
        <v>0</v>
      </c>
      <c r="BI115" s="173">
        <f t="shared" si="55"/>
        <v>0</v>
      </c>
      <c r="BJ115" s="173">
        <f t="shared" si="55"/>
        <v>0</v>
      </c>
      <c r="BK115" s="173">
        <f t="shared" si="55"/>
        <v>0</v>
      </c>
      <c r="BL115" s="173">
        <f t="shared" si="55"/>
        <v>0</v>
      </c>
      <c r="BM115" s="173">
        <f t="shared" si="55"/>
        <v>0</v>
      </c>
      <c r="BN115" s="173">
        <f t="shared" si="55"/>
        <v>0</v>
      </c>
      <c r="BO115" s="173">
        <f t="shared" si="55"/>
        <v>0</v>
      </c>
      <c r="BP115" s="173">
        <f t="shared" si="55"/>
        <v>0</v>
      </c>
      <c r="BQ115" s="173">
        <f t="shared" si="55"/>
        <v>0</v>
      </c>
      <c r="BR115" s="173">
        <f t="shared" si="55"/>
        <v>0</v>
      </c>
      <c r="BS115" s="173">
        <f t="shared" si="55"/>
        <v>0</v>
      </c>
      <c r="BT115" s="173">
        <f t="shared" si="55"/>
        <v>0</v>
      </c>
      <c r="BU115" s="173">
        <f t="shared" ref="BU115:DC115" si="56">BU116+BU123</f>
        <v>0</v>
      </c>
      <c r="BV115" s="173">
        <f t="shared" si="56"/>
        <v>0</v>
      </c>
      <c r="BW115" s="173">
        <f t="shared" si="56"/>
        <v>0</v>
      </c>
      <c r="BX115" s="173">
        <f t="shared" si="56"/>
        <v>0</v>
      </c>
      <c r="BY115" s="173">
        <f t="shared" si="56"/>
        <v>0</v>
      </c>
      <c r="BZ115" s="173">
        <f t="shared" si="56"/>
        <v>0</v>
      </c>
      <c r="CA115" s="173">
        <f t="shared" si="56"/>
        <v>0</v>
      </c>
      <c r="CB115" s="173">
        <f t="shared" si="56"/>
        <v>0</v>
      </c>
      <c r="CC115" s="173">
        <f t="shared" si="56"/>
        <v>0</v>
      </c>
      <c r="CD115" s="173">
        <f t="shared" si="56"/>
        <v>0</v>
      </c>
      <c r="CE115" s="173">
        <f t="shared" si="56"/>
        <v>0</v>
      </c>
      <c r="CF115" s="173">
        <f t="shared" si="56"/>
        <v>0</v>
      </c>
      <c r="CG115" s="173">
        <f t="shared" si="56"/>
        <v>0</v>
      </c>
      <c r="CH115" s="173">
        <f t="shared" si="56"/>
        <v>0</v>
      </c>
      <c r="CI115" s="173">
        <f t="shared" si="56"/>
        <v>0</v>
      </c>
      <c r="CJ115" s="173">
        <f t="shared" si="56"/>
        <v>0</v>
      </c>
      <c r="CK115" s="173">
        <f t="shared" si="56"/>
        <v>0</v>
      </c>
      <c r="CL115" s="173">
        <f t="shared" si="56"/>
        <v>0</v>
      </c>
      <c r="CM115" s="173">
        <f t="shared" si="56"/>
        <v>0</v>
      </c>
      <c r="CN115" s="173">
        <f t="shared" si="56"/>
        <v>0</v>
      </c>
      <c r="CO115" s="173">
        <f t="shared" si="56"/>
        <v>0</v>
      </c>
      <c r="CP115" s="173">
        <f t="shared" si="56"/>
        <v>0</v>
      </c>
      <c r="CQ115" s="173">
        <f t="shared" si="56"/>
        <v>0</v>
      </c>
      <c r="CR115" s="173">
        <f t="shared" si="56"/>
        <v>0</v>
      </c>
      <c r="CS115" s="173">
        <f t="shared" si="56"/>
        <v>0</v>
      </c>
      <c r="CT115" s="173">
        <f t="shared" si="56"/>
        <v>0</v>
      </c>
      <c r="CU115" s="173">
        <f t="shared" si="56"/>
        <v>0</v>
      </c>
      <c r="CV115" s="173">
        <f t="shared" si="56"/>
        <v>0</v>
      </c>
      <c r="CW115" s="173">
        <f t="shared" si="56"/>
        <v>0</v>
      </c>
      <c r="CX115" s="173">
        <f t="shared" si="56"/>
        <v>0</v>
      </c>
      <c r="CY115" s="173">
        <f t="shared" si="56"/>
        <v>0</v>
      </c>
      <c r="CZ115" s="173">
        <f t="shared" si="56"/>
        <v>0</v>
      </c>
      <c r="DA115" s="173">
        <f t="shared" si="56"/>
        <v>0</v>
      </c>
      <c r="DB115" s="173">
        <f t="shared" si="56"/>
        <v>0</v>
      </c>
      <c r="DC115" s="173">
        <f t="shared" si="56"/>
        <v>0</v>
      </c>
      <c r="DE115" s="24"/>
      <c r="DF115" s="24">
        <f t="shared" si="39"/>
        <v>0</v>
      </c>
      <c r="DH115" t="s">
        <v>184</v>
      </c>
    </row>
    <row r="116" spans="1:113" ht="17.25" customHeight="1">
      <c r="A116" s="68"/>
      <c r="B116" s="160" t="s">
        <v>377</v>
      </c>
      <c r="C116" s="540" t="s">
        <v>504</v>
      </c>
      <c r="D116" s="322"/>
      <c r="E116" s="322"/>
      <c r="F116" s="173">
        <f>SUM(F117:F122)</f>
        <v>0</v>
      </c>
      <c r="G116" s="173">
        <f t="shared" ref="G116" si="57">SUM(G117:G122)</f>
        <v>0</v>
      </c>
      <c r="H116" s="173">
        <f>SUM(H117:H122)</f>
        <v>0</v>
      </c>
      <c r="I116" s="173">
        <f t="shared" ref="I116:BT116" si="58">SUM(I117:I122)</f>
        <v>0</v>
      </c>
      <c r="J116" s="173">
        <f t="shared" si="58"/>
        <v>0</v>
      </c>
      <c r="K116" s="173">
        <f t="shared" si="58"/>
        <v>0</v>
      </c>
      <c r="L116" s="173">
        <f t="shared" si="58"/>
        <v>0</v>
      </c>
      <c r="M116" s="173">
        <f t="shared" si="58"/>
        <v>0</v>
      </c>
      <c r="N116" s="173">
        <f t="shared" si="58"/>
        <v>0</v>
      </c>
      <c r="O116" s="173">
        <f t="shared" si="58"/>
        <v>0</v>
      </c>
      <c r="P116" s="173">
        <f t="shared" si="58"/>
        <v>0</v>
      </c>
      <c r="Q116" s="173">
        <f t="shared" si="58"/>
        <v>0</v>
      </c>
      <c r="R116" s="173">
        <f t="shared" si="58"/>
        <v>0</v>
      </c>
      <c r="S116" s="173">
        <f t="shared" si="58"/>
        <v>0</v>
      </c>
      <c r="T116" s="173">
        <f t="shared" si="58"/>
        <v>0</v>
      </c>
      <c r="U116" s="173">
        <f t="shared" si="58"/>
        <v>0</v>
      </c>
      <c r="V116" s="173">
        <f t="shared" si="58"/>
        <v>0</v>
      </c>
      <c r="W116" s="173">
        <f t="shared" si="58"/>
        <v>0</v>
      </c>
      <c r="X116" s="173">
        <f t="shared" si="58"/>
        <v>0</v>
      </c>
      <c r="Y116" s="173">
        <f t="shared" si="58"/>
        <v>0</v>
      </c>
      <c r="Z116" s="173">
        <f t="shared" si="58"/>
        <v>0</v>
      </c>
      <c r="AA116" s="173">
        <f t="shared" si="58"/>
        <v>0</v>
      </c>
      <c r="AB116" s="173">
        <f t="shared" si="58"/>
        <v>0</v>
      </c>
      <c r="AC116" s="173">
        <f t="shared" si="58"/>
        <v>0</v>
      </c>
      <c r="AD116" s="173">
        <f t="shared" si="58"/>
        <v>0</v>
      </c>
      <c r="AE116" s="173">
        <f t="shared" si="58"/>
        <v>0</v>
      </c>
      <c r="AF116" s="173">
        <f t="shared" si="58"/>
        <v>0</v>
      </c>
      <c r="AG116" s="173">
        <f t="shared" si="58"/>
        <v>0</v>
      </c>
      <c r="AH116" s="173">
        <f t="shared" si="58"/>
        <v>0</v>
      </c>
      <c r="AI116" s="173">
        <f t="shared" si="58"/>
        <v>0</v>
      </c>
      <c r="AJ116" s="173">
        <f t="shared" si="58"/>
        <v>0</v>
      </c>
      <c r="AK116" s="173">
        <f t="shared" si="58"/>
        <v>0</v>
      </c>
      <c r="AL116" s="173">
        <f t="shared" si="58"/>
        <v>0</v>
      </c>
      <c r="AM116" s="173">
        <f t="shared" si="58"/>
        <v>0</v>
      </c>
      <c r="AN116" s="173">
        <f t="shared" si="58"/>
        <v>0</v>
      </c>
      <c r="AO116" s="173">
        <f t="shared" si="58"/>
        <v>0</v>
      </c>
      <c r="AP116" s="173">
        <f t="shared" si="58"/>
        <v>0</v>
      </c>
      <c r="AQ116" s="173">
        <f t="shared" si="58"/>
        <v>0</v>
      </c>
      <c r="AR116" s="173">
        <f t="shared" si="58"/>
        <v>0</v>
      </c>
      <c r="AS116" s="173">
        <f t="shared" si="58"/>
        <v>0</v>
      </c>
      <c r="AT116" s="173">
        <f t="shared" si="58"/>
        <v>0</v>
      </c>
      <c r="AU116" s="173">
        <f t="shared" si="58"/>
        <v>0</v>
      </c>
      <c r="AV116" s="173">
        <f t="shared" si="58"/>
        <v>0</v>
      </c>
      <c r="AW116" s="173">
        <f t="shared" si="58"/>
        <v>0</v>
      </c>
      <c r="AX116" s="173">
        <f t="shared" si="58"/>
        <v>0</v>
      </c>
      <c r="AY116" s="173">
        <f t="shared" si="58"/>
        <v>0</v>
      </c>
      <c r="AZ116" s="173">
        <f t="shared" si="58"/>
        <v>0</v>
      </c>
      <c r="BA116" s="173">
        <f t="shared" si="58"/>
        <v>0</v>
      </c>
      <c r="BB116" s="173">
        <f t="shared" si="58"/>
        <v>0</v>
      </c>
      <c r="BC116" s="173">
        <f t="shared" si="58"/>
        <v>0</v>
      </c>
      <c r="BD116" s="173">
        <f t="shared" si="58"/>
        <v>0</v>
      </c>
      <c r="BE116" s="173">
        <f t="shared" si="58"/>
        <v>0</v>
      </c>
      <c r="BF116" s="173">
        <f t="shared" si="58"/>
        <v>0</v>
      </c>
      <c r="BG116" s="173">
        <f t="shared" si="58"/>
        <v>0</v>
      </c>
      <c r="BH116" s="173">
        <f t="shared" si="58"/>
        <v>0</v>
      </c>
      <c r="BI116" s="173">
        <f t="shared" si="58"/>
        <v>0</v>
      </c>
      <c r="BJ116" s="173">
        <f t="shared" si="58"/>
        <v>0</v>
      </c>
      <c r="BK116" s="173">
        <f t="shared" si="58"/>
        <v>0</v>
      </c>
      <c r="BL116" s="173">
        <f t="shared" si="58"/>
        <v>0</v>
      </c>
      <c r="BM116" s="173">
        <f t="shared" si="58"/>
        <v>0</v>
      </c>
      <c r="BN116" s="173">
        <f t="shared" si="58"/>
        <v>0</v>
      </c>
      <c r="BO116" s="173">
        <f t="shared" si="58"/>
        <v>0</v>
      </c>
      <c r="BP116" s="173">
        <f t="shared" si="58"/>
        <v>0</v>
      </c>
      <c r="BQ116" s="173">
        <f t="shared" si="58"/>
        <v>0</v>
      </c>
      <c r="BR116" s="173">
        <f t="shared" si="58"/>
        <v>0</v>
      </c>
      <c r="BS116" s="173">
        <f t="shared" si="58"/>
        <v>0</v>
      </c>
      <c r="BT116" s="173">
        <f t="shared" si="58"/>
        <v>0</v>
      </c>
      <c r="BU116" s="173">
        <f t="shared" ref="BU116:DC116" si="59">SUM(BU117:BU122)</f>
        <v>0</v>
      </c>
      <c r="BV116" s="173">
        <f t="shared" si="59"/>
        <v>0</v>
      </c>
      <c r="BW116" s="173">
        <f t="shared" si="59"/>
        <v>0</v>
      </c>
      <c r="BX116" s="173">
        <f t="shared" si="59"/>
        <v>0</v>
      </c>
      <c r="BY116" s="173">
        <f t="shared" si="59"/>
        <v>0</v>
      </c>
      <c r="BZ116" s="173">
        <f t="shared" si="59"/>
        <v>0</v>
      </c>
      <c r="CA116" s="173">
        <f t="shared" si="59"/>
        <v>0</v>
      </c>
      <c r="CB116" s="173">
        <f t="shared" si="59"/>
        <v>0</v>
      </c>
      <c r="CC116" s="173">
        <f t="shared" si="59"/>
        <v>0</v>
      </c>
      <c r="CD116" s="173">
        <f t="shared" si="59"/>
        <v>0</v>
      </c>
      <c r="CE116" s="173">
        <f t="shared" si="59"/>
        <v>0</v>
      </c>
      <c r="CF116" s="173">
        <f t="shared" si="59"/>
        <v>0</v>
      </c>
      <c r="CG116" s="173">
        <f t="shared" si="59"/>
        <v>0</v>
      </c>
      <c r="CH116" s="173">
        <f t="shared" si="59"/>
        <v>0</v>
      </c>
      <c r="CI116" s="173">
        <f t="shared" si="59"/>
        <v>0</v>
      </c>
      <c r="CJ116" s="173">
        <f t="shared" si="59"/>
        <v>0</v>
      </c>
      <c r="CK116" s="173">
        <f t="shared" si="59"/>
        <v>0</v>
      </c>
      <c r="CL116" s="173">
        <f t="shared" si="59"/>
        <v>0</v>
      </c>
      <c r="CM116" s="173">
        <f t="shared" si="59"/>
        <v>0</v>
      </c>
      <c r="CN116" s="173">
        <f t="shared" si="59"/>
        <v>0</v>
      </c>
      <c r="CO116" s="173">
        <f t="shared" si="59"/>
        <v>0</v>
      </c>
      <c r="CP116" s="173">
        <f t="shared" si="59"/>
        <v>0</v>
      </c>
      <c r="CQ116" s="173">
        <f t="shared" si="59"/>
        <v>0</v>
      </c>
      <c r="CR116" s="173">
        <f t="shared" si="59"/>
        <v>0</v>
      </c>
      <c r="CS116" s="173">
        <f t="shared" si="59"/>
        <v>0</v>
      </c>
      <c r="CT116" s="173">
        <f t="shared" si="59"/>
        <v>0</v>
      </c>
      <c r="CU116" s="173">
        <f t="shared" si="59"/>
        <v>0</v>
      </c>
      <c r="CV116" s="173">
        <f t="shared" si="59"/>
        <v>0</v>
      </c>
      <c r="CW116" s="173">
        <f t="shared" si="59"/>
        <v>0</v>
      </c>
      <c r="CX116" s="173">
        <f t="shared" si="59"/>
        <v>0</v>
      </c>
      <c r="CY116" s="173">
        <f t="shared" si="59"/>
        <v>0</v>
      </c>
      <c r="CZ116" s="173">
        <f t="shared" si="59"/>
        <v>0</v>
      </c>
      <c r="DA116" s="173">
        <f t="shared" si="59"/>
        <v>0</v>
      </c>
      <c r="DB116" s="173">
        <f t="shared" si="59"/>
        <v>0</v>
      </c>
      <c r="DC116" s="173">
        <f t="shared" si="59"/>
        <v>0</v>
      </c>
      <c r="DE116" s="24"/>
      <c r="DF116" s="24">
        <f t="shared" si="39"/>
        <v>0</v>
      </c>
    </row>
    <row r="117" spans="1:113" ht="15" customHeight="1">
      <c r="A117" s="68">
        <v>89</v>
      </c>
      <c r="B117" s="160" t="s">
        <v>505</v>
      </c>
      <c r="C117" s="542" t="s">
        <v>185</v>
      </c>
      <c r="D117" s="160"/>
      <c r="E117" s="183" t="s">
        <v>38</v>
      </c>
      <c r="F117" s="171">
        <f>H117+NPV(FD,I117:INDEX(I117:DC117,PAL))</f>
        <v>0</v>
      </c>
      <c r="G117" s="171">
        <f>SUMIF($H$5:$DC$5,"&lt;="&amp;PAL,$H117:$DC117)</f>
        <v>0</v>
      </c>
      <c r="H117" s="177">
        <v>0</v>
      </c>
      <c r="I117" s="177">
        <v>0</v>
      </c>
      <c r="J117" s="177">
        <v>0</v>
      </c>
      <c r="K117" s="177">
        <v>0</v>
      </c>
      <c r="L117" s="177">
        <v>0</v>
      </c>
      <c r="M117" s="177">
        <v>0</v>
      </c>
      <c r="N117" s="177">
        <v>0</v>
      </c>
      <c r="O117" s="177">
        <v>0</v>
      </c>
      <c r="P117" s="177">
        <v>0</v>
      </c>
      <c r="Q117" s="177">
        <v>0</v>
      </c>
      <c r="R117" s="177">
        <v>0</v>
      </c>
      <c r="S117" s="177">
        <v>0</v>
      </c>
      <c r="T117" s="177">
        <v>0</v>
      </c>
      <c r="U117" s="177">
        <v>0</v>
      </c>
      <c r="V117" s="177">
        <v>0</v>
      </c>
      <c r="W117" s="177">
        <v>0</v>
      </c>
      <c r="X117" s="177">
        <v>0</v>
      </c>
      <c r="Y117" s="177">
        <v>0</v>
      </c>
      <c r="Z117" s="177">
        <v>0</v>
      </c>
      <c r="AA117" s="177">
        <v>0</v>
      </c>
      <c r="AB117" s="177">
        <v>0</v>
      </c>
      <c r="AC117" s="177">
        <v>0</v>
      </c>
      <c r="AD117" s="177">
        <v>0</v>
      </c>
      <c r="AE117" s="177">
        <v>0</v>
      </c>
      <c r="AF117" s="177">
        <v>0</v>
      </c>
      <c r="AG117" s="177">
        <v>0</v>
      </c>
      <c r="AH117" s="177">
        <v>0</v>
      </c>
      <c r="AI117" s="177">
        <v>0</v>
      </c>
      <c r="AJ117" s="177">
        <v>0</v>
      </c>
      <c r="AK117" s="177">
        <v>0</v>
      </c>
      <c r="AL117" s="177">
        <v>0</v>
      </c>
      <c r="AM117" s="177">
        <v>0</v>
      </c>
      <c r="AN117" s="177">
        <v>0</v>
      </c>
      <c r="AO117" s="177">
        <v>0</v>
      </c>
      <c r="AP117" s="177">
        <v>0</v>
      </c>
      <c r="AQ117" s="177">
        <v>0</v>
      </c>
      <c r="AR117" s="177">
        <v>0</v>
      </c>
      <c r="AS117" s="177">
        <v>0</v>
      </c>
      <c r="AT117" s="177">
        <v>0</v>
      </c>
      <c r="AU117" s="177">
        <v>0</v>
      </c>
      <c r="AV117" s="177">
        <v>0</v>
      </c>
      <c r="AW117" s="177">
        <v>0</v>
      </c>
      <c r="AX117" s="177">
        <v>0</v>
      </c>
      <c r="AY117" s="177">
        <v>0</v>
      </c>
      <c r="AZ117" s="177">
        <v>0</v>
      </c>
      <c r="BA117" s="177">
        <v>0</v>
      </c>
      <c r="BB117" s="177">
        <v>0</v>
      </c>
      <c r="BC117" s="177">
        <v>0</v>
      </c>
      <c r="BD117" s="177">
        <v>0</v>
      </c>
      <c r="BE117" s="177">
        <v>0</v>
      </c>
      <c r="BF117" s="177">
        <v>0</v>
      </c>
      <c r="BG117" s="177">
        <v>0</v>
      </c>
      <c r="BH117" s="177">
        <v>0</v>
      </c>
      <c r="BI117" s="177">
        <v>0</v>
      </c>
      <c r="BJ117" s="177">
        <v>0</v>
      </c>
      <c r="BK117" s="177">
        <v>0</v>
      </c>
      <c r="BL117" s="177">
        <v>0</v>
      </c>
      <c r="BM117" s="177">
        <v>0</v>
      </c>
      <c r="BN117" s="177">
        <v>0</v>
      </c>
      <c r="BO117" s="177">
        <v>0</v>
      </c>
      <c r="BP117" s="177">
        <v>0</v>
      </c>
      <c r="BQ117" s="177">
        <v>0</v>
      </c>
      <c r="BR117" s="177">
        <v>0</v>
      </c>
      <c r="BS117" s="177">
        <v>0</v>
      </c>
      <c r="BT117" s="177">
        <v>0</v>
      </c>
      <c r="BU117" s="177">
        <v>0</v>
      </c>
      <c r="BV117" s="177">
        <v>0</v>
      </c>
      <c r="BW117" s="177">
        <v>0</v>
      </c>
      <c r="BX117" s="177">
        <v>0</v>
      </c>
      <c r="BY117" s="177">
        <v>0</v>
      </c>
      <c r="BZ117" s="177">
        <v>0</v>
      </c>
      <c r="CA117" s="177">
        <v>0</v>
      </c>
      <c r="CB117" s="177">
        <v>0</v>
      </c>
      <c r="CC117" s="177">
        <v>0</v>
      </c>
      <c r="CD117" s="177">
        <v>0</v>
      </c>
      <c r="CE117" s="177">
        <v>0</v>
      </c>
      <c r="CF117" s="177">
        <v>0</v>
      </c>
      <c r="CG117" s="177">
        <v>0</v>
      </c>
      <c r="CH117" s="177">
        <v>0</v>
      </c>
      <c r="CI117" s="177">
        <v>0</v>
      </c>
      <c r="CJ117" s="177">
        <v>0</v>
      </c>
      <c r="CK117" s="177">
        <v>0</v>
      </c>
      <c r="CL117" s="177">
        <v>0</v>
      </c>
      <c r="CM117" s="177">
        <v>0</v>
      </c>
      <c r="CN117" s="177">
        <v>0</v>
      </c>
      <c r="CO117" s="177">
        <v>0</v>
      </c>
      <c r="CP117" s="177">
        <v>0</v>
      </c>
      <c r="CQ117" s="177">
        <v>0</v>
      </c>
      <c r="CR117" s="177">
        <v>0</v>
      </c>
      <c r="CS117" s="177">
        <v>0</v>
      </c>
      <c r="CT117" s="177">
        <v>0</v>
      </c>
      <c r="CU117" s="177">
        <v>0</v>
      </c>
      <c r="CV117" s="177">
        <v>0</v>
      </c>
      <c r="CW117" s="177">
        <v>0</v>
      </c>
      <c r="CX117" s="177">
        <v>0</v>
      </c>
      <c r="CY117" s="177">
        <v>0</v>
      </c>
      <c r="CZ117" s="177">
        <v>0</v>
      </c>
      <c r="DA117" s="177">
        <v>0</v>
      </c>
      <c r="DB117" s="177">
        <v>0</v>
      </c>
      <c r="DC117" s="177">
        <v>0</v>
      </c>
      <c r="DE117" s="24">
        <f>COUNTBLANK(H117:DC117)</f>
        <v>0</v>
      </c>
      <c r="DF117" s="24">
        <f t="shared" si="39"/>
        <v>0</v>
      </c>
      <c r="DG117">
        <f t="shared" si="50"/>
        <v>0</v>
      </c>
    </row>
    <row r="118" spans="1:113" ht="15" customHeight="1">
      <c r="A118" s="68">
        <v>90</v>
      </c>
      <c r="B118" s="160" t="s">
        <v>515</v>
      </c>
      <c r="C118" s="542" t="s">
        <v>186</v>
      </c>
      <c r="D118" s="160"/>
      <c r="E118" s="183" t="s">
        <v>38</v>
      </c>
      <c r="F118" s="171">
        <f>H118+NPV(FD,I118:INDEX(I118:DC118,PAL))</f>
        <v>0</v>
      </c>
      <c r="G118" s="171">
        <f>SUMIF($H$5:$DC$5,"&lt;="&amp;PAL,$H118:$DC118)</f>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c r="AG118" s="177">
        <v>0</v>
      </c>
      <c r="AH118" s="177">
        <v>0</v>
      </c>
      <c r="AI118" s="177">
        <v>0</v>
      </c>
      <c r="AJ118" s="177">
        <v>0</v>
      </c>
      <c r="AK118" s="177">
        <v>0</v>
      </c>
      <c r="AL118" s="177">
        <v>0</v>
      </c>
      <c r="AM118" s="177">
        <v>0</v>
      </c>
      <c r="AN118" s="177">
        <v>0</v>
      </c>
      <c r="AO118" s="177">
        <v>0</v>
      </c>
      <c r="AP118" s="177">
        <v>0</v>
      </c>
      <c r="AQ118" s="177">
        <v>0</v>
      </c>
      <c r="AR118" s="177">
        <v>0</v>
      </c>
      <c r="AS118" s="177">
        <v>0</v>
      </c>
      <c r="AT118" s="177">
        <v>0</v>
      </c>
      <c r="AU118" s="177">
        <v>0</v>
      </c>
      <c r="AV118" s="177">
        <v>0</v>
      </c>
      <c r="AW118" s="177">
        <v>0</v>
      </c>
      <c r="AX118" s="177">
        <v>0</v>
      </c>
      <c r="AY118" s="177">
        <v>0</v>
      </c>
      <c r="AZ118" s="177">
        <v>0</v>
      </c>
      <c r="BA118" s="177">
        <v>0</v>
      </c>
      <c r="BB118" s="177">
        <v>0</v>
      </c>
      <c r="BC118" s="177">
        <v>0</v>
      </c>
      <c r="BD118" s="177">
        <v>0</v>
      </c>
      <c r="BE118" s="177">
        <v>0</v>
      </c>
      <c r="BF118" s="177">
        <v>0</v>
      </c>
      <c r="BG118" s="177">
        <v>0</v>
      </c>
      <c r="BH118" s="177">
        <v>0</v>
      </c>
      <c r="BI118" s="177">
        <v>0</v>
      </c>
      <c r="BJ118" s="177">
        <v>0</v>
      </c>
      <c r="BK118" s="177">
        <v>0</v>
      </c>
      <c r="BL118" s="177">
        <v>0</v>
      </c>
      <c r="BM118" s="177">
        <v>0</v>
      </c>
      <c r="BN118" s="177">
        <v>0</v>
      </c>
      <c r="BO118" s="177">
        <v>0</v>
      </c>
      <c r="BP118" s="177">
        <v>0</v>
      </c>
      <c r="BQ118" s="177">
        <v>0</v>
      </c>
      <c r="BR118" s="177">
        <v>0</v>
      </c>
      <c r="BS118" s="177">
        <v>0</v>
      </c>
      <c r="BT118" s="177">
        <v>0</v>
      </c>
      <c r="BU118" s="177">
        <v>0</v>
      </c>
      <c r="BV118" s="177">
        <v>0</v>
      </c>
      <c r="BW118" s="177">
        <v>0</v>
      </c>
      <c r="BX118" s="177">
        <v>0</v>
      </c>
      <c r="BY118" s="177">
        <v>0</v>
      </c>
      <c r="BZ118" s="177">
        <v>0</v>
      </c>
      <c r="CA118" s="177">
        <v>0</v>
      </c>
      <c r="CB118" s="177">
        <v>0</v>
      </c>
      <c r="CC118" s="177">
        <v>0</v>
      </c>
      <c r="CD118" s="177">
        <v>0</v>
      </c>
      <c r="CE118" s="177">
        <v>0</v>
      </c>
      <c r="CF118" s="177">
        <v>0</v>
      </c>
      <c r="CG118" s="177">
        <v>0</v>
      </c>
      <c r="CH118" s="177">
        <v>0</v>
      </c>
      <c r="CI118" s="177">
        <v>0</v>
      </c>
      <c r="CJ118" s="177">
        <v>0</v>
      </c>
      <c r="CK118" s="177">
        <v>0</v>
      </c>
      <c r="CL118" s="177">
        <v>0</v>
      </c>
      <c r="CM118" s="177">
        <v>0</v>
      </c>
      <c r="CN118" s="177">
        <v>0</v>
      </c>
      <c r="CO118" s="177">
        <v>0</v>
      </c>
      <c r="CP118" s="177">
        <v>0</v>
      </c>
      <c r="CQ118" s="177">
        <v>0</v>
      </c>
      <c r="CR118" s="177">
        <v>0</v>
      </c>
      <c r="CS118" s="177">
        <v>0</v>
      </c>
      <c r="CT118" s="177">
        <v>0</v>
      </c>
      <c r="CU118" s="177">
        <v>0</v>
      </c>
      <c r="CV118" s="177">
        <v>0</v>
      </c>
      <c r="CW118" s="177">
        <v>0</v>
      </c>
      <c r="CX118" s="177">
        <v>0</v>
      </c>
      <c r="CY118" s="177">
        <v>0</v>
      </c>
      <c r="CZ118" s="177">
        <v>0</v>
      </c>
      <c r="DA118" s="177">
        <v>0</v>
      </c>
      <c r="DB118" s="177">
        <v>0</v>
      </c>
      <c r="DC118" s="177">
        <v>0</v>
      </c>
      <c r="DE118" s="24">
        <f>COUNTBLANK(H118:DC118)</f>
        <v>0</v>
      </c>
      <c r="DF118" s="24">
        <f t="shared" si="39"/>
        <v>0</v>
      </c>
      <c r="DG118">
        <f t="shared" si="50"/>
        <v>0</v>
      </c>
    </row>
    <row r="119" spans="1:113" ht="15" customHeight="1">
      <c r="A119" s="68">
        <v>91</v>
      </c>
      <c r="B119" s="160" t="s">
        <v>516</v>
      </c>
      <c r="C119" s="542" t="s">
        <v>187</v>
      </c>
      <c r="D119" s="160"/>
      <c r="E119" s="183" t="s">
        <v>38</v>
      </c>
      <c r="F119" s="171">
        <f>H119+NPV(FD,I119:INDEX(I119:DC119,PAL))</f>
        <v>0</v>
      </c>
      <c r="G119" s="171">
        <f>SUMIF($H$5:$DC$5,"&lt;="&amp;PAL,$H119:$DC119)</f>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177">
        <v>0</v>
      </c>
      <c r="BM119" s="177">
        <v>0</v>
      </c>
      <c r="BN119" s="177">
        <v>0</v>
      </c>
      <c r="BO119" s="177">
        <v>0</v>
      </c>
      <c r="BP119" s="177">
        <v>0</v>
      </c>
      <c r="BQ119" s="177">
        <v>0</v>
      </c>
      <c r="BR119" s="177">
        <v>0</v>
      </c>
      <c r="BS119" s="177">
        <v>0</v>
      </c>
      <c r="BT119" s="177">
        <v>0</v>
      </c>
      <c r="BU119" s="177">
        <v>0</v>
      </c>
      <c r="BV119" s="177">
        <v>0</v>
      </c>
      <c r="BW119" s="177">
        <v>0</v>
      </c>
      <c r="BX119" s="177">
        <v>0</v>
      </c>
      <c r="BY119" s="177">
        <v>0</v>
      </c>
      <c r="BZ119" s="177">
        <v>0</v>
      </c>
      <c r="CA119" s="177">
        <v>0</v>
      </c>
      <c r="CB119" s="177">
        <v>0</v>
      </c>
      <c r="CC119" s="177">
        <v>0</v>
      </c>
      <c r="CD119" s="177">
        <v>0</v>
      </c>
      <c r="CE119" s="177">
        <v>0</v>
      </c>
      <c r="CF119" s="177">
        <v>0</v>
      </c>
      <c r="CG119" s="177">
        <v>0</v>
      </c>
      <c r="CH119" s="177">
        <v>0</v>
      </c>
      <c r="CI119" s="177">
        <v>0</v>
      </c>
      <c r="CJ119" s="177">
        <v>0</v>
      </c>
      <c r="CK119" s="177">
        <v>0</v>
      </c>
      <c r="CL119" s="177">
        <v>0</v>
      </c>
      <c r="CM119" s="177">
        <v>0</v>
      </c>
      <c r="CN119" s="177">
        <v>0</v>
      </c>
      <c r="CO119" s="177">
        <v>0</v>
      </c>
      <c r="CP119" s="177">
        <v>0</v>
      </c>
      <c r="CQ119" s="177">
        <v>0</v>
      </c>
      <c r="CR119" s="177">
        <v>0</v>
      </c>
      <c r="CS119" s="177">
        <v>0</v>
      </c>
      <c r="CT119" s="177">
        <v>0</v>
      </c>
      <c r="CU119" s="177">
        <v>0</v>
      </c>
      <c r="CV119" s="177">
        <v>0</v>
      </c>
      <c r="CW119" s="177">
        <v>0</v>
      </c>
      <c r="CX119" s="177">
        <v>0</v>
      </c>
      <c r="CY119" s="177">
        <v>0</v>
      </c>
      <c r="CZ119" s="177">
        <v>0</v>
      </c>
      <c r="DA119" s="177">
        <v>0</v>
      </c>
      <c r="DB119" s="177">
        <v>0</v>
      </c>
      <c r="DC119" s="177">
        <v>0</v>
      </c>
      <c r="DE119" s="24">
        <f>COUNTBLANK(H119:DC119)</f>
        <v>0</v>
      </c>
      <c r="DF119" s="24">
        <f t="shared" si="39"/>
        <v>0</v>
      </c>
      <c r="DG119">
        <f t="shared" si="50"/>
        <v>0</v>
      </c>
    </row>
    <row r="120" spans="1:113" ht="15" customHeight="1">
      <c r="A120" s="68">
        <v>92</v>
      </c>
      <c r="B120" s="160" t="s">
        <v>517</v>
      </c>
      <c r="C120" s="542" t="s">
        <v>188</v>
      </c>
      <c r="D120" s="160"/>
      <c r="E120" s="183" t="s">
        <v>38</v>
      </c>
      <c r="F120" s="171">
        <f>H120+NPV(FD,I120:INDEX(I120:DC120,PAL))</f>
        <v>0</v>
      </c>
      <c r="G120" s="171">
        <f>SUMIF($H$5:$DC$5,"&lt;="&amp;PAL,$H120:$DC120)</f>
        <v>0</v>
      </c>
      <c r="H120" s="177">
        <v>0</v>
      </c>
      <c r="I120" s="177">
        <v>0</v>
      </c>
      <c r="J120" s="177">
        <v>0</v>
      </c>
      <c r="K120" s="177">
        <v>0</v>
      </c>
      <c r="L120" s="177">
        <v>0</v>
      </c>
      <c r="M120" s="177">
        <v>0</v>
      </c>
      <c r="N120" s="177">
        <v>0</v>
      </c>
      <c r="O120" s="177">
        <v>0</v>
      </c>
      <c r="P120" s="177">
        <v>0</v>
      </c>
      <c r="Q120" s="177">
        <v>0</v>
      </c>
      <c r="R120" s="177">
        <v>0</v>
      </c>
      <c r="S120" s="177">
        <v>0</v>
      </c>
      <c r="T120" s="177">
        <v>0</v>
      </c>
      <c r="U120" s="177">
        <v>0</v>
      </c>
      <c r="V120" s="177">
        <v>0</v>
      </c>
      <c r="W120" s="177">
        <v>0</v>
      </c>
      <c r="X120" s="177">
        <v>0</v>
      </c>
      <c r="Y120" s="177">
        <v>0</v>
      </c>
      <c r="Z120" s="177">
        <v>0</v>
      </c>
      <c r="AA120" s="177">
        <v>0</v>
      </c>
      <c r="AB120" s="177">
        <v>0</v>
      </c>
      <c r="AC120" s="177">
        <v>0</v>
      </c>
      <c r="AD120" s="177">
        <v>0</v>
      </c>
      <c r="AE120" s="177">
        <v>0</v>
      </c>
      <c r="AF120" s="177">
        <v>0</v>
      </c>
      <c r="AG120" s="177">
        <v>0</v>
      </c>
      <c r="AH120" s="177">
        <v>0</v>
      </c>
      <c r="AI120" s="177">
        <v>0</v>
      </c>
      <c r="AJ120" s="177">
        <v>0</v>
      </c>
      <c r="AK120" s="177">
        <v>0</v>
      </c>
      <c r="AL120" s="177">
        <v>0</v>
      </c>
      <c r="AM120" s="177">
        <v>0</v>
      </c>
      <c r="AN120" s="177">
        <v>0</v>
      </c>
      <c r="AO120" s="177">
        <v>0</v>
      </c>
      <c r="AP120" s="177">
        <v>0</v>
      </c>
      <c r="AQ120" s="177">
        <v>0</v>
      </c>
      <c r="AR120" s="177">
        <v>0</v>
      </c>
      <c r="AS120" s="177">
        <v>0</v>
      </c>
      <c r="AT120" s="177">
        <v>0</v>
      </c>
      <c r="AU120" s="177">
        <v>0</v>
      </c>
      <c r="AV120" s="177">
        <v>0</v>
      </c>
      <c r="AW120" s="177">
        <v>0</v>
      </c>
      <c r="AX120" s="177">
        <v>0</v>
      </c>
      <c r="AY120" s="177">
        <v>0</v>
      </c>
      <c r="AZ120" s="177">
        <v>0</v>
      </c>
      <c r="BA120" s="177">
        <v>0</v>
      </c>
      <c r="BB120" s="177">
        <v>0</v>
      </c>
      <c r="BC120" s="177">
        <v>0</v>
      </c>
      <c r="BD120" s="177">
        <v>0</v>
      </c>
      <c r="BE120" s="177">
        <v>0</v>
      </c>
      <c r="BF120" s="177">
        <v>0</v>
      </c>
      <c r="BG120" s="177">
        <v>0</v>
      </c>
      <c r="BH120" s="177">
        <v>0</v>
      </c>
      <c r="BI120" s="177">
        <v>0</v>
      </c>
      <c r="BJ120" s="177">
        <v>0</v>
      </c>
      <c r="BK120" s="177">
        <v>0</v>
      </c>
      <c r="BL120" s="177">
        <v>0</v>
      </c>
      <c r="BM120" s="177">
        <v>0</v>
      </c>
      <c r="BN120" s="177">
        <v>0</v>
      </c>
      <c r="BO120" s="177">
        <v>0</v>
      </c>
      <c r="BP120" s="177">
        <v>0</v>
      </c>
      <c r="BQ120" s="177">
        <v>0</v>
      </c>
      <c r="BR120" s="177">
        <v>0</v>
      </c>
      <c r="BS120" s="177">
        <v>0</v>
      </c>
      <c r="BT120" s="177">
        <v>0</v>
      </c>
      <c r="BU120" s="177">
        <v>0</v>
      </c>
      <c r="BV120" s="177">
        <v>0</v>
      </c>
      <c r="BW120" s="177">
        <v>0</v>
      </c>
      <c r="BX120" s="177">
        <v>0</v>
      </c>
      <c r="BY120" s="177">
        <v>0</v>
      </c>
      <c r="BZ120" s="177">
        <v>0</v>
      </c>
      <c r="CA120" s="177">
        <v>0</v>
      </c>
      <c r="CB120" s="177">
        <v>0</v>
      </c>
      <c r="CC120" s="177">
        <v>0</v>
      </c>
      <c r="CD120" s="177">
        <v>0</v>
      </c>
      <c r="CE120" s="177">
        <v>0</v>
      </c>
      <c r="CF120" s="177">
        <v>0</v>
      </c>
      <c r="CG120" s="177">
        <v>0</v>
      </c>
      <c r="CH120" s="177">
        <v>0</v>
      </c>
      <c r="CI120" s="177">
        <v>0</v>
      </c>
      <c r="CJ120" s="177">
        <v>0</v>
      </c>
      <c r="CK120" s="177">
        <v>0</v>
      </c>
      <c r="CL120" s="177">
        <v>0</v>
      </c>
      <c r="CM120" s="177">
        <v>0</v>
      </c>
      <c r="CN120" s="177">
        <v>0</v>
      </c>
      <c r="CO120" s="177">
        <v>0</v>
      </c>
      <c r="CP120" s="177">
        <v>0</v>
      </c>
      <c r="CQ120" s="177">
        <v>0</v>
      </c>
      <c r="CR120" s="177">
        <v>0</v>
      </c>
      <c r="CS120" s="177">
        <v>0</v>
      </c>
      <c r="CT120" s="177">
        <v>0</v>
      </c>
      <c r="CU120" s="177">
        <v>0</v>
      </c>
      <c r="CV120" s="177">
        <v>0</v>
      </c>
      <c r="CW120" s="177">
        <v>0</v>
      </c>
      <c r="CX120" s="177">
        <v>0</v>
      </c>
      <c r="CY120" s="177">
        <v>0</v>
      </c>
      <c r="CZ120" s="177">
        <v>0</v>
      </c>
      <c r="DA120" s="177">
        <v>0</v>
      </c>
      <c r="DB120" s="177">
        <v>0</v>
      </c>
      <c r="DC120" s="177">
        <v>0</v>
      </c>
      <c r="DE120" s="24">
        <f>COUNTBLANK(H120:DC120)</f>
        <v>0</v>
      </c>
      <c r="DF120" s="24">
        <f t="shared" si="39"/>
        <v>0</v>
      </c>
      <c r="DG120">
        <f t="shared" si="50"/>
        <v>0</v>
      </c>
    </row>
    <row r="121" spans="1:113" ht="15" customHeight="1">
      <c r="A121" s="68">
        <v>93</v>
      </c>
      <c r="B121" s="160" t="s">
        <v>518</v>
      </c>
      <c r="C121" s="542" t="s">
        <v>189</v>
      </c>
      <c r="D121" s="160"/>
      <c r="E121" s="183" t="s">
        <v>38</v>
      </c>
      <c r="F121" s="171">
        <f>H121+NPV(FD,I121:INDEX(I121:DC121,PAL))</f>
        <v>0</v>
      </c>
      <c r="G121" s="171">
        <f>SUMIF($H$5:$DC$5,"&lt;="&amp;PAL,$H121:$DC121)</f>
        <v>0</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177">
        <v>0</v>
      </c>
      <c r="BM121" s="177">
        <v>0</v>
      </c>
      <c r="BN121" s="177">
        <v>0</v>
      </c>
      <c r="BO121" s="177">
        <v>0</v>
      </c>
      <c r="BP121" s="177">
        <v>0</v>
      </c>
      <c r="BQ121" s="177">
        <v>0</v>
      </c>
      <c r="BR121" s="177">
        <v>0</v>
      </c>
      <c r="BS121" s="177">
        <v>0</v>
      </c>
      <c r="BT121" s="177">
        <v>0</v>
      </c>
      <c r="BU121" s="177">
        <v>0</v>
      </c>
      <c r="BV121" s="177">
        <v>0</v>
      </c>
      <c r="BW121" s="177">
        <v>0</v>
      </c>
      <c r="BX121" s="177">
        <v>0</v>
      </c>
      <c r="BY121" s="177">
        <v>0</v>
      </c>
      <c r="BZ121" s="177">
        <v>0</v>
      </c>
      <c r="CA121" s="177">
        <v>0</v>
      </c>
      <c r="CB121" s="177">
        <v>0</v>
      </c>
      <c r="CC121" s="177">
        <v>0</v>
      </c>
      <c r="CD121" s="177">
        <v>0</v>
      </c>
      <c r="CE121" s="177">
        <v>0</v>
      </c>
      <c r="CF121" s="177">
        <v>0</v>
      </c>
      <c r="CG121" s="177">
        <v>0</v>
      </c>
      <c r="CH121" s="177">
        <v>0</v>
      </c>
      <c r="CI121" s="177">
        <v>0</v>
      </c>
      <c r="CJ121" s="177">
        <v>0</v>
      </c>
      <c r="CK121" s="177">
        <v>0</v>
      </c>
      <c r="CL121" s="177">
        <v>0</v>
      </c>
      <c r="CM121" s="177">
        <v>0</v>
      </c>
      <c r="CN121" s="177">
        <v>0</v>
      </c>
      <c r="CO121" s="177">
        <v>0</v>
      </c>
      <c r="CP121" s="177">
        <v>0</v>
      </c>
      <c r="CQ121" s="177">
        <v>0</v>
      </c>
      <c r="CR121" s="177">
        <v>0</v>
      </c>
      <c r="CS121" s="177">
        <v>0</v>
      </c>
      <c r="CT121" s="177">
        <v>0</v>
      </c>
      <c r="CU121" s="177">
        <v>0</v>
      </c>
      <c r="CV121" s="177">
        <v>0</v>
      </c>
      <c r="CW121" s="177">
        <v>0</v>
      </c>
      <c r="CX121" s="177">
        <v>0</v>
      </c>
      <c r="CY121" s="177">
        <v>0</v>
      </c>
      <c r="CZ121" s="177">
        <v>0</v>
      </c>
      <c r="DA121" s="177">
        <v>0</v>
      </c>
      <c r="DB121" s="177">
        <v>0</v>
      </c>
      <c r="DC121" s="177">
        <v>0</v>
      </c>
      <c r="DE121" s="24">
        <f>COUNTBLANK(H121:DC121)</f>
        <v>0</v>
      </c>
      <c r="DF121" s="24">
        <f t="shared" si="39"/>
        <v>0</v>
      </c>
      <c r="DG121">
        <f>IF(ISNUMBER(E121),E121*100,0)</f>
        <v>0</v>
      </c>
    </row>
    <row r="122" spans="1:113" ht="14.4">
      <c r="A122" s="68">
        <v>94</v>
      </c>
      <c r="B122" s="160" t="s">
        <v>519</v>
      </c>
      <c r="C122" s="542" t="s">
        <v>502</v>
      </c>
      <c r="D122" s="160"/>
      <c r="E122" s="183" t="s">
        <v>38</v>
      </c>
      <c r="F122" s="171">
        <f>H122+NPV(FD,I122:INDEX(I122:DC122,PAL))</f>
        <v>0</v>
      </c>
      <c r="G122" s="171">
        <f>SUMIF($H$5:$DC$5,"&lt;="&amp;PAL,$H122:$DC122)</f>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c r="AG122" s="177">
        <v>0</v>
      </c>
      <c r="AH122" s="177">
        <v>0</v>
      </c>
      <c r="AI122" s="177">
        <v>0</v>
      </c>
      <c r="AJ122" s="177">
        <v>0</v>
      </c>
      <c r="AK122" s="177">
        <v>0</v>
      </c>
      <c r="AL122" s="177">
        <v>0</v>
      </c>
      <c r="AM122" s="177">
        <v>0</v>
      </c>
      <c r="AN122" s="177">
        <v>0</v>
      </c>
      <c r="AO122" s="177">
        <v>0</v>
      </c>
      <c r="AP122" s="177">
        <v>0</v>
      </c>
      <c r="AQ122" s="177">
        <v>0</v>
      </c>
      <c r="AR122" s="177">
        <v>0</v>
      </c>
      <c r="AS122" s="177">
        <v>0</v>
      </c>
      <c r="AT122" s="177">
        <v>0</v>
      </c>
      <c r="AU122" s="177">
        <v>0</v>
      </c>
      <c r="AV122" s="177">
        <v>0</v>
      </c>
      <c r="AW122" s="177">
        <v>0</v>
      </c>
      <c r="AX122" s="177">
        <v>0</v>
      </c>
      <c r="AY122" s="177">
        <v>0</v>
      </c>
      <c r="AZ122" s="177">
        <v>0</v>
      </c>
      <c r="BA122" s="177">
        <v>0</v>
      </c>
      <c r="BB122" s="177">
        <v>0</v>
      </c>
      <c r="BC122" s="177">
        <v>0</v>
      </c>
      <c r="BD122" s="177">
        <v>0</v>
      </c>
      <c r="BE122" s="177">
        <v>0</v>
      </c>
      <c r="BF122" s="177">
        <v>0</v>
      </c>
      <c r="BG122" s="177">
        <v>0</v>
      </c>
      <c r="BH122" s="177">
        <v>0</v>
      </c>
      <c r="BI122" s="177">
        <v>0</v>
      </c>
      <c r="BJ122" s="177">
        <v>0</v>
      </c>
      <c r="BK122" s="177">
        <v>0</v>
      </c>
      <c r="BL122" s="177">
        <v>0</v>
      </c>
      <c r="BM122" s="177">
        <v>0</v>
      </c>
      <c r="BN122" s="177">
        <v>0</v>
      </c>
      <c r="BO122" s="177">
        <v>0</v>
      </c>
      <c r="BP122" s="177">
        <v>0</v>
      </c>
      <c r="BQ122" s="177">
        <v>0</v>
      </c>
      <c r="BR122" s="177">
        <v>0</v>
      </c>
      <c r="BS122" s="177">
        <v>0</v>
      </c>
      <c r="BT122" s="177">
        <v>0</v>
      </c>
      <c r="BU122" s="177">
        <v>0</v>
      </c>
      <c r="BV122" s="177">
        <v>0</v>
      </c>
      <c r="BW122" s="177">
        <v>0</v>
      </c>
      <c r="BX122" s="177">
        <v>0</v>
      </c>
      <c r="BY122" s="177">
        <v>0</v>
      </c>
      <c r="BZ122" s="177">
        <v>0</v>
      </c>
      <c r="CA122" s="177">
        <v>0</v>
      </c>
      <c r="CB122" s="177">
        <v>0</v>
      </c>
      <c r="CC122" s="177">
        <v>0</v>
      </c>
      <c r="CD122" s="177">
        <v>0</v>
      </c>
      <c r="CE122" s="177">
        <v>0</v>
      </c>
      <c r="CF122" s="177">
        <v>0</v>
      </c>
      <c r="CG122" s="177">
        <v>0</v>
      </c>
      <c r="CH122" s="177">
        <v>0</v>
      </c>
      <c r="CI122" s="177">
        <v>0</v>
      </c>
      <c r="CJ122" s="177">
        <v>0</v>
      </c>
      <c r="CK122" s="177">
        <v>0</v>
      </c>
      <c r="CL122" s="177">
        <v>0</v>
      </c>
      <c r="CM122" s="177">
        <v>0</v>
      </c>
      <c r="CN122" s="177">
        <v>0</v>
      </c>
      <c r="CO122" s="177">
        <v>0</v>
      </c>
      <c r="CP122" s="177">
        <v>0</v>
      </c>
      <c r="CQ122" s="177">
        <v>0</v>
      </c>
      <c r="CR122" s="177">
        <v>0</v>
      </c>
      <c r="CS122" s="177">
        <v>0</v>
      </c>
      <c r="CT122" s="177">
        <v>0</v>
      </c>
      <c r="CU122" s="177">
        <v>0</v>
      </c>
      <c r="CV122" s="177">
        <v>0</v>
      </c>
      <c r="CW122" s="177">
        <v>0</v>
      </c>
      <c r="CX122" s="177">
        <v>0</v>
      </c>
      <c r="CY122" s="177">
        <v>0</v>
      </c>
      <c r="CZ122" s="177">
        <v>0</v>
      </c>
      <c r="DA122" s="177">
        <v>0</v>
      </c>
      <c r="DB122" s="177">
        <v>0</v>
      </c>
      <c r="DC122" s="177">
        <v>0</v>
      </c>
      <c r="DE122" s="24">
        <f t="shared" si="54"/>
        <v>0</v>
      </c>
      <c r="DF122" s="24">
        <f t="shared" si="39"/>
        <v>0</v>
      </c>
      <c r="DG122">
        <f t="shared" si="50"/>
        <v>0</v>
      </c>
      <c r="DH122">
        <v>1</v>
      </c>
      <c r="DI122" s="36">
        <v>0.21</v>
      </c>
    </row>
    <row r="123" spans="1:113" ht="14.4">
      <c r="A123" s="68"/>
      <c r="B123" s="160" t="s">
        <v>378</v>
      </c>
      <c r="C123" s="540" t="s">
        <v>503</v>
      </c>
      <c r="D123" s="327"/>
      <c r="E123" s="327"/>
      <c r="F123" s="173">
        <f>SUM(F124:F126)</f>
        <v>0</v>
      </c>
      <c r="G123" s="173">
        <f t="shared" ref="G123" si="60">SUM(G124:G126)</f>
        <v>0</v>
      </c>
      <c r="H123" s="173">
        <f>SUM(H124:H126)</f>
        <v>0</v>
      </c>
      <c r="I123" s="173">
        <f t="shared" ref="I123:BT123" si="61">SUM(I124:I126)</f>
        <v>0</v>
      </c>
      <c r="J123" s="173">
        <f t="shared" si="61"/>
        <v>0</v>
      </c>
      <c r="K123" s="173">
        <f t="shared" si="61"/>
        <v>0</v>
      </c>
      <c r="L123" s="173">
        <f t="shared" si="61"/>
        <v>0</v>
      </c>
      <c r="M123" s="173">
        <f t="shared" si="61"/>
        <v>0</v>
      </c>
      <c r="N123" s="173">
        <f t="shared" si="61"/>
        <v>0</v>
      </c>
      <c r="O123" s="173">
        <f t="shared" si="61"/>
        <v>0</v>
      </c>
      <c r="P123" s="173">
        <f t="shared" si="61"/>
        <v>0</v>
      </c>
      <c r="Q123" s="173">
        <f t="shared" si="61"/>
        <v>0</v>
      </c>
      <c r="R123" s="173">
        <f t="shared" si="61"/>
        <v>0</v>
      </c>
      <c r="S123" s="173">
        <f t="shared" si="61"/>
        <v>0</v>
      </c>
      <c r="T123" s="173">
        <f t="shared" si="61"/>
        <v>0</v>
      </c>
      <c r="U123" s="173">
        <f t="shared" si="61"/>
        <v>0</v>
      </c>
      <c r="V123" s="173">
        <f t="shared" si="61"/>
        <v>0</v>
      </c>
      <c r="W123" s="173">
        <f t="shared" si="61"/>
        <v>0</v>
      </c>
      <c r="X123" s="173">
        <f t="shared" si="61"/>
        <v>0</v>
      </c>
      <c r="Y123" s="173">
        <f t="shared" si="61"/>
        <v>0</v>
      </c>
      <c r="Z123" s="173">
        <f t="shared" si="61"/>
        <v>0</v>
      </c>
      <c r="AA123" s="173">
        <f t="shared" si="61"/>
        <v>0</v>
      </c>
      <c r="AB123" s="173">
        <f t="shared" si="61"/>
        <v>0</v>
      </c>
      <c r="AC123" s="173">
        <f t="shared" si="61"/>
        <v>0</v>
      </c>
      <c r="AD123" s="173">
        <f t="shared" si="61"/>
        <v>0</v>
      </c>
      <c r="AE123" s="173">
        <f t="shared" si="61"/>
        <v>0</v>
      </c>
      <c r="AF123" s="173">
        <f t="shared" si="61"/>
        <v>0</v>
      </c>
      <c r="AG123" s="173">
        <f t="shared" si="61"/>
        <v>0</v>
      </c>
      <c r="AH123" s="173">
        <f t="shared" si="61"/>
        <v>0</v>
      </c>
      <c r="AI123" s="173">
        <f t="shared" si="61"/>
        <v>0</v>
      </c>
      <c r="AJ123" s="173">
        <f t="shared" si="61"/>
        <v>0</v>
      </c>
      <c r="AK123" s="173">
        <f t="shared" si="61"/>
        <v>0</v>
      </c>
      <c r="AL123" s="173">
        <f t="shared" si="61"/>
        <v>0</v>
      </c>
      <c r="AM123" s="173">
        <f t="shared" si="61"/>
        <v>0</v>
      </c>
      <c r="AN123" s="173">
        <f t="shared" si="61"/>
        <v>0</v>
      </c>
      <c r="AO123" s="173">
        <f t="shared" si="61"/>
        <v>0</v>
      </c>
      <c r="AP123" s="173">
        <f t="shared" si="61"/>
        <v>0</v>
      </c>
      <c r="AQ123" s="173">
        <f t="shared" si="61"/>
        <v>0</v>
      </c>
      <c r="AR123" s="173">
        <f t="shared" si="61"/>
        <v>0</v>
      </c>
      <c r="AS123" s="173">
        <f t="shared" si="61"/>
        <v>0</v>
      </c>
      <c r="AT123" s="173">
        <f t="shared" si="61"/>
        <v>0</v>
      </c>
      <c r="AU123" s="173">
        <f t="shared" si="61"/>
        <v>0</v>
      </c>
      <c r="AV123" s="173">
        <f t="shared" si="61"/>
        <v>0</v>
      </c>
      <c r="AW123" s="173">
        <f t="shared" si="61"/>
        <v>0</v>
      </c>
      <c r="AX123" s="173">
        <f t="shared" si="61"/>
        <v>0</v>
      </c>
      <c r="AY123" s="173">
        <f t="shared" si="61"/>
        <v>0</v>
      </c>
      <c r="AZ123" s="173">
        <f t="shared" si="61"/>
        <v>0</v>
      </c>
      <c r="BA123" s="173">
        <f t="shared" si="61"/>
        <v>0</v>
      </c>
      <c r="BB123" s="173">
        <f t="shared" si="61"/>
        <v>0</v>
      </c>
      <c r="BC123" s="173">
        <f t="shared" si="61"/>
        <v>0</v>
      </c>
      <c r="BD123" s="173">
        <f t="shared" si="61"/>
        <v>0</v>
      </c>
      <c r="BE123" s="173">
        <f t="shared" si="61"/>
        <v>0</v>
      </c>
      <c r="BF123" s="173">
        <f t="shared" si="61"/>
        <v>0</v>
      </c>
      <c r="BG123" s="173">
        <f t="shared" si="61"/>
        <v>0</v>
      </c>
      <c r="BH123" s="173">
        <f t="shared" si="61"/>
        <v>0</v>
      </c>
      <c r="BI123" s="173">
        <f t="shared" si="61"/>
        <v>0</v>
      </c>
      <c r="BJ123" s="173">
        <f t="shared" si="61"/>
        <v>0</v>
      </c>
      <c r="BK123" s="173">
        <f t="shared" si="61"/>
        <v>0</v>
      </c>
      <c r="BL123" s="173">
        <f t="shared" si="61"/>
        <v>0</v>
      </c>
      <c r="BM123" s="173">
        <f t="shared" si="61"/>
        <v>0</v>
      </c>
      <c r="BN123" s="173">
        <f t="shared" si="61"/>
        <v>0</v>
      </c>
      <c r="BO123" s="173">
        <f t="shared" si="61"/>
        <v>0</v>
      </c>
      <c r="BP123" s="173">
        <f t="shared" si="61"/>
        <v>0</v>
      </c>
      <c r="BQ123" s="173">
        <f t="shared" si="61"/>
        <v>0</v>
      </c>
      <c r="BR123" s="173">
        <f t="shared" si="61"/>
        <v>0</v>
      </c>
      <c r="BS123" s="173">
        <f t="shared" si="61"/>
        <v>0</v>
      </c>
      <c r="BT123" s="173">
        <f t="shared" si="61"/>
        <v>0</v>
      </c>
      <c r="BU123" s="173">
        <f t="shared" ref="BU123:DB123" si="62">SUM(BU124:BU126)</f>
        <v>0</v>
      </c>
      <c r="BV123" s="173">
        <f t="shared" si="62"/>
        <v>0</v>
      </c>
      <c r="BW123" s="173">
        <f t="shared" si="62"/>
        <v>0</v>
      </c>
      <c r="BX123" s="173">
        <f t="shared" si="62"/>
        <v>0</v>
      </c>
      <c r="BY123" s="173">
        <f t="shared" si="62"/>
        <v>0</v>
      </c>
      <c r="BZ123" s="173">
        <f t="shared" si="62"/>
        <v>0</v>
      </c>
      <c r="CA123" s="173">
        <f t="shared" si="62"/>
        <v>0</v>
      </c>
      <c r="CB123" s="173">
        <f t="shared" si="62"/>
        <v>0</v>
      </c>
      <c r="CC123" s="173">
        <f t="shared" si="62"/>
        <v>0</v>
      </c>
      <c r="CD123" s="173">
        <f t="shared" si="62"/>
        <v>0</v>
      </c>
      <c r="CE123" s="173">
        <f t="shared" si="62"/>
        <v>0</v>
      </c>
      <c r="CF123" s="173">
        <f t="shared" si="62"/>
        <v>0</v>
      </c>
      <c r="CG123" s="173">
        <f t="shared" si="62"/>
        <v>0</v>
      </c>
      <c r="CH123" s="173">
        <f t="shared" si="62"/>
        <v>0</v>
      </c>
      <c r="CI123" s="173">
        <f t="shared" si="62"/>
        <v>0</v>
      </c>
      <c r="CJ123" s="173">
        <f t="shared" si="62"/>
        <v>0</v>
      </c>
      <c r="CK123" s="173">
        <f t="shared" si="62"/>
        <v>0</v>
      </c>
      <c r="CL123" s="173">
        <f t="shared" si="62"/>
        <v>0</v>
      </c>
      <c r="CM123" s="173">
        <f t="shared" si="62"/>
        <v>0</v>
      </c>
      <c r="CN123" s="173">
        <f t="shared" si="62"/>
        <v>0</v>
      </c>
      <c r="CO123" s="173">
        <f t="shared" si="62"/>
        <v>0</v>
      </c>
      <c r="CP123" s="173">
        <f t="shared" si="62"/>
        <v>0</v>
      </c>
      <c r="CQ123" s="173">
        <f t="shared" si="62"/>
        <v>0</v>
      </c>
      <c r="CR123" s="173">
        <f t="shared" si="62"/>
        <v>0</v>
      </c>
      <c r="CS123" s="173">
        <f t="shared" si="62"/>
        <v>0</v>
      </c>
      <c r="CT123" s="173">
        <f t="shared" si="62"/>
        <v>0</v>
      </c>
      <c r="CU123" s="173">
        <f t="shared" si="62"/>
        <v>0</v>
      </c>
      <c r="CV123" s="173">
        <f t="shared" si="62"/>
        <v>0</v>
      </c>
      <c r="CW123" s="173">
        <f t="shared" si="62"/>
        <v>0</v>
      </c>
      <c r="CX123" s="173">
        <f t="shared" si="62"/>
        <v>0</v>
      </c>
      <c r="CY123" s="173">
        <f t="shared" si="62"/>
        <v>0</v>
      </c>
      <c r="CZ123" s="173">
        <f t="shared" si="62"/>
        <v>0</v>
      </c>
      <c r="DA123" s="173">
        <f t="shared" si="62"/>
        <v>0</v>
      </c>
      <c r="DB123" s="173">
        <f t="shared" si="62"/>
        <v>0</v>
      </c>
      <c r="DC123" s="173">
        <f>SUM(DC124:DC126)</f>
        <v>0</v>
      </c>
      <c r="DE123" s="24"/>
      <c r="DF123" s="24">
        <f t="shared" si="39"/>
        <v>0</v>
      </c>
      <c r="DH123">
        <v>1</v>
      </c>
      <c r="DI123" s="36">
        <v>0.09</v>
      </c>
    </row>
    <row r="124" spans="1:113" ht="15" customHeight="1">
      <c r="A124" s="68">
        <v>96</v>
      </c>
      <c r="B124" s="160" t="s">
        <v>520</v>
      </c>
      <c r="C124" s="542" t="s">
        <v>190</v>
      </c>
      <c r="D124" s="184">
        <f t="shared" ref="D124:D126" si="63">IF(E124="Be PVM",DI124,E124)</f>
        <v>0</v>
      </c>
      <c r="E124" s="183"/>
      <c r="F124" s="171">
        <f>H124+NPV(FD,I124:INDEX(I124:DC124,PAL))</f>
        <v>0</v>
      </c>
      <c r="G124" s="171">
        <f>SUMIF($H$5:$DC$5,"&lt;="&amp;PAL,$H124:$DC124)</f>
        <v>0</v>
      </c>
      <c r="H124" s="177">
        <v>0</v>
      </c>
      <c r="I124" s="177">
        <v>0</v>
      </c>
      <c r="J124" s="177">
        <v>0</v>
      </c>
      <c r="K124" s="177">
        <v>0</v>
      </c>
      <c r="L124" s="177">
        <v>0</v>
      </c>
      <c r="M124" s="177">
        <v>0</v>
      </c>
      <c r="N124" s="177">
        <v>0</v>
      </c>
      <c r="O124" s="177">
        <v>0</v>
      </c>
      <c r="P124" s="177">
        <v>0</v>
      </c>
      <c r="Q124" s="177">
        <v>0</v>
      </c>
      <c r="R124" s="177">
        <v>0</v>
      </c>
      <c r="S124" s="177">
        <v>0</v>
      </c>
      <c r="T124" s="177">
        <v>0</v>
      </c>
      <c r="U124" s="177">
        <v>0</v>
      </c>
      <c r="V124" s="177">
        <v>0</v>
      </c>
      <c r="W124" s="177">
        <v>0</v>
      </c>
      <c r="X124" s="177">
        <v>0</v>
      </c>
      <c r="Y124" s="177">
        <v>0</v>
      </c>
      <c r="Z124" s="177">
        <v>0</v>
      </c>
      <c r="AA124" s="177">
        <v>0</v>
      </c>
      <c r="AB124" s="177">
        <v>0</v>
      </c>
      <c r="AC124" s="177">
        <v>0</v>
      </c>
      <c r="AD124" s="177">
        <v>0</v>
      </c>
      <c r="AE124" s="177">
        <v>0</v>
      </c>
      <c r="AF124" s="177">
        <v>0</v>
      </c>
      <c r="AG124" s="177">
        <v>0</v>
      </c>
      <c r="AH124" s="177">
        <v>0</v>
      </c>
      <c r="AI124" s="177">
        <v>0</v>
      </c>
      <c r="AJ124" s="177">
        <v>0</v>
      </c>
      <c r="AK124" s="177">
        <v>0</v>
      </c>
      <c r="AL124" s="177">
        <v>0</v>
      </c>
      <c r="AM124" s="177">
        <v>0</v>
      </c>
      <c r="AN124" s="177">
        <v>0</v>
      </c>
      <c r="AO124" s="177">
        <v>0</v>
      </c>
      <c r="AP124" s="177">
        <v>0</v>
      </c>
      <c r="AQ124" s="177">
        <v>0</v>
      </c>
      <c r="AR124" s="177">
        <v>0</v>
      </c>
      <c r="AS124" s="177">
        <v>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7">
        <v>0</v>
      </c>
      <c r="BI124" s="177">
        <v>0</v>
      </c>
      <c r="BJ124" s="177">
        <v>0</v>
      </c>
      <c r="BK124" s="177">
        <v>0</v>
      </c>
      <c r="BL124" s="177">
        <v>0</v>
      </c>
      <c r="BM124" s="177">
        <v>0</v>
      </c>
      <c r="BN124" s="177">
        <v>0</v>
      </c>
      <c r="BO124" s="177">
        <v>0</v>
      </c>
      <c r="BP124" s="177">
        <v>0</v>
      </c>
      <c r="BQ124" s="177">
        <v>0</v>
      </c>
      <c r="BR124" s="177">
        <v>0</v>
      </c>
      <c r="BS124" s="177">
        <v>0</v>
      </c>
      <c r="BT124" s="177">
        <v>0</v>
      </c>
      <c r="BU124" s="177">
        <v>0</v>
      </c>
      <c r="BV124" s="177">
        <v>0</v>
      </c>
      <c r="BW124" s="177">
        <v>0</v>
      </c>
      <c r="BX124" s="177">
        <v>0</v>
      </c>
      <c r="BY124" s="177">
        <v>0</v>
      </c>
      <c r="BZ124" s="177">
        <v>0</v>
      </c>
      <c r="CA124" s="177">
        <v>0</v>
      </c>
      <c r="CB124" s="177">
        <v>0</v>
      </c>
      <c r="CC124" s="177">
        <v>0</v>
      </c>
      <c r="CD124" s="177">
        <v>0</v>
      </c>
      <c r="CE124" s="177">
        <v>0</v>
      </c>
      <c r="CF124" s="177">
        <v>0</v>
      </c>
      <c r="CG124" s="177">
        <v>0</v>
      </c>
      <c r="CH124" s="177">
        <v>0</v>
      </c>
      <c r="CI124" s="177">
        <v>0</v>
      </c>
      <c r="CJ124" s="177">
        <v>0</v>
      </c>
      <c r="CK124" s="177">
        <v>0</v>
      </c>
      <c r="CL124" s="177">
        <v>0</v>
      </c>
      <c r="CM124" s="177">
        <v>0</v>
      </c>
      <c r="CN124" s="177">
        <v>0</v>
      </c>
      <c r="CO124" s="177">
        <v>0</v>
      </c>
      <c r="CP124" s="177">
        <v>0</v>
      </c>
      <c r="CQ124" s="177">
        <v>0</v>
      </c>
      <c r="CR124" s="177">
        <v>0</v>
      </c>
      <c r="CS124" s="177">
        <v>0</v>
      </c>
      <c r="CT124" s="177">
        <v>0</v>
      </c>
      <c r="CU124" s="177">
        <v>0</v>
      </c>
      <c r="CV124" s="177">
        <v>0</v>
      </c>
      <c r="CW124" s="177">
        <v>0</v>
      </c>
      <c r="CX124" s="177">
        <v>0</v>
      </c>
      <c r="CY124" s="177">
        <v>0</v>
      </c>
      <c r="CZ124" s="177">
        <v>0</v>
      </c>
      <c r="DA124" s="177">
        <v>0</v>
      </c>
      <c r="DB124" s="177">
        <v>0</v>
      </c>
      <c r="DC124" s="177">
        <v>0</v>
      </c>
      <c r="DE124" s="24">
        <f t="shared" si="54"/>
        <v>0</v>
      </c>
      <c r="DF124" s="24">
        <f t="shared" si="39"/>
        <v>0</v>
      </c>
      <c r="DG124">
        <f t="shared" si="50"/>
        <v>0</v>
      </c>
      <c r="DI124" s="36"/>
    </row>
    <row r="125" spans="1:113" ht="15" customHeight="1">
      <c r="A125" s="68">
        <v>97</v>
      </c>
      <c r="B125" s="160" t="s">
        <v>521</v>
      </c>
      <c r="C125" s="542" t="s">
        <v>191</v>
      </c>
      <c r="D125" s="184">
        <f t="shared" si="63"/>
        <v>0</v>
      </c>
      <c r="E125" s="183"/>
      <c r="F125" s="171">
        <f>H125+NPV(FD,I125:INDEX(I125:DC125,PAL))</f>
        <v>0</v>
      </c>
      <c r="G125" s="171">
        <f>SUMIF($H$5:$DC$5,"&lt;="&amp;PAL,$H125:$DC125)</f>
        <v>0</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177">
        <v>0</v>
      </c>
      <c r="BM125" s="177">
        <v>0</v>
      </c>
      <c r="BN125" s="177">
        <v>0</v>
      </c>
      <c r="BO125" s="177">
        <v>0</v>
      </c>
      <c r="BP125" s="177">
        <v>0</v>
      </c>
      <c r="BQ125" s="177">
        <v>0</v>
      </c>
      <c r="BR125" s="177">
        <v>0</v>
      </c>
      <c r="BS125" s="177">
        <v>0</v>
      </c>
      <c r="BT125" s="177">
        <v>0</v>
      </c>
      <c r="BU125" s="177">
        <v>0</v>
      </c>
      <c r="BV125" s="177">
        <v>0</v>
      </c>
      <c r="BW125" s="177">
        <v>0</v>
      </c>
      <c r="BX125" s="177">
        <v>0</v>
      </c>
      <c r="BY125" s="177">
        <v>0</v>
      </c>
      <c r="BZ125" s="177">
        <v>0</v>
      </c>
      <c r="CA125" s="177">
        <v>0</v>
      </c>
      <c r="CB125" s="177">
        <v>0</v>
      </c>
      <c r="CC125" s="177">
        <v>0</v>
      </c>
      <c r="CD125" s="177">
        <v>0</v>
      </c>
      <c r="CE125" s="177">
        <v>0</v>
      </c>
      <c r="CF125" s="177">
        <v>0</v>
      </c>
      <c r="CG125" s="177">
        <v>0</v>
      </c>
      <c r="CH125" s="177">
        <v>0</v>
      </c>
      <c r="CI125" s="177">
        <v>0</v>
      </c>
      <c r="CJ125" s="177">
        <v>0</v>
      </c>
      <c r="CK125" s="177">
        <v>0</v>
      </c>
      <c r="CL125" s="177">
        <v>0</v>
      </c>
      <c r="CM125" s="177">
        <v>0</v>
      </c>
      <c r="CN125" s="177">
        <v>0</v>
      </c>
      <c r="CO125" s="177">
        <v>0</v>
      </c>
      <c r="CP125" s="177">
        <v>0</v>
      </c>
      <c r="CQ125" s="177">
        <v>0</v>
      </c>
      <c r="CR125" s="177">
        <v>0</v>
      </c>
      <c r="CS125" s="177">
        <v>0</v>
      </c>
      <c r="CT125" s="177">
        <v>0</v>
      </c>
      <c r="CU125" s="177">
        <v>0</v>
      </c>
      <c r="CV125" s="177">
        <v>0</v>
      </c>
      <c r="CW125" s="177">
        <v>0</v>
      </c>
      <c r="CX125" s="177">
        <v>0</v>
      </c>
      <c r="CY125" s="177">
        <v>0</v>
      </c>
      <c r="CZ125" s="177">
        <v>0</v>
      </c>
      <c r="DA125" s="177">
        <v>0</v>
      </c>
      <c r="DB125" s="177">
        <v>0</v>
      </c>
      <c r="DC125" s="177">
        <v>0</v>
      </c>
      <c r="DE125" s="24">
        <f t="shared" si="54"/>
        <v>0</v>
      </c>
      <c r="DF125" s="24">
        <f t="shared" si="39"/>
        <v>0</v>
      </c>
      <c r="DG125">
        <f t="shared" si="50"/>
        <v>0</v>
      </c>
      <c r="DI125" s="36"/>
    </row>
    <row r="126" spans="1:113" ht="15" customHeight="1">
      <c r="A126" s="68">
        <v>98</v>
      </c>
      <c r="B126" s="160" t="s">
        <v>522</v>
      </c>
      <c r="C126" s="542" t="s">
        <v>192</v>
      </c>
      <c r="D126" s="184">
        <f t="shared" si="63"/>
        <v>0</v>
      </c>
      <c r="E126" s="183"/>
      <c r="F126" s="171">
        <f>H126+NPV(FD,I126:INDEX(I126:DC126,PAL))</f>
        <v>0</v>
      </c>
      <c r="G126" s="171">
        <f>SUMIF($H$5:$DC$5,"&lt;="&amp;PAL,$H126:$DC126)</f>
        <v>0</v>
      </c>
      <c r="H126" s="177">
        <v>0</v>
      </c>
      <c r="I126" s="177">
        <v>0</v>
      </c>
      <c r="J126" s="177">
        <v>0</v>
      </c>
      <c r="K126" s="177">
        <v>0</v>
      </c>
      <c r="L126" s="177">
        <v>0</v>
      </c>
      <c r="M126" s="177">
        <v>0</v>
      </c>
      <c r="N126" s="177">
        <v>0</v>
      </c>
      <c r="O126" s="177">
        <v>0</v>
      </c>
      <c r="P126" s="177">
        <v>0</v>
      </c>
      <c r="Q126" s="177">
        <v>0</v>
      </c>
      <c r="R126" s="177">
        <v>0</v>
      </c>
      <c r="S126" s="177">
        <v>0</v>
      </c>
      <c r="T126" s="177">
        <v>0</v>
      </c>
      <c r="U126" s="177">
        <v>0</v>
      </c>
      <c r="V126" s="177">
        <v>0</v>
      </c>
      <c r="W126" s="177">
        <v>0</v>
      </c>
      <c r="X126" s="177">
        <v>0</v>
      </c>
      <c r="Y126" s="177">
        <v>0</v>
      </c>
      <c r="Z126" s="177">
        <v>0</v>
      </c>
      <c r="AA126" s="177">
        <v>0</v>
      </c>
      <c r="AB126" s="177">
        <v>0</v>
      </c>
      <c r="AC126" s="177">
        <v>0</v>
      </c>
      <c r="AD126" s="177">
        <v>0</v>
      </c>
      <c r="AE126" s="177">
        <v>0</v>
      </c>
      <c r="AF126" s="177">
        <v>0</v>
      </c>
      <c r="AG126" s="177">
        <v>0</v>
      </c>
      <c r="AH126" s="177">
        <v>0</v>
      </c>
      <c r="AI126" s="177">
        <v>0</v>
      </c>
      <c r="AJ126" s="177">
        <v>0</v>
      </c>
      <c r="AK126" s="177">
        <v>0</v>
      </c>
      <c r="AL126" s="177">
        <v>0</v>
      </c>
      <c r="AM126" s="177">
        <v>0</v>
      </c>
      <c r="AN126" s="177">
        <v>0</v>
      </c>
      <c r="AO126" s="177">
        <v>0</v>
      </c>
      <c r="AP126" s="177">
        <v>0</v>
      </c>
      <c r="AQ126" s="177">
        <v>0</v>
      </c>
      <c r="AR126" s="177">
        <v>0</v>
      </c>
      <c r="AS126" s="177">
        <v>0</v>
      </c>
      <c r="AT126" s="177">
        <v>0</v>
      </c>
      <c r="AU126" s="177">
        <v>0</v>
      </c>
      <c r="AV126" s="177">
        <v>0</v>
      </c>
      <c r="AW126" s="177">
        <v>0</v>
      </c>
      <c r="AX126" s="177">
        <v>0</v>
      </c>
      <c r="AY126" s="177">
        <v>0</v>
      </c>
      <c r="AZ126" s="177">
        <v>0</v>
      </c>
      <c r="BA126" s="177">
        <v>0</v>
      </c>
      <c r="BB126" s="177">
        <v>0</v>
      </c>
      <c r="BC126" s="177">
        <v>0</v>
      </c>
      <c r="BD126" s="177">
        <v>0</v>
      </c>
      <c r="BE126" s="177">
        <v>0</v>
      </c>
      <c r="BF126" s="177">
        <v>0</v>
      </c>
      <c r="BG126" s="177">
        <v>0</v>
      </c>
      <c r="BH126" s="177">
        <v>0</v>
      </c>
      <c r="BI126" s="177">
        <v>0</v>
      </c>
      <c r="BJ126" s="177">
        <v>0</v>
      </c>
      <c r="BK126" s="177">
        <v>0</v>
      </c>
      <c r="BL126" s="177">
        <v>0</v>
      </c>
      <c r="BM126" s="177">
        <v>0</v>
      </c>
      <c r="BN126" s="177">
        <v>0</v>
      </c>
      <c r="BO126" s="177">
        <v>0</v>
      </c>
      <c r="BP126" s="177">
        <v>0</v>
      </c>
      <c r="BQ126" s="177">
        <v>0</v>
      </c>
      <c r="BR126" s="177">
        <v>0</v>
      </c>
      <c r="BS126" s="177">
        <v>0</v>
      </c>
      <c r="BT126" s="177">
        <v>0</v>
      </c>
      <c r="BU126" s="177">
        <v>0</v>
      </c>
      <c r="BV126" s="177">
        <v>0</v>
      </c>
      <c r="BW126" s="177">
        <v>0</v>
      </c>
      <c r="BX126" s="177">
        <v>0</v>
      </c>
      <c r="BY126" s="177">
        <v>0</v>
      </c>
      <c r="BZ126" s="177">
        <v>0</v>
      </c>
      <c r="CA126" s="177">
        <v>0</v>
      </c>
      <c r="CB126" s="177">
        <v>0</v>
      </c>
      <c r="CC126" s="177">
        <v>0</v>
      </c>
      <c r="CD126" s="177">
        <v>0</v>
      </c>
      <c r="CE126" s="177">
        <v>0</v>
      </c>
      <c r="CF126" s="177">
        <v>0</v>
      </c>
      <c r="CG126" s="177">
        <v>0</v>
      </c>
      <c r="CH126" s="177">
        <v>0</v>
      </c>
      <c r="CI126" s="177">
        <v>0</v>
      </c>
      <c r="CJ126" s="177">
        <v>0</v>
      </c>
      <c r="CK126" s="177">
        <v>0</v>
      </c>
      <c r="CL126" s="177">
        <v>0</v>
      </c>
      <c r="CM126" s="177">
        <v>0</v>
      </c>
      <c r="CN126" s="177">
        <v>0</v>
      </c>
      <c r="CO126" s="177">
        <v>0</v>
      </c>
      <c r="CP126" s="177">
        <v>0</v>
      </c>
      <c r="CQ126" s="177">
        <v>0</v>
      </c>
      <c r="CR126" s="177">
        <v>0</v>
      </c>
      <c r="CS126" s="177">
        <v>0</v>
      </c>
      <c r="CT126" s="177">
        <v>0</v>
      </c>
      <c r="CU126" s="177">
        <v>0</v>
      </c>
      <c r="CV126" s="177">
        <v>0</v>
      </c>
      <c r="CW126" s="177">
        <v>0</v>
      </c>
      <c r="CX126" s="177">
        <v>0</v>
      </c>
      <c r="CY126" s="177">
        <v>0</v>
      </c>
      <c r="CZ126" s="177">
        <v>0</v>
      </c>
      <c r="DA126" s="177">
        <v>0</v>
      </c>
      <c r="DB126" s="177">
        <v>0</v>
      </c>
      <c r="DC126" s="177">
        <v>0</v>
      </c>
      <c r="DE126" s="24">
        <f t="shared" si="54"/>
        <v>0</v>
      </c>
      <c r="DF126" s="24">
        <f t="shared" si="39"/>
        <v>0</v>
      </c>
      <c r="DG126">
        <f t="shared" si="50"/>
        <v>0</v>
      </c>
      <c r="DI126" s="36"/>
    </row>
    <row r="127" spans="1:113" ht="14.4">
      <c r="A127" s="68">
        <v>99</v>
      </c>
      <c r="B127" s="160" t="s">
        <v>193</v>
      </c>
      <c r="C127" s="540" t="s">
        <v>194</v>
      </c>
      <c r="D127" s="172"/>
      <c r="E127" s="172"/>
      <c r="F127" s="171">
        <f>H127+NPV(FD,I127:INDEX(I127:DC127,PAL))</f>
        <v>0</v>
      </c>
      <c r="G127" s="171">
        <f>SUMIF($H$5:$DC$5,"&lt;="&amp;PAL,$H127:$DC127)</f>
        <v>0</v>
      </c>
      <c r="H127" s="177">
        <v>0</v>
      </c>
      <c r="I127" s="177">
        <v>0</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v>0</v>
      </c>
      <c r="AB127" s="177">
        <v>0</v>
      </c>
      <c r="AC127" s="177">
        <v>0</v>
      </c>
      <c r="AD127" s="177">
        <v>0</v>
      </c>
      <c r="AE127" s="177">
        <v>0</v>
      </c>
      <c r="AF127" s="177">
        <v>0</v>
      </c>
      <c r="AG127" s="177">
        <v>0</v>
      </c>
      <c r="AH127" s="177">
        <v>0</v>
      </c>
      <c r="AI127" s="177">
        <v>0</v>
      </c>
      <c r="AJ127" s="177">
        <v>0</v>
      </c>
      <c r="AK127" s="177">
        <v>0</v>
      </c>
      <c r="AL127" s="177">
        <v>0</v>
      </c>
      <c r="AM127" s="177">
        <v>0</v>
      </c>
      <c r="AN127" s="177">
        <v>0</v>
      </c>
      <c r="AO127" s="177">
        <v>0</v>
      </c>
      <c r="AP127" s="177">
        <v>0</v>
      </c>
      <c r="AQ127" s="177">
        <v>0</v>
      </c>
      <c r="AR127" s="177">
        <v>0</v>
      </c>
      <c r="AS127" s="177">
        <v>0</v>
      </c>
      <c r="AT127" s="177">
        <v>0</v>
      </c>
      <c r="AU127" s="177">
        <v>0</v>
      </c>
      <c r="AV127" s="177">
        <v>0</v>
      </c>
      <c r="AW127" s="177">
        <v>0</v>
      </c>
      <c r="AX127" s="177">
        <v>0</v>
      </c>
      <c r="AY127" s="177">
        <v>0</v>
      </c>
      <c r="AZ127" s="177">
        <v>0</v>
      </c>
      <c r="BA127" s="177">
        <v>0</v>
      </c>
      <c r="BB127" s="177">
        <v>0</v>
      </c>
      <c r="BC127" s="177">
        <v>0</v>
      </c>
      <c r="BD127" s="177">
        <v>0</v>
      </c>
      <c r="BE127" s="177">
        <v>0</v>
      </c>
      <c r="BF127" s="177">
        <v>0</v>
      </c>
      <c r="BG127" s="177">
        <v>0</v>
      </c>
      <c r="BH127" s="177">
        <v>0</v>
      </c>
      <c r="BI127" s="177">
        <v>0</v>
      </c>
      <c r="BJ127" s="177">
        <v>0</v>
      </c>
      <c r="BK127" s="177">
        <v>0</v>
      </c>
      <c r="BL127" s="177">
        <v>0</v>
      </c>
      <c r="BM127" s="177">
        <v>0</v>
      </c>
      <c r="BN127" s="177">
        <v>0</v>
      </c>
      <c r="BO127" s="177">
        <v>0</v>
      </c>
      <c r="BP127" s="177">
        <v>0</v>
      </c>
      <c r="BQ127" s="177">
        <v>0</v>
      </c>
      <c r="BR127" s="177">
        <v>0</v>
      </c>
      <c r="BS127" s="177">
        <v>0</v>
      </c>
      <c r="BT127" s="177">
        <v>0</v>
      </c>
      <c r="BU127" s="177">
        <v>0</v>
      </c>
      <c r="BV127" s="177">
        <v>0</v>
      </c>
      <c r="BW127" s="177">
        <v>0</v>
      </c>
      <c r="BX127" s="177">
        <v>0</v>
      </c>
      <c r="BY127" s="177">
        <v>0</v>
      </c>
      <c r="BZ127" s="177">
        <v>0</v>
      </c>
      <c r="CA127" s="177">
        <v>0</v>
      </c>
      <c r="CB127" s="177">
        <v>0</v>
      </c>
      <c r="CC127" s="177">
        <v>0</v>
      </c>
      <c r="CD127" s="177">
        <v>0</v>
      </c>
      <c r="CE127" s="177">
        <v>0</v>
      </c>
      <c r="CF127" s="177">
        <v>0</v>
      </c>
      <c r="CG127" s="177">
        <v>0</v>
      </c>
      <c r="CH127" s="177">
        <v>0</v>
      </c>
      <c r="CI127" s="177">
        <v>0</v>
      </c>
      <c r="CJ127" s="177">
        <v>0</v>
      </c>
      <c r="CK127" s="177">
        <v>0</v>
      </c>
      <c r="CL127" s="177">
        <v>0</v>
      </c>
      <c r="CM127" s="177">
        <v>0</v>
      </c>
      <c r="CN127" s="177">
        <v>0</v>
      </c>
      <c r="CO127" s="177">
        <v>0</v>
      </c>
      <c r="CP127" s="177">
        <v>0</v>
      </c>
      <c r="CQ127" s="177">
        <v>0</v>
      </c>
      <c r="CR127" s="177">
        <v>0</v>
      </c>
      <c r="CS127" s="177">
        <v>0</v>
      </c>
      <c r="CT127" s="177">
        <v>0</v>
      </c>
      <c r="CU127" s="177">
        <v>0</v>
      </c>
      <c r="CV127" s="177">
        <v>0</v>
      </c>
      <c r="CW127" s="177">
        <v>0</v>
      </c>
      <c r="CX127" s="177">
        <v>0</v>
      </c>
      <c r="CY127" s="177">
        <v>0</v>
      </c>
      <c r="CZ127" s="177">
        <v>0</v>
      </c>
      <c r="DA127" s="177">
        <v>0</v>
      </c>
      <c r="DB127" s="177">
        <v>0</v>
      </c>
      <c r="DC127" s="177">
        <v>0</v>
      </c>
      <c r="DE127" s="24">
        <f>COUNTBLANK(H127:DC127)</f>
        <v>0</v>
      </c>
      <c r="DF127" s="24">
        <f t="shared" si="39"/>
        <v>0</v>
      </c>
    </row>
    <row r="128" spans="1:113" ht="29.25" customHeight="1">
      <c r="A128" s="68">
        <v>102</v>
      </c>
      <c r="B128" s="160" t="s">
        <v>195</v>
      </c>
      <c r="C128" s="540" t="s">
        <v>196</v>
      </c>
      <c r="D128" s="170"/>
      <c r="E128" s="172"/>
      <c r="F128" s="173">
        <f>F129+F130-F131</f>
        <v>0</v>
      </c>
      <c r="G128" s="173">
        <f t="shared" ref="G128:BR128" si="64">G129+G130-G131</f>
        <v>0</v>
      </c>
      <c r="H128" s="173">
        <f>H129+H130-H131</f>
        <v>0</v>
      </c>
      <c r="I128" s="173">
        <f t="shared" si="64"/>
        <v>0</v>
      </c>
      <c r="J128" s="173">
        <f t="shared" si="64"/>
        <v>0</v>
      </c>
      <c r="K128" s="173">
        <f t="shared" si="64"/>
        <v>0</v>
      </c>
      <c r="L128" s="173">
        <f t="shared" si="64"/>
        <v>0</v>
      </c>
      <c r="M128" s="173">
        <f t="shared" si="64"/>
        <v>0</v>
      </c>
      <c r="N128" s="173">
        <f t="shared" si="64"/>
        <v>0</v>
      </c>
      <c r="O128" s="173">
        <f t="shared" si="64"/>
        <v>0</v>
      </c>
      <c r="P128" s="173">
        <f t="shared" si="64"/>
        <v>0</v>
      </c>
      <c r="Q128" s="173">
        <f t="shared" si="64"/>
        <v>0</v>
      </c>
      <c r="R128" s="173">
        <f t="shared" si="64"/>
        <v>0</v>
      </c>
      <c r="S128" s="173">
        <f t="shared" si="64"/>
        <v>0</v>
      </c>
      <c r="T128" s="173">
        <f t="shared" si="64"/>
        <v>0</v>
      </c>
      <c r="U128" s="173">
        <f t="shared" si="64"/>
        <v>0</v>
      </c>
      <c r="V128" s="173">
        <f t="shared" si="64"/>
        <v>0</v>
      </c>
      <c r="W128" s="173">
        <f t="shared" si="64"/>
        <v>0</v>
      </c>
      <c r="X128" s="173">
        <f t="shared" si="64"/>
        <v>0</v>
      </c>
      <c r="Y128" s="173">
        <f t="shared" si="64"/>
        <v>0</v>
      </c>
      <c r="Z128" s="173">
        <f t="shared" si="64"/>
        <v>0</v>
      </c>
      <c r="AA128" s="173">
        <f t="shared" si="64"/>
        <v>0</v>
      </c>
      <c r="AB128" s="173">
        <f t="shared" si="64"/>
        <v>0</v>
      </c>
      <c r="AC128" s="173">
        <f t="shared" si="64"/>
        <v>0</v>
      </c>
      <c r="AD128" s="173">
        <f t="shared" si="64"/>
        <v>0</v>
      </c>
      <c r="AE128" s="173">
        <f t="shared" si="64"/>
        <v>0</v>
      </c>
      <c r="AF128" s="173">
        <f t="shared" si="64"/>
        <v>0</v>
      </c>
      <c r="AG128" s="173">
        <f t="shared" si="64"/>
        <v>0</v>
      </c>
      <c r="AH128" s="173">
        <f t="shared" si="64"/>
        <v>0</v>
      </c>
      <c r="AI128" s="173">
        <f t="shared" si="64"/>
        <v>0</v>
      </c>
      <c r="AJ128" s="173">
        <f t="shared" si="64"/>
        <v>0</v>
      </c>
      <c r="AK128" s="173">
        <f t="shared" si="64"/>
        <v>0</v>
      </c>
      <c r="AL128" s="173">
        <f t="shared" si="64"/>
        <v>0</v>
      </c>
      <c r="AM128" s="173">
        <f t="shared" si="64"/>
        <v>0</v>
      </c>
      <c r="AN128" s="173">
        <f t="shared" si="64"/>
        <v>0</v>
      </c>
      <c r="AO128" s="173">
        <f t="shared" si="64"/>
        <v>0</v>
      </c>
      <c r="AP128" s="173">
        <f t="shared" si="64"/>
        <v>0</v>
      </c>
      <c r="AQ128" s="173">
        <f t="shared" si="64"/>
        <v>0</v>
      </c>
      <c r="AR128" s="173">
        <f t="shared" si="64"/>
        <v>0</v>
      </c>
      <c r="AS128" s="173">
        <f t="shared" si="64"/>
        <v>0</v>
      </c>
      <c r="AT128" s="173">
        <f t="shared" si="64"/>
        <v>0</v>
      </c>
      <c r="AU128" s="173">
        <f t="shared" si="64"/>
        <v>0</v>
      </c>
      <c r="AV128" s="173">
        <f t="shared" si="64"/>
        <v>0</v>
      </c>
      <c r="AW128" s="173">
        <f t="shared" si="64"/>
        <v>0</v>
      </c>
      <c r="AX128" s="173">
        <f t="shared" si="64"/>
        <v>0</v>
      </c>
      <c r="AY128" s="173">
        <f t="shared" si="64"/>
        <v>0</v>
      </c>
      <c r="AZ128" s="173">
        <f t="shared" si="64"/>
        <v>0</v>
      </c>
      <c r="BA128" s="173">
        <f t="shared" si="64"/>
        <v>0</v>
      </c>
      <c r="BB128" s="173">
        <f t="shared" si="64"/>
        <v>0</v>
      </c>
      <c r="BC128" s="173">
        <f t="shared" si="64"/>
        <v>0</v>
      </c>
      <c r="BD128" s="173">
        <f t="shared" si="64"/>
        <v>0</v>
      </c>
      <c r="BE128" s="173">
        <f t="shared" si="64"/>
        <v>0</v>
      </c>
      <c r="BF128" s="173">
        <f t="shared" si="64"/>
        <v>0</v>
      </c>
      <c r="BG128" s="173">
        <f t="shared" si="64"/>
        <v>0</v>
      </c>
      <c r="BH128" s="173">
        <f t="shared" si="64"/>
        <v>0</v>
      </c>
      <c r="BI128" s="173">
        <f t="shared" si="64"/>
        <v>0</v>
      </c>
      <c r="BJ128" s="173">
        <f t="shared" si="64"/>
        <v>0</v>
      </c>
      <c r="BK128" s="173">
        <f t="shared" si="64"/>
        <v>0</v>
      </c>
      <c r="BL128" s="173">
        <f t="shared" si="64"/>
        <v>0</v>
      </c>
      <c r="BM128" s="173">
        <f t="shared" si="64"/>
        <v>0</v>
      </c>
      <c r="BN128" s="173">
        <f t="shared" si="64"/>
        <v>0</v>
      </c>
      <c r="BO128" s="173">
        <f t="shared" si="64"/>
        <v>0</v>
      </c>
      <c r="BP128" s="173">
        <f t="shared" si="64"/>
        <v>0</v>
      </c>
      <c r="BQ128" s="173">
        <f t="shared" si="64"/>
        <v>0</v>
      </c>
      <c r="BR128" s="173">
        <f t="shared" si="64"/>
        <v>0</v>
      </c>
      <c r="BS128" s="173">
        <f t="shared" ref="BS128:DC128" si="65">BS129+BS130-BS131</f>
        <v>0</v>
      </c>
      <c r="BT128" s="173">
        <f t="shared" si="65"/>
        <v>0</v>
      </c>
      <c r="BU128" s="173">
        <f t="shared" si="65"/>
        <v>0</v>
      </c>
      <c r="BV128" s="173">
        <f t="shared" si="65"/>
        <v>0</v>
      </c>
      <c r="BW128" s="173">
        <f t="shared" si="65"/>
        <v>0</v>
      </c>
      <c r="BX128" s="173">
        <f t="shared" si="65"/>
        <v>0</v>
      </c>
      <c r="BY128" s="173">
        <f t="shared" si="65"/>
        <v>0</v>
      </c>
      <c r="BZ128" s="173">
        <f t="shared" si="65"/>
        <v>0</v>
      </c>
      <c r="CA128" s="173">
        <f t="shared" si="65"/>
        <v>0</v>
      </c>
      <c r="CB128" s="173">
        <f t="shared" si="65"/>
        <v>0</v>
      </c>
      <c r="CC128" s="173">
        <f t="shared" si="65"/>
        <v>0</v>
      </c>
      <c r="CD128" s="173">
        <f t="shared" si="65"/>
        <v>0</v>
      </c>
      <c r="CE128" s="173">
        <f t="shared" si="65"/>
        <v>0</v>
      </c>
      <c r="CF128" s="173">
        <f t="shared" si="65"/>
        <v>0</v>
      </c>
      <c r="CG128" s="173">
        <f t="shared" si="65"/>
        <v>0</v>
      </c>
      <c r="CH128" s="173">
        <f t="shared" si="65"/>
        <v>0</v>
      </c>
      <c r="CI128" s="173">
        <f t="shared" si="65"/>
        <v>0</v>
      </c>
      <c r="CJ128" s="173">
        <f t="shared" si="65"/>
        <v>0</v>
      </c>
      <c r="CK128" s="173">
        <f t="shared" si="65"/>
        <v>0</v>
      </c>
      <c r="CL128" s="173">
        <f t="shared" si="65"/>
        <v>0</v>
      </c>
      <c r="CM128" s="173">
        <f t="shared" si="65"/>
        <v>0</v>
      </c>
      <c r="CN128" s="173">
        <f t="shared" si="65"/>
        <v>0</v>
      </c>
      <c r="CO128" s="173">
        <f t="shared" si="65"/>
        <v>0</v>
      </c>
      <c r="CP128" s="173">
        <f t="shared" si="65"/>
        <v>0</v>
      </c>
      <c r="CQ128" s="173">
        <f t="shared" si="65"/>
        <v>0</v>
      </c>
      <c r="CR128" s="173">
        <f t="shared" si="65"/>
        <v>0</v>
      </c>
      <c r="CS128" s="173">
        <f t="shared" si="65"/>
        <v>0</v>
      </c>
      <c r="CT128" s="173">
        <f t="shared" si="65"/>
        <v>0</v>
      </c>
      <c r="CU128" s="173">
        <f t="shared" si="65"/>
        <v>0</v>
      </c>
      <c r="CV128" s="173">
        <f t="shared" si="65"/>
        <v>0</v>
      </c>
      <c r="CW128" s="173">
        <f t="shared" si="65"/>
        <v>0</v>
      </c>
      <c r="CX128" s="173">
        <f t="shared" si="65"/>
        <v>0</v>
      </c>
      <c r="CY128" s="173">
        <f t="shared" si="65"/>
        <v>0</v>
      </c>
      <c r="CZ128" s="173">
        <f t="shared" si="65"/>
        <v>0</v>
      </c>
      <c r="DA128" s="173">
        <f t="shared" si="65"/>
        <v>0</v>
      </c>
      <c r="DB128" s="173">
        <f t="shared" si="65"/>
        <v>0</v>
      </c>
      <c r="DC128" s="173">
        <f t="shared" si="65"/>
        <v>0</v>
      </c>
      <c r="DE128" s="24"/>
      <c r="DF128" s="24">
        <f t="shared" si="39"/>
        <v>0</v>
      </c>
    </row>
    <row r="129" spans="1:110" ht="15" customHeight="1">
      <c r="A129" s="68">
        <v>103</v>
      </c>
      <c r="B129" s="160" t="s">
        <v>197</v>
      </c>
      <c r="C129" s="546" t="s">
        <v>198</v>
      </c>
      <c r="D129" s="160"/>
      <c r="E129" s="160"/>
      <c r="F129" s="171">
        <f>H129+NPV(FD,I129:INDEX(I129:DC129,PAL))</f>
        <v>0</v>
      </c>
      <c r="G129" s="171">
        <f>SUMIF($H$5:$DC$5,"&lt;="&amp;PAL,$H129:$DC129)</f>
        <v>0</v>
      </c>
      <c r="H129" s="185" cm="1">
        <f t="array" ref="H129">SUMPRODUCT($DG12:$DG22,H12:H22,1/($DG12:$DG22+100))+SUMPRODUCT($DG25:$DG35,H25:H35,1/($DG25:$DG35+100))+SUMPRODUCT($DG38:$DG48,H38:H48,1/($DG38:$DG48+100))+SUMPRODUCT($DG52:$DG62,H52:H62,1/($DG52:$DG62+100))+SUMPRODUCT($DG65:$DG75,H65:H75,1/($DG65:$DG75+100))+SUMPRODUCT($DG78:$DG88,H78:H88,1/($DG78:$DG88+100))+SUMPRODUCT($DG91:$DG101,H91:H101,1/($DG91:$DG101+100))</f>
        <v>0</v>
      </c>
      <c r="I129" s="185">
        <f t="shared" ref="I129:BT129" si="66">SUMPRODUCT($DG12:$DG22,I12:I22,1/($DG12:$DG22+100))+SUMPRODUCT($DG25:$DG35,I25:I35,1/($DG25:$DG35+100))+SUMPRODUCT($DG38:$DG48,I38:I48,1/($DG38:$DG48+100))+SUMPRODUCT($DG52:$DG62,I52:I62,1/($DG52:$DG62+100))+SUMPRODUCT($DG65:$DG75,I65:I75,1/($DG65:$DG75+100))+SUMPRODUCT($DG78:$DG88,I78:I88,1/($DG78:$DG88+100))+SUMPRODUCT($DG91:$DG101,I91:I101,1/($DG91:$DG101+100))</f>
        <v>0</v>
      </c>
      <c r="J129" s="185">
        <f t="shared" si="66"/>
        <v>0</v>
      </c>
      <c r="K129" s="185">
        <f t="shared" si="66"/>
        <v>0</v>
      </c>
      <c r="L129" s="185">
        <f t="shared" si="66"/>
        <v>0</v>
      </c>
      <c r="M129" s="185">
        <f t="shared" si="66"/>
        <v>0</v>
      </c>
      <c r="N129" s="185">
        <f t="shared" si="66"/>
        <v>0</v>
      </c>
      <c r="O129" s="185">
        <f t="shared" si="66"/>
        <v>0</v>
      </c>
      <c r="P129" s="185">
        <f t="shared" si="66"/>
        <v>0</v>
      </c>
      <c r="Q129" s="185">
        <f t="shared" si="66"/>
        <v>0</v>
      </c>
      <c r="R129" s="185">
        <f t="shared" si="66"/>
        <v>0</v>
      </c>
      <c r="S129" s="185">
        <f t="shared" si="66"/>
        <v>0</v>
      </c>
      <c r="T129" s="185">
        <f t="shared" si="66"/>
        <v>0</v>
      </c>
      <c r="U129" s="185">
        <f t="shared" si="66"/>
        <v>0</v>
      </c>
      <c r="V129" s="185">
        <f t="shared" si="66"/>
        <v>0</v>
      </c>
      <c r="W129" s="185">
        <f t="shared" si="66"/>
        <v>0</v>
      </c>
      <c r="X129" s="185">
        <f t="shared" si="66"/>
        <v>0</v>
      </c>
      <c r="Y129" s="185">
        <f t="shared" si="66"/>
        <v>0</v>
      </c>
      <c r="Z129" s="185">
        <f t="shared" si="66"/>
        <v>0</v>
      </c>
      <c r="AA129" s="185">
        <f t="shared" si="66"/>
        <v>0</v>
      </c>
      <c r="AB129" s="185">
        <f t="shared" si="66"/>
        <v>0</v>
      </c>
      <c r="AC129" s="185">
        <f t="shared" si="66"/>
        <v>0</v>
      </c>
      <c r="AD129" s="185">
        <f t="shared" si="66"/>
        <v>0</v>
      </c>
      <c r="AE129" s="185">
        <f t="shared" si="66"/>
        <v>0</v>
      </c>
      <c r="AF129" s="185">
        <f t="shared" si="66"/>
        <v>0</v>
      </c>
      <c r="AG129" s="185">
        <f t="shared" si="66"/>
        <v>0</v>
      </c>
      <c r="AH129" s="185">
        <f t="shared" si="66"/>
        <v>0</v>
      </c>
      <c r="AI129" s="185">
        <f t="shared" si="66"/>
        <v>0</v>
      </c>
      <c r="AJ129" s="185">
        <f t="shared" si="66"/>
        <v>0</v>
      </c>
      <c r="AK129" s="185">
        <f t="shared" si="66"/>
        <v>0</v>
      </c>
      <c r="AL129" s="185">
        <f t="shared" si="66"/>
        <v>0</v>
      </c>
      <c r="AM129" s="185">
        <f t="shared" si="66"/>
        <v>0</v>
      </c>
      <c r="AN129" s="185">
        <f t="shared" si="66"/>
        <v>0</v>
      </c>
      <c r="AO129" s="185">
        <f t="shared" si="66"/>
        <v>0</v>
      </c>
      <c r="AP129" s="185">
        <f t="shared" si="66"/>
        <v>0</v>
      </c>
      <c r="AQ129" s="185">
        <f t="shared" si="66"/>
        <v>0</v>
      </c>
      <c r="AR129" s="185">
        <f t="shared" si="66"/>
        <v>0</v>
      </c>
      <c r="AS129" s="185">
        <f t="shared" si="66"/>
        <v>0</v>
      </c>
      <c r="AT129" s="185">
        <f t="shared" si="66"/>
        <v>0</v>
      </c>
      <c r="AU129" s="185">
        <f t="shared" si="66"/>
        <v>0</v>
      </c>
      <c r="AV129" s="185">
        <f t="shared" si="66"/>
        <v>0</v>
      </c>
      <c r="AW129" s="185">
        <f t="shared" si="66"/>
        <v>0</v>
      </c>
      <c r="AX129" s="185">
        <f t="shared" si="66"/>
        <v>0</v>
      </c>
      <c r="AY129" s="185">
        <f t="shared" si="66"/>
        <v>0</v>
      </c>
      <c r="AZ129" s="185">
        <f t="shared" si="66"/>
        <v>0</v>
      </c>
      <c r="BA129" s="185">
        <f t="shared" si="66"/>
        <v>0</v>
      </c>
      <c r="BB129" s="185">
        <f t="shared" si="66"/>
        <v>0</v>
      </c>
      <c r="BC129" s="185">
        <f t="shared" si="66"/>
        <v>0</v>
      </c>
      <c r="BD129" s="185">
        <f t="shared" si="66"/>
        <v>0</v>
      </c>
      <c r="BE129" s="185">
        <f t="shared" si="66"/>
        <v>0</v>
      </c>
      <c r="BF129" s="185">
        <f t="shared" si="66"/>
        <v>0</v>
      </c>
      <c r="BG129" s="185">
        <f t="shared" si="66"/>
        <v>0</v>
      </c>
      <c r="BH129" s="185">
        <f t="shared" si="66"/>
        <v>0</v>
      </c>
      <c r="BI129" s="185">
        <f t="shared" si="66"/>
        <v>0</v>
      </c>
      <c r="BJ129" s="185">
        <f t="shared" si="66"/>
        <v>0</v>
      </c>
      <c r="BK129" s="185">
        <f t="shared" si="66"/>
        <v>0</v>
      </c>
      <c r="BL129" s="185">
        <f t="shared" si="66"/>
        <v>0</v>
      </c>
      <c r="BM129" s="185">
        <f t="shared" si="66"/>
        <v>0</v>
      </c>
      <c r="BN129" s="185">
        <f t="shared" si="66"/>
        <v>0</v>
      </c>
      <c r="BO129" s="185">
        <f t="shared" si="66"/>
        <v>0</v>
      </c>
      <c r="BP129" s="185">
        <f t="shared" si="66"/>
        <v>0</v>
      </c>
      <c r="BQ129" s="185">
        <f t="shared" si="66"/>
        <v>0</v>
      </c>
      <c r="BR129" s="185">
        <f t="shared" si="66"/>
        <v>0</v>
      </c>
      <c r="BS129" s="185">
        <f t="shared" si="66"/>
        <v>0</v>
      </c>
      <c r="BT129" s="185">
        <f t="shared" si="66"/>
        <v>0</v>
      </c>
      <c r="BU129" s="185">
        <f t="shared" ref="BU129:DC129" si="67">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185">
        <f t="shared" si="67"/>
        <v>0</v>
      </c>
      <c r="BW129" s="185">
        <f t="shared" si="67"/>
        <v>0</v>
      </c>
      <c r="BX129" s="185">
        <f t="shared" si="67"/>
        <v>0</v>
      </c>
      <c r="BY129" s="185">
        <f t="shared" si="67"/>
        <v>0</v>
      </c>
      <c r="BZ129" s="185">
        <f t="shared" si="67"/>
        <v>0</v>
      </c>
      <c r="CA129" s="185">
        <f t="shared" si="67"/>
        <v>0</v>
      </c>
      <c r="CB129" s="185">
        <f t="shared" si="67"/>
        <v>0</v>
      </c>
      <c r="CC129" s="185">
        <f t="shared" si="67"/>
        <v>0</v>
      </c>
      <c r="CD129" s="185">
        <f t="shared" si="67"/>
        <v>0</v>
      </c>
      <c r="CE129" s="185">
        <f t="shared" si="67"/>
        <v>0</v>
      </c>
      <c r="CF129" s="185">
        <f t="shared" si="67"/>
        <v>0</v>
      </c>
      <c r="CG129" s="185">
        <f t="shared" si="67"/>
        <v>0</v>
      </c>
      <c r="CH129" s="185">
        <f t="shared" si="67"/>
        <v>0</v>
      </c>
      <c r="CI129" s="185">
        <f t="shared" si="67"/>
        <v>0</v>
      </c>
      <c r="CJ129" s="185">
        <f t="shared" si="67"/>
        <v>0</v>
      </c>
      <c r="CK129" s="185">
        <f t="shared" si="67"/>
        <v>0</v>
      </c>
      <c r="CL129" s="185">
        <f t="shared" si="67"/>
        <v>0</v>
      </c>
      <c r="CM129" s="185">
        <f t="shared" si="67"/>
        <v>0</v>
      </c>
      <c r="CN129" s="185">
        <f t="shared" si="67"/>
        <v>0</v>
      </c>
      <c r="CO129" s="185">
        <f t="shared" si="67"/>
        <v>0</v>
      </c>
      <c r="CP129" s="185">
        <f t="shared" si="67"/>
        <v>0</v>
      </c>
      <c r="CQ129" s="185">
        <f t="shared" si="67"/>
        <v>0</v>
      </c>
      <c r="CR129" s="185">
        <f t="shared" si="67"/>
        <v>0</v>
      </c>
      <c r="CS129" s="185">
        <f t="shared" si="67"/>
        <v>0</v>
      </c>
      <c r="CT129" s="185">
        <f t="shared" si="67"/>
        <v>0</v>
      </c>
      <c r="CU129" s="185">
        <f t="shared" si="67"/>
        <v>0</v>
      </c>
      <c r="CV129" s="185">
        <f t="shared" si="67"/>
        <v>0</v>
      </c>
      <c r="CW129" s="185">
        <f t="shared" si="67"/>
        <v>0</v>
      </c>
      <c r="CX129" s="185">
        <f t="shared" si="67"/>
        <v>0</v>
      </c>
      <c r="CY129" s="185">
        <f t="shared" si="67"/>
        <v>0</v>
      </c>
      <c r="CZ129" s="185">
        <f t="shared" si="67"/>
        <v>0</v>
      </c>
      <c r="DA129" s="185">
        <f t="shared" si="67"/>
        <v>0</v>
      </c>
      <c r="DB129" s="185">
        <f t="shared" si="67"/>
        <v>0</v>
      </c>
      <c r="DC129" s="185">
        <f t="shared" si="67"/>
        <v>0</v>
      </c>
      <c r="DE129" s="24"/>
      <c r="DF129" s="24">
        <f t="shared" si="39"/>
        <v>0</v>
      </c>
    </row>
    <row r="130" spans="1:110" ht="15" customHeight="1">
      <c r="A130" s="68">
        <v>104</v>
      </c>
      <c r="B130" s="160" t="s">
        <v>199</v>
      </c>
      <c r="C130" s="546" t="s">
        <v>200</v>
      </c>
      <c r="D130" s="160"/>
      <c r="E130" s="160"/>
      <c r="F130" s="171">
        <f>H130+NPV(FD,I130:INDEX(I130:DC130,PAL))</f>
        <v>0</v>
      </c>
      <c r="G130" s="171">
        <f>SUMIF($H$5:$DC$5,"&lt;="&amp;PAL,$H130:$DC130)</f>
        <v>0</v>
      </c>
      <c r="H130" s="185" cm="1">
        <f t="array" ref="H130">SUMPRODUCT($DG105:$DG110,H105:H110,1/($DG105:$DG110+100))+SUMPRODUCT($DG112:$DG114,H112:H114,1/($DG112:$DG114+100))</f>
        <v>0</v>
      </c>
      <c r="I130" s="185">
        <f t="shared" ref="I130:BT130" si="68">SUMPRODUCT($DG105:$DG114,I105:I114,1/($DG105:$DG114+100))</f>
        <v>0</v>
      </c>
      <c r="J130" s="185">
        <f t="shared" si="68"/>
        <v>0</v>
      </c>
      <c r="K130" s="185">
        <f t="shared" si="68"/>
        <v>0</v>
      </c>
      <c r="L130" s="185">
        <f t="shared" si="68"/>
        <v>0</v>
      </c>
      <c r="M130" s="185">
        <f t="shared" si="68"/>
        <v>0</v>
      </c>
      <c r="N130" s="185">
        <f t="shared" si="68"/>
        <v>0</v>
      </c>
      <c r="O130" s="185">
        <f t="shared" si="68"/>
        <v>0</v>
      </c>
      <c r="P130" s="185">
        <f t="shared" si="68"/>
        <v>0</v>
      </c>
      <c r="Q130" s="185">
        <f t="shared" si="68"/>
        <v>0</v>
      </c>
      <c r="R130" s="185">
        <f t="shared" si="68"/>
        <v>0</v>
      </c>
      <c r="S130" s="185">
        <f t="shared" si="68"/>
        <v>0</v>
      </c>
      <c r="T130" s="185">
        <f t="shared" si="68"/>
        <v>0</v>
      </c>
      <c r="U130" s="185">
        <f t="shared" si="68"/>
        <v>0</v>
      </c>
      <c r="V130" s="185">
        <f t="shared" si="68"/>
        <v>0</v>
      </c>
      <c r="W130" s="185">
        <f t="shared" si="68"/>
        <v>0</v>
      </c>
      <c r="X130" s="185">
        <f t="shared" si="68"/>
        <v>0</v>
      </c>
      <c r="Y130" s="185">
        <f t="shared" si="68"/>
        <v>0</v>
      </c>
      <c r="Z130" s="185">
        <f t="shared" si="68"/>
        <v>0</v>
      </c>
      <c r="AA130" s="185">
        <f t="shared" si="68"/>
        <v>0</v>
      </c>
      <c r="AB130" s="185">
        <f t="shared" si="68"/>
        <v>0</v>
      </c>
      <c r="AC130" s="185">
        <f t="shared" si="68"/>
        <v>0</v>
      </c>
      <c r="AD130" s="185">
        <f t="shared" si="68"/>
        <v>0</v>
      </c>
      <c r="AE130" s="185">
        <f t="shared" si="68"/>
        <v>0</v>
      </c>
      <c r="AF130" s="185">
        <f t="shared" si="68"/>
        <v>0</v>
      </c>
      <c r="AG130" s="185">
        <f t="shared" si="68"/>
        <v>0</v>
      </c>
      <c r="AH130" s="185">
        <f t="shared" si="68"/>
        <v>0</v>
      </c>
      <c r="AI130" s="185">
        <f t="shared" si="68"/>
        <v>0</v>
      </c>
      <c r="AJ130" s="185">
        <f t="shared" si="68"/>
        <v>0</v>
      </c>
      <c r="AK130" s="185">
        <f t="shared" si="68"/>
        <v>0</v>
      </c>
      <c r="AL130" s="185">
        <f t="shared" si="68"/>
        <v>0</v>
      </c>
      <c r="AM130" s="185">
        <f t="shared" si="68"/>
        <v>0</v>
      </c>
      <c r="AN130" s="185">
        <f t="shared" si="68"/>
        <v>0</v>
      </c>
      <c r="AO130" s="185">
        <f t="shared" si="68"/>
        <v>0</v>
      </c>
      <c r="AP130" s="185">
        <f t="shared" si="68"/>
        <v>0</v>
      </c>
      <c r="AQ130" s="185">
        <f t="shared" si="68"/>
        <v>0</v>
      </c>
      <c r="AR130" s="185">
        <f t="shared" si="68"/>
        <v>0</v>
      </c>
      <c r="AS130" s="185">
        <f t="shared" si="68"/>
        <v>0</v>
      </c>
      <c r="AT130" s="185">
        <f t="shared" si="68"/>
        <v>0</v>
      </c>
      <c r="AU130" s="185">
        <f t="shared" si="68"/>
        <v>0</v>
      </c>
      <c r="AV130" s="185">
        <f t="shared" si="68"/>
        <v>0</v>
      </c>
      <c r="AW130" s="185">
        <f t="shared" si="68"/>
        <v>0</v>
      </c>
      <c r="AX130" s="185">
        <f t="shared" si="68"/>
        <v>0</v>
      </c>
      <c r="AY130" s="185">
        <f t="shared" si="68"/>
        <v>0</v>
      </c>
      <c r="AZ130" s="185">
        <f t="shared" si="68"/>
        <v>0</v>
      </c>
      <c r="BA130" s="185">
        <f t="shared" si="68"/>
        <v>0</v>
      </c>
      <c r="BB130" s="185">
        <f t="shared" si="68"/>
        <v>0</v>
      </c>
      <c r="BC130" s="185">
        <f t="shared" si="68"/>
        <v>0</v>
      </c>
      <c r="BD130" s="185">
        <f t="shared" si="68"/>
        <v>0</v>
      </c>
      <c r="BE130" s="185">
        <f t="shared" si="68"/>
        <v>0</v>
      </c>
      <c r="BF130" s="185">
        <f t="shared" si="68"/>
        <v>0</v>
      </c>
      <c r="BG130" s="185">
        <f t="shared" si="68"/>
        <v>0</v>
      </c>
      <c r="BH130" s="185">
        <f t="shared" si="68"/>
        <v>0</v>
      </c>
      <c r="BI130" s="185">
        <f t="shared" si="68"/>
        <v>0</v>
      </c>
      <c r="BJ130" s="185">
        <f t="shared" si="68"/>
        <v>0</v>
      </c>
      <c r="BK130" s="185">
        <f t="shared" si="68"/>
        <v>0</v>
      </c>
      <c r="BL130" s="185">
        <f t="shared" si="68"/>
        <v>0</v>
      </c>
      <c r="BM130" s="185">
        <f t="shared" si="68"/>
        <v>0</v>
      </c>
      <c r="BN130" s="185">
        <f t="shared" si="68"/>
        <v>0</v>
      </c>
      <c r="BO130" s="185">
        <f t="shared" si="68"/>
        <v>0</v>
      </c>
      <c r="BP130" s="185">
        <f t="shared" si="68"/>
        <v>0</v>
      </c>
      <c r="BQ130" s="185">
        <f t="shared" si="68"/>
        <v>0</v>
      </c>
      <c r="BR130" s="185">
        <f t="shared" si="68"/>
        <v>0</v>
      </c>
      <c r="BS130" s="185">
        <f t="shared" si="68"/>
        <v>0</v>
      </c>
      <c r="BT130" s="185">
        <f t="shared" si="68"/>
        <v>0</v>
      </c>
      <c r="BU130" s="185">
        <f t="shared" ref="BU130:DC130" si="69">SUMPRODUCT($DG105:$DG114,BU105:BU114,1/($DG105:$DG114+100))</f>
        <v>0</v>
      </c>
      <c r="BV130" s="185">
        <f t="shared" si="69"/>
        <v>0</v>
      </c>
      <c r="BW130" s="185">
        <f t="shared" si="69"/>
        <v>0</v>
      </c>
      <c r="BX130" s="185">
        <f t="shared" si="69"/>
        <v>0</v>
      </c>
      <c r="BY130" s="185">
        <f t="shared" si="69"/>
        <v>0</v>
      </c>
      <c r="BZ130" s="185">
        <f t="shared" si="69"/>
        <v>0</v>
      </c>
      <c r="CA130" s="185">
        <f t="shared" si="69"/>
        <v>0</v>
      </c>
      <c r="CB130" s="185">
        <f t="shared" si="69"/>
        <v>0</v>
      </c>
      <c r="CC130" s="185">
        <f t="shared" si="69"/>
        <v>0</v>
      </c>
      <c r="CD130" s="185">
        <f t="shared" si="69"/>
        <v>0</v>
      </c>
      <c r="CE130" s="185">
        <f t="shared" si="69"/>
        <v>0</v>
      </c>
      <c r="CF130" s="185">
        <f t="shared" si="69"/>
        <v>0</v>
      </c>
      <c r="CG130" s="185">
        <f t="shared" si="69"/>
        <v>0</v>
      </c>
      <c r="CH130" s="185">
        <f t="shared" si="69"/>
        <v>0</v>
      </c>
      <c r="CI130" s="185">
        <f t="shared" si="69"/>
        <v>0</v>
      </c>
      <c r="CJ130" s="185">
        <f t="shared" si="69"/>
        <v>0</v>
      </c>
      <c r="CK130" s="185">
        <f t="shared" si="69"/>
        <v>0</v>
      </c>
      <c r="CL130" s="185">
        <f t="shared" si="69"/>
        <v>0</v>
      </c>
      <c r="CM130" s="185">
        <f t="shared" si="69"/>
        <v>0</v>
      </c>
      <c r="CN130" s="185">
        <f t="shared" si="69"/>
        <v>0</v>
      </c>
      <c r="CO130" s="185">
        <f t="shared" si="69"/>
        <v>0</v>
      </c>
      <c r="CP130" s="185">
        <f t="shared" si="69"/>
        <v>0</v>
      </c>
      <c r="CQ130" s="185">
        <f t="shared" si="69"/>
        <v>0</v>
      </c>
      <c r="CR130" s="185">
        <f t="shared" si="69"/>
        <v>0</v>
      </c>
      <c r="CS130" s="185">
        <f t="shared" si="69"/>
        <v>0</v>
      </c>
      <c r="CT130" s="185">
        <f t="shared" si="69"/>
        <v>0</v>
      </c>
      <c r="CU130" s="185">
        <f t="shared" si="69"/>
        <v>0</v>
      </c>
      <c r="CV130" s="185">
        <f t="shared" si="69"/>
        <v>0</v>
      </c>
      <c r="CW130" s="185">
        <f t="shared" si="69"/>
        <v>0</v>
      </c>
      <c r="CX130" s="185">
        <f t="shared" si="69"/>
        <v>0</v>
      </c>
      <c r="CY130" s="185">
        <f t="shared" si="69"/>
        <v>0</v>
      </c>
      <c r="CZ130" s="185">
        <f t="shared" si="69"/>
        <v>0</v>
      </c>
      <c r="DA130" s="185">
        <f t="shared" si="69"/>
        <v>0</v>
      </c>
      <c r="DB130" s="185">
        <f t="shared" si="69"/>
        <v>0</v>
      </c>
      <c r="DC130" s="185">
        <f t="shared" si="69"/>
        <v>0</v>
      </c>
      <c r="DD130" s="37"/>
      <c r="DE130" s="24"/>
      <c r="DF130" s="24">
        <f t="shared" si="39"/>
        <v>0</v>
      </c>
    </row>
    <row r="131" spans="1:110" ht="15" customHeight="1">
      <c r="A131" s="68">
        <v>105</v>
      </c>
      <c r="B131" s="160" t="s">
        <v>201</v>
      </c>
      <c r="C131" s="546" t="s">
        <v>202</v>
      </c>
      <c r="D131" s="175"/>
      <c r="E131" s="160"/>
      <c r="F131" s="171">
        <f>H131+NPV(FD,I131:INDEX(I131:DC131,PAL))</f>
        <v>0</v>
      </c>
      <c r="G131" s="171">
        <f>SUMIF($H$5:$DC$5,"&lt;="&amp;PAL,$H131:$DC131)</f>
        <v>0</v>
      </c>
      <c r="H131" s="185" cm="1">
        <f t="array" ref="H131">SUMPRODUCT($DG117:$DG122,H117:H122,1/($DG117:$DG122+100))+SUMPRODUCT($DG124:$DG126,H124:H126,1/($DG124:$DG126+100))</f>
        <v>0</v>
      </c>
      <c r="I131" s="185" cm="1">
        <f t="array" ref="I131">SUMPRODUCT($DG117:$DG122,I117:I122,1/($DG117:$DG122+100))+SUMPRODUCT($DG124:$DG126,I124:I126,1/($DG124:$DG126+100))</f>
        <v>0</v>
      </c>
      <c r="J131" s="185" cm="1">
        <f t="array" ref="J131">SUMPRODUCT($DG117:$DG122,J117:J122,1/($DG117:$DG122+100))+SUMPRODUCT($DG124:$DG126,J124:J126,1/($DG124:$DG126+100))</f>
        <v>0</v>
      </c>
      <c r="K131" s="185" cm="1">
        <f t="array" ref="K131">SUMPRODUCT($DG117:$DG122,K117:K122,1/($DG117:$DG122+100))+SUMPRODUCT($DG124:$DG126,K124:K126,1/($DG124:$DG126+100))</f>
        <v>0</v>
      </c>
      <c r="L131" s="185" cm="1">
        <f t="array" ref="L131">SUMPRODUCT($DG117:$DG122,L117:L122,1/($DG117:$DG122+100))+SUMPRODUCT($DG124:$DG126,L124:L126,1/($DG124:$DG126+100))</f>
        <v>0</v>
      </c>
      <c r="M131" s="185" cm="1">
        <f t="array" ref="M131">SUMPRODUCT($DG117:$DG122,M117:M122,1/($DG117:$DG122+100))+SUMPRODUCT($DG124:$DG126,M124:M126,1/($DG124:$DG126+100))</f>
        <v>0</v>
      </c>
      <c r="N131" s="185" cm="1">
        <f t="array" ref="N131">SUMPRODUCT($DG117:$DG122,N117:N122,1/($DG117:$DG122+100))+SUMPRODUCT($DG124:$DG126,N124:N126,1/($DG124:$DG126+100))</f>
        <v>0</v>
      </c>
      <c r="O131" s="185" cm="1">
        <f t="array" ref="O131">SUMPRODUCT($DG117:$DG122,O117:O122,1/($DG117:$DG122+100))+SUMPRODUCT($DG124:$DG126,O124:O126,1/($DG124:$DG126+100))</f>
        <v>0</v>
      </c>
      <c r="P131" s="185" cm="1">
        <f t="array" ref="P131">SUMPRODUCT($DG117:$DG122,P117:P122,1/($DG117:$DG122+100))+SUMPRODUCT($DG124:$DG126,P124:P126,1/($DG124:$DG126+100))</f>
        <v>0</v>
      </c>
      <c r="Q131" s="185" cm="1">
        <f t="array" ref="Q131">SUMPRODUCT($DG117:$DG122,Q117:Q122,1/($DG117:$DG122+100))+SUMPRODUCT($DG124:$DG126,Q124:Q126,1/($DG124:$DG126+100))</f>
        <v>0</v>
      </c>
      <c r="R131" s="185" cm="1">
        <f t="array" ref="R131">SUMPRODUCT($DG117:$DG122,R117:R122,1/($DG117:$DG122+100))+SUMPRODUCT($DG124:$DG126,R124:R126,1/($DG124:$DG126+100))</f>
        <v>0</v>
      </c>
      <c r="S131" s="185" cm="1">
        <f t="array" ref="S131">SUMPRODUCT($DG117:$DG122,S117:S122,1/($DG117:$DG122+100))+SUMPRODUCT($DG124:$DG126,S124:S126,1/($DG124:$DG126+100))</f>
        <v>0</v>
      </c>
      <c r="T131" s="185" cm="1">
        <f t="array" ref="T131">SUMPRODUCT($DG117:$DG122,T117:T122,1/($DG117:$DG122+100))+SUMPRODUCT($DG124:$DG126,T124:T126,1/($DG124:$DG126+100))</f>
        <v>0</v>
      </c>
      <c r="U131" s="185" cm="1">
        <f t="array" ref="U131">SUMPRODUCT($DG117:$DG122,U117:U122,1/($DG117:$DG122+100))+SUMPRODUCT($DG124:$DG126,U124:U126,1/($DG124:$DG126+100))</f>
        <v>0</v>
      </c>
      <c r="V131" s="185" cm="1">
        <f t="array" ref="V131">SUMPRODUCT($DG117:$DG122,V117:V122,1/($DG117:$DG122+100))+SUMPRODUCT($DG124:$DG126,V124:V126,1/($DG124:$DG126+100))</f>
        <v>0</v>
      </c>
      <c r="W131" s="185" cm="1">
        <f t="array" ref="W131">SUMPRODUCT($DG117:$DG122,W117:W122,1/($DG117:$DG122+100))+SUMPRODUCT($DG124:$DG126,W124:W126,1/($DG124:$DG126+100))</f>
        <v>0</v>
      </c>
      <c r="X131" s="185" cm="1">
        <f t="array" ref="X131">SUMPRODUCT($DG117:$DG122,X117:X122,1/($DG117:$DG122+100))+SUMPRODUCT($DG124:$DG126,X124:X126,1/($DG124:$DG126+100))</f>
        <v>0</v>
      </c>
      <c r="Y131" s="185" cm="1">
        <f t="array" ref="Y131">SUMPRODUCT($DG117:$DG122,Y117:Y122,1/($DG117:$DG122+100))+SUMPRODUCT($DG124:$DG126,Y124:Y126,1/($DG124:$DG126+100))</f>
        <v>0</v>
      </c>
      <c r="Z131" s="185" cm="1">
        <f t="array" ref="Z131">SUMPRODUCT($DG117:$DG122,Z117:Z122,1/($DG117:$DG122+100))+SUMPRODUCT($DG124:$DG126,Z124:Z126,1/($DG124:$DG126+100))</f>
        <v>0</v>
      </c>
      <c r="AA131" s="185" cm="1">
        <f t="array" ref="AA131">SUMPRODUCT($DG117:$DG122,AA117:AA122,1/($DG117:$DG122+100))+SUMPRODUCT($DG124:$DG126,AA124:AA126,1/($DG124:$DG126+100))</f>
        <v>0</v>
      </c>
      <c r="AB131" s="185" cm="1">
        <f t="array" ref="AB131">SUMPRODUCT($DG117:$DG122,AB117:AB122,1/($DG117:$DG122+100))+SUMPRODUCT($DG124:$DG126,AB124:AB126,1/($DG124:$DG126+100))</f>
        <v>0</v>
      </c>
      <c r="AC131" s="185" cm="1">
        <f t="array" ref="AC131">SUMPRODUCT($DG117:$DG122,AC117:AC122,1/($DG117:$DG122+100))+SUMPRODUCT($DG124:$DG126,AC124:AC126,1/($DG124:$DG126+100))</f>
        <v>0</v>
      </c>
      <c r="AD131" s="185" cm="1">
        <f t="array" ref="AD131">SUMPRODUCT($DG117:$DG122,AD117:AD122,1/($DG117:$DG122+100))+SUMPRODUCT($DG124:$DG126,AD124:AD126,1/($DG124:$DG126+100))</f>
        <v>0</v>
      </c>
      <c r="AE131" s="185" cm="1">
        <f t="array" ref="AE131">SUMPRODUCT($DG117:$DG122,AE117:AE122,1/($DG117:$DG122+100))+SUMPRODUCT($DG124:$DG126,AE124:AE126,1/($DG124:$DG126+100))</f>
        <v>0</v>
      </c>
      <c r="AF131" s="185" cm="1">
        <f t="array" ref="AF131">SUMPRODUCT($DG117:$DG122,AF117:AF122,1/($DG117:$DG122+100))+SUMPRODUCT($DG124:$DG126,AF124:AF126,1/($DG124:$DG126+100))</f>
        <v>0</v>
      </c>
      <c r="AG131" s="185" cm="1">
        <f t="array" ref="AG131">SUMPRODUCT($DG117:$DG122,AG117:AG122,1/($DG117:$DG122+100))+SUMPRODUCT($DG124:$DG126,AG124:AG126,1/($DG124:$DG126+100))</f>
        <v>0</v>
      </c>
      <c r="AH131" s="185" cm="1">
        <f t="array" ref="AH131">SUMPRODUCT($DG117:$DG122,AH117:AH122,1/($DG117:$DG122+100))+SUMPRODUCT($DG124:$DG126,AH124:AH126,1/($DG124:$DG126+100))</f>
        <v>0</v>
      </c>
      <c r="AI131" s="185" cm="1">
        <f t="array" ref="AI131">SUMPRODUCT($DG117:$DG122,AI117:AI122,1/($DG117:$DG122+100))+SUMPRODUCT($DG124:$DG126,AI124:AI126,1/($DG124:$DG126+100))</f>
        <v>0</v>
      </c>
      <c r="AJ131" s="185" cm="1">
        <f t="array" ref="AJ131">SUMPRODUCT($DG117:$DG122,AJ117:AJ122,1/($DG117:$DG122+100))+SUMPRODUCT($DG124:$DG126,AJ124:AJ126,1/($DG124:$DG126+100))</f>
        <v>0</v>
      </c>
      <c r="AK131" s="185" cm="1">
        <f t="array" ref="AK131">SUMPRODUCT($DG117:$DG122,AK117:AK122,1/($DG117:$DG122+100))+SUMPRODUCT($DG124:$DG126,AK124:AK126,1/($DG124:$DG126+100))</f>
        <v>0</v>
      </c>
      <c r="AL131" s="185" cm="1">
        <f t="array" ref="AL131">SUMPRODUCT($DG117:$DG122,AL117:AL122,1/($DG117:$DG122+100))+SUMPRODUCT($DG124:$DG126,AL124:AL126,1/($DG124:$DG126+100))</f>
        <v>0</v>
      </c>
      <c r="AM131" s="185" cm="1">
        <f t="array" ref="AM131">SUMPRODUCT($DG117:$DG122,AM117:AM122,1/($DG117:$DG122+100))+SUMPRODUCT($DG124:$DG126,AM124:AM126,1/($DG124:$DG126+100))</f>
        <v>0</v>
      </c>
      <c r="AN131" s="185" cm="1">
        <f t="array" ref="AN131">SUMPRODUCT($DG117:$DG122,AN117:AN122,1/($DG117:$DG122+100))+SUMPRODUCT($DG124:$DG126,AN124:AN126,1/($DG124:$DG126+100))</f>
        <v>0</v>
      </c>
      <c r="AO131" s="185" cm="1">
        <f t="array" ref="AO131">SUMPRODUCT($DG117:$DG122,AO117:AO122,1/($DG117:$DG122+100))+SUMPRODUCT($DG124:$DG126,AO124:AO126,1/($DG124:$DG126+100))</f>
        <v>0</v>
      </c>
      <c r="AP131" s="185" cm="1">
        <f t="array" ref="AP131">SUMPRODUCT($DG117:$DG122,AP117:AP122,1/($DG117:$DG122+100))+SUMPRODUCT($DG124:$DG126,AP124:AP126,1/($DG124:$DG126+100))</f>
        <v>0</v>
      </c>
      <c r="AQ131" s="185" cm="1">
        <f t="array" ref="AQ131">SUMPRODUCT($DG117:$DG122,AQ117:AQ122,1/($DG117:$DG122+100))+SUMPRODUCT($DG124:$DG126,AQ124:AQ126,1/($DG124:$DG126+100))</f>
        <v>0</v>
      </c>
      <c r="AR131" s="185" cm="1">
        <f t="array" ref="AR131">SUMPRODUCT($DG117:$DG122,AR117:AR122,1/($DG117:$DG122+100))+SUMPRODUCT($DG124:$DG126,AR124:AR126,1/($DG124:$DG126+100))</f>
        <v>0</v>
      </c>
      <c r="AS131" s="185" cm="1">
        <f t="array" ref="AS131">SUMPRODUCT($DG117:$DG122,AS117:AS122,1/($DG117:$DG122+100))+SUMPRODUCT($DG124:$DG126,AS124:AS126,1/($DG124:$DG126+100))</f>
        <v>0</v>
      </c>
      <c r="AT131" s="185" cm="1">
        <f t="array" ref="AT131">SUMPRODUCT($DG117:$DG122,AT117:AT122,1/($DG117:$DG122+100))+SUMPRODUCT($DG124:$DG126,AT124:AT126,1/($DG124:$DG126+100))</f>
        <v>0</v>
      </c>
      <c r="AU131" s="185" cm="1">
        <f t="array" ref="AU131">SUMPRODUCT($DG117:$DG122,AU117:AU122,1/($DG117:$DG122+100))+SUMPRODUCT($DG124:$DG126,AU124:AU126,1/($DG124:$DG126+100))</f>
        <v>0</v>
      </c>
      <c r="AV131" s="185" cm="1">
        <f t="array" ref="AV131">SUMPRODUCT($DG117:$DG122,AV117:AV122,1/($DG117:$DG122+100))+SUMPRODUCT($DG124:$DG126,AV124:AV126,1/($DG124:$DG126+100))</f>
        <v>0</v>
      </c>
      <c r="AW131" s="185" cm="1">
        <f t="array" ref="AW131">SUMPRODUCT($DG117:$DG122,AW117:AW122,1/($DG117:$DG122+100))+SUMPRODUCT($DG124:$DG126,AW124:AW126,1/($DG124:$DG126+100))</f>
        <v>0</v>
      </c>
      <c r="AX131" s="185" cm="1">
        <f t="array" ref="AX131">SUMPRODUCT($DG117:$DG122,AX117:AX122,1/($DG117:$DG122+100))+SUMPRODUCT($DG124:$DG126,AX124:AX126,1/($DG124:$DG126+100))</f>
        <v>0</v>
      </c>
      <c r="AY131" s="185" cm="1">
        <f t="array" ref="AY131">SUMPRODUCT($DG117:$DG122,AY117:AY122,1/($DG117:$DG122+100))+SUMPRODUCT($DG124:$DG126,AY124:AY126,1/($DG124:$DG126+100))</f>
        <v>0</v>
      </c>
      <c r="AZ131" s="185" cm="1">
        <f t="array" ref="AZ131">SUMPRODUCT($DG117:$DG122,AZ117:AZ122,1/($DG117:$DG122+100))+SUMPRODUCT($DG124:$DG126,AZ124:AZ126,1/($DG124:$DG126+100))</f>
        <v>0</v>
      </c>
      <c r="BA131" s="185" cm="1">
        <f t="array" ref="BA131">SUMPRODUCT($DG117:$DG122,BA117:BA122,1/($DG117:$DG122+100))+SUMPRODUCT($DG124:$DG126,BA124:BA126,1/($DG124:$DG126+100))</f>
        <v>0</v>
      </c>
      <c r="BB131" s="185" cm="1">
        <f t="array" ref="BB131">SUMPRODUCT($DG117:$DG122,BB117:BB122,1/($DG117:$DG122+100))+SUMPRODUCT($DG124:$DG126,BB124:BB126,1/($DG124:$DG126+100))</f>
        <v>0</v>
      </c>
      <c r="BC131" s="185" cm="1">
        <f t="array" ref="BC131">SUMPRODUCT($DG117:$DG122,BC117:BC122,1/($DG117:$DG122+100))+SUMPRODUCT($DG124:$DG126,BC124:BC126,1/($DG124:$DG126+100))</f>
        <v>0</v>
      </c>
      <c r="BD131" s="185" cm="1">
        <f t="array" ref="BD131">SUMPRODUCT($DG117:$DG122,BD117:BD122,1/($DG117:$DG122+100))+SUMPRODUCT($DG124:$DG126,BD124:BD126,1/($DG124:$DG126+100))</f>
        <v>0</v>
      </c>
      <c r="BE131" s="185" cm="1">
        <f t="array" ref="BE131">SUMPRODUCT($DG117:$DG122,BE117:BE122,1/($DG117:$DG122+100))+SUMPRODUCT($DG124:$DG126,BE124:BE126,1/($DG124:$DG126+100))</f>
        <v>0</v>
      </c>
      <c r="BF131" s="185" cm="1">
        <f t="array" ref="BF131">SUMPRODUCT($DG117:$DG122,BF117:BF122,1/($DG117:$DG122+100))+SUMPRODUCT($DG124:$DG126,BF124:BF126,1/($DG124:$DG126+100))</f>
        <v>0</v>
      </c>
      <c r="BG131" s="185" cm="1">
        <f t="array" ref="BG131">SUMPRODUCT($DG117:$DG122,BG117:BG122,1/($DG117:$DG122+100))+SUMPRODUCT($DG124:$DG126,BG124:BG126,1/($DG124:$DG126+100))</f>
        <v>0</v>
      </c>
      <c r="BH131" s="185" cm="1">
        <f t="array" ref="BH131">SUMPRODUCT($DG117:$DG122,BH117:BH122,1/($DG117:$DG122+100))+SUMPRODUCT($DG124:$DG126,BH124:BH126,1/($DG124:$DG126+100))</f>
        <v>0</v>
      </c>
      <c r="BI131" s="185" cm="1">
        <f t="array" ref="BI131">SUMPRODUCT($DG117:$DG122,BI117:BI122,1/($DG117:$DG122+100))+SUMPRODUCT($DG124:$DG126,BI124:BI126,1/($DG124:$DG126+100))</f>
        <v>0</v>
      </c>
      <c r="BJ131" s="185" cm="1">
        <f t="array" ref="BJ131">SUMPRODUCT($DG117:$DG122,BJ117:BJ122,1/($DG117:$DG122+100))+SUMPRODUCT($DG124:$DG126,BJ124:BJ126,1/($DG124:$DG126+100))</f>
        <v>0</v>
      </c>
      <c r="BK131" s="185" cm="1">
        <f t="array" ref="BK131">SUMPRODUCT($DG117:$DG122,BK117:BK122,1/($DG117:$DG122+100))+SUMPRODUCT($DG124:$DG126,BK124:BK126,1/($DG124:$DG126+100))</f>
        <v>0</v>
      </c>
      <c r="BL131" s="185" cm="1">
        <f t="array" ref="BL131">SUMPRODUCT($DG117:$DG122,BL117:BL122,1/($DG117:$DG122+100))+SUMPRODUCT($DG124:$DG126,BL124:BL126,1/($DG124:$DG126+100))</f>
        <v>0</v>
      </c>
      <c r="BM131" s="185" cm="1">
        <f t="array" ref="BM131">SUMPRODUCT($DG117:$DG122,BM117:BM122,1/($DG117:$DG122+100))+SUMPRODUCT($DG124:$DG126,BM124:BM126,1/($DG124:$DG126+100))</f>
        <v>0</v>
      </c>
      <c r="BN131" s="185" cm="1">
        <f t="array" ref="BN131">SUMPRODUCT($DG117:$DG122,BN117:BN122,1/($DG117:$DG122+100))+SUMPRODUCT($DG124:$DG126,BN124:BN126,1/($DG124:$DG126+100))</f>
        <v>0</v>
      </c>
      <c r="BO131" s="185" cm="1">
        <f t="array" ref="BO131">SUMPRODUCT($DG117:$DG122,BO117:BO122,1/($DG117:$DG122+100))+SUMPRODUCT($DG124:$DG126,BO124:BO126,1/($DG124:$DG126+100))</f>
        <v>0</v>
      </c>
      <c r="BP131" s="185" cm="1">
        <f t="array" ref="BP131">SUMPRODUCT($DG117:$DG122,BP117:BP122,1/($DG117:$DG122+100))+SUMPRODUCT($DG124:$DG126,BP124:BP126,1/($DG124:$DG126+100))</f>
        <v>0</v>
      </c>
      <c r="BQ131" s="185" cm="1">
        <f t="array" ref="BQ131">SUMPRODUCT($DG117:$DG122,BQ117:BQ122,1/($DG117:$DG122+100))+SUMPRODUCT($DG124:$DG126,BQ124:BQ126,1/($DG124:$DG126+100))</f>
        <v>0</v>
      </c>
      <c r="BR131" s="185" cm="1">
        <f t="array" ref="BR131">SUMPRODUCT($DG117:$DG122,BR117:BR122,1/($DG117:$DG122+100))+SUMPRODUCT($DG124:$DG126,BR124:BR126,1/($DG124:$DG126+100))</f>
        <v>0</v>
      </c>
      <c r="BS131" s="185" cm="1">
        <f t="array" ref="BS131">SUMPRODUCT($DG117:$DG122,BS117:BS122,1/($DG117:$DG122+100))+SUMPRODUCT($DG124:$DG126,BS124:BS126,1/($DG124:$DG126+100))</f>
        <v>0</v>
      </c>
      <c r="BT131" s="185" cm="1">
        <f t="array" ref="BT131">SUMPRODUCT($DG117:$DG122,BT117:BT122,1/($DG117:$DG122+100))+SUMPRODUCT($DG124:$DG126,BT124:BT126,1/($DG124:$DG126+100))</f>
        <v>0</v>
      </c>
      <c r="BU131" s="185" cm="1">
        <f t="array" ref="BU131">SUMPRODUCT($DG117:$DG122,BU117:BU122,1/($DG117:$DG122+100))+SUMPRODUCT($DG124:$DG126,BU124:BU126,1/($DG124:$DG126+100))</f>
        <v>0</v>
      </c>
      <c r="BV131" s="185" cm="1">
        <f t="array" ref="BV131">SUMPRODUCT($DG117:$DG122,BV117:BV122,1/($DG117:$DG122+100))+SUMPRODUCT($DG124:$DG126,BV124:BV126,1/($DG124:$DG126+100))</f>
        <v>0</v>
      </c>
      <c r="BW131" s="185" cm="1">
        <f t="array" ref="BW131">SUMPRODUCT($DG117:$DG122,BW117:BW122,1/($DG117:$DG122+100))+SUMPRODUCT($DG124:$DG126,BW124:BW126,1/($DG124:$DG126+100))</f>
        <v>0</v>
      </c>
      <c r="BX131" s="185" cm="1">
        <f t="array" ref="BX131">SUMPRODUCT($DG117:$DG122,BX117:BX122,1/($DG117:$DG122+100))+SUMPRODUCT($DG124:$DG126,BX124:BX126,1/($DG124:$DG126+100))</f>
        <v>0</v>
      </c>
      <c r="BY131" s="185" cm="1">
        <f t="array" ref="BY131">SUMPRODUCT($DG117:$DG122,BY117:BY122,1/($DG117:$DG122+100))+SUMPRODUCT($DG124:$DG126,BY124:BY126,1/($DG124:$DG126+100))</f>
        <v>0</v>
      </c>
      <c r="BZ131" s="185" cm="1">
        <f t="array" ref="BZ131">SUMPRODUCT($DG117:$DG122,BZ117:BZ122,1/($DG117:$DG122+100))+SUMPRODUCT($DG124:$DG126,BZ124:BZ126,1/($DG124:$DG126+100))</f>
        <v>0</v>
      </c>
      <c r="CA131" s="185" cm="1">
        <f t="array" ref="CA131">SUMPRODUCT($DG117:$DG122,CA117:CA122,1/($DG117:$DG122+100))+SUMPRODUCT($DG124:$DG126,CA124:CA126,1/($DG124:$DG126+100))</f>
        <v>0</v>
      </c>
      <c r="CB131" s="185" cm="1">
        <f t="array" ref="CB131">SUMPRODUCT($DG117:$DG122,CB117:CB122,1/($DG117:$DG122+100))+SUMPRODUCT($DG124:$DG126,CB124:CB126,1/($DG124:$DG126+100))</f>
        <v>0</v>
      </c>
      <c r="CC131" s="185" cm="1">
        <f t="array" ref="CC131">SUMPRODUCT($DG117:$DG122,CC117:CC122,1/($DG117:$DG122+100))+SUMPRODUCT($DG124:$DG126,CC124:CC126,1/($DG124:$DG126+100))</f>
        <v>0</v>
      </c>
      <c r="CD131" s="185" cm="1">
        <f t="array" ref="CD131">SUMPRODUCT($DG117:$DG122,CD117:CD122,1/($DG117:$DG122+100))+SUMPRODUCT($DG124:$DG126,CD124:CD126,1/($DG124:$DG126+100))</f>
        <v>0</v>
      </c>
      <c r="CE131" s="185" cm="1">
        <f t="array" ref="CE131">SUMPRODUCT($DG117:$DG122,CE117:CE122,1/($DG117:$DG122+100))+SUMPRODUCT($DG124:$DG126,CE124:CE126,1/($DG124:$DG126+100))</f>
        <v>0</v>
      </c>
      <c r="CF131" s="185" cm="1">
        <f t="array" ref="CF131">SUMPRODUCT($DG117:$DG122,CF117:CF122,1/($DG117:$DG122+100))+SUMPRODUCT($DG124:$DG126,CF124:CF126,1/($DG124:$DG126+100))</f>
        <v>0</v>
      </c>
      <c r="CG131" s="185" cm="1">
        <f t="array" ref="CG131">SUMPRODUCT($DG117:$DG122,CG117:CG122,1/($DG117:$DG122+100))+SUMPRODUCT($DG124:$DG126,CG124:CG126,1/($DG124:$DG126+100))</f>
        <v>0</v>
      </c>
      <c r="CH131" s="185" cm="1">
        <f t="array" ref="CH131">SUMPRODUCT($DG117:$DG122,CH117:CH122,1/($DG117:$DG122+100))+SUMPRODUCT($DG124:$DG126,CH124:CH126,1/($DG124:$DG126+100))</f>
        <v>0</v>
      </c>
      <c r="CI131" s="185" cm="1">
        <f t="array" ref="CI131">SUMPRODUCT($DG117:$DG122,CI117:CI122,1/($DG117:$DG122+100))+SUMPRODUCT($DG124:$DG126,CI124:CI126,1/($DG124:$DG126+100))</f>
        <v>0</v>
      </c>
      <c r="CJ131" s="185" cm="1">
        <f t="array" ref="CJ131">SUMPRODUCT($DG117:$DG122,CJ117:CJ122,1/($DG117:$DG122+100))+SUMPRODUCT($DG124:$DG126,CJ124:CJ126,1/($DG124:$DG126+100))</f>
        <v>0</v>
      </c>
      <c r="CK131" s="185" cm="1">
        <f t="array" ref="CK131">SUMPRODUCT($DG117:$DG122,CK117:CK122,1/($DG117:$DG122+100))+SUMPRODUCT($DG124:$DG126,CK124:CK126,1/($DG124:$DG126+100))</f>
        <v>0</v>
      </c>
      <c r="CL131" s="185" cm="1">
        <f t="array" ref="CL131">SUMPRODUCT($DG117:$DG122,CL117:CL122,1/($DG117:$DG122+100))+SUMPRODUCT($DG124:$DG126,CL124:CL126,1/($DG124:$DG126+100))</f>
        <v>0</v>
      </c>
      <c r="CM131" s="185" cm="1">
        <f t="array" ref="CM131">SUMPRODUCT($DG117:$DG122,CM117:CM122,1/($DG117:$DG122+100))+SUMPRODUCT($DG124:$DG126,CM124:CM126,1/($DG124:$DG126+100))</f>
        <v>0</v>
      </c>
      <c r="CN131" s="185" cm="1">
        <f t="array" ref="CN131">SUMPRODUCT($DG117:$DG122,CN117:CN122,1/($DG117:$DG122+100))+SUMPRODUCT($DG124:$DG126,CN124:CN126,1/($DG124:$DG126+100))</f>
        <v>0</v>
      </c>
      <c r="CO131" s="185" cm="1">
        <f t="array" ref="CO131">SUMPRODUCT($DG117:$DG122,CO117:CO122,1/($DG117:$DG122+100))+SUMPRODUCT($DG124:$DG126,CO124:CO126,1/($DG124:$DG126+100))</f>
        <v>0</v>
      </c>
      <c r="CP131" s="185" cm="1">
        <f t="array" ref="CP131">SUMPRODUCT($DG117:$DG122,CP117:CP122,1/($DG117:$DG122+100))+SUMPRODUCT($DG124:$DG126,CP124:CP126,1/($DG124:$DG126+100))</f>
        <v>0</v>
      </c>
      <c r="CQ131" s="185" cm="1">
        <f t="array" ref="CQ131">SUMPRODUCT($DG117:$DG122,CQ117:CQ122,1/($DG117:$DG122+100))+SUMPRODUCT($DG124:$DG126,CQ124:CQ126,1/($DG124:$DG126+100))</f>
        <v>0</v>
      </c>
      <c r="CR131" s="185" cm="1">
        <f t="array" ref="CR131">SUMPRODUCT($DG117:$DG122,CR117:CR122,1/($DG117:$DG122+100))+SUMPRODUCT($DG124:$DG126,CR124:CR126,1/($DG124:$DG126+100))</f>
        <v>0</v>
      </c>
      <c r="CS131" s="185" cm="1">
        <f t="array" ref="CS131">SUMPRODUCT($DG117:$DG122,CS117:CS122,1/($DG117:$DG122+100))+SUMPRODUCT($DG124:$DG126,CS124:CS126,1/($DG124:$DG126+100))</f>
        <v>0</v>
      </c>
      <c r="CT131" s="185" cm="1">
        <f t="array" ref="CT131">SUMPRODUCT($DG117:$DG122,CT117:CT122,1/($DG117:$DG122+100))+SUMPRODUCT($DG124:$DG126,CT124:CT126,1/($DG124:$DG126+100))</f>
        <v>0</v>
      </c>
      <c r="CU131" s="185" cm="1">
        <f t="array" ref="CU131">SUMPRODUCT($DG117:$DG122,CU117:CU122,1/($DG117:$DG122+100))+SUMPRODUCT($DG124:$DG126,CU124:CU126,1/($DG124:$DG126+100))</f>
        <v>0</v>
      </c>
      <c r="CV131" s="185" cm="1">
        <f t="array" ref="CV131">SUMPRODUCT($DG117:$DG122,CV117:CV122,1/($DG117:$DG122+100))+SUMPRODUCT($DG124:$DG126,CV124:CV126,1/($DG124:$DG126+100))</f>
        <v>0</v>
      </c>
      <c r="CW131" s="185" cm="1">
        <f t="array" ref="CW131">SUMPRODUCT($DG117:$DG122,CW117:CW122,1/($DG117:$DG122+100))+SUMPRODUCT($DG124:$DG126,CW124:CW126,1/($DG124:$DG126+100))</f>
        <v>0</v>
      </c>
      <c r="CX131" s="185" cm="1">
        <f t="array" ref="CX131">SUMPRODUCT($DG117:$DG122,CX117:CX122,1/($DG117:$DG122+100))+SUMPRODUCT($DG124:$DG126,CX124:CX126,1/($DG124:$DG126+100))</f>
        <v>0</v>
      </c>
      <c r="CY131" s="185" cm="1">
        <f t="array" ref="CY131">SUMPRODUCT($DG117:$DG122,CY117:CY122,1/($DG117:$DG122+100))+SUMPRODUCT($DG124:$DG126,CY124:CY126,1/($DG124:$DG126+100))</f>
        <v>0</v>
      </c>
      <c r="CZ131" s="185" cm="1">
        <f t="array" ref="CZ131">SUMPRODUCT($DG117:$DG122,CZ117:CZ122,1/($DG117:$DG122+100))+SUMPRODUCT($DG124:$DG126,CZ124:CZ126,1/($DG124:$DG126+100))</f>
        <v>0</v>
      </c>
      <c r="DA131" s="185" cm="1">
        <f t="array" ref="DA131">SUMPRODUCT($DG117:$DG122,DA117:DA122,1/($DG117:$DG122+100))+SUMPRODUCT($DG124:$DG126,DA124:DA126,1/($DG124:$DG126+100))</f>
        <v>0</v>
      </c>
      <c r="DB131" s="185" cm="1">
        <f t="array" ref="DB131">SUMPRODUCT($DG117:$DG122,DB117:DB122,1/($DG117:$DG122+100))+SUMPRODUCT($DG124:$DG126,DB124:DB126,1/($DG124:$DG126+100))</f>
        <v>0</v>
      </c>
      <c r="DC131" s="185" cm="1">
        <f t="array" ref="DC131">SUMPRODUCT($DG117:$DG122,DC117:DC122,1/($DG117:$DG122+100))+SUMPRODUCT($DG124:$DG126,DC124:DC126,1/($DG124:$DG126+100))</f>
        <v>0</v>
      </c>
      <c r="DE131" s="24">
        <f>COUNTBLANK(H131:DC131)</f>
        <v>0</v>
      </c>
      <c r="DF131" s="24">
        <f t="shared" si="39"/>
        <v>0</v>
      </c>
    </row>
    <row r="132" spans="1:110" ht="60" customHeight="1">
      <c r="A132" s="68">
        <v>106</v>
      </c>
      <c r="B132" s="160" t="s">
        <v>203</v>
      </c>
      <c r="C132" s="547" t="str">
        <f>CONCATENATE("SIEKIAMAS REZULTATAS: ",IF(Result=0,"",Result),", matavimo vienetas: ",IF(Result_mat=0,"",Result_mat))</f>
        <v>SIEKIAMAS REZULTATAS: Elektros energijos, pagamintos iš AEI dalis, palyginti su bendruoju elektros energijos suvartojimu, sudaro 50% 2050 m. , matavimo vienetas: %</v>
      </c>
      <c r="D132" s="175"/>
      <c r="E132" s="160"/>
      <c r="F132" s="171">
        <f>H132+NPV(FD,I132:INDEX(I132:DC132,PAL))</f>
        <v>0</v>
      </c>
      <c r="G132" s="171">
        <f>SUMIF($H$5:$DC$5,"&lt;="&amp;PAL,$H132:$DC132)</f>
        <v>0</v>
      </c>
      <c r="H132" s="177">
        <v>0</v>
      </c>
      <c r="I132" s="177">
        <v>0</v>
      </c>
      <c r="J132" s="177">
        <v>0</v>
      </c>
      <c r="K132" s="177">
        <v>0</v>
      </c>
      <c r="L132" s="177">
        <v>0</v>
      </c>
      <c r="M132" s="177">
        <v>0</v>
      </c>
      <c r="N132" s="177">
        <v>0</v>
      </c>
      <c r="O132" s="177">
        <v>0</v>
      </c>
      <c r="P132" s="177">
        <v>0</v>
      </c>
      <c r="Q132" s="177">
        <v>0</v>
      </c>
      <c r="R132" s="177">
        <v>0</v>
      </c>
      <c r="S132" s="177">
        <v>0</v>
      </c>
      <c r="T132" s="177">
        <v>0</v>
      </c>
      <c r="U132" s="177">
        <v>0</v>
      </c>
      <c r="V132" s="177">
        <v>0</v>
      </c>
      <c r="W132" s="177">
        <v>0</v>
      </c>
      <c r="X132" s="177">
        <v>0</v>
      </c>
      <c r="Y132" s="177">
        <v>0</v>
      </c>
      <c r="Z132" s="177">
        <v>0</v>
      </c>
      <c r="AA132" s="177">
        <v>0</v>
      </c>
      <c r="AB132" s="177">
        <v>0</v>
      </c>
      <c r="AC132" s="177">
        <v>0</v>
      </c>
      <c r="AD132" s="177">
        <v>0</v>
      </c>
      <c r="AE132" s="177">
        <v>0</v>
      </c>
      <c r="AF132" s="177">
        <v>0</v>
      </c>
      <c r="AG132" s="177">
        <v>0</v>
      </c>
      <c r="AH132" s="177">
        <v>0</v>
      </c>
      <c r="AI132" s="177">
        <v>0</v>
      </c>
      <c r="AJ132" s="177">
        <v>0</v>
      </c>
      <c r="AK132" s="177">
        <v>0</v>
      </c>
      <c r="AL132" s="177">
        <v>0</v>
      </c>
      <c r="AM132" s="177">
        <v>0</v>
      </c>
      <c r="AN132" s="177">
        <v>0</v>
      </c>
      <c r="AO132" s="177">
        <v>0</v>
      </c>
      <c r="AP132" s="177">
        <v>0</v>
      </c>
      <c r="AQ132" s="177">
        <v>0</v>
      </c>
      <c r="AR132" s="177">
        <v>0</v>
      </c>
      <c r="AS132" s="177">
        <v>0</v>
      </c>
      <c r="AT132" s="177">
        <v>0</v>
      </c>
      <c r="AU132" s="177">
        <v>0</v>
      </c>
      <c r="AV132" s="177">
        <v>0</v>
      </c>
      <c r="AW132" s="177">
        <v>0</v>
      </c>
      <c r="AX132" s="177">
        <v>0</v>
      </c>
      <c r="AY132" s="177">
        <v>0</v>
      </c>
      <c r="AZ132" s="177">
        <v>0</v>
      </c>
      <c r="BA132" s="177">
        <v>0</v>
      </c>
      <c r="BB132" s="177">
        <v>0</v>
      </c>
      <c r="BC132" s="177">
        <v>0</v>
      </c>
      <c r="BD132" s="177">
        <v>0</v>
      </c>
      <c r="BE132" s="177">
        <v>0</v>
      </c>
      <c r="BF132" s="177">
        <v>0</v>
      </c>
      <c r="BG132" s="177">
        <v>0</v>
      </c>
      <c r="BH132" s="177">
        <v>0</v>
      </c>
      <c r="BI132" s="177">
        <v>0</v>
      </c>
      <c r="BJ132" s="177">
        <v>0</v>
      </c>
      <c r="BK132" s="177">
        <v>0</v>
      </c>
      <c r="BL132" s="177">
        <v>0</v>
      </c>
      <c r="BM132" s="177">
        <v>0</v>
      </c>
      <c r="BN132" s="177">
        <v>0</v>
      </c>
      <c r="BO132" s="177">
        <v>0</v>
      </c>
      <c r="BP132" s="177">
        <v>0</v>
      </c>
      <c r="BQ132" s="177">
        <v>0</v>
      </c>
      <c r="BR132" s="177">
        <v>0</v>
      </c>
      <c r="BS132" s="177">
        <v>0</v>
      </c>
      <c r="BT132" s="177">
        <v>0</v>
      </c>
      <c r="BU132" s="177">
        <v>0</v>
      </c>
      <c r="BV132" s="177">
        <v>0</v>
      </c>
      <c r="BW132" s="177">
        <v>0</v>
      </c>
      <c r="BX132" s="177">
        <v>0</v>
      </c>
      <c r="BY132" s="177">
        <v>0</v>
      </c>
      <c r="BZ132" s="177">
        <v>0</v>
      </c>
      <c r="CA132" s="177">
        <v>0</v>
      </c>
      <c r="CB132" s="177">
        <v>0</v>
      </c>
      <c r="CC132" s="177">
        <v>0</v>
      </c>
      <c r="CD132" s="177">
        <v>0</v>
      </c>
      <c r="CE132" s="177">
        <v>0</v>
      </c>
      <c r="CF132" s="177">
        <v>0</v>
      </c>
      <c r="CG132" s="177">
        <v>0</v>
      </c>
      <c r="CH132" s="177">
        <v>0</v>
      </c>
      <c r="CI132" s="177">
        <v>0</v>
      </c>
      <c r="CJ132" s="177">
        <v>0</v>
      </c>
      <c r="CK132" s="177">
        <v>0</v>
      </c>
      <c r="CL132" s="177">
        <v>0</v>
      </c>
      <c r="CM132" s="177">
        <v>0</v>
      </c>
      <c r="CN132" s="177">
        <v>0</v>
      </c>
      <c r="CO132" s="177">
        <v>0</v>
      </c>
      <c r="CP132" s="177">
        <v>0</v>
      </c>
      <c r="CQ132" s="177">
        <v>0</v>
      </c>
      <c r="CR132" s="177">
        <v>0</v>
      </c>
      <c r="CS132" s="177">
        <v>0</v>
      </c>
      <c r="CT132" s="177">
        <v>0</v>
      </c>
      <c r="CU132" s="177">
        <v>0</v>
      </c>
      <c r="CV132" s="177">
        <v>0</v>
      </c>
      <c r="CW132" s="177">
        <v>0</v>
      </c>
      <c r="CX132" s="177">
        <v>0</v>
      </c>
      <c r="CY132" s="177">
        <v>0</v>
      </c>
      <c r="CZ132" s="177">
        <v>0</v>
      </c>
      <c r="DA132" s="177">
        <v>0</v>
      </c>
      <c r="DB132" s="177">
        <v>0</v>
      </c>
      <c r="DC132" s="177">
        <v>0</v>
      </c>
      <c r="DE132" s="24">
        <f t="shared" si="54"/>
        <v>0</v>
      </c>
      <c r="DF132" s="24">
        <f t="shared" si="39"/>
        <v>0</v>
      </c>
    </row>
    <row r="133" spans="1:110" ht="14.4">
      <c r="A133" s="68">
        <v>107</v>
      </c>
      <c r="B133" s="160" t="s">
        <v>204</v>
      </c>
      <c r="C133" s="540" t="s">
        <v>205</v>
      </c>
      <c r="D133" s="175"/>
      <c r="E133" s="160"/>
      <c r="F133" s="173">
        <f>SUM(F134-F142)</f>
        <v>0</v>
      </c>
      <c r="G133" s="171">
        <f>SUMIF($H$5:$DC$5,"&lt;="&amp;PAL,$H133:$DC133)</f>
        <v>0</v>
      </c>
      <c r="H133" s="173">
        <f>SUM(H134-H142)</f>
        <v>0</v>
      </c>
      <c r="I133" s="173">
        <f t="shared" ref="I133:BT133" si="70">SUM(I134-I142)</f>
        <v>0</v>
      </c>
      <c r="J133" s="173">
        <f t="shared" si="70"/>
        <v>0</v>
      </c>
      <c r="K133" s="173">
        <f t="shared" si="70"/>
        <v>0</v>
      </c>
      <c r="L133" s="173">
        <f t="shared" si="70"/>
        <v>0</v>
      </c>
      <c r="M133" s="173">
        <f t="shared" si="70"/>
        <v>0</v>
      </c>
      <c r="N133" s="173">
        <f t="shared" si="70"/>
        <v>0</v>
      </c>
      <c r="O133" s="173">
        <f t="shared" si="70"/>
        <v>0</v>
      </c>
      <c r="P133" s="173">
        <f t="shared" si="70"/>
        <v>0</v>
      </c>
      <c r="Q133" s="173">
        <f t="shared" si="70"/>
        <v>0</v>
      </c>
      <c r="R133" s="173">
        <f t="shared" si="70"/>
        <v>0</v>
      </c>
      <c r="S133" s="173">
        <f t="shared" si="70"/>
        <v>0</v>
      </c>
      <c r="T133" s="173">
        <f t="shared" si="70"/>
        <v>0</v>
      </c>
      <c r="U133" s="173">
        <f t="shared" si="70"/>
        <v>0</v>
      </c>
      <c r="V133" s="173">
        <f t="shared" si="70"/>
        <v>0</v>
      </c>
      <c r="W133" s="173">
        <f t="shared" si="70"/>
        <v>0</v>
      </c>
      <c r="X133" s="173">
        <f t="shared" si="70"/>
        <v>0</v>
      </c>
      <c r="Y133" s="173">
        <f t="shared" si="70"/>
        <v>0</v>
      </c>
      <c r="Z133" s="173">
        <f t="shared" si="70"/>
        <v>0</v>
      </c>
      <c r="AA133" s="173">
        <f t="shared" si="70"/>
        <v>0</v>
      </c>
      <c r="AB133" s="173">
        <f t="shared" si="70"/>
        <v>0</v>
      </c>
      <c r="AC133" s="173">
        <f t="shared" si="70"/>
        <v>0</v>
      </c>
      <c r="AD133" s="173">
        <f t="shared" si="70"/>
        <v>0</v>
      </c>
      <c r="AE133" s="173">
        <f t="shared" si="70"/>
        <v>0</v>
      </c>
      <c r="AF133" s="173">
        <f t="shared" si="70"/>
        <v>0</v>
      </c>
      <c r="AG133" s="173">
        <f t="shared" si="70"/>
        <v>0</v>
      </c>
      <c r="AH133" s="173">
        <f t="shared" si="70"/>
        <v>0</v>
      </c>
      <c r="AI133" s="173">
        <f t="shared" si="70"/>
        <v>0</v>
      </c>
      <c r="AJ133" s="173">
        <f t="shared" si="70"/>
        <v>0</v>
      </c>
      <c r="AK133" s="173">
        <f t="shared" si="70"/>
        <v>0</v>
      </c>
      <c r="AL133" s="173">
        <f t="shared" si="70"/>
        <v>0</v>
      </c>
      <c r="AM133" s="173">
        <f t="shared" si="70"/>
        <v>0</v>
      </c>
      <c r="AN133" s="173">
        <f t="shared" si="70"/>
        <v>0</v>
      </c>
      <c r="AO133" s="173">
        <f t="shared" si="70"/>
        <v>0</v>
      </c>
      <c r="AP133" s="173">
        <f t="shared" si="70"/>
        <v>0</v>
      </c>
      <c r="AQ133" s="173">
        <f t="shared" si="70"/>
        <v>0</v>
      </c>
      <c r="AR133" s="173">
        <f t="shared" si="70"/>
        <v>0</v>
      </c>
      <c r="AS133" s="173">
        <f t="shared" si="70"/>
        <v>0</v>
      </c>
      <c r="AT133" s="173">
        <f t="shared" si="70"/>
        <v>0</v>
      </c>
      <c r="AU133" s="173">
        <f t="shared" si="70"/>
        <v>0</v>
      </c>
      <c r="AV133" s="173">
        <f t="shared" si="70"/>
        <v>0</v>
      </c>
      <c r="AW133" s="173">
        <f t="shared" si="70"/>
        <v>0</v>
      </c>
      <c r="AX133" s="173">
        <f t="shared" si="70"/>
        <v>0</v>
      </c>
      <c r="AY133" s="173">
        <f t="shared" si="70"/>
        <v>0</v>
      </c>
      <c r="AZ133" s="173">
        <f t="shared" si="70"/>
        <v>0</v>
      </c>
      <c r="BA133" s="173">
        <f t="shared" si="70"/>
        <v>0</v>
      </c>
      <c r="BB133" s="173">
        <f t="shared" si="70"/>
        <v>0</v>
      </c>
      <c r="BC133" s="173">
        <f t="shared" si="70"/>
        <v>0</v>
      </c>
      <c r="BD133" s="173">
        <f t="shared" si="70"/>
        <v>0</v>
      </c>
      <c r="BE133" s="173">
        <f t="shared" si="70"/>
        <v>0</v>
      </c>
      <c r="BF133" s="173">
        <f t="shared" si="70"/>
        <v>0</v>
      </c>
      <c r="BG133" s="173">
        <f t="shared" si="70"/>
        <v>0</v>
      </c>
      <c r="BH133" s="173">
        <f t="shared" si="70"/>
        <v>0</v>
      </c>
      <c r="BI133" s="173">
        <f t="shared" si="70"/>
        <v>0</v>
      </c>
      <c r="BJ133" s="173">
        <f t="shared" si="70"/>
        <v>0</v>
      </c>
      <c r="BK133" s="173">
        <f t="shared" si="70"/>
        <v>0</v>
      </c>
      <c r="BL133" s="173">
        <f t="shared" si="70"/>
        <v>0</v>
      </c>
      <c r="BM133" s="173">
        <f t="shared" si="70"/>
        <v>0</v>
      </c>
      <c r="BN133" s="173">
        <f t="shared" si="70"/>
        <v>0</v>
      </c>
      <c r="BO133" s="173">
        <f t="shared" si="70"/>
        <v>0</v>
      </c>
      <c r="BP133" s="173">
        <f t="shared" si="70"/>
        <v>0</v>
      </c>
      <c r="BQ133" s="173">
        <f t="shared" si="70"/>
        <v>0</v>
      </c>
      <c r="BR133" s="173">
        <f t="shared" si="70"/>
        <v>0</v>
      </c>
      <c r="BS133" s="173">
        <f t="shared" si="70"/>
        <v>0</v>
      </c>
      <c r="BT133" s="173">
        <f t="shared" si="70"/>
        <v>0</v>
      </c>
      <c r="BU133" s="173">
        <f t="shared" ref="BU133:DC133" si="71">SUM(BU134-BU142)</f>
        <v>0</v>
      </c>
      <c r="BV133" s="173">
        <f t="shared" si="71"/>
        <v>0</v>
      </c>
      <c r="BW133" s="173">
        <f t="shared" si="71"/>
        <v>0</v>
      </c>
      <c r="BX133" s="173">
        <f t="shared" si="71"/>
        <v>0</v>
      </c>
      <c r="BY133" s="173">
        <f t="shared" si="71"/>
        <v>0</v>
      </c>
      <c r="BZ133" s="173">
        <f t="shared" si="71"/>
        <v>0</v>
      </c>
      <c r="CA133" s="173">
        <f t="shared" si="71"/>
        <v>0</v>
      </c>
      <c r="CB133" s="173">
        <f t="shared" si="71"/>
        <v>0</v>
      </c>
      <c r="CC133" s="173">
        <f t="shared" si="71"/>
        <v>0</v>
      </c>
      <c r="CD133" s="173">
        <f t="shared" si="71"/>
        <v>0</v>
      </c>
      <c r="CE133" s="173">
        <f t="shared" si="71"/>
        <v>0</v>
      </c>
      <c r="CF133" s="173">
        <f t="shared" si="71"/>
        <v>0</v>
      </c>
      <c r="CG133" s="173">
        <f t="shared" si="71"/>
        <v>0</v>
      </c>
      <c r="CH133" s="173">
        <f t="shared" si="71"/>
        <v>0</v>
      </c>
      <c r="CI133" s="173">
        <f t="shared" si="71"/>
        <v>0</v>
      </c>
      <c r="CJ133" s="173">
        <f t="shared" si="71"/>
        <v>0</v>
      </c>
      <c r="CK133" s="173">
        <f t="shared" si="71"/>
        <v>0</v>
      </c>
      <c r="CL133" s="173">
        <f t="shared" si="71"/>
        <v>0</v>
      </c>
      <c r="CM133" s="173">
        <f t="shared" si="71"/>
        <v>0</v>
      </c>
      <c r="CN133" s="173">
        <f t="shared" si="71"/>
        <v>0</v>
      </c>
      <c r="CO133" s="173">
        <f t="shared" si="71"/>
        <v>0</v>
      </c>
      <c r="CP133" s="173">
        <f t="shared" si="71"/>
        <v>0</v>
      </c>
      <c r="CQ133" s="173">
        <f t="shared" si="71"/>
        <v>0</v>
      </c>
      <c r="CR133" s="173">
        <f t="shared" si="71"/>
        <v>0</v>
      </c>
      <c r="CS133" s="173">
        <f t="shared" si="71"/>
        <v>0</v>
      </c>
      <c r="CT133" s="173">
        <f t="shared" si="71"/>
        <v>0</v>
      </c>
      <c r="CU133" s="173">
        <f t="shared" si="71"/>
        <v>0</v>
      </c>
      <c r="CV133" s="173">
        <f t="shared" si="71"/>
        <v>0</v>
      </c>
      <c r="CW133" s="173">
        <f t="shared" si="71"/>
        <v>0</v>
      </c>
      <c r="CX133" s="173">
        <f t="shared" si="71"/>
        <v>0</v>
      </c>
      <c r="CY133" s="173">
        <f t="shared" si="71"/>
        <v>0</v>
      </c>
      <c r="CZ133" s="173">
        <f t="shared" si="71"/>
        <v>0</v>
      </c>
      <c r="DA133" s="173">
        <f t="shared" si="71"/>
        <v>0</v>
      </c>
      <c r="DB133" s="173">
        <f t="shared" si="71"/>
        <v>0</v>
      </c>
      <c r="DC133" s="173">
        <f t="shared" si="71"/>
        <v>0</v>
      </c>
      <c r="DE133" s="24"/>
      <c r="DF133" s="24">
        <f t="shared" si="39"/>
        <v>0</v>
      </c>
    </row>
    <row r="134" spans="1:110" ht="14.4">
      <c r="A134" s="68">
        <v>108</v>
      </c>
      <c r="B134" s="160" t="s">
        <v>206</v>
      </c>
      <c r="C134" s="546" t="s">
        <v>207</v>
      </c>
      <c r="D134" s="175"/>
      <c r="E134" s="160"/>
      <c r="F134" s="173">
        <f>SUM(F135:F141)</f>
        <v>0</v>
      </c>
      <c r="G134" s="171">
        <f>SUMIF($H$5:$DC$5,"&lt;="&amp;PAL,$H134:$DC134)</f>
        <v>0</v>
      </c>
      <c r="H134" s="173">
        <f>SUM(H135:H141)</f>
        <v>0</v>
      </c>
      <c r="I134" s="173">
        <f t="shared" ref="I134:BT134" si="72">SUM(I135:I141)</f>
        <v>0</v>
      </c>
      <c r="J134" s="173">
        <f t="shared" si="72"/>
        <v>0</v>
      </c>
      <c r="K134" s="173">
        <f t="shared" si="72"/>
        <v>0</v>
      </c>
      <c r="L134" s="173">
        <f t="shared" si="72"/>
        <v>0</v>
      </c>
      <c r="M134" s="173">
        <f t="shared" si="72"/>
        <v>0</v>
      </c>
      <c r="N134" s="173">
        <f t="shared" si="72"/>
        <v>0</v>
      </c>
      <c r="O134" s="173">
        <f t="shared" si="72"/>
        <v>0</v>
      </c>
      <c r="P134" s="173">
        <f t="shared" si="72"/>
        <v>0</v>
      </c>
      <c r="Q134" s="173">
        <f t="shared" si="72"/>
        <v>0</v>
      </c>
      <c r="R134" s="173">
        <f t="shared" si="72"/>
        <v>0</v>
      </c>
      <c r="S134" s="173">
        <f t="shared" si="72"/>
        <v>0</v>
      </c>
      <c r="T134" s="173">
        <f t="shared" si="72"/>
        <v>0</v>
      </c>
      <c r="U134" s="173">
        <f t="shared" si="72"/>
        <v>0</v>
      </c>
      <c r="V134" s="173">
        <f t="shared" si="72"/>
        <v>0</v>
      </c>
      <c r="W134" s="173">
        <f t="shared" si="72"/>
        <v>0</v>
      </c>
      <c r="X134" s="173">
        <f t="shared" si="72"/>
        <v>0</v>
      </c>
      <c r="Y134" s="173">
        <f t="shared" si="72"/>
        <v>0</v>
      </c>
      <c r="Z134" s="173">
        <f t="shared" si="72"/>
        <v>0</v>
      </c>
      <c r="AA134" s="173">
        <f t="shared" si="72"/>
        <v>0</v>
      </c>
      <c r="AB134" s="173">
        <f t="shared" si="72"/>
        <v>0</v>
      </c>
      <c r="AC134" s="173">
        <f t="shared" si="72"/>
        <v>0</v>
      </c>
      <c r="AD134" s="173">
        <f t="shared" si="72"/>
        <v>0</v>
      </c>
      <c r="AE134" s="173">
        <f t="shared" si="72"/>
        <v>0</v>
      </c>
      <c r="AF134" s="173">
        <f t="shared" si="72"/>
        <v>0</v>
      </c>
      <c r="AG134" s="173">
        <f t="shared" si="72"/>
        <v>0</v>
      </c>
      <c r="AH134" s="173">
        <f t="shared" si="72"/>
        <v>0</v>
      </c>
      <c r="AI134" s="173">
        <f t="shared" si="72"/>
        <v>0</v>
      </c>
      <c r="AJ134" s="173">
        <f t="shared" si="72"/>
        <v>0</v>
      </c>
      <c r="AK134" s="173">
        <f t="shared" si="72"/>
        <v>0</v>
      </c>
      <c r="AL134" s="173">
        <f t="shared" si="72"/>
        <v>0</v>
      </c>
      <c r="AM134" s="173">
        <f t="shared" si="72"/>
        <v>0</v>
      </c>
      <c r="AN134" s="173">
        <f t="shared" si="72"/>
        <v>0</v>
      </c>
      <c r="AO134" s="173">
        <f t="shared" si="72"/>
        <v>0</v>
      </c>
      <c r="AP134" s="173">
        <f t="shared" si="72"/>
        <v>0</v>
      </c>
      <c r="AQ134" s="173">
        <f t="shared" si="72"/>
        <v>0</v>
      </c>
      <c r="AR134" s="173">
        <f t="shared" si="72"/>
        <v>0</v>
      </c>
      <c r="AS134" s="173">
        <f t="shared" si="72"/>
        <v>0</v>
      </c>
      <c r="AT134" s="173">
        <f t="shared" si="72"/>
        <v>0</v>
      </c>
      <c r="AU134" s="173">
        <f t="shared" si="72"/>
        <v>0</v>
      </c>
      <c r="AV134" s="173">
        <f t="shared" si="72"/>
        <v>0</v>
      </c>
      <c r="AW134" s="173">
        <f t="shared" si="72"/>
        <v>0</v>
      </c>
      <c r="AX134" s="173">
        <f t="shared" si="72"/>
        <v>0</v>
      </c>
      <c r="AY134" s="173">
        <f t="shared" si="72"/>
        <v>0</v>
      </c>
      <c r="AZ134" s="173">
        <f t="shared" si="72"/>
        <v>0</v>
      </c>
      <c r="BA134" s="173">
        <f t="shared" si="72"/>
        <v>0</v>
      </c>
      <c r="BB134" s="173">
        <f t="shared" si="72"/>
        <v>0</v>
      </c>
      <c r="BC134" s="173">
        <f t="shared" si="72"/>
        <v>0</v>
      </c>
      <c r="BD134" s="173">
        <f t="shared" si="72"/>
        <v>0</v>
      </c>
      <c r="BE134" s="173">
        <f t="shared" si="72"/>
        <v>0</v>
      </c>
      <c r="BF134" s="173">
        <f t="shared" si="72"/>
        <v>0</v>
      </c>
      <c r="BG134" s="173">
        <f t="shared" si="72"/>
        <v>0</v>
      </c>
      <c r="BH134" s="173">
        <f t="shared" si="72"/>
        <v>0</v>
      </c>
      <c r="BI134" s="173">
        <f t="shared" si="72"/>
        <v>0</v>
      </c>
      <c r="BJ134" s="173">
        <f t="shared" si="72"/>
        <v>0</v>
      </c>
      <c r="BK134" s="173">
        <f t="shared" si="72"/>
        <v>0</v>
      </c>
      <c r="BL134" s="173">
        <f t="shared" si="72"/>
        <v>0</v>
      </c>
      <c r="BM134" s="173">
        <f t="shared" si="72"/>
        <v>0</v>
      </c>
      <c r="BN134" s="173">
        <f t="shared" si="72"/>
        <v>0</v>
      </c>
      <c r="BO134" s="173">
        <f t="shared" si="72"/>
        <v>0</v>
      </c>
      <c r="BP134" s="173">
        <f t="shared" si="72"/>
        <v>0</v>
      </c>
      <c r="BQ134" s="173">
        <f t="shared" si="72"/>
        <v>0</v>
      </c>
      <c r="BR134" s="173">
        <f t="shared" si="72"/>
        <v>0</v>
      </c>
      <c r="BS134" s="173">
        <f t="shared" si="72"/>
        <v>0</v>
      </c>
      <c r="BT134" s="173">
        <f t="shared" si="72"/>
        <v>0</v>
      </c>
      <c r="BU134" s="173">
        <f t="shared" ref="BU134:DC134" si="73">SUM(BU135:BU141)</f>
        <v>0</v>
      </c>
      <c r="BV134" s="173">
        <f t="shared" si="73"/>
        <v>0</v>
      </c>
      <c r="BW134" s="173">
        <f t="shared" si="73"/>
        <v>0</v>
      </c>
      <c r="BX134" s="173">
        <f t="shared" si="73"/>
        <v>0</v>
      </c>
      <c r="BY134" s="173">
        <f t="shared" si="73"/>
        <v>0</v>
      </c>
      <c r="BZ134" s="173">
        <f t="shared" si="73"/>
        <v>0</v>
      </c>
      <c r="CA134" s="173">
        <f t="shared" si="73"/>
        <v>0</v>
      </c>
      <c r="CB134" s="173">
        <f t="shared" si="73"/>
        <v>0</v>
      </c>
      <c r="CC134" s="173">
        <f t="shared" si="73"/>
        <v>0</v>
      </c>
      <c r="CD134" s="173">
        <f t="shared" si="73"/>
        <v>0</v>
      </c>
      <c r="CE134" s="173">
        <f t="shared" si="73"/>
        <v>0</v>
      </c>
      <c r="CF134" s="173">
        <f t="shared" si="73"/>
        <v>0</v>
      </c>
      <c r="CG134" s="173">
        <f t="shared" si="73"/>
        <v>0</v>
      </c>
      <c r="CH134" s="173">
        <f t="shared" si="73"/>
        <v>0</v>
      </c>
      <c r="CI134" s="173">
        <f t="shared" si="73"/>
        <v>0</v>
      </c>
      <c r="CJ134" s="173">
        <f t="shared" si="73"/>
        <v>0</v>
      </c>
      <c r="CK134" s="173">
        <f t="shared" si="73"/>
        <v>0</v>
      </c>
      <c r="CL134" s="173">
        <f t="shared" si="73"/>
        <v>0</v>
      </c>
      <c r="CM134" s="173">
        <f t="shared" si="73"/>
        <v>0</v>
      </c>
      <c r="CN134" s="173">
        <f t="shared" si="73"/>
        <v>0</v>
      </c>
      <c r="CO134" s="173">
        <f t="shared" si="73"/>
        <v>0</v>
      </c>
      <c r="CP134" s="173">
        <f t="shared" si="73"/>
        <v>0</v>
      </c>
      <c r="CQ134" s="173">
        <f t="shared" si="73"/>
        <v>0</v>
      </c>
      <c r="CR134" s="173">
        <f t="shared" si="73"/>
        <v>0</v>
      </c>
      <c r="CS134" s="173">
        <f t="shared" si="73"/>
        <v>0</v>
      </c>
      <c r="CT134" s="173">
        <f t="shared" si="73"/>
        <v>0</v>
      </c>
      <c r="CU134" s="173">
        <f t="shared" si="73"/>
        <v>0</v>
      </c>
      <c r="CV134" s="173">
        <f t="shared" si="73"/>
        <v>0</v>
      </c>
      <c r="CW134" s="173">
        <f t="shared" si="73"/>
        <v>0</v>
      </c>
      <c r="CX134" s="173">
        <f t="shared" si="73"/>
        <v>0</v>
      </c>
      <c r="CY134" s="173">
        <f t="shared" si="73"/>
        <v>0</v>
      </c>
      <c r="CZ134" s="173">
        <f t="shared" si="73"/>
        <v>0</v>
      </c>
      <c r="DA134" s="173">
        <f t="shared" si="73"/>
        <v>0</v>
      </c>
      <c r="DB134" s="173">
        <f t="shared" si="73"/>
        <v>0</v>
      </c>
      <c r="DC134" s="173">
        <f t="shared" si="73"/>
        <v>0</v>
      </c>
      <c r="DE134" s="24"/>
      <c r="DF134" s="24">
        <f t="shared" si="39"/>
        <v>0</v>
      </c>
    </row>
    <row r="135" spans="1:110" ht="14.4">
      <c r="A135" s="68">
        <v>109</v>
      </c>
      <c r="B135" s="160" t="s">
        <v>379</v>
      </c>
      <c r="C135" s="187"/>
      <c r="D135" s="175"/>
      <c r="E135" s="160"/>
      <c r="F135" s="171">
        <f>H135+NPV(SD,I135:INDEX(I135:DC135,PAL))</f>
        <v>0</v>
      </c>
      <c r="G135" s="171">
        <f>SUMIF($H$5:$DC$5,"&lt;="&amp;PAL,$H135:$DC135)</f>
        <v>0</v>
      </c>
      <c r="H135" s="177">
        <v>0</v>
      </c>
      <c r="I135" s="177">
        <v>0</v>
      </c>
      <c r="J135" s="177">
        <v>0</v>
      </c>
      <c r="K135" s="177">
        <v>0</v>
      </c>
      <c r="L135" s="177">
        <v>0</v>
      </c>
      <c r="M135" s="177">
        <v>0</v>
      </c>
      <c r="N135" s="177">
        <v>0</v>
      </c>
      <c r="O135" s="177">
        <v>0</v>
      </c>
      <c r="P135" s="177">
        <v>0</v>
      </c>
      <c r="Q135" s="177">
        <v>0</v>
      </c>
      <c r="R135" s="177">
        <v>0</v>
      </c>
      <c r="S135" s="177">
        <v>0</v>
      </c>
      <c r="T135" s="177">
        <v>0</v>
      </c>
      <c r="U135" s="177">
        <v>0</v>
      </c>
      <c r="V135" s="177">
        <v>0</v>
      </c>
      <c r="W135" s="177">
        <v>0</v>
      </c>
      <c r="X135" s="177">
        <v>0</v>
      </c>
      <c r="Y135" s="177">
        <v>0</v>
      </c>
      <c r="Z135" s="177">
        <v>0</v>
      </c>
      <c r="AA135" s="177">
        <v>0</v>
      </c>
      <c r="AB135" s="177">
        <v>0</v>
      </c>
      <c r="AC135" s="177">
        <v>0</v>
      </c>
      <c r="AD135" s="177">
        <v>0</v>
      </c>
      <c r="AE135" s="177">
        <v>0</v>
      </c>
      <c r="AF135" s="177">
        <v>0</v>
      </c>
      <c r="AG135" s="177">
        <v>0</v>
      </c>
      <c r="AH135" s="177">
        <v>0</v>
      </c>
      <c r="AI135" s="177">
        <v>0</v>
      </c>
      <c r="AJ135" s="177">
        <v>0</v>
      </c>
      <c r="AK135" s="177">
        <v>0</v>
      </c>
      <c r="AL135" s="177">
        <v>0</v>
      </c>
      <c r="AM135" s="177">
        <v>0</v>
      </c>
      <c r="AN135" s="177">
        <v>0</v>
      </c>
      <c r="AO135" s="177">
        <v>0</v>
      </c>
      <c r="AP135" s="177">
        <v>0</v>
      </c>
      <c r="AQ135" s="177">
        <v>0</v>
      </c>
      <c r="AR135" s="177">
        <v>0</v>
      </c>
      <c r="AS135" s="177">
        <v>0</v>
      </c>
      <c r="AT135" s="177">
        <v>0</v>
      </c>
      <c r="AU135" s="177">
        <v>0</v>
      </c>
      <c r="AV135" s="177">
        <v>0</v>
      </c>
      <c r="AW135" s="177">
        <v>0</v>
      </c>
      <c r="AX135" s="177">
        <v>0</v>
      </c>
      <c r="AY135" s="177">
        <v>0</v>
      </c>
      <c r="AZ135" s="177">
        <v>0</v>
      </c>
      <c r="BA135" s="177">
        <v>0</v>
      </c>
      <c r="BB135" s="177">
        <v>0</v>
      </c>
      <c r="BC135" s="177">
        <v>0</v>
      </c>
      <c r="BD135" s="177">
        <v>0</v>
      </c>
      <c r="BE135" s="177">
        <v>0</v>
      </c>
      <c r="BF135" s="177">
        <v>0</v>
      </c>
      <c r="BG135" s="177">
        <v>0</v>
      </c>
      <c r="BH135" s="177">
        <v>0</v>
      </c>
      <c r="BI135" s="177">
        <v>0</v>
      </c>
      <c r="BJ135" s="177">
        <v>0</v>
      </c>
      <c r="BK135" s="177">
        <v>0</v>
      </c>
      <c r="BL135" s="177">
        <v>0</v>
      </c>
      <c r="BM135" s="177">
        <v>0</v>
      </c>
      <c r="BN135" s="177">
        <v>0</v>
      </c>
      <c r="BO135" s="177">
        <v>0</v>
      </c>
      <c r="BP135" s="177">
        <v>0</v>
      </c>
      <c r="BQ135" s="177">
        <v>0</v>
      </c>
      <c r="BR135" s="177">
        <v>0</v>
      </c>
      <c r="BS135" s="177">
        <v>0</v>
      </c>
      <c r="BT135" s="177">
        <v>0</v>
      </c>
      <c r="BU135" s="177">
        <v>0</v>
      </c>
      <c r="BV135" s="177">
        <v>0</v>
      </c>
      <c r="BW135" s="177">
        <v>0</v>
      </c>
      <c r="BX135" s="177">
        <v>0</v>
      </c>
      <c r="BY135" s="177">
        <v>0</v>
      </c>
      <c r="BZ135" s="177">
        <v>0</v>
      </c>
      <c r="CA135" s="177">
        <v>0</v>
      </c>
      <c r="CB135" s="177">
        <v>0</v>
      </c>
      <c r="CC135" s="177">
        <v>0</v>
      </c>
      <c r="CD135" s="177">
        <v>0</v>
      </c>
      <c r="CE135" s="177">
        <v>0</v>
      </c>
      <c r="CF135" s="177">
        <v>0</v>
      </c>
      <c r="CG135" s="177">
        <v>0</v>
      </c>
      <c r="CH135" s="177">
        <v>0</v>
      </c>
      <c r="CI135" s="177">
        <v>0</v>
      </c>
      <c r="CJ135" s="177">
        <v>0</v>
      </c>
      <c r="CK135" s="177">
        <v>0</v>
      </c>
      <c r="CL135" s="177">
        <v>0</v>
      </c>
      <c r="CM135" s="177">
        <v>0</v>
      </c>
      <c r="CN135" s="177">
        <v>0</v>
      </c>
      <c r="CO135" s="177">
        <v>0</v>
      </c>
      <c r="CP135" s="177">
        <v>0</v>
      </c>
      <c r="CQ135" s="177">
        <v>0</v>
      </c>
      <c r="CR135" s="177">
        <v>0</v>
      </c>
      <c r="CS135" s="177">
        <v>0</v>
      </c>
      <c r="CT135" s="177">
        <v>0</v>
      </c>
      <c r="CU135" s="177">
        <v>0</v>
      </c>
      <c r="CV135" s="177">
        <v>0</v>
      </c>
      <c r="CW135" s="177">
        <v>0</v>
      </c>
      <c r="CX135" s="177">
        <v>0</v>
      </c>
      <c r="CY135" s="177">
        <v>0</v>
      </c>
      <c r="CZ135" s="177">
        <v>0</v>
      </c>
      <c r="DA135" s="177">
        <v>0</v>
      </c>
      <c r="DB135" s="177">
        <v>0</v>
      </c>
      <c r="DC135" s="177">
        <v>0</v>
      </c>
      <c r="DE135" s="24">
        <f t="shared" ref="DE135:DE145" si="74">COUNTBLANK(H135:DC135)</f>
        <v>0</v>
      </c>
      <c r="DF135" s="24">
        <f t="shared" si="39"/>
        <v>0</v>
      </c>
    </row>
    <row r="136" spans="1:110" ht="15" customHeight="1">
      <c r="A136" s="68">
        <v>110</v>
      </c>
      <c r="B136" s="160" t="s">
        <v>380</v>
      </c>
      <c r="C136" s="187"/>
      <c r="D136" s="175"/>
      <c r="E136" s="160"/>
      <c r="F136" s="171">
        <f>H136+NPV(SD,I136:INDEX(I136:DC136,PAL))</f>
        <v>0</v>
      </c>
      <c r="G136" s="171">
        <f>SUMIF($H$5:$DC$5,"&lt;="&amp;PAL,$H136:$DC136)</f>
        <v>0</v>
      </c>
      <c r="H136" s="177">
        <v>0</v>
      </c>
      <c r="I136" s="177">
        <v>0</v>
      </c>
      <c r="J136" s="177">
        <v>0</v>
      </c>
      <c r="K136" s="177">
        <v>0</v>
      </c>
      <c r="L136" s="177">
        <v>0</v>
      </c>
      <c r="M136" s="177">
        <v>0</v>
      </c>
      <c r="N136" s="177">
        <v>0</v>
      </c>
      <c r="O136" s="177">
        <v>0</v>
      </c>
      <c r="P136" s="177">
        <v>0</v>
      </c>
      <c r="Q136" s="177">
        <v>0</v>
      </c>
      <c r="R136" s="177">
        <v>0</v>
      </c>
      <c r="S136" s="177">
        <v>0</v>
      </c>
      <c r="T136" s="177">
        <v>0</v>
      </c>
      <c r="U136" s="177">
        <v>0</v>
      </c>
      <c r="V136" s="177">
        <v>0</v>
      </c>
      <c r="W136" s="177">
        <v>0</v>
      </c>
      <c r="X136" s="177">
        <v>0</v>
      </c>
      <c r="Y136" s="177">
        <v>0</v>
      </c>
      <c r="Z136" s="177">
        <v>0</v>
      </c>
      <c r="AA136" s="177">
        <v>0</v>
      </c>
      <c r="AB136" s="177">
        <v>0</v>
      </c>
      <c r="AC136" s="177">
        <v>0</v>
      </c>
      <c r="AD136" s="177">
        <v>0</v>
      </c>
      <c r="AE136" s="177">
        <v>0</v>
      </c>
      <c r="AF136" s="177">
        <v>0</v>
      </c>
      <c r="AG136" s="177">
        <v>0</v>
      </c>
      <c r="AH136" s="177">
        <v>0</v>
      </c>
      <c r="AI136" s="177">
        <v>0</v>
      </c>
      <c r="AJ136" s="177">
        <v>0</v>
      </c>
      <c r="AK136" s="177">
        <v>0</v>
      </c>
      <c r="AL136" s="177">
        <v>0</v>
      </c>
      <c r="AM136" s="177">
        <v>0</v>
      </c>
      <c r="AN136" s="177">
        <v>0</v>
      </c>
      <c r="AO136" s="177">
        <v>0</v>
      </c>
      <c r="AP136" s="177">
        <v>0</v>
      </c>
      <c r="AQ136" s="177">
        <v>0</v>
      </c>
      <c r="AR136" s="177">
        <v>0</v>
      </c>
      <c r="AS136" s="177">
        <v>0</v>
      </c>
      <c r="AT136" s="177">
        <v>0</v>
      </c>
      <c r="AU136" s="177">
        <v>0</v>
      </c>
      <c r="AV136" s="177">
        <v>0</v>
      </c>
      <c r="AW136" s="177">
        <v>0</v>
      </c>
      <c r="AX136" s="177">
        <v>0</v>
      </c>
      <c r="AY136" s="177">
        <v>0</v>
      </c>
      <c r="AZ136" s="177">
        <v>0</v>
      </c>
      <c r="BA136" s="177">
        <v>0</v>
      </c>
      <c r="BB136" s="177">
        <v>0</v>
      </c>
      <c r="BC136" s="177">
        <v>0</v>
      </c>
      <c r="BD136" s="177">
        <v>0</v>
      </c>
      <c r="BE136" s="177">
        <v>0</v>
      </c>
      <c r="BF136" s="177">
        <v>0</v>
      </c>
      <c r="BG136" s="177">
        <v>0</v>
      </c>
      <c r="BH136" s="177">
        <v>0</v>
      </c>
      <c r="BI136" s="177">
        <v>0</v>
      </c>
      <c r="BJ136" s="177">
        <v>0</v>
      </c>
      <c r="BK136" s="177">
        <v>0</v>
      </c>
      <c r="BL136" s="177">
        <v>0</v>
      </c>
      <c r="BM136" s="177">
        <v>0</v>
      </c>
      <c r="BN136" s="177">
        <v>0</v>
      </c>
      <c r="BO136" s="177">
        <v>0</v>
      </c>
      <c r="BP136" s="177">
        <v>0</v>
      </c>
      <c r="BQ136" s="177">
        <v>0</v>
      </c>
      <c r="BR136" s="177">
        <v>0</v>
      </c>
      <c r="BS136" s="177">
        <v>0</v>
      </c>
      <c r="BT136" s="177">
        <v>0</v>
      </c>
      <c r="BU136" s="177">
        <v>0</v>
      </c>
      <c r="BV136" s="177">
        <v>0</v>
      </c>
      <c r="BW136" s="177">
        <v>0</v>
      </c>
      <c r="BX136" s="177">
        <v>0</v>
      </c>
      <c r="BY136" s="177">
        <v>0</v>
      </c>
      <c r="BZ136" s="177">
        <v>0</v>
      </c>
      <c r="CA136" s="177">
        <v>0</v>
      </c>
      <c r="CB136" s="177">
        <v>0</v>
      </c>
      <c r="CC136" s="177">
        <v>0</v>
      </c>
      <c r="CD136" s="177">
        <v>0</v>
      </c>
      <c r="CE136" s="177">
        <v>0</v>
      </c>
      <c r="CF136" s="177">
        <v>0</v>
      </c>
      <c r="CG136" s="177">
        <v>0</v>
      </c>
      <c r="CH136" s="177">
        <v>0</v>
      </c>
      <c r="CI136" s="177">
        <v>0</v>
      </c>
      <c r="CJ136" s="177">
        <v>0</v>
      </c>
      <c r="CK136" s="177">
        <v>0</v>
      </c>
      <c r="CL136" s="177">
        <v>0</v>
      </c>
      <c r="CM136" s="177">
        <v>0</v>
      </c>
      <c r="CN136" s="177">
        <v>0</v>
      </c>
      <c r="CO136" s="177">
        <v>0</v>
      </c>
      <c r="CP136" s="177">
        <v>0</v>
      </c>
      <c r="CQ136" s="177">
        <v>0</v>
      </c>
      <c r="CR136" s="177">
        <v>0</v>
      </c>
      <c r="CS136" s="177">
        <v>0</v>
      </c>
      <c r="CT136" s="177">
        <v>0</v>
      </c>
      <c r="CU136" s="177">
        <v>0</v>
      </c>
      <c r="CV136" s="177">
        <v>0</v>
      </c>
      <c r="CW136" s="177">
        <v>0</v>
      </c>
      <c r="CX136" s="177">
        <v>0</v>
      </c>
      <c r="CY136" s="177">
        <v>0</v>
      </c>
      <c r="CZ136" s="177">
        <v>0</v>
      </c>
      <c r="DA136" s="177">
        <v>0</v>
      </c>
      <c r="DB136" s="177">
        <v>0</v>
      </c>
      <c r="DC136" s="177">
        <v>0</v>
      </c>
      <c r="DE136" s="24">
        <f t="shared" si="74"/>
        <v>0</v>
      </c>
      <c r="DF136" s="24">
        <f t="shared" si="39"/>
        <v>0</v>
      </c>
    </row>
    <row r="137" spans="1:110" ht="15" customHeight="1">
      <c r="A137" s="68">
        <v>111</v>
      </c>
      <c r="B137" s="160" t="s">
        <v>381</v>
      </c>
      <c r="C137" s="187"/>
      <c r="D137" s="175"/>
      <c r="E137" s="160"/>
      <c r="F137" s="171">
        <f>H137+NPV(SD,I137:INDEX(I137:DC137,PAL))</f>
        <v>0</v>
      </c>
      <c r="G137" s="171">
        <f>SUMIF($H$5:$DC$5,"&lt;="&amp;PAL,$H137:$DC137)</f>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c r="BC137" s="177">
        <v>0</v>
      </c>
      <c r="BD137" s="177">
        <v>0</v>
      </c>
      <c r="BE137" s="177">
        <v>0</v>
      </c>
      <c r="BF137" s="177">
        <v>0</v>
      </c>
      <c r="BG137" s="177">
        <v>0</v>
      </c>
      <c r="BH137" s="177">
        <v>0</v>
      </c>
      <c r="BI137" s="177">
        <v>0</v>
      </c>
      <c r="BJ137" s="177">
        <v>0</v>
      </c>
      <c r="BK137" s="177">
        <v>0</v>
      </c>
      <c r="BL137" s="177">
        <v>0</v>
      </c>
      <c r="BM137" s="177">
        <v>0</v>
      </c>
      <c r="BN137" s="177">
        <v>0</v>
      </c>
      <c r="BO137" s="177">
        <v>0</v>
      </c>
      <c r="BP137" s="177">
        <v>0</v>
      </c>
      <c r="BQ137" s="177">
        <v>0</v>
      </c>
      <c r="BR137" s="177">
        <v>0</v>
      </c>
      <c r="BS137" s="177">
        <v>0</v>
      </c>
      <c r="BT137" s="177">
        <v>0</v>
      </c>
      <c r="BU137" s="177">
        <v>0</v>
      </c>
      <c r="BV137" s="177">
        <v>0</v>
      </c>
      <c r="BW137" s="177">
        <v>0</v>
      </c>
      <c r="BX137" s="177">
        <v>0</v>
      </c>
      <c r="BY137" s="177">
        <v>0</v>
      </c>
      <c r="BZ137" s="177">
        <v>0</v>
      </c>
      <c r="CA137" s="177">
        <v>0</v>
      </c>
      <c r="CB137" s="177">
        <v>0</v>
      </c>
      <c r="CC137" s="177">
        <v>0</v>
      </c>
      <c r="CD137" s="177">
        <v>0</v>
      </c>
      <c r="CE137" s="177">
        <v>0</v>
      </c>
      <c r="CF137" s="177">
        <v>0</v>
      </c>
      <c r="CG137" s="177">
        <v>0</v>
      </c>
      <c r="CH137" s="177">
        <v>0</v>
      </c>
      <c r="CI137" s="177">
        <v>0</v>
      </c>
      <c r="CJ137" s="177">
        <v>0</v>
      </c>
      <c r="CK137" s="177">
        <v>0</v>
      </c>
      <c r="CL137" s="177">
        <v>0</v>
      </c>
      <c r="CM137" s="177">
        <v>0</v>
      </c>
      <c r="CN137" s="177">
        <v>0</v>
      </c>
      <c r="CO137" s="177">
        <v>0</v>
      </c>
      <c r="CP137" s="177">
        <v>0</v>
      </c>
      <c r="CQ137" s="177">
        <v>0</v>
      </c>
      <c r="CR137" s="177">
        <v>0</v>
      </c>
      <c r="CS137" s="177">
        <v>0</v>
      </c>
      <c r="CT137" s="177">
        <v>0</v>
      </c>
      <c r="CU137" s="177">
        <v>0</v>
      </c>
      <c r="CV137" s="177">
        <v>0</v>
      </c>
      <c r="CW137" s="177">
        <v>0</v>
      </c>
      <c r="CX137" s="177">
        <v>0</v>
      </c>
      <c r="CY137" s="177">
        <v>0</v>
      </c>
      <c r="CZ137" s="177">
        <v>0</v>
      </c>
      <c r="DA137" s="177">
        <v>0</v>
      </c>
      <c r="DB137" s="177">
        <v>0</v>
      </c>
      <c r="DC137" s="177">
        <v>0</v>
      </c>
      <c r="DE137" s="24">
        <f t="shared" si="74"/>
        <v>0</v>
      </c>
      <c r="DF137" s="24">
        <f t="shared" si="39"/>
        <v>0</v>
      </c>
    </row>
    <row r="138" spans="1:110" ht="15" customHeight="1">
      <c r="A138" s="68">
        <v>112</v>
      </c>
      <c r="B138" s="160" t="s">
        <v>382</v>
      </c>
      <c r="C138" s="187"/>
      <c r="D138" s="175"/>
      <c r="E138" s="160"/>
      <c r="F138" s="171">
        <f>H138+NPV(SD,I138:INDEX(I138:DC138,PAL))</f>
        <v>0</v>
      </c>
      <c r="G138" s="171">
        <f>SUMIF($H$5:$DC$5,"&lt;="&amp;PAL,$H138:$DC138)</f>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c r="BC138" s="177">
        <v>0</v>
      </c>
      <c r="BD138" s="177">
        <v>0</v>
      </c>
      <c r="BE138" s="177">
        <v>0</v>
      </c>
      <c r="BF138" s="177">
        <v>0</v>
      </c>
      <c r="BG138" s="177">
        <v>0</v>
      </c>
      <c r="BH138" s="177">
        <v>0</v>
      </c>
      <c r="BI138" s="177">
        <v>0</v>
      </c>
      <c r="BJ138" s="177">
        <v>0</v>
      </c>
      <c r="BK138" s="177">
        <v>0</v>
      </c>
      <c r="BL138" s="177">
        <v>0</v>
      </c>
      <c r="BM138" s="177">
        <v>0</v>
      </c>
      <c r="BN138" s="177">
        <v>0</v>
      </c>
      <c r="BO138" s="177">
        <v>0</v>
      </c>
      <c r="BP138" s="177">
        <v>0</v>
      </c>
      <c r="BQ138" s="177">
        <v>0</v>
      </c>
      <c r="BR138" s="177">
        <v>0</v>
      </c>
      <c r="BS138" s="177">
        <v>0</v>
      </c>
      <c r="BT138" s="177">
        <v>0</v>
      </c>
      <c r="BU138" s="177">
        <v>0</v>
      </c>
      <c r="BV138" s="177">
        <v>0</v>
      </c>
      <c r="BW138" s="177">
        <v>0</v>
      </c>
      <c r="BX138" s="177">
        <v>0</v>
      </c>
      <c r="BY138" s="177">
        <v>0</v>
      </c>
      <c r="BZ138" s="177">
        <v>0</v>
      </c>
      <c r="CA138" s="177">
        <v>0</v>
      </c>
      <c r="CB138" s="177">
        <v>0</v>
      </c>
      <c r="CC138" s="177">
        <v>0</v>
      </c>
      <c r="CD138" s="177">
        <v>0</v>
      </c>
      <c r="CE138" s="177">
        <v>0</v>
      </c>
      <c r="CF138" s="177">
        <v>0</v>
      </c>
      <c r="CG138" s="177">
        <v>0</v>
      </c>
      <c r="CH138" s="177">
        <v>0</v>
      </c>
      <c r="CI138" s="177">
        <v>0</v>
      </c>
      <c r="CJ138" s="177">
        <v>0</v>
      </c>
      <c r="CK138" s="177">
        <v>0</v>
      </c>
      <c r="CL138" s="177">
        <v>0</v>
      </c>
      <c r="CM138" s="177">
        <v>0</v>
      </c>
      <c r="CN138" s="177">
        <v>0</v>
      </c>
      <c r="CO138" s="177">
        <v>0</v>
      </c>
      <c r="CP138" s="177">
        <v>0</v>
      </c>
      <c r="CQ138" s="177">
        <v>0</v>
      </c>
      <c r="CR138" s="177">
        <v>0</v>
      </c>
      <c r="CS138" s="177">
        <v>0</v>
      </c>
      <c r="CT138" s="177">
        <v>0</v>
      </c>
      <c r="CU138" s="177">
        <v>0</v>
      </c>
      <c r="CV138" s="177">
        <v>0</v>
      </c>
      <c r="CW138" s="177">
        <v>0</v>
      </c>
      <c r="CX138" s="177">
        <v>0</v>
      </c>
      <c r="CY138" s="177">
        <v>0</v>
      </c>
      <c r="CZ138" s="177">
        <v>0</v>
      </c>
      <c r="DA138" s="177">
        <v>0</v>
      </c>
      <c r="DB138" s="177">
        <v>0</v>
      </c>
      <c r="DC138" s="177">
        <v>0</v>
      </c>
      <c r="DE138" s="24">
        <f t="shared" si="74"/>
        <v>0</v>
      </c>
      <c r="DF138" s="24">
        <f t="shared" si="39"/>
        <v>0</v>
      </c>
    </row>
    <row r="139" spans="1:110" ht="15" customHeight="1">
      <c r="A139" s="68">
        <v>113</v>
      </c>
      <c r="B139" s="160" t="s">
        <v>383</v>
      </c>
      <c r="C139" s="187"/>
      <c r="D139" s="175"/>
      <c r="E139" s="160"/>
      <c r="F139" s="171">
        <f>H139+NPV(SD,I139:INDEX(I139:DC139,PAL))</f>
        <v>0</v>
      </c>
      <c r="G139" s="171">
        <f>SUMIF($H$5:$DC$5,"&lt;="&amp;PAL,$H139:$DC139)</f>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c r="BC139" s="177">
        <v>0</v>
      </c>
      <c r="BD139" s="177">
        <v>0</v>
      </c>
      <c r="BE139" s="177">
        <v>0</v>
      </c>
      <c r="BF139" s="177">
        <v>0</v>
      </c>
      <c r="BG139" s="177">
        <v>0</v>
      </c>
      <c r="BH139" s="177">
        <v>0</v>
      </c>
      <c r="BI139" s="177">
        <v>0</v>
      </c>
      <c r="BJ139" s="177">
        <v>0</v>
      </c>
      <c r="BK139" s="177">
        <v>0</v>
      </c>
      <c r="BL139" s="177">
        <v>0</v>
      </c>
      <c r="BM139" s="177">
        <v>0</v>
      </c>
      <c r="BN139" s="177">
        <v>0</v>
      </c>
      <c r="BO139" s="177">
        <v>0</v>
      </c>
      <c r="BP139" s="177">
        <v>0</v>
      </c>
      <c r="BQ139" s="177">
        <v>0</v>
      </c>
      <c r="BR139" s="177">
        <v>0</v>
      </c>
      <c r="BS139" s="177">
        <v>0</v>
      </c>
      <c r="BT139" s="177">
        <v>0</v>
      </c>
      <c r="BU139" s="177">
        <v>0</v>
      </c>
      <c r="BV139" s="177">
        <v>0</v>
      </c>
      <c r="BW139" s="177">
        <v>0</v>
      </c>
      <c r="BX139" s="177">
        <v>0</v>
      </c>
      <c r="BY139" s="177">
        <v>0</v>
      </c>
      <c r="BZ139" s="177">
        <v>0</v>
      </c>
      <c r="CA139" s="177">
        <v>0</v>
      </c>
      <c r="CB139" s="177">
        <v>0</v>
      </c>
      <c r="CC139" s="177">
        <v>0</v>
      </c>
      <c r="CD139" s="177">
        <v>0</v>
      </c>
      <c r="CE139" s="177">
        <v>0</v>
      </c>
      <c r="CF139" s="177">
        <v>0</v>
      </c>
      <c r="CG139" s="177">
        <v>0</v>
      </c>
      <c r="CH139" s="177">
        <v>0</v>
      </c>
      <c r="CI139" s="177">
        <v>0</v>
      </c>
      <c r="CJ139" s="177">
        <v>0</v>
      </c>
      <c r="CK139" s="177">
        <v>0</v>
      </c>
      <c r="CL139" s="177">
        <v>0</v>
      </c>
      <c r="CM139" s="177">
        <v>0</v>
      </c>
      <c r="CN139" s="177">
        <v>0</v>
      </c>
      <c r="CO139" s="177">
        <v>0</v>
      </c>
      <c r="CP139" s="177">
        <v>0</v>
      </c>
      <c r="CQ139" s="177">
        <v>0</v>
      </c>
      <c r="CR139" s="177">
        <v>0</v>
      </c>
      <c r="CS139" s="177">
        <v>0</v>
      </c>
      <c r="CT139" s="177">
        <v>0</v>
      </c>
      <c r="CU139" s="177">
        <v>0</v>
      </c>
      <c r="CV139" s="177">
        <v>0</v>
      </c>
      <c r="CW139" s="177">
        <v>0</v>
      </c>
      <c r="CX139" s="177">
        <v>0</v>
      </c>
      <c r="CY139" s="177">
        <v>0</v>
      </c>
      <c r="CZ139" s="177">
        <v>0</v>
      </c>
      <c r="DA139" s="177">
        <v>0</v>
      </c>
      <c r="DB139" s="177">
        <v>0</v>
      </c>
      <c r="DC139" s="177">
        <v>0</v>
      </c>
      <c r="DE139" s="24">
        <f t="shared" si="74"/>
        <v>0</v>
      </c>
      <c r="DF139" s="24">
        <f t="shared" si="39"/>
        <v>0</v>
      </c>
    </row>
    <row r="140" spans="1:110" ht="15" customHeight="1">
      <c r="A140" s="68">
        <v>114</v>
      </c>
      <c r="B140" s="160" t="s">
        <v>384</v>
      </c>
      <c r="C140" s="187"/>
      <c r="D140" s="175"/>
      <c r="E140" s="160"/>
      <c r="F140" s="171">
        <f>H140+NPV(SD,I140:INDEX(I140:DC140,PAL))</f>
        <v>0</v>
      </c>
      <c r="G140" s="171">
        <f>SUMIF($H$5:$DC$5,"&lt;="&amp;PAL,$H140:$DC140)</f>
        <v>0</v>
      </c>
      <c r="H140" s="177">
        <v>0</v>
      </c>
      <c r="I140" s="177">
        <v>0</v>
      </c>
      <c r="J140" s="177">
        <v>0</v>
      </c>
      <c r="K140" s="177">
        <v>0</v>
      </c>
      <c r="L140" s="177">
        <v>0</v>
      </c>
      <c r="M140" s="177">
        <v>0</v>
      </c>
      <c r="N140" s="177">
        <v>0</v>
      </c>
      <c r="O140" s="177">
        <v>0</v>
      </c>
      <c r="P140" s="177">
        <v>0</v>
      </c>
      <c r="Q140" s="177">
        <v>0</v>
      </c>
      <c r="R140" s="177">
        <v>0</v>
      </c>
      <c r="S140" s="177">
        <v>0</v>
      </c>
      <c r="T140" s="177">
        <v>0</v>
      </c>
      <c r="U140" s="177">
        <v>0</v>
      </c>
      <c r="V140" s="177">
        <v>0</v>
      </c>
      <c r="W140" s="177">
        <v>0</v>
      </c>
      <c r="X140" s="177">
        <v>0</v>
      </c>
      <c r="Y140" s="177">
        <v>0</v>
      </c>
      <c r="Z140" s="177">
        <v>0</v>
      </c>
      <c r="AA140" s="177">
        <v>0</v>
      </c>
      <c r="AB140" s="177">
        <v>0</v>
      </c>
      <c r="AC140" s="177">
        <v>0</v>
      </c>
      <c r="AD140" s="177">
        <v>0</v>
      </c>
      <c r="AE140" s="177">
        <v>0</v>
      </c>
      <c r="AF140" s="177">
        <v>0</v>
      </c>
      <c r="AG140" s="177">
        <v>0</v>
      </c>
      <c r="AH140" s="177">
        <v>0</v>
      </c>
      <c r="AI140" s="177">
        <v>0</v>
      </c>
      <c r="AJ140" s="177">
        <v>0</v>
      </c>
      <c r="AK140" s="177">
        <v>0</v>
      </c>
      <c r="AL140" s="177">
        <v>0</v>
      </c>
      <c r="AM140" s="177">
        <v>0</v>
      </c>
      <c r="AN140" s="177">
        <v>0</v>
      </c>
      <c r="AO140" s="177">
        <v>0</v>
      </c>
      <c r="AP140" s="177">
        <v>0</v>
      </c>
      <c r="AQ140" s="177">
        <v>0</v>
      </c>
      <c r="AR140" s="177">
        <v>0</v>
      </c>
      <c r="AS140" s="177">
        <v>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7">
        <v>0</v>
      </c>
      <c r="BI140" s="177">
        <v>0</v>
      </c>
      <c r="BJ140" s="177">
        <v>0</v>
      </c>
      <c r="BK140" s="177">
        <v>0</v>
      </c>
      <c r="BL140" s="177">
        <v>0</v>
      </c>
      <c r="BM140" s="177">
        <v>0</v>
      </c>
      <c r="BN140" s="177">
        <v>0</v>
      </c>
      <c r="BO140" s="177">
        <v>0</v>
      </c>
      <c r="BP140" s="177">
        <v>0</v>
      </c>
      <c r="BQ140" s="177">
        <v>0</v>
      </c>
      <c r="BR140" s="177">
        <v>0</v>
      </c>
      <c r="BS140" s="177">
        <v>0</v>
      </c>
      <c r="BT140" s="177">
        <v>0</v>
      </c>
      <c r="BU140" s="177">
        <v>0</v>
      </c>
      <c r="BV140" s="177">
        <v>0</v>
      </c>
      <c r="BW140" s="177">
        <v>0</v>
      </c>
      <c r="BX140" s="177">
        <v>0</v>
      </c>
      <c r="BY140" s="177">
        <v>0</v>
      </c>
      <c r="BZ140" s="177">
        <v>0</v>
      </c>
      <c r="CA140" s="177">
        <v>0</v>
      </c>
      <c r="CB140" s="177">
        <v>0</v>
      </c>
      <c r="CC140" s="177">
        <v>0</v>
      </c>
      <c r="CD140" s="177">
        <v>0</v>
      </c>
      <c r="CE140" s="177">
        <v>0</v>
      </c>
      <c r="CF140" s="177">
        <v>0</v>
      </c>
      <c r="CG140" s="177">
        <v>0</v>
      </c>
      <c r="CH140" s="177">
        <v>0</v>
      </c>
      <c r="CI140" s="177">
        <v>0</v>
      </c>
      <c r="CJ140" s="177">
        <v>0</v>
      </c>
      <c r="CK140" s="177">
        <v>0</v>
      </c>
      <c r="CL140" s="177">
        <v>0</v>
      </c>
      <c r="CM140" s="177">
        <v>0</v>
      </c>
      <c r="CN140" s="177">
        <v>0</v>
      </c>
      <c r="CO140" s="177">
        <v>0</v>
      </c>
      <c r="CP140" s="177">
        <v>0</v>
      </c>
      <c r="CQ140" s="177">
        <v>0</v>
      </c>
      <c r="CR140" s="177">
        <v>0</v>
      </c>
      <c r="CS140" s="177">
        <v>0</v>
      </c>
      <c r="CT140" s="177">
        <v>0</v>
      </c>
      <c r="CU140" s="177">
        <v>0</v>
      </c>
      <c r="CV140" s="177">
        <v>0</v>
      </c>
      <c r="CW140" s="177">
        <v>0</v>
      </c>
      <c r="CX140" s="177">
        <v>0</v>
      </c>
      <c r="CY140" s="177">
        <v>0</v>
      </c>
      <c r="CZ140" s="177">
        <v>0</v>
      </c>
      <c r="DA140" s="177">
        <v>0</v>
      </c>
      <c r="DB140" s="177">
        <v>0</v>
      </c>
      <c r="DC140" s="177">
        <v>0</v>
      </c>
      <c r="DE140" s="24">
        <f t="shared" si="74"/>
        <v>0</v>
      </c>
      <c r="DF140" s="24">
        <f t="shared" si="39"/>
        <v>0</v>
      </c>
    </row>
    <row r="141" spans="1:110" ht="15" customHeight="1">
      <c r="A141" s="68">
        <v>115</v>
      </c>
      <c r="B141" s="160" t="s">
        <v>385</v>
      </c>
      <c r="C141" s="187"/>
      <c r="D141" s="175"/>
      <c r="E141" s="160"/>
      <c r="F141" s="171">
        <f>H141+NPV(SD,I141:INDEX(I141:DC141,PAL))</f>
        <v>0</v>
      </c>
      <c r="G141" s="171">
        <f>SUMIF($H$5:$DC$5,"&lt;="&amp;PAL,$H141:$DC141)</f>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7">
        <v>0</v>
      </c>
      <c r="BI141" s="177">
        <v>0</v>
      </c>
      <c r="BJ141" s="177">
        <v>0</v>
      </c>
      <c r="BK141" s="177">
        <v>0</v>
      </c>
      <c r="BL141" s="177">
        <v>0</v>
      </c>
      <c r="BM141" s="177">
        <v>0</v>
      </c>
      <c r="BN141" s="177">
        <v>0</v>
      </c>
      <c r="BO141" s="177">
        <v>0</v>
      </c>
      <c r="BP141" s="177">
        <v>0</v>
      </c>
      <c r="BQ141" s="177">
        <v>0</v>
      </c>
      <c r="BR141" s="177">
        <v>0</v>
      </c>
      <c r="BS141" s="177">
        <v>0</v>
      </c>
      <c r="BT141" s="177">
        <v>0</v>
      </c>
      <c r="BU141" s="177">
        <v>0</v>
      </c>
      <c r="BV141" s="177">
        <v>0</v>
      </c>
      <c r="BW141" s="177">
        <v>0</v>
      </c>
      <c r="BX141" s="177">
        <v>0</v>
      </c>
      <c r="BY141" s="177">
        <v>0</v>
      </c>
      <c r="BZ141" s="177">
        <v>0</v>
      </c>
      <c r="CA141" s="177">
        <v>0</v>
      </c>
      <c r="CB141" s="177">
        <v>0</v>
      </c>
      <c r="CC141" s="177">
        <v>0</v>
      </c>
      <c r="CD141" s="177">
        <v>0</v>
      </c>
      <c r="CE141" s="177">
        <v>0</v>
      </c>
      <c r="CF141" s="177">
        <v>0</v>
      </c>
      <c r="CG141" s="177">
        <v>0</v>
      </c>
      <c r="CH141" s="177">
        <v>0</v>
      </c>
      <c r="CI141" s="177">
        <v>0</v>
      </c>
      <c r="CJ141" s="177">
        <v>0</v>
      </c>
      <c r="CK141" s="177">
        <v>0</v>
      </c>
      <c r="CL141" s="177">
        <v>0</v>
      </c>
      <c r="CM141" s="177">
        <v>0</v>
      </c>
      <c r="CN141" s="177">
        <v>0</v>
      </c>
      <c r="CO141" s="177">
        <v>0</v>
      </c>
      <c r="CP141" s="177">
        <v>0</v>
      </c>
      <c r="CQ141" s="177">
        <v>0</v>
      </c>
      <c r="CR141" s="177">
        <v>0</v>
      </c>
      <c r="CS141" s="177">
        <v>0</v>
      </c>
      <c r="CT141" s="177">
        <v>0</v>
      </c>
      <c r="CU141" s="177">
        <v>0</v>
      </c>
      <c r="CV141" s="177">
        <v>0</v>
      </c>
      <c r="CW141" s="177">
        <v>0</v>
      </c>
      <c r="CX141" s="177">
        <v>0</v>
      </c>
      <c r="CY141" s="177">
        <v>0</v>
      </c>
      <c r="CZ141" s="177">
        <v>0</v>
      </c>
      <c r="DA141" s="177">
        <v>0</v>
      </c>
      <c r="DB141" s="177">
        <v>0</v>
      </c>
      <c r="DC141" s="177">
        <v>0</v>
      </c>
      <c r="DE141" s="24">
        <f t="shared" si="74"/>
        <v>0</v>
      </c>
      <c r="DF141" s="24">
        <f t="shared" si="39"/>
        <v>0</v>
      </c>
    </row>
    <row r="142" spans="1:110" ht="14.4">
      <c r="A142" s="68">
        <v>116</v>
      </c>
      <c r="B142" s="160" t="s">
        <v>208</v>
      </c>
      <c r="C142" s="175" t="s">
        <v>209</v>
      </c>
      <c r="D142" s="175"/>
      <c r="E142" s="160"/>
      <c r="F142" s="173">
        <f>SUM(F143:F145)</f>
        <v>0</v>
      </c>
      <c r="G142" s="171">
        <f>SUMIF($H$5:$DC$5,"&lt;="&amp;PAL,$H142:$DC142)</f>
        <v>0</v>
      </c>
      <c r="H142" s="173">
        <f>SUM(H143:H145)</f>
        <v>0</v>
      </c>
      <c r="I142" s="173">
        <f t="shared" ref="I142:BT142" si="75">SUM(I143:I145)</f>
        <v>0</v>
      </c>
      <c r="J142" s="173">
        <f t="shared" si="75"/>
        <v>0</v>
      </c>
      <c r="K142" s="173">
        <f t="shared" si="75"/>
        <v>0</v>
      </c>
      <c r="L142" s="173">
        <f t="shared" si="75"/>
        <v>0</v>
      </c>
      <c r="M142" s="173">
        <f t="shared" si="75"/>
        <v>0</v>
      </c>
      <c r="N142" s="173">
        <f t="shared" si="75"/>
        <v>0</v>
      </c>
      <c r="O142" s="173">
        <f t="shared" si="75"/>
        <v>0</v>
      </c>
      <c r="P142" s="173">
        <f t="shared" si="75"/>
        <v>0</v>
      </c>
      <c r="Q142" s="173">
        <f t="shared" si="75"/>
        <v>0</v>
      </c>
      <c r="R142" s="173">
        <f t="shared" si="75"/>
        <v>0</v>
      </c>
      <c r="S142" s="173">
        <f t="shared" si="75"/>
        <v>0</v>
      </c>
      <c r="T142" s="173">
        <f t="shared" si="75"/>
        <v>0</v>
      </c>
      <c r="U142" s="173">
        <f t="shared" si="75"/>
        <v>0</v>
      </c>
      <c r="V142" s="173">
        <f t="shared" si="75"/>
        <v>0</v>
      </c>
      <c r="W142" s="173">
        <f t="shared" si="75"/>
        <v>0</v>
      </c>
      <c r="X142" s="173">
        <f t="shared" si="75"/>
        <v>0</v>
      </c>
      <c r="Y142" s="173">
        <f t="shared" si="75"/>
        <v>0</v>
      </c>
      <c r="Z142" s="173">
        <f t="shared" si="75"/>
        <v>0</v>
      </c>
      <c r="AA142" s="173">
        <f t="shared" si="75"/>
        <v>0</v>
      </c>
      <c r="AB142" s="173">
        <f t="shared" si="75"/>
        <v>0</v>
      </c>
      <c r="AC142" s="173">
        <f t="shared" si="75"/>
        <v>0</v>
      </c>
      <c r="AD142" s="173">
        <f t="shared" si="75"/>
        <v>0</v>
      </c>
      <c r="AE142" s="173">
        <f t="shared" si="75"/>
        <v>0</v>
      </c>
      <c r="AF142" s="173">
        <f t="shared" si="75"/>
        <v>0</v>
      </c>
      <c r="AG142" s="173">
        <f t="shared" si="75"/>
        <v>0</v>
      </c>
      <c r="AH142" s="173">
        <f t="shared" si="75"/>
        <v>0</v>
      </c>
      <c r="AI142" s="173">
        <f t="shared" si="75"/>
        <v>0</v>
      </c>
      <c r="AJ142" s="173">
        <f t="shared" si="75"/>
        <v>0</v>
      </c>
      <c r="AK142" s="173">
        <f t="shared" si="75"/>
        <v>0</v>
      </c>
      <c r="AL142" s="173">
        <f t="shared" si="75"/>
        <v>0</v>
      </c>
      <c r="AM142" s="173">
        <f t="shared" si="75"/>
        <v>0</v>
      </c>
      <c r="AN142" s="173">
        <f t="shared" si="75"/>
        <v>0</v>
      </c>
      <c r="AO142" s="173">
        <f t="shared" si="75"/>
        <v>0</v>
      </c>
      <c r="AP142" s="173">
        <f t="shared" si="75"/>
        <v>0</v>
      </c>
      <c r="AQ142" s="173">
        <f t="shared" si="75"/>
        <v>0</v>
      </c>
      <c r="AR142" s="173">
        <f t="shared" si="75"/>
        <v>0</v>
      </c>
      <c r="AS142" s="173">
        <f t="shared" si="75"/>
        <v>0</v>
      </c>
      <c r="AT142" s="173">
        <f t="shared" si="75"/>
        <v>0</v>
      </c>
      <c r="AU142" s="173">
        <f t="shared" si="75"/>
        <v>0</v>
      </c>
      <c r="AV142" s="173">
        <f t="shared" si="75"/>
        <v>0</v>
      </c>
      <c r="AW142" s="173">
        <f t="shared" si="75"/>
        <v>0</v>
      </c>
      <c r="AX142" s="173">
        <f t="shared" si="75"/>
        <v>0</v>
      </c>
      <c r="AY142" s="173">
        <f t="shared" si="75"/>
        <v>0</v>
      </c>
      <c r="AZ142" s="173">
        <f t="shared" si="75"/>
        <v>0</v>
      </c>
      <c r="BA142" s="173">
        <f t="shared" si="75"/>
        <v>0</v>
      </c>
      <c r="BB142" s="173">
        <f t="shared" si="75"/>
        <v>0</v>
      </c>
      <c r="BC142" s="173">
        <f t="shared" si="75"/>
        <v>0</v>
      </c>
      <c r="BD142" s="173">
        <f t="shared" si="75"/>
        <v>0</v>
      </c>
      <c r="BE142" s="173">
        <f t="shared" si="75"/>
        <v>0</v>
      </c>
      <c r="BF142" s="173">
        <f t="shared" si="75"/>
        <v>0</v>
      </c>
      <c r="BG142" s="173">
        <f t="shared" si="75"/>
        <v>0</v>
      </c>
      <c r="BH142" s="173">
        <f t="shared" si="75"/>
        <v>0</v>
      </c>
      <c r="BI142" s="173">
        <f t="shared" si="75"/>
        <v>0</v>
      </c>
      <c r="BJ142" s="173">
        <f t="shared" si="75"/>
        <v>0</v>
      </c>
      <c r="BK142" s="173">
        <f t="shared" si="75"/>
        <v>0</v>
      </c>
      <c r="BL142" s="173">
        <f t="shared" si="75"/>
        <v>0</v>
      </c>
      <c r="BM142" s="173">
        <f t="shared" si="75"/>
        <v>0</v>
      </c>
      <c r="BN142" s="173">
        <f t="shared" si="75"/>
        <v>0</v>
      </c>
      <c r="BO142" s="173">
        <f t="shared" si="75"/>
        <v>0</v>
      </c>
      <c r="BP142" s="173">
        <f t="shared" si="75"/>
        <v>0</v>
      </c>
      <c r="BQ142" s="173">
        <f t="shared" si="75"/>
        <v>0</v>
      </c>
      <c r="BR142" s="173">
        <f t="shared" si="75"/>
        <v>0</v>
      </c>
      <c r="BS142" s="173">
        <f t="shared" si="75"/>
        <v>0</v>
      </c>
      <c r="BT142" s="173">
        <f t="shared" si="75"/>
        <v>0</v>
      </c>
      <c r="BU142" s="173">
        <f t="shared" ref="BU142:DC142" si="76">SUM(BU143:BU145)</f>
        <v>0</v>
      </c>
      <c r="BV142" s="173">
        <f t="shared" si="76"/>
        <v>0</v>
      </c>
      <c r="BW142" s="173">
        <f t="shared" si="76"/>
        <v>0</v>
      </c>
      <c r="BX142" s="173">
        <f t="shared" si="76"/>
        <v>0</v>
      </c>
      <c r="BY142" s="173">
        <f t="shared" si="76"/>
        <v>0</v>
      </c>
      <c r="BZ142" s="173">
        <f t="shared" si="76"/>
        <v>0</v>
      </c>
      <c r="CA142" s="173">
        <f t="shared" si="76"/>
        <v>0</v>
      </c>
      <c r="CB142" s="173">
        <f t="shared" si="76"/>
        <v>0</v>
      </c>
      <c r="CC142" s="173">
        <f t="shared" si="76"/>
        <v>0</v>
      </c>
      <c r="CD142" s="173">
        <f t="shared" si="76"/>
        <v>0</v>
      </c>
      <c r="CE142" s="173">
        <f t="shared" si="76"/>
        <v>0</v>
      </c>
      <c r="CF142" s="173">
        <f t="shared" si="76"/>
        <v>0</v>
      </c>
      <c r="CG142" s="173">
        <f t="shared" si="76"/>
        <v>0</v>
      </c>
      <c r="CH142" s="173">
        <f t="shared" si="76"/>
        <v>0</v>
      </c>
      <c r="CI142" s="173">
        <f t="shared" si="76"/>
        <v>0</v>
      </c>
      <c r="CJ142" s="173">
        <f t="shared" si="76"/>
        <v>0</v>
      </c>
      <c r="CK142" s="173">
        <f t="shared" si="76"/>
        <v>0</v>
      </c>
      <c r="CL142" s="173">
        <f t="shared" si="76"/>
        <v>0</v>
      </c>
      <c r="CM142" s="173">
        <f t="shared" si="76"/>
        <v>0</v>
      </c>
      <c r="CN142" s="173">
        <f t="shared" si="76"/>
        <v>0</v>
      </c>
      <c r="CO142" s="173">
        <f t="shared" si="76"/>
        <v>0</v>
      </c>
      <c r="CP142" s="173">
        <f t="shared" si="76"/>
        <v>0</v>
      </c>
      <c r="CQ142" s="173">
        <f t="shared" si="76"/>
        <v>0</v>
      </c>
      <c r="CR142" s="173">
        <f t="shared" si="76"/>
        <v>0</v>
      </c>
      <c r="CS142" s="173">
        <f t="shared" si="76"/>
        <v>0</v>
      </c>
      <c r="CT142" s="173">
        <f t="shared" si="76"/>
        <v>0</v>
      </c>
      <c r="CU142" s="173">
        <f t="shared" si="76"/>
        <v>0</v>
      </c>
      <c r="CV142" s="173">
        <f t="shared" si="76"/>
        <v>0</v>
      </c>
      <c r="CW142" s="173">
        <f t="shared" si="76"/>
        <v>0</v>
      </c>
      <c r="CX142" s="173">
        <f t="shared" si="76"/>
        <v>0</v>
      </c>
      <c r="CY142" s="173">
        <f t="shared" si="76"/>
        <v>0</v>
      </c>
      <c r="CZ142" s="173">
        <f t="shared" si="76"/>
        <v>0</v>
      </c>
      <c r="DA142" s="173">
        <f t="shared" si="76"/>
        <v>0</v>
      </c>
      <c r="DB142" s="173">
        <f t="shared" si="76"/>
        <v>0</v>
      </c>
      <c r="DC142" s="173">
        <f t="shared" si="76"/>
        <v>0</v>
      </c>
      <c r="DE142" s="24"/>
      <c r="DF142" s="24">
        <f t="shared" si="39"/>
        <v>0</v>
      </c>
    </row>
    <row r="143" spans="1:110" ht="15" customHeight="1">
      <c r="A143" s="68">
        <v>117</v>
      </c>
      <c r="B143" s="160" t="s">
        <v>386</v>
      </c>
      <c r="C143" s="187"/>
      <c r="D143" s="175"/>
      <c r="E143" s="160"/>
      <c r="F143" s="171">
        <f>H143+NPV(SD,I143:INDEX(I143:DC143,PAL))</f>
        <v>0</v>
      </c>
      <c r="G143" s="171">
        <f>SUMIF($H$5:$DC$5,"&lt;="&amp;PAL,$H143:$DC143)</f>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c r="BC143" s="177">
        <v>0</v>
      </c>
      <c r="BD143" s="177">
        <v>0</v>
      </c>
      <c r="BE143" s="177">
        <v>0</v>
      </c>
      <c r="BF143" s="177">
        <v>0</v>
      </c>
      <c r="BG143" s="177">
        <v>0</v>
      </c>
      <c r="BH143" s="177">
        <v>0</v>
      </c>
      <c r="BI143" s="177">
        <v>0</v>
      </c>
      <c r="BJ143" s="177">
        <v>0</v>
      </c>
      <c r="BK143" s="177">
        <v>0</v>
      </c>
      <c r="BL143" s="177">
        <v>0</v>
      </c>
      <c r="BM143" s="177">
        <v>0</v>
      </c>
      <c r="BN143" s="177">
        <v>0</v>
      </c>
      <c r="BO143" s="177">
        <v>0</v>
      </c>
      <c r="BP143" s="177">
        <v>0</v>
      </c>
      <c r="BQ143" s="177">
        <v>0</v>
      </c>
      <c r="BR143" s="177">
        <v>0</v>
      </c>
      <c r="BS143" s="177">
        <v>0</v>
      </c>
      <c r="BT143" s="177">
        <v>0</v>
      </c>
      <c r="BU143" s="177">
        <v>0</v>
      </c>
      <c r="BV143" s="177">
        <v>0</v>
      </c>
      <c r="BW143" s="177">
        <v>0</v>
      </c>
      <c r="BX143" s="177">
        <v>0</v>
      </c>
      <c r="BY143" s="177">
        <v>0</v>
      </c>
      <c r="BZ143" s="177">
        <v>0</v>
      </c>
      <c r="CA143" s="177">
        <v>0</v>
      </c>
      <c r="CB143" s="177">
        <v>0</v>
      </c>
      <c r="CC143" s="177">
        <v>0</v>
      </c>
      <c r="CD143" s="177">
        <v>0</v>
      </c>
      <c r="CE143" s="177">
        <v>0</v>
      </c>
      <c r="CF143" s="177">
        <v>0</v>
      </c>
      <c r="CG143" s="177">
        <v>0</v>
      </c>
      <c r="CH143" s="177">
        <v>0</v>
      </c>
      <c r="CI143" s="177">
        <v>0</v>
      </c>
      <c r="CJ143" s="177">
        <v>0</v>
      </c>
      <c r="CK143" s="177">
        <v>0</v>
      </c>
      <c r="CL143" s="177">
        <v>0</v>
      </c>
      <c r="CM143" s="177">
        <v>0</v>
      </c>
      <c r="CN143" s="177">
        <v>0</v>
      </c>
      <c r="CO143" s="177">
        <v>0</v>
      </c>
      <c r="CP143" s="177">
        <v>0</v>
      </c>
      <c r="CQ143" s="177">
        <v>0</v>
      </c>
      <c r="CR143" s="177">
        <v>0</v>
      </c>
      <c r="CS143" s="177">
        <v>0</v>
      </c>
      <c r="CT143" s="177">
        <v>0</v>
      </c>
      <c r="CU143" s="177">
        <v>0</v>
      </c>
      <c r="CV143" s="177">
        <v>0</v>
      </c>
      <c r="CW143" s="177">
        <v>0</v>
      </c>
      <c r="CX143" s="177">
        <v>0</v>
      </c>
      <c r="CY143" s="177">
        <v>0</v>
      </c>
      <c r="CZ143" s="177">
        <v>0</v>
      </c>
      <c r="DA143" s="177">
        <v>0</v>
      </c>
      <c r="DB143" s="177">
        <v>0</v>
      </c>
      <c r="DC143" s="177">
        <v>0</v>
      </c>
      <c r="DE143" s="24">
        <f t="shared" si="74"/>
        <v>0</v>
      </c>
      <c r="DF143" s="24">
        <f t="shared" si="39"/>
        <v>0</v>
      </c>
    </row>
    <row r="144" spans="1:110" ht="15" customHeight="1">
      <c r="A144" s="68">
        <v>118</v>
      </c>
      <c r="B144" s="160" t="s">
        <v>387</v>
      </c>
      <c r="C144" s="187"/>
      <c r="D144" s="175"/>
      <c r="E144" s="160"/>
      <c r="F144" s="171">
        <f>H144+NPV(SD,I144:INDEX(I144:DC144,PAL))</f>
        <v>0</v>
      </c>
      <c r="G144" s="171">
        <f>SUMIF($H$5:$DC$5,"&lt;="&amp;PAL,$H144:$DC144)</f>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c r="BC144" s="177">
        <v>0</v>
      </c>
      <c r="BD144" s="177">
        <v>0</v>
      </c>
      <c r="BE144" s="177">
        <v>0</v>
      </c>
      <c r="BF144" s="177">
        <v>0</v>
      </c>
      <c r="BG144" s="177">
        <v>0</v>
      </c>
      <c r="BH144" s="177">
        <v>0</v>
      </c>
      <c r="BI144" s="177">
        <v>0</v>
      </c>
      <c r="BJ144" s="177">
        <v>0</v>
      </c>
      <c r="BK144" s="177">
        <v>0</v>
      </c>
      <c r="BL144" s="177">
        <v>0</v>
      </c>
      <c r="BM144" s="177">
        <v>0</v>
      </c>
      <c r="BN144" s="177">
        <v>0</v>
      </c>
      <c r="BO144" s="177">
        <v>0</v>
      </c>
      <c r="BP144" s="177">
        <v>0</v>
      </c>
      <c r="BQ144" s="177">
        <v>0</v>
      </c>
      <c r="BR144" s="177">
        <v>0</v>
      </c>
      <c r="BS144" s="177">
        <v>0</v>
      </c>
      <c r="BT144" s="177">
        <v>0</v>
      </c>
      <c r="BU144" s="177">
        <v>0</v>
      </c>
      <c r="BV144" s="177">
        <v>0</v>
      </c>
      <c r="BW144" s="177">
        <v>0</v>
      </c>
      <c r="BX144" s="177">
        <v>0</v>
      </c>
      <c r="BY144" s="177">
        <v>0</v>
      </c>
      <c r="BZ144" s="177">
        <v>0</v>
      </c>
      <c r="CA144" s="177">
        <v>0</v>
      </c>
      <c r="CB144" s="177">
        <v>0</v>
      </c>
      <c r="CC144" s="177">
        <v>0</v>
      </c>
      <c r="CD144" s="177">
        <v>0</v>
      </c>
      <c r="CE144" s="177">
        <v>0</v>
      </c>
      <c r="CF144" s="177">
        <v>0</v>
      </c>
      <c r="CG144" s="177">
        <v>0</v>
      </c>
      <c r="CH144" s="177">
        <v>0</v>
      </c>
      <c r="CI144" s="177">
        <v>0</v>
      </c>
      <c r="CJ144" s="177">
        <v>0</v>
      </c>
      <c r="CK144" s="177">
        <v>0</v>
      </c>
      <c r="CL144" s="177">
        <v>0</v>
      </c>
      <c r="CM144" s="177">
        <v>0</v>
      </c>
      <c r="CN144" s="177">
        <v>0</v>
      </c>
      <c r="CO144" s="177">
        <v>0</v>
      </c>
      <c r="CP144" s="177">
        <v>0</v>
      </c>
      <c r="CQ144" s="177">
        <v>0</v>
      </c>
      <c r="CR144" s="177">
        <v>0</v>
      </c>
      <c r="CS144" s="177">
        <v>0</v>
      </c>
      <c r="CT144" s="177">
        <v>0</v>
      </c>
      <c r="CU144" s="177">
        <v>0</v>
      </c>
      <c r="CV144" s="177">
        <v>0</v>
      </c>
      <c r="CW144" s="177">
        <v>0</v>
      </c>
      <c r="CX144" s="177">
        <v>0</v>
      </c>
      <c r="CY144" s="177">
        <v>0</v>
      </c>
      <c r="CZ144" s="177">
        <v>0</v>
      </c>
      <c r="DA144" s="177">
        <v>0</v>
      </c>
      <c r="DB144" s="177">
        <v>0</v>
      </c>
      <c r="DC144" s="177">
        <v>0</v>
      </c>
      <c r="DE144" s="24">
        <f t="shared" si="74"/>
        <v>0</v>
      </c>
      <c r="DF144" s="24">
        <f t="shared" si="39"/>
        <v>0</v>
      </c>
    </row>
    <row r="145" spans="1:110" ht="15" customHeight="1">
      <c r="A145" s="68">
        <v>119</v>
      </c>
      <c r="B145" s="160" t="s">
        <v>388</v>
      </c>
      <c r="C145" s="187"/>
      <c r="D145" s="175"/>
      <c r="E145" s="160"/>
      <c r="F145" s="171">
        <f>H145+NPV(SD,I145:INDEX(I145:DC145,PAL))</f>
        <v>0</v>
      </c>
      <c r="G145" s="171">
        <f>SUMIF($H$5:$DC$5,"&lt;="&amp;PAL,$H145:$DC145)</f>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c r="BC145" s="177">
        <v>0</v>
      </c>
      <c r="BD145" s="177">
        <v>0</v>
      </c>
      <c r="BE145" s="177">
        <v>0</v>
      </c>
      <c r="BF145" s="177">
        <v>0</v>
      </c>
      <c r="BG145" s="177">
        <v>0</v>
      </c>
      <c r="BH145" s="177">
        <v>0</v>
      </c>
      <c r="BI145" s="177">
        <v>0</v>
      </c>
      <c r="BJ145" s="177">
        <v>0</v>
      </c>
      <c r="BK145" s="177">
        <v>0</v>
      </c>
      <c r="BL145" s="177">
        <v>0</v>
      </c>
      <c r="BM145" s="177">
        <v>0</v>
      </c>
      <c r="BN145" s="177">
        <v>0</v>
      </c>
      <c r="BO145" s="177">
        <v>0</v>
      </c>
      <c r="BP145" s="177">
        <v>0</v>
      </c>
      <c r="BQ145" s="177">
        <v>0</v>
      </c>
      <c r="BR145" s="177">
        <v>0</v>
      </c>
      <c r="BS145" s="177">
        <v>0</v>
      </c>
      <c r="BT145" s="177">
        <v>0</v>
      </c>
      <c r="BU145" s="177">
        <v>0</v>
      </c>
      <c r="BV145" s="177">
        <v>0</v>
      </c>
      <c r="BW145" s="177">
        <v>0</v>
      </c>
      <c r="BX145" s="177">
        <v>0</v>
      </c>
      <c r="BY145" s="177">
        <v>0</v>
      </c>
      <c r="BZ145" s="177">
        <v>0</v>
      </c>
      <c r="CA145" s="177">
        <v>0</v>
      </c>
      <c r="CB145" s="177">
        <v>0</v>
      </c>
      <c r="CC145" s="177">
        <v>0</v>
      </c>
      <c r="CD145" s="177">
        <v>0</v>
      </c>
      <c r="CE145" s="177">
        <v>0</v>
      </c>
      <c r="CF145" s="177">
        <v>0</v>
      </c>
      <c r="CG145" s="177">
        <v>0</v>
      </c>
      <c r="CH145" s="177">
        <v>0</v>
      </c>
      <c r="CI145" s="177">
        <v>0</v>
      </c>
      <c r="CJ145" s="177">
        <v>0</v>
      </c>
      <c r="CK145" s="177">
        <v>0</v>
      </c>
      <c r="CL145" s="177">
        <v>0</v>
      </c>
      <c r="CM145" s="177">
        <v>0</v>
      </c>
      <c r="CN145" s="177">
        <v>0</v>
      </c>
      <c r="CO145" s="177">
        <v>0</v>
      </c>
      <c r="CP145" s="177">
        <v>0</v>
      </c>
      <c r="CQ145" s="177">
        <v>0</v>
      </c>
      <c r="CR145" s="177">
        <v>0</v>
      </c>
      <c r="CS145" s="177">
        <v>0</v>
      </c>
      <c r="CT145" s="177">
        <v>0</v>
      </c>
      <c r="CU145" s="177">
        <v>0</v>
      </c>
      <c r="CV145" s="177">
        <v>0</v>
      </c>
      <c r="CW145" s="177">
        <v>0</v>
      </c>
      <c r="CX145" s="177">
        <v>0</v>
      </c>
      <c r="CY145" s="177">
        <v>0</v>
      </c>
      <c r="CZ145" s="177">
        <v>0</v>
      </c>
      <c r="DA145" s="177">
        <v>0</v>
      </c>
      <c r="DB145" s="177">
        <v>0</v>
      </c>
      <c r="DC145" s="177">
        <v>0</v>
      </c>
      <c r="DE145" s="24">
        <f t="shared" si="74"/>
        <v>0</v>
      </c>
      <c r="DF145" s="24">
        <f t="shared" si="39"/>
        <v>0</v>
      </c>
    </row>
    <row r="146" spans="1:110" ht="17.399999999999999" customHeight="1">
      <c r="D146" s="1"/>
      <c r="F146" s="20"/>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110" ht="17.399999999999999" hidden="1" customHeight="1">
      <c r="D147" s="1"/>
      <c r="F147" s="20"/>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sheetData>
  <sheetProtection algorithmName="SHA-512" hashValue="oK6DBE9MJU5sSxtKWNdfwarzJkbF2wvjnIy7wGyY4R0MRmxAgTLZo9YgxtY0WPR/96QVm7ki31wEfE+OZXbYJw==" saltValue="7XENLTpnVcqdangsmgPoc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24:F126">
    <cfRule type="expression" dxfId="107" priority="2">
      <formula>AND($F124&lt;&gt;0,$E124="")</formula>
    </cfRule>
  </conditionalFormatting>
  <conditionalFormatting sqref="F7:F8">
    <cfRule type="containsBlanks" dxfId="106" priority="12">
      <formula>LEN(TRIM(F7))=0</formula>
    </cfRule>
  </conditionalFormatting>
  <conditionalFormatting sqref="F51">
    <cfRule type="containsBlanks" dxfId="105" priority="25">
      <formula>LEN(TRIM(F51))=0</formula>
    </cfRule>
  </conditionalFormatting>
  <conditionalFormatting sqref="F64">
    <cfRule type="containsBlanks" dxfId="104" priority="24">
      <formula>LEN(TRIM(F64))=0</formula>
    </cfRule>
  </conditionalFormatting>
  <conditionalFormatting sqref="F77">
    <cfRule type="containsBlanks" dxfId="103" priority="23">
      <formula>LEN(TRIM(F77))=0</formula>
    </cfRule>
  </conditionalFormatting>
  <conditionalFormatting sqref="F90">
    <cfRule type="containsBlanks" dxfId="102" priority="22">
      <formula>LEN(TRIM(F90))=0</formula>
    </cfRule>
  </conditionalFormatting>
  <conditionalFormatting sqref="F122">
    <cfRule type="expression" dxfId="101" priority="30">
      <formula>AND($F122&lt;&gt;0,$E122="")</formula>
    </cfRule>
  </conditionalFormatting>
  <conditionalFormatting sqref="F115:G116">
    <cfRule type="containsBlanks" dxfId="100" priority="20">
      <formula>LEN(TRIM(F115))=0</formula>
    </cfRule>
  </conditionalFormatting>
  <conditionalFormatting sqref="F111:AL111">
    <cfRule type="containsBlanks" dxfId="99" priority="1">
      <formula>LEN(TRIM(F111))=0</formula>
    </cfRule>
  </conditionalFormatting>
  <conditionalFormatting sqref="F103:DC104">
    <cfRule type="containsBlanks" dxfId="98" priority="21">
      <formula>LEN(TRIM(F103))=0</formula>
    </cfRule>
  </conditionalFormatting>
  <conditionalFormatting sqref="F123:DC123">
    <cfRule type="containsBlanks" dxfId="97" priority="26">
      <formula>LEN(TRIM(F123))=0</formula>
    </cfRule>
  </conditionalFormatting>
  <conditionalFormatting sqref="H122:I122">
    <cfRule type="containsBlanks" dxfId="96" priority="28">
      <formula>LEN(TRIM(H122))=0</formula>
    </cfRule>
  </conditionalFormatting>
  <conditionalFormatting sqref="H29:P36">
    <cfRule type="containsBlanks" dxfId="95" priority="10">
      <formula>LEN(TRIM(H29))=0</formula>
    </cfRule>
  </conditionalFormatting>
  <conditionalFormatting sqref="H42:P49">
    <cfRule type="containsBlanks" dxfId="94" priority="9">
      <formula>LEN(TRIM(H42))=0</formula>
    </cfRule>
  </conditionalFormatting>
  <conditionalFormatting sqref="H56:P63">
    <cfRule type="containsBlanks" dxfId="93" priority="8">
      <formula>LEN(TRIM(H56))=0</formula>
    </cfRule>
  </conditionalFormatting>
  <conditionalFormatting sqref="H74:P76">
    <cfRule type="containsBlanks" dxfId="92" priority="7">
      <formula>LEN(TRIM(H74))=0</formula>
    </cfRule>
  </conditionalFormatting>
  <conditionalFormatting sqref="H7:DC11 P12:DC15 H16:DC20 H21:O22 H23:N23 H24:DC24 P25:P28 Q25:DC36 H37:DC37 P38:P41 H50:DC51 P52:P55 Q52:DC63 H64:DC64 Q65:DC76">
    <cfRule type="containsBlanks" dxfId="91" priority="39">
      <formula>LEN(TRIM(H7))=0</formula>
    </cfRule>
  </conditionalFormatting>
  <conditionalFormatting sqref="H77:DC102">
    <cfRule type="containsBlanks" dxfId="90" priority="5">
      <formula>LEN(TRIM(H77))=0</formula>
    </cfRule>
  </conditionalFormatting>
  <conditionalFormatting sqref="H110:DC121">
    <cfRule type="containsBlanks" dxfId="89" priority="27">
      <formula>LEN(TRIM(H110))=0</formula>
    </cfRule>
  </conditionalFormatting>
  <conditionalFormatting sqref="H124:DC145">
    <cfRule type="containsBlanks" dxfId="88" priority="33">
      <formula>LEN(TRIM(H124))=0</formula>
    </cfRule>
  </conditionalFormatting>
  <conditionalFormatting sqref="I131:DC131">
    <cfRule type="containsBlanks" dxfId="87" priority="29">
      <formula>LEN(TRIM(I131))=0</formula>
    </cfRule>
  </conditionalFormatting>
  <conditionalFormatting sqref="J122:DC123">
    <cfRule type="containsBlanks" dxfId="86" priority="36">
      <formula>LEN(TRIM(J122))=0</formula>
    </cfRule>
  </conditionalFormatting>
  <conditionalFormatting sqref="P21:DC23">
    <cfRule type="containsBlanks" dxfId="85" priority="11">
      <formula>LEN(TRIM(P21))=0</formula>
    </cfRule>
  </conditionalFormatting>
  <conditionalFormatting sqref="P105:DC109">
    <cfRule type="containsBlanks" dxfId="84" priority="37">
      <formula>LEN(TRIM(P105))=0</formula>
    </cfRule>
  </conditionalFormatting>
  <conditionalFormatting sqref="Q38:DC49">
    <cfRule type="containsBlanks" dxfId="83" priority="35">
      <formula>LEN(TRIM(Q38))=0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103:C104"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43:C145" xr:uid="{00000000-0002-0000-0500-000003000000}">
      <formula1>Zalos</formula1>
    </dataValidation>
    <dataValidation type="list" allowBlank="1" showInputMessage="1" showErrorMessage="1" sqref="C135:C141" xr:uid="{00000000-0002-0000-0500-000004000000}">
      <formula1>Naudos</formula1>
    </dataValidation>
    <dataValidation allowBlank="1" sqref="C12:C21" xr:uid="{00000000-0002-0000-0500-000005000000}"/>
  </dataValidations>
  <pageMargins left="0.7" right="0.7" top="0.75" bottom="0.75" header="0.3" footer="0.3"/>
  <pageSetup paperSize="9" scale="13" fitToWidth="2" orientation="landscape" horizontalDpi="300" verticalDpi="300"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22860</xdr:colOff>
                    <xdr:row>132</xdr:row>
                    <xdr:rowOff>7620</xdr:rowOff>
                  </from>
                  <to>
                    <xdr:col>3</xdr:col>
                    <xdr:colOff>1097280</xdr:colOff>
                    <xdr:row>132</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22860</xdr:colOff>
                    <xdr:row>132</xdr:row>
                    <xdr:rowOff>7620</xdr:rowOff>
                  </from>
                  <to>
                    <xdr:col>3</xdr:col>
                    <xdr:colOff>1097280</xdr:colOff>
                    <xdr:row>132</xdr:row>
                    <xdr:rowOff>182880</xdr:rowOff>
                  </to>
                </anchor>
              </controlPr>
            </control>
          </mc:Choice>
        </mc:AlternateContent>
        <mc:AlternateContent xmlns:mc="http://schemas.openxmlformats.org/markup-compatibility/2006">
          <mc:Choice Requires="x14">
            <control shapeId="10303" r:id="rId7" name="Button 63">
              <controlPr defaultSize="0" print="0" autoFill="0" autoPict="0" macro="[0]!Button12_Click">
                <anchor moveWithCells="1" sizeWithCells="1">
                  <from>
                    <xdr:col>3</xdr:col>
                    <xdr:colOff>7620</xdr:colOff>
                    <xdr:row>9</xdr:row>
                    <xdr:rowOff>182880</xdr:rowOff>
                  </from>
                  <to>
                    <xdr:col>4</xdr:col>
                    <xdr:colOff>0</xdr:colOff>
                    <xdr:row>11</xdr:row>
                    <xdr:rowOff>0</xdr:rowOff>
                  </to>
                </anchor>
              </controlPr>
            </control>
          </mc:Choice>
        </mc:AlternateContent>
        <mc:AlternateContent xmlns:mc="http://schemas.openxmlformats.org/markup-compatibility/2006">
          <mc:Choice Requires="x14">
            <control shapeId="10304" r:id="rId8" name="Button 64">
              <controlPr defaultSize="0" print="0" autoFill="0" autoPict="0" macro="[0]!Button11_Click">
                <anchor moveWithCells="1" sizeWithCells="1">
                  <from>
                    <xdr:col>3</xdr:col>
                    <xdr:colOff>22860</xdr:colOff>
                    <xdr:row>5</xdr:row>
                    <xdr:rowOff>403860</xdr:rowOff>
                  </from>
                  <to>
                    <xdr:col>4</xdr:col>
                    <xdr:colOff>0</xdr:colOff>
                    <xdr:row>7</xdr:row>
                    <xdr:rowOff>0</xdr:rowOff>
                  </to>
                </anchor>
              </controlPr>
            </control>
          </mc:Choice>
        </mc:AlternateContent>
        <mc:AlternateContent xmlns:mc="http://schemas.openxmlformats.org/markup-compatibility/2006">
          <mc:Choice Requires="x14">
            <control shapeId="10305" r:id="rId9" name="Button 12">
              <controlPr defaultSize="0" print="0" autoFill="0" autoPict="0" macro="[0]!Button13_Click">
                <anchor moveWithCells="1" sizeWithCells="1">
                  <from>
                    <xdr:col>3</xdr:col>
                    <xdr:colOff>7620</xdr:colOff>
                    <xdr:row>101</xdr:row>
                    <xdr:rowOff>190500</xdr:rowOff>
                  </from>
                  <to>
                    <xdr:col>3</xdr:col>
                    <xdr:colOff>335280</xdr:colOff>
                    <xdr:row>103</xdr:row>
                    <xdr:rowOff>22860</xdr:rowOff>
                  </to>
                </anchor>
              </controlPr>
            </control>
          </mc:Choice>
        </mc:AlternateContent>
        <mc:AlternateContent xmlns:mc="http://schemas.openxmlformats.org/markup-compatibility/2006">
          <mc:Choice Requires="x14">
            <control shapeId="10306" r:id="rId10" name="Button 13">
              <controlPr defaultSize="0" print="0" autoFill="0" autoPict="0" macro="[0]!Button16_Click">
                <anchor moveWithCells="1" sizeWithCells="1">
                  <from>
                    <xdr:col>3</xdr:col>
                    <xdr:colOff>22860</xdr:colOff>
                    <xdr:row>114</xdr:row>
                    <xdr:rowOff>7620</xdr:rowOff>
                  </from>
                  <to>
                    <xdr:col>4</xdr:col>
                    <xdr:colOff>7620</xdr:colOff>
                    <xdr:row>115</xdr:row>
                    <xdr:rowOff>0</xdr:rowOff>
                  </to>
                </anchor>
              </controlPr>
            </control>
          </mc:Choice>
        </mc:AlternateContent>
        <mc:AlternateContent xmlns:mc="http://schemas.openxmlformats.org/markup-compatibility/2006">
          <mc:Choice Requires="x14">
            <control shapeId="10307" r:id="rId11" name="Button 15">
              <controlPr defaultSize="0" print="0" autoFill="0" autoPict="0" macro="[0]!Button18_Click">
                <anchor moveWithCells="1" sizeWithCells="1">
                  <from>
                    <xdr:col>3</xdr:col>
                    <xdr:colOff>22860</xdr:colOff>
                    <xdr:row>131</xdr:row>
                    <xdr:rowOff>754380</xdr:rowOff>
                  </from>
                  <to>
                    <xdr:col>4</xdr:col>
                    <xdr:colOff>0</xdr:colOff>
                    <xdr:row>133</xdr:row>
                    <xdr:rowOff>0</xdr:rowOff>
                  </to>
                </anchor>
              </controlPr>
            </control>
          </mc:Choice>
        </mc:AlternateContent>
        <mc:AlternateContent xmlns:mc="http://schemas.openxmlformats.org/markup-compatibility/2006">
          <mc:Choice Requires="x14">
            <control shapeId="10308" r:id="rId12" name="Button 10">
              <controlPr defaultSize="0" print="0" autoFill="0" autoPict="0" macro="[0]!Button10_Click">
                <anchor moveWithCells="1" sizeWithCells="1">
                  <from>
                    <xdr:col>4</xdr:col>
                    <xdr:colOff>144780</xdr:colOff>
                    <xdr:row>3</xdr:row>
                    <xdr:rowOff>182880</xdr:rowOff>
                  </from>
                  <to>
                    <xdr:col>4</xdr:col>
                    <xdr:colOff>411480</xdr:colOff>
                    <xdr:row>4</xdr:row>
                    <xdr:rowOff>175260</xdr:rowOff>
                  </to>
                </anchor>
              </controlPr>
            </control>
          </mc:Choice>
        </mc:AlternateContent>
        <mc:AlternateContent xmlns:mc="http://schemas.openxmlformats.org/markup-compatibility/2006">
          <mc:Choice Requires="x14">
            <control shapeId="10309" r:id="rId13"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4"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15" name="Button 106">
              <controlPr defaultSize="0" print="0" autoFill="0" autoPict="0" macro="[0]!Button97_Click">
                <anchor moveWithCells="1" sizeWithCells="1">
                  <from>
                    <xdr:col>0</xdr:col>
                    <xdr:colOff>76200</xdr:colOff>
                    <xdr:row>50</xdr:row>
                    <xdr:rowOff>30480</xdr:rowOff>
                  </from>
                  <to>
                    <xdr:col>0</xdr:col>
                    <xdr:colOff>198120</xdr:colOff>
                    <xdr:row>50</xdr:row>
                    <xdr:rowOff>175260</xdr:rowOff>
                  </to>
                </anchor>
              </controlPr>
            </control>
          </mc:Choice>
        </mc:AlternateContent>
        <mc:AlternateContent xmlns:mc="http://schemas.openxmlformats.org/markup-compatibility/2006">
          <mc:Choice Requires="x14">
            <control shapeId="10314" r:id="rId16" name="Button 107">
              <controlPr defaultSize="0" print="0" autoFill="0" autoPict="0" macro="[0]!Button97_Click">
                <anchor moveWithCells="1" sizeWithCells="1">
                  <from>
                    <xdr:col>0</xdr:col>
                    <xdr:colOff>76200</xdr:colOff>
                    <xdr:row>63</xdr:row>
                    <xdr:rowOff>30480</xdr:rowOff>
                  </from>
                  <to>
                    <xdr:col>0</xdr:col>
                    <xdr:colOff>198120</xdr:colOff>
                    <xdr:row>63</xdr:row>
                    <xdr:rowOff>175260</xdr:rowOff>
                  </to>
                </anchor>
              </controlPr>
            </control>
          </mc:Choice>
        </mc:AlternateContent>
        <mc:AlternateContent xmlns:mc="http://schemas.openxmlformats.org/markup-compatibility/2006">
          <mc:Choice Requires="x14">
            <control shapeId="10315" r:id="rId17" name="Button 108">
              <controlPr defaultSize="0" print="0" autoFill="0" autoPict="0" macro="[0]!Button97_Click">
                <anchor moveWithCells="1" sizeWithCells="1">
                  <from>
                    <xdr:col>0</xdr:col>
                    <xdr:colOff>76200</xdr:colOff>
                    <xdr:row>76</xdr:row>
                    <xdr:rowOff>22860</xdr:rowOff>
                  </from>
                  <to>
                    <xdr:col>0</xdr:col>
                    <xdr:colOff>198120</xdr:colOff>
                    <xdr:row>76</xdr:row>
                    <xdr:rowOff>152400</xdr:rowOff>
                  </to>
                </anchor>
              </controlPr>
            </control>
          </mc:Choice>
        </mc:AlternateContent>
        <mc:AlternateContent xmlns:mc="http://schemas.openxmlformats.org/markup-compatibility/2006">
          <mc:Choice Requires="x14">
            <control shapeId="10316" r:id="rId18" name="Button 109">
              <controlPr defaultSize="0" print="0" autoFill="0" autoPict="0" macro="[0]!Button97_Click">
                <anchor moveWithCells="1" sizeWithCells="1">
                  <from>
                    <xdr:col>0</xdr:col>
                    <xdr:colOff>76200</xdr:colOff>
                    <xdr:row>89</xdr:row>
                    <xdr:rowOff>30480</xdr:rowOff>
                  </from>
                  <to>
                    <xdr:col>0</xdr:col>
                    <xdr:colOff>198120</xdr:colOff>
                    <xdr:row>89</xdr:row>
                    <xdr:rowOff>160020</xdr:rowOff>
                  </to>
                </anchor>
              </controlPr>
            </control>
          </mc:Choice>
        </mc:AlternateContent>
        <mc:AlternateContent xmlns:mc="http://schemas.openxmlformats.org/markup-compatibility/2006">
          <mc:Choice Requires="x14">
            <control shapeId="10317" r:id="rId19" name="Button 77">
              <controlPr defaultSize="0" print="0" autoFill="0" autoPict="0" macro="[0]!Button98_Click">
                <anchor moveWithCells="1">
                  <from>
                    <xdr:col>0</xdr:col>
                    <xdr:colOff>7620</xdr:colOff>
                    <xdr:row>9</xdr:row>
                    <xdr:rowOff>22860</xdr:rowOff>
                  </from>
                  <to>
                    <xdr:col>0</xdr:col>
                    <xdr:colOff>251460</xdr:colOff>
                    <xdr:row>9</xdr:row>
                    <xdr:rowOff>152400</xdr:rowOff>
                  </to>
                </anchor>
              </controlPr>
            </control>
          </mc:Choice>
        </mc:AlternateContent>
        <mc:AlternateContent xmlns:mc="http://schemas.openxmlformats.org/markup-compatibility/2006">
          <mc:Choice Requires="x14">
            <control shapeId="10319" r:id="rId20" name="Button 110">
              <controlPr defaultSize="0" print="0" autoFill="0" autoPict="0" macro="[0]!Button99_Click">
                <anchor moveWithCells="1" sizeWithCells="1">
                  <from>
                    <xdr:col>0</xdr:col>
                    <xdr:colOff>76200</xdr:colOff>
                    <xdr:row>102</xdr:row>
                    <xdr:rowOff>22860</xdr:rowOff>
                  </from>
                  <to>
                    <xdr:col>0</xdr:col>
                    <xdr:colOff>198120</xdr:colOff>
                    <xdr:row>102</xdr:row>
                    <xdr:rowOff>160020</xdr:rowOff>
                  </to>
                </anchor>
              </controlPr>
            </control>
          </mc:Choice>
        </mc:AlternateContent>
        <mc:AlternateContent xmlns:mc="http://schemas.openxmlformats.org/markup-compatibility/2006">
          <mc:Choice Requires="x14">
            <control shapeId="10320" r:id="rId21" name="Button 111">
              <controlPr defaultSize="0" print="0" autoFill="0" autoPict="0" macro="[0]!Button99_Click">
                <anchor moveWithCells="1" sizeWithCells="1">
                  <from>
                    <xdr:col>0</xdr:col>
                    <xdr:colOff>68580</xdr:colOff>
                    <xdr:row>114</xdr:row>
                    <xdr:rowOff>38100</xdr:rowOff>
                  </from>
                  <to>
                    <xdr:col>0</xdr:col>
                    <xdr:colOff>190500</xdr:colOff>
                    <xdr:row>114</xdr:row>
                    <xdr:rowOff>175260</xdr:rowOff>
                  </to>
                </anchor>
              </controlPr>
            </control>
          </mc:Choice>
        </mc:AlternateContent>
        <mc:AlternateContent xmlns:mc="http://schemas.openxmlformats.org/markup-compatibility/2006">
          <mc:Choice Requires="x14">
            <control shapeId="10321" r:id="rId22" name="Button 14">
              <controlPr defaultSize="0" print="0" autoFill="0" autoPict="0" macro="[0]!Button14_Click">
                <anchor moveWithCells="1" sizeWithCells="1">
                  <from>
                    <xdr:col>3</xdr:col>
                    <xdr:colOff>7620</xdr:colOff>
                    <xdr:row>125</xdr:row>
                    <xdr:rowOff>190500</xdr:rowOff>
                  </from>
                  <to>
                    <xdr:col>3</xdr:col>
                    <xdr:colOff>335280</xdr:colOff>
                    <xdr:row>126</xdr:row>
                    <xdr:rowOff>182880</xdr:rowOff>
                  </to>
                </anchor>
              </controlPr>
            </control>
          </mc:Choice>
        </mc:AlternateContent>
        <mc:AlternateContent xmlns:mc="http://schemas.openxmlformats.org/markup-compatibility/2006">
          <mc:Choice Requires="x14">
            <control shapeId="10322" r:id="rId23" name="Button 82">
              <controlPr defaultSize="0" print="0" autoFill="0" autoPict="0" macro="[0]!Button97_Click">
                <anchor moveWithCells="1">
                  <from>
                    <xdr:col>0</xdr:col>
                    <xdr:colOff>83820</xdr:colOff>
                    <xdr:row>23</xdr:row>
                    <xdr:rowOff>30480</xdr:rowOff>
                  </from>
                  <to>
                    <xdr:col>0</xdr:col>
                    <xdr:colOff>220980</xdr:colOff>
                    <xdr:row>23</xdr:row>
                    <xdr:rowOff>160020</xdr:rowOff>
                  </to>
                </anchor>
              </controlPr>
            </control>
          </mc:Choice>
        </mc:AlternateContent>
        <mc:AlternateContent xmlns:mc="http://schemas.openxmlformats.org/markup-compatibility/2006">
          <mc:Choice Requires="x14">
            <control shapeId="10323" r:id="rId24" name="Button 83">
              <controlPr defaultSize="0" print="0" autoFill="0" autoPict="0" macro="[0]!Button97_Click">
                <anchor moveWithCells="1">
                  <from>
                    <xdr:col>0</xdr:col>
                    <xdr:colOff>83820</xdr:colOff>
                    <xdr:row>36</xdr:row>
                    <xdr:rowOff>30480</xdr:rowOff>
                  </from>
                  <to>
                    <xdr:col>0</xdr:col>
                    <xdr:colOff>220980</xdr:colOff>
                    <xdr:row>36</xdr:row>
                    <xdr:rowOff>160020</xdr:rowOff>
                  </to>
                </anchor>
              </controlPr>
            </control>
          </mc:Choice>
        </mc:AlternateContent>
        <mc:AlternateContent xmlns:mc="http://schemas.openxmlformats.org/markup-compatibility/2006">
          <mc:Choice Requires="x14">
            <control shapeId="10324" r:id="rId25" name="Button 84">
              <controlPr defaultSize="0" print="0" autoFill="0" autoPict="0" macro="[0]!Button98_Click">
                <anchor moveWithCells="1">
                  <from>
                    <xdr:col>0</xdr:col>
                    <xdr:colOff>0</xdr:colOff>
                    <xdr:row>49</xdr:row>
                    <xdr:rowOff>38100</xdr:rowOff>
                  </from>
                  <to>
                    <xdr:col>0</xdr:col>
                    <xdr:colOff>251460</xdr:colOff>
                    <xdr:row>49</xdr:row>
                    <xdr:rowOff>160020</xdr:rowOff>
                  </to>
                </anchor>
              </controlPr>
            </control>
          </mc:Choice>
        </mc:AlternateContent>
        <mc:AlternateContent xmlns:mc="http://schemas.openxmlformats.org/markup-compatibility/2006">
          <mc:Choice Requires="x14">
            <control shapeId="10325" r:id="rId26" name="Button 85">
              <controlPr defaultSize="0" print="0" autoFill="0" autoPict="0" macro="[0]!Button148_Click">
                <anchor moveWithCells="1" sizeWithCells="1">
                  <from>
                    <xdr:col>3</xdr:col>
                    <xdr:colOff>22860</xdr:colOff>
                    <xdr:row>7</xdr:row>
                    <xdr:rowOff>190500</xdr:rowOff>
                  </from>
                  <to>
                    <xdr:col>4</xdr:col>
                    <xdr:colOff>7620</xdr:colOff>
                    <xdr:row>9</xdr:row>
                    <xdr:rowOff>0</xdr:rowOff>
                  </to>
                </anchor>
              </controlPr>
            </control>
          </mc:Choice>
        </mc:AlternateContent>
        <mc:AlternateContent xmlns:mc="http://schemas.openxmlformats.org/markup-compatibility/2006">
          <mc:Choice Requires="x14">
            <control shapeId="10326" r:id="rId27" name="Button 86">
              <controlPr defaultSize="0" print="0" autoFill="0" autoPict="0" macro="[0]!Button27_Click">
                <anchor moveWithCells="1" sizeWithCells="1">
                  <from>
                    <xdr:col>3</xdr:col>
                    <xdr:colOff>0</xdr:colOff>
                    <xdr:row>22</xdr:row>
                    <xdr:rowOff>182880</xdr:rowOff>
                  </from>
                  <to>
                    <xdr:col>3</xdr:col>
                    <xdr:colOff>327660</xdr:colOff>
                    <xdr:row>24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E105:E114 E78:E89 E12:E23 E25:E36 E38:E49 E52:E63 E65:E76 E91:E102</xm:sqref>
        </x14:dataValidation>
        <x14:dataValidation type="list" allowBlank="1" showInputMessage="1" showErrorMessage="1" xr:uid="{00000000-0002-0000-0500-000007000000}">
          <x14:formula1>
            <xm:f>Data1!$L$2:$L$6</xm:f>
          </x14:formula1>
          <xm:sqref>E117:E122 E124:E126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I147"/>
  <sheetViews>
    <sheetView workbookViewId="0"/>
  </sheetViews>
  <sheetFormatPr defaultColWidth="0" defaultRowHeight="16.2" customHeight="1" zeroHeight="1"/>
  <cols>
    <col min="1" max="1" width="3.6640625" style="44" customWidth="1"/>
    <col min="2" max="2" width="6.5546875" customWidth="1"/>
    <col min="3" max="3" width="66.6640625" style="1" customWidth="1"/>
    <col min="4" max="4" width="4.88671875" customWidth="1"/>
    <col min="5" max="5" width="8" customWidth="1"/>
    <col min="6" max="7" width="16.6640625" customWidth="1"/>
    <col min="8" max="36" width="13.6640625" customWidth="1"/>
    <col min="37" max="107" width="13.6640625" hidden="1" customWidth="1"/>
    <col min="108" max="108" width="9.109375" customWidth="1"/>
    <col min="109" max="111" width="9.109375" hidden="1" customWidth="1"/>
    <col min="112" max="112" width="13.6640625" hidden="1" customWidth="1"/>
    <col min="113" max="113" width="8.88671875" hidden="1"/>
  </cols>
  <sheetData>
    <row r="1" spans="1:113" ht="9" customHeight="1">
      <c r="DE1" s="24"/>
    </row>
    <row r="2" spans="1:113" ht="14.4">
      <c r="B2" s="6" t="s">
        <v>212</v>
      </c>
      <c r="C2"/>
      <c r="DE2" s="24"/>
    </row>
    <row r="3" spans="1:113" ht="14.4">
      <c r="B3" s="164" t="str">
        <f>IF(INDEX(A4_pav,1,1)=0,"",INDEX(A4_pav,1,1))</f>
        <v/>
      </c>
      <c r="C3" s="165"/>
      <c r="D3" s="165"/>
      <c r="E3" s="166"/>
      <c r="F3" s="84"/>
      <c r="G3" s="1"/>
      <c r="DE3" s="24"/>
    </row>
    <row r="4" spans="1:113" ht="15" customHeight="1">
      <c r="B4" s="71"/>
      <c r="C4" s="71"/>
      <c r="D4" s="3"/>
      <c r="E4" s="89"/>
      <c r="F4" s="332"/>
      <c r="G4" s="332"/>
      <c r="H4" s="332"/>
      <c r="I4" s="332"/>
      <c r="J4" s="332"/>
      <c r="K4" s="332"/>
      <c r="L4" s="332"/>
      <c r="M4" s="332"/>
      <c r="N4" s="332"/>
      <c r="O4" s="332"/>
      <c r="P4" s="332"/>
      <c r="DE4" s="24"/>
    </row>
    <row r="5" spans="1:113" ht="14.4">
      <c r="B5" s="6" t="s">
        <v>139</v>
      </c>
      <c r="C5" s="71"/>
      <c r="F5" s="754" t="s">
        <v>140</v>
      </c>
      <c r="G5" s="755"/>
      <c r="H5" s="167">
        <v>0</v>
      </c>
      <c r="I5" s="167">
        <v>1</v>
      </c>
      <c r="J5" s="167">
        <v>2</v>
      </c>
      <c r="K5" s="167">
        <v>3</v>
      </c>
      <c r="L5" s="167">
        <v>4</v>
      </c>
      <c r="M5" s="167">
        <v>5</v>
      </c>
      <c r="N5" s="167">
        <v>6</v>
      </c>
      <c r="O5" s="167">
        <v>7</v>
      </c>
      <c r="P5" s="167">
        <v>8</v>
      </c>
      <c r="Q5" s="167">
        <v>9</v>
      </c>
      <c r="R5" s="167">
        <v>10</v>
      </c>
      <c r="S5" s="167">
        <v>11</v>
      </c>
      <c r="T5" s="167">
        <v>12</v>
      </c>
      <c r="U5" s="167">
        <v>13</v>
      </c>
      <c r="V5" s="167">
        <v>14</v>
      </c>
      <c r="W5" s="167">
        <v>15</v>
      </c>
      <c r="X5" s="167">
        <v>16</v>
      </c>
      <c r="Y5" s="167">
        <v>17</v>
      </c>
      <c r="Z5" s="167">
        <v>18</v>
      </c>
      <c r="AA5" s="167">
        <v>19</v>
      </c>
      <c r="AB5" s="167">
        <v>20</v>
      </c>
      <c r="AC5" s="167">
        <v>21</v>
      </c>
      <c r="AD5" s="167">
        <v>22</v>
      </c>
      <c r="AE5" s="167">
        <v>23</v>
      </c>
      <c r="AF5" s="167">
        <v>24</v>
      </c>
      <c r="AG5" s="167">
        <v>25</v>
      </c>
      <c r="AH5" s="167">
        <v>26</v>
      </c>
      <c r="AI5" s="167">
        <v>27</v>
      </c>
      <c r="AJ5" s="167">
        <v>28</v>
      </c>
      <c r="AK5" s="167">
        <v>29</v>
      </c>
      <c r="AL5" s="167">
        <v>30</v>
      </c>
      <c r="AM5" s="167">
        <v>31</v>
      </c>
      <c r="AN5" s="167">
        <v>32</v>
      </c>
      <c r="AO5" s="167">
        <v>33</v>
      </c>
      <c r="AP5" s="167">
        <v>34</v>
      </c>
      <c r="AQ5" s="167">
        <v>35</v>
      </c>
      <c r="AR5" s="167">
        <v>36</v>
      </c>
      <c r="AS5" s="167">
        <v>37</v>
      </c>
      <c r="AT5" s="167">
        <v>38</v>
      </c>
      <c r="AU5" s="167">
        <v>39</v>
      </c>
      <c r="AV5" s="167">
        <v>40</v>
      </c>
      <c r="AW5" s="167">
        <v>41</v>
      </c>
      <c r="AX5" s="167">
        <v>42</v>
      </c>
      <c r="AY5" s="167">
        <v>43</v>
      </c>
      <c r="AZ5" s="167">
        <v>44</v>
      </c>
      <c r="BA5" s="167">
        <v>45</v>
      </c>
      <c r="BB5" s="167">
        <v>46</v>
      </c>
      <c r="BC5" s="167">
        <v>47</v>
      </c>
      <c r="BD5" s="167">
        <v>48</v>
      </c>
      <c r="BE5" s="167">
        <v>49</v>
      </c>
      <c r="BF5" s="167">
        <v>50</v>
      </c>
      <c r="BG5" s="167">
        <v>51</v>
      </c>
      <c r="BH5" s="167">
        <v>52</v>
      </c>
      <c r="BI5" s="167">
        <v>53</v>
      </c>
      <c r="BJ5" s="167">
        <v>54</v>
      </c>
      <c r="BK5" s="167">
        <v>55</v>
      </c>
      <c r="BL5" s="167">
        <v>56</v>
      </c>
      <c r="BM5" s="167">
        <v>57</v>
      </c>
      <c r="BN5" s="167">
        <v>58</v>
      </c>
      <c r="BO5" s="167">
        <v>59</v>
      </c>
      <c r="BP5" s="167">
        <v>60</v>
      </c>
      <c r="BQ5" s="167">
        <v>61</v>
      </c>
      <c r="BR5" s="167">
        <v>62</v>
      </c>
      <c r="BS5" s="167">
        <v>63</v>
      </c>
      <c r="BT5" s="167">
        <v>64</v>
      </c>
      <c r="BU5" s="167">
        <v>65</v>
      </c>
      <c r="BV5" s="167">
        <v>66</v>
      </c>
      <c r="BW5" s="167">
        <v>67</v>
      </c>
      <c r="BX5" s="167">
        <v>68</v>
      </c>
      <c r="BY5" s="167">
        <v>69</v>
      </c>
      <c r="BZ5" s="167">
        <v>70</v>
      </c>
      <c r="CA5" s="167">
        <v>71</v>
      </c>
      <c r="CB5" s="167">
        <v>72</v>
      </c>
      <c r="CC5" s="167">
        <v>73</v>
      </c>
      <c r="CD5" s="167">
        <v>74</v>
      </c>
      <c r="CE5" s="167">
        <v>75</v>
      </c>
      <c r="CF5" s="167">
        <v>76</v>
      </c>
      <c r="CG5" s="167">
        <v>77</v>
      </c>
      <c r="CH5" s="167">
        <v>78</v>
      </c>
      <c r="CI5" s="167">
        <v>79</v>
      </c>
      <c r="CJ5" s="167">
        <v>80</v>
      </c>
      <c r="CK5" s="167">
        <v>81</v>
      </c>
      <c r="CL5" s="167">
        <v>82</v>
      </c>
      <c r="CM5" s="167">
        <v>83</v>
      </c>
      <c r="CN5" s="167">
        <v>84</v>
      </c>
      <c r="CO5" s="167">
        <v>85</v>
      </c>
      <c r="CP5" s="167">
        <v>86</v>
      </c>
      <c r="CQ5" s="167">
        <v>87</v>
      </c>
      <c r="CR5" s="167">
        <v>88</v>
      </c>
      <c r="CS5" s="167">
        <v>89</v>
      </c>
      <c r="CT5" s="167">
        <v>90</v>
      </c>
      <c r="CU5" s="167">
        <v>91</v>
      </c>
      <c r="CV5" s="167">
        <v>92</v>
      </c>
      <c r="CW5" s="167">
        <v>93</v>
      </c>
      <c r="CX5" s="167">
        <v>94</v>
      </c>
      <c r="CY5" s="167">
        <v>95</v>
      </c>
      <c r="CZ5" s="167">
        <v>96</v>
      </c>
      <c r="DA5" s="167">
        <v>97</v>
      </c>
      <c r="DB5" s="167">
        <v>98</v>
      </c>
      <c r="DC5" s="167">
        <v>99</v>
      </c>
      <c r="DE5" s="24"/>
    </row>
    <row r="6" spans="1:113" s="12" customFormat="1" ht="32.25" customHeight="1">
      <c r="A6" s="82"/>
      <c r="B6" s="168" t="s">
        <v>141</v>
      </c>
      <c r="C6" s="539" t="s">
        <v>142</v>
      </c>
      <c r="D6" s="169"/>
      <c r="E6" s="169" t="s">
        <v>143</v>
      </c>
      <c r="F6" s="169" t="s">
        <v>144</v>
      </c>
      <c r="G6" s="168" t="s">
        <v>145</v>
      </c>
      <c r="H6" s="168" cm="1">
        <f t="array" aca="1" ref="H6" ca="1">Nuliniai</f>
        <v>2021</v>
      </c>
      <c r="I6" s="168">
        <f ca="1">$H$6+I5</f>
        <v>2022</v>
      </c>
      <c r="J6" s="168">
        <f t="shared" ref="J6:BU6" ca="1" si="0">$H$6+J5</f>
        <v>2023</v>
      </c>
      <c r="K6" s="168">
        <f t="shared" ca="1" si="0"/>
        <v>2024</v>
      </c>
      <c r="L6" s="168">
        <f t="shared" ca="1" si="0"/>
        <v>2025</v>
      </c>
      <c r="M6" s="168">
        <f t="shared" ca="1" si="0"/>
        <v>2026</v>
      </c>
      <c r="N6" s="168">
        <f t="shared" ca="1" si="0"/>
        <v>2027</v>
      </c>
      <c r="O6" s="168">
        <f t="shared" ca="1" si="0"/>
        <v>2028</v>
      </c>
      <c r="P6" s="168">
        <f t="shared" ca="1" si="0"/>
        <v>2029</v>
      </c>
      <c r="Q6" s="168">
        <f t="shared" ca="1" si="0"/>
        <v>2030</v>
      </c>
      <c r="R6" s="168">
        <f t="shared" ca="1" si="0"/>
        <v>2031</v>
      </c>
      <c r="S6" s="168">
        <f t="shared" ca="1" si="0"/>
        <v>2032</v>
      </c>
      <c r="T6" s="168">
        <f t="shared" ca="1" si="0"/>
        <v>2033</v>
      </c>
      <c r="U6" s="168">
        <f t="shared" ca="1" si="0"/>
        <v>2034</v>
      </c>
      <c r="V6" s="168">
        <f t="shared" ca="1" si="0"/>
        <v>2035</v>
      </c>
      <c r="W6" s="168">
        <f t="shared" ca="1" si="0"/>
        <v>2036</v>
      </c>
      <c r="X6" s="168">
        <f t="shared" ca="1" si="0"/>
        <v>2037</v>
      </c>
      <c r="Y6" s="168">
        <f t="shared" ca="1" si="0"/>
        <v>2038</v>
      </c>
      <c r="Z6" s="168">
        <f t="shared" ca="1" si="0"/>
        <v>2039</v>
      </c>
      <c r="AA6" s="168">
        <f t="shared" ca="1" si="0"/>
        <v>2040</v>
      </c>
      <c r="AB6" s="168">
        <f t="shared" ca="1" si="0"/>
        <v>2041</v>
      </c>
      <c r="AC6" s="168">
        <f t="shared" ca="1" si="0"/>
        <v>2042</v>
      </c>
      <c r="AD6" s="168">
        <f t="shared" ca="1" si="0"/>
        <v>2043</v>
      </c>
      <c r="AE6" s="168">
        <f t="shared" ca="1" si="0"/>
        <v>2044</v>
      </c>
      <c r="AF6" s="168">
        <f t="shared" ca="1" si="0"/>
        <v>2045</v>
      </c>
      <c r="AG6" s="168">
        <f t="shared" ca="1" si="0"/>
        <v>2046</v>
      </c>
      <c r="AH6" s="168">
        <f t="shared" ca="1" si="0"/>
        <v>2047</v>
      </c>
      <c r="AI6" s="168">
        <f t="shared" ca="1" si="0"/>
        <v>2048</v>
      </c>
      <c r="AJ6" s="168">
        <f t="shared" ca="1" si="0"/>
        <v>2049</v>
      </c>
      <c r="AK6" s="168">
        <f t="shared" ca="1" si="0"/>
        <v>2050</v>
      </c>
      <c r="AL6" s="168">
        <f t="shared" ca="1" si="0"/>
        <v>2051</v>
      </c>
      <c r="AM6" s="168">
        <f t="shared" ca="1" si="0"/>
        <v>2052</v>
      </c>
      <c r="AN6" s="168">
        <f t="shared" ca="1" si="0"/>
        <v>2053</v>
      </c>
      <c r="AO6" s="168">
        <f t="shared" ca="1" si="0"/>
        <v>2054</v>
      </c>
      <c r="AP6" s="168">
        <f t="shared" ca="1" si="0"/>
        <v>2055</v>
      </c>
      <c r="AQ6" s="168">
        <f t="shared" ca="1" si="0"/>
        <v>2056</v>
      </c>
      <c r="AR6" s="168">
        <f t="shared" ca="1" si="0"/>
        <v>2057</v>
      </c>
      <c r="AS6" s="168">
        <f t="shared" ca="1" si="0"/>
        <v>2058</v>
      </c>
      <c r="AT6" s="168">
        <f t="shared" ca="1" si="0"/>
        <v>2059</v>
      </c>
      <c r="AU6" s="168">
        <f t="shared" ca="1" si="0"/>
        <v>2060</v>
      </c>
      <c r="AV6" s="168">
        <f t="shared" ca="1" si="0"/>
        <v>2061</v>
      </c>
      <c r="AW6" s="168">
        <f t="shared" ca="1" si="0"/>
        <v>2062</v>
      </c>
      <c r="AX6" s="168">
        <f t="shared" ca="1" si="0"/>
        <v>2063</v>
      </c>
      <c r="AY6" s="168">
        <f t="shared" ca="1" si="0"/>
        <v>2064</v>
      </c>
      <c r="AZ6" s="168">
        <f t="shared" ca="1" si="0"/>
        <v>2065</v>
      </c>
      <c r="BA6" s="168">
        <f t="shared" ca="1" si="0"/>
        <v>2066</v>
      </c>
      <c r="BB6" s="168">
        <f t="shared" ca="1" si="0"/>
        <v>2067</v>
      </c>
      <c r="BC6" s="168">
        <f t="shared" ca="1" si="0"/>
        <v>2068</v>
      </c>
      <c r="BD6" s="168">
        <f t="shared" ca="1" si="0"/>
        <v>2069</v>
      </c>
      <c r="BE6" s="168">
        <f t="shared" ca="1" si="0"/>
        <v>2070</v>
      </c>
      <c r="BF6" s="168">
        <f t="shared" ca="1" si="0"/>
        <v>2071</v>
      </c>
      <c r="BG6" s="168">
        <f t="shared" ca="1" si="0"/>
        <v>2072</v>
      </c>
      <c r="BH6" s="168">
        <f t="shared" ca="1" si="0"/>
        <v>2073</v>
      </c>
      <c r="BI6" s="168">
        <f t="shared" ca="1" si="0"/>
        <v>2074</v>
      </c>
      <c r="BJ6" s="168">
        <f t="shared" ca="1" si="0"/>
        <v>2075</v>
      </c>
      <c r="BK6" s="168">
        <f t="shared" ca="1" si="0"/>
        <v>2076</v>
      </c>
      <c r="BL6" s="168">
        <f t="shared" ca="1" si="0"/>
        <v>2077</v>
      </c>
      <c r="BM6" s="168">
        <f t="shared" ca="1" si="0"/>
        <v>2078</v>
      </c>
      <c r="BN6" s="168">
        <f t="shared" ca="1" si="0"/>
        <v>2079</v>
      </c>
      <c r="BO6" s="168">
        <f t="shared" ca="1" si="0"/>
        <v>2080</v>
      </c>
      <c r="BP6" s="168">
        <f t="shared" ca="1" si="0"/>
        <v>2081</v>
      </c>
      <c r="BQ6" s="168">
        <f t="shared" ca="1" si="0"/>
        <v>2082</v>
      </c>
      <c r="BR6" s="168">
        <f t="shared" ca="1" si="0"/>
        <v>2083</v>
      </c>
      <c r="BS6" s="168">
        <f t="shared" ca="1" si="0"/>
        <v>2084</v>
      </c>
      <c r="BT6" s="168">
        <f t="shared" ca="1" si="0"/>
        <v>2085</v>
      </c>
      <c r="BU6" s="168">
        <f t="shared" ca="1" si="0"/>
        <v>2086</v>
      </c>
      <c r="BV6" s="168">
        <f t="shared" ref="BV6:DC6" ca="1" si="1">$H$6+BV5</f>
        <v>2087</v>
      </c>
      <c r="BW6" s="168">
        <f t="shared" ca="1" si="1"/>
        <v>2088</v>
      </c>
      <c r="BX6" s="168">
        <f t="shared" ca="1" si="1"/>
        <v>2089</v>
      </c>
      <c r="BY6" s="168">
        <f t="shared" ca="1" si="1"/>
        <v>2090</v>
      </c>
      <c r="BZ6" s="168">
        <f t="shared" ca="1" si="1"/>
        <v>2091</v>
      </c>
      <c r="CA6" s="168">
        <f t="shared" ca="1" si="1"/>
        <v>2092</v>
      </c>
      <c r="CB6" s="168">
        <f t="shared" ca="1" si="1"/>
        <v>2093</v>
      </c>
      <c r="CC6" s="168">
        <f t="shared" ca="1" si="1"/>
        <v>2094</v>
      </c>
      <c r="CD6" s="168">
        <f t="shared" ca="1" si="1"/>
        <v>2095</v>
      </c>
      <c r="CE6" s="168">
        <f t="shared" ca="1" si="1"/>
        <v>2096</v>
      </c>
      <c r="CF6" s="168">
        <f t="shared" ca="1" si="1"/>
        <v>2097</v>
      </c>
      <c r="CG6" s="168">
        <f t="shared" ca="1" si="1"/>
        <v>2098</v>
      </c>
      <c r="CH6" s="168">
        <f t="shared" ca="1" si="1"/>
        <v>2099</v>
      </c>
      <c r="CI6" s="168">
        <f t="shared" ca="1" si="1"/>
        <v>2100</v>
      </c>
      <c r="CJ6" s="168">
        <f t="shared" ca="1" si="1"/>
        <v>2101</v>
      </c>
      <c r="CK6" s="168">
        <f t="shared" ca="1" si="1"/>
        <v>2102</v>
      </c>
      <c r="CL6" s="168">
        <f t="shared" ca="1" si="1"/>
        <v>2103</v>
      </c>
      <c r="CM6" s="168">
        <f t="shared" ca="1" si="1"/>
        <v>2104</v>
      </c>
      <c r="CN6" s="168">
        <f t="shared" ca="1" si="1"/>
        <v>2105</v>
      </c>
      <c r="CO6" s="168">
        <f t="shared" ca="1" si="1"/>
        <v>2106</v>
      </c>
      <c r="CP6" s="168">
        <f t="shared" ca="1" si="1"/>
        <v>2107</v>
      </c>
      <c r="CQ6" s="168">
        <f t="shared" ca="1" si="1"/>
        <v>2108</v>
      </c>
      <c r="CR6" s="168">
        <f t="shared" ca="1" si="1"/>
        <v>2109</v>
      </c>
      <c r="CS6" s="168">
        <f t="shared" ca="1" si="1"/>
        <v>2110</v>
      </c>
      <c r="CT6" s="168">
        <f t="shared" ca="1" si="1"/>
        <v>2111</v>
      </c>
      <c r="CU6" s="168">
        <f t="shared" ca="1" si="1"/>
        <v>2112</v>
      </c>
      <c r="CV6" s="168">
        <f t="shared" ca="1" si="1"/>
        <v>2113</v>
      </c>
      <c r="CW6" s="168">
        <f t="shared" ca="1" si="1"/>
        <v>2114</v>
      </c>
      <c r="CX6" s="168">
        <f t="shared" ca="1" si="1"/>
        <v>2115</v>
      </c>
      <c r="CY6" s="168">
        <f t="shared" ca="1" si="1"/>
        <v>2116</v>
      </c>
      <c r="CZ6" s="168">
        <f t="shared" ca="1" si="1"/>
        <v>2117</v>
      </c>
      <c r="DA6" s="168">
        <f t="shared" ca="1" si="1"/>
        <v>2118</v>
      </c>
      <c r="DB6" s="168">
        <f t="shared" ca="1" si="1"/>
        <v>2119</v>
      </c>
      <c r="DC6" s="168">
        <f t="shared" ca="1" si="1"/>
        <v>2120</v>
      </c>
      <c r="DE6" s="25">
        <f>SUM(DE7:DE133)</f>
        <v>0</v>
      </c>
      <c r="DF6" s="25">
        <f>SUM(DF7:DF133)</f>
        <v>0</v>
      </c>
      <c r="DG6" s="12" t="s">
        <v>146</v>
      </c>
      <c r="DH6" s="12" t="s">
        <v>147</v>
      </c>
      <c r="DI6" s="12" t="s">
        <v>548</v>
      </c>
    </row>
    <row r="7" spans="1:113" ht="15" customHeight="1">
      <c r="B7" s="160" t="s">
        <v>148</v>
      </c>
      <c r="C7" s="540" t="s">
        <v>149</v>
      </c>
      <c r="D7" s="160"/>
      <c r="E7" s="160"/>
      <c r="F7" s="171">
        <f>F8+F9+F103-F115-F127</f>
        <v>0</v>
      </c>
      <c r="G7" s="171">
        <f>SUMIF($H$5:$DC$5,"&lt;="&amp;PAL,$H7:$DC7)</f>
        <v>0</v>
      </c>
      <c r="H7" s="171">
        <f t="shared" ref="H7:BS7" si="2">H8+H9+H103-H115-H127</f>
        <v>0</v>
      </c>
      <c r="I7" s="171">
        <f t="shared" si="2"/>
        <v>0</v>
      </c>
      <c r="J7" s="171">
        <f t="shared" si="2"/>
        <v>0</v>
      </c>
      <c r="K7" s="171">
        <f t="shared" si="2"/>
        <v>0</v>
      </c>
      <c r="L7" s="171">
        <f t="shared" si="2"/>
        <v>0</v>
      </c>
      <c r="M7" s="171">
        <f t="shared" si="2"/>
        <v>0</v>
      </c>
      <c r="N7" s="171">
        <f t="shared" si="2"/>
        <v>0</v>
      </c>
      <c r="O7" s="171">
        <f t="shared" si="2"/>
        <v>0</v>
      </c>
      <c r="P7" s="171">
        <f t="shared" si="2"/>
        <v>0</v>
      </c>
      <c r="Q7" s="171">
        <f t="shared" si="2"/>
        <v>0</v>
      </c>
      <c r="R7" s="171">
        <f t="shared" si="2"/>
        <v>0</v>
      </c>
      <c r="S7" s="171">
        <f t="shared" si="2"/>
        <v>0</v>
      </c>
      <c r="T7" s="171">
        <f t="shared" si="2"/>
        <v>0</v>
      </c>
      <c r="U7" s="171">
        <f t="shared" si="2"/>
        <v>0</v>
      </c>
      <c r="V7" s="171">
        <f t="shared" si="2"/>
        <v>0</v>
      </c>
      <c r="W7" s="171">
        <f t="shared" si="2"/>
        <v>0</v>
      </c>
      <c r="X7" s="171">
        <f t="shared" si="2"/>
        <v>0</v>
      </c>
      <c r="Y7" s="171">
        <f t="shared" si="2"/>
        <v>0</v>
      </c>
      <c r="Z7" s="171">
        <f t="shared" si="2"/>
        <v>0</v>
      </c>
      <c r="AA7" s="171">
        <f t="shared" si="2"/>
        <v>0</v>
      </c>
      <c r="AB7" s="171">
        <f t="shared" si="2"/>
        <v>0</v>
      </c>
      <c r="AC7" s="171">
        <f t="shared" si="2"/>
        <v>0</v>
      </c>
      <c r="AD7" s="171">
        <f t="shared" si="2"/>
        <v>0</v>
      </c>
      <c r="AE7" s="171">
        <f t="shared" si="2"/>
        <v>0</v>
      </c>
      <c r="AF7" s="171">
        <f t="shared" si="2"/>
        <v>0</v>
      </c>
      <c r="AG7" s="171">
        <f t="shared" si="2"/>
        <v>0</v>
      </c>
      <c r="AH7" s="171">
        <f t="shared" si="2"/>
        <v>0</v>
      </c>
      <c r="AI7" s="171">
        <f t="shared" si="2"/>
        <v>0</v>
      </c>
      <c r="AJ7" s="171">
        <f t="shared" si="2"/>
        <v>0</v>
      </c>
      <c r="AK7" s="171">
        <f t="shared" si="2"/>
        <v>0</v>
      </c>
      <c r="AL7" s="171">
        <f t="shared" si="2"/>
        <v>0</v>
      </c>
      <c r="AM7" s="171">
        <f t="shared" si="2"/>
        <v>0</v>
      </c>
      <c r="AN7" s="171">
        <f t="shared" si="2"/>
        <v>0</v>
      </c>
      <c r="AO7" s="171">
        <f t="shared" si="2"/>
        <v>0</v>
      </c>
      <c r="AP7" s="171">
        <f t="shared" si="2"/>
        <v>0</v>
      </c>
      <c r="AQ7" s="171">
        <f t="shared" si="2"/>
        <v>0</v>
      </c>
      <c r="AR7" s="171">
        <f t="shared" si="2"/>
        <v>0</v>
      </c>
      <c r="AS7" s="171">
        <f t="shared" si="2"/>
        <v>0</v>
      </c>
      <c r="AT7" s="171">
        <f t="shared" si="2"/>
        <v>0</v>
      </c>
      <c r="AU7" s="171">
        <f t="shared" si="2"/>
        <v>0</v>
      </c>
      <c r="AV7" s="171">
        <f t="shared" si="2"/>
        <v>0</v>
      </c>
      <c r="AW7" s="171">
        <f t="shared" si="2"/>
        <v>0</v>
      </c>
      <c r="AX7" s="171">
        <f t="shared" si="2"/>
        <v>0</v>
      </c>
      <c r="AY7" s="171">
        <f t="shared" si="2"/>
        <v>0</v>
      </c>
      <c r="AZ7" s="171">
        <f t="shared" si="2"/>
        <v>0</v>
      </c>
      <c r="BA7" s="171">
        <f t="shared" si="2"/>
        <v>0</v>
      </c>
      <c r="BB7" s="171">
        <f t="shared" si="2"/>
        <v>0</v>
      </c>
      <c r="BC7" s="171">
        <f t="shared" si="2"/>
        <v>0</v>
      </c>
      <c r="BD7" s="171">
        <f t="shared" si="2"/>
        <v>0</v>
      </c>
      <c r="BE7" s="171">
        <f t="shared" si="2"/>
        <v>0</v>
      </c>
      <c r="BF7" s="171">
        <f t="shared" si="2"/>
        <v>0</v>
      </c>
      <c r="BG7" s="171">
        <f t="shared" si="2"/>
        <v>0</v>
      </c>
      <c r="BH7" s="171">
        <f t="shared" si="2"/>
        <v>0</v>
      </c>
      <c r="BI7" s="171">
        <f t="shared" si="2"/>
        <v>0</v>
      </c>
      <c r="BJ7" s="171">
        <f t="shared" si="2"/>
        <v>0</v>
      </c>
      <c r="BK7" s="171">
        <f t="shared" si="2"/>
        <v>0</v>
      </c>
      <c r="BL7" s="171">
        <f t="shared" si="2"/>
        <v>0</v>
      </c>
      <c r="BM7" s="171">
        <f t="shared" si="2"/>
        <v>0</v>
      </c>
      <c r="BN7" s="171">
        <f t="shared" si="2"/>
        <v>0</v>
      </c>
      <c r="BO7" s="171">
        <f t="shared" si="2"/>
        <v>0</v>
      </c>
      <c r="BP7" s="171">
        <f t="shared" si="2"/>
        <v>0</v>
      </c>
      <c r="BQ7" s="171">
        <f t="shared" si="2"/>
        <v>0</v>
      </c>
      <c r="BR7" s="171">
        <f t="shared" si="2"/>
        <v>0</v>
      </c>
      <c r="BS7" s="171">
        <f t="shared" si="2"/>
        <v>0</v>
      </c>
      <c r="BT7" s="171">
        <f t="shared" ref="BT7:DC7" si="3">BT8+BT9+BT103-BT115-BT127</f>
        <v>0</v>
      </c>
      <c r="BU7" s="171">
        <f t="shared" si="3"/>
        <v>0</v>
      </c>
      <c r="BV7" s="171">
        <f t="shared" si="3"/>
        <v>0</v>
      </c>
      <c r="BW7" s="171">
        <f t="shared" si="3"/>
        <v>0</v>
      </c>
      <c r="BX7" s="171">
        <f t="shared" si="3"/>
        <v>0</v>
      </c>
      <c r="BY7" s="171">
        <f t="shared" si="3"/>
        <v>0</v>
      </c>
      <c r="BZ7" s="171">
        <f t="shared" si="3"/>
        <v>0</v>
      </c>
      <c r="CA7" s="171">
        <f t="shared" si="3"/>
        <v>0</v>
      </c>
      <c r="CB7" s="171">
        <f t="shared" si="3"/>
        <v>0</v>
      </c>
      <c r="CC7" s="171">
        <f t="shared" si="3"/>
        <v>0</v>
      </c>
      <c r="CD7" s="171">
        <f t="shared" si="3"/>
        <v>0</v>
      </c>
      <c r="CE7" s="171">
        <f t="shared" si="3"/>
        <v>0</v>
      </c>
      <c r="CF7" s="171">
        <f t="shared" si="3"/>
        <v>0</v>
      </c>
      <c r="CG7" s="171">
        <f t="shared" si="3"/>
        <v>0</v>
      </c>
      <c r="CH7" s="171">
        <f t="shared" si="3"/>
        <v>0</v>
      </c>
      <c r="CI7" s="171">
        <f t="shared" si="3"/>
        <v>0</v>
      </c>
      <c r="CJ7" s="171">
        <f t="shared" si="3"/>
        <v>0</v>
      </c>
      <c r="CK7" s="171">
        <f t="shared" si="3"/>
        <v>0</v>
      </c>
      <c r="CL7" s="171">
        <f t="shared" si="3"/>
        <v>0</v>
      </c>
      <c r="CM7" s="171">
        <f t="shared" si="3"/>
        <v>0</v>
      </c>
      <c r="CN7" s="171">
        <f t="shared" si="3"/>
        <v>0</v>
      </c>
      <c r="CO7" s="171">
        <f t="shared" si="3"/>
        <v>0</v>
      </c>
      <c r="CP7" s="171">
        <f t="shared" si="3"/>
        <v>0</v>
      </c>
      <c r="CQ7" s="171">
        <f t="shared" si="3"/>
        <v>0</v>
      </c>
      <c r="CR7" s="171">
        <f t="shared" si="3"/>
        <v>0</v>
      </c>
      <c r="CS7" s="171">
        <f t="shared" si="3"/>
        <v>0</v>
      </c>
      <c r="CT7" s="171">
        <f t="shared" si="3"/>
        <v>0</v>
      </c>
      <c r="CU7" s="171">
        <f t="shared" si="3"/>
        <v>0</v>
      </c>
      <c r="CV7" s="171">
        <f t="shared" si="3"/>
        <v>0</v>
      </c>
      <c r="CW7" s="171">
        <f t="shared" si="3"/>
        <v>0</v>
      </c>
      <c r="CX7" s="171">
        <f t="shared" si="3"/>
        <v>0</v>
      </c>
      <c r="CY7" s="171">
        <f t="shared" si="3"/>
        <v>0</v>
      </c>
      <c r="CZ7" s="171">
        <f t="shared" si="3"/>
        <v>0</v>
      </c>
      <c r="DA7" s="171">
        <f t="shared" si="3"/>
        <v>0</v>
      </c>
      <c r="DB7" s="171">
        <f t="shared" si="3"/>
        <v>0</v>
      </c>
      <c r="DC7" s="171">
        <f t="shared" si="3"/>
        <v>0</v>
      </c>
      <c r="DE7" s="24"/>
      <c r="DF7" s="24">
        <f>COUNTIF($H7:$DC7,"&lt;&gt;0")</f>
        <v>0</v>
      </c>
    </row>
    <row r="8" spans="1:113" ht="15" customHeight="1">
      <c r="B8" s="160" t="s">
        <v>150</v>
      </c>
      <c r="C8" s="540" t="s">
        <v>151</v>
      </c>
      <c r="D8" s="170"/>
      <c r="E8" s="172"/>
      <c r="F8" s="173">
        <f>SUM(F21:F22,F34:F35,F47:F48,F61:F62,F74:F75,F87:F88,F100:F101)</f>
        <v>0</v>
      </c>
      <c r="G8" s="171">
        <f>SUMIF($H$5:$DC$5,"&lt;="&amp;PAL,$H8:$DC8)</f>
        <v>0</v>
      </c>
      <c r="H8" s="173">
        <f>SUM(H21:H22,H34:H35,H47:H48,H61:H62,H74:H75,H87:H88,H100:H101)</f>
        <v>0</v>
      </c>
      <c r="I8" s="173">
        <f t="shared" ref="I8:BT8" si="4">SUM(I21:I22,I34:I35,I47:I48,I61:I62,I74:I75,I87:I88,I100:I101)</f>
        <v>0</v>
      </c>
      <c r="J8" s="173">
        <f t="shared" si="4"/>
        <v>0</v>
      </c>
      <c r="K8" s="173">
        <f t="shared" si="4"/>
        <v>0</v>
      </c>
      <c r="L8" s="173">
        <f t="shared" si="4"/>
        <v>0</v>
      </c>
      <c r="M8" s="173">
        <f t="shared" si="4"/>
        <v>0</v>
      </c>
      <c r="N8" s="173">
        <f t="shared" si="4"/>
        <v>0</v>
      </c>
      <c r="O8" s="173">
        <f t="shared" si="4"/>
        <v>0</v>
      </c>
      <c r="P8" s="173">
        <f t="shared" si="4"/>
        <v>0</v>
      </c>
      <c r="Q8" s="173">
        <f t="shared" si="4"/>
        <v>0</v>
      </c>
      <c r="R8" s="173">
        <f t="shared" si="4"/>
        <v>0</v>
      </c>
      <c r="S8" s="173">
        <f t="shared" si="4"/>
        <v>0</v>
      </c>
      <c r="T8" s="173">
        <f t="shared" si="4"/>
        <v>0</v>
      </c>
      <c r="U8" s="173">
        <f t="shared" si="4"/>
        <v>0</v>
      </c>
      <c r="V8" s="173">
        <f t="shared" si="4"/>
        <v>0</v>
      </c>
      <c r="W8" s="173">
        <f t="shared" si="4"/>
        <v>0</v>
      </c>
      <c r="X8" s="173">
        <f t="shared" si="4"/>
        <v>0</v>
      </c>
      <c r="Y8" s="173">
        <f t="shared" si="4"/>
        <v>0</v>
      </c>
      <c r="Z8" s="173">
        <f t="shared" si="4"/>
        <v>0</v>
      </c>
      <c r="AA8" s="173">
        <f t="shared" si="4"/>
        <v>0</v>
      </c>
      <c r="AB8" s="173">
        <f t="shared" si="4"/>
        <v>0</v>
      </c>
      <c r="AC8" s="173">
        <f t="shared" si="4"/>
        <v>0</v>
      </c>
      <c r="AD8" s="173">
        <f t="shared" si="4"/>
        <v>0</v>
      </c>
      <c r="AE8" s="173">
        <f t="shared" si="4"/>
        <v>0</v>
      </c>
      <c r="AF8" s="173">
        <f t="shared" si="4"/>
        <v>0</v>
      </c>
      <c r="AG8" s="173">
        <f t="shared" si="4"/>
        <v>0</v>
      </c>
      <c r="AH8" s="173">
        <f t="shared" si="4"/>
        <v>0</v>
      </c>
      <c r="AI8" s="173">
        <f t="shared" si="4"/>
        <v>0</v>
      </c>
      <c r="AJ8" s="173">
        <f t="shared" si="4"/>
        <v>0</v>
      </c>
      <c r="AK8" s="173">
        <f t="shared" si="4"/>
        <v>0</v>
      </c>
      <c r="AL8" s="173">
        <f t="shared" si="4"/>
        <v>0</v>
      </c>
      <c r="AM8" s="173">
        <f t="shared" si="4"/>
        <v>0</v>
      </c>
      <c r="AN8" s="173">
        <f t="shared" si="4"/>
        <v>0</v>
      </c>
      <c r="AO8" s="173">
        <f t="shared" si="4"/>
        <v>0</v>
      </c>
      <c r="AP8" s="173">
        <f t="shared" si="4"/>
        <v>0</v>
      </c>
      <c r="AQ8" s="173">
        <f t="shared" si="4"/>
        <v>0</v>
      </c>
      <c r="AR8" s="173">
        <f t="shared" si="4"/>
        <v>0</v>
      </c>
      <c r="AS8" s="173">
        <f t="shared" si="4"/>
        <v>0</v>
      </c>
      <c r="AT8" s="173">
        <f t="shared" si="4"/>
        <v>0</v>
      </c>
      <c r="AU8" s="173">
        <f t="shared" si="4"/>
        <v>0</v>
      </c>
      <c r="AV8" s="173">
        <f t="shared" si="4"/>
        <v>0</v>
      </c>
      <c r="AW8" s="173">
        <f t="shared" si="4"/>
        <v>0</v>
      </c>
      <c r="AX8" s="173">
        <f t="shared" si="4"/>
        <v>0</v>
      </c>
      <c r="AY8" s="173">
        <f t="shared" si="4"/>
        <v>0</v>
      </c>
      <c r="AZ8" s="173">
        <f t="shared" si="4"/>
        <v>0</v>
      </c>
      <c r="BA8" s="173">
        <f t="shared" si="4"/>
        <v>0</v>
      </c>
      <c r="BB8" s="173">
        <f t="shared" si="4"/>
        <v>0</v>
      </c>
      <c r="BC8" s="173">
        <f t="shared" si="4"/>
        <v>0</v>
      </c>
      <c r="BD8" s="173">
        <f t="shared" si="4"/>
        <v>0</v>
      </c>
      <c r="BE8" s="173">
        <f t="shared" si="4"/>
        <v>0</v>
      </c>
      <c r="BF8" s="173">
        <f t="shared" si="4"/>
        <v>0</v>
      </c>
      <c r="BG8" s="173">
        <f t="shared" si="4"/>
        <v>0</v>
      </c>
      <c r="BH8" s="173">
        <f t="shared" si="4"/>
        <v>0</v>
      </c>
      <c r="BI8" s="173">
        <f t="shared" si="4"/>
        <v>0</v>
      </c>
      <c r="BJ8" s="173">
        <f t="shared" si="4"/>
        <v>0</v>
      </c>
      <c r="BK8" s="173">
        <f t="shared" si="4"/>
        <v>0</v>
      </c>
      <c r="BL8" s="173">
        <f t="shared" si="4"/>
        <v>0</v>
      </c>
      <c r="BM8" s="173">
        <f t="shared" si="4"/>
        <v>0</v>
      </c>
      <c r="BN8" s="173">
        <f t="shared" si="4"/>
        <v>0</v>
      </c>
      <c r="BO8" s="173">
        <f t="shared" si="4"/>
        <v>0</v>
      </c>
      <c r="BP8" s="173">
        <f t="shared" si="4"/>
        <v>0</v>
      </c>
      <c r="BQ8" s="173">
        <f t="shared" si="4"/>
        <v>0</v>
      </c>
      <c r="BR8" s="173">
        <f t="shared" si="4"/>
        <v>0</v>
      </c>
      <c r="BS8" s="173">
        <f t="shared" si="4"/>
        <v>0</v>
      </c>
      <c r="BT8" s="173">
        <f t="shared" si="4"/>
        <v>0</v>
      </c>
      <c r="BU8" s="173">
        <f t="shared" ref="BU8:DB8" si="5">SUM(BU21:BU22,BU34:BU35,BU47:BU48,BU61:BU62,BU74:BU75,BU87:BU88,BU100:BU101)</f>
        <v>0</v>
      </c>
      <c r="BV8" s="173">
        <f t="shared" si="5"/>
        <v>0</v>
      </c>
      <c r="BW8" s="173">
        <f t="shared" si="5"/>
        <v>0</v>
      </c>
      <c r="BX8" s="173">
        <f t="shared" si="5"/>
        <v>0</v>
      </c>
      <c r="BY8" s="173">
        <f t="shared" si="5"/>
        <v>0</v>
      </c>
      <c r="BZ8" s="173">
        <f t="shared" si="5"/>
        <v>0</v>
      </c>
      <c r="CA8" s="173">
        <f t="shared" si="5"/>
        <v>0</v>
      </c>
      <c r="CB8" s="173">
        <f t="shared" si="5"/>
        <v>0</v>
      </c>
      <c r="CC8" s="173">
        <f t="shared" si="5"/>
        <v>0</v>
      </c>
      <c r="CD8" s="173">
        <f t="shared" si="5"/>
        <v>0</v>
      </c>
      <c r="CE8" s="173">
        <f t="shared" si="5"/>
        <v>0</v>
      </c>
      <c r="CF8" s="173">
        <f t="shared" si="5"/>
        <v>0</v>
      </c>
      <c r="CG8" s="173">
        <f t="shared" si="5"/>
        <v>0</v>
      </c>
      <c r="CH8" s="173">
        <f t="shared" si="5"/>
        <v>0</v>
      </c>
      <c r="CI8" s="173">
        <f t="shared" si="5"/>
        <v>0</v>
      </c>
      <c r="CJ8" s="173">
        <f t="shared" si="5"/>
        <v>0</v>
      </c>
      <c r="CK8" s="173">
        <f t="shared" si="5"/>
        <v>0</v>
      </c>
      <c r="CL8" s="173">
        <f t="shared" si="5"/>
        <v>0</v>
      </c>
      <c r="CM8" s="173">
        <f t="shared" si="5"/>
        <v>0</v>
      </c>
      <c r="CN8" s="173">
        <f t="shared" si="5"/>
        <v>0</v>
      </c>
      <c r="CO8" s="173">
        <f t="shared" si="5"/>
        <v>0</v>
      </c>
      <c r="CP8" s="173">
        <f t="shared" si="5"/>
        <v>0</v>
      </c>
      <c r="CQ8" s="173">
        <f t="shared" si="5"/>
        <v>0</v>
      </c>
      <c r="CR8" s="173">
        <f t="shared" si="5"/>
        <v>0</v>
      </c>
      <c r="CS8" s="173">
        <f t="shared" si="5"/>
        <v>0</v>
      </c>
      <c r="CT8" s="173">
        <f t="shared" si="5"/>
        <v>0</v>
      </c>
      <c r="CU8" s="173">
        <f t="shared" si="5"/>
        <v>0</v>
      </c>
      <c r="CV8" s="173">
        <f t="shared" si="5"/>
        <v>0</v>
      </c>
      <c r="CW8" s="173">
        <f t="shared" si="5"/>
        <v>0</v>
      </c>
      <c r="CX8" s="173">
        <f t="shared" si="5"/>
        <v>0</v>
      </c>
      <c r="CY8" s="173">
        <f t="shared" si="5"/>
        <v>0</v>
      </c>
      <c r="CZ8" s="173">
        <f t="shared" si="5"/>
        <v>0</v>
      </c>
      <c r="DA8" s="173">
        <f t="shared" si="5"/>
        <v>0</v>
      </c>
      <c r="DB8" s="173">
        <f t="shared" si="5"/>
        <v>0</v>
      </c>
      <c r="DC8" s="173">
        <f>SUM(DC21:DC22,DC34:DC35,DC47:DC48,DC61:DC62,DC74:DC75,DC87:DC88,DC100:DC101)</f>
        <v>0</v>
      </c>
      <c r="DE8" s="24"/>
      <c r="DF8" s="24">
        <f t="shared" ref="DF8:DF11" si="6">COUNTIF($H8:$DC8,"&lt;&gt;0")</f>
        <v>0</v>
      </c>
    </row>
    <row r="9" spans="1:113" ht="15" customHeight="1">
      <c r="B9" s="138" t="s">
        <v>152</v>
      </c>
      <c r="C9" s="541" t="s">
        <v>153</v>
      </c>
      <c r="D9" s="140"/>
      <c r="E9" s="140"/>
      <c r="F9" s="141">
        <f>F10+F50+F90-F8</f>
        <v>0</v>
      </c>
      <c r="G9" s="171">
        <f>SUMIF($H$5:$DC$5,"&lt;="&amp;PAL,$H9:$DC9)</f>
        <v>0</v>
      </c>
      <c r="H9" s="141">
        <f>H10+H50+H90-H8</f>
        <v>0</v>
      </c>
      <c r="I9" s="141">
        <f t="shared" ref="I9:BT9" si="7">I10+I50+I90-I8</f>
        <v>0</v>
      </c>
      <c r="J9" s="141">
        <f t="shared" si="7"/>
        <v>0</v>
      </c>
      <c r="K9" s="141">
        <f t="shared" si="7"/>
        <v>0</v>
      </c>
      <c r="L9" s="141">
        <f t="shared" si="7"/>
        <v>0</v>
      </c>
      <c r="M9" s="141">
        <f t="shared" si="7"/>
        <v>0</v>
      </c>
      <c r="N9" s="141">
        <f t="shared" si="7"/>
        <v>0</v>
      </c>
      <c r="O9" s="141">
        <f t="shared" si="7"/>
        <v>0</v>
      </c>
      <c r="P9" s="141">
        <f t="shared" si="7"/>
        <v>0</v>
      </c>
      <c r="Q9" s="141">
        <f t="shared" si="7"/>
        <v>0</v>
      </c>
      <c r="R9" s="141">
        <f t="shared" si="7"/>
        <v>0</v>
      </c>
      <c r="S9" s="141">
        <f t="shared" si="7"/>
        <v>0</v>
      </c>
      <c r="T9" s="141">
        <f t="shared" si="7"/>
        <v>0</v>
      </c>
      <c r="U9" s="141">
        <f t="shared" si="7"/>
        <v>0</v>
      </c>
      <c r="V9" s="141">
        <f t="shared" si="7"/>
        <v>0</v>
      </c>
      <c r="W9" s="141">
        <f t="shared" si="7"/>
        <v>0</v>
      </c>
      <c r="X9" s="141">
        <f t="shared" si="7"/>
        <v>0</v>
      </c>
      <c r="Y9" s="141">
        <f t="shared" si="7"/>
        <v>0</v>
      </c>
      <c r="Z9" s="141">
        <f t="shared" si="7"/>
        <v>0</v>
      </c>
      <c r="AA9" s="141">
        <f t="shared" si="7"/>
        <v>0</v>
      </c>
      <c r="AB9" s="141">
        <f t="shared" si="7"/>
        <v>0</v>
      </c>
      <c r="AC9" s="141">
        <f t="shared" si="7"/>
        <v>0</v>
      </c>
      <c r="AD9" s="141">
        <f t="shared" si="7"/>
        <v>0</v>
      </c>
      <c r="AE9" s="141">
        <f t="shared" si="7"/>
        <v>0</v>
      </c>
      <c r="AF9" s="141">
        <f t="shared" si="7"/>
        <v>0</v>
      </c>
      <c r="AG9" s="141">
        <f t="shared" si="7"/>
        <v>0</v>
      </c>
      <c r="AH9" s="141">
        <f t="shared" si="7"/>
        <v>0</v>
      </c>
      <c r="AI9" s="141">
        <f t="shared" si="7"/>
        <v>0</v>
      </c>
      <c r="AJ9" s="141">
        <f t="shared" si="7"/>
        <v>0</v>
      </c>
      <c r="AK9" s="141">
        <f t="shared" si="7"/>
        <v>0</v>
      </c>
      <c r="AL9" s="141">
        <f t="shared" si="7"/>
        <v>0</v>
      </c>
      <c r="AM9" s="141">
        <f t="shared" si="7"/>
        <v>0</v>
      </c>
      <c r="AN9" s="141">
        <f t="shared" si="7"/>
        <v>0</v>
      </c>
      <c r="AO9" s="141">
        <f t="shared" si="7"/>
        <v>0</v>
      </c>
      <c r="AP9" s="141">
        <f t="shared" si="7"/>
        <v>0</v>
      </c>
      <c r="AQ9" s="141">
        <f t="shared" si="7"/>
        <v>0</v>
      </c>
      <c r="AR9" s="141">
        <f t="shared" si="7"/>
        <v>0</v>
      </c>
      <c r="AS9" s="141">
        <f t="shared" si="7"/>
        <v>0</v>
      </c>
      <c r="AT9" s="141">
        <f t="shared" si="7"/>
        <v>0</v>
      </c>
      <c r="AU9" s="141">
        <f t="shared" si="7"/>
        <v>0</v>
      </c>
      <c r="AV9" s="141">
        <f t="shared" si="7"/>
        <v>0</v>
      </c>
      <c r="AW9" s="141">
        <f t="shared" si="7"/>
        <v>0</v>
      </c>
      <c r="AX9" s="141">
        <f t="shared" si="7"/>
        <v>0</v>
      </c>
      <c r="AY9" s="141">
        <f t="shared" si="7"/>
        <v>0</v>
      </c>
      <c r="AZ9" s="141">
        <f t="shared" si="7"/>
        <v>0</v>
      </c>
      <c r="BA9" s="141">
        <f t="shared" si="7"/>
        <v>0</v>
      </c>
      <c r="BB9" s="141">
        <f t="shared" si="7"/>
        <v>0</v>
      </c>
      <c r="BC9" s="141">
        <f t="shared" si="7"/>
        <v>0</v>
      </c>
      <c r="BD9" s="141">
        <f t="shared" si="7"/>
        <v>0</v>
      </c>
      <c r="BE9" s="141">
        <f t="shared" si="7"/>
        <v>0</v>
      </c>
      <c r="BF9" s="141">
        <f t="shared" si="7"/>
        <v>0</v>
      </c>
      <c r="BG9" s="141">
        <f t="shared" si="7"/>
        <v>0</v>
      </c>
      <c r="BH9" s="141">
        <f t="shared" si="7"/>
        <v>0</v>
      </c>
      <c r="BI9" s="141">
        <f t="shared" si="7"/>
        <v>0</v>
      </c>
      <c r="BJ9" s="141">
        <f t="shared" si="7"/>
        <v>0</v>
      </c>
      <c r="BK9" s="141">
        <f t="shared" si="7"/>
        <v>0</v>
      </c>
      <c r="BL9" s="141">
        <f t="shared" si="7"/>
        <v>0</v>
      </c>
      <c r="BM9" s="141">
        <f t="shared" si="7"/>
        <v>0</v>
      </c>
      <c r="BN9" s="141">
        <f t="shared" si="7"/>
        <v>0</v>
      </c>
      <c r="BO9" s="141">
        <f t="shared" si="7"/>
        <v>0</v>
      </c>
      <c r="BP9" s="141">
        <f t="shared" si="7"/>
        <v>0</v>
      </c>
      <c r="BQ9" s="141">
        <f t="shared" si="7"/>
        <v>0</v>
      </c>
      <c r="BR9" s="141">
        <f t="shared" si="7"/>
        <v>0</v>
      </c>
      <c r="BS9" s="141">
        <f t="shared" si="7"/>
        <v>0</v>
      </c>
      <c r="BT9" s="141">
        <f t="shared" si="7"/>
        <v>0</v>
      </c>
      <c r="BU9" s="141">
        <f t="shared" ref="BU9:DC9" si="8">BU10+BU50+BU90-BU8</f>
        <v>0</v>
      </c>
      <c r="BV9" s="141">
        <f t="shared" si="8"/>
        <v>0</v>
      </c>
      <c r="BW9" s="141">
        <f t="shared" si="8"/>
        <v>0</v>
      </c>
      <c r="BX9" s="141">
        <f t="shared" si="8"/>
        <v>0</v>
      </c>
      <c r="BY9" s="141">
        <f t="shared" si="8"/>
        <v>0</v>
      </c>
      <c r="BZ9" s="141">
        <f t="shared" si="8"/>
        <v>0</v>
      </c>
      <c r="CA9" s="141">
        <f t="shared" si="8"/>
        <v>0</v>
      </c>
      <c r="CB9" s="141">
        <f t="shared" si="8"/>
        <v>0</v>
      </c>
      <c r="CC9" s="141">
        <f t="shared" si="8"/>
        <v>0</v>
      </c>
      <c r="CD9" s="141">
        <f t="shared" si="8"/>
        <v>0</v>
      </c>
      <c r="CE9" s="141">
        <f t="shared" si="8"/>
        <v>0</v>
      </c>
      <c r="CF9" s="141">
        <f t="shared" si="8"/>
        <v>0</v>
      </c>
      <c r="CG9" s="141">
        <f t="shared" si="8"/>
        <v>0</v>
      </c>
      <c r="CH9" s="141">
        <f t="shared" si="8"/>
        <v>0</v>
      </c>
      <c r="CI9" s="141">
        <f t="shared" si="8"/>
        <v>0</v>
      </c>
      <c r="CJ9" s="141">
        <f t="shared" si="8"/>
        <v>0</v>
      </c>
      <c r="CK9" s="141">
        <f t="shared" si="8"/>
        <v>0</v>
      </c>
      <c r="CL9" s="141">
        <f t="shared" si="8"/>
        <v>0</v>
      </c>
      <c r="CM9" s="141">
        <f t="shared" si="8"/>
        <v>0</v>
      </c>
      <c r="CN9" s="141">
        <f t="shared" si="8"/>
        <v>0</v>
      </c>
      <c r="CO9" s="141">
        <f t="shared" si="8"/>
        <v>0</v>
      </c>
      <c r="CP9" s="141">
        <f t="shared" si="8"/>
        <v>0</v>
      </c>
      <c r="CQ9" s="141">
        <f t="shared" si="8"/>
        <v>0</v>
      </c>
      <c r="CR9" s="141">
        <f t="shared" si="8"/>
        <v>0</v>
      </c>
      <c r="CS9" s="141">
        <f t="shared" si="8"/>
        <v>0</v>
      </c>
      <c r="CT9" s="141">
        <f t="shared" si="8"/>
        <v>0</v>
      </c>
      <c r="CU9" s="141">
        <f t="shared" si="8"/>
        <v>0</v>
      </c>
      <c r="CV9" s="141">
        <f t="shared" si="8"/>
        <v>0</v>
      </c>
      <c r="CW9" s="141">
        <f t="shared" si="8"/>
        <v>0</v>
      </c>
      <c r="CX9" s="141">
        <f t="shared" si="8"/>
        <v>0</v>
      </c>
      <c r="CY9" s="141">
        <f t="shared" si="8"/>
        <v>0</v>
      </c>
      <c r="CZ9" s="141">
        <f t="shared" si="8"/>
        <v>0</v>
      </c>
      <c r="DA9" s="141">
        <f t="shared" si="8"/>
        <v>0</v>
      </c>
      <c r="DB9" s="141">
        <f t="shared" si="8"/>
        <v>0</v>
      </c>
      <c r="DC9" s="141">
        <f t="shared" si="8"/>
        <v>0</v>
      </c>
      <c r="DE9" s="24"/>
      <c r="DF9" s="24">
        <f t="shared" si="6"/>
        <v>0</v>
      </c>
    </row>
    <row r="10" spans="1:113" ht="15" customHeight="1">
      <c r="B10" s="160" t="s">
        <v>154</v>
      </c>
      <c r="C10" s="540" t="s">
        <v>155</v>
      </c>
      <c r="D10" s="172"/>
      <c r="E10" s="172"/>
      <c r="F10" s="173">
        <f>F11+F24+F37</f>
        <v>0</v>
      </c>
      <c r="G10" s="171">
        <f>SUMIF($H$5:$DC$5,"&lt;="&amp;PAL,$H10:$DC10)</f>
        <v>0</v>
      </c>
      <c r="H10" s="173">
        <f>H11+H24+H37</f>
        <v>0</v>
      </c>
      <c r="I10" s="173">
        <f t="shared" ref="I10:BT10" si="9">I11+I24+I37</f>
        <v>0</v>
      </c>
      <c r="J10" s="173">
        <f t="shared" si="9"/>
        <v>0</v>
      </c>
      <c r="K10" s="173">
        <f t="shared" si="9"/>
        <v>0</v>
      </c>
      <c r="L10" s="173">
        <f t="shared" si="9"/>
        <v>0</v>
      </c>
      <c r="M10" s="173">
        <f t="shared" si="9"/>
        <v>0</v>
      </c>
      <c r="N10" s="173">
        <f t="shared" si="9"/>
        <v>0</v>
      </c>
      <c r="O10" s="173">
        <f t="shared" si="9"/>
        <v>0</v>
      </c>
      <c r="P10" s="173">
        <f t="shared" si="9"/>
        <v>0</v>
      </c>
      <c r="Q10" s="173">
        <f t="shared" si="9"/>
        <v>0</v>
      </c>
      <c r="R10" s="173">
        <f t="shared" si="9"/>
        <v>0</v>
      </c>
      <c r="S10" s="173">
        <f t="shared" si="9"/>
        <v>0</v>
      </c>
      <c r="T10" s="173">
        <f t="shared" si="9"/>
        <v>0</v>
      </c>
      <c r="U10" s="173">
        <f t="shared" si="9"/>
        <v>0</v>
      </c>
      <c r="V10" s="173">
        <f t="shared" si="9"/>
        <v>0</v>
      </c>
      <c r="W10" s="173">
        <f t="shared" si="9"/>
        <v>0</v>
      </c>
      <c r="X10" s="173">
        <f t="shared" si="9"/>
        <v>0</v>
      </c>
      <c r="Y10" s="173">
        <f t="shared" si="9"/>
        <v>0</v>
      </c>
      <c r="Z10" s="173">
        <f t="shared" si="9"/>
        <v>0</v>
      </c>
      <c r="AA10" s="173">
        <f t="shared" si="9"/>
        <v>0</v>
      </c>
      <c r="AB10" s="173">
        <f t="shared" si="9"/>
        <v>0</v>
      </c>
      <c r="AC10" s="173">
        <f t="shared" si="9"/>
        <v>0</v>
      </c>
      <c r="AD10" s="173">
        <f t="shared" si="9"/>
        <v>0</v>
      </c>
      <c r="AE10" s="173">
        <f t="shared" si="9"/>
        <v>0</v>
      </c>
      <c r="AF10" s="173">
        <f t="shared" si="9"/>
        <v>0</v>
      </c>
      <c r="AG10" s="173">
        <f t="shared" si="9"/>
        <v>0</v>
      </c>
      <c r="AH10" s="173">
        <f t="shared" si="9"/>
        <v>0</v>
      </c>
      <c r="AI10" s="173">
        <f t="shared" si="9"/>
        <v>0</v>
      </c>
      <c r="AJ10" s="173">
        <f t="shared" si="9"/>
        <v>0</v>
      </c>
      <c r="AK10" s="173">
        <f t="shared" si="9"/>
        <v>0</v>
      </c>
      <c r="AL10" s="173">
        <f t="shared" si="9"/>
        <v>0</v>
      </c>
      <c r="AM10" s="173">
        <f t="shared" si="9"/>
        <v>0</v>
      </c>
      <c r="AN10" s="173">
        <f t="shared" si="9"/>
        <v>0</v>
      </c>
      <c r="AO10" s="173">
        <f t="shared" si="9"/>
        <v>0</v>
      </c>
      <c r="AP10" s="173">
        <f t="shared" si="9"/>
        <v>0</v>
      </c>
      <c r="AQ10" s="173">
        <f t="shared" si="9"/>
        <v>0</v>
      </c>
      <c r="AR10" s="173">
        <f t="shared" si="9"/>
        <v>0</v>
      </c>
      <c r="AS10" s="173">
        <f t="shared" si="9"/>
        <v>0</v>
      </c>
      <c r="AT10" s="173">
        <f t="shared" si="9"/>
        <v>0</v>
      </c>
      <c r="AU10" s="173">
        <f t="shared" si="9"/>
        <v>0</v>
      </c>
      <c r="AV10" s="173">
        <f t="shared" si="9"/>
        <v>0</v>
      </c>
      <c r="AW10" s="173">
        <f t="shared" si="9"/>
        <v>0</v>
      </c>
      <c r="AX10" s="173">
        <f t="shared" si="9"/>
        <v>0</v>
      </c>
      <c r="AY10" s="173">
        <f t="shared" si="9"/>
        <v>0</v>
      </c>
      <c r="AZ10" s="173">
        <f t="shared" si="9"/>
        <v>0</v>
      </c>
      <c r="BA10" s="173">
        <f t="shared" si="9"/>
        <v>0</v>
      </c>
      <c r="BB10" s="173">
        <f t="shared" si="9"/>
        <v>0</v>
      </c>
      <c r="BC10" s="173">
        <f t="shared" si="9"/>
        <v>0</v>
      </c>
      <c r="BD10" s="173">
        <f t="shared" si="9"/>
        <v>0</v>
      </c>
      <c r="BE10" s="173">
        <f t="shared" si="9"/>
        <v>0</v>
      </c>
      <c r="BF10" s="173">
        <f t="shared" si="9"/>
        <v>0</v>
      </c>
      <c r="BG10" s="173">
        <f t="shared" si="9"/>
        <v>0</v>
      </c>
      <c r="BH10" s="173">
        <f t="shared" si="9"/>
        <v>0</v>
      </c>
      <c r="BI10" s="173">
        <f t="shared" si="9"/>
        <v>0</v>
      </c>
      <c r="BJ10" s="173">
        <f t="shared" si="9"/>
        <v>0</v>
      </c>
      <c r="BK10" s="173">
        <f t="shared" si="9"/>
        <v>0</v>
      </c>
      <c r="BL10" s="173">
        <f t="shared" si="9"/>
        <v>0</v>
      </c>
      <c r="BM10" s="173">
        <f t="shared" si="9"/>
        <v>0</v>
      </c>
      <c r="BN10" s="173">
        <f t="shared" si="9"/>
        <v>0</v>
      </c>
      <c r="BO10" s="173">
        <f t="shared" si="9"/>
        <v>0</v>
      </c>
      <c r="BP10" s="173">
        <f t="shared" si="9"/>
        <v>0</v>
      </c>
      <c r="BQ10" s="173">
        <f t="shared" si="9"/>
        <v>0</v>
      </c>
      <c r="BR10" s="173">
        <f t="shared" si="9"/>
        <v>0</v>
      </c>
      <c r="BS10" s="173">
        <f t="shared" si="9"/>
        <v>0</v>
      </c>
      <c r="BT10" s="173">
        <f t="shared" si="9"/>
        <v>0</v>
      </c>
      <c r="BU10" s="173">
        <f t="shared" ref="BU10:DC10" si="10">BU11+BU24+BU37</f>
        <v>0</v>
      </c>
      <c r="BV10" s="173">
        <f t="shared" si="10"/>
        <v>0</v>
      </c>
      <c r="BW10" s="173">
        <f t="shared" si="10"/>
        <v>0</v>
      </c>
      <c r="BX10" s="173">
        <f t="shared" si="10"/>
        <v>0</v>
      </c>
      <c r="BY10" s="173">
        <f t="shared" si="10"/>
        <v>0</v>
      </c>
      <c r="BZ10" s="173">
        <f t="shared" si="10"/>
        <v>0</v>
      </c>
      <c r="CA10" s="173">
        <f t="shared" si="10"/>
        <v>0</v>
      </c>
      <c r="CB10" s="173">
        <f t="shared" si="10"/>
        <v>0</v>
      </c>
      <c r="CC10" s="173">
        <f t="shared" si="10"/>
        <v>0</v>
      </c>
      <c r="CD10" s="173">
        <f t="shared" si="10"/>
        <v>0</v>
      </c>
      <c r="CE10" s="173">
        <f t="shared" si="10"/>
        <v>0</v>
      </c>
      <c r="CF10" s="173">
        <f t="shared" si="10"/>
        <v>0</v>
      </c>
      <c r="CG10" s="173">
        <f t="shared" si="10"/>
        <v>0</v>
      </c>
      <c r="CH10" s="173">
        <f t="shared" si="10"/>
        <v>0</v>
      </c>
      <c r="CI10" s="173">
        <f t="shared" si="10"/>
        <v>0</v>
      </c>
      <c r="CJ10" s="173">
        <f t="shared" si="10"/>
        <v>0</v>
      </c>
      <c r="CK10" s="173">
        <f t="shared" si="10"/>
        <v>0</v>
      </c>
      <c r="CL10" s="173">
        <f t="shared" si="10"/>
        <v>0</v>
      </c>
      <c r="CM10" s="173">
        <f t="shared" si="10"/>
        <v>0</v>
      </c>
      <c r="CN10" s="173">
        <f t="shared" si="10"/>
        <v>0</v>
      </c>
      <c r="CO10" s="173">
        <f t="shared" si="10"/>
        <v>0</v>
      </c>
      <c r="CP10" s="173">
        <f t="shared" si="10"/>
        <v>0</v>
      </c>
      <c r="CQ10" s="173">
        <f t="shared" si="10"/>
        <v>0</v>
      </c>
      <c r="CR10" s="173">
        <f t="shared" si="10"/>
        <v>0</v>
      </c>
      <c r="CS10" s="173">
        <f t="shared" si="10"/>
        <v>0</v>
      </c>
      <c r="CT10" s="173">
        <f t="shared" si="10"/>
        <v>0</v>
      </c>
      <c r="CU10" s="173">
        <f t="shared" si="10"/>
        <v>0</v>
      </c>
      <c r="CV10" s="173">
        <f t="shared" si="10"/>
        <v>0</v>
      </c>
      <c r="CW10" s="173">
        <f t="shared" si="10"/>
        <v>0</v>
      </c>
      <c r="CX10" s="173">
        <f t="shared" si="10"/>
        <v>0</v>
      </c>
      <c r="CY10" s="173">
        <f t="shared" si="10"/>
        <v>0</v>
      </c>
      <c r="CZ10" s="173">
        <f t="shared" si="10"/>
        <v>0</v>
      </c>
      <c r="DA10" s="173">
        <f t="shared" si="10"/>
        <v>0</v>
      </c>
      <c r="DB10" s="173">
        <f t="shared" si="10"/>
        <v>0</v>
      </c>
      <c r="DC10" s="173">
        <f t="shared" si="10"/>
        <v>0</v>
      </c>
      <c r="DE10" s="24"/>
      <c r="DF10" s="24">
        <f t="shared" si="6"/>
        <v>0</v>
      </c>
    </row>
    <row r="11" spans="1:113" ht="15" customHeight="1">
      <c r="B11" s="160" t="s">
        <v>156</v>
      </c>
      <c r="C11" s="540" t="s">
        <v>157</v>
      </c>
      <c r="D11" s="172"/>
      <c r="E11" s="172"/>
      <c r="F11" s="173">
        <f>SUM(F12:F22)</f>
        <v>0</v>
      </c>
      <c r="G11" s="171">
        <f>SUMIF($H$5:$DC$5,"&lt;="&amp;PAL,$H11:$DC11)</f>
        <v>0</v>
      </c>
      <c r="H11" s="173">
        <f>SUM(H12:H22)</f>
        <v>0</v>
      </c>
      <c r="I11" s="173">
        <f t="shared" ref="I11:BT11" si="11">SUM(I12:I22)</f>
        <v>0</v>
      </c>
      <c r="J11" s="173">
        <f t="shared" si="11"/>
        <v>0</v>
      </c>
      <c r="K11" s="173">
        <f>SUM(K12:K22)</f>
        <v>0</v>
      </c>
      <c r="L11" s="173">
        <f t="shared" si="11"/>
        <v>0</v>
      </c>
      <c r="M11" s="173">
        <f t="shared" si="11"/>
        <v>0</v>
      </c>
      <c r="N11" s="173">
        <f t="shared" si="11"/>
        <v>0</v>
      </c>
      <c r="O11" s="173">
        <f t="shared" si="11"/>
        <v>0</v>
      </c>
      <c r="P11" s="173">
        <f t="shared" si="11"/>
        <v>0</v>
      </c>
      <c r="Q11" s="173">
        <f t="shared" si="11"/>
        <v>0</v>
      </c>
      <c r="R11" s="173">
        <f t="shared" si="11"/>
        <v>0</v>
      </c>
      <c r="S11" s="173">
        <f t="shared" si="11"/>
        <v>0</v>
      </c>
      <c r="T11" s="173">
        <f t="shared" si="11"/>
        <v>0</v>
      </c>
      <c r="U11" s="173">
        <f t="shared" si="11"/>
        <v>0</v>
      </c>
      <c r="V11" s="173">
        <f t="shared" si="11"/>
        <v>0</v>
      </c>
      <c r="W11" s="173">
        <f t="shared" si="11"/>
        <v>0</v>
      </c>
      <c r="X11" s="173">
        <f t="shared" si="11"/>
        <v>0</v>
      </c>
      <c r="Y11" s="173">
        <f t="shared" si="11"/>
        <v>0</v>
      </c>
      <c r="Z11" s="173">
        <f t="shared" si="11"/>
        <v>0</v>
      </c>
      <c r="AA11" s="173">
        <f t="shared" si="11"/>
        <v>0</v>
      </c>
      <c r="AB11" s="173">
        <f t="shared" si="11"/>
        <v>0</v>
      </c>
      <c r="AC11" s="173">
        <f t="shared" si="11"/>
        <v>0</v>
      </c>
      <c r="AD11" s="173">
        <f t="shared" si="11"/>
        <v>0</v>
      </c>
      <c r="AE11" s="173">
        <f t="shared" si="11"/>
        <v>0</v>
      </c>
      <c r="AF11" s="173">
        <f t="shared" si="11"/>
        <v>0</v>
      </c>
      <c r="AG11" s="173">
        <f t="shared" si="11"/>
        <v>0</v>
      </c>
      <c r="AH11" s="173">
        <f t="shared" si="11"/>
        <v>0</v>
      </c>
      <c r="AI11" s="173">
        <f t="shared" si="11"/>
        <v>0</v>
      </c>
      <c r="AJ11" s="173">
        <f t="shared" si="11"/>
        <v>0</v>
      </c>
      <c r="AK11" s="173">
        <f t="shared" si="11"/>
        <v>0</v>
      </c>
      <c r="AL11" s="173">
        <f t="shared" si="11"/>
        <v>0</v>
      </c>
      <c r="AM11" s="173">
        <f t="shared" si="11"/>
        <v>0</v>
      </c>
      <c r="AN11" s="173">
        <f t="shared" si="11"/>
        <v>0</v>
      </c>
      <c r="AO11" s="173">
        <f t="shared" si="11"/>
        <v>0</v>
      </c>
      <c r="AP11" s="173">
        <f t="shared" si="11"/>
        <v>0</v>
      </c>
      <c r="AQ11" s="173">
        <f t="shared" si="11"/>
        <v>0</v>
      </c>
      <c r="AR11" s="173">
        <f t="shared" si="11"/>
        <v>0</v>
      </c>
      <c r="AS11" s="173">
        <f t="shared" si="11"/>
        <v>0</v>
      </c>
      <c r="AT11" s="173">
        <f t="shared" si="11"/>
        <v>0</v>
      </c>
      <c r="AU11" s="173">
        <f t="shared" si="11"/>
        <v>0</v>
      </c>
      <c r="AV11" s="173">
        <f t="shared" si="11"/>
        <v>0</v>
      </c>
      <c r="AW11" s="173">
        <f t="shared" si="11"/>
        <v>0</v>
      </c>
      <c r="AX11" s="173">
        <f t="shared" si="11"/>
        <v>0</v>
      </c>
      <c r="AY11" s="173">
        <f t="shared" si="11"/>
        <v>0</v>
      </c>
      <c r="AZ11" s="173">
        <f t="shared" si="11"/>
        <v>0</v>
      </c>
      <c r="BA11" s="173">
        <f t="shared" si="11"/>
        <v>0</v>
      </c>
      <c r="BB11" s="173">
        <f t="shared" si="11"/>
        <v>0</v>
      </c>
      <c r="BC11" s="173">
        <f t="shared" si="11"/>
        <v>0</v>
      </c>
      <c r="BD11" s="173">
        <f t="shared" si="11"/>
        <v>0</v>
      </c>
      <c r="BE11" s="173">
        <f t="shared" si="11"/>
        <v>0</v>
      </c>
      <c r="BF11" s="173">
        <f t="shared" si="11"/>
        <v>0</v>
      </c>
      <c r="BG11" s="173">
        <f t="shared" si="11"/>
        <v>0</v>
      </c>
      <c r="BH11" s="173">
        <f t="shared" si="11"/>
        <v>0</v>
      </c>
      <c r="BI11" s="173">
        <f t="shared" si="11"/>
        <v>0</v>
      </c>
      <c r="BJ11" s="173">
        <f t="shared" si="11"/>
        <v>0</v>
      </c>
      <c r="BK11" s="173">
        <f t="shared" si="11"/>
        <v>0</v>
      </c>
      <c r="BL11" s="173">
        <f t="shared" si="11"/>
        <v>0</v>
      </c>
      <c r="BM11" s="173">
        <f t="shared" si="11"/>
        <v>0</v>
      </c>
      <c r="BN11" s="173">
        <f t="shared" si="11"/>
        <v>0</v>
      </c>
      <c r="BO11" s="173">
        <f t="shared" si="11"/>
        <v>0</v>
      </c>
      <c r="BP11" s="173">
        <f t="shared" si="11"/>
        <v>0</v>
      </c>
      <c r="BQ11" s="173">
        <f t="shared" si="11"/>
        <v>0</v>
      </c>
      <c r="BR11" s="173">
        <f t="shared" si="11"/>
        <v>0</v>
      </c>
      <c r="BS11" s="173">
        <f t="shared" si="11"/>
        <v>0</v>
      </c>
      <c r="BT11" s="173">
        <f t="shared" si="11"/>
        <v>0</v>
      </c>
      <c r="BU11" s="173">
        <f t="shared" ref="BU11:DB11" si="12">SUM(BU12:BU22)</f>
        <v>0</v>
      </c>
      <c r="BV11" s="173">
        <f t="shared" si="12"/>
        <v>0</v>
      </c>
      <c r="BW11" s="173">
        <f t="shared" si="12"/>
        <v>0</v>
      </c>
      <c r="BX11" s="173">
        <f t="shared" si="12"/>
        <v>0</v>
      </c>
      <c r="BY11" s="173">
        <f t="shared" si="12"/>
        <v>0</v>
      </c>
      <c r="BZ11" s="173">
        <f t="shared" si="12"/>
        <v>0</v>
      </c>
      <c r="CA11" s="173">
        <f t="shared" si="12"/>
        <v>0</v>
      </c>
      <c r="CB11" s="173">
        <f t="shared" si="12"/>
        <v>0</v>
      </c>
      <c r="CC11" s="173">
        <f t="shared" si="12"/>
        <v>0</v>
      </c>
      <c r="CD11" s="173">
        <f t="shared" si="12"/>
        <v>0</v>
      </c>
      <c r="CE11" s="173">
        <f t="shared" si="12"/>
        <v>0</v>
      </c>
      <c r="CF11" s="173">
        <f t="shared" si="12"/>
        <v>0</v>
      </c>
      <c r="CG11" s="173">
        <f t="shared" si="12"/>
        <v>0</v>
      </c>
      <c r="CH11" s="173">
        <f t="shared" si="12"/>
        <v>0</v>
      </c>
      <c r="CI11" s="173">
        <f t="shared" si="12"/>
        <v>0</v>
      </c>
      <c r="CJ11" s="173">
        <f t="shared" si="12"/>
        <v>0</v>
      </c>
      <c r="CK11" s="173">
        <f t="shared" si="12"/>
        <v>0</v>
      </c>
      <c r="CL11" s="173">
        <f t="shared" si="12"/>
        <v>0</v>
      </c>
      <c r="CM11" s="173">
        <f t="shared" si="12"/>
        <v>0</v>
      </c>
      <c r="CN11" s="173">
        <f t="shared" si="12"/>
        <v>0</v>
      </c>
      <c r="CO11" s="173">
        <f t="shared" si="12"/>
        <v>0</v>
      </c>
      <c r="CP11" s="173">
        <f t="shared" si="12"/>
        <v>0</v>
      </c>
      <c r="CQ11" s="173">
        <f t="shared" si="12"/>
        <v>0</v>
      </c>
      <c r="CR11" s="173">
        <f t="shared" si="12"/>
        <v>0</v>
      </c>
      <c r="CS11" s="173">
        <f t="shared" si="12"/>
        <v>0</v>
      </c>
      <c r="CT11" s="173">
        <f t="shared" si="12"/>
        <v>0</v>
      </c>
      <c r="CU11" s="173">
        <f t="shared" si="12"/>
        <v>0</v>
      </c>
      <c r="CV11" s="173">
        <f t="shared" si="12"/>
        <v>0</v>
      </c>
      <c r="CW11" s="173">
        <f t="shared" si="12"/>
        <v>0</v>
      </c>
      <c r="CX11" s="173">
        <f t="shared" si="12"/>
        <v>0</v>
      </c>
      <c r="CY11" s="173">
        <f t="shared" si="12"/>
        <v>0</v>
      </c>
      <c r="CZ11" s="173">
        <f t="shared" si="12"/>
        <v>0</v>
      </c>
      <c r="DA11" s="173">
        <f t="shared" si="12"/>
        <v>0</v>
      </c>
      <c r="DB11" s="173">
        <f t="shared" si="12"/>
        <v>0</v>
      </c>
      <c r="DC11" s="173">
        <f>SUM(DC12:DC22)</f>
        <v>0</v>
      </c>
      <c r="DE11" s="24"/>
      <c r="DF11" s="24">
        <f t="shared" si="6"/>
        <v>0</v>
      </c>
    </row>
    <row r="12" spans="1:113" ht="28.8">
      <c r="A12" s="68">
        <v>0</v>
      </c>
      <c r="B12" s="160" t="s">
        <v>305</v>
      </c>
      <c r="C12" s="542" t="s">
        <v>158</v>
      </c>
      <c r="D12" s="175"/>
      <c r="E12" s="176">
        <v>0.21</v>
      </c>
      <c r="F12" s="171">
        <f>H12+NPV(FD,I12:INDEX(I12:DC12,PAL))</f>
        <v>0</v>
      </c>
      <c r="G12" s="171">
        <f>SUMIF($H$5:$DC$5,"&lt;="&amp;PAL,$H12:$DC12)</f>
        <v>0</v>
      </c>
      <c r="H12" s="300">
        <v>0</v>
      </c>
      <c r="I12" s="300">
        <v>0</v>
      </c>
      <c r="J12" s="300">
        <v>0</v>
      </c>
      <c r="K12" s="300">
        <v>0</v>
      </c>
      <c r="L12" s="300">
        <v>0</v>
      </c>
      <c r="M12" s="300">
        <v>0</v>
      </c>
      <c r="N12" s="300">
        <v>0</v>
      </c>
      <c r="O12" s="300">
        <v>0</v>
      </c>
      <c r="P12" s="300">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0</v>
      </c>
      <c r="BH12" s="177">
        <v>0</v>
      </c>
      <c r="BI12" s="177">
        <v>0</v>
      </c>
      <c r="BJ12" s="177">
        <v>0</v>
      </c>
      <c r="BK12" s="177">
        <v>0</v>
      </c>
      <c r="BL12" s="177">
        <v>0</v>
      </c>
      <c r="BM12" s="177">
        <v>0</v>
      </c>
      <c r="BN12" s="177">
        <v>0</v>
      </c>
      <c r="BO12" s="177">
        <v>0</v>
      </c>
      <c r="BP12" s="177">
        <v>0</v>
      </c>
      <c r="BQ12" s="177">
        <v>0</v>
      </c>
      <c r="BR12" s="177">
        <v>0</v>
      </c>
      <c r="BS12" s="177">
        <v>0</v>
      </c>
      <c r="BT12" s="177">
        <v>0</v>
      </c>
      <c r="BU12" s="177">
        <v>0</v>
      </c>
      <c r="BV12" s="177">
        <v>0</v>
      </c>
      <c r="BW12" s="177">
        <v>0</v>
      </c>
      <c r="BX12" s="177">
        <v>0</v>
      </c>
      <c r="BY12" s="177">
        <v>0</v>
      </c>
      <c r="BZ12" s="177">
        <v>0</v>
      </c>
      <c r="CA12" s="177">
        <v>0</v>
      </c>
      <c r="CB12" s="177">
        <v>0</v>
      </c>
      <c r="CC12" s="177">
        <v>0</v>
      </c>
      <c r="CD12" s="177">
        <v>0</v>
      </c>
      <c r="CE12" s="177">
        <v>0</v>
      </c>
      <c r="CF12" s="177">
        <v>0</v>
      </c>
      <c r="CG12" s="177">
        <v>0</v>
      </c>
      <c r="CH12" s="177">
        <v>0</v>
      </c>
      <c r="CI12" s="177">
        <v>0</v>
      </c>
      <c r="CJ12" s="177">
        <v>0</v>
      </c>
      <c r="CK12" s="177">
        <v>0</v>
      </c>
      <c r="CL12" s="177">
        <v>0</v>
      </c>
      <c r="CM12" s="177">
        <v>0</v>
      </c>
      <c r="CN12" s="177">
        <v>0</v>
      </c>
      <c r="CO12" s="177">
        <v>0</v>
      </c>
      <c r="CP12" s="177">
        <v>0</v>
      </c>
      <c r="CQ12" s="177">
        <v>0</v>
      </c>
      <c r="CR12" s="177">
        <v>0</v>
      </c>
      <c r="CS12" s="177">
        <v>0</v>
      </c>
      <c r="CT12" s="177">
        <v>0</v>
      </c>
      <c r="CU12" s="177">
        <v>0</v>
      </c>
      <c r="CV12" s="177">
        <v>0</v>
      </c>
      <c r="CW12" s="177">
        <v>0</v>
      </c>
      <c r="CX12" s="177">
        <v>0</v>
      </c>
      <c r="CY12" s="177">
        <v>0</v>
      </c>
      <c r="CZ12" s="177">
        <v>0</v>
      </c>
      <c r="DA12" s="177">
        <v>0</v>
      </c>
      <c r="DB12" s="177">
        <v>0</v>
      </c>
      <c r="DC12" s="177">
        <v>0</v>
      </c>
      <c r="DE12" s="24">
        <f>COUNTBLANK($H12:$DC12)</f>
        <v>0</v>
      </c>
      <c r="DF12" s="24">
        <f>COUNTIF($H12:$DC12,"&lt;&gt;0")</f>
        <v>0</v>
      </c>
      <c r="DG12">
        <f t="shared" ref="DG12:DG23" si="13">IF(ISNUMBER(E12),E12*100,0)</f>
        <v>21</v>
      </c>
      <c r="DH12">
        <v>0</v>
      </c>
    </row>
    <row r="13" spans="1:113" ht="14.4">
      <c r="A13" s="68">
        <v>1</v>
      </c>
      <c r="B13" s="160" t="s">
        <v>306</v>
      </c>
      <c r="C13" s="542" t="s">
        <v>159</v>
      </c>
      <c r="D13" s="175"/>
      <c r="E13" s="176">
        <v>0.21</v>
      </c>
      <c r="F13" s="171">
        <f>H13+NPV(FD,I13:INDEX(I13:DC13,PAL))</f>
        <v>0</v>
      </c>
      <c r="G13" s="171">
        <f>SUMIF($H$5:$DC$5,"&lt;="&amp;PAL,$H13:$DC13)</f>
        <v>0</v>
      </c>
      <c r="H13" s="300">
        <v>0</v>
      </c>
      <c r="I13" s="300">
        <v>0</v>
      </c>
      <c r="J13" s="300">
        <v>0</v>
      </c>
      <c r="K13" s="300">
        <v>0</v>
      </c>
      <c r="L13" s="300">
        <v>0</v>
      </c>
      <c r="M13" s="300">
        <v>0</v>
      </c>
      <c r="N13" s="300">
        <v>0</v>
      </c>
      <c r="O13" s="300">
        <v>0</v>
      </c>
      <c r="P13" s="300">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177">
        <v>0</v>
      </c>
      <c r="AV13" s="177">
        <v>0</v>
      </c>
      <c r="AW13" s="177">
        <v>0</v>
      </c>
      <c r="AX13" s="177">
        <v>0</v>
      </c>
      <c r="AY13" s="177">
        <v>0</v>
      </c>
      <c r="AZ13" s="177">
        <v>0</v>
      </c>
      <c r="BA13" s="177">
        <v>0</v>
      </c>
      <c r="BB13" s="177">
        <v>0</v>
      </c>
      <c r="BC13" s="177">
        <v>0</v>
      </c>
      <c r="BD13" s="177">
        <v>0</v>
      </c>
      <c r="BE13" s="177">
        <v>0</v>
      </c>
      <c r="BF13" s="177">
        <v>0</v>
      </c>
      <c r="BG13" s="177">
        <v>0</v>
      </c>
      <c r="BH13" s="177">
        <v>0</v>
      </c>
      <c r="BI13" s="177">
        <v>0</v>
      </c>
      <c r="BJ13" s="177">
        <v>0</v>
      </c>
      <c r="BK13" s="177">
        <v>0</v>
      </c>
      <c r="BL13" s="177">
        <v>0</v>
      </c>
      <c r="BM13" s="177">
        <v>0</v>
      </c>
      <c r="BN13" s="177">
        <v>0</v>
      </c>
      <c r="BO13" s="177">
        <v>0</v>
      </c>
      <c r="BP13" s="177">
        <v>0</v>
      </c>
      <c r="BQ13" s="177">
        <v>0</v>
      </c>
      <c r="BR13" s="177">
        <v>0</v>
      </c>
      <c r="BS13" s="177">
        <v>0</v>
      </c>
      <c r="BT13" s="177">
        <v>0</v>
      </c>
      <c r="BU13" s="177">
        <v>0</v>
      </c>
      <c r="BV13" s="177">
        <v>0</v>
      </c>
      <c r="BW13" s="177">
        <v>0</v>
      </c>
      <c r="BX13" s="177">
        <v>0</v>
      </c>
      <c r="BY13" s="177">
        <v>0</v>
      </c>
      <c r="BZ13" s="177">
        <v>0</v>
      </c>
      <c r="CA13" s="177">
        <v>0</v>
      </c>
      <c r="CB13" s="177">
        <v>0</v>
      </c>
      <c r="CC13" s="177">
        <v>0</v>
      </c>
      <c r="CD13" s="177">
        <v>0</v>
      </c>
      <c r="CE13" s="177">
        <v>0</v>
      </c>
      <c r="CF13" s="177">
        <v>0</v>
      </c>
      <c r="CG13" s="177">
        <v>0</v>
      </c>
      <c r="CH13" s="177">
        <v>0</v>
      </c>
      <c r="CI13" s="177">
        <v>0</v>
      </c>
      <c r="CJ13" s="177">
        <v>0</v>
      </c>
      <c r="CK13" s="177">
        <v>0</v>
      </c>
      <c r="CL13" s="177">
        <v>0</v>
      </c>
      <c r="CM13" s="177">
        <v>0</v>
      </c>
      <c r="CN13" s="177">
        <v>0</v>
      </c>
      <c r="CO13" s="177">
        <v>0</v>
      </c>
      <c r="CP13" s="177">
        <v>0</v>
      </c>
      <c r="CQ13" s="177">
        <v>0</v>
      </c>
      <c r="CR13" s="177">
        <v>0</v>
      </c>
      <c r="CS13" s="177">
        <v>0</v>
      </c>
      <c r="CT13" s="177">
        <v>0</v>
      </c>
      <c r="CU13" s="177">
        <v>0</v>
      </c>
      <c r="CV13" s="177">
        <v>0</v>
      </c>
      <c r="CW13" s="177">
        <v>0</v>
      </c>
      <c r="CX13" s="177">
        <v>0</v>
      </c>
      <c r="CY13" s="177">
        <v>0</v>
      </c>
      <c r="CZ13" s="177">
        <v>0</v>
      </c>
      <c r="DA13" s="177">
        <v>0</v>
      </c>
      <c r="DB13" s="177">
        <v>0</v>
      </c>
      <c r="DC13" s="177">
        <v>0</v>
      </c>
      <c r="DE13" s="24">
        <f t="shared" ref="DE13:DE21" si="14">COUNTBLANK($H13:$DC13)</f>
        <v>0</v>
      </c>
      <c r="DF13" s="24">
        <f t="shared" ref="DF13:DF88" si="15">COUNTIF($H13:$DC13,"&lt;&gt;0")</f>
        <v>0</v>
      </c>
      <c r="DG13">
        <f t="shared" si="13"/>
        <v>21</v>
      </c>
      <c r="DH13">
        <v>0</v>
      </c>
    </row>
    <row r="14" spans="1:113" ht="14.4">
      <c r="A14" s="68">
        <v>2</v>
      </c>
      <c r="B14" s="160" t="s">
        <v>307</v>
      </c>
      <c r="C14" s="542" t="s">
        <v>159</v>
      </c>
      <c r="D14" s="175"/>
      <c r="E14" s="176">
        <v>0.21</v>
      </c>
      <c r="F14" s="171">
        <f>H14+NPV(FD,I14:INDEX(I14:DC14,PAL))</f>
        <v>0</v>
      </c>
      <c r="G14" s="171">
        <f>SUMIF($H$5:$DC$5,"&lt;="&amp;PAL,$H14:$DC14)</f>
        <v>0</v>
      </c>
      <c r="H14" s="300">
        <v>0</v>
      </c>
      <c r="I14" s="300">
        <v>0</v>
      </c>
      <c r="J14" s="300">
        <v>0</v>
      </c>
      <c r="K14" s="300">
        <v>0</v>
      </c>
      <c r="L14" s="300">
        <v>0</v>
      </c>
      <c r="M14" s="300">
        <v>0</v>
      </c>
      <c r="N14" s="300">
        <v>0</v>
      </c>
      <c r="O14" s="300">
        <v>0</v>
      </c>
      <c r="P14" s="300">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E14" s="24">
        <f t="shared" si="14"/>
        <v>0</v>
      </c>
      <c r="DF14" s="24">
        <f t="shared" si="15"/>
        <v>0</v>
      </c>
      <c r="DG14">
        <f t="shared" si="13"/>
        <v>21</v>
      </c>
      <c r="DH14">
        <v>0</v>
      </c>
    </row>
    <row r="15" spans="1:113" ht="14.4">
      <c r="A15" s="68">
        <v>3</v>
      </c>
      <c r="B15" s="160" t="s">
        <v>308</v>
      </c>
      <c r="C15" s="542" t="s">
        <v>159</v>
      </c>
      <c r="D15" s="175"/>
      <c r="E15" s="176">
        <v>0.21</v>
      </c>
      <c r="F15" s="171">
        <f>H15+NPV(FD,I15:INDEX(I15:DC15,PAL))</f>
        <v>0</v>
      </c>
      <c r="G15" s="171">
        <f>SUMIF($H$5:$DC$5,"&lt;="&amp;PAL,$H15:$DC15)</f>
        <v>0</v>
      </c>
      <c r="H15" s="300">
        <v>0</v>
      </c>
      <c r="I15" s="300">
        <v>0</v>
      </c>
      <c r="J15" s="300">
        <v>0</v>
      </c>
      <c r="K15" s="300">
        <v>0</v>
      </c>
      <c r="L15" s="300">
        <v>0</v>
      </c>
      <c r="M15" s="300">
        <v>0</v>
      </c>
      <c r="N15" s="300">
        <v>0</v>
      </c>
      <c r="O15" s="300">
        <v>0</v>
      </c>
      <c r="P15" s="300">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177">
        <v>0</v>
      </c>
      <c r="AV15" s="177">
        <v>0</v>
      </c>
      <c r="AW15" s="177">
        <v>0</v>
      </c>
      <c r="AX15" s="177">
        <v>0</v>
      </c>
      <c r="AY15" s="177">
        <v>0</v>
      </c>
      <c r="AZ15" s="177">
        <v>0</v>
      </c>
      <c r="BA15" s="177">
        <v>0</v>
      </c>
      <c r="BB15" s="177">
        <v>0</v>
      </c>
      <c r="BC15" s="177">
        <v>0</v>
      </c>
      <c r="BD15" s="177">
        <v>0</v>
      </c>
      <c r="BE15" s="177">
        <v>0</v>
      </c>
      <c r="BF15" s="177">
        <v>0</v>
      </c>
      <c r="BG15" s="177">
        <v>0</v>
      </c>
      <c r="BH15" s="177">
        <v>0</v>
      </c>
      <c r="BI15" s="177">
        <v>0</v>
      </c>
      <c r="BJ15" s="177">
        <v>0</v>
      </c>
      <c r="BK15" s="177">
        <v>0</v>
      </c>
      <c r="BL15" s="177">
        <v>0</v>
      </c>
      <c r="BM15" s="177">
        <v>0</v>
      </c>
      <c r="BN15" s="177">
        <v>0</v>
      </c>
      <c r="BO15" s="177">
        <v>0</v>
      </c>
      <c r="BP15" s="177">
        <v>0</v>
      </c>
      <c r="BQ15" s="177">
        <v>0</v>
      </c>
      <c r="BR15" s="177">
        <v>0</v>
      </c>
      <c r="BS15" s="177">
        <v>0</v>
      </c>
      <c r="BT15" s="177">
        <v>0</v>
      </c>
      <c r="BU15" s="177">
        <v>0</v>
      </c>
      <c r="BV15" s="177">
        <v>0</v>
      </c>
      <c r="BW15" s="177">
        <v>0</v>
      </c>
      <c r="BX15" s="177">
        <v>0</v>
      </c>
      <c r="BY15" s="177">
        <v>0</v>
      </c>
      <c r="BZ15" s="177">
        <v>0</v>
      </c>
      <c r="CA15" s="177">
        <v>0</v>
      </c>
      <c r="CB15" s="177">
        <v>0</v>
      </c>
      <c r="CC15" s="177">
        <v>0</v>
      </c>
      <c r="CD15" s="177">
        <v>0</v>
      </c>
      <c r="CE15" s="177">
        <v>0</v>
      </c>
      <c r="CF15" s="177">
        <v>0</v>
      </c>
      <c r="CG15" s="177">
        <v>0</v>
      </c>
      <c r="CH15" s="177">
        <v>0</v>
      </c>
      <c r="CI15" s="177">
        <v>0</v>
      </c>
      <c r="CJ15" s="177">
        <v>0</v>
      </c>
      <c r="CK15" s="177">
        <v>0</v>
      </c>
      <c r="CL15" s="177">
        <v>0</v>
      </c>
      <c r="CM15" s="177">
        <v>0</v>
      </c>
      <c r="CN15" s="177">
        <v>0</v>
      </c>
      <c r="CO15" s="177">
        <v>0</v>
      </c>
      <c r="CP15" s="177">
        <v>0</v>
      </c>
      <c r="CQ15" s="177">
        <v>0</v>
      </c>
      <c r="CR15" s="177">
        <v>0</v>
      </c>
      <c r="CS15" s="177">
        <v>0</v>
      </c>
      <c r="CT15" s="177">
        <v>0</v>
      </c>
      <c r="CU15" s="177">
        <v>0</v>
      </c>
      <c r="CV15" s="177">
        <v>0</v>
      </c>
      <c r="CW15" s="177">
        <v>0</v>
      </c>
      <c r="CX15" s="177">
        <v>0</v>
      </c>
      <c r="CY15" s="177">
        <v>0</v>
      </c>
      <c r="CZ15" s="177">
        <v>0</v>
      </c>
      <c r="DA15" s="177">
        <v>0</v>
      </c>
      <c r="DB15" s="177">
        <v>0</v>
      </c>
      <c r="DC15" s="177">
        <v>0</v>
      </c>
      <c r="DE15" s="24">
        <f t="shared" si="14"/>
        <v>0</v>
      </c>
      <c r="DF15" s="24">
        <f t="shared" si="15"/>
        <v>0</v>
      </c>
      <c r="DG15">
        <f t="shared" si="13"/>
        <v>21</v>
      </c>
      <c r="DH15">
        <v>0</v>
      </c>
    </row>
    <row r="16" spans="1:113" ht="14.4">
      <c r="A16" s="68">
        <v>4</v>
      </c>
      <c r="B16" s="160" t="s">
        <v>309</v>
      </c>
      <c r="C16" s="542" t="s">
        <v>159</v>
      </c>
      <c r="D16" s="175"/>
      <c r="E16" s="176">
        <v>0.21</v>
      </c>
      <c r="F16" s="171">
        <f>H16+NPV(FD,I16:INDEX(I16:DC16,PAL))</f>
        <v>0</v>
      </c>
      <c r="G16" s="171">
        <f>SUMIF($H$5:$DC$5,"&lt;="&amp;PAL,$H16:$DC16)</f>
        <v>0</v>
      </c>
      <c r="H16" s="300">
        <v>0</v>
      </c>
      <c r="I16" s="300">
        <v>0</v>
      </c>
      <c r="J16" s="300">
        <v>0</v>
      </c>
      <c r="K16" s="300">
        <v>0</v>
      </c>
      <c r="L16" s="300">
        <v>0</v>
      </c>
      <c r="M16" s="300">
        <v>0</v>
      </c>
      <c r="N16" s="300">
        <v>0</v>
      </c>
      <c r="O16" s="300">
        <v>0</v>
      </c>
      <c r="P16" s="300">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0</v>
      </c>
      <c r="BA16" s="177">
        <v>0</v>
      </c>
      <c r="BB16" s="177">
        <v>0</v>
      </c>
      <c r="BC16" s="177">
        <v>0</v>
      </c>
      <c r="BD16" s="177">
        <v>0</v>
      </c>
      <c r="BE16" s="177">
        <v>0</v>
      </c>
      <c r="BF16" s="177">
        <v>0</v>
      </c>
      <c r="BG16" s="177">
        <v>0</v>
      </c>
      <c r="BH16" s="177">
        <v>0</v>
      </c>
      <c r="BI16" s="177">
        <v>0</v>
      </c>
      <c r="BJ16" s="177">
        <v>0</v>
      </c>
      <c r="BK16" s="177">
        <v>0</v>
      </c>
      <c r="BL16" s="177">
        <v>0</v>
      </c>
      <c r="BM16" s="177">
        <v>0</v>
      </c>
      <c r="BN16" s="177">
        <v>0</v>
      </c>
      <c r="BO16" s="177">
        <v>0</v>
      </c>
      <c r="BP16" s="177">
        <v>0</v>
      </c>
      <c r="BQ16" s="177">
        <v>0</v>
      </c>
      <c r="BR16" s="177">
        <v>0</v>
      </c>
      <c r="BS16" s="177">
        <v>0</v>
      </c>
      <c r="BT16" s="177">
        <v>0</v>
      </c>
      <c r="BU16" s="177">
        <v>0</v>
      </c>
      <c r="BV16" s="177">
        <v>0</v>
      </c>
      <c r="BW16" s="177">
        <v>0</v>
      </c>
      <c r="BX16" s="177">
        <v>0</v>
      </c>
      <c r="BY16" s="177">
        <v>0</v>
      </c>
      <c r="BZ16" s="177">
        <v>0</v>
      </c>
      <c r="CA16" s="177">
        <v>0</v>
      </c>
      <c r="CB16" s="177">
        <v>0</v>
      </c>
      <c r="CC16" s="177">
        <v>0</v>
      </c>
      <c r="CD16" s="177">
        <v>0</v>
      </c>
      <c r="CE16" s="177">
        <v>0</v>
      </c>
      <c r="CF16" s="177">
        <v>0</v>
      </c>
      <c r="CG16" s="177">
        <v>0</v>
      </c>
      <c r="CH16" s="177">
        <v>0</v>
      </c>
      <c r="CI16" s="177">
        <v>0</v>
      </c>
      <c r="CJ16" s="177">
        <v>0</v>
      </c>
      <c r="CK16" s="177">
        <v>0</v>
      </c>
      <c r="CL16" s="177">
        <v>0</v>
      </c>
      <c r="CM16" s="177">
        <v>0</v>
      </c>
      <c r="CN16" s="177">
        <v>0</v>
      </c>
      <c r="CO16" s="177">
        <v>0</v>
      </c>
      <c r="CP16" s="177">
        <v>0</v>
      </c>
      <c r="CQ16" s="177">
        <v>0</v>
      </c>
      <c r="CR16" s="177">
        <v>0</v>
      </c>
      <c r="CS16" s="177">
        <v>0</v>
      </c>
      <c r="CT16" s="177">
        <v>0</v>
      </c>
      <c r="CU16" s="177">
        <v>0</v>
      </c>
      <c r="CV16" s="177">
        <v>0</v>
      </c>
      <c r="CW16" s="177">
        <v>0</v>
      </c>
      <c r="CX16" s="177">
        <v>0</v>
      </c>
      <c r="CY16" s="177">
        <v>0</v>
      </c>
      <c r="CZ16" s="177">
        <v>0</v>
      </c>
      <c r="DA16" s="177">
        <v>0</v>
      </c>
      <c r="DB16" s="177">
        <v>0</v>
      </c>
      <c r="DC16" s="177">
        <v>0</v>
      </c>
      <c r="DE16" s="24">
        <f t="shared" si="14"/>
        <v>0</v>
      </c>
      <c r="DF16" s="24">
        <f t="shared" si="15"/>
        <v>0</v>
      </c>
      <c r="DG16">
        <f t="shared" si="13"/>
        <v>21</v>
      </c>
      <c r="DH16">
        <v>0</v>
      </c>
    </row>
    <row r="17" spans="1:113" ht="14.4">
      <c r="A17" s="68">
        <v>5</v>
      </c>
      <c r="B17" s="160" t="s">
        <v>310</v>
      </c>
      <c r="C17" s="542" t="s">
        <v>159</v>
      </c>
      <c r="D17" s="175"/>
      <c r="E17" s="176">
        <v>0.21</v>
      </c>
      <c r="F17" s="171">
        <f>H17+NPV(FD,I17:INDEX(I17:DC17,PAL))</f>
        <v>0</v>
      </c>
      <c r="G17" s="171">
        <f>SUMIF($H$5:$DC$5,"&lt;="&amp;PAL,$H17:$DC17)</f>
        <v>0</v>
      </c>
      <c r="H17" s="300">
        <v>0</v>
      </c>
      <c r="I17" s="300">
        <v>0</v>
      </c>
      <c r="J17" s="300">
        <v>0</v>
      </c>
      <c r="K17" s="300">
        <v>0</v>
      </c>
      <c r="L17" s="300">
        <v>0</v>
      </c>
      <c r="M17" s="300">
        <v>0</v>
      </c>
      <c r="N17" s="300">
        <v>0</v>
      </c>
      <c r="O17" s="300">
        <v>0</v>
      </c>
      <c r="P17" s="300">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0</v>
      </c>
      <c r="BA17" s="177">
        <v>0</v>
      </c>
      <c r="BB17" s="177">
        <v>0</v>
      </c>
      <c r="BC17" s="177">
        <v>0</v>
      </c>
      <c r="BD17" s="177">
        <v>0</v>
      </c>
      <c r="BE17" s="177">
        <v>0</v>
      </c>
      <c r="BF17" s="177">
        <v>0</v>
      </c>
      <c r="BG17" s="177">
        <v>0</v>
      </c>
      <c r="BH17" s="177">
        <v>0</v>
      </c>
      <c r="BI17" s="177">
        <v>0</v>
      </c>
      <c r="BJ17" s="177">
        <v>0</v>
      </c>
      <c r="BK17" s="177">
        <v>0</v>
      </c>
      <c r="BL17" s="177">
        <v>0</v>
      </c>
      <c r="BM17" s="177">
        <v>0</v>
      </c>
      <c r="BN17" s="177">
        <v>0</v>
      </c>
      <c r="BO17" s="177">
        <v>0</v>
      </c>
      <c r="BP17" s="177">
        <v>0</v>
      </c>
      <c r="BQ17" s="177">
        <v>0</v>
      </c>
      <c r="BR17" s="177">
        <v>0</v>
      </c>
      <c r="BS17" s="177">
        <v>0</v>
      </c>
      <c r="BT17" s="177">
        <v>0</v>
      </c>
      <c r="BU17" s="177">
        <v>0</v>
      </c>
      <c r="BV17" s="177">
        <v>0</v>
      </c>
      <c r="BW17" s="177">
        <v>0</v>
      </c>
      <c r="BX17" s="177">
        <v>0</v>
      </c>
      <c r="BY17" s="177">
        <v>0</v>
      </c>
      <c r="BZ17" s="177">
        <v>0</v>
      </c>
      <c r="CA17" s="177">
        <v>0</v>
      </c>
      <c r="CB17" s="177">
        <v>0</v>
      </c>
      <c r="CC17" s="177">
        <v>0</v>
      </c>
      <c r="CD17" s="177">
        <v>0</v>
      </c>
      <c r="CE17" s="177">
        <v>0</v>
      </c>
      <c r="CF17" s="177">
        <v>0</v>
      </c>
      <c r="CG17" s="177">
        <v>0</v>
      </c>
      <c r="CH17" s="177">
        <v>0</v>
      </c>
      <c r="CI17" s="177">
        <v>0</v>
      </c>
      <c r="CJ17" s="177">
        <v>0</v>
      </c>
      <c r="CK17" s="177">
        <v>0</v>
      </c>
      <c r="CL17" s="177">
        <v>0</v>
      </c>
      <c r="CM17" s="177">
        <v>0</v>
      </c>
      <c r="CN17" s="177">
        <v>0</v>
      </c>
      <c r="CO17" s="177">
        <v>0</v>
      </c>
      <c r="CP17" s="177">
        <v>0</v>
      </c>
      <c r="CQ17" s="177">
        <v>0</v>
      </c>
      <c r="CR17" s="177">
        <v>0</v>
      </c>
      <c r="CS17" s="177">
        <v>0</v>
      </c>
      <c r="CT17" s="177">
        <v>0</v>
      </c>
      <c r="CU17" s="177">
        <v>0</v>
      </c>
      <c r="CV17" s="177">
        <v>0</v>
      </c>
      <c r="CW17" s="177">
        <v>0</v>
      </c>
      <c r="CX17" s="177">
        <v>0</v>
      </c>
      <c r="CY17" s="177">
        <v>0</v>
      </c>
      <c r="CZ17" s="177">
        <v>0</v>
      </c>
      <c r="DA17" s="177">
        <v>0</v>
      </c>
      <c r="DB17" s="177">
        <v>0</v>
      </c>
      <c r="DC17" s="177">
        <v>0</v>
      </c>
      <c r="DE17" s="24">
        <f t="shared" si="14"/>
        <v>0</v>
      </c>
      <c r="DF17" s="24">
        <f t="shared" si="15"/>
        <v>0</v>
      </c>
      <c r="DG17">
        <f t="shared" si="13"/>
        <v>21</v>
      </c>
      <c r="DH17">
        <v>0</v>
      </c>
    </row>
    <row r="18" spans="1:113" ht="14.4">
      <c r="A18" s="68">
        <v>6</v>
      </c>
      <c r="B18" s="160" t="s">
        <v>311</v>
      </c>
      <c r="C18" s="542" t="s">
        <v>159</v>
      </c>
      <c r="D18" s="175"/>
      <c r="E18" s="176">
        <v>0.21</v>
      </c>
      <c r="F18" s="171">
        <f>H18+NPV(FD,I18:INDEX(I18:DC18,PAL))</f>
        <v>0</v>
      </c>
      <c r="G18" s="171">
        <f>SUMIF($H$5:$DC$5,"&lt;="&amp;PAL,$H18:$DC18)</f>
        <v>0</v>
      </c>
      <c r="H18" s="300">
        <v>0</v>
      </c>
      <c r="I18" s="300">
        <v>0</v>
      </c>
      <c r="J18" s="300">
        <v>0</v>
      </c>
      <c r="K18" s="300">
        <v>0</v>
      </c>
      <c r="L18" s="300">
        <v>0</v>
      </c>
      <c r="M18" s="300">
        <v>0</v>
      </c>
      <c r="N18" s="300">
        <v>0</v>
      </c>
      <c r="O18" s="300">
        <v>0</v>
      </c>
      <c r="P18" s="300">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0</v>
      </c>
      <c r="BA18" s="177">
        <v>0</v>
      </c>
      <c r="BB18" s="177">
        <v>0</v>
      </c>
      <c r="BC18" s="177">
        <v>0</v>
      </c>
      <c r="BD18" s="177">
        <v>0</v>
      </c>
      <c r="BE18" s="177">
        <v>0</v>
      </c>
      <c r="BF18" s="177">
        <v>0</v>
      </c>
      <c r="BG18" s="177">
        <v>0</v>
      </c>
      <c r="BH18" s="177">
        <v>0</v>
      </c>
      <c r="BI18" s="177">
        <v>0</v>
      </c>
      <c r="BJ18" s="177">
        <v>0</v>
      </c>
      <c r="BK18" s="177">
        <v>0</v>
      </c>
      <c r="BL18" s="177">
        <v>0</v>
      </c>
      <c r="BM18" s="177">
        <v>0</v>
      </c>
      <c r="BN18" s="177">
        <v>0</v>
      </c>
      <c r="BO18" s="177">
        <v>0</v>
      </c>
      <c r="BP18" s="177">
        <v>0</v>
      </c>
      <c r="BQ18" s="177">
        <v>0</v>
      </c>
      <c r="BR18" s="177">
        <v>0</v>
      </c>
      <c r="BS18" s="177">
        <v>0</v>
      </c>
      <c r="BT18" s="177">
        <v>0</v>
      </c>
      <c r="BU18" s="177">
        <v>0</v>
      </c>
      <c r="BV18" s="177">
        <v>0</v>
      </c>
      <c r="BW18" s="177">
        <v>0</v>
      </c>
      <c r="BX18" s="177">
        <v>0</v>
      </c>
      <c r="BY18" s="177">
        <v>0</v>
      </c>
      <c r="BZ18" s="177">
        <v>0</v>
      </c>
      <c r="CA18" s="177">
        <v>0</v>
      </c>
      <c r="CB18" s="177">
        <v>0</v>
      </c>
      <c r="CC18" s="177">
        <v>0</v>
      </c>
      <c r="CD18" s="177">
        <v>0</v>
      </c>
      <c r="CE18" s="177">
        <v>0</v>
      </c>
      <c r="CF18" s="177">
        <v>0</v>
      </c>
      <c r="CG18" s="177">
        <v>0</v>
      </c>
      <c r="CH18" s="177">
        <v>0</v>
      </c>
      <c r="CI18" s="177">
        <v>0</v>
      </c>
      <c r="CJ18" s="177">
        <v>0</v>
      </c>
      <c r="CK18" s="177">
        <v>0</v>
      </c>
      <c r="CL18" s="177">
        <v>0</v>
      </c>
      <c r="CM18" s="177">
        <v>0</v>
      </c>
      <c r="CN18" s="177">
        <v>0</v>
      </c>
      <c r="CO18" s="177">
        <v>0</v>
      </c>
      <c r="CP18" s="177">
        <v>0</v>
      </c>
      <c r="CQ18" s="177">
        <v>0</v>
      </c>
      <c r="CR18" s="177">
        <v>0</v>
      </c>
      <c r="CS18" s="177">
        <v>0</v>
      </c>
      <c r="CT18" s="177">
        <v>0</v>
      </c>
      <c r="CU18" s="177">
        <v>0</v>
      </c>
      <c r="CV18" s="177">
        <v>0</v>
      </c>
      <c r="CW18" s="177">
        <v>0</v>
      </c>
      <c r="CX18" s="177">
        <v>0</v>
      </c>
      <c r="CY18" s="177">
        <v>0</v>
      </c>
      <c r="CZ18" s="177">
        <v>0</v>
      </c>
      <c r="DA18" s="177">
        <v>0</v>
      </c>
      <c r="DB18" s="177">
        <v>0</v>
      </c>
      <c r="DC18" s="177">
        <v>0</v>
      </c>
      <c r="DE18" s="24">
        <f t="shared" si="14"/>
        <v>0</v>
      </c>
      <c r="DF18" s="24">
        <f t="shared" si="15"/>
        <v>0</v>
      </c>
      <c r="DG18">
        <f t="shared" si="13"/>
        <v>21</v>
      </c>
      <c r="DH18">
        <v>0</v>
      </c>
    </row>
    <row r="19" spans="1:113" ht="14.4">
      <c r="A19" s="68">
        <v>7</v>
      </c>
      <c r="B19" s="160" t="s">
        <v>312</v>
      </c>
      <c r="C19" s="542" t="s">
        <v>159</v>
      </c>
      <c r="D19" s="175"/>
      <c r="E19" s="176">
        <v>0.21</v>
      </c>
      <c r="F19" s="171">
        <f>H19+NPV(FD,I19:INDEX(I19:DC19,PAL))</f>
        <v>0</v>
      </c>
      <c r="G19" s="171">
        <f>SUMIF($H$5:$DC$5,"&lt;="&amp;PAL,$H19:$DC19)</f>
        <v>0</v>
      </c>
      <c r="H19" s="300">
        <v>0</v>
      </c>
      <c r="I19" s="300">
        <v>0</v>
      </c>
      <c r="J19" s="300">
        <v>0</v>
      </c>
      <c r="K19" s="300">
        <v>0</v>
      </c>
      <c r="L19" s="300">
        <v>0</v>
      </c>
      <c r="M19" s="300">
        <v>0</v>
      </c>
      <c r="N19" s="300">
        <v>0</v>
      </c>
      <c r="O19" s="300">
        <v>0</v>
      </c>
      <c r="P19" s="300">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177">
        <v>0</v>
      </c>
      <c r="BA19" s="177">
        <v>0</v>
      </c>
      <c r="BB19" s="177">
        <v>0</v>
      </c>
      <c r="BC19" s="177">
        <v>0</v>
      </c>
      <c r="BD19" s="177">
        <v>0</v>
      </c>
      <c r="BE19" s="177">
        <v>0</v>
      </c>
      <c r="BF19" s="177">
        <v>0</v>
      </c>
      <c r="BG19" s="177">
        <v>0</v>
      </c>
      <c r="BH19" s="177">
        <v>0</v>
      </c>
      <c r="BI19" s="177">
        <v>0</v>
      </c>
      <c r="BJ19" s="177">
        <v>0</v>
      </c>
      <c r="BK19" s="177">
        <v>0</v>
      </c>
      <c r="BL19" s="177">
        <v>0</v>
      </c>
      <c r="BM19" s="177">
        <v>0</v>
      </c>
      <c r="BN19" s="177">
        <v>0</v>
      </c>
      <c r="BO19" s="177">
        <v>0</v>
      </c>
      <c r="BP19" s="177">
        <v>0</v>
      </c>
      <c r="BQ19" s="177">
        <v>0</v>
      </c>
      <c r="BR19" s="177">
        <v>0</v>
      </c>
      <c r="BS19" s="177">
        <v>0</v>
      </c>
      <c r="BT19" s="177">
        <v>0</v>
      </c>
      <c r="BU19" s="177">
        <v>0</v>
      </c>
      <c r="BV19" s="177">
        <v>0</v>
      </c>
      <c r="BW19" s="177">
        <v>0</v>
      </c>
      <c r="BX19" s="177">
        <v>0</v>
      </c>
      <c r="BY19" s="177">
        <v>0</v>
      </c>
      <c r="BZ19" s="177">
        <v>0</v>
      </c>
      <c r="CA19" s="177">
        <v>0</v>
      </c>
      <c r="CB19" s="177">
        <v>0</v>
      </c>
      <c r="CC19" s="177">
        <v>0</v>
      </c>
      <c r="CD19" s="177">
        <v>0</v>
      </c>
      <c r="CE19" s="177">
        <v>0</v>
      </c>
      <c r="CF19" s="177">
        <v>0</v>
      </c>
      <c r="CG19" s="177">
        <v>0</v>
      </c>
      <c r="CH19" s="177">
        <v>0</v>
      </c>
      <c r="CI19" s="177">
        <v>0</v>
      </c>
      <c r="CJ19" s="177">
        <v>0</v>
      </c>
      <c r="CK19" s="177">
        <v>0</v>
      </c>
      <c r="CL19" s="177">
        <v>0</v>
      </c>
      <c r="CM19" s="177">
        <v>0</v>
      </c>
      <c r="CN19" s="177">
        <v>0</v>
      </c>
      <c r="CO19" s="177">
        <v>0</v>
      </c>
      <c r="CP19" s="177">
        <v>0</v>
      </c>
      <c r="CQ19" s="177">
        <v>0</v>
      </c>
      <c r="CR19" s="177">
        <v>0</v>
      </c>
      <c r="CS19" s="177">
        <v>0</v>
      </c>
      <c r="CT19" s="177">
        <v>0</v>
      </c>
      <c r="CU19" s="177">
        <v>0</v>
      </c>
      <c r="CV19" s="177">
        <v>0</v>
      </c>
      <c r="CW19" s="177">
        <v>0</v>
      </c>
      <c r="CX19" s="177">
        <v>0</v>
      </c>
      <c r="CY19" s="177">
        <v>0</v>
      </c>
      <c r="CZ19" s="177">
        <v>0</v>
      </c>
      <c r="DA19" s="177">
        <v>0</v>
      </c>
      <c r="DB19" s="177">
        <v>0</v>
      </c>
      <c r="DC19" s="177">
        <v>0</v>
      </c>
      <c r="DE19" s="24">
        <f t="shared" si="14"/>
        <v>0</v>
      </c>
      <c r="DF19" s="24">
        <f t="shared" si="15"/>
        <v>0</v>
      </c>
      <c r="DG19">
        <f t="shared" si="13"/>
        <v>21</v>
      </c>
      <c r="DH19">
        <v>0</v>
      </c>
    </row>
    <row r="20" spans="1:113" ht="14.4">
      <c r="A20" s="68"/>
      <c r="B20" s="160" t="s">
        <v>313</v>
      </c>
      <c r="C20" s="543" t="s">
        <v>482</v>
      </c>
      <c r="D20" s="323"/>
      <c r="E20" s="176">
        <v>0.21</v>
      </c>
      <c r="F20" s="171">
        <f>H20+NPV(FD,I20:INDEX(I20:DC20,PAL))</f>
        <v>0</v>
      </c>
      <c r="G20" s="171">
        <f>SUMIF($H$5:$DC$5,"&lt;="&amp;PAL,$H20:$DC20)</f>
        <v>0</v>
      </c>
      <c r="H20" s="300">
        <v>0</v>
      </c>
      <c r="I20" s="300">
        <v>0</v>
      </c>
      <c r="J20" s="300">
        <v>0</v>
      </c>
      <c r="K20" s="300">
        <v>0</v>
      </c>
      <c r="L20" s="300">
        <v>0</v>
      </c>
      <c r="M20" s="300">
        <v>0</v>
      </c>
      <c r="N20" s="300">
        <v>0</v>
      </c>
      <c r="O20" s="300">
        <v>0</v>
      </c>
      <c r="P20" s="300">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0</v>
      </c>
      <c r="AW20" s="177">
        <v>0</v>
      </c>
      <c r="AX20" s="177">
        <v>0</v>
      </c>
      <c r="AY20" s="177">
        <v>0</v>
      </c>
      <c r="AZ20" s="177">
        <v>0</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7">
        <v>0</v>
      </c>
      <c r="BY20" s="177">
        <v>0</v>
      </c>
      <c r="BZ20" s="177">
        <v>0</v>
      </c>
      <c r="CA20" s="177">
        <v>0</v>
      </c>
      <c r="CB20" s="177">
        <v>0</v>
      </c>
      <c r="CC20" s="177">
        <v>0</v>
      </c>
      <c r="CD20" s="177">
        <v>0</v>
      </c>
      <c r="CE20" s="177">
        <v>0</v>
      </c>
      <c r="CF20" s="177">
        <v>0</v>
      </c>
      <c r="CG20" s="177">
        <v>0</v>
      </c>
      <c r="CH20" s="177">
        <v>0</v>
      </c>
      <c r="CI20" s="177">
        <v>0</v>
      </c>
      <c r="CJ20" s="177">
        <v>0</v>
      </c>
      <c r="CK20" s="177">
        <v>0</v>
      </c>
      <c r="CL20" s="177">
        <v>0</v>
      </c>
      <c r="CM20" s="177">
        <v>0</v>
      </c>
      <c r="CN20" s="177">
        <v>0</v>
      </c>
      <c r="CO20" s="177">
        <v>0</v>
      </c>
      <c r="CP20" s="177">
        <v>0</v>
      </c>
      <c r="CQ20" s="177">
        <v>0</v>
      </c>
      <c r="CR20" s="177">
        <v>0</v>
      </c>
      <c r="CS20" s="177">
        <v>0</v>
      </c>
      <c r="CT20" s="177">
        <v>0</v>
      </c>
      <c r="CU20" s="177">
        <v>0</v>
      </c>
      <c r="CV20" s="177">
        <v>0</v>
      </c>
      <c r="CW20" s="177">
        <v>0</v>
      </c>
      <c r="CX20" s="177">
        <v>0</v>
      </c>
      <c r="CY20" s="177">
        <v>0</v>
      </c>
      <c r="CZ20" s="177">
        <v>0</v>
      </c>
      <c r="DA20" s="177">
        <v>0</v>
      </c>
      <c r="DB20" s="177">
        <v>0</v>
      </c>
      <c r="DC20" s="177">
        <v>0</v>
      </c>
      <c r="DE20" s="24">
        <f t="shared" si="14"/>
        <v>0</v>
      </c>
      <c r="DF20" s="24">
        <f t="shared" si="15"/>
        <v>0</v>
      </c>
      <c r="DG20">
        <f t="shared" si="13"/>
        <v>21</v>
      </c>
      <c r="DH20">
        <v>0</v>
      </c>
      <c r="DI20">
        <v>1</v>
      </c>
    </row>
    <row r="21" spans="1:113" ht="14.4">
      <c r="A21" s="68"/>
      <c r="B21" s="160" t="s">
        <v>484</v>
      </c>
      <c r="C21" s="543" t="s">
        <v>483</v>
      </c>
      <c r="D21" s="323"/>
      <c r="E21" s="176">
        <v>0.21</v>
      </c>
      <c r="F21" s="171">
        <f>H21+NPV(FD,I21:INDEX(I21:DC21,PAL))</f>
        <v>0</v>
      </c>
      <c r="G21" s="171">
        <f>SUMIF($H$5:$DC$5,"&lt;="&amp;PAL,$H21:$DC21)</f>
        <v>0</v>
      </c>
      <c r="H21" s="179">
        <v>0</v>
      </c>
      <c r="I21" s="179">
        <v>0</v>
      </c>
      <c r="J21" s="179">
        <v>0</v>
      </c>
      <c r="K21" s="179">
        <v>0</v>
      </c>
      <c r="L21" s="179">
        <v>0</v>
      </c>
      <c r="M21" s="179">
        <v>0</v>
      </c>
      <c r="N21" s="179">
        <v>0</v>
      </c>
      <c r="O21" s="179">
        <v>0</v>
      </c>
      <c r="P21" s="179">
        <v>0</v>
      </c>
      <c r="Q21" s="179">
        <v>0</v>
      </c>
      <c r="R21" s="179">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c r="DA21" s="180">
        <v>0</v>
      </c>
      <c r="DB21" s="180">
        <v>0</v>
      </c>
      <c r="DC21" s="180">
        <v>0</v>
      </c>
      <c r="DE21" s="24">
        <f t="shared" si="14"/>
        <v>0</v>
      </c>
      <c r="DF21" s="24">
        <f t="shared" si="15"/>
        <v>0</v>
      </c>
      <c r="DG21">
        <f t="shared" si="13"/>
        <v>21</v>
      </c>
      <c r="DH21">
        <v>0</v>
      </c>
      <c r="DI21">
        <v>1</v>
      </c>
    </row>
    <row r="22" spans="1:113" ht="14.4">
      <c r="A22" s="68">
        <v>8</v>
      </c>
      <c r="B22" s="160" t="s">
        <v>485</v>
      </c>
      <c r="C22" s="543" t="s">
        <v>552</v>
      </c>
      <c r="D22" s="175"/>
      <c r="E22" s="176">
        <v>0.21</v>
      </c>
      <c r="F22" s="171">
        <f>H22+NPV(FD,I22:INDEX(I22:DC22,PAL))</f>
        <v>0</v>
      </c>
      <c r="G22" s="171">
        <f>SUMIF($H$5:$DC$5,"&lt;="&amp;PAL,$H22:$DC22)</f>
        <v>0</v>
      </c>
      <c r="H22" s="179">
        <v>0</v>
      </c>
      <c r="I22" s="179">
        <v>0</v>
      </c>
      <c r="J22" s="179">
        <v>0</v>
      </c>
      <c r="K22" s="179">
        <v>0</v>
      </c>
      <c r="L22" s="179">
        <v>0</v>
      </c>
      <c r="M22" s="179">
        <v>0</v>
      </c>
      <c r="N22" s="179">
        <v>0</v>
      </c>
      <c r="O22" s="179">
        <v>0</v>
      </c>
      <c r="P22" s="179">
        <v>0</v>
      </c>
      <c r="Q22" s="179">
        <v>0</v>
      </c>
      <c r="R22" s="179">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c r="DA22" s="180">
        <v>0</v>
      </c>
      <c r="DB22" s="180">
        <v>0</v>
      </c>
      <c r="DC22" s="180">
        <v>0</v>
      </c>
      <c r="DE22" s="24">
        <f t="shared" ref="DE22:DE23" si="16">COUNTBLANK(H22:DC22)</f>
        <v>0</v>
      </c>
      <c r="DF22" s="24">
        <f t="shared" si="15"/>
        <v>0</v>
      </c>
      <c r="DG22">
        <f t="shared" si="13"/>
        <v>21</v>
      </c>
      <c r="DH22">
        <v>0</v>
      </c>
    </row>
    <row r="23" spans="1:113" ht="14.4">
      <c r="A23" s="68">
        <v>9</v>
      </c>
      <c r="B23" s="160" t="s">
        <v>314</v>
      </c>
      <c r="C23" s="544" t="s">
        <v>161</v>
      </c>
      <c r="D23" s="175"/>
      <c r="E23" s="176">
        <v>0.21</v>
      </c>
      <c r="F23" s="171">
        <f>H23+NPV(FD,I23:INDEX(I23:DC23,PAL))</f>
        <v>0</v>
      </c>
      <c r="G23" s="171">
        <f>SUMIF($H$5:$DC$5,"&lt;="&amp;PAL,$H23:$DC23)</f>
        <v>0</v>
      </c>
      <c r="H23" s="179">
        <v>0</v>
      </c>
      <c r="I23" s="179">
        <v>0</v>
      </c>
      <c r="J23" s="179">
        <v>0</v>
      </c>
      <c r="K23" s="179">
        <v>0</v>
      </c>
      <c r="L23" s="179">
        <v>0</v>
      </c>
      <c r="M23" s="179">
        <v>0</v>
      </c>
      <c r="N23" s="179">
        <v>0</v>
      </c>
      <c r="O23" s="548">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80">
        <v>0</v>
      </c>
      <c r="AK23" s="179">
        <v>0</v>
      </c>
      <c r="AL23" s="180">
        <v>0</v>
      </c>
      <c r="AM23" s="179">
        <v>0</v>
      </c>
      <c r="AN23" s="179">
        <v>0</v>
      </c>
      <c r="AO23" s="179">
        <v>0</v>
      </c>
      <c r="AP23" s="179">
        <v>0</v>
      </c>
      <c r="AQ23" s="180">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79">
        <v>0</v>
      </c>
      <c r="BZ23" s="179">
        <v>0</v>
      </c>
      <c r="CA23" s="179">
        <v>0</v>
      </c>
      <c r="CB23" s="179">
        <v>0</v>
      </c>
      <c r="CC23" s="179">
        <v>0</v>
      </c>
      <c r="CD23" s="179">
        <v>0</v>
      </c>
      <c r="CE23" s="179">
        <v>0</v>
      </c>
      <c r="CF23" s="179">
        <v>0</v>
      </c>
      <c r="CG23" s="179">
        <v>0</v>
      </c>
      <c r="CH23" s="179">
        <v>0</v>
      </c>
      <c r="CI23" s="179">
        <v>0</v>
      </c>
      <c r="CJ23" s="179">
        <v>0</v>
      </c>
      <c r="CK23" s="179">
        <v>0</v>
      </c>
      <c r="CL23" s="179">
        <v>0</v>
      </c>
      <c r="CM23" s="179">
        <v>0</v>
      </c>
      <c r="CN23" s="179">
        <v>0</v>
      </c>
      <c r="CO23" s="179">
        <v>0</v>
      </c>
      <c r="CP23" s="179">
        <v>0</v>
      </c>
      <c r="CQ23" s="179">
        <v>0</v>
      </c>
      <c r="CR23" s="179">
        <v>0</v>
      </c>
      <c r="CS23" s="179">
        <v>0</v>
      </c>
      <c r="CT23" s="179">
        <v>0</v>
      </c>
      <c r="CU23" s="179">
        <v>0</v>
      </c>
      <c r="CV23" s="179">
        <v>0</v>
      </c>
      <c r="CW23" s="179">
        <v>0</v>
      </c>
      <c r="CX23" s="179">
        <v>0</v>
      </c>
      <c r="CY23" s="179">
        <v>0</v>
      </c>
      <c r="CZ23" s="179">
        <v>0</v>
      </c>
      <c r="DA23" s="179">
        <v>0</v>
      </c>
      <c r="DB23" s="179">
        <v>0</v>
      </c>
      <c r="DC23" s="180">
        <v>0</v>
      </c>
      <c r="DE23" s="24">
        <f t="shared" si="16"/>
        <v>0</v>
      </c>
      <c r="DF23" s="24">
        <f t="shared" si="15"/>
        <v>0</v>
      </c>
      <c r="DG23">
        <f t="shared" si="13"/>
        <v>21</v>
      </c>
      <c r="DH23">
        <f>DG23/(100+DG23)</f>
        <v>0.17355371900826447</v>
      </c>
    </row>
    <row r="24" spans="1:113" ht="14.4">
      <c r="A24" s="68">
        <v>10</v>
      </c>
      <c r="B24" s="160" t="s">
        <v>162</v>
      </c>
      <c r="C24" s="540" t="s">
        <v>163</v>
      </c>
      <c r="D24" s="172"/>
      <c r="E24" s="172"/>
      <c r="F24" s="173">
        <f>SUM(F25:F35)</f>
        <v>0</v>
      </c>
      <c r="G24" s="171">
        <f>SUMIF($H$5:$DC$5,"&lt;="&amp;PAL,$H24:$DC24)</f>
        <v>0</v>
      </c>
      <c r="H24" s="173">
        <f>SUM(H25:H35)</f>
        <v>0</v>
      </c>
      <c r="I24" s="173">
        <f t="shared" ref="I24:BT24" si="17">SUM(I25:I35)</f>
        <v>0</v>
      </c>
      <c r="J24" s="173">
        <f t="shared" si="17"/>
        <v>0</v>
      </c>
      <c r="K24" s="173">
        <f t="shared" si="17"/>
        <v>0</v>
      </c>
      <c r="L24" s="173">
        <f t="shared" si="17"/>
        <v>0</v>
      </c>
      <c r="M24" s="173">
        <f t="shared" si="17"/>
        <v>0</v>
      </c>
      <c r="N24" s="173">
        <f t="shared" si="17"/>
        <v>0</v>
      </c>
      <c r="O24" s="173">
        <f t="shared" si="17"/>
        <v>0</v>
      </c>
      <c r="P24" s="173">
        <f t="shared" si="17"/>
        <v>0</v>
      </c>
      <c r="Q24" s="173">
        <f t="shared" si="17"/>
        <v>0</v>
      </c>
      <c r="R24" s="173">
        <f t="shared" si="17"/>
        <v>0</v>
      </c>
      <c r="S24" s="173">
        <f t="shared" si="17"/>
        <v>0</v>
      </c>
      <c r="T24" s="173">
        <f t="shared" si="17"/>
        <v>0</v>
      </c>
      <c r="U24" s="173">
        <f t="shared" si="17"/>
        <v>0</v>
      </c>
      <c r="V24" s="173">
        <f t="shared" si="17"/>
        <v>0</v>
      </c>
      <c r="W24" s="173">
        <f t="shared" si="17"/>
        <v>0</v>
      </c>
      <c r="X24" s="173">
        <f t="shared" si="17"/>
        <v>0</v>
      </c>
      <c r="Y24" s="173">
        <f t="shared" si="17"/>
        <v>0</v>
      </c>
      <c r="Z24" s="173">
        <f t="shared" si="17"/>
        <v>0</v>
      </c>
      <c r="AA24" s="173">
        <f t="shared" si="17"/>
        <v>0</v>
      </c>
      <c r="AB24" s="173">
        <f t="shared" si="17"/>
        <v>0</v>
      </c>
      <c r="AC24" s="173">
        <f t="shared" si="17"/>
        <v>0</v>
      </c>
      <c r="AD24" s="173">
        <f t="shared" si="17"/>
        <v>0</v>
      </c>
      <c r="AE24" s="173">
        <f t="shared" si="17"/>
        <v>0</v>
      </c>
      <c r="AF24" s="173">
        <f t="shared" si="17"/>
        <v>0</v>
      </c>
      <c r="AG24" s="173">
        <f t="shared" si="17"/>
        <v>0</v>
      </c>
      <c r="AH24" s="173">
        <f t="shared" si="17"/>
        <v>0</v>
      </c>
      <c r="AI24" s="173">
        <f t="shared" si="17"/>
        <v>0</v>
      </c>
      <c r="AJ24" s="173">
        <f t="shared" si="17"/>
        <v>0</v>
      </c>
      <c r="AK24" s="173">
        <f t="shared" si="17"/>
        <v>0</v>
      </c>
      <c r="AL24" s="173">
        <f t="shared" si="17"/>
        <v>0</v>
      </c>
      <c r="AM24" s="173">
        <f t="shared" si="17"/>
        <v>0</v>
      </c>
      <c r="AN24" s="173">
        <f t="shared" si="17"/>
        <v>0</v>
      </c>
      <c r="AO24" s="173">
        <f t="shared" si="17"/>
        <v>0</v>
      </c>
      <c r="AP24" s="173">
        <f t="shared" si="17"/>
        <v>0</v>
      </c>
      <c r="AQ24" s="173">
        <f t="shared" si="17"/>
        <v>0</v>
      </c>
      <c r="AR24" s="173">
        <f t="shared" si="17"/>
        <v>0</v>
      </c>
      <c r="AS24" s="173">
        <f t="shared" si="17"/>
        <v>0</v>
      </c>
      <c r="AT24" s="173">
        <f t="shared" si="17"/>
        <v>0</v>
      </c>
      <c r="AU24" s="173">
        <f t="shared" si="17"/>
        <v>0</v>
      </c>
      <c r="AV24" s="173">
        <f t="shared" si="17"/>
        <v>0</v>
      </c>
      <c r="AW24" s="173">
        <f t="shared" si="17"/>
        <v>0</v>
      </c>
      <c r="AX24" s="173">
        <f t="shared" si="17"/>
        <v>0</v>
      </c>
      <c r="AY24" s="173">
        <f t="shared" si="17"/>
        <v>0</v>
      </c>
      <c r="AZ24" s="173">
        <f t="shared" si="17"/>
        <v>0</v>
      </c>
      <c r="BA24" s="173">
        <f t="shared" si="17"/>
        <v>0</v>
      </c>
      <c r="BB24" s="173">
        <f t="shared" si="17"/>
        <v>0</v>
      </c>
      <c r="BC24" s="173">
        <f t="shared" si="17"/>
        <v>0</v>
      </c>
      <c r="BD24" s="173">
        <f t="shared" si="17"/>
        <v>0</v>
      </c>
      <c r="BE24" s="173">
        <f t="shared" si="17"/>
        <v>0</v>
      </c>
      <c r="BF24" s="173">
        <f t="shared" si="17"/>
        <v>0</v>
      </c>
      <c r="BG24" s="173">
        <f t="shared" si="17"/>
        <v>0</v>
      </c>
      <c r="BH24" s="173">
        <f t="shared" si="17"/>
        <v>0</v>
      </c>
      <c r="BI24" s="173">
        <f t="shared" si="17"/>
        <v>0</v>
      </c>
      <c r="BJ24" s="173">
        <f t="shared" si="17"/>
        <v>0</v>
      </c>
      <c r="BK24" s="173">
        <f t="shared" si="17"/>
        <v>0</v>
      </c>
      <c r="BL24" s="173">
        <f t="shared" si="17"/>
        <v>0</v>
      </c>
      <c r="BM24" s="173">
        <f t="shared" si="17"/>
        <v>0</v>
      </c>
      <c r="BN24" s="173">
        <f t="shared" si="17"/>
        <v>0</v>
      </c>
      <c r="BO24" s="173">
        <f t="shared" si="17"/>
        <v>0</v>
      </c>
      <c r="BP24" s="173">
        <f t="shared" si="17"/>
        <v>0</v>
      </c>
      <c r="BQ24" s="173">
        <f t="shared" si="17"/>
        <v>0</v>
      </c>
      <c r="BR24" s="173">
        <f t="shared" si="17"/>
        <v>0</v>
      </c>
      <c r="BS24" s="173">
        <f t="shared" si="17"/>
        <v>0</v>
      </c>
      <c r="BT24" s="173">
        <f t="shared" si="17"/>
        <v>0</v>
      </c>
      <c r="BU24" s="173">
        <f t="shared" ref="BU24:DB24" si="18">SUM(BU25:BU35)</f>
        <v>0</v>
      </c>
      <c r="BV24" s="173">
        <f t="shared" si="18"/>
        <v>0</v>
      </c>
      <c r="BW24" s="173">
        <f t="shared" si="18"/>
        <v>0</v>
      </c>
      <c r="BX24" s="173">
        <f t="shared" si="18"/>
        <v>0</v>
      </c>
      <c r="BY24" s="173">
        <f t="shared" si="18"/>
        <v>0</v>
      </c>
      <c r="BZ24" s="173">
        <f t="shared" si="18"/>
        <v>0</v>
      </c>
      <c r="CA24" s="173">
        <f t="shared" si="18"/>
        <v>0</v>
      </c>
      <c r="CB24" s="173">
        <f t="shared" si="18"/>
        <v>0</v>
      </c>
      <c r="CC24" s="173">
        <f t="shared" si="18"/>
        <v>0</v>
      </c>
      <c r="CD24" s="173">
        <f t="shared" si="18"/>
        <v>0</v>
      </c>
      <c r="CE24" s="173">
        <f t="shared" si="18"/>
        <v>0</v>
      </c>
      <c r="CF24" s="173">
        <f t="shared" si="18"/>
        <v>0</v>
      </c>
      <c r="CG24" s="173">
        <f t="shared" si="18"/>
        <v>0</v>
      </c>
      <c r="CH24" s="173">
        <f t="shared" si="18"/>
        <v>0</v>
      </c>
      <c r="CI24" s="173">
        <f t="shared" si="18"/>
        <v>0</v>
      </c>
      <c r="CJ24" s="173">
        <f t="shared" si="18"/>
        <v>0</v>
      </c>
      <c r="CK24" s="173">
        <f t="shared" si="18"/>
        <v>0</v>
      </c>
      <c r="CL24" s="173">
        <f t="shared" si="18"/>
        <v>0</v>
      </c>
      <c r="CM24" s="173">
        <f t="shared" si="18"/>
        <v>0</v>
      </c>
      <c r="CN24" s="173">
        <f t="shared" si="18"/>
        <v>0</v>
      </c>
      <c r="CO24" s="173">
        <f t="shared" si="18"/>
        <v>0</v>
      </c>
      <c r="CP24" s="173">
        <f t="shared" si="18"/>
        <v>0</v>
      </c>
      <c r="CQ24" s="173">
        <f t="shared" si="18"/>
        <v>0</v>
      </c>
      <c r="CR24" s="173">
        <f t="shared" si="18"/>
        <v>0</v>
      </c>
      <c r="CS24" s="173">
        <f t="shared" si="18"/>
        <v>0</v>
      </c>
      <c r="CT24" s="173">
        <f t="shared" si="18"/>
        <v>0</v>
      </c>
      <c r="CU24" s="173">
        <f t="shared" si="18"/>
        <v>0</v>
      </c>
      <c r="CV24" s="173">
        <f t="shared" si="18"/>
        <v>0</v>
      </c>
      <c r="CW24" s="173">
        <f t="shared" si="18"/>
        <v>0</v>
      </c>
      <c r="CX24" s="173">
        <f t="shared" si="18"/>
        <v>0</v>
      </c>
      <c r="CY24" s="173">
        <f t="shared" si="18"/>
        <v>0</v>
      </c>
      <c r="CZ24" s="173">
        <f t="shared" si="18"/>
        <v>0</v>
      </c>
      <c r="DA24" s="173">
        <f>SUM(DA25:DA35)</f>
        <v>0</v>
      </c>
      <c r="DB24" s="173">
        <f t="shared" si="18"/>
        <v>0</v>
      </c>
      <c r="DC24" s="173">
        <f>SUM(DC25:DC35)</f>
        <v>0</v>
      </c>
      <c r="DE24" s="24"/>
      <c r="DF24" s="24">
        <f t="shared" si="15"/>
        <v>0</v>
      </c>
    </row>
    <row r="25" spans="1:113" ht="14.4">
      <c r="A25" s="68">
        <v>11</v>
      </c>
      <c r="B25" s="160" t="s">
        <v>315</v>
      </c>
      <c r="C25" s="542" t="s">
        <v>159</v>
      </c>
      <c r="D25" s="181"/>
      <c r="E25" s="176">
        <v>0.21</v>
      </c>
      <c r="F25" s="171">
        <f>H25+NPV(FD,I25:INDEX(I25:DC25,PAL))</f>
        <v>0</v>
      </c>
      <c r="G25" s="171">
        <f>SUMIF($H$5:$DC$5,"&lt;="&amp;PAL,$H25:$DC25)</f>
        <v>0</v>
      </c>
      <c r="H25" s="300">
        <v>0</v>
      </c>
      <c r="I25" s="300">
        <v>0</v>
      </c>
      <c r="J25" s="300">
        <v>0</v>
      </c>
      <c r="K25" s="300">
        <v>0</v>
      </c>
      <c r="L25" s="300">
        <v>0</v>
      </c>
      <c r="M25" s="300">
        <v>0</v>
      </c>
      <c r="N25" s="300">
        <v>0</v>
      </c>
      <c r="O25" s="300">
        <v>0</v>
      </c>
      <c r="P25" s="300">
        <v>0</v>
      </c>
      <c r="Q25" s="177">
        <v>0</v>
      </c>
      <c r="R25" s="177">
        <v>0</v>
      </c>
      <c r="S25" s="177">
        <v>0</v>
      </c>
      <c r="T25" s="177">
        <v>0</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177">
        <v>0</v>
      </c>
      <c r="AV25" s="177">
        <v>0</v>
      </c>
      <c r="AW25" s="177">
        <v>0</v>
      </c>
      <c r="AX25" s="177">
        <v>0</v>
      </c>
      <c r="AY25" s="177">
        <v>0</v>
      </c>
      <c r="AZ25" s="177">
        <v>0</v>
      </c>
      <c r="BA25" s="177">
        <v>0</v>
      </c>
      <c r="BB25" s="177">
        <v>0</v>
      </c>
      <c r="BC25" s="177">
        <v>0</v>
      </c>
      <c r="BD25" s="177">
        <v>0</v>
      </c>
      <c r="BE25" s="177">
        <v>0</v>
      </c>
      <c r="BF25" s="177">
        <v>0</v>
      </c>
      <c r="BG25" s="177">
        <v>0</v>
      </c>
      <c r="BH25" s="177">
        <v>0</v>
      </c>
      <c r="BI25" s="177">
        <v>0</v>
      </c>
      <c r="BJ25" s="177">
        <v>0</v>
      </c>
      <c r="BK25" s="177">
        <v>0</v>
      </c>
      <c r="BL25" s="177">
        <v>0</v>
      </c>
      <c r="BM25" s="177">
        <v>0</v>
      </c>
      <c r="BN25" s="177">
        <v>0</v>
      </c>
      <c r="BO25" s="177">
        <v>0</v>
      </c>
      <c r="BP25" s="177">
        <v>0</v>
      </c>
      <c r="BQ25" s="177">
        <v>0</v>
      </c>
      <c r="BR25" s="177">
        <v>0</v>
      </c>
      <c r="BS25" s="177">
        <v>0</v>
      </c>
      <c r="BT25" s="177">
        <v>0</v>
      </c>
      <c r="BU25" s="177">
        <v>0</v>
      </c>
      <c r="BV25" s="177">
        <v>0</v>
      </c>
      <c r="BW25" s="177">
        <v>0</v>
      </c>
      <c r="BX25" s="177">
        <v>0</v>
      </c>
      <c r="BY25" s="177">
        <v>0</v>
      </c>
      <c r="BZ25" s="177">
        <v>0</v>
      </c>
      <c r="CA25" s="177">
        <v>0</v>
      </c>
      <c r="CB25" s="177">
        <v>0</v>
      </c>
      <c r="CC25" s="177">
        <v>0</v>
      </c>
      <c r="CD25" s="177">
        <v>0</v>
      </c>
      <c r="CE25" s="177">
        <v>0</v>
      </c>
      <c r="CF25" s="177">
        <v>0</v>
      </c>
      <c r="CG25" s="177">
        <v>0</v>
      </c>
      <c r="CH25" s="177">
        <v>0</v>
      </c>
      <c r="CI25" s="177">
        <v>0</v>
      </c>
      <c r="CJ25" s="177">
        <v>0</v>
      </c>
      <c r="CK25" s="177">
        <v>0</v>
      </c>
      <c r="CL25" s="177">
        <v>0</v>
      </c>
      <c r="CM25" s="177">
        <v>0</v>
      </c>
      <c r="CN25" s="177">
        <v>0</v>
      </c>
      <c r="CO25" s="177">
        <v>0</v>
      </c>
      <c r="CP25" s="177">
        <v>0</v>
      </c>
      <c r="CQ25" s="177">
        <v>0</v>
      </c>
      <c r="CR25" s="177">
        <v>0</v>
      </c>
      <c r="CS25" s="177">
        <v>0</v>
      </c>
      <c r="CT25" s="177">
        <v>0</v>
      </c>
      <c r="CU25" s="177">
        <v>0</v>
      </c>
      <c r="CV25" s="177">
        <v>0</v>
      </c>
      <c r="CW25" s="177">
        <v>0</v>
      </c>
      <c r="CX25" s="177">
        <v>0</v>
      </c>
      <c r="CY25" s="177">
        <v>0</v>
      </c>
      <c r="CZ25" s="177">
        <v>0</v>
      </c>
      <c r="DA25" s="177">
        <v>0</v>
      </c>
      <c r="DB25" s="177">
        <v>0</v>
      </c>
      <c r="DC25" s="177">
        <v>0</v>
      </c>
      <c r="DE25" s="24">
        <f>COUNTBLANK(H25:DC25)</f>
        <v>0</v>
      </c>
      <c r="DF25" s="24">
        <f t="shared" si="15"/>
        <v>0</v>
      </c>
      <c r="DG25">
        <f t="shared" ref="DG25:DG36" si="19">IF(ISNUMBER(E25),E25*100,0)</f>
        <v>21</v>
      </c>
      <c r="DH25">
        <v>0</v>
      </c>
    </row>
    <row r="26" spans="1:113" ht="14.4">
      <c r="A26" s="68">
        <v>12</v>
      </c>
      <c r="B26" s="160" t="s">
        <v>316</v>
      </c>
      <c r="C26" s="542" t="s">
        <v>159</v>
      </c>
      <c r="D26" s="181"/>
      <c r="E26" s="176">
        <v>0.21</v>
      </c>
      <c r="F26" s="171">
        <f>H26+NPV(FD,I26:INDEX(I26:DC26,PAL))</f>
        <v>0</v>
      </c>
      <c r="G26" s="171">
        <f>SUMIF($H$5:$DC$5,"&lt;="&amp;PAL,$H26:$DC26)</f>
        <v>0</v>
      </c>
      <c r="H26" s="300">
        <v>0</v>
      </c>
      <c r="I26" s="300">
        <v>0</v>
      </c>
      <c r="J26" s="300">
        <v>0</v>
      </c>
      <c r="K26" s="300">
        <v>0</v>
      </c>
      <c r="L26" s="300">
        <v>0</v>
      </c>
      <c r="M26" s="300">
        <v>0</v>
      </c>
      <c r="N26" s="300">
        <v>0</v>
      </c>
      <c r="O26" s="300">
        <v>0</v>
      </c>
      <c r="P26" s="300">
        <v>0</v>
      </c>
      <c r="Q26" s="177">
        <v>0</v>
      </c>
      <c r="R26" s="177">
        <v>0</v>
      </c>
      <c r="S26" s="177">
        <v>0</v>
      </c>
      <c r="T26" s="177">
        <v>0</v>
      </c>
      <c r="U26" s="177">
        <v>0</v>
      </c>
      <c r="V26" s="177">
        <v>0</v>
      </c>
      <c r="W26" s="177">
        <v>0</v>
      </c>
      <c r="X26" s="177">
        <v>0</v>
      </c>
      <c r="Y26" s="177">
        <v>0</v>
      </c>
      <c r="Z26" s="177">
        <v>0</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v>0</v>
      </c>
      <c r="AW26" s="177">
        <v>0</v>
      </c>
      <c r="AX26" s="177">
        <v>0</v>
      </c>
      <c r="AY26" s="177">
        <v>0</v>
      </c>
      <c r="AZ26" s="177">
        <v>0</v>
      </c>
      <c r="BA26" s="177">
        <v>0</v>
      </c>
      <c r="BB26" s="177">
        <v>0</v>
      </c>
      <c r="BC26" s="177">
        <v>0</v>
      </c>
      <c r="BD26" s="177">
        <v>0</v>
      </c>
      <c r="BE26" s="177">
        <v>0</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177">
        <v>0</v>
      </c>
      <c r="CA26" s="177">
        <v>0</v>
      </c>
      <c r="CB26" s="177">
        <v>0</v>
      </c>
      <c r="CC26" s="177">
        <v>0</v>
      </c>
      <c r="CD26" s="177">
        <v>0</v>
      </c>
      <c r="CE26" s="177">
        <v>0</v>
      </c>
      <c r="CF26" s="177">
        <v>0</v>
      </c>
      <c r="CG26" s="177">
        <v>0</v>
      </c>
      <c r="CH26" s="177">
        <v>0</v>
      </c>
      <c r="CI26" s="177">
        <v>0</v>
      </c>
      <c r="CJ26" s="177">
        <v>0</v>
      </c>
      <c r="CK26" s="177">
        <v>0</v>
      </c>
      <c r="CL26" s="177">
        <v>0</v>
      </c>
      <c r="CM26" s="177">
        <v>0</v>
      </c>
      <c r="CN26" s="177">
        <v>0</v>
      </c>
      <c r="CO26" s="177">
        <v>0</v>
      </c>
      <c r="CP26" s="177">
        <v>0</v>
      </c>
      <c r="CQ26" s="177">
        <v>0</v>
      </c>
      <c r="CR26" s="177">
        <v>0</v>
      </c>
      <c r="CS26" s="177">
        <v>0</v>
      </c>
      <c r="CT26" s="177">
        <v>0</v>
      </c>
      <c r="CU26" s="177">
        <v>0</v>
      </c>
      <c r="CV26" s="177">
        <v>0</v>
      </c>
      <c r="CW26" s="177">
        <v>0</v>
      </c>
      <c r="CX26" s="177">
        <v>0</v>
      </c>
      <c r="CY26" s="177">
        <v>0</v>
      </c>
      <c r="CZ26" s="177">
        <v>0</v>
      </c>
      <c r="DA26" s="177">
        <v>0</v>
      </c>
      <c r="DB26" s="177">
        <v>0</v>
      </c>
      <c r="DC26" s="177">
        <v>0</v>
      </c>
      <c r="DE26" s="24">
        <f t="shared" ref="DE26:DE36" si="20">COUNTBLANK(H26:DC26)</f>
        <v>0</v>
      </c>
      <c r="DF26" s="24">
        <f t="shared" si="15"/>
        <v>0</v>
      </c>
      <c r="DG26">
        <f t="shared" si="19"/>
        <v>21</v>
      </c>
      <c r="DH26">
        <v>0</v>
      </c>
    </row>
    <row r="27" spans="1:113" ht="14.4">
      <c r="A27" s="68">
        <v>13</v>
      </c>
      <c r="B27" s="160" t="s">
        <v>317</v>
      </c>
      <c r="C27" s="542" t="s">
        <v>159</v>
      </c>
      <c r="D27" s="181"/>
      <c r="E27" s="176">
        <v>0.21</v>
      </c>
      <c r="F27" s="171">
        <f>H27+NPV(FD,I27:INDEX(I27:DC27,PAL))</f>
        <v>0</v>
      </c>
      <c r="G27" s="171">
        <f>SUMIF($H$5:$DC$5,"&lt;="&amp;PAL,$H27:$DC27)</f>
        <v>0</v>
      </c>
      <c r="H27" s="300">
        <v>0</v>
      </c>
      <c r="I27" s="300">
        <v>0</v>
      </c>
      <c r="J27" s="300">
        <v>0</v>
      </c>
      <c r="K27" s="300">
        <v>0</v>
      </c>
      <c r="L27" s="300">
        <v>0</v>
      </c>
      <c r="M27" s="300">
        <v>0</v>
      </c>
      <c r="N27" s="300">
        <v>0</v>
      </c>
      <c r="O27" s="300">
        <v>0</v>
      </c>
      <c r="P27" s="300">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177">
        <v>0</v>
      </c>
      <c r="AV27" s="177">
        <v>0</v>
      </c>
      <c r="AW27" s="177">
        <v>0</v>
      </c>
      <c r="AX27" s="177">
        <v>0</v>
      </c>
      <c r="AY27" s="177">
        <v>0</v>
      </c>
      <c r="AZ27" s="177">
        <v>0</v>
      </c>
      <c r="BA27" s="177">
        <v>0</v>
      </c>
      <c r="BB27" s="177">
        <v>0</v>
      </c>
      <c r="BC27" s="177">
        <v>0</v>
      </c>
      <c r="BD27" s="177">
        <v>0</v>
      </c>
      <c r="BE27" s="177">
        <v>0</v>
      </c>
      <c r="BF27" s="177">
        <v>0</v>
      </c>
      <c r="BG27" s="177">
        <v>0</v>
      </c>
      <c r="BH27" s="177">
        <v>0</v>
      </c>
      <c r="BI27" s="177">
        <v>0</v>
      </c>
      <c r="BJ27" s="177">
        <v>0</v>
      </c>
      <c r="BK27" s="177">
        <v>0</v>
      </c>
      <c r="BL27" s="177">
        <v>0</v>
      </c>
      <c r="BM27" s="177">
        <v>0</v>
      </c>
      <c r="BN27" s="177">
        <v>0</v>
      </c>
      <c r="BO27" s="177">
        <v>0</v>
      </c>
      <c r="BP27" s="177">
        <v>0</v>
      </c>
      <c r="BQ27" s="177">
        <v>0</v>
      </c>
      <c r="BR27" s="177">
        <v>0</v>
      </c>
      <c r="BS27" s="177">
        <v>0</v>
      </c>
      <c r="BT27" s="177">
        <v>0</v>
      </c>
      <c r="BU27" s="177">
        <v>0</v>
      </c>
      <c r="BV27" s="177">
        <v>0</v>
      </c>
      <c r="BW27" s="177">
        <v>0</v>
      </c>
      <c r="BX27" s="177">
        <v>0</v>
      </c>
      <c r="BY27" s="177">
        <v>0</v>
      </c>
      <c r="BZ27" s="177">
        <v>0</v>
      </c>
      <c r="CA27" s="177">
        <v>0</v>
      </c>
      <c r="CB27" s="177">
        <v>0</v>
      </c>
      <c r="CC27" s="177">
        <v>0</v>
      </c>
      <c r="CD27" s="177">
        <v>0</v>
      </c>
      <c r="CE27" s="177">
        <v>0</v>
      </c>
      <c r="CF27" s="177">
        <v>0</v>
      </c>
      <c r="CG27" s="177">
        <v>0</v>
      </c>
      <c r="CH27" s="177">
        <v>0</v>
      </c>
      <c r="CI27" s="177">
        <v>0</v>
      </c>
      <c r="CJ27" s="177">
        <v>0</v>
      </c>
      <c r="CK27" s="177">
        <v>0</v>
      </c>
      <c r="CL27" s="177">
        <v>0</v>
      </c>
      <c r="CM27" s="177">
        <v>0</v>
      </c>
      <c r="CN27" s="177">
        <v>0</v>
      </c>
      <c r="CO27" s="177">
        <v>0</v>
      </c>
      <c r="CP27" s="177">
        <v>0</v>
      </c>
      <c r="CQ27" s="177">
        <v>0</v>
      </c>
      <c r="CR27" s="177">
        <v>0</v>
      </c>
      <c r="CS27" s="177">
        <v>0</v>
      </c>
      <c r="CT27" s="177">
        <v>0</v>
      </c>
      <c r="CU27" s="177">
        <v>0</v>
      </c>
      <c r="CV27" s="177">
        <v>0</v>
      </c>
      <c r="CW27" s="177">
        <v>0</v>
      </c>
      <c r="CX27" s="177">
        <v>0</v>
      </c>
      <c r="CY27" s="177">
        <v>0</v>
      </c>
      <c r="CZ27" s="177">
        <v>0</v>
      </c>
      <c r="DA27" s="177">
        <v>0</v>
      </c>
      <c r="DB27" s="177">
        <v>0</v>
      </c>
      <c r="DC27" s="177">
        <v>0</v>
      </c>
      <c r="DE27" s="24">
        <f t="shared" si="20"/>
        <v>0</v>
      </c>
      <c r="DF27" s="24">
        <f t="shared" si="15"/>
        <v>0</v>
      </c>
      <c r="DG27">
        <f t="shared" si="19"/>
        <v>21</v>
      </c>
      <c r="DH27">
        <v>0</v>
      </c>
    </row>
    <row r="28" spans="1:113" ht="14.4">
      <c r="A28" s="68">
        <v>14</v>
      </c>
      <c r="B28" s="160" t="s">
        <v>318</v>
      </c>
      <c r="C28" s="542" t="s">
        <v>159</v>
      </c>
      <c r="D28" s="181"/>
      <c r="E28" s="176">
        <v>0.21</v>
      </c>
      <c r="F28" s="171">
        <f>H28+NPV(FD,I28:INDEX(I28:DC28,PAL))</f>
        <v>0</v>
      </c>
      <c r="G28" s="171">
        <f>SUMIF($H$5:$DC$5,"&lt;="&amp;PAL,$H28:$DC28)</f>
        <v>0</v>
      </c>
      <c r="H28" s="300">
        <v>0</v>
      </c>
      <c r="I28" s="300">
        <v>0</v>
      </c>
      <c r="J28" s="300">
        <v>0</v>
      </c>
      <c r="K28" s="300">
        <v>0</v>
      </c>
      <c r="L28" s="300">
        <v>0</v>
      </c>
      <c r="M28" s="300">
        <v>0</v>
      </c>
      <c r="N28" s="300">
        <v>0</v>
      </c>
      <c r="O28" s="300">
        <v>0</v>
      </c>
      <c r="P28" s="300">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177">
        <v>0</v>
      </c>
      <c r="AV28" s="177">
        <v>0</v>
      </c>
      <c r="AW28" s="177">
        <v>0</v>
      </c>
      <c r="AX28" s="177">
        <v>0</v>
      </c>
      <c r="AY28" s="177">
        <v>0</v>
      </c>
      <c r="AZ28" s="177">
        <v>0</v>
      </c>
      <c r="BA28" s="177">
        <v>0</v>
      </c>
      <c r="BB28" s="177">
        <v>0</v>
      </c>
      <c r="BC28" s="177">
        <v>0</v>
      </c>
      <c r="BD28" s="177">
        <v>0</v>
      </c>
      <c r="BE28" s="177">
        <v>0</v>
      </c>
      <c r="BF28" s="177">
        <v>0</v>
      </c>
      <c r="BG28" s="177">
        <v>0</v>
      </c>
      <c r="BH28" s="177">
        <v>0</v>
      </c>
      <c r="BI28" s="177">
        <v>0</v>
      </c>
      <c r="BJ28" s="177">
        <v>0</v>
      </c>
      <c r="BK28" s="177">
        <v>0</v>
      </c>
      <c r="BL28" s="177">
        <v>0</v>
      </c>
      <c r="BM28" s="177">
        <v>0</v>
      </c>
      <c r="BN28" s="177">
        <v>0</v>
      </c>
      <c r="BO28" s="177">
        <v>0</v>
      </c>
      <c r="BP28" s="177">
        <v>0</v>
      </c>
      <c r="BQ28" s="177">
        <v>0</v>
      </c>
      <c r="BR28" s="177">
        <v>0</v>
      </c>
      <c r="BS28" s="177">
        <v>0</v>
      </c>
      <c r="BT28" s="177">
        <v>0</v>
      </c>
      <c r="BU28" s="177">
        <v>0</v>
      </c>
      <c r="BV28" s="177">
        <v>0</v>
      </c>
      <c r="BW28" s="177">
        <v>0</v>
      </c>
      <c r="BX28" s="177">
        <v>0</v>
      </c>
      <c r="BY28" s="177">
        <v>0</v>
      </c>
      <c r="BZ28" s="177">
        <v>0</v>
      </c>
      <c r="CA28" s="177">
        <v>0</v>
      </c>
      <c r="CB28" s="177">
        <v>0</v>
      </c>
      <c r="CC28" s="177">
        <v>0</v>
      </c>
      <c r="CD28" s="177">
        <v>0</v>
      </c>
      <c r="CE28" s="177">
        <v>0</v>
      </c>
      <c r="CF28" s="177">
        <v>0</v>
      </c>
      <c r="CG28" s="177">
        <v>0</v>
      </c>
      <c r="CH28" s="177">
        <v>0</v>
      </c>
      <c r="CI28" s="177">
        <v>0</v>
      </c>
      <c r="CJ28" s="177">
        <v>0</v>
      </c>
      <c r="CK28" s="177">
        <v>0</v>
      </c>
      <c r="CL28" s="177">
        <v>0</v>
      </c>
      <c r="CM28" s="177">
        <v>0</v>
      </c>
      <c r="CN28" s="177">
        <v>0</v>
      </c>
      <c r="CO28" s="177">
        <v>0</v>
      </c>
      <c r="CP28" s="177">
        <v>0</v>
      </c>
      <c r="CQ28" s="177">
        <v>0</v>
      </c>
      <c r="CR28" s="177">
        <v>0</v>
      </c>
      <c r="CS28" s="177">
        <v>0</v>
      </c>
      <c r="CT28" s="177">
        <v>0</v>
      </c>
      <c r="CU28" s="177">
        <v>0</v>
      </c>
      <c r="CV28" s="177">
        <v>0</v>
      </c>
      <c r="CW28" s="177">
        <v>0</v>
      </c>
      <c r="CX28" s="177">
        <v>0</v>
      </c>
      <c r="CY28" s="177">
        <v>0</v>
      </c>
      <c r="CZ28" s="177">
        <v>0</v>
      </c>
      <c r="DA28" s="177">
        <v>0</v>
      </c>
      <c r="DB28" s="177">
        <v>0</v>
      </c>
      <c r="DC28" s="177">
        <v>0</v>
      </c>
      <c r="DE28" s="24">
        <f t="shared" si="20"/>
        <v>0</v>
      </c>
      <c r="DF28" s="24">
        <f t="shared" si="15"/>
        <v>0</v>
      </c>
      <c r="DG28">
        <f t="shared" si="19"/>
        <v>21</v>
      </c>
      <c r="DH28">
        <v>0</v>
      </c>
    </row>
    <row r="29" spans="1:113" ht="14.4">
      <c r="A29" s="68">
        <v>15</v>
      </c>
      <c r="B29" s="160" t="s">
        <v>319</v>
      </c>
      <c r="C29" s="542" t="s">
        <v>159</v>
      </c>
      <c r="D29" s="181"/>
      <c r="E29" s="176">
        <v>0.21</v>
      </c>
      <c r="F29" s="171">
        <f>H29+NPV(FD,I29:INDEX(I29:DC29,PAL))</f>
        <v>0</v>
      </c>
      <c r="G29" s="171">
        <f>SUMIF($H$5:$DC$5,"&lt;="&amp;PAL,$H29:$DC29)</f>
        <v>0</v>
      </c>
      <c r="H29" s="300">
        <v>0</v>
      </c>
      <c r="I29" s="300">
        <v>0</v>
      </c>
      <c r="J29" s="300">
        <v>0</v>
      </c>
      <c r="K29" s="300">
        <v>0</v>
      </c>
      <c r="L29" s="300">
        <v>0</v>
      </c>
      <c r="M29" s="300">
        <v>0</v>
      </c>
      <c r="N29" s="300">
        <v>0</v>
      </c>
      <c r="O29" s="300">
        <v>0</v>
      </c>
      <c r="P29" s="300">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v>0</v>
      </c>
      <c r="AW29" s="177">
        <v>0</v>
      </c>
      <c r="AX29" s="177">
        <v>0</v>
      </c>
      <c r="AY29" s="177">
        <v>0</v>
      </c>
      <c r="AZ29" s="177">
        <v>0</v>
      </c>
      <c r="BA29" s="177">
        <v>0</v>
      </c>
      <c r="BB29" s="177">
        <v>0</v>
      </c>
      <c r="BC29" s="177">
        <v>0</v>
      </c>
      <c r="BD29" s="177">
        <v>0</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177">
        <v>0</v>
      </c>
      <c r="CA29" s="177">
        <v>0</v>
      </c>
      <c r="CB29" s="177">
        <v>0</v>
      </c>
      <c r="CC29" s="177">
        <v>0</v>
      </c>
      <c r="CD29" s="177">
        <v>0</v>
      </c>
      <c r="CE29" s="177">
        <v>0</v>
      </c>
      <c r="CF29" s="177">
        <v>0</v>
      </c>
      <c r="CG29" s="177">
        <v>0</v>
      </c>
      <c r="CH29" s="177">
        <v>0</v>
      </c>
      <c r="CI29" s="177">
        <v>0</v>
      </c>
      <c r="CJ29" s="177">
        <v>0</v>
      </c>
      <c r="CK29" s="177">
        <v>0</v>
      </c>
      <c r="CL29" s="177">
        <v>0</v>
      </c>
      <c r="CM29" s="177">
        <v>0</v>
      </c>
      <c r="CN29" s="177">
        <v>0</v>
      </c>
      <c r="CO29" s="177">
        <v>0</v>
      </c>
      <c r="CP29" s="177">
        <v>0</v>
      </c>
      <c r="CQ29" s="177">
        <v>0</v>
      </c>
      <c r="CR29" s="177">
        <v>0</v>
      </c>
      <c r="CS29" s="177">
        <v>0</v>
      </c>
      <c r="CT29" s="177">
        <v>0</v>
      </c>
      <c r="CU29" s="177">
        <v>0</v>
      </c>
      <c r="CV29" s="177">
        <v>0</v>
      </c>
      <c r="CW29" s="177">
        <v>0</v>
      </c>
      <c r="CX29" s="177">
        <v>0</v>
      </c>
      <c r="CY29" s="177">
        <v>0</v>
      </c>
      <c r="CZ29" s="177">
        <v>0</v>
      </c>
      <c r="DA29" s="177">
        <v>0</v>
      </c>
      <c r="DB29" s="177">
        <v>0</v>
      </c>
      <c r="DC29" s="177">
        <v>0</v>
      </c>
      <c r="DE29" s="24">
        <f t="shared" si="20"/>
        <v>0</v>
      </c>
      <c r="DF29" s="24">
        <f t="shared" si="15"/>
        <v>0</v>
      </c>
      <c r="DG29">
        <f t="shared" si="19"/>
        <v>21</v>
      </c>
      <c r="DH29">
        <v>0</v>
      </c>
    </row>
    <row r="30" spans="1:113" ht="14.4">
      <c r="A30" s="68">
        <v>16</v>
      </c>
      <c r="B30" s="160" t="s">
        <v>320</v>
      </c>
      <c r="C30" s="542" t="s">
        <v>159</v>
      </c>
      <c r="D30" s="181"/>
      <c r="E30" s="176">
        <v>0.21</v>
      </c>
      <c r="F30" s="171">
        <f>H30+NPV(FD,I30:INDEX(I30:DC30,PAL))</f>
        <v>0</v>
      </c>
      <c r="G30" s="171">
        <f>SUMIF($H$5:$DC$5,"&lt;="&amp;PAL,$H30:$DC30)</f>
        <v>0</v>
      </c>
      <c r="H30" s="300">
        <v>0</v>
      </c>
      <c r="I30" s="300">
        <v>0</v>
      </c>
      <c r="J30" s="300">
        <v>0</v>
      </c>
      <c r="K30" s="300">
        <v>0</v>
      </c>
      <c r="L30" s="300">
        <v>0</v>
      </c>
      <c r="M30" s="300">
        <v>0</v>
      </c>
      <c r="N30" s="300">
        <v>0</v>
      </c>
      <c r="O30" s="300">
        <v>0</v>
      </c>
      <c r="P30" s="300">
        <v>0</v>
      </c>
      <c r="Q30" s="177">
        <v>0</v>
      </c>
      <c r="R30" s="177">
        <v>0</v>
      </c>
      <c r="S30" s="177">
        <v>0</v>
      </c>
      <c r="T30" s="177">
        <v>0</v>
      </c>
      <c r="U30" s="177">
        <v>0</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177">
        <v>0</v>
      </c>
      <c r="AV30" s="177">
        <v>0</v>
      </c>
      <c r="AW30" s="177">
        <v>0</v>
      </c>
      <c r="AX30" s="177">
        <v>0</v>
      </c>
      <c r="AY30" s="177">
        <v>0</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c r="BP30" s="177">
        <v>0</v>
      </c>
      <c r="BQ30" s="177">
        <v>0</v>
      </c>
      <c r="BR30" s="177">
        <v>0</v>
      </c>
      <c r="BS30" s="177">
        <v>0</v>
      </c>
      <c r="BT30" s="177">
        <v>0</v>
      </c>
      <c r="BU30" s="177">
        <v>0</v>
      </c>
      <c r="BV30" s="177">
        <v>0</v>
      </c>
      <c r="BW30" s="177">
        <v>0</v>
      </c>
      <c r="BX30" s="177">
        <v>0</v>
      </c>
      <c r="BY30" s="177">
        <v>0</v>
      </c>
      <c r="BZ30" s="177">
        <v>0</v>
      </c>
      <c r="CA30" s="177">
        <v>0</v>
      </c>
      <c r="CB30" s="177">
        <v>0</v>
      </c>
      <c r="CC30" s="177">
        <v>0</v>
      </c>
      <c r="CD30" s="177">
        <v>0</v>
      </c>
      <c r="CE30" s="177">
        <v>0</v>
      </c>
      <c r="CF30" s="177">
        <v>0</v>
      </c>
      <c r="CG30" s="177">
        <v>0</v>
      </c>
      <c r="CH30" s="177">
        <v>0</v>
      </c>
      <c r="CI30" s="177">
        <v>0</v>
      </c>
      <c r="CJ30" s="177">
        <v>0</v>
      </c>
      <c r="CK30" s="177">
        <v>0</v>
      </c>
      <c r="CL30" s="177">
        <v>0</v>
      </c>
      <c r="CM30" s="177">
        <v>0</v>
      </c>
      <c r="CN30" s="177">
        <v>0</v>
      </c>
      <c r="CO30" s="177">
        <v>0</v>
      </c>
      <c r="CP30" s="177">
        <v>0</v>
      </c>
      <c r="CQ30" s="177">
        <v>0</v>
      </c>
      <c r="CR30" s="177">
        <v>0</v>
      </c>
      <c r="CS30" s="177">
        <v>0</v>
      </c>
      <c r="CT30" s="177">
        <v>0</v>
      </c>
      <c r="CU30" s="177">
        <v>0</v>
      </c>
      <c r="CV30" s="177">
        <v>0</v>
      </c>
      <c r="CW30" s="177">
        <v>0</v>
      </c>
      <c r="CX30" s="177">
        <v>0</v>
      </c>
      <c r="CY30" s="177">
        <v>0</v>
      </c>
      <c r="CZ30" s="177">
        <v>0</v>
      </c>
      <c r="DA30" s="177">
        <v>0</v>
      </c>
      <c r="DB30" s="177">
        <v>0</v>
      </c>
      <c r="DC30" s="177">
        <v>0</v>
      </c>
      <c r="DE30" s="24">
        <f t="shared" si="20"/>
        <v>0</v>
      </c>
      <c r="DF30" s="24">
        <f t="shared" si="15"/>
        <v>0</v>
      </c>
      <c r="DG30">
        <f t="shared" si="19"/>
        <v>21</v>
      </c>
      <c r="DH30">
        <v>0</v>
      </c>
    </row>
    <row r="31" spans="1:113" ht="14.4">
      <c r="A31" s="68">
        <v>17</v>
      </c>
      <c r="B31" s="160" t="s">
        <v>321</v>
      </c>
      <c r="C31" s="542" t="s">
        <v>159</v>
      </c>
      <c r="D31" s="181"/>
      <c r="E31" s="176">
        <v>0.21</v>
      </c>
      <c r="F31" s="171">
        <f>H31+NPV(FD,I31:INDEX(I31:DC31,PAL))</f>
        <v>0</v>
      </c>
      <c r="G31" s="171">
        <f>SUMIF($H$5:$DC$5,"&lt;="&amp;PAL,$H31:$DC31)</f>
        <v>0</v>
      </c>
      <c r="H31" s="300">
        <v>0</v>
      </c>
      <c r="I31" s="300">
        <v>0</v>
      </c>
      <c r="J31" s="300">
        <v>0</v>
      </c>
      <c r="K31" s="300">
        <v>0</v>
      </c>
      <c r="L31" s="300">
        <v>0</v>
      </c>
      <c r="M31" s="300">
        <v>0</v>
      </c>
      <c r="N31" s="300">
        <v>0</v>
      </c>
      <c r="O31" s="300">
        <v>0</v>
      </c>
      <c r="P31" s="300">
        <v>0</v>
      </c>
      <c r="Q31" s="177">
        <v>0</v>
      </c>
      <c r="R31" s="177">
        <v>0</v>
      </c>
      <c r="S31" s="177">
        <v>0</v>
      </c>
      <c r="T31" s="177">
        <v>0</v>
      </c>
      <c r="U31" s="177">
        <v>0</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v>0</v>
      </c>
      <c r="AW31" s="177">
        <v>0</v>
      </c>
      <c r="AX31" s="177">
        <v>0</v>
      </c>
      <c r="AY31" s="177">
        <v>0</v>
      </c>
      <c r="AZ31" s="177">
        <v>0</v>
      </c>
      <c r="BA31" s="177">
        <v>0</v>
      </c>
      <c r="BB31" s="177">
        <v>0</v>
      </c>
      <c r="BC31" s="177">
        <v>0</v>
      </c>
      <c r="BD31" s="177">
        <v>0</v>
      </c>
      <c r="BE31" s="177">
        <v>0</v>
      </c>
      <c r="BF31" s="177">
        <v>0</v>
      </c>
      <c r="BG31" s="177">
        <v>0</v>
      </c>
      <c r="BH31" s="177">
        <v>0</v>
      </c>
      <c r="BI31" s="177">
        <v>0</v>
      </c>
      <c r="BJ31" s="177">
        <v>0</v>
      </c>
      <c r="BK31" s="177">
        <v>0</v>
      </c>
      <c r="BL31" s="177">
        <v>0</v>
      </c>
      <c r="BM31" s="177">
        <v>0</v>
      </c>
      <c r="BN31" s="177">
        <v>0</v>
      </c>
      <c r="BO31" s="177">
        <v>0</v>
      </c>
      <c r="BP31" s="177">
        <v>0</v>
      </c>
      <c r="BQ31" s="177">
        <v>0</v>
      </c>
      <c r="BR31" s="177">
        <v>0</v>
      </c>
      <c r="BS31" s="177">
        <v>0</v>
      </c>
      <c r="BT31" s="177">
        <v>0</v>
      </c>
      <c r="BU31" s="177">
        <v>0</v>
      </c>
      <c r="BV31" s="177">
        <v>0</v>
      </c>
      <c r="BW31" s="177">
        <v>0</v>
      </c>
      <c r="BX31" s="177">
        <v>0</v>
      </c>
      <c r="BY31" s="177">
        <v>0</v>
      </c>
      <c r="BZ31" s="177">
        <v>0</v>
      </c>
      <c r="CA31" s="177">
        <v>0</v>
      </c>
      <c r="CB31" s="177">
        <v>0</v>
      </c>
      <c r="CC31" s="177">
        <v>0</v>
      </c>
      <c r="CD31" s="177">
        <v>0</v>
      </c>
      <c r="CE31" s="177">
        <v>0</v>
      </c>
      <c r="CF31" s="177">
        <v>0</v>
      </c>
      <c r="CG31" s="177">
        <v>0</v>
      </c>
      <c r="CH31" s="177">
        <v>0</v>
      </c>
      <c r="CI31" s="177">
        <v>0</v>
      </c>
      <c r="CJ31" s="177">
        <v>0</v>
      </c>
      <c r="CK31" s="177">
        <v>0</v>
      </c>
      <c r="CL31" s="177">
        <v>0</v>
      </c>
      <c r="CM31" s="177">
        <v>0</v>
      </c>
      <c r="CN31" s="177">
        <v>0</v>
      </c>
      <c r="CO31" s="177">
        <v>0</v>
      </c>
      <c r="CP31" s="177">
        <v>0</v>
      </c>
      <c r="CQ31" s="177">
        <v>0</v>
      </c>
      <c r="CR31" s="177">
        <v>0</v>
      </c>
      <c r="CS31" s="177">
        <v>0</v>
      </c>
      <c r="CT31" s="177">
        <v>0</v>
      </c>
      <c r="CU31" s="177">
        <v>0</v>
      </c>
      <c r="CV31" s="177">
        <v>0</v>
      </c>
      <c r="CW31" s="177">
        <v>0</v>
      </c>
      <c r="CX31" s="177">
        <v>0</v>
      </c>
      <c r="CY31" s="177">
        <v>0</v>
      </c>
      <c r="CZ31" s="177">
        <v>0</v>
      </c>
      <c r="DA31" s="177">
        <v>0</v>
      </c>
      <c r="DB31" s="177">
        <v>0</v>
      </c>
      <c r="DC31" s="177">
        <v>0</v>
      </c>
      <c r="DE31" s="24">
        <f t="shared" si="20"/>
        <v>0</v>
      </c>
      <c r="DF31" s="24">
        <f t="shared" si="15"/>
        <v>0</v>
      </c>
      <c r="DG31">
        <f t="shared" si="19"/>
        <v>21</v>
      </c>
      <c r="DH31">
        <v>0</v>
      </c>
    </row>
    <row r="32" spans="1:113" ht="14.4">
      <c r="A32" s="68">
        <v>18</v>
      </c>
      <c r="B32" s="160" t="s">
        <v>322</v>
      </c>
      <c r="C32" s="542" t="s">
        <v>159</v>
      </c>
      <c r="D32" s="178"/>
      <c r="E32" s="176">
        <v>0.21</v>
      </c>
      <c r="F32" s="171">
        <f>H32+NPV(FD,I32:INDEX(I32:DC32,PAL))</f>
        <v>0</v>
      </c>
      <c r="G32" s="171">
        <f>SUMIF($H$5:$DC$5,"&lt;="&amp;PAL,$H32:$DC32)</f>
        <v>0</v>
      </c>
      <c r="H32" s="300">
        <v>0</v>
      </c>
      <c r="I32" s="300">
        <v>0</v>
      </c>
      <c r="J32" s="300">
        <v>0</v>
      </c>
      <c r="K32" s="300">
        <v>0</v>
      </c>
      <c r="L32" s="300">
        <v>0</v>
      </c>
      <c r="M32" s="300">
        <v>0</v>
      </c>
      <c r="N32" s="300">
        <v>0</v>
      </c>
      <c r="O32" s="300">
        <v>0</v>
      </c>
      <c r="P32" s="300">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0</v>
      </c>
      <c r="AZ32" s="177">
        <v>0</v>
      </c>
      <c r="BA32" s="177">
        <v>0</v>
      </c>
      <c r="BB32" s="177">
        <v>0</v>
      </c>
      <c r="BC32" s="177">
        <v>0</v>
      </c>
      <c r="BD32" s="177">
        <v>0</v>
      </c>
      <c r="BE32" s="177">
        <v>0</v>
      </c>
      <c r="BF32" s="177">
        <v>0</v>
      </c>
      <c r="BG32" s="177">
        <v>0</v>
      </c>
      <c r="BH32" s="177">
        <v>0</v>
      </c>
      <c r="BI32" s="177">
        <v>0</v>
      </c>
      <c r="BJ32" s="177">
        <v>0</v>
      </c>
      <c r="BK32" s="177">
        <v>0</v>
      </c>
      <c r="BL32" s="177">
        <v>0</v>
      </c>
      <c r="BM32" s="177">
        <v>0</v>
      </c>
      <c r="BN32" s="177">
        <v>0</v>
      </c>
      <c r="BO32" s="177">
        <v>0</v>
      </c>
      <c r="BP32" s="177">
        <v>0</v>
      </c>
      <c r="BQ32" s="177">
        <v>0</v>
      </c>
      <c r="BR32" s="177">
        <v>0</v>
      </c>
      <c r="BS32" s="177">
        <v>0</v>
      </c>
      <c r="BT32" s="177">
        <v>0</v>
      </c>
      <c r="BU32" s="177">
        <v>0</v>
      </c>
      <c r="BV32" s="177">
        <v>0</v>
      </c>
      <c r="BW32" s="177">
        <v>0</v>
      </c>
      <c r="BX32" s="177">
        <v>0</v>
      </c>
      <c r="BY32" s="177">
        <v>0</v>
      </c>
      <c r="BZ32" s="177">
        <v>0</v>
      </c>
      <c r="CA32" s="177">
        <v>0</v>
      </c>
      <c r="CB32" s="177">
        <v>0</v>
      </c>
      <c r="CC32" s="177">
        <v>0</v>
      </c>
      <c r="CD32" s="177">
        <v>0</v>
      </c>
      <c r="CE32" s="177">
        <v>0</v>
      </c>
      <c r="CF32" s="177">
        <v>0</v>
      </c>
      <c r="CG32" s="177">
        <v>0</v>
      </c>
      <c r="CH32" s="177">
        <v>0</v>
      </c>
      <c r="CI32" s="177">
        <v>0</v>
      </c>
      <c r="CJ32" s="177">
        <v>0</v>
      </c>
      <c r="CK32" s="177">
        <v>0</v>
      </c>
      <c r="CL32" s="177">
        <v>0</v>
      </c>
      <c r="CM32" s="177">
        <v>0</v>
      </c>
      <c r="CN32" s="177">
        <v>0</v>
      </c>
      <c r="CO32" s="177">
        <v>0</v>
      </c>
      <c r="CP32" s="177">
        <v>0</v>
      </c>
      <c r="CQ32" s="177">
        <v>0</v>
      </c>
      <c r="CR32" s="177">
        <v>0</v>
      </c>
      <c r="CS32" s="177">
        <v>0</v>
      </c>
      <c r="CT32" s="177">
        <v>0</v>
      </c>
      <c r="CU32" s="177">
        <v>0</v>
      </c>
      <c r="CV32" s="177">
        <v>0</v>
      </c>
      <c r="CW32" s="177">
        <v>0</v>
      </c>
      <c r="CX32" s="177">
        <v>0</v>
      </c>
      <c r="CY32" s="177">
        <v>0</v>
      </c>
      <c r="CZ32" s="177">
        <v>0</v>
      </c>
      <c r="DA32" s="177">
        <v>0</v>
      </c>
      <c r="DB32" s="177">
        <v>0</v>
      </c>
      <c r="DC32" s="177">
        <v>0</v>
      </c>
      <c r="DE32" s="24">
        <f t="shared" si="20"/>
        <v>0</v>
      </c>
      <c r="DF32" s="24">
        <f t="shared" si="15"/>
        <v>0</v>
      </c>
      <c r="DG32">
        <f t="shared" si="19"/>
        <v>21</v>
      </c>
      <c r="DH32">
        <v>0</v>
      </c>
    </row>
    <row r="33" spans="1:113" ht="14.4">
      <c r="A33" s="68"/>
      <c r="B33" s="160" t="s">
        <v>323</v>
      </c>
      <c r="C33" s="543" t="s">
        <v>482</v>
      </c>
      <c r="D33" s="324"/>
      <c r="E33" s="176">
        <v>0.21</v>
      </c>
      <c r="F33" s="171">
        <f>H33+NPV(FD,I33:INDEX(I33:DC33,PAL))</f>
        <v>0</v>
      </c>
      <c r="G33" s="171">
        <f>SUMIF($H$5:$DC$5,"&lt;="&amp;PAL,$H33:$DC33)</f>
        <v>0</v>
      </c>
      <c r="H33" s="300">
        <v>0</v>
      </c>
      <c r="I33" s="300">
        <v>0</v>
      </c>
      <c r="J33" s="300">
        <v>0</v>
      </c>
      <c r="K33" s="300">
        <v>0</v>
      </c>
      <c r="L33" s="300">
        <v>0</v>
      </c>
      <c r="M33" s="300">
        <v>0</v>
      </c>
      <c r="N33" s="300">
        <v>0</v>
      </c>
      <c r="O33" s="300">
        <v>0</v>
      </c>
      <c r="P33" s="300">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0</v>
      </c>
      <c r="AZ33" s="177">
        <v>0</v>
      </c>
      <c r="BA33" s="177">
        <v>0</v>
      </c>
      <c r="BB33" s="177">
        <v>0</v>
      </c>
      <c r="BC33" s="177">
        <v>0</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177">
        <v>0</v>
      </c>
      <c r="CA33" s="177">
        <v>0</v>
      </c>
      <c r="CB33" s="177">
        <v>0</v>
      </c>
      <c r="CC33" s="177">
        <v>0</v>
      </c>
      <c r="CD33" s="177">
        <v>0</v>
      </c>
      <c r="CE33" s="177">
        <v>0</v>
      </c>
      <c r="CF33" s="177">
        <v>0</v>
      </c>
      <c r="CG33" s="177">
        <v>0</v>
      </c>
      <c r="CH33" s="177">
        <v>0</v>
      </c>
      <c r="CI33" s="177">
        <v>0</v>
      </c>
      <c r="CJ33" s="177">
        <v>0</v>
      </c>
      <c r="CK33" s="177">
        <v>0</v>
      </c>
      <c r="CL33" s="177">
        <v>0</v>
      </c>
      <c r="CM33" s="177">
        <v>0</v>
      </c>
      <c r="CN33" s="177">
        <v>0</v>
      </c>
      <c r="CO33" s="177">
        <v>0</v>
      </c>
      <c r="CP33" s="177">
        <v>0</v>
      </c>
      <c r="CQ33" s="177">
        <v>0</v>
      </c>
      <c r="CR33" s="177">
        <v>0</v>
      </c>
      <c r="CS33" s="177">
        <v>0</v>
      </c>
      <c r="CT33" s="177">
        <v>0</v>
      </c>
      <c r="CU33" s="177">
        <v>0</v>
      </c>
      <c r="CV33" s="177">
        <v>0</v>
      </c>
      <c r="CW33" s="177">
        <v>0</v>
      </c>
      <c r="CX33" s="177">
        <v>0</v>
      </c>
      <c r="CY33" s="177">
        <v>0</v>
      </c>
      <c r="CZ33" s="177">
        <v>0</v>
      </c>
      <c r="DA33" s="177">
        <v>0</v>
      </c>
      <c r="DB33" s="177">
        <v>0</v>
      </c>
      <c r="DC33" s="177">
        <v>0</v>
      </c>
      <c r="DE33" s="24">
        <f t="shared" si="20"/>
        <v>0</v>
      </c>
      <c r="DF33" s="24">
        <f t="shared" si="15"/>
        <v>0</v>
      </c>
      <c r="DG33">
        <f t="shared" si="19"/>
        <v>21</v>
      </c>
      <c r="DH33">
        <v>0</v>
      </c>
      <c r="DI33">
        <v>1</v>
      </c>
    </row>
    <row r="34" spans="1:113" ht="14.4">
      <c r="A34" s="68"/>
      <c r="B34" s="160" t="s">
        <v>486</v>
      </c>
      <c r="C34" s="543" t="s">
        <v>483</v>
      </c>
      <c r="D34" s="324"/>
      <c r="E34" s="176">
        <v>0.21</v>
      </c>
      <c r="F34" s="171">
        <f>H34+NPV(FD,I34:INDEX(I34:DC34,PAL))</f>
        <v>0</v>
      </c>
      <c r="G34" s="171">
        <f>SUMIF($H$5:$DC$5,"&lt;="&amp;PAL,$H34:$DC34)</f>
        <v>0</v>
      </c>
      <c r="H34" s="179">
        <v>0</v>
      </c>
      <c r="I34" s="179">
        <v>0</v>
      </c>
      <c r="J34" s="179">
        <v>0</v>
      </c>
      <c r="K34" s="179">
        <v>0</v>
      </c>
      <c r="L34" s="179">
        <v>0</v>
      </c>
      <c r="M34" s="179">
        <v>0</v>
      </c>
      <c r="N34" s="179">
        <v>0</v>
      </c>
      <c r="O34" s="179">
        <v>0</v>
      </c>
      <c r="P34" s="179">
        <v>0</v>
      </c>
      <c r="Q34" s="179">
        <v>0</v>
      </c>
      <c r="R34" s="179">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E34" s="24">
        <f t="shared" si="20"/>
        <v>0</v>
      </c>
      <c r="DF34" s="24">
        <f t="shared" si="15"/>
        <v>0</v>
      </c>
      <c r="DG34">
        <f t="shared" si="19"/>
        <v>21</v>
      </c>
      <c r="DH34">
        <v>0</v>
      </c>
      <c r="DI34">
        <v>1</v>
      </c>
    </row>
    <row r="35" spans="1:113" ht="14.4">
      <c r="A35" s="68">
        <v>19</v>
      </c>
      <c r="B35" s="160" t="s">
        <v>487</v>
      </c>
      <c r="C35" s="543" t="s">
        <v>552</v>
      </c>
      <c r="D35" s="178"/>
      <c r="E35" s="176">
        <v>0.21</v>
      </c>
      <c r="F35" s="171">
        <f>H35+NPV(FD,I35:INDEX(I35:DC35,PAL))</f>
        <v>0</v>
      </c>
      <c r="G35" s="171">
        <f>SUMIF($H$5:$DC$5,"&lt;="&amp;PAL,$H35:$DC35)</f>
        <v>0</v>
      </c>
      <c r="H35" s="179">
        <v>0</v>
      </c>
      <c r="I35" s="179">
        <v>0</v>
      </c>
      <c r="J35" s="179">
        <v>0</v>
      </c>
      <c r="K35" s="179">
        <v>0</v>
      </c>
      <c r="L35" s="179">
        <v>0</v>
      </c>
      <c r="M35" s="179">
        <v>0</v>
      </c>
      <c r="N35" s="179">
        <v>0</v>
      </c>
      <c r="O35" s="179">
        <v>0</v>
      </c>
      <c r="P35" s="179">
        <v>0</v>
      </c>
      <c r="Q35" s="179">
        <v>0</v>
      </c>
      <c r="R35" s="179">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E35" s="24">
        <f t="shared" si="20"/>
        <v>0</v>
      </c>
      <c r="DF35" s="24">
        <f t="shared" si="15"/>
        <v>0</v>
      </c>
      <c r="DG35">
        <f t="shared" si="19"/>
        <v>21</v>
      </c>
      <c r="DH35">
        <v>0</v>
      </c>
    </row>
    <row r="36" spans="1:113" ht="14.4">
      <c r="A36" s="68">
        <v>20</v>
      </c>
      <c r="B36" s="160" t="s">
        <v>324</v>
      </c>
      <c r="C36" s="544" t="s">
        <v>161</v>
      </c>
      <c r="D36" s="178"/>
      <c r="E36" s="176">
        <v>0.21</v>
      </c>
      <c r="F36" s="171">
        <f>H36+NPV(FD,I36:INDEX(I36:DC36,PAL))</f>
        <v>0</v>
      </c>
      <c r="G36" s="171">
        <f>SUMIF($H$5:$DC$5,"&lt;="&amp;PAL,$H36:$DC36)</f>
        <v>0</v>
      </c>
      <c r="H36" s="179">
        <v>0</v>
      </c>
      <c r="I36" s="179">
        <v>0</v>
      </c>
      <c r="J36" s="179">
        <v>0</v>
      </c>
      <c r="K36" s="179">
        <v>0</v>
      </c>
      <c r="L36" s="179">
        <v>0</v>
      </c>
      <c r="M36" s="179">
        <v>0</v>
      </c>
      <c r="N36" s="179">
        <v>0</v>
      </c>
      <c r="O36" s="179">
        <v>0</v>
      </c>
      <c r="P36" s="17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80">
        <v>0</v>
      </c>
      <c r="AK36" s="179">
        <v>0</v>
      </c>
      <c r="AL36" s="180">
        <v>0</v>
      </c>
      <c r="AM36" s="179">
        <v>0</v>
      </c>
      <c r="AN36" s="179">
        <v>0</v>
      </c>
      <c r="AO36" s="179">
        <v>0</v>
      </c>
      <c r="AP36" s="179">
        <v>0</v>
      </c>
      <c r="AQ36" s="180">
        <v>0</v>
      </c>
      <c r="AR36" s="179">
        <v>0</v>
      </c>
      <c r="AS36" s="179">
        <v>0</v>
      </c>
      <c r="AT36" s="179">
        <v>0</v>
      </c>
      <c r="AU36" s="179">
        <v>0</v>
      </c>
      <c r="AV36" s="179">
        <v>0</v>
      </c>
      <c r="AW36" s="179">
        <v>0</v>
      </c>
      <c r="AX36" s="179">
        <v>0</v>
      </c>
      <c r="AY36" s="179">
        <v>0</v>
      </c>
      <c r="AZ36" s="179">
        <v>0</v>
      </c>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179">
        <v>0</v>
      </c>
      <c r="CA36" s="179">
        <v>0</v>
      </c>
      <c r="CB36" s="179">
        <v>0</v>
      </c>
      <c r="CC36" s="179">
        <v>0</v>
      </c>
      <c r="CD36" s="179">
        <v>0</v>
      </c>
      <c r="CE36" s="179">
        <v>0</v>
      </c>
      <c r="CF36" s="179">
        <v>0</v>
      </c>
      <c r="CG36" s="179">
        <v>0</v>
      </c>
      <c r="CH36" s="179">
        <v>0</v>
      </c>
      <c r="CI36" s="179">
        <v>0</v>
      </c>
      <c r="CJ36" s="179">
        <v>0</v>
      </c>
      <c r="CK36" s="179">
        <v>0</v>
      </c>
      <c r="CL36" s="179">
        <v>0</v>
      </c>
      <c r="CM36" s="179">
        <v>0</v>
      </c>
      <c r="CN36" s="179">
        <v>0</v>
      </c>
      <c r="CO36" s="179">
        <v>0</v>
      </c>
      <c r="CP36" s="179">
        <v>0</v>
      </c>
      <c r="CQ36" s="179">
        <v>0</v>
      </c>
      <c r="CR36" s="179">
        <v>0</v>
      </c>
      <c r="CS36" s="179">
        <v>0</v>
      </c>
      <c r="CT36" s="179">
        <v>0</v>
      </c>
      <c r="CU36" s="179">
        <v>0</v>
      </c>
      <c r="CV36" s="179">
        <v>0</v>
      </c>
      <c r="CW36" s="179">
        <v>0</v>
      </c>
      <c r="CX36" s="179">
        <v>0</v>
      </c>
      <c r="CY36" s="179">
        <v>0</v>
      </c>
      <c r="CZ36" s="179">
        <v>0</v>
      </c>
      <c r="DA36" s="179">
        <v>0</v>
      </c>
      <c r="DB36" s="179">
        <v>0</v>
      </c>
      <c r="DC36" s="180">
        <v>0</v>
      </c>
      <c r="DE36" s="24">
        <f t="shared" si="20"/>
        <v>0</v>
      </c>
      <c r="DF36" s="24">
        <f t="shared" si="15"/>
        <v>0</v>
      </c>
      <c r="DG36">
        <f t="shared" si="19"/>
        <v>21</v>
      </c>
      <c r="DH36">
        <f>DG36/(100+DG36)</f>
        <v>0.17355371900826447</v>
      </c>
    </row>
    <row r="37" spans="1:113" ht="14.4">
      <c r="A37" s="68">
        <v>21</v>
      </c>
      <c r="B37" s="160" t="s">
        <v>164</v>
      </c>
      <c r="C37" s="540" t="s">
        <v>165</v>
      </c>
      <c r="D37" s="172"/>
      <c r="E37" s="172"/>
      <c r="F37" s="173">
        <f>SUM(F38:F48)</f>
        <v>0</v>
      </c>
      <c r="G37" s="171">
        <f>SUMIF($H$5:$DC$5,"&lt;="&amp;PAL,$H37:$DC37)</f>
        <v>0</v>
      </c>
      <c r="H37" s="173">
        <f>SUM(H38:H48)</f>
        <v>0</v>
      </c>
      <c r="I37" s="173">
        <f t="shared" ref="I37:BT37" si="21">SUM(I38:I48)</f>
        <v>0</v>
      </c>
      <c r="J37" s="173">
        <f t="shared" si="21"/>
        <v>0</v>
      </c>
      <c r="K37" s="173">
        <f t="shared" si="21"/>
        <v>0</v>
      </c>
      <c r="L37" s="173">
        <f t="shared" si="21"/>
        <v>0</v>
      </c>
      <c r="M37" s="173">
        <f t="shared" si="21"/>
        <v>0</v>
      </c>
      <c r="N37" s="173">
        <f t="shared" si="21"/>
        <v>0</v>
      </c>
      <c r="O37" s="173">
        <f t="shared" si="21"/>
        <v>0</v>
      </c>
      <c r="P37" s="173">
        <f t="shared" si="21"/>
        <v>0</v>
      </c>
      <c r="Q37" s="173">
        <f t="shared" si="21"/>
        <v>0</v>
      </c>
      <c r="R37" s="173">
        <f t="shared" si="21"/>
        <v>0</v>
      </c>
      <c r="S37" s="173">
        <f t="shared" si="21"/>
        <v>0</v>
      </c>
      <c r="T37" s="173">
        <f t="shared" si="21"/>
        <v>0</v>
      </c>
      <c r="U37" s="173">
        <f>SUM(U38:U48)</f>
        <v>0</v>
      </c>
      <c r="V37" s="173">
        <f t="shared" si="21"/>
        <v>0</v>
      </c>
      <c r="W37" s="173">
        <f t="shared" si="21"/>
        <v>0</v>
      </c>
      <c r="X37" s="173">
        <f t="shared" si="21"/>
        <v>0</v>
      </c>
      <c r="Y37" s="173">
        <f t="shared" si="21"/>
        <v>0</v>
      </c>
      <c r="Z37" s="173">
        <f t="shared" si="21"/>
        <v>0</v>
      </c>
      <c r="AA37" s="173">
        <f t="shared" si="21"/>
        <v>0</v>
      </c>
      <c r="AB37" s="173">
        <f t="shared" si="21"/>
        <v>0</v>
      </c>
      <c r="AC37" s="173">
        <f t="shared" si="21"/>
        <v>0</v>
      </c>
      <c r="AD37" s="173">
        <f t="shared" si="21"/>
        <v>0</v>
      </c>
      <c r="AE37" s="173">
        <f t="shared" si="21"/>
        <v>0</v>
      </c>
      <c r="AF37" s="173">
        <f t="shared" si="21"/>
        <v>0</v>
      </c>
      <c r="AG37" s="173">
        <f t="shared" si="21"/>
        <v>0</v>
      </c>
      <c r="AH37" s="173">
        <f t="shared" si="21"/>
        <v>0</v>
      </c>
      <c r="AI37" s="173">
        <f t="shared" si="21"/>
        <v>0</v>
      </c>
      <c r="AJ37" s="173">
        <f t="shared" si="21"/>
        <v>0</v>
      </c>
      <c r="AK37" s="173">
        <f t="shared" si="21"/>
        <v>0</v>
      </c>
      <c r="AL37" s="173">
        <f t="shared" si="21"/>
        <v>0</v>
      </c>
      <c r="AM37" s="173">
        <f t="shared" si="21"/>
        <v>0</v>
      </c>
      <c r="AN37" s="173">
        <f t="shared" si="21"/>
        <v>0</v>
      </c>
      <c r="AO37" s="173">
        <f t="shared" si="21"/>
        <v>0</v>
      </c>
      <c r="AP37" s="173">
        <f t="shared" si="21"/>
        <v>0</v>
      </c>
      <c r="AQ37" s="173">
        <f t="shared" si="21"/>
        <v>0</v>
      </c>
      <c r="AR37" s="173">
        <f t="shared" si="21"/>
        <v>0</v>
      </c>
      <c r="AS37" s="173">
        <f t="shared" si="21"/>
        <v>0</v>
      </c>
      <c r="AT37" s="173">
        <f t="shared" si="21"/>
        <v>0</v>
      </c>
      <c r="AU37" s="173">
        <f t="shared" si="21"/>
        <v>0</v>
      </c>
      <c r="AV37" s="173">
        <f t="shared" si="21"/>
        <v>0</v>
      </c>
      <c r="AW37" s="173">
        <f t="shared" si="21"/>
        <v>0</v>
      </c>
      <c r="AX37" s="173">
        <f t="shared" si="21"/>
        <v>0</v>
      </c>
      <c r="AY37" s="173">
        <f t="shared" si="21"/>
        <v>0</v>
      </c>
      <c r="AZ37" s="173">
        <f t="shared" si="21"/>
        <v>0</v>
      </c>
      <c r="BA37" s="173">
        <f t="shared" si="21"/>
        <v>0</v>
      </c>
      <c r="BB37" s="173">
        <f t="shared" si="21"/>
        <v>0</v>
      </c>
      <c r="BC37" s="173">
        <f t="shared" si="21"/>
        <v>0</v>
      </c>
      <c r="BD37" s="173">
        <f t="shared" si="21"/>
        <v>0</v>
      </c>
      <c r="BE37" s="173">
        <f t="shared" si="21"/>
        <v>0</v>
      </c>
      <c r="BF37" s="173">
        <f t="shared" si="21"/>
        <v>0</v>
      </c>
      <c r="BG37" s="173">
        <f t="shared" si="21"/>
        <v>0</v>
      </c>
      <c r="BH37" s="173">
        <f t="shared" si="21"/>
        <v>0</v>
      </c>
      <c r="BI37" s="173">
        <f t="shared" si="21"/>
        <v>0</v>
      </c>
      <c r="BJ37" s="173">
        <f t="shared" si="21"/>
        <v>0</v>
      </c>
      <c r="BK37" s="173">
        <f t="shared" si="21"/>
        <v>0</v>
      </c>
      <c r="BL37" s="173">
        <f t="shared" si="21"/>
        <v>0</v>
      </c>
      <c r="BM37" s="173">
        <f t="shared" si="21"/>
        <v>0</v>
      </c>
      <c r="BN37" s="173">
        <f t="shared" si="21"/>
        <v>0</v>
      </c>
      <c r="BO37" s="173">
        <f t="shared" si="21"/>
        <v>0</v>
      </c>
      <c r="BP37" s="173">
        <f t="shared" si="21"/>
        <v>0</v>
      </c>
      <c r="BQ37" s="173">
        <f t="shared" si="21"/>
        <v>0</v>
      </c>
      <c r="BR37" s="173">
        <f t="shared" si="21"/>
        <v>0</v>
      </c>
      <c r="BS37" s="173">
        <f t="shared" si="21"/>
        <v>0</v>
      </c>
      <c r="BT37" s="173">
        <f t="shared" si="21"/>
        <v>0</v>
      </c>
      <c r="BU37" s="173">
        <f t="shared" ref="BU37:DB37" si="22">SUM(BU38:BU48)</f>
        <v>0</v>
      </c>
      <c r="BV37" s="173">
        <f t="shared" si="22"/>
        <v>0</v>
      </c>
      <c r="BW37" s="173">
        <f t="shared" si="22"/>
        <v>0</v>
      </c>
      <c r="BX37" s="173">
        <f t="shared" si="22"/>
        <v>0</v>
      </c>
      <c r="BY37" s="173">
        <f t="shared" si="22"/>
        <v>0</v>
      </c>
      <c r="BZ37" s="173">
        <f t="shared" si="22"/>
        <v>0</v>
      </c>
      <c r="CA37" s="173">
        <f t="shared" si="22"/>
        <v>0</v>
      </c>
      <c r="CB37" s="173">
        <f t="shared" si="22"/>
        <v>0</v>
      </c>
      <c r="CC37" s="173">
        <f t="shared" si="22"/>
        <v>0</v>
      </c>
      <c r="CD37" s="173">
        <f t="shared" si="22"/>
        <v>0</v>
      </c>
      <c r="CE37" s="173">
        <f t="shared" si="22"/>
        <v>0</v>
      </c>
      <c r="CF37" s="173">
        <f t="shared" si="22"/>
        <v>0</v>
      </c>
      <c r="CG37" s="173">
        <f t="shared" si="22"/>
        <v>0</v>
      </c>
      <c r="CH37" s="173">
        <f t="shared" si="22"/>
        <v>0</v>
      </c>
      <c r="CI37" s="173">
        <f t="shared" si="22"/>
        <v>0</v>
      </c>
      <c r="CJ37" s="173">
        <f t="shared" si="22"/>
        <v>0</v>
      </c>
      <c r="CK37" s="173">
        <f t="shared" si="22"/>
        <v>0</v>
      </c>
      <c r="CL37" s="173">
        <f t="shared" si="22"/>
        <v>0</v>
      </c>
      <c r="CM37" s="173">
        <f t="shared" si="22"/>
        <v>0</v>
      </c>
      <c r="CN37" s="173">
        <f t="shared" si="22"/>
        <v>0</v>
      </c>
      <c r="CO37" s="173">
        <f t="shared" si="22"/>
        <v>0</v>
      </c>
      <c r="CP37" s="173">
        <f t="shared" si="22"/>
        <v>0</v>
      </c>
      <c r="CQ37" s="173">
        <f t="shared" si="22"/>
        <v>0</v>
      </c>
      <c r="CR37" s="173">
        <f t="shared" si="22"/>
        <v>0</v>
      </c>
      <c r="CS37" s="173">
        <f t="shared" si="22"/>
        <v>0</v>
      </c>
      <c r="CT37" s="173">
        <f t="shared" si="22"/>
        <v>0</v>
      </c>
      <c r="CU37" s="173">
        <f t="shared" si="22"/>
        <v>0</v>
      </c>
      <c r="CV37" s="173">
        <f t="shared" si="22"/>
        <v>0</v>
      </c>
      <c r="CW37" s="173">
        <f t="shared" si="22"/>
        <v>0</v>
      </c>
      <c r="CX37" s="173">
        <f t="shared" si="22"/>
        <v>0</v>
      </c>
      <c r="CY37" s="173">
        <f t="shared" si="22"/>
        <v>0</v>
      </c>
      <c r="CZ37" s="173">
        <f t="shared" si="22"/>
        <v>0</v>
      </c>
      <c r="DA37" s="173">
        <f t="shared" si="22"/>
        <v>0</v>
      </c>
      <c r="DB37" s="173">
        <f t="shared" si="22"/>
        <v>0</v>
      </c>
      <c r="DC37" s="173">
        <f>SUM(DC38:DC48)</f>
        <v>0</v>
      </c>
      <c r="DE37" s="24"/>
      <c r="DF37" s="24">
        <f t="shared" si="15"/>
        <v>0</v>
      </c>
    </row>
    <row r="38" spans="1:113" ht="14.4">
      <c r="A38" s="68">
        <v>22</v>
      </c>
      <c r="B38" s="160" t="s">
        <v>325</v>
      </c>
      <c r="C38" s="542" t="s">
        <v>159</v>
      </c>
      <c r="D38" s="181"/>
      <c r="E38" s="176">
        <v>0.21</v>
      </c>
      <c r="F38" s="171">
        <f>H38+NPV(FD,I38:INDEX(I38:DC38,PAL))</f>
        <v>0</v>
      </c>
      <c r="G38" s="171">
        <f>SUMIF($H$5:$DC$5,"&lt;="&amp;PAL,$H38:$DC38)</f>
        <v>0</v>
      </c>
      <c r="H38" s="177">
        <v>0</v>
      </c>
      <c r="I38" s="177">
        <v>0</v>
      </c>
      <c r="J38" s="177">
        <v>0</v>
      </c>
      <c r="K38" s="177">
        <v>0</v>
      </c>
      <c r="L38" s="177">
        <v>0</v>
      </c>
      <c r="M38" s="177">
        <v>0</v>
      </c>
      <c r="N38" s="177">
        <v>0</v>
      </c>
      <c r="O38" s="177">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v>0</v>
      </c>
      <c r="AW38" s="177">
        <v>0</v>
      </c>
      <c r="AX38" s="177">
        <v>0</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177">
        <v>0</v>
      </c>
      <c r="CA38" s="177">
        <v>0</v>
      </c>
      <c r="CB38" s="177">
        <v>0</v>
      </c>
      <c r="CC38" s="177">
        <v>0</v>
      </c>
      <c r="CD38" s="177">
        <v>0</v>
      </c>
      <c r="CE38" s="177">
        <v>0</v>
      </c>
      <c r="CF38" s="177">
        <v>0</v>
      </c>
      <c r="CG38" s="177">
        <v>0</v>
      </c>
      <c r="CH38" s="177">
        <v>0</v>
      </c>
      <c r="CI38" s="177">
        <v>0</v>
      </c>
      <c r="CJ38" s="177">
        <v>0</v>
      </c>
      <c r="CK38" s="177">
        <v>0</v>
      </c>
      <c r="CL38" s="177">
        <v>0</v>
      </c>
      <c r="CM38" s="177">
        <v>0</v>
      </c>
      <c r="CN38" s="177">
        <v>0</v>
      </c>
      <c r="CO38" s="177">
        <v>0</v>
      </c>
      <c r="CP38" s="177">
        <v>0</v>
      </c>
      <c r="CQ38" s="177">
        <v>0</v>
      </c>
      <c r="CR38" s="177">
        <v>0</v>
      </c>
      <c r="CS38" s="177">
        <v>0</v>
      </c>
      <c r="CT38" s="177">
        <v>0</v>
      </c>
      <c r="CU38" s="177">
        <v>0</v>
      </c>
      <c r="CV38" s="177">
        <v>0</v>
      </c>
      <c r="CW38" s="177">
        <v>0</v>
      </c>
      <c r="CX38" s="177">
        <v>0</v>
      </c>
      <c r="CY38" s="177">
        <v>0</v>
      </c>
      <c r="CZ38" s="177">
        <v>0</v>
      </c>
      <c r="DA38" s="177">
        <v>0</v>
      </c>
      <c r="DB38" s="177">
        <v>0</v>
      </c>
      <c r="DC38" s="177">
        <v>0</v>
      </c>
      <c r="DE38" s="24">
        <f>COUNTBLANK(H38:DC38)</f>
        <v>0</v>
      </c>
      <c r="DF38" s="24">
        <f t="shared" si="15"/>
        <v>0</v>
      </c>
      <c r="DG38">
        <f t="shared" ref="DG38:DG49" si="23">IF(ISNUMBER(E38),E38*100,0)</f>
        <v>21</v>
      </c>
      <c r="DH38">
        <v>0</v>
      </c>
    </row>
    <row r="39" spans="1:113" ht="14.4">
      <c r="A39" s="68">
        <v>23</v>
      </c>
      <c r="B39" s="160" t="s">
        <v>326</v>
      </c>
      <c r="C39" s="542" t="s">
        <v>159</v>
      </c>
      <c r="D39" s="181"/>
      <c r="E39" s="176">
        <v>0.21</v>
      </c>
      <c r="F39" s="171">
        <f>H39+NPV(FD,I39:INDEX(I39:DC39,PAL))</f>
        <v>0</v>
      </c>
      <c r="G39" s="171">
        <f>SUMIF($H$5:$DC$5,"&lt;="&amp;PAL,$H39:$DC39)</f>
        <v>0</v>
      </c>
      <c r="H39" s="177">
        <v>0</v>
      </c>
      <c r="I39" s="177">
        <v>0</v>
      </c>
      <c r="J39" s="177">
        <v>0</v>
      </c>
      <c r="K39" s="177">
        <v>0</v>
      </c>
      <c r="L39" s="177">
        <v>0</v>
      </c>
      <c r="M39" s="177">
        <v>0</v>
      </c>
      <c r="N39" s="177">
        <v>0</v>
      </c>
      <c r="O39" s="177">
        <v>0</v>
      </c>
      <c r="P39" s="177">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v>0</v>
      </c>
      <c r="AW39" s="177">
        <v>0</v>
      </c>
      <c r="AX39" s="177">
        <v>0</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177">
        <v>0</v>
      </c>
      <c r="CA39" s="177">
        <v>0</v>
      </c>
      <c r="CB39" s="177">
        <v>0</v>
      </c>
      <c r="CC39" s="177">
        <v>0</v>
      </c>
      <c r="CD39" s="177">
        <v>0</v>
      </c>
      <c r="CE39" s="177">
        <v>0</v>
      </c>
      <c r="CF39" s="177">
        <v>0</v>
      </c>
      <c r="CG39" s="177">
        <v>0</v>
      </c>
      <c r="CH39" s="177">
        <v>0</v>
      </c>
      <c r="CI39" s="177">
        <v>0</v>
      </c>
      <c r="CJ39" s="177">
        <v>0</v>
      </c>
      <c r="CK39" s="177">
        <v>0</v>
      </c>
      <c r="CL39" s="177">
        <v>0</v>
      </c>
      <c r="CM39" s="177">
        <v>0</v>
      </c>
      <c r="CN39" s="177">
        <v>0</v>
      </c>
      <c r="CO39" s="177">
        <v>0</v>
      </c>
      <c r="CP39" s="177">
        <v>0</v>
      </c>
      <c r="CQ39" s="177">
        <v>0</v>
      </c>
      <c r="CR39" s="177">
        <v>0</v>
      </c>
      <c r="CS39" s="177">
        <v>0</v>
      </c>
      <c r="CT39" s="177">
        <v>0</v>
      </c>
      <c r="CU39" s="177">
        <v>0</v>
      </c>
      <c r="CV39" s="177">
        <v>0</v>
      </c>
      <c r="CW39" s="177">
        <v>0</v>
      </c>
      <c r="CX39" s="177">
        <v>0</v>
      </c>
      <c r="CY39" s="177">
        <v>0</v>
      </c>
      <c r="CZ39" s="177">
        <v>0</v>
      </c>
      <c r="DA39" s="177">
        <v>0</v>
      </c>
      <c r="DB39" s="177">
        <v>0</v>
      </c>
      <c r="DC39" s="177">
        <v>0</v>
      </c>
      <c r="DE39" s="24">
        <f t="shared" ref="DE39:DE49" si="24">COUNTBLANK(H39:DC39)</f>
        <v>0</v>
      </c>
      <c r="DF39" s="24">
        <f t="shared" si="15"/>
        <v>0</v>
      </c>
      <c r="DG39">
        <f t="shared" si="23"/>
        <v>21</v>
      </c>
      <c r="DH39">
        <v>0</v>
      </c>
    </row>
    <row r="40" spans="1:113" ht="14.4">
      <c r="A40" s="68">
        <v>24</v>
      </c>
      <c r="B40" s="160" t="s">
        <v>327</v>
      </c>
      <c r="C40" s="542" t="s">
        <v>159</v>
      </c>
      <c r="D40" s="181"/>
      <c r="E40" s="176">
        <v>0.21</v>
      </c>
      <c r="F40" s="171">
        <f>H40+NPV(FD,I40:INDEX(I40:DC40,PAL))</f>
        <v>0</v>
      </c>
      <c r="G40" s="171">
        <f>SUMIF($H$5:$DC$5,"&lt;="&amp;PAL,$H40:$DC40)</f>
        <v>0</v>
      </c>
      <c r="H40" s="177">
        <v>0</v>
      </c>
      <c r="I40" s="177">
        <v>0</v>
      </c>
      <c r="J40" s="177">
        <v>0</v>
      </c>
      <c r="K40" s="177">
        <v>0</v>
      </c>
      <c r="L40" s="177">
        <v>0</v>
      </c>
      <c r="M40" s="177">
        <v>0</v>
      </c>
      <c r="N40" s="177">
        <v>0</v>
      </c>
      <c r="O40" s="177">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v>0</v>
      </c>
      <c r="AW40" s="177">
        <v>0</v>
      </c>
      <c r="AX40" s="177">
        <v>0</v>
      </c>
      <c r="AY40" s="177">
        <v>0</v>
      </c>
      <c r="AZ40" s="177">
        <v>0</v>
      </c>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177">
        <v>0</v>
      </c>
      <c r="CA40" s="177">
        <v>0</v>
      </c>
      <c r="CB40" s="177">
        <v>0</v>
      </c>
      <c r="CC40" s="177">
        <v>0</v>
      </c>
      <c r="CD40" s="177">
        <v>0</v>
      </c>
      <c r="CE40" s="177">
        <v>0</v>
      </c>
      <c r="CF40" s="177">
        <v>0</v>
      </c>
      <c r="CG40" s="177">
        <v>0</v>
      </c>
      <c r="CH40" s="177">
        <v>0</v>
      </c>
      <c r="CI40" s="177">
        <v>0</v>
      </c>
      <c r="CJ40" s="177">
        <v>0</v>
      </c>
      <c r="CK40" s="177">
        <v>0</v>
      </c>
      <c r="CL40" s="177">
        <v>0</v>
      </c>
      <c r="CM40" s="177">
        <v>0</v>
      </c>
      <c r="CN40" s="177">
        <v>0</v>
      </c>
      <c r="CO40" s="177">
        <v>0</v>
      </c>
      <c r="CP40" s="177">
        <v>0</v>
      </c>
      <c r="CQ40" s="177">
        <v>0</v>
      </c>
      <c r="CR40" s="177">
        <v>0</v>
      </c>
      <c r="CS40" s="177">
        <v>0</v>
      </c>
      <c r="CT40" s="177">
        <v>0</v>
      </c>
      <c r="CU40" s="177">
        <v>0</v>
      </c>
      <c r="CV40" s="177">
        <v>0</v>
      </c>
      <c r="CW40" s="177">
        <v>0</v>
      </c>
      <c r="CX40" s="177">
        <v>0</v>
      </c>
      <c r="CY40" s="177">
        <v>0</v>
      </c>
      <c r="CZ40" s="177">
        <v>0</v>
      </c>
      <c r="DA40" s="177">
        <v>0</v>
      </c>
      <c r="DB40" s="177">
        <v>0</v>
      </c>
      <c r="DC40" s="177">
        <v>0</v>
      </c>
      <c r="DE40" s="24">
        <f t="shared" si="24"/>
        <v>0</v>
      </c>
      <c r="DF40" s="24">
        <f t="shared" si="15"/>
        <v>0</v>
      </c>
      <c r="DG40">
        <f t="shared" si="23"/>
        <v>21</v>
      </c>
      <c r="DH40">
        <v>0</v>
      </c>
    </row>
    <row r="41" spans="1:113" ht="14.4">
      <c r="A41" s="68">
        <v>25</v>
      </c>
      <c r="B41" s="160" t="s">
        <v>328</v>
      </c>
      <c r="C41" s="542" t="s">
        <v>159</v>
      </c>
      <c r="D41" s="181"/>
      <c r="E41" s="176">
        <v>0.21</v>
      </c>
      <c r="F41" s="171">
        <f>H41+NPV(FD,I41:INDEX(I41:DC41,PAL))</f>
        <v>0</v>
      </c>
      <c r="G41" s="171">
        <f>SUMIF($H$5:$DC$5,"&lt;="&amp;PAL,$H41:$DC41)</f>
        <v>0</v>
      </c>
      <c r="H41" s="177">
        <v>0</v>
      </c>
      <c r="I41" s="177">
        <v>0</v>
      </c>
      <c r="J41" s="177">
        <v>0</v>
      </c>
      <c r="K41" s="177">
        <v>0</v>
      </c>
      <c r="L41" s="177">
        <v>0</v>
      </c>
      <c r="M41" s="177">
        <v>0</v>
      </c>
      <c r="N41" s="177">
        <v>0</v>
      </c>
      <c r="O41" s="177">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v>0</v>
      </c>
      <c r="AW41" s="177">
        <v>0</v>
      </c>
      <c r="AX41" s="177">
        <v>0</v>
      </c>
      <c r="AY41" s="177">
        <v>0</v>
      </c>
      <c r="AZ41" s="177">
        <v>0</v>
      </c>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177">
        <v>0</v>
      </c>
      <c r="CA41" s="177">
        <v>0</v>
      </c>
      <c r="CB41" s="177">
        <v>0</v>
      </c>
      <c r="CC41" s="177">
        <v>0</v>
      </c>
      <c r="CD41" s="177">
        <v>0</v>
      </c>
      <c r="CE41" s="177">
        <v>0</v>
      </c>
      <c r="CF41" s="177">
        <v>0</v>
      </c>
      <c r="CG41" s="177">
        <v>0</v>
      </c>
      <c r="CH41" s="177">
        <v>0</v>
      </c>
      <c r="CI41" s="177">
        <v>0</v>
      </c>
      <c r="CJ41" s="177">
        <v>0</v>
      </c>
      <c r="CK41" s="177">
        <v>0</v>
      </c>
      <c r="CL41" s="177">
        <v>0</v>
      </c>
      <c r="CM41" s="177">
        <v>0</v>
      </c>
      <c r="CN41" s="177">
        <v>0</v>
      </c>
      <c r="CO41" s="177">
        <v>0</v>
      </c>
      <c r="CP41" s="177">
        <v>0</v>
      </c>
      <c r="CQ41" s="177">
        <v>0</v>
      </c>
      <c r="CR41" s="177">
        <v>0</v>
      </c>
      <c r="CS41" s="177">
        <v>0</v>
      </c>
      <c r="CT41" s="177">
        <v>0</v>
      </c>
      <c r="CU41" s="177">
        <v>0</v>
      </c>
      <c r="CV41" s="177">
        <v>0</v>
      </c>
      <c r="CW41" s="177">
        <v>0</v>
      </c>
      <c r="CX41" s="177">
        <v>0</v>
      </c>
      <c r="CY41" s="177">
        <v>0</v>
      </c>
      <c r="CZ41" s="177">
        <v>0</v>
      </c>
      <c r="DA41" s="177">
        <v>0</v>
      </c>
      <c r="DB41" s="177">
        <v>0</v>
      </c>
      <c r="DC41" s="177">
        <v>0</v>
      </c>
      <c r="DE41" s="24">
        <f t="shared" si="24"/>
        <v>0</v>
      </c>
      <c r="DF41" s="24">
        <f t="shared" si="15"/>
        <v>0</v>
      </c>
      <c r="DG41">
        <f t="shared" si="23"/>
        <v>21</v>
      </c>
      <c r="DH41">
        <v>0</v>
      </c>
    </row>
    <row r="42" spans="1:113" ht="14.4">
      <c r="A42" s="68">
        <v>26</v>
      </c>
      <c r="B42" s="160" t="s">
        <v>329</v>
      </c>
      <c r="C42" s="542" t="s">
        <v>159</v>
      </c>
      <c r="D42" s="181"/>
      <c r="E42" s="176">
        <v>0.21</v>
      </c>
      <c r="F42" s="171">
        <f>H42+NPV(FD,I42:INDEX(I42:DC42,PAL))</f>
        <v>0</v>
      </c>
      <c r="G42" s="171">
        <f>SUMIF($H$5:$DC$5,"&lt;="&amp;PAL,$H42:$DC42)</f>
        <v>0</v>
      </c>
      <c r="H42" s="177">
        <v>0</v>
      </c>
      <c r="I42" s="177">
        <v>0</v>
      </c>
      <c r="J42" s="177">
        <v>0</v>
      </c>
      <c r="K42" s="177">
        <v>0</v>
      </c>
      <c r="L42" s="177">
        <v>0</v>
      </c>
      <c r="M42" s="177">
        <v>0</v>
      </c>
      <c r="N42" s="177">
        <v>0</v>
      </c>
      <c r="O42" s="177">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v>0</v>
      </c>
      <c r="AW42" s="177">
        <v>0</v>
      </c>
      <c r="AX42" s="177">
        <v>0</v>
      </c>
      <c r="AY42" s="177">
        <v>0</v>
      </c>
      <c r="AZ42" s="177">
        <v>0</v>
      </c>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177">
        <v>0</v>
      </c>
      <c r="CA42" s="177">
        <v>0</v>
      </c>
      <c r="CB42" s="177">
        <v>0</v>
      </c>
      <c r="CC42" s="177">
        <v>0</v>
      </c>
      <c r="CD42" s="177">
        <v>0</v>
      </c>
      <c r="CE42" s="177">
        <v>0</v>
      </c>
      <c r="CF42" s="177">
        <v>0</v>
      </c>
      <c r="CG42" s="177">
        <v>0</v>
      </c>
      <c r="CH42" s="177">
        <v>0</v>
      </c>
      <c r="CI42" s="177">
        <v>0</v>
      </c>
      <c r="CJ42" s="177">
        <v>0</v>
      </c>
      <c r="CK42" s="177">
        <v>0</v>
      </c>
      <c r="CL42" s="177">
        <v>0</v>
      </c>
      <c r="CM42" s="177">
        <v>0</v>
      </c>
      <c r="CN42" s="177">
        <v>0</v>
      </c>
      <c r="CO42" s="177">
        <v>0</v>
      </c>
      <c r="CP42" s="177">
        <v>0</v>
      </c>
      <c r="CQ42" s="177">
        <v>0</v>
      </c>
      <c r="CR42" s="177">
        <v>0</v>
      </c>
      <c r="CS42" s="177">
        <v>0</v>
      </c>
      <c r="CT42" s="177">
        <v>0</v>
      </c>
      <c r="CU42" s="177">
        <v>0</v>
      </c>
      <c r="CV42" s="177">
        <v>0</v>
      </c>
      <c r="CW42" s="177">
        <v>0</v>
      </c>
      <c r="CX42" s="177">
        <v>0</v>
      </c>
      <c r="CY42" s="177">
        <v>0</v>
      </c>
      <c r="CZ42" s="177">
        <v>0</v>
      </c>
      <c r="DA42" s="177">
        <v>0</v>
      </c>
      <c r="DB42" s="177">
        <v>0</v>
      </c>
      <c r="DC42" s="177">
        <v>0</v>
      </c>
      <c r="DE42" s="24">
        <f t="shared" si="24"/>
        <v>0</v>
      </c>
      <c r="DF42" s="24">
        <f t="shared" si="15"/>
        <v>0</v>
      </c>
      <c r="DG42">
        <f t="shared" si="23"/>
        <v>21</v>
      </c>
      <c r="DH42">
        <v>0</v>
      </c>
    </row>
    <row r="43" spans="1:113" ht="14.4">
      <c r="A43" s="68">
        <v>27</v>
      </c>
      <c r="B43" s="160" t="s">
        <v>330</v>
      </c>
      <c r="C43" s="542" t="s">
        <v>159</v>
      </c>
      <c r="D43" s="181"/>
      <c r="E43" s="176">
        <v>0.21</v>
      </c>
      <c r="F43" s="171">
        <f>H43+NPV(FD,I43:INDEX(I43:DC43,PAL))</f>
        <v>0</v>
      </c>
      <c r="G43" s="171">
        <f>SUMIF($H$5:$DC$5,"&lt;="&amp;PAL,$H43:$DC43)</f>
        <v>0</v>
      </c>
      <c r="H43" s="177">
        <v>0</v>
      </c>
      <c r="I43" s="177">
        <v>0</v>
      </c>
      <c r="J43" s="177">
        <v>0</v>
      </c>
      <c r="K43" s="177">
        <v>0</v>
      </c>
      <c r="L43" s="177">
        <v>0</v>
      </c>
      <c r="M43" s="177">
        <v>0</v>
      </c>
      <c r="N43" s="177">
        <v>0</v>
      </c>
      <c r="O43" s="177">
        <v>0</v>
      </c>
      <c r="P43" s="177">
        <v>0</v>
      </c>
      <c r="Q43" s="177">
        <v>0</v>
      </c>
      <c r="R43" s="177">
        <v>0</v>
      </c>
      <c r="S43" s="177">
        <v>0</v>
      </c>
      <c r="T43" s="177">
        <v>0</v>
      </c>
      <c r="U43" s="177">
        <v>0</v>
      </c>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v>0</v>
      </c>
      <c r="AW43" s="177">
        <v>0</v>
      </c>
      <c r="AX43" s="177">
        <v>0</v>
      </c>
      <c r="AY43" s="177">
        <v>0</v>
      </c>
      <c r="AZ43" s="177">
        <v>0</v>
      </c>
      <c r="BA43" s="177">
        <v>0</v>
      </c>
      <c r="BB43" s="177">
        <v>0</v>
      </c>
      <c r="BC43" s="177">
        <v>0</v>
      </c>
      <c r="BD43" s="177">
        <v>0</v>
      </c>
      <c r="BE43" s="177">
        <v>0</v>
      </c>
      <c r="BF43" s="177">
        <v>0</v>
      </c>
      <c r="BG43" s="177">
        <v>0</v>
      </c>
      <c r="BH43" s="177">
        <v>0</v>
      </c>
      <c r="BI43" s="177">
        <v>0</v>
      </c>
      <c r="BJ43" s="177">
        <v>0</v>
      </c>
      <c r="BK43" s="177">
        <v>0</v>
      </c>
      <c r="BL43" s="177">
        <v>0</v>
      </c>
      <c r="BM43" s="177">
        <v>0</v>
      </c>
      <c r="BN43" s="177">
        <v>0</v>
      </c>
      <c r="BO43" s="177">
        <v>0</v>
      </c>
      <c r="BP43" s="177">
        <v>0</v>
      </c>
      <c r="BQ43" s="177">
        <v>0</v>
      </c>
      <c r="BR43" s="177">
        <v>0</v>
      </c>
      <c r="BS43" s="177">
        <v>0</v>
      </c>
      <c r="BT43" s="177">
        <v>0</v>
      </c>
      <c r="BU43" s="177">
        <v>0</v>
      </c>
      <c r="BV43" s="177">
        <v>0</v>
      </c>
      <c r="BW43" s="177">
        <v>0</v>
      </c>
      <c r="BX43" s="177">
        <v>0</v>
      </c>
      <c r="BY43" s="177">
        <v>0</v>
      </c>
      <c r="BZ43" s="177">
        <v>0</v>
      </c>
      <c r="CA43" s="177">
        <v>0</v>
      </c>
      <c r="CB43" s="177">
        <v>0</v>
      </c>
      <c r="CC43" s="177">
        <v>0</v>
      </c>
      <c r="CD43" s="177">
        <v>0</v>
      </c>
      <c r="CE43" s="177">
        <v>0</v>
      </c>
      <c r="CF43" s="177">
        <v>0</v>
      </c>
      <c r="CG43" s="177">
        <v>0</v>
      </c>
      <c r="CH43" s="177">
        <v>0</v>
      </c>
      <c r="CI43" s="177">
        <v>0</v>
      </c>
      <c r="CJ43" s="177">
        <v>0</v>
      </c>
      <c r="CK43" s="177">
        <v>0</v>
      </c>
      <c r="CL43" s="177">
        <v>0</v>
      </c>
      <c r="CM43" s="177">
        <v>0</v>
      </c>
      <c r="CN43" s="177">
        <v>0</v>
      </c>
      <c r="CO43" s="177">
        <v>0</v>
      </c>
      <c r="CP43" s="177">
        <v>0</v>
      </c>
      <c r="CQ43" s="177">
        <v>0</v>
      </c>
      <c r="CR43" s="177">
        <v>0</v>
      </c>
      <c r="CS43" s="177">
        <v>0</v>
      </c>
      <c r="CT43" s="177">
        <v>0</v>
      </c>
      <c r="CU43" s="177">
        <v>0</v>
      </c>
      <c r="CV43" s="177">
        <v>0</v>
      </c>
      <c r="CW43" s="177">
        <v>0</v>
      </c>
      <c r="CX43" s="177">
        <v>0</v>
      </c>
      <c r="CY43" s="177">
        <v>0</v>
      </c>
      <c r="CZ43" s="177">
        <v>0</v>
      </c>
      <c r="DA43" s="177">
        <v>0</v>
      </c>
      <c r="DB43" s="177">
        <v>0</v>
      </c>
      <c r="DC43" s="177">
        <v>0</v>
      </c>
      <c r="DE43" s="24">
        <f t="shared" si="24"/>
        <v>0</v>
      </c>
      <c r="DF43" s="24">
        <f t="shared" si="15"/>
        <v>0</v>
      </c>
      <c r="DG43">
        <f t="shared" si="23"/>
        <v>21</v>
      </c>
      <c r="DH43">
        <v>0</v>
      </c>
    </row>
    <row r="44" spans="1:113" ht="14.4">
      <c r="A44" s="68">
        <v>28</v>
      </c>
      <c r="B44" s="160" t="s">
        <v>331</v>
      </c>
      <c r="C44" s="542" t="s">
        <v>159</v>
      </c>
      <c r="D44" s="181"/>
      <c r="E44" s="176">
        <v>0.21</v>
      </c>
      <c r="F44" s="171">
        <f>H44+NPV(FD,I44:INDEX(I44:DC44,PAL))</f>
        <v>0</v>
      </c>
      <c r="G44" s="171">
        <f>SUMIF($H$5:$DC$5,"&lt;="&amp;PAL,$H44:$DC44)</f>
        <v>0</v>
      </c>
      <c r="H44" s="177">
        <v>0</v>
      </c>
      <c r="I44" s="177">
        <v>0</v>
      </c>
      <c r="J44" s="177">
        <v>0</v>
      </c>
      <c r="K44" s="177">
        <v>0</v>
      </c>
      <c r="L44" s="177">
        <v>0</v>
      </c>
      <c r="M44" s="177">
        <v>0</v>
      </c>
      <c r="N44" s="177">
        <v>0</v>
      </c>
      <c r="O44" s="177">
        <v>0</v>
      </c>
      <c r="P44" s="177">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0</v>
      </c>
      <c r="BA44" s="177">
        <v>0</v>
      </c>
      <c r="BB44" s="177">
        <v>0</v>
      </c>
      <c r="BC44" s="177">
        <v>0</v>
      </c>
      <c r="BD44" s="177">
        <v>0</v>
      </c>
      <c r="BE44" s="177">
        <v>0</v>
      </c>
      <c r="BF44" s="177">
        <v>0</v>
      </c>
      <c r="BG44" s="177">
        <v>0</v>
      </c>
      <c r="BH44" s="177">
        <v>0</v>
      </c>
      <c r="BI44" s="177">
        <v>0</v>
      </c>
      <c r="BJ44" s="177">
        <v>0</v>
      </c>
      <c r="BK44" s="177">
        <v>0</v>
      </c>
      <c r="BL44" s="177">
        <v>0</v>
      </c>
      <c r="BM44" s="177">
        <v>0</v>
      </c>
      <c r="BN44" s="177">
        <v>0</v>
      </c>
      <c r="BO44" s="177">
        <v>0</v>
      </c>
      <c r="BP44" s="177">
        <v>0</v>
      </c>
      <c r="BQ44" s="177">
        <v>0</v>
      </c>
      <c r="BR44" s="177">
        <v>0</v>
      </c>
      <c r="BS44" s="177">
        <v>0</v>
      </c>
      <c r="BT44" s="177">
        <v>0</v>
      </c>
      <c r="BU44" s="177">
        <v>0</v>
      </c>
      <c r="BV44" s="177">
        <v>0</v>
      </c>
      <c r="BW44" s="177">
        <v>0</v>
      </c>
      <c r="BX44" s="177">
        <v>0</v>
      </c>
      <c r="BY44" s="177">
        <v>0</v>
      </c>
      <c r="BZ44" s="177">
        <v>0</v>
      </c>
      <c r="CA44" s="177">
        <v>0</v>
      </c>
      <c r="CB44" s="177">
        <v>0</v>
      </c>
      <c r="CC44" s="177">
        <v>0</v>
      </c>
      <c r="CD44" s="177">
        <v>0</v>
      </c>
      <c r="CE44" s="177">
        <v>0</v>
      </c>
      <c r="CF44" s="177">
        <v>0</v>
      </c>
      <c r="CG44" s="177">
        <v>0</v>
      </c>
      <c r="CH44" s="177">
        <v>0</v>
      </c>
      <c r="CI44" s="177">
        <v>0</v>
      </c>
      <c r="CJ44" s="177">
        <v>0</v>
      </c>
      <c r="CK44" s="177">
        <v>0</v>
      </c>
      <c r="CL44" s="177">
        <v>0</v>
      </c>
      <c r="CM44" s="177">
        <v>0</v>
      </c>
      <c r="CN44" s="177">
        <v>0</v>
      </c>
      <c r="CO44" s="177">
        <v>0</v>
      </c>
      <c r="CP44" s="177">
        <v>0</v>
      </c>
      <c r="CQ44" s="177">
        <v>0</v>
      </c>
      <c r="CR44" s="177">
        <v>0</v>
      </c>
      <c r="CS44" s="177">
        <v>0</v>
      </c>
      <c r="CT44" s="177">
        <v>0</v>
      </c>
      <c r="CU44" s="177">
        <v>0</v>
      </c>
      <c r="CV44" s="177">
        <v>0</v>
      </c>
      <c r="CW44" s="177">
        <v>0</v>
      </c>
      <c r="CX44" s="177">
        <v>0</v>
      </c>
      <c r="CY44" s="177">
        <v>0</v>
      </c>
      <c r="CZ44" s="177">
        <v>0</v>
      </c>
      <c r="DA44" s="177">
        <v>0</v>
      </c>
      <c r="DB44" s="177">
        <v>0</v>
      </c>
      <c r="DC44" s="177">
        <v>0</v>
      </c>
      <c r="DE44" s="24">
        <f t="shared" si="24"/>
        <v>0</v>
      </c>
      <c r="DF44" s="24">
        <f t="shared" si="15"/>
        <v>0</v>
      </c>
      <c r="DG44">
        <f t="shared" si="23"/>
        <v>21</v>
      </c>
      <c r="DH44">
        <v>0</v>
      </c>
    </row>
    <row r="45" spans="1:113" ht="14.4">
      <c r="A45" s="68">
        <v>29</v>
      </c>
      <c r="B45" s="160" t="s">
        <v>332</v>
      </c>
      <c r="C45" s="542" t="s">
        <v>159</v>
      </c>
      <c r="D45" s="178"/>
      <c r="E45" s="176">
        <v>0.21</v>
      </c>
      <c r="F45" s="171">
        <f>H45+NPV(FD,I45:INDEX(I45:DC45,PAL))</f>
        <v>0</v>
      </c>
      <c r="G45" s="171">
        <f>SUMIF($H$5:$DC$5,"&lt;="&amp;PAL,$H45:$DC45)</f>
        <v>0</v>
      </c>
      <c r="H45" s="177">
        <v>0</v>
      </c>
      <c r="I45" s="177">
        <v>0</v>
      </c>
      <c r="J45" s="177">
        <v>0</v>
      </c>
      <c r="K45" s="177">
        <v>0</v>
      </c>
      <c r="L45" s="177">
        <v>0</v>
      </c>
      <c r="M45" s="177">
        <v>0</v>
      </c>
      <c r="N45" s="177">
        <v>0</v>
      </c>
      <c r="O45" s="177">
        <v>0</v>
      </c>
      <c r="P45" s="177">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c r="AG45" s="177">
        <v>0</v>
      </c>
      <c r="AH45" s="177">
        <v>0</v>
      </c>
      <c r="AI45" s="177">
        <v>0</v>
      </c>
      <c r="AJ45" s="177">
        <v>0</v>
      </c>
      <c r="AK45" s="177">
        <v>0</v>
      </c>
      <c r="AL45" s="177">
        <v>0</v>
      </c>
      <c r="AM45" s="177">
        <v>0</v>
      </c>
      <c r="AN45" s="177">
        <v>0</v>
      </c>
      <c r="AO45" s="177">
        <v>0</v>
      </c>
      <c r="AP45" s="177">
        <v>0</v>
      </c>
      <c r="AQ45" s="177">
        <v>0</v>
      </c>
      <c r="AR45" s="177">
        <v>0</v>
      </c>
      <c r="AS45" s="177">
        <v>0</v>
      </c>
      <c r="AT45" s="177">
        <v>0</v>
      </c>
      <c r="AU45" s="177">
        <v>0</v>
      </c>
      <c r="AV45" s="177">
        <v>0</v>
      </c>
      <c r="AW45" s="177">
        <v>0</v>
      </c>
      <c r="AX45" s="177">
        <v>0</v>
      </c>
      <c r="AY45" s="177">
        <v>0</v>
      </c>
      <c r="AZ45" s="177">
        <v>0</v>
      </c>
      <c r="BA45" s="177">
        <v>0</v>
      </c>
      <c r="BB45" s="177">
        <v>0</v>
      </c>
      <c r="BC45" s="177">
        <v>0</v>
      </c>
      <c r="BD45" s="177">
        <v>0</v>
      </c>
      <c r="BE45" s="177">
        <v>0</v>
      </c>
      <c r="BF45" s="177">
        <v>0</v>
      </c>
      <c r="BG45" s="177">
        <v>0</v>
      </c>
      <c r="BH45" s="177">
        <v>0</v>
      </c>
      <c r="BI45" s="177">
        <v>0</v>
      </c>
      <c r="BJ45" s="177">
        <v>0</v>
      </c>
      <c r="BK45" s="177">
        <v>0</v>
      </c>
      <c r="BL45" s="177">
        <v>0</v>
      </c>
      <c r="BM45" s="177">
        <v>0</v>
      </c>
      <c r="BN45" s="177">
        <v>0</v>
      </c>
      <c r="BO45" s="177">
        <v>0</v>
      </c>
      <c r="BP45" s="177">
        <v>0</v>
      </c>
      <c r="BQ45" s="177">
        <v>0</v>
      </c>
      <c r="BR45" s="177">
        <v>0</v>
      </c>
      <c r="BS45" s="177">
        <v>0</v>
      </c>
      <c r="BT45" s="177">
        <v>0</v>
      </c>
      <c r="BU45" s="177">
        <v>0</v>
      </c>
      <c r="BV45" s="177">
        <v>0</v>
      </c>
      <c r="BW45" s="177">
        <v>0</v>
      </c>
      <c r="BX45" s="177">
        <v>0</v>
      </c>
      <c r="BY45" s="177">
        <v>0</v>
      </c>
      <c r="BZ45" s="177">
        <v>0</v>
      </c>
      <c r="CA45" s="177">
        <v>0</v>
      </c>
      <c r="CB45" s="177">
        <v>0</v>
      </c>
      <c r="CC45" s="177">
        <v>0</v>
      </c>
      <c r="CD45" s="177">
        <v>0</v>
      </c>
      <c r="CE45" s="177">
        <v>0</v>
      </c>
      <c r="CF45" s="177">
        <v>0</v>
      </c>
      <c r="CG45" s="177">
        <v>0</v>
      </c>
      <c r="CH45" s="177">
        <v>0</v>
      </c>
      <c r="CI45" s="177">
        <v>0</v>
      </c>
      <c r="CJ45" s="177">
        <v>0</v>
      </c>
      <c r="CK45" s="177">
        <v>0</v>
      </c>
      <c r="CL45" s="177">
        <v>0</v>
      </c>
      <c r="CM45" s="177">
        <v>0</v>
      </c>
      <c r="CN45" s="177">
        <v>0</v>
      </c>
      <c r="CO45" s="177">
        <v>0</v>
      </c>
      <c r="CP45" s="177">
        <v>0</v>
      </c>
      <c r="CQ45" s="177">
        <v>0</v>
      </c>
      <c r="CR45" s="177">
        <v>0</v>
      </c>
      <c r="CS45" s="177">
        <v>0</v>
      </c>
      <c r="CT45" s="177">
        <v>0</v>
      </c>
      <c r="CU45" s="177">
        <v>0</v>
      </c>
      <c r="CV45" s="177">
        <v>0</v>
      </c>
      <c r="CW45" s="177">
        <v>0</v>
      </c>
      <c r="CX45" s="177">
        <v>0</v>
      </c>
      <c r="CY45" s="177">
        <v>0</v>
      </c>
      <c r="CZ45" s="177">
        <v>0</v>
      </c>
      <c r="DA45" s="177">
        <v>0</v>
      </c>
      <c r="DB45" s="177">
        <v>0</v>
      </c>
      <c r="DC45" s="177">
        <v>0</v>
      </c>
      <c r="DE45" s="24">
        <f t="shared" si="24"/>
        <v>0</v>
      </c>
      <c r="DF45" s="24">
        <f t="shared" si="15"/>
        <v>0</v>
      </c>
      <c r="DG45">
        <f t="shared" si="23"/>
        <v>21</v>
      </c>
      <c r="DH45">
        <v>0</v>
      </c>
    </row>
    <row r="46" spans="1:113" ht="14.4">
      <c r="A46" s="68"/>
      <c r="B46" s="160" t="s">
        <v>333</v>
      </c>
      <c r="C46" s="543" t="s">
        <v>482</v>
      </c>
      <c r="D46" s="324"/>
      <c r="E46" s="176">
        <v>0.21</v>
      </c>
      <c r="F46" s="171">
        <f>H46+NPV(FD,I46:INDEX(I46:DC46,PAL))</f>
        <v>0</v>
      </c>
      <c r="G46" s="171">
        <f>SUMIF($H$5:$DC$5,"&lt;="&amp;PAL,$H46:$DC46)</f>
        <v>0</v>
      </c>
      <c r="H46" s="177">
        <v>0</v>
      </c>
      <c r="I46" s="177">
        <v>0</v>
      </c>
      <c r="J46" s="177">
        <v>0</v>
      </c>
      <c r="K46" s="177">
        <v>0</v>
      </c>
      <c r="L46" s="177">
        <v>0</v>
      </c>
      <c r="M46" s="177">
        <v>0</v>
      </c>
      <c r="N46" s="177">
        <v>0</v>
      </c>
      <c r="O46" s="177">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v>0</v>
      </c>
      <c r="AW46" s="177">
        <v>0</v>
      </c>
      <c r="AX46" s="177">
        <v>0</v>
      </c>
      <c r="AY46" s="177">
        <v>0</v>
      </c>
      <c r="AZ46" s="177">
        <v>0</v>
      </c>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177">
        <v>0</v>
      </c>
      <c r="CA46" s="177">
        <v>0</v>
      </c>
      <c r="CB46" s="177">
        <v>0</v>
      </c>
      <c r="CC46" s="177">
        <v>0</v>
      </c>
      <c r="CD46" s="177">
        <v>0</v>
      </c>
      <c r="CE46" s="177">
        <v>0</v>
      </c>
      <c r="CF46" s="177">
        <v>0</v>
      </c>
      <c r="CG46" s="177">
        <v>0</v>
      </c>
      <c r="CH46" s="177">
        <v>0</v>
      </c>
      <c r="CI46" s="177">
        <v>0</v>
      </c>
      <c r="CJ46" s="177">
        <v>0</v>
      </c>
      <c r="CK46" s="177">
        <v>0</v>
      </c>
      <c r="CL46" s="177">
        <v>0</v>
      </c>
      <c r="CM46" s="177">
        <v>0</v>
      </c>
      <c r="CN46" s="177">
        <v>0</v>
      </c>
      <c r="CO46" s="177">
        <v>0</v>
      </c>
      <c r="CP46" s="177">
        <v>0</v>
      </c>
      <c r="CQ46" s="177">
        <v>0</v>
      </c>
      <c r="CR46" s="177">
        <v>0</v>
      </c>
      <c r="CS46" s="177">
        <v>0</v>
      </c>
      <c r="CT46" s="177">
        <v>0</v>
      </c>
      <c r="CU46" s="177">
        <v>0</v>
      </c>
      <c r="CV46" s="177">
        <v>0</v>
      </c>
      <c r="CW46" s="177">
        <v>0</v>
      </c>
      <c r="CX46" s="177">
        <v>0</v>
      </c>
      <c r="CY46" s="177">
        <v>0</v>
      </c>
      <c r="CZ46" s="177">
        <v>0</v>
      </c>
      <c r="DA46" s="177">
        <v>0</v>
      </c>
      <c r="DB46" s="177">
        <v>0</v>
      </c>
      <c r="DC46" s="177">
        <v>0</v>
      </c>
      <c r="DE46" s="24">
        <f t="shared" si="24"/>
        <v>0</v>
      </c>
      <c r="DF46" s="24">
        <f t="shared" si="15"/>
        <v>0</v>
      </c>
      <c r="DG46">
        <f t="shared" si="23"/>
        <v>21</v>
      </c>
      <c r="DH46">
        <v>0</v>
      </c>
      <c r="DI46">
        <v>1</v>
      </c>
    </row>
    <row r="47" spans="1:113" ht="14.4">
      <c r="A47" s="68"/>
      <c r="B47" s="160" t="s">
        <v>488</v>
      </c>
      <c r="C47" s="543" t="s">
        <v>483</v>
      </c>
      <c r="D47" s="324"/>
      <c r="E47" s="176">
        <v>0.21</v>
      </c>
      <c r="F47" s="171">
        <f>H47+NPV(FD,I47:INDEX(I47:DC47,PAL))</f>
        <v>0</v>
      </c>
      <c r="G47" s="171">
        <f>SUMIF($H$5:$DC$5,"&lt;="&amp;PAL,$H47:$DC47)</f>
        <v>0</v>
      </c>
      <c r="H47" s="179">
        <v>0</v>
      </c>
      <c r="I47" s="179">
        <v>0</v>
      </c>
      <c r="J47" s="179">
        <v>0</v>
      </c>
      <c r="K47" s="179">
        <v>0</v>
      </c>
      <c r="L47" s="179">
        <v>0</v>
      </c>
      <c r="M47" s="179">
        <v>0</v>
      </c>
      <c r="N47" s="179">
        <v>0</v>
      </c>
      <c r="O47" s="179">
        <v>0</v>
      </c>
      <c r="P47" s="179">
        <v>0</v>
      </c>
      <c r="Q47" s="179">
        <v>0</v>
      </c>
      <c r="R47" s="179">
        <v>0</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E47" s="24">
        <f t="shared" si="24"/>
        <v>0</v>
      </c>
      <c r="DF47" s="24">
        <f t="shared" si="15"/>
        <v>0</v>
      </c>
      <c r="DG47">
        <f t="shared" si="23"/>
        <v>21</v>
      </c>
      <c r="DH47">
        <v>0</v>
      </c>
      <c r="DI47">
        <v>1</v>
      </c>
    </row>
    <row r="48" spans="1:113" ht="14.4">
      <c r="A48" s="68">
        <v>30</v>
      </c>
      <c r="B48" s="160" t="s">
        <v>489</v>
      </c>
      <c r="C48" s="543" t="s">
        <v>552</v>
      </c>
      <c r="D48" s="178"/>
      <c r="E48" s="176">
        <v>0.21</v>
      </c>
      <c r="F48" s="171">
        <f>H48+NPV(FD,I48:INDEX(I48:DC48,PAL))</f>
        <v>0</v>
      </c>
      <c r="G48" s="171">
        <f>SUMIF($H$5:$DC$5,"&lt;="&amp;PAL,$H48:$DC48)</f>
        <v>0</v>
      </c>
      <c r="H48" s="179">
        <v>0</v>
      </c>
      <c r="I48" s="179">
        <v>0</v>
      </c>
      <c r="J48" s="179">
        <v>0</v>
      </c>
      <c r="K48" s="179">
        <v>0</v>
      </c>
      <c r="L48" s="179">
        <v>0</v>
      </c>
      <c r="M48" s="179">
        <v>0</v>
      </c>
      <c r="N48" s="179">
        <v>0</v>
      </c>
      <c r="O48" s="179">
        <v>0</v>
      </c>
      <c r="P48" s="179">
        <v>0</v>
      </c>
      <c r="Q48" s="179">
        <v>0</v>
      </c>
      <c r="R48" s="179">
        <v>0</v>
      </c>
      <c r="S48" s="180">
        <v>0</v>
      </c>
      <c r="T48" s="180">
        <v>0</v>
      </c>
      <c r="U48" s="180">
        <v>0</v>
      </c>
      <c r="V48" s="180">
        <v>0</v>
      </c>
      <c r="W48" s="180">
        <v>0</v>
      </c>
      <c r="X48" s="180">
        <v>0</v>
      </c>
      <c r="Y48" s="180">
        <v>0</v>
      </c>
      <c r="Z48" s="180">
        <v>0</v>
      </c>
      <c r="AA48" s="180">
        <v>0</v>
      </c>
      <c r="AB48" s="180">
        <v>0</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v>0</v>
      </c>
      <c r="CC48" s="180">
        <v>0</v>
      </c>
      <c r="CD48" s="180">
        <v>0</v>
      </c>
      <c r="CE48" s="180">
        <v>0</v>
      </c>
      <c r="CF48" s="180">
        <v>0</v>
      </c>
      <c r="CG48" s="180">
        <v>0</v>
      </c>
      <c r="CH48" s="180">
        <v>0</v>
      </c>
      <c r="CI48" s="180">
        <v>0</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c r="DA48" s="180">
        <v>0</v>
      </c>
      <c r="DB48" s="180">
        <v>0</v>
      </c>
      <c r="DC48" s="180">
        <v>0</v>
      </c>
      <c r="DE48" s="24">
        <f t="shared" si="24"/>
        <v>0</v>
      </c>
      <c r="DF48" s="24">
        <f t="shared" si="15"/>
        <v>0</v>
      </c>
      <c r="DG48">
        <f t="shared" si="23"/>
        <v>21</v>
      </c>
      <c r="DH48">
        <v>0</v>
      </c>
    </row>
    <row r="49" spans="1:113" ht="14.4">
      <c r="A49" s="68">
        <v>31</v>
      </c>
      <c r="B49" s="160" t="s">
        <v>334</v>
      </c>
      <c r="C49" s="544" t="s">
        <v>161</v>
      </c>
      <c r="D49" s="178"/>
      <c r="E49" s="176">
        <v>0.21</v>
      </c>
      <c r="F49" s="171">
        <f>H49+NPV(FD,I49:INDEX(I49:DC49,PAL))</f>
        <v>0</v>
      </c>
      <c r="G49" s="171">
        <f>SUMIF($H$5:$DC$5,"&lt;="&amp;PAL,$H49:$DC49)</f>
        <v>0</v>
      </c>
      <c r="H49" s="179">
        <v>0</v>
      </c>
      <c r="I49" s="179">
        <v>0</v>
      </c>
      <c r="J49" s="179">
        <v>0</v>
      </c>
      <c r="K49" s="179">
        <v>0</v>
      </c>
      <c r="L49" s="179">
        <v>0</v>
      </c>
      <c r="M49" s="179">
        <v>0</v>
      </c>
      <c r="N49" s="179">
        <v>0</v>
      </c>
      <c r="O49" s="179">
        <v>0</v>
      </c>
      <c r="P49" s="17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80">
        <v>0</v>
      </c>
      <c r="AK49" s="179">
        <v>0</v>
      </c>
      <c r="AL49" s="180">
        <v>0</v>
      </c>
      <c r="AM49" s="179">
        <v>0</v>
      </c>
      <c r="AN49" s="179">
        <v>0</v>
      </c>
      <c r="AO49" s="179">
        <v>0</v>
      </c>
      <c r="AP49" s="179">
        <v>0</v>
      </c>
      <c r="AQ49" s="180">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0</v>
      </c>
      <c r="BH49" s="179">
        <v>0</v>
      </c>
      <c r="BI49" s="179">
        <v>0</v>
      </c>
      <c r="BJ49" s="179">
        <v>0</v>
      </c>
      <c r="BK49" s="179">
        <v>0</v>
      </c>
      <c r="BL49" s="179">
        <v>0</v>
      </c>
      <c r="BM49" s="179">
        <v>0</v>
      </c>
      <c r="BN49" s="179">
        <v>0</v>
      </c>
      <c r="BO49" s="179">
        <v>0</v>
      </c>
      <c r="BP49" s="179">
        <v>0</v>
      </c>
      <c r="BQ49" s="179">
        <v>0</v>
      </c>
      <c r="BR49" s="179">
        <v>0</v>
      </c>
      <c r="BS49" s="179">
        <v>0</v>
      </c>
      <c r="BT49" s="179">
        <v>0</v>
      </c>
      <c r="BU49" s="179">
        <v>0</v>
      </c>
      <c r="BV49" s="179">
        <v>0</v>
      </c>
      <c r="BW49" s="179">
        <v>0</v>
      </c>
      <c r="BX49" s="179">
        <v>0</v>
      </c>
      <c r="BY49" s="179">
        <v>0</v>
      </c>
      <c r="BZ49" s="179">
        <v>0</v>
      </c>
      <c r="CA49" s="179">
        <v>0</v>
      </c>
      <c r="CB49" s="179">
        <v>0</v>
      </c>
      <c r="CC49" s="179">
        <v>0</v>
      </c>
      <c r="CD49" s="179">
        <v>0</v>
      </c>
      <c r="CE49" s="179">
        <v>0</v>
      </c>
      <c r="CF49" s="179">
        <v>0</v>
      </c>
      <c r="CG49" s="179">
        <v>0</v>
      </c>
      <c r="CH49" s="179">
        <v>0</v>
      </c>
      <c r="CI49" s="179">
        <v>0</v>
      </c>
      <c r="CJ49" s="179">
        <v>0</v>
      </c>
      <c r="CK49" s="179">
        <v>0</v>
      </c>
      <c r="CL49" s="179">
        <v>0</v>
      </c>
      <c r="CM49" s="179">
        <v>0</v>
      </c>
      <c r="CN49" s="179">
        <v>0</v>
      </c>
      <c r="CO49" s="179">
        <v>0</v>
      </c>
      <c r="CP49" s="179">
        <v>0</v>
      </c>
      <c r="CQ49" s="179">
        <v>0</v>
      </c>
      <c r="CR49" s="179">
        <v>0</v>
      </c>
      <c r="CS49" s="179">
        <v>0</v>
      </c>
      <c r="CT49" s="179">
        <v>0</v>
      </c>
      <c r="CU49" s="179">
        <v>0</v>
      </c>
      <c r="CV49" s="179">
        <v>0</v>
      </c>
      <c r="CW49" s="179">
        <v>0</v>
      </c>
      <c r="CX49" s="179">
        <v>0</v>
      </c>
      <c r="CY49" s="179">
        <v>0</v>
      </c>
      <c r="CZ49" s="179">
        <v>0</v>
      </c>
      <c r="DA49" s="179">
        <v>0</v>
      </c>
      <c r="DB49" s="179">
        <v>0</v>
      </c>
      <c r="DC49" s="180">
        <v>0</v>
      </c>
      <c r="DE49" s="24">
        <f t="shared" si="24"/>
        <v>0</v>
      </c>
      <c r="DF49" s="24">
        <f t="shared" si="15"/>
        <v>0</v>
      </c>
      <c r="DG49">
        <f t="shared" si="23"/>
        <v>21</v>
      </c>
      <c r="DH49">
        <f>DG49/(100+DG49)</f>
        <v>0.17355371900826447</v>
      </c>
    </row>
    <row r="50" spans="1:113" ht="14.4">
      <c r="A50" s="68">
        <v>32</v>
      </c>
      <c r="B50" s="160" t="s">
        <v>166</v>
      </c>
      <c r="C50" s="540" t="s">
        <v>167</v>
      </c>
      <c r="D50" s="172"/>
      <c r="E50" s="172"/>
      <c r="F50" s="173">
        <f>F51+F64+F77</f>
        <v>0</v>
      </c>
      <c r="G50" s="171">
        <f>SUMIF($H$5:$DC$5,"&lt;="&amp;PAL,$H50:$DC50)</f>
        <v>0</v>
      </c>
      <c r="H50" s="173">
        <f>H51+H64+H77</f>
        <v>0</v>
      </c>
      <c r="I50" s="173">
        <f t="shared" ref="I50:BT50" si="25">I51+I64+I77</f>
        <v>0</v>
      </c>
      <c r="J50" s="173">
        <f t="shared" si="25"/>
        <v>0</v>
      </c>
      <c r="K50" s="173">
        <f t="shared" si="25"/>
        <v>0</v>
      </c>
      <c r="L50" s="173">
        <f t="shared" si="25"/>
        <v>0</v>
      </c>
      <c r="M50" s="173">
        <f t="shared" si="25"/>
        <v>0</v>
      </c>
      <c r="N50" s="173">
        <f t="shared" si="25"/>
        <v>0</v>
      </c>
      <c r="O50" s="173">
        <f t="shared" si="25"/>
        <v>0</v>
      </c>
      <c r="P50" s="173">
        <f t="shared" si="25"/>
        <v>0</v>
      </c>
      <c r="Q50" s="173">
        <f t="shared" si="25"/>
        <v>0</v>
      </c>
      <c r="R50" s="173">
        <f t="shared" si="25"/>
        <v>0</v>
      </c>
      <c r="S50" s="173">
        <f t="shared" si="25"/>
        <v>0</v>
      </c>
      <c r="T50" s="173">
        <f t="shared" si="25"/>
        <v>0</v>
      </c>
      <c r="U50" s="173">
        <f>U51+U64+U77</f>
        <v>0</v>
      </c>
      <c r="V50" s="173">
        <f t="shared" si="25"/>
        <v>0</v>
      </c>
      <c r="W50" s="173">
        <f t="shared" si="25"/>
        <v>0</v>
      </c>
      <c r="X50" s="173">
        <f t="shared" si="25"/>
        <v>0</v>
      </c>
      <c r="Y50" s="173">
        <f t="shared" si="25"/>
        <v>0</v>
      </c>
      <c r="Z50" s="173">
        <f t="shared" si="25"/>
        <v>0</v>
      </c>
      <c r="AA50" s="173">
        <f t="shared" si="25"/>
        <v>0</v>
      </c>
      <c r="AB50" s="173">
        <f t="shared" si="25"/>
        <v>0</v>
      </c>
      <c r="AC50" s="173">
        <f t="shared" si="25"/>
        <v>0</v>
      </c>
      <c r="AD50" s="173">
        <f t="shared" si="25"/>
        <v>0</v>
      </c>
      <c r="AE50" s="173">
        <f t="shared" si="25"/>
        <v>0</v>
      </c>
      <c r="AF50" s="173">
        <f t="shared" si="25"/>
        <v>0</v>
      </c>
      <c r="AG50" s="173">
        <f t="shared" si="25"/>
        <v>0</v>
      </c>
      <c r="AH50" s="173">
        <f t="shared" si="25"/>
        <v>0</v>
      </c>
      <c r="AI50" s="173">
        <f t="shared" si="25"/>
        <v>0</v>
      </c>
      <c r="AJ50" s="173">
        <f t="shared" si="25"/>
        <v>0</v>
      </c>
      <c r="AK50" s="173">
        <f t="shared" si="25"/>
        <v>0</v>
      </c>
      <c r="AL50" s="173">
        <f t="shared" si="25"/>
        <v>0</v>
      </c>
      <c r="AM50" s="173">
        <f t="shared" si="25"/>
        <v>0</v>
      </c>
      <c r="AN50" s="173">
        <f t="shared" si="25"/>
        <v>0</v>
      </c>
      <c r="AO50" s="173">
        <f t="shared" si="25"/>
        <v>0</v>
      </c>
      <c r="AP50" s="173">
        <f t="shared" si="25"/>
        <v>0</v>
      </c>
      <c r="AQ50" s="173">
        <f t="shared" si="25"/>
        <v>0</v>
      </c>
      <c r="AR50" s="173">
        <f t="shared" si="25"/>
        <v>0</v>
      </c>
      <c r="AS50" s="173">
        <f t="shared" si="25"/>
        <v>0</v>
      </c>
      <c r="AT50" s="173">
        <f t="shared" si="25"/>
        <v>0</v>
      </c>
      <c r="AU50" s="173">
        <f t="shared" si="25"/>
        <v>0</v>
      </c>
      <c r="AV50" s="173">
        <f t="shared" si="25"/>
        <v>0</v>
      </c>
      <c r="AW50" s="173">
        <f t="shared" si="25"/>
        <v>0</v>
      </c>
      <c r="AX50" s="173">
        <f t="shared" si="25"/>
        <v>0</v>
      </c>
      <c r="AY50" s="173">
        <f t="shared" si="25"/>
        <v>0</v>
      </c>
      <c r="AZ50" s="173">
        <f t="shared" si="25"/>
        <v>0</v>
      </c>
      <c r="BA50" s="173">
        <f t="shared" si="25"/>
        <v>0</v>
      </c>
      <c r="BB50" s="173">
        <f t="shared" si="25"/>
        <v>0</v>
      </c>
      <c r="BC50" s="173">
        <f t="shared" si="25"/>
        <v>0</v>
      </c>
      <c r="BD50" s="173">
        <f t="shared" si="25"/>
        <v>0</v>
      </c>
      <c r="BE50" s="173">
        <f t="shared" si="25"/>
        <v>0</v>
      </c>
      <c r="BF50" s="173">
        <f t="shared" si="25"/>
        <v>0</v>
      </c>
      <c r="BG50" s="173">
        <f t="shared" si="25"/>
        <v>0</v>
      </c>
      <c r="BH50" s="173">
        <f t="shared" si="25"/>
        <v>0</v>
      </c>
      <c r="BI50" s="173">
        <f t="shared" si="25"/>
        <v>0</v>
      </c>
      <c r="BJ50" s="173">
        <f t="shared" si="25"/>
        <v>0</v>
      </c>
      <c r="BK50" s="173">
        <f t="shared" si="25"/>
        <v>0</v>
      </c>
      <c r="BL50" s="173">
        <f t="shared" si="25"/>
        <v>0</v>
      </c>
      <c r="BM50" s="173">
        <f t="shared" si="25"/>
        <v>0</v>
      </c>
      <c r="BN50" s="173">
        <f t="shared" si="25"/>
        <v>0</v>
      </c>
      <c r="BO50" s="173">
        <f t="shared" si="25"/>
        <v>0</v>
      </c>
      <c r="BP50" s="173">
        <f t="shared" si="25"/>
        <v>0</v>
      </c>
      <c r="BQ50" s="173">
        <f t="shared" si="25"/>
        <v>0</v>
      </c>
      <c r="BR50" s="173">
        <f t="shared" si="25"/>
        <v>0</v>
      </c>
      <c r="BS50" s="173">
        <f t="shared" si="25"/>
        <v>0</v>
      </c>
      <c r="BT50" s="173">
        <f t="shared" si="25"/>
        <v>0</v>
      </c>
      <c r="BU50" s="173">
        <f t="shared" ref="BU50:DC50" si="26">BU51+BU64+BU77</f>
        <v>0</v>
      </c>
      <c r="BV50" s="173">
        <f t="shared" si="26"/>
        <v>0</v>
      </c>
      <c r="BW50" s="173">
        <f t="shared" si="26"/>
        <v>0</v>
      </c>
      <c r="BX50" s="173">
        <f t="shared" si="26"/>
        <v>0</v>
      </c>
      <c r="BY50" s="173">
        <f t="shared" si="26"/>
        <v>0</v>
      </c>
      <c r="BZ50" s="173">
        <f t="shared" si="26"/>
        <v>0</v>
      </c>
      <c r="CA50" s="173">
        <f t="shared" si="26"/>
        <v>0</v>
      </c>
      <c r="CB50" s="173">
        <f t="shared" si="26"/>
        <v>0</v>
      </c>
      <c r="CC50" s="173">
        <f t="shared" si="26"/>
        <v>0</v>
      </c>
      <c r="CD50" s="173">
        <f t="shared" si="26"/>
        <v>0</v>
      </c>
      <c r="CE50" s="173">
        <f t="shared" si="26"/>
        <v>0</v>
      </c>
      <c r="CF50" s="173">
        <f t="shared" si="26"/>
        <v>0</v>
      </c>
      <c r="CG50" s="173">
        <f t="shared" si="26"/>
        <v>0</v>
      </c>
      <c r="CH50" s="173">
        <f t="shared" si="26"/>
        <v>0</v>
      </c>
      <c r="CI50" s="173">
        <f t="shared" si="26"/>
        <v>0</v>
      </c>
      <c r="CJ50" s="173">
        <f t="shared" si="26"/>
        <v>0</v>
      </c>
      <c r="CK50" s="173">
        <f t="shared" si="26"/>
        <v>0</v>
      </c>
      <c r="CL50" s="173">
        <f t="shared" si="26"/>
        <v>0</v>
      </c>
      <c r="CM50" s="173">
        <f t="shared" si="26"/>
        <v>0</v>
      </c>
      <c r="CN50" s="173">
        <f t="shared" si="26"/>
        <v>0</v>
      </c>
      <c r="CO50" s="173">
        <f t="shared" si="26"/>
        <v>0</v>
      </c>
      <c r="CP50" s="173">
        <f t="shared" si="26"/>
        <v>0</v>
      </c>
      <c r="CQ50" s="173">
        <f t="shared" si="26"/>
        <v>0</v>
      </c>
      <c r="CR50" s="173">
        <f t="shared" si="26"/>
        <v>0</v>
      </c>
      <c r="CS50" s="173">
        <f t="shared" si="26"/>
        <v>0</v>
      </c>
      <c r="CT50" s="173">
        <f t="shared" si="26"/>
        <v>0</v>
      </c>
      <c r="CU50" s="173">
        <f t="shared" si="26"/>
        <v>0</v>
      </c>
      <c r="CV50" s="173">
        <f t="shared" si="26"/>
        <v>0</v>
      </c>
      <c r="CW50" s="173">
        <f t="shared" si="26"/>
        <v>0</v>
      </c>
      <c r="CX50" s="173">
        <f t="shared" si="26"/>
        <v>0</v>
      </c>
      <c r="CY50" s="173">
        <f t="shared" si="26"/>
        <v>0</v>
      </c>
      <c r="CZ50" s="173">
        <f t="shared" si="26"/>
        <v>0</v>
      </c>
      <c r="DA50" s="173">
        <f t="shared" si="26"/>
        <v>0</v>
      </c>
      <c r="DB50" s="173">
        <f t="shared" si="26"/>
        <v>0</v>
      </c>
      <c r="DC50" s="173">
        <f t="shared" si="26"/>
        <v>0</v>
      </c>
      <c r="DE50" s="24"/>
      <c r="DF50" s="24">
        <f t="shared" si="15"/>
        <v>0</v>
      </c>
    </row>
    <row r="51" spans="1:113" ht="14.4">
      <c r="A51" s="68">
        <v>33</v>
      </c>
      <c r="B51" s="160" t="s">
        <v>168</v>
      </c>
      <c r="C51" s="540" t="s">
        <v>169</v>
      </c>
      <c r="D51" s="172"/>
      <c r="E51" s="172"/>
      <c r="F51" s="173">
        <f>SUM(F52:F62)</f>
        <v>0</v>
      </c>
      <c r="G51" s="171">
        <f>SUMIF($H$5:$DC$5,"&lt;="&amp;PAL,$H51:$DC51)</f>
        <v>0</v>
      </c>
      <c r="H51" s="173">
        <f>SUM(H52:H62)</f>
        <v>0</v>
      </c>
      <c r="I51" s="173">
        <f t="shared" ref="I51:BT51" si="27">SUM(I52:I62)</f>
        <v>0</v>
      </c>
      <c r="J51" s="173">
        <f t="shared" si="27"/>
        <v>0</v>
      </c>
      <c r="K51" s="173">
        <f t="shared" si="27"/>
        <v>0</v>
      </c>
      <c r="L51" s="173">
        <f t="shared" si="27"/>
        <v>0</v>
      </c>
      <c r="M51" s="173">
        <f t="shared" si="27"/>
        <v>0</v>
      </c>
      <c r="N51" s="173">
        <f t="shared" si="27"/>
        <v>0</v>
      </c>
      <c r="O51" s="173">
        <f t="shared" si="27"/>
        <v>0</v>
      </c>
      <c r="P51" s="173">
        <f t="shared" si="27"/>
        <v>0</v>
      </c>
      <c r="Q51" s="173">
        <f t="shared" si="27"/>
        <v>0</v>
      </c>
      <c r="R51" s="173">
        <f t="shared" si="27"/>
        <v>0</v>
      </c>
      <c r="S51" s="173">
        <f t="shared" si="27"/>
        <v>0</v>
      </c>
      <c r="T51" s="173">
        <f t="shared" si="27"/>
        <v>0</v>
      </c>
      <c r="U51" s="173">
        <f t="shared" si="27"/>
        <v>0</v>
      </c>
      <c r="V51" s="173">
        <f t="shared" si="27"/>
        <v>0</v>
      </c>
      <c r="W51" s="173">
        <f t="shared" si="27"/>
        <v>0</v>
      </c>
      <c r="X51" s="173">
        <f t="shared" si="27"/>
        <v>0</v>
      </c>
      <c r="Y51" s="173">
        <f t="shared" si="27"/>
        <v>0</v>
      </c>
      <c r="Z51" s="173">
        <f t="shared" si="27"/>
        <v>0</v>
      </c>
      <c r="AA51" s="173">
        <f t="shared" si="27"/>
        <v>0</v>
      </c>
      <c r="AB51" s="173">
        <f t="shared" si="27"/>
        <v>0</v>
      </c>
      <c r="AC51" s="173">
        <f t="shared" si="27"/>
        <v>0</v>
      </c>
      <c r="AD51" s="173">
        <f t="shared" si="27"/>
        <v>0</v>
      </c>
      <c r="AE51" s="173">
        <f t="shared" si="27"/>
        <v>0</v>
      </c>
      <c r="AF51" s="173">
        <f t="shared" si="27"/>
        <v>0</v>
      </c>
      <c r="AG51" s="173">
        <f t="shared" si="27"/>
        <v>0</v>
      </c>
      <c r="AH51" s="173">
        <f t="shared" si="27"/>
        <v>0</v>
      </c>
      <c r="AI51" s="173">
        <f t="shared" si="27"/>
        <v>0</v>
      </c>
      <c r="AJ51" s="173">
        <f t="shared" si="27"/>
        <v>0</v>
      </c>
      <c r="AK51" s="173">
        <f t="shared" si="27"/>
        <v>0</v>
      </c>
      <c r="AL51" s="173">
        <f t="shared" si="27"/>
        <v>0</v>
      </c>
      <c r="AM51" s="173">
        <f t="shared" si="27"/>
        <v>0</v>
      </c>
      <c r="AN51" s="173">
        <f t="shared" si="27"/>
        <v>0</v>
      </c>
      <c r="AO51" s="173">
        <f t="shared" si="27"/>
        <v>0</v>
      </c>
      <c r="AP51" s="173">
        <f t="shared" si="27"/>
        <v>0</v>
      </c>
      <c r="AQ51" s="173">
        <f t="shared" si="27"/>
        <v>0</v>
      </c>
      <c r="AR51" s="173">
        <f t="shared" si="27"/>
        <v>0</v>
      </c>
      <c r="AS51" s="173">
        <f t="shared" si="27"/>
        <v>0</v>
      </c>
      <c r="AT51" s="173">
        <f t="shared" si="27"/>
        <v>0</v>
      </c>
      <c r="AU51" s="173">
        <f t="shared" si="27"/>
        <v>0</v>
      </c>
      <c r="AV51" s="173">
        <f t="shared" si="27"/>
        <v>0</v>
      </c>
      <c r="AW51" s="173">
        <f t="shared" si="27"/>
        <v>0</v>
      </c>
      <c r="AX51" s="173">
        <f t="shared" si="27"/>
        <v>0</v>
      </c>
      <c r="AY51" s="173">
        <f t="shared" si="27"/>
        <v>0</v>
      </c>
      <c r="AZ51" s="173">
        <f t="shared" si="27"/>
        <v>0</v>
      </c>
      <c r="BA51" s="173">
        <f t="shared" si="27"/>
        <v>0</v>
      </c>
      <c r="BB51" s="173">
        <f t="shared" si="27"/>
        <v>0</v>
      </c>
      <c r="BC51" s="173">
        <f t="shared" si="27"/>
        <v>0</v>
      </c>
      <c r="BD51" s="173">
        <f t="shared" si="27"/>
        <v>0</v>
      </c>
      <c r="BE51" s="173">
        <f t="shared" si="27"/>
        <v>0</v>
      </c>
      <c r="BF51" s="173">
        <f t="shared" si="27"/>
        <v>0</v>
      </c>
      <c r="BG51" s="173">
        <f t="shared" si="27"/>
        <v>0</v>
      </c>
      <c r="BH51" s="173">
        <f t="shared" si="27"/>
        <v>0</v>
      </c>
      <c r="BI51" s="173">
        <f t="shared" si="27"/>
        <v>0</v>
      </c>
      <c r="BJ51" s="173">
        <f t="shared" si="27"/>
        <v>0</v>
      </c>
      <c r="BK51" s="173">
        <f t="shared" si="27"/>
        <v>0</v>
      </c>
      <c r="BL51" s="173">
        <f t="shared" si="27"/>
        <v>0</v>
      </c>
      <c r="BM51" s="173">
        <f t="shared" si="27"/>
        <v>0</v>
      </c>
      <c r="BN51" s="173">
        <f t="shared" si="27"/>
        <v>0</v>
      </c>
      <c r="BO51" s="173">
        <f t="shared" si="27"/>
        <v>0</v>
      </c>
      <c r="BP51" s="173">
        <f t="shared" si="27"/>
        <v>0</v>
      </c>
      <c r="BQ51" s="173">
        <f t="shared" si="27"/>
        <v>0</v>
      </c>
      <c r="BR51" s="173">
        <f t="shared" si="27"/>
        <v>0</v>
      </c>
      <c r="BS51" s="173">
        <f t="shared" si="27"/>
        <v>0</v>
      </c>
      <c r="BT51" s="173">
        <f t="shared" si="27"/>
        <v>0</v>
      </c>
      <c r="BU51" s="173">
        <f t="shared" ref="BU51:DC51" si="28">SUM(BU52:BU62)</f>
        <v>0</v>
      </c>
      <c r="BV51" s="173">
        <f t="shared" si="28"/>
        <v>0</v>
      </c>
      <c r="BW51" s="173">
        <f t="shared" si="28"/>
        <v>0</v>
      </c>
      <c r="BX51" s="173">
        <f t="shared" si="28"/>
        <v>0</v>
      </c>
      <c r="BY51" s="173">
        <f t="shared" si="28"/>
        <v>0</v>
      </c>
      <c r="BZ51" s="173">
        <f t="shared" si="28"/>
        <v>0</v>
      </c>
      <c r="CA51" s="173">
        <f t="shared" si="28"/>
        <v>0</v>
      </c>
      <c r="CB51" s="173">
        <f t="shared" si="28"/>
        <v>0</v>
      </c>
      <c r="CC51" s="173">
        <f t="shared" si="28"/>
        <v>0</v>
      </c>
      <c r="CD51" s="173">
        <f t="shared" si="28"/>
        <v>0</v>
      </c>
      <c r="CE51" s="173">
        <f t="shared" si="28"/>
        <v>0</v>
      </c>
      <c r="CF51" s="173">
        <f t="shared" si="28"/>
        <v>0</v>
      </c>
      <c r="CG51" s="173">
        <f t="shared" si="28"/>
        <v>0</v>
      </c>
      <c r="CH51" s="173">
        <f t="shared" si="28"/>
        <v>0</v>
      </c>
      <c r="CI51" s="173">
        <f t="shared" si="28"/>
        <v>0</v>
      </c>
      <c r="CJ51" s="173">
        <f t="shared" si="28"/>
        <v>0</v>
      </c>
      <c r="CK51" s="173">
        <f t="shared" si="28"/>
        <v>0</v>
      </c>
      <c r="CL51" s="173">
        <f t="shared" si="28"/>
        <v>0</v>
      </c>
      <c r="CM51" s="173">
        <f t="shared" si="28"/>
        <v>0</v>
      </c>
      <c r="CN51" s="173">
        <f t="shared" si="28"/>
        <v>0</v>
      </c>
      <c r="CO51" s="173">
        <f t="shared" si="28"/>
        <v>0</v>
      </c>
      <c r="CP51" s="173">
        <f t="shared" si="28"/>
        <v>0</v>
      </c>
      <c r="CQ51" s="173">
        <f t="shared" si="28"/>
        <v>0</v>
      </c>
      <c r="CR51" s="173">
        <f t="shared" si="28"/>
        <v>0</v>
      </c>
      <c r="CS51" s="173">
        <f t="shared" si="28"/>
        <v>0</v>
      </c>
      <c r="CT51" s="173">
        <f t="shared" si="28"/>
        <v>0</v>
      </c>
      <c r="CU51" s="173">
        <f t="shared" si="28"/>
        <v>0</v>
      </c>
      <c r="CV51" s="173">
        <f t="shared" si="28"/>
        <v>0</v>
      </c>
      <c r="CW51" s="173">
        <f t="shared" si="28"/>
        <v>0</v>
      </c>
      <c r="CX51" s="173">
        <f t="shared" si="28"/>
        <v>0</v>
      </c>
      <c r="CY51" s="173">
        <f t="shared" si="28"/>
        <v>0</v>
      </c>
      <c r="CZ51" s="173">
        <f t="shared" si="28"/>
        <v>0</v>
      </c>
      <c r="DA51" s="173">
        <f t="shared" si="28"/>
        <v>0</v>
      </c>
      <c r="DB51" s="173">
        <f t="shared" si="28"/>
        <v>0</v>
      </c>
      <c r="DC51" s="173">
        <f t="shared" si="28"/>
        <v>0</v>
      </c>
      <c r="DE51" s="24"/>
      <c r="DF51" s="24">
        <f t="shared" si="15"/>
        <v>0</v>
      </c>
    </row>
    <row r="52" spans="1:113" ht="14.4">
      <c r="A52" s="68">
        <v>34</v>
      </c>
      <c r="B52" s="160" t="s">
        <v>335</v>
      </c>
      <c r="C52" s="542" t="s">
        <v>159</v>
      </c>
      <c r="D52" s="181"/>
      <c r="E52" s="176">
        <v>0.21</v>
      </c>
      <c r="F52" s="171">
        <f>H52+NPV(FD,I52:INDEX(I52:DC52,PAL))</f>
        <v>0</v>
      </c>
      <c r="G52" s="171">
        <f>SUMIF($H$5:$DC$5,"&lt;="&amp;PAL,$H52:$DC52)</f>
        <v>0</v>
      </c>
      <c r="H52" s="300">
        <v>0</v>
      </c>
      <c r="I52" s="300">
        <v>0</v>
      </c>
      <c r="J52" s="300">
        <v>0</v>
      </c>
      <c r="K52" s="300">
        <v>0</v>
      </c>
      <c r="L52" s="300">
        <v>0</v>
      </c>
      <c r="M52" s="300">
        <v>0</v>
      </c>
      <c r="N52" s="300">
        <v>0</v>
      </c>
      <c r="O52" s="300">
        <v>0</v>
      </c>
      <c r="P52" s="300">
        <v>0</v>
      </c>
      <c r="Q52" s="177">
        <v>0</v>
      </c>
      <c r="R52" s="177">
        <v>0</v>
      </c>
      <c r="S52" s="177">
        <v>0</v>
      </c>
      <c r="T52" s="177">
        <v>0</v>
      </c>
      <c r="U52" s="177">
        <v>0</v>
      </c>
      <c r="V52" s="177">
        <v>0</v>
      </c>
      <c r="W52" s="177">
        <v>0</v>
      </c>
      <c r="X52" s="177">
        <v>0</v>
      </c>
      <c r="Y52" s="177">
        <v>0</v>
      </c>
      <c r="Z52" s="177">
        <v>0</v>
      </c>
      <c r="AA52" s="177">
        <v>0</v>
      </c>
      <c r="AB52" s="177">
        <v>0</v>
      </c>
      <c r="AC52" s="177">
        <v>0</v>
      </c>
      <c r="AD52" s="177">
        <v>0</v>
      </c>
      <c r="AE52" s="177">
        <v>0</v>
      </c>
      <c r="AF52" s="177">
        <v>0</v>
      </c>
      <c r="AG52" s="177">
        <v>0</v>
      </c>
      <c r="AH52" s="177">
        <v>0</v>
      </c>
      <c r="AI52" s="177">
        <v>0</v>
      </c>
      <c r="AJ52" s="177">
        <v>0</v>
      </c>
      <c r="AK52" s="177">
        <v>0</v>
      </c>
      <c r="AL52" s="177">
        <v>0</v>
      </c>
      <c r="AM52" s="177">
        <v>0</v>
      </c>
      <c r="AN52" s="177">
        <v>0</v>
      </c>
      <c r="AO52" s="177">
        <v>0</v>
      </c>
      <c r="AP52" s="177">
        <v>0</v>
      </c>
      <c r="AQ52" s="177">
        <v>0</v>
      </c>
      <c r="AR52" s="177">
        <v>0</v>
      </c>
      <c r="AS52" s="177">
        <v>0</v>
      </c>
      <c r="AT52" s="177">
        <v>0</v>
      </c>
      <c r="AU52" s="177">
        <v>0</v>
      </c>
      <c r="AV52" s="177">
        <v>0</v>
      </c>
      <c r="AW52" s="177">
        <v>0</v>
      </c>
      <c r="AX52" s="177">
        <v>0</v>
      </c>
      <c r="AY52" s="177">
        <v>0</v>
      </c>
      <c r="AZ52" s="177">
        <v>0</v>
      </c>
      <c r="BA52" s="177">
        <v>0</v>
      </c>
      <c r="BB52" s="177">
        <v>0</v>
      </c>
      <c r="BC52" s="177">
        <v>0</v>
      </c>
      <c r="BD52" s="177">
        <v>0</v>
      </c>
      <c r="BE52" s="177">
        <v>0</v>
      </c>
      <c r="BF52" s="177">
        <v>0</v>
      </c>
      <c r="BG52" s="177">
        <v>0</v>
      </c>
      <c r="BH52" s="177">
        <v>0</v>
      </c>
      <c r="BI52" s="177">
        <v>0</v>
      </c>
      <c r="BJ52" s="177">
        <v>0</v>
      </c>
      <c r="BK52" s="177">
        <v>0</v>
      </c>
      <c r="BL52" s="177">
        <v>0</v>
      </c>
      <c r="BM52" s="177">
        <v>0</v>
      </c>
      <c r="BN52" s="177">
        <v>0</v>
      </c>
      <c r="BO52" s="177">
        <v>0</v>
      </c>
      <c r="BP52" s="177">
        <v>0</v>
      </c>
      <c r="BQ52" s="177">
        <v>0</v>
      </c>
      <c r="BR52" s="177">
        <v>0</v>
      </c>
      <c r="BS52" s="177">
        <v>0</v>
      </c>
      <c r="BT52" s="177">
        <v>0</v>
      </c>
      <c r="BU52" s="177">
        <v>0</v>
      </c>
      <c r="BV52" s="177">
        <v>0</v>
      </c>
      <c r="BW52" s="177">
        <v>0</v>
      </c>
      <c r="BX52" s="177">
        <v>0</v>
      </c>
      <c r="BY52" s="177">
        <v>0</v>
      </c>
      <c r="BZ52" s="177">
        <v>0</v>
      </c>
      <c r="CA52" s="177">
        <v>0</v>
      </c>
      <c r="CB52" s="177">
        <v>0</v>
      </c>
      <c r="CC52" s="177">
        <v>0</v>
      </c>
      <c r="CD52" s="177">
        <v>0</v>
      </c>
      <c r="CE52" s="177">
        <v>0</v>
      </c>
      <c r="CF52" s="177">
        <v>0</v>
      </c>
      <c r="CG52" s="177">
        <v>0</v>
      </c>
      <c r="CH52" s="177">
        <v>0</v>
      </c>
      <c r="CI52" s="177">
        <v>0</v>
      </c>
      <c r="CJ52" s="177">
        <v>0</v>
      </c>
      <c r="CK52" s="177">
        <v>0</v>
      </c>
      <c r="CL52" s="177">
        <v>0</v>
      </c>
      <c r="CM52" s="177">
        <v>0</v>
      </c>
      <c r="CN52" s="177">
        <v>0</v>
      </c>
      <c r="CO52" s="177">
        <v>0</v>
      </c>
      <c r="CP52" s="177">
        <v>0</v>
      </c>
      <c r="CQ52" s="177">
        <v>0</v>
      </c>
      <c r="CR52" s="177">
        <v>0</v>
      </c>
      <c r="CS52" s="177">
        <v>0</v>
      </c>
      <c r="CT52" s="177">
        <v>0</v>
      </c>
      <c r="CU52" s="177">
        <v>0</v>
      </c>
      <c r="CV52" s="177">
        <v>0</v>
      </c>
      <c r="CW52" s="177">
        <v>0</v>
      </c>
      <c r="CX52" s="177">
        <v>0</v>
      </c>
      <c r="CY52" s="177">
        <v>0</v>
      </c>
      <c r="CZ52" s="177">
        <v>0</v>
      </c>
      <c r="DA52" s="177">
        <v>0</v>
      </c>
      <c r="DB52" s="177">
        <v>0</v>
      </c>
      <c r="DC52" s="177">
        <v>0</v>
      </c>
      <c r="DE52" s="24">
        <f>COUNTBLANK(H52:DC52)</f>
        <v>0</v>
      </c>
      <c r="DF52" s="24">
        <f t="shared" si="15"/>
        <v>0</v>
      </c>
      <c r="DG52">
        <f t="shared" ref="DG52:DG63" si="29">IF(ISNUMBER(E52),E52*100,0)</f>
        <v>21</v>
      </c>
      <c r="DH52">
        <v>0</v>
      </c>
    </row>
    <row r="53" spans="1:113" ht="14.4">
      <c r="A53" s="68">
        <v>35</v>
      </c>
      <c r="B53" s="160" t="s">
        <v>336</v>
      </c>
      <c r="C53" s="542" t="s">
        <v>159</v>
      </c>
      <c r="D53" s="181"/>
      <c r="E53" s="176">
        <v>0.21</v>
      </c>
      <c r="F53" s="171">
        <f>H53+NPV(FD,I53:INDEX(I53:DC53,PAL))</f>
        <v>0</v>
      </c>
      <c r="G53" s="171">
        <f>SUMIF($H$5:$DC$5,"&lt;="&amp;PAL,$H53:$DC53)</f>
        <v>0</v>
      </c>
      <c r="H53" s="300">
        <v>0</v>
      </c>
      <c r="I53" s="300">
        <v>0</v>
      </c>
      <c r="J53" s="300">
        <v>0</v>
      </c>
      <c r="K53" s="300">
        <v>0</v>
      </c>
      <c r="L53" s="300">
        <v>0</v>
      </c>
      <c r="M53" s="300">
        <v>0</v>
      </c>
      <c r="N53" s="300">
        <v>0</v>
      </c>
      <c r="O53" s="300">
        <v>0</v>
      </c>
      <c r="P53" s="300">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0</v>
      </c>
      <c r="AG53" s="177">
        <v>0</v>
      </c>
      <c r="AH53" s="177">
        <v>0</v>
      </c>
      <c r="AI53" s="177">
        <v>0</v>
      </c>
      <c r="AJ53" s="177">
        <v>0</v>
      </c>
      <c r="AK53" s="177">
        <v>0</v>
      </c>
      <c r="AL53" s="177">
        <v>0</v>
      </c>
      <c r="AM53" s="177">
        <v>0</v>
      </c>
      <c r="AN53" s="177">
        <v>0</v>
      </c>
      <c r="AO53" s="177">
        <v>0</v>
      </c>
      <c r="AP53" s="177">
        <v>0</v>
      </c>
      <c r="AQ53" s="177">
        <v>0</v>
      </c>
      <c r="AR53" s="177">
        <v>0</v>
      </c>
      <c r="AS53" s="177">
        <v>0</v>
      </c>
      <c r="AT53" s="177">
        <v>0</v>
      </c>
      <c r="AU53" s="177">
        <v>0</v>
      </c>
      <c r="AV53" s="177">
        <v>0</v>
      </c>
      <c r="AW53" s="177">
        <v>0</v>
      </c>
      <c r="AX53" s="177">
        <v>0</v>
      </c>
      <c r="AY53" s="177">
        <v>0</v>
      </c>
      <c r="AZ53" s="177">
        <v>0</v>
      </c>
      <c r="BA53" s="177">
        <v>0</v>
      </c>
      <c r="BB53" s="177">
        <v>0</v>
      </c>
      <c r="BC53" s="177">
        <v>0</v>
      </c>
      <c r="BD53" s="177">
        <v>0</v>
      </c>
      <c r="BE53" s="177">
        <v>0</v>
      </c>
      <c r="BF53" s="177">
        <v>0</v>
      </c>
      <c r="BG53" s="177">
        <v>0</v>
      </c>
      <c r="BH53" s="177">
        <v>0</v>
      </c>
      <c r="BI53" s="177">
        <v>0</v>
      </c>
      <c r="BJ53" s="177">
        <v>0</v>
      </c>
      <c r="BK53" s="177">
        <v>0</v>
      </c>
      <c r="BL53" s="177">
        <v>0</v>
      </c>
      <c r="BM53" s="177">
        <v>0</v>
      </c>
      <c r="BN53" s="177">
        <v>0</v>
      </c>
      <c r="BO53" s="177">
        <v>0</v>
      </c>
      <c r="BP53" s="177">
        <v>0</v>
      </c>
      <c r="BQ53" s="177">
        <v>0</v>
      </c>
      <c r="BR53" s="177">
        <v>0</v>
      </c>
      <c r="BS53" s="177">
        <v>0</v>
      </c>
      <c r="BT53" s="177">
        <v>0</v>
      </c>
      <c r="BU53" s="177">
        <v>0</v>
      </c>
      <c r="BV53" s="177">
        <v>0</v>
      </c>
      <c r="BW53" s="177">
        <v>0</v>
      </c>
      <c r="BX53" s="177">
        <v>0</v>
      </c>
      <c r="BY53" s="177">
        <v>0</v>
      </c>
      <c r="BZ53" s="177">
        <v>0</v>
      </c>
      <c r="CA53" s="177">
        <v>0</v>
      </c>
      <c r="CB53" s="177">
        <v>0</v>
      </c>
      <c r="CC53" s="177">
        <v>0</v>
      </c>
      <c r="CD53" s="177">
        <v>0</v>
      </c>
      <c r="CE53" s="177">
        <v>0</v>
      </c>
      <c r="CF53" s="177">
        <v>0</v>
      </c>
      <c r="CG53" s="177">
        <v>0</v>
      </c>
      <c r="CH53" s="177">
        <v>0</v>
      </c>
      <c r="CI53" s="177">
        <v>0</v>
      </c>
      <c r="CJ53" s="177">
        <v>0</v>
      </c>
      <c r="CK53" s="177">
        <v>0</v>
      </c>
      <c r="CL53" s="177">
        <v>0</v>
      </c>
      <c r="CM53" s="177">
        <v>0</v>
      </c>
      <c r="CN53" s="177">
        <v>0</v>
      </c>
      <c r="CO53" s="177">
        <v>0</v>
      </c>
      <c r="CP53" s="177">
        <v>0</v>
      </c>
      <c r="CQ53" s="177">
        <v>0</v>
      </c>
      <c r="CR53" s="177">
        <v>0</v>
      </c>
      <c r="CS53" s="177">
        <v>0</v>
      </c>
      <c r="CT53" s="177">
        <v>0</v>
      </c>
      <c r="CU53" s="177">
        <v>0</v>
      </c>
      <c r="CV53" s="177">
        <v>0</v>
      </c>
      <c r="CW53" s="177">
        <v>0</v>
      </c>
      <c r="CX53" s="177">
        <v>0</v>
      </c>
      <c r="CY53" s="177">
        <v>0</v>
      </c>
      <c r="CZ53" s="177">
        <v>0</v>
      </c>
      <c r="DA53" s="177">
        <v>0</v>
      </c>
      <c r="DB53" s="177">
        <v>0</v>
      </c>
      <c r="DC53" s="177">
        <v>0</v>
      </c>
      <c r="DE53" s="24">
        <f t="shared" ref="DE53:DE63" si="30">COUNTBLANK(H53:DC53)</f>
        <v>0</v>
      </c>
      <c r="DF53" s="24">
        <f t="shared" si="15"/>
        <v>0</v>
      </c>
      <c r="DG53">
        <f t="shared" si="29"/>
        <v>21</v>
      </c>
      <c r="DH53">
        <v>0</v>
      </c>
    </row>
    <row r="54" spans="1:113" ht="14.4">
      <c r="A54" s="68">
        <v>36</v>
      </c>
      <c r="B54" s="160" t="s">
        <v>337</v>
      </c>
      <c r="C54" s="542" t="s">
        <v>159</v>
      </c>
      <c r="D54" s="181"/>
      <c r="E54" s="176">
        <v>0.21</v>
      </c>
      <c r="F54" s="171">
        <f>H54+NPV(FD,I54:INDEX(I54:DC54,PAL))</f>
        <v>0</v>
      </c>
      <c r="G54" s="171">
        <f>SUMIF($H$5:$DC$5,"&lt;="&amp;PAL,$H54:$DC54)</f>
        <v>0</v>
      </c>
      <c r="H54" s="300">
        <v>0</v>
      </c>
      <c r="I54" s="300">
        <v>0</v>
      </c>
      <c r="J54" s="300">
        <v>0</v>
      </c>
      <c r="K54" s="300">
        <v>0</v>
      </c>
      <c r="L54" s="300">
        <v>0</v>
      </c>
      <c r="M54" s="300">
        <v>0</v>
      </c>
      <c r="N54" s="300">
        <v>0</v>
      </c>
      <c r="O54" s="300">
        <v>0</v>
      </c>
      <c r="P54" s="300">
        <v>0</v>
      </c>
      <c r="Q54" s="177">
        <v>0</v>
      </c>
      <c r="R54" s="177">
        <v>0</v>
      </c>
      <c r="S54" s="177">
        <v>0</v>
      </c>
      <c r="T54" s="177">
        <v>0</v>
      </c>
      <c r="U54" s="177">
        <v>0</v>
      </c>
      <c r="V54" s="177">
        <v>0</v>
      </c>
      <c r="W54" s="177">
        <v>0</v>
      </c>
      <c r="X54" s="177">
        <v>0</v>
      </c>
      <c r="Y54" s="177">
        <v>0</v>
      </c>
      <c r="Z54" s="177">
        <v>0</v>
      </c>
      <c r="AA54" s="177">
        <v>0</v>
      </c>
      <c r="AB54" s="177">
        <v>0</v>
      </c>
      <c r="AC54" s="177">
        <v>0</v>
      </c>
      <c r="AD54" s="177">
        <v>0</v>
      </c>
      <c r="AE54" s="177">
        <v>0</v>
      </c>
      <c r="AF54" s="177">
        <v>0</v>
      </c>
      <c r="AG54" s="177">
        <v>0</v>
      </c>
      <c r="AH54" s="177">
        <v>0</v>
      </c>
      <c r="AI54" s="177">
        <v>0</v>
      </c>
      <c r="AJ54" s="177">
        <v>0</v>
      </c>
      <c r="AK54" s="177">
        <v>0</v>
      </c>
      <c r="AL54" s="177">
        <v>0</v>
      </c>
      <c r="AM54" s="177">
        <v>0</v>
      </c>
      <c r="AN54" s="177">
        <v>0</v>
      </c>
      <c r="AO54" s="177">
        <v>0</v>
      </c>
      <c r="AP54" s="177">
        <v>0</v>
      </c>
      <c r="AQ54" s="177">
        <v>0</v>
      </c>
      <c r="AR54" s="177">
        <v>0</v>
      </c>
      <c r="AS54" s="177">
        <v>0</v>
      </c>
      <c r="AT54" s="177">
        <v>0</v>
      </c>
      <c r="AU54" s="177">
        <v>0</v>
      </c>
      <c r="AV54" s="177">
        <v>0</v>
      </c>
      <c r="AW54" s="177">
        <v>0</v>
      </c>
      <c r="AX54" s="177">
        <v>0</v>
      </c>
      <c r="AY54" s="177">
        <v>0</v>
      </c>
      <c r="AZ54" s="177">
        <v>0</v>
      </c>
      <c r="BA54" s="177">
        <v>0</v>
      </c>
      <c r="BB54" s="177">
        <v>0</v>
      </c>
      <c r="BC54" s="177">
        <v>0</v>
      </c>
      <c r="BD54" s="177">
        <v>0</v>
      </c>
      <c r="BE54" s="177">
        <v>0</v>
      </c>
      <c r="BF54" s="177">
        <v>0</v>
      </c>
      <c r="BG54" s="177">
        <v>0</v>
      </c>
      <c r="BH54" s="177">
        <v>0</v>
      </c>
      <c r="BI54" s="177">
        <v>0</v>
      </c>
      <c r="BJ54" s="177">
        <v>0</v>
      </c>
      <c r="BK54" s="177">
        <v>0</v>
      </c>
      <c r="BL54" s="177">
        <v>0</v>
      </c>
      <c r="BM54" s="177">
        <v>0</v>
      </c>
      <c r="BN54" s="177">
        <v>0</v>
      </c>
      <c r="BO54" s="177">
        <v>0</v>
      </c>
      <c r="BP54" s="177">
        <v>0</v>
      </c>
      <c r="BQ54" s="177">
        <v>0</v>
      </c>
      <c r="BR54" s="177">
        <v>0</v>
      </c>
      <c r="BS54" s="177">
        <v>0</v>
      </c>
      <c r="BT54" s="177">
        <v>0</v>
      </c>
      <c r="BU54" s="177">
        <v>0</v>
      </c>
      <c r="BV54" s="177">
        <v>0</v>
      </c>
      <c r="BW54" s="177">
        <v>0</v>
      </c>
      <c r="BX54" s="177">
        <v>0</v>
      </c>
      <c r="BY54" s="177">
        <v>0</v>
      </c>
      <c r="BZ54" s="177">
        <v>0</v>
      </c>
      <c r="CA54" s="177">
        <v>0</v>
      </c>
      <c r="CB54" s="177">
        <v>0</v>
      </c>
      <c r="CC54" s="177">
        <v>0</v>
      </c>
      <c r="CD54" s="177">
        <v>0</v>
      </c>
      <c r="CE54" s="177">
        <v>0</v>
      </c>
      <c r="CF54" s="177">
        <v>0</v>
      </c>
      <c r="CG54" s="177">
        <v>0</v>
      </c>
      <c r="CH54" s="177">
        <v>0</v>
      </c>
      <c r="CI54" s="177">
        <v>0</v>
      </c>
      <c r="CJ54" s="177">
        <v>0</v>
      </c>
      <c r="CK54" s="177">
        <v>0</v>
      </c>
      <c r="CL54" s="177">
        <v>0</v>
      </c>
      <c r="CM54" s="177">
        <v>0</v>
      </c>
      <c r="CN54" s="177">
        <v>0</v>
      </c>
      <c r="CO54" s="177">
        <v>0</v>
      </c>
      <c r="CP54" s="177">
        <v>0</v>
      </c>
      <c r="CQ54" s="177">
        <v>0</v>
      </c>
      <c r="CR54" s="177">
        <v>0</v>
      </c>
      <c r="CS54" s="177">
        <v>0</v>
      </c>
      <c r="CT54" s="177">
        <v>0</v>
      </c>
      <c r="CU54" s="177">
        <v>0</v>
      </c>
      <c r="CV54" s="177">
        <v>0</v>
      </c>
      <c r="CW54" s="177">
        <v>0</v>
      </c>
      <c r="CX54" s="177">
        <v>0</v>
      </c>
      <c r="CY54" s="177">
        <v>0</v>
      </c>
      <c r="CZ54" s="177">
        <v>0</v>
      </c>
      <c r="DA54" s="177">
        <v>0</v>
      </c>
      <c r="DB54" s="177">
        <v>0</v>
      </c>
      <c r="DC54" s="177">
        <v>0</v>
      </c>
      <c r="DE54" s="24">
        <f t="shared" si="30"/>
        <v>0</v>
      </c>
      <c r="DF54" s="24">
        <f t="shared" si="15"/>
        <v>0</v>
      </c>
      <c r="DG54">
        <f t="shared" si="29"/>
        <v>21</v>
      </c>
      <c r="DH54">
        <v>0</v>
      </c>
    </row>
    <row r="55" spans="1:113" ht="14.4">
      <c r="A55" s="68">
        <v>37</v>
      </c>
      <c r="B55" s="160" t="s">
        <v>338</v>
      </c>
      <c r="C55" s="542" t="s">
        <v>159</v>
      </c>
      <c r="D55" s="181"/>
      <c r="E55" s="176">
        <v>0.21</v>
      </c>
      <c r="F55" s="171">
        <f>H55+NPV(FD,I55:INDEX(I55:DC55,PAL))</f>
        <v>0</v>
      </c>
      <c r="G55" s="171">
        <f>SUMIF($H$5:$DC$5,"&lt;="&amp;PAL,$H55:$DC55)</f>
        <v>0</v>
      </c>
      <c r="H55" s="300">
        <v>0</v>
      </c>
      <c r="I55" s="300">
        <v>0</v>
      </c>
      <c r="J55" s="300">
        <v>0</v>
      </c>
      <c r="K55" s="300">
        <v>0</v>
      </c>
      <c r="L55" s="300">
        <v>0</v>
      </c>
      <c r="M55" s="300">
        <v>0</v>
      </c>
      <c r="N55" s="300">
        <v>0</v>
      </c>
      <c r="O55" s="300">
        <v>0</v>
      </c>
      <c r="P55" s="300">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0</v>
      </c>
      <c r="BE55" s="177">
        <v>0</v>
      </c>
      <c r="BF55" s="177">
        <v>0</v>
      </c>
      <c r="BG55" s="177">
        <v>0</v>
      </c>
      <c r="BH55" s="177">
        <v>0</v>
      </c>
      <c r="BI55" s="177">
        <v>0</v>
      </c>
      <c r="BJ55" s="177">
        <v>0</v>
      </c>
      <c r="BK55" s="177">
        <v>0</v>
      </c>
      <c r="BL55" s="177">
        <v>0</v>
      </c>
      <c r="BM55" s="177">
        <v>0</v>
      </c>
      <c r="BN55" s="177">
        <v>0</v>
      </c>
      <c r="BO55" s="177">
        <v>0</v>
      </c>
      <c r="BP55" s="177">
        <v>0</v>
      </c>
      <c r="BQ55" s="177">
        <v>0</v>
      </c>
      <c r="BR55" s="177">
        <v>0</v>
      </c>
      <c r="BS55" s="177">
        <v>0</v>
      </c>
      <c r="BT55" s="177">
        <v>0</v>
      </c>
      <c r="BU55" s="177">
        <v>0</v>
      </c>
      <c r="BV55" s="177">
        <v>0</v>
      </c>
      <c r="BW55" s="177">
        <v>0</v>
      </c>
      <c r="BX55" s="177">
        <v>0</v>
      </c>
      <c r="BY55" s="177">
        <v>0</v>
      </c>
      <c r="BZ55" s="177">
        <v>0</v>
      </c>
      <c r="CA55" s="177">
        <v>0</v>
      </c>
      <c r="CB55" s="177">
        <v>0</v>
      </c>
      <c r="CC55" s="177">
        <v>0</v>
      </c>
      <c r="CD55" s="177">
        <v>0</v>
      </c>
      <c r="CE55" s="177">
        <v>0</v>
      </c>
      <c r="CF55" s="177">
        <v>0</v>
      </c>
      <c r="CG55" s="177">
        <v>0</v>
      </c>
      <c r="CH55" s="177">
        <v>0</v>
      </c>
      <c r="CI55" s="177">
        <v>0</v>
      </c>
      <c r="CJ55" s="177">
        <v>0</v>
      </c>
      <c r="CK55" s="177">
        <v>0</v>
      </c>
      <c r="CL55" s="177">
        <v>0</v>
      </c>
      <c r="CM55" s="177">
        <v>0</v>
      </c>
      <c r="CN55" s="177">
        <v>0</v>
      </c>
      <c r="CO55" s="177">
        <v>0</v>
      </c>
      <c r="CP55" s="177">
        <v>0</v>
      </c>
      <c r="CQ55" s="177">
        <v>0</v>
      </c>
      <c r="CR55" s="177">
        <v>0</v>
      </c>
      <c r="CS55" s="177">
        <v>0</v>
      </c>
      <c r="CT55" s="177">
        <v>0</v>
      </c>
      <c r="CU55" s="177">
        <v>0</v>
      </c>
      <c r="CV55" s="177">
        <v>0</v>
      </c>
      <c r="CW55" s="177">
        <v>0</v>
      </c>
      <c r="CX55" s="177">
        <v>0</v>
      </c>
      <c r="CY55" s="177">
        <v>0</v>
      </c>
      <c r="CZ55" s="177">
        <v>0</v>
      </c>
      <c r="DA55" s="177">
        <v>0</v>
      </c>
      <c r="DB55" s="177">
        <v>0</v>
      </c>
      <c r="DC55" s="177">
        <v>0</v>
      </c>
      <c r="DE55" s="24">
        <f t="shared" si="30"/>
        <v>0</v>
      </c>
      <c r="DF55" s="24">
        <f t="shared" si="15"/>
        <v>0</v>
      </c>
      <c r="DG55">
        <f t="shared" si="29"/>
        <v>21</v>
      </c>
      <c r="DH55">
        <v>0</v>
      </c>
    </row>
    <row r="56" spans="1:113" ht="14.4">
      <c r="A56" s="68">
        <v>38</v>
      </c>
      <c r="B56" s="160" t="s">
        <v>339</v>
      </c>
      <c r="C56" s="542" t="s">
        <v>159</v>
      </c>
      <c r="D56" s="181"/>
      <c r="E56" s="176">
        <v>0.21</v>
      </c>
      <c r="F56" s="171">
        <f>H56+NPV(FD,I56:INDEX(I56:DC56,PAL))</f>
        <v>0</v>
      </c>
      <c r="G56" s="171">
        <f>SUMIF($H$5:$DC$5,"&lt;="&amp;PAL,$H56:$DC56)</f>
        <v>0</v>
      </c>
      <c r="H56" s="300">
        <v>0</v>
      </c>
      <c r="I56" s="300">
        <v>0</v>
      </c>
      <c r="J56" s="300">
        <v>0</v>
      </c>
      <c r="K56" s="300">
        <v>0</v>
      </c>
      <c r="L56" s="300">
        <v>0</v>
      </c>
      <c r="M56" s="300">
        <v>0</v>
      </c>
      <c r="N56" s="300">
        <v>0</v>
      </c>
      <c r="O56" s="300">
        <v>0</v>
      </c>
      <c r="P56" s="300">
        <v>0</v>
      </c>
      <c r="Q56" s="177">
        <v>0</v>
      </c>
      <c r="R56" s="177">
        <v>0</v>
      </c>
      <c r="S56" s="177">
        <v>0</v>
      </c>
      <c r="T56" s="177">
        <v>0</v>
      </c>
      <c r="U56" s="177">
        <v>0</v>
      </c>
      <c r="V56" s="177">
        <v>0</v>
      </c>
      <c r="W56" s="177">
        <v>0</v>
      </c>
      <c r="X56" s="177">
        <v>0</v>
      </c>
      <c r="Y56" s="177">
        <v>0</v>
      </c>
      <c r="Z56" s="177">
        <v>0</v>
      </c>
      <c r="AA56" s="177">
        <v>0</v>
      </c>
      <c r="AB56" s="177">
        <v>0</v>
      </c>
      <c r="AC56" s="177">
        <v>0</v>
      </c>
      <c r="AD56" s="177">
        <v>0</v>
      </c>
      <c r="AE56" s="177">
        <v>0</v>
      </c>
      <c r="AF56" s="177">
        <v>0</v>
      </c>
      <c r="AG56" s="177">
        <v>0</v>
      </c>
      <c r="AH56" s="177">
        <v>0</v>
      </c>
      <c r="AI56" s="177">
        <v>0</v>
      </c>
      <c r="AJ56" s="177">
        <v>0</v>
      </c>
      <c r="AK56" s="177">
        <v>0</v>
      </c>
      <c r="AL56" s="177">
        <v>0</v>
      </c>
      <c r="AM56" s="177">
        <v>0</v>
      </c>
      <c r="AN56" s="177">
        <v>0</v>
      </c>
      <c r="AO56" s="177">
        <v>0</v>
      </c>
      <c r="AP56" s="177">
        <v>0</v>
      </c>
      <c r="AQ56" s="177">
        <v>0</v>
      </c>
      <c r="AR56" s="177">
        <v>0</v>
      </c>
      <c r="AS56" s="177">
        <v>0</v>
      </c>
      <c r="AT56" s="177">
        <v>0</v>
      </c>
      <c r="AU56" s="177">
        <v>0</v>
      </c>
      <c r="AV56" s="177">
        <v>0</v>
      </c>
      <c r="AW56" s="177">
        <v>0</v>
      </c>
      <c r="AX56" s="177">
        <v>0</v>
      </c>
      <c r="AY56" s="177">
        <v>0</v>
      </c>
      <c r="AZ56" s="177">
        <v>0</v>
      </c>
      <c r="BA56" s="177">
        <v>0</v>
      </c>
      <c r="BB56" s="177">
        <v>0</v>
      </c>
      <c r="BC56" s="177">
        <v>0</v>
      </c>
      <c r="BD56" s="177">
        <v>0</v>
      </c>
      <c r="BE56" s="177">
        <v>0</v>
      </c>
      <c r="BF56" s="177">
        <v>0</v>
      </c>
      <c r="BG56" s="177">
        <v>0</v>
      </c>
      <c r="BH56" s="177">
        <v>0</v>
      </c>
      <c r="BI56" s="177">
        <v>0</v>
      </c>
      <c r="BJ56" s="177">
        <v>0</v>
      </c>
      <c r="BK56" s="177">
        <v>0</v>
      </c>
      <c r="BL56" s="177">
        <v>0</v>
      </c>
      <c r="BM56" s="177">
        <v>0</v>
      </c>
      <c r="BN56" s="177">
        <v>0</v>
      </c>
      <c r="BO56" s="177">
        <v>0</v>
      </c>
      <c r="BP56" s="177">
        <v>0</v>
      </c>
      <c r="BQ56" s="177">
        <v>0</v>
      </c>
      <c r="BR56" s="177">
        <v>0</v>
      </c>
      <c r="BS56" s="177">
        <v>0</v>
      </c>
      <c r="BT56" s="177">
        <v>0</v>
      </c>
      <c r="BU56" s="177">
        <v>0</v>
      </c>
      <c r="BV56" s="177">
        <v>0</v>
      </c>
      <c r="BW56" s="177">
        <v>0</v>
      </c>
      <c r="BX56" s="177">
        <v>0</v>
      </c>
      <c r="BY56" s="177">
        <v>0</v>
      </c>
      <c r="BZ56" s="177">
        <v>0</v>
      </c>
      <c r="CA56" s="177">
        <v>0</v>
      </c>
      <c r="CB56" s="177">
        <v>0</v>
      </c>
      <c r="CC56" s="177">
        <v>0</v>
      </c>
      <c r="CD56" s="177">
        <v>0</v>
      </c>
      <c r="CE56" s="177">
        <v>0</v>
      </c>
      <c r="CF56" s="177">
        <v>0</v>
      </c>
      <c r="CG56" s="177">
        <v>0</v>
      </c>
      <c r="CH56" s="177">
        <v>0</v>
      </c>
      <c r="CI56" s="177">
        <v>0</v>
      </c>
      <c r="CJ56" s="177">
        <v>0</v>
      </c>
      <c r="CK56" s="177">
        <v>0</v>
      </c>
      <c r="CL56" s="177">
        <v>0</v>
      </c>
      <c r="CM56" s="177">
        <v>0</v>
      </c>
      <c r="CN56" s="177">
        <v>0</v>
      </c>
      <c r="CO56" s="177">
        <v>0</v>
      </c>
      <c r="CP56" s="177">
        <v>0</v>
      </c>
      <c r="CQ56" s="177">
        <v>0</v>
      </c>
      <c r="CR56" s="177">
        <v>0</v>
      </c>
      <c r="CS56" s="177">
        <v>0</v>
      </c>
      <c r="CT56" s="177">
        <v>0</v>
      </c>
      <c r="CU56" s="177">
        <v>0</v>
      </c>
      <c r="CV56" s="177">
        <v>0</v>
      </c>
      <c r="CW56" s="177">
        <v>0</v>
      </c>
      <c r="CX56" s="177">
        <v>0</v>
      </c>
      <c r="CY56" s="177">
        <v>0</v>
      </c>
      <c r="CZ56" s="177">
        <v>0</v>
      </c>
      <c r="DA56" s="177">
        <v>0</v>
      </c>
      <c r="DB56" s="177">
        <v>0</v>
      </c>
      <c r="DC56" s="177">
        <v>0</v>
      </c>
      <c r="DE56" s="24">
        <f t="shared" si="30"/>
        <v>0</v>
      </c>
      <c r="DF56" s="24">
        <f t="shared" si="15"/>
        <v>0</v>
      </c>
      <c r="DG56">
        <f t="shared" si="29"/>
        <v>21</v>
      </c>
      <c r="DH56">
        <v>0</v>
      </c>
    </row>
    <row r="57" spans="1:113" ht="14.4">
      <c r="A57" s="68">
        <v>39</v>
      </c>
      <c r="B57" s="160" t="s">
        <v>340</v>
      </c>
      <c r="C57" s="542" t="s">
        <v>159</v>
      </c>
      <c r="D57" s="181"/>
      <c r="E57" s="176">
        <v>0.21</v>
      </c>
      <c r="F57" s="171">
        <f>H57+NPV(FD,I57:INDEX(I57:DC57,PAL))</f>
        <v>0</v>
      </c>
      <c r="G57" s="171">
        <f>SUMIF($H$5:$DC$5,"&lt;="&amp;PAL,$H57:$DC57)</f>
        <v>0</v>
      </c>
      <c r="H57" s="300">
        <v>0</v>
      </c>
      <c r="I57" s="300">
        <v>0</v>
      </c>
      <c r="J57" s="300">
        <v>0</v>
      </c>
      <c r="K57" s="300">
        <v>0</v>
      </c>
      <c r="L57" s="300">
        <v>0</v>
      </c>
      <c r="M57" s="300">
        <v>0</v>
      </c>
      <c r="N57" s="300">
        <v>0</v>
      </c>
      <c r="O57" s="300">
        <v>0</v>
      </c>
      <c r="P57" s="300">
        <v>0</v>
      </c>
      <c r="Q57" s="177">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7">
        <v>0</v>
      </c>
      <c r="BY57" s="177">
        <v>0</v>
      </c>
      <c r="BZ57" s="177">
        <v>0</v>
      </c>
      <c r="CA57" s="177">
        <v>0</v>
      </c>
      <c r="CB57" s="177">
        <v>0</v>
      </c>
      <c r="CC57" s="177">
        <v>0</v>
      </c>
      <c r="CD57" s="177">
        <v>0</v>
      </c>
      <c r="CE57" s="177">
        <v>0</v>
      </c>
      <c r="CF57" s="177">
        <v>0</v>
      </c>
      <c r="CG57" s="177">
        <v>0</v>
      </c>
      <c r="CH57" s="177">
        <v>0</v>
      </c>
      <c r="CI57" s="177">
        <v>0</v>
      </c>
      <c r="CJ57" s="177">
        <v>0</v>
      </c>
      <c r="CK57" s="177">
        <v>0</v>
      </c>
      <c r="CL57" s="177">
        <v>0</v>
      </c>
      <c r="CM57" s="177">
        <v>0</v>
      </c>
      <c r="CN57" s="177">
        <v>0</v>
      </c>
      <c r="CO57" s="177">
        <v>0</v>
      </c>
      <c r="CP57" s="177">
        <v>0</v>
      </c>
      <c r="CQ57" s="177">
        <v>0</v>
      </c>
      <c r="CR57" s="177">
        <v>0</v>
      </c>
      <c r="CS57" s="177">
        <v>0</v>
      </c>
      <c r="CT57" s="177">
        <v>0</v>
      </c>
      <c r="CU57" s="177">
        <v>0</v>
      </c>
      <c r="CV57" s="177">
        <v>0</v>
      </c>
      <c r="CW57" s="177">
        <v>0</v>
      </c>
      <c r="CX57" s="177">
        <v>0</v>
      </c>
      <c r="CY57" s="177">
        <v>0</v>
      </c>
      <c r="CZ57" s="177">
        <v>0</v>
      </c>
      <c r="DA57" s="177">
        <v>0</v>
      </c>
      <c r="DB57" s="177">
        <v>0</v>
      </c>
      <c r="DC57" s="177">
        <v>0</v>
      </c>
      <c r="DE57" s="24">
        <f t="shared" si="30"/>
        <v>0</v>
      </c>
      <c r="DF57" s="24">
        <f t="shared" si="15"/>
        <v>0</v>
      </c>
      <c r="DG57">
        <f t="shared" si="29"/>
        <v>21</v>
      </c>
      <c r="DH57">
        <v>0</v>
      </c>
    </row>
    <row r="58" spans="1:113" ht="14.4">
      <c r="A58" s="68">
        <v>40</v>
      </c>
      <c r="B58" s="160" t="s">
        <v>341</v>
      </c>
      <c r="C58" s="542" t="s">
        <v>159</v>
      </c>
      <c r="D58" s="181"/>
      <c r="E58" s="176">
        <v>0.21</v>
      </c>
      <c r="F58" s="171">
        <f>H58+NPV(FD,I58:INDEX(I58:DC58,PAL))</f>
        <v>0</v>
      </c>
      <c r="G58" s="171">
        <f>SUMIF($H$5:$DC$5,"&lt;="&amp;PAL,$H58:$DC58)</f>
        <v>0</v>
      </c>
      <c r="H58" s="300">
        <v>0</v>
      </c>
      <c r="I58" s="300">
        <v>0</v>
      </c>
      <c r="J58" s="300">
        <v>0</v>
      </c>
      <c r="K58" s="300">
        <v>0</v>
      </c>
      <c r="L58" s="300">
        <v>0</v>
      </c>
      <c r="M58" s="300">
        <v>0</v>
      </c>
      <c r="N58" s="300">
        <v>0</v>
      </c>
      <c r="O58" s="300">
        <v>0</v>
      </c>
      <c r="P58" s="300">
        <v>0</v>
      </c>
      <c r="Q58" s="177">
        <v>0</v>
      </c>
      <c r="R58" s="177">
        <v>0</v>
      </c>
      <c r="S58" s="177">
        <v>0</v>
      </c>
      <c r="T58" s="177">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0</v>
      </c>
      <c r="BB58" s="177">
        <v>0</v>
      </c>
      <c r="BC58" s="177">
        <v>0</v>
      </c>
      <c r="BD58" s="177">
        <v>0</v>
      </c>
      <c r="BE58" s="177">
        <v>0</v>
      </c>
      <c r="BF58" s="177">
        <v>0</v>
      </c>
      <c r="BG58" s="177">
        <v>0</v>
      </c>
      <c r="BH58" s="177">
        <v>0</v>
      </c>
      <c r="BI58" s="177">
        <v>0</v>
      </c>
      <c r="BJ58" s="177">
        <v>0</v>
      </c>
      <c r="BK58" s="177">
        <v>0</v>
      </c>
      <c r="BL58" s="177">
        <v>0</v>
      </c>
      <c r="BM58" s="177">
        <v>0</v>
      </c>
      <c r="BN58" s="177">
        <v>0</v>
      </c>
      <c r="BO58" s="177">
        <v>0</v>
      </c>
      <c r="BP58" s="177">
        <v>0</v>
      </c>
      <c r="BQ58" s="177">
        <v>0</v>
      </c>
      <c r="BR58" s="177">
        <v>0</v>
      </c>
      <c r="BS58" s="177">
        <v>0</v>
      </c>
      <c r="BT58" s="177">
        <v>0</v>
      </c>
      <c r="BU58" s="177">
        <v>0</v>
      </c>
      <c r="BV58" s="177">
        <v>0</v>
      </c>
      <c r="BW58" s="177">
        <v>0</v>
      </c>
      <c r="BX58" s="177">
        <v>0</v>
      </c>
      <c r="BY58" s="177">
        <v>0</v>
      </c>
      <c r="BZ58" s="177">
        <v>0</v>
      </c>
      <c r="CA58" s="177">
        <v>0</v>
      </c>
      <c r="CB58" s="177">
        <v>0</v>
      </c>
      <c r="CC58" s="177">
        <v>0</v>
      </c>
      <c r="CD58" s="177">
        <v>0</v>
      </c>
      <c r="CE58" s="177">
        <v>0</v>
      </c>
      <c r="CF58" s="177">
        <v>0</v>
      </c>
      <c r="CG58" s="177">
        <v>0</v>
      </c>
      <c r="CH58" s="177">
        <v>0</v>
      </c>
      <c r="CI58" s="177">
        <v>0</v>
      </c>
      <c r="CJ58" s="177">
        <v>0</v>
      </c>
      <c r="CK58" s="177">
        <v>0</v>
      </c>
      <c r="CL58" s="177">
        <v>0</v>
      </c>
      <c r="CM58" s="177">
        <v>0</v>
      </c>
      <c r="CN58" s="177">
        <v>0</v>
      </c>
      <c r="CO58" s="177">
        <v>0</v>
      </c>
      <c r="CP58" s="177">
        <v>0</v>
      </c>
      <c r="CQ58" s="177">
        <v>0</v>
      </c>
      <c r="CR58" s="177">
        <v>0</v>
      </c>
      <c r="CS58" s="177">
        <v>0</v>
      </c>
      <c r="CT58" s="177">
        <v>0</v>
      </c>
      <c r="CU58" s="177">
        <v>0</v>
      </c>
      <c r="CV58" s="177">
        <v>0</v>
      </c>
      <c r="CW58" s="177">
        <v>0</v>
      </c>
      <c r="CX58" s="177">
        <v>0</v>
      </c>
      <c r="CY58" s="177">
        <v>0</v>
      </c>
      <c r="CZ58" s="177">
        <v>0</v>
      </c>
      <c r="DA58" s="177">
        <v>0</v>
      </c>
      <c r="DB58" s="177">
        <v>0</v>
      </c>
      <c r="DC58" s="177">
        <v>0</v>
      </c>
      <c r="DE58" s="24">
        <f t="shared" si="30"/>
        <v>0</v>
      </c>
      <c r="DF58" s="24">
        <f t="shared" si="15"/>
        <v>0</v>
      </c>
      <c r="DG58">
        <f t="shared" si="29"/>
        <v>21</v>
      </c>
      <c r="DH58">
        <v>0</v>
      </c>
    </row>
    <row r="59" spans="1:113" ht="14.4">
      <c r="A59" s="68">
        <v>41</v>
      </c>
      <c r="B59" s="160" t="s">
        <v>342</v>
      </c>
      <c r="C59" s="542" t="s">
        <v>159</v>
      </c>
      <c r="D59" s="181"/>
      <c r="E59" s="176">
        <v>0.21</v>
      </c>
      <c r="F59" s="171">
        <f>H59+NPV(FD,I59:INDEX(I59:DC59,PAL))</f>
        <v>0</v>
      </c>
      <c r="G59" s="171">
        <f>SUMIF($H$5:$DC$5,"&lt;="&amp;PAL,$H59:$DC59)</f>
        <v>0</v>
      </c>
      <c r="H59" s="300">
        <v>0</v>
      </c>
      <c r="I59" s="300">
        <v>0</v>
      </c>
      <c r="J59" s="300">
        <v>0</v>
      </c>
      <c r="K59" s="300">
        <v>0</v>
      </c>
      <c r="L59" s="300">
        <v>0</v>
      </c>
      <c r="M59" s="300">
        <v>0</v>
      </c>
      <c r="N59" s="300">
        <v>0</v>
      </c>
      <c r="O59" s="300">
        <v>0</v>
      </c>
      <c r="P59" s="300">
        <v>0</v>
      </c>
      <c r="Q59" s="177">
        <v>0</v>
      </c>
      <c r="R59" s="177">
        <v>0</v>
      </c>
      <c r="S59" s="177">
        <v>0</v>
      </c>
      <c r="T59" s="177">
        <v>0</v>
      </c>
      <c r="U59" s="177">
        <v>0</v>
      </c>
      <c r="V59" s="177">
        <v>0</v>
      </c>
      <c r="W59" s="177">
        <v>0</v>
      </c>
      <c r="X59" s="177">
        <v>0</v>
      </c>
      <c r="Y59" s="177">
        <v>0</v>
      </c>
      <c r="Z59" s="177">
        <v>0</v>
      </c>
      <c r="AA59" s="177">
        <v>0</v>
      </c>
      <c r="AB59" s="177">
        <v>0</v>
      </c>
      <c r="AC59" s="177">
        <v>0</v>
      </c>
      <c r="AD59" s="177">
        <v>0</v>
      </c>
      <c r="AE59" s="177">
        <v>0</v>
      </c>
      <c r="AF59" s="177">
        <v>0</v>
      </c>
      <c r="AG59" s="177">
        <v>0</v>
      </c>
      <c r="AH59" s="177">
        <v>0</v>
      </c>
      <c r="AI59" s="177">
        <v>0</v>
      </c>
      <c r="AJ59" s="177">
        <v>0</v>
      </c>
      <c r="AK59" s="177">
        <v>0</v>
      </c>
      <c r="AL59" s="177">
        <v>0</v>
      </c>
      <c r="AM59" s="177">
        <v>0</v>
      </c>
      <c r="AN59" s="177">
        <v>0</v>
      </c>
      <c r="AO59" s="177">
        <v>0</v>
      </c>
      <c r="AP59" s="177">
        <v>0</v>
      </c>
      <c r="AQ59" s="177">
        <v>0</v>
      </c>
      <c r="AR59" s="177">
        <v>0</v>
      </c>
      <c r="AS59" s="177">
        <v>0</v>
      </c>
      <c r="AT59" s="177">
        <v>0</v>
      </c>
      <c r="AU59" s="177">
        <v>0</v>
      </c>
      <c r="AV59" s="177">
        <v>0</v>
      </c>
      <c r="AW59" s="177">
        <v>0</v>
      </c>
      <c r="AX59" s="177">
        <v>0</v>
      </c>
      <c r="AY59" s="177">
        <v>0</v>
      </c>
      <c r="AZ59" s="177">
        <v>0</v>
      </c>
      <c r="BA59" s="177">
        <v>0</v>
      </c>
      <c r="BB59" s="177">
        <v>0</v>
      </c>
      <c r="BC59" s="177">
        <v>0</v>
      </c>
      <c r="BD59" s="177">
        <v>0</v>
      </c>
      <c r="BE59" s="177">
        <v>0</v>
      </c>
      <c r="BF59" s="177">
        <v>0</v>
      </c>
      <c r="BG59" s="177">
        <v>0</v>
      </c>
      <c r="BH59" s="177">
        <v>0</v>
      </c>
      <c r="BI59" s="177">
        <v>0</v>
      </c>
      <c r="BJ59" s="177">
        <v>0</v>
      </c>
      <c r="BK59" s="177">
        <v>0</v>
      </c>
      <c r="BL59" s="177">
        <v>0</v>
      </c>
      <c r="BM59" s="177">
        <v>0</v>
      </c>
      <c r="BN59" s="177">
        <v>0</v>
      </c>
      <c r="BO59" s="177">
        <v>0</v>
      </c>
      <c r="BP59" s="177">
        <v>0</v>
      </c>
      <c r="BQ59" s="177">
        <v>0</v>
      </c>
      <c r="BR59" s="177">
        <v>0</v>
      </c>
      <c r="BS59" s="177">
        <v>0</v>
      </c>
      <c r="BT59" s="177">
        <v>0</v>
      </c>
      <c r="BU59" s="177">
        <v>0</v>
      </c>
      <c r="BV59" s="177">
        <v>0</v>
      </c>
      <c r="BW59" s="177">
        <v>0</v>
      </c>
      <c r="BX59" s="177">
        <v>0</v>
      </c>
      <c r="BY59" s="177">
        <v>0</v>
      </c>
      <c r="BZ59" s="177">
        <v>0</v>
      </c>
      <c r="CA59" s="177">
        <v>0</v>
      </c>
      <c r="CB59" s="177">
        <v>0</v>
      </c>
      <c r="CC59" s="177">
        <v>0</v>
      </c>
      <c r="CD59" s="177">
        <v>0</v>
      </c>
      <c r="CE59" s="177">
        <v>0</v>
      </c>
      <c r="CF59" s="177">
        <v>0</v>
      </c>
      <c r="CG59" s="177">
        <v>0</v>
      </c>
      <c r="CH59" s="177">
        <v>0</v>
      </c>
      <c r="CI59" s="177">
        <v>0</v>
      </c>
      <c r="CJ59" s="177">
        <v>0</v>
      </c>
      <c r="CK59" s="177">
        <v>0</v>
      </c>
      <c r="CL59" s="177">
        <v>0</v>
      </c>
      <c r="CM59" s="177">
        <v>0</v>
      </c>
      <c r="CN59" s="177">
        <v>0</v>
      </c>
      <c r="CO59" s="177">
        <v>0</v>
      </c>
      <c r="CP59" s="177">
        <v>0</v>
      </c>
      <c r="CQ59" s="177">
        <v>0</v>
      </c>
      <c r="CR59" s="177">
        <v>0</v>
      </c>
      <c r="CS59" s="177">
        <v>0</v>
      </c>
      <c r="CT59" s="177">
        <v>0</v>
      </c>
      <c r="CU59" s="177">
        <v>0</v>
      </c>
      <c r="CV59" s="177">
        <v>0</v>
      </c>
      <c r="CW59" s="177">
        <v>0</v>
      </c>
      <c r="CX59" s="177">
        <v>0</v>
      </c>
      <c r="CY59" s="177">
        <v>0</v>
      </c>
      <c r="CZ59" s="177">
        <v>0</v>
      </c>
      <c r="DA59" s="177">
        <v>0</v>
      </c>
      <c r="DB59" s="177">
        <v>0</v>
      </c>
      <c r="DC59" s="177">
        <v>0</v>
      </c>
      <c r="DE59" s="24">
        <f t="shared" si="30"/>
        <v>0</v>
      </c>
      <c r="DF59" s="24">
        <f t="shared" si="15"/>
        <v>0</v>
      </c>
      <c r="DG59">
        <f t="shared" si="29"/>
        <v>21</v>
      </c>
      <c r="DH59">
        <v>0</v>
      </c>
    </row>
    <row r="60" spans="1:113" ht="14.4">
      <c r="A60" s="68"/>
      <c r="B60" s="160" t="s">
        <v>343</v>
      </c>
      <c r="C60" s="543" t="s">
        <v>482</v>
      </c>
      <c r="D60" s="325"/>
      <c r="E60" s="176">
        <v>0.21</v>
      </c>
      <c r="F60" s="171">
        <f>H60+NPV(FD,I60:INDEX(I60:DC60,PAL))</f>
        <v>0</v>
      </c>
      <c r="G60" s="171">
        <f>SUMIF($H$5:$DC$5,"&lt;="&amp;PAL,$H60:$DC60)</f>
        <v>0</v>
      </c>
      <c r="H60" s="300">
        <v>0</v>
      </c>
      <c r="I60" s="300">
        <v>0</v>
      </c>
      <c r="J60" s="300">
        <v>0</v>
      </c>
      <c r="K60" s="300">
        <v>0</v>
      </c>
      <c r="L60" s="300">
        <v>0</v>
      </c>
      <c r="M60" s="300">
        <v>0</v>
      </c>
      <c r="N60" s="300">
        <v>0</v>
      </c>
      <c r="O60" s="300">
        <v>0</v>
      </c>
      <c r="P60" s="300">
        <v>0</v>
      </c>
      <c r="Q60" s="177">
        <v>0</v>
      </c>
      <c r="R60" s="177">
        <v>0</v>
      </c>
      <c r="S60" s="177">
        <v>0</v>
      </c>
      <c r="T60" s="177">
        <v>0</v>
      </c>
      <c r="U60" s="177">
        <v>0</v>
      </c>
      <c r="V60" s="177">
        <v>0</v>
      </c>
      <c r="W60" s="177">
        <v>0</v>
      </c>
      <c r="X60" s="177">
        <v>0</v>
      </c>
      <c r="Y60" s="177">
        <v>0</v>
      </c>
      <c r="Z60" s="177">
        <v>0</v>
      </c>
      <c r="AA60" s="177">
        <v>0</v>
      </c>
      <c r="AB60" s="177">
        <v>0</v>
      </c>
      <c r="AC60" s="177">
        <v>0</v>
      </c>
      <c r="AD60" s="177">
        <v>0</v>
      </c>
      <c r="AE60" s="177">
        <v>0</v>
      </c>
      <c r="AF60" s="177">
        <v>0</v>
      </c>
      <c r="AG60" s="177">
        <v>0</v>
      </c>
      <c r="AH60" s="177">
        <v>0</v>
      </c>
      <c r="AI60" s="177">
        <v>0</v>
      </c>
      <c r="AJ60" s="177">
        <v>0</v>
      </c>
      <c r="AK60" s="177">
        <v>0</v>
      </c>
      <c r="AL60" s="177">
        <v>0</v>
      </c>
      <c r="AM60" s="177">
        <v>0</v>
      </c>
      <c r="AN60" s="177">
        <v>0</v>
      </c>
      <c r="AO60" s="177">
        <v>0</v>
      </c>
      <c r="AP60" s="177">
        <v>0</v>
      </c>
      <c r="AQ60" s="177">
        <v>0</v>
      </c>
      <c r="AR60" s="177">
        <v>0</v>
      </c>
      <c r="AS60" s="177">
        <v>0</v>
      </c>
      <c r="AT60" s="177">
        <v>0</v>
      </c>
      <c r="AU60" s="177">
        <v>0</v>
      </c>
      <c r="AV60" s="177">
        <v>0</v>
      </c>
      <c r="AW60" s="177">
        <v>0</v>
      </c>
      <c r="AX60" s="177">
        <v>0</v>
      </c>
      <c r="AY60" s="177">
        <v>0</v>
      </c>
      <c r="AZ60" s="177">
        <v>0</v>
      </c>
      <c r="BA60" s="177">
        <v>0</v>
      </c>
      <c r="BB60" s="177">
        <v>0</v>
      </c>
      <c r="BC60" s="177">
        <v>0</v>
      </c>
      <c r="BD60" s="177">
        <v>0</v>
      </c>
      <c r="BE60" s="177">
        <v>0</v>
      </c>
      <c r="BF60" s="177">
        <v>0</v>
      </c>
      <c r="BG60" s="177">
        <v>0</v>
      </c>
      <c r="BH60" s="177">
        <v>0</v>
      </c>
      <c r="BI60" s="177">
        <v>0</v>
      </c>
      <c r="BJ60" s="177">
        <v>0</v>
      </c>
      <c r="BK60" s="177">
        <v>0</v>
      </c>
      <c r="BL60" s="177">
        <v>0</v>
      </c>
      <c r="BM60" s="177">
        <v>0</v>
      </c>
      <c r="BN60" s="177">
        <v>0</v>
      </c>
      <c r="BO60" s="177">
        <v>0</v>
      </c>
      <c r="BP60" s="177">
        <v>0</v>
      </c>
      <c r="BQ60" s="177">
        <v>0</v>
      </c>
      <c r="BR60" s="177">
        <v>0</v>
      </c>
      <c r="BS60" s="177">
        <v>0</v>
      </c>
      <c r="BT60" s="177">
        <v>0</v>
      </c>
      <c r="BU60" s="177">
        <v>0</v>
      </c>
      <c r="BV60" s="177">
        <v>0</v>
      </c>
      <c r="BW60" s="177">
        <v>0</v>
      </c>
      <c r="BX60" s="177">
        <v>0</v>
      </c>
      <c r="BY60" s="177">
        <v>0</v>
      </c>
      <c r="BZ60" s="177">
        <v>0</v>
      </c>
      <c r="CA60" s="177">
        <v>0</v>
      </c>
      <c r="CB60" s="177">
        <v>0</v>
      </c>
      <c r="CC60" s="177">
        <v>0</v>
      </c>
      <c r="CD60" s="177">
        <v>0</v>
      </c>
      <c r="CE60" s="177">
        <v>0</v>
      </c>
      <c r="CF60" s="177">
        <v>0</v>
      </c>
      <c r="CG60" s="177">
        <v>0</v>
      </c>
      <c r="CH60" s="177">
        <v>0</v>
      </c>
      <c r="CI60" s="177">
        <v>0</v>
      </c>
      <c r="CJ60" s="177">
        <v>0</v>
      </c>
      <c r="CK60" s="177">
        <v>0</v>
      </c>
      <c r="CL60" s="177">
        <v>0</v>
      </c>
      <c r="CM60" s="177">
        <v>0</v>
      </c>
      <c r="CN60" s="177">
        <v>0</v>
      </c>
      <c r="CO60" s="177">
        <v>0</v>
      </c>
      <c r="CP60" s="177">
        <v>0</v>
      </c>
      <c r="CQ60" s="177">
        <v>0</v>
      </c>
      <c r="CR60" s="177">
        <v>0</v>
      </c>
      <c r="CS60" s="177">
        <v>0</v>
      </c>
      <c r="CT60" s="177">
        <v>0</v>
      </c>
      <c r="CU60" s="177">
        <v>0</v>
      </c>
      <c r="CV60" s="177">
        <v>0</v>
      </c>
      <c r="CW60" s="177">
        <v>0</v>
      </c>
      <c r="CX60" s="177">
        <v>0</v>
      </c>
      <c r="CY60" s="177">
        <v>0</v>
      </c>
      <c r="CZ60" s="177">
        <v>0</v>
      </c>
      <c r="DA60" s="177">
        <v>0</v>
      </c>
      <c r="DB60" s="177">
        <v>0</v>
      </c>
      <c r="DC60" s="177">
        <v>0</v>
      </c>
      <c r="DE60" s="24">
        <f t="shared" si="30"/>
        <v>0</v>
      </c>
      <c r="DF60" s="24">
        <f t="shared" si="15"/>
        <v>0</v>
      </c>
      <c r="DG60">
        <f t="shared" si="29"/>
        <v>21</v>
      </c>
      <c r="DH60">
        <v>0</v>
      </c>
      <c r="DI60">
        <v>1</v>
      </c>
    </row>
    <row r="61" spans="1:113" ht="14.4">
      <c r="A61" s="68"/>
      <c r="B61" s="160" t="s">
        <v>490</v>
      </c>
      <c r="C61" s="543" t="s">
        <v>483</v>
      </c>
      <c r="D61" s="325"/>
      <c r="E61" s="176">
        <v>0.21</v>
      </c>
      <c r="F61" s="171">
        <f>H61+NPV(FD,I61:INDEX(I61:DC61,PAL))</f>
        <v>0</v>
      </c>
      <c r="G61" s="171">
        <f>SUMIF($H$5:$DC$5,"&lt;="&amp;PAL,$H61:$DC61)</f>
        <v>0</v>
      </c>
      <c r="H61" s="179">
        <v>0</v>
      </c>
      <c r="I61" s="179">
        <v>0</v>
      </c>
      <c r="J61" s="179">
        <v>0</v>
      </c>
      <c r="K61" s="179">
        <v>0</v>
      </c>
      <c r="L61" s="179">
        <v>0</v>
      </c>
      <c r="M61" s="179">
        <v>0</v>
      </c>
      <c r="N61" s="179">
        <v>0</v>
      </c>
      <c r="O61" s="179">
        <v>0</v>
      </c>
      <c r="P61" s="179">
        <v>0</v>
      </c>
      <c r="Q61" s="179">
        <v>0</v>
      </c>
      <c r="R61" s="179">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E61" s="24">
        <f t="shared" si="30"/>
        <v>0</v>
      </c>
      <c r="DF61" s="24">
        <f t="shared" si="15"/>
        <v>0</v>
      </c>
      <c r="DG61">
        <f t="shared" si="29"/>
        <v>21</v>
      </c>
      <c r="DH61">
        <v>0</v>
      </c>
      <c r="DI61">
        <v>1</v>
      </c>
    </row>
    <row r="62" spans="1:113" ht="14.4">
      <c r="A62" s="68">
        <v>42</v>
      </c>
      <c r="B62" s="160" t="s">
        <v>491</v>
      </c>
      <c r="C62" s="543" t="s">
        <v>552</v>
      </c>
      <c r="D62" s="160"/>
      <c r="E62" s="176">
        <v>0.21</v>
      </c>
      <c r="F62" s="171">
        <f>H62+NPV(FD,I62:INDEX(I62:DC62,PAL))</f>
        <v>0</v>
      </c>
      <c r="G62" s="171">
        <f>SUMIF($H$5:$DC$5,"&lt;="&amp;PAL,$H62:$DC62)</f>
        <v>0</v>
      </c>
      <c r="H62" s="179">
        <v>0</v>
      </c>
      <c r="I62" s="179">
        <v>0</v>
      </c>
      <c r="J62" s="179">
        <v>0</v>
      </c>
      <c r="K62" s="179">
        <v>0</v>
      </c>
      <c r="L62" s="179">
        <v>0</v>
      </c>
      <c r="M62" s="179">
        <v>0</v>
      </c>
      <c r="N62" s="179">
        <v>0</v>
      </c>
      <c r="O62" s="179">
        <v>0</v>
      </c>
      <c r="P62" s="179">
        <v>0</v>
      </c>
      <c r="Q62" s="179">
        <v>0</v>
      </c>
      <c r="R62" s="179">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c r="DA62" s="180">
        <v>0</v>
      </c>
      <c r="DB62" s="180">
        <v>0</v>
      </c>
      <c r="DC62" s="180">
        <v>0</v>
      </c>
      <c r="DE62" s="24">
        <f t="shared" si="30"/>
        <v>0</v>
      </c>
      <c r="DF62" s="24">
        <f t="shared" si="15"/>
        <v>0</v>
      </c>
      <c r="DG62">
        <f t="shared" si="29"/>
        <v>21</v>
      </c>
      <c r="DH62">
        <v>0</v>
      </c>
    </row>
    <row r="63" spans="1:113" ht="14.4">
      <c r="A63" s="68">
        <v>43</v>
      </c>
      <c r="B63" s="160" t="s">
        <v>344</v>
      </c>
      <c r="C63" s="544" t="s">
        <v>161</v>
      </c>
      <c r="D63" s="160"/>
      <c r="E63" s="176">
        <v>0.21</v>
      </c>
      <c r="F63" s="171">
        <f>H63+NPV(FD,I63:INDEX(I63:DC63,PAL))</f>
        <v>0</v>
      </c>
      <c r="G63" s="171">
        <f>SUMIF($H$5:$DC$5,"&lt;="&amp;PAL,$H63:$DC63)</f>
        <v>0</v>
      </c>
      <c r="H63" s="179">
        <v>0</v>
      </c>
      <c r="I63" s="179">
        <v>0</v>
      </c>
      <c r="J63" s="179">
        <v>0</v>
      </c>
      <c r="K63" s="179">
        <v>0</v>
      </c>
      <c r="L63" s="179">
        <v>0</v>
      </c>
      <c r="M63" s="179">
        <v>0</v>
      </c>
      <c r="N63" s="179">
        <v>0</v>
      </c>
      <c r="O63" s="179">
        <v>0</v>
      </c>
      <c r="P63" s="17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80">
        <v>0</v>
      </c>
      <c r="AK63" s="179">
        <v>0</v>
      </c>
      <c r="AL63" s="180">
        <v>0</v>
      </c>
      <c r="AM63" s="179">
        <v>0</v>
      </c>
      <c r="AN63" s="179">
        <v>0</v>
      </c>
      <c r="AO63" s="179">
        <v>0</v>
      </c>
      <c r="AP63" s="179">
        <v>0</v>
      </c>
      <c r="AQ63" s="180">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0</v>
      </c>
      <c r="BM63" s="179">
        <v>0</v>
      </c>
      <c r="BN63" s="179">
        <v>0</v>
      </c>
      <c r="BO63" s="179">
        <v>0</v>
      </c>
      <c r="BP63" s="179">
        <v>0</v>
      </c>
      <c r="BQ63" s="179">
        <v>0</v>
      </c>
      <c r="BR63" s="179">
        <v>0</v>
      </c>
      <c r="BS63" s="179">
        <v>0</v>
      </c>
      <c r="BT63" s="179">
        <v>0</v>
      </c>
      <c r="BU63" s="179">
        <v>0</v>
      </c>
      <c r="BV63" s="179">
        <v>0</v>
      </c>
      <c r="BW63" s="179">
        <v>0</v>
      </c>
      <c r="BX63" s="179">
        <v>0</v>
      </c>
      <c r="BY63" s="179">
        <v>0</v>
      </c>
      <c r="BZ63" s="179">
        <v>0</v>
      </c>
      <c r="CA63" s="179">
        <v>0</v>
      </c>
      <c r="CB63" s="179">
        <v>0</v>
      </c>
      <c r="CC63" s="179">
        <v>0</v>
      </c>
      <c r="CD63" s="179">
        <v>0</v>
      </c>
      <c r="CE63" s="179">
        <v>0</v>
      </c>
      <c r="CF63" s="179">
        <v>0</v>
      </c>
      <c r="CG63" s="179">
        <v>0</v>
      </c>
      <c r="CH63" s="179">
        <v>0</v>
      </c>
      <c r="CI63" s="179">
        <v>0</v>
      </c>
      <c r="CJ63" s="179">
        <v>0</v>
      </c>
      <c r="CK63" s="179">
        <v>0</v>
      </c>
      <c r="CL63" s="179">
        <v>0</v>
      </c>
      <c r="CM63" s="179">
        <v>0</v>
      </c>
      <c r="CN63" s="179">
        <v>0</v>
      </c>
      <c r="CO63" s="179">
        <v>0</v>
      </c>
      <c r="CP63" s="179">
        <v>0</v>
      </c>
      <c r="CQ63" s="179">
        <v>0</v>
      </c>
      <c r="CR63" s="179">
        <v>0</v>
      </c>
      <c r="CS63" s="179">
        <v>0</v>
      </c>
      <c r="CT63" s="179">
        <v>0</v>
      </c>
      <c r="CU63" s="179">
        <v>0</v>
      </c>
      <c r="CV63" s="179">
        <v>0</v>
      </c>
      <c r="CW63" s="179">
        <v>0</v>
      </c>
      <c r="CX63" s="179">
        <v>0</v>
      </c>
      <c r="CY63" s="179">
        <v>0</v>
      </c>
      <c r="CZ63" s="179">
        <v>0</v>
      </c>
      <c r="DA63" s="179">
        <v>0</v>
      </c>
      <c r="DB63" s="179">
        <v>0</v>
      </c>
      <c r="DC63" s="180">
        <v>0</v>
      </c>
      <c r="DE63" s="24">
        <f t="shared" si="30"/>
        <v>0</v>
      </c>
      <c r="DF63" s="24">
        <f t="shared" si="15"/>
        <v>0</v>
      </c>
      <c r="DG63">
        <f t="shared" si="29"/>
        <v>21</v>
      </c>
      <c r="DH63">
        <f>DG63/(100+DG63)</f>
        <v>0.17355371900826447</v>
      </c>
    </row>
    <row r="64" spans="1:113" ht="14.4">
      <c r="A64" s="68">
        <v>44</v>
      </c>
      <c r="B64" s="160" t="s">
        <v>170</v>
      </c>
      <c r="C64" s="540" t="s">
        <v>171</v>
      </c>
      <c r="D64" s="172"/>
      <c r="E64" s="172"/>
      <c r="F64" s="173">
        <f>SUM(F65:F75)</f>
        <v>0</v>
      </c>
      <c r="G64" s="171">
        <f>SUMIF($H$5:$DC$5,"&lt;="&amp;PAL,$H64:$DC64)</f>
        <v>0</v>
      </c>
      <c r="H64" s="173">
        <f>SUM(H65:H75)</f>
        <v>0</v>
      </c>
      <c r="I64" s="173">
        <f t="shared" ref="I64:BT64" si="31">SUM(I65:I75)</f>
        <v>0</v>
      </c>
      <c r="J64" s="173">
        <f t="shared" si="31"/>
        <v>0</v>
      </c>
      <c r="K64" s="173">
        <f t="shared" si="31"/>
        <v>0</v>
      </c>
      <c r="L64" s="173">
        <f t="shared" si="31"/>
        <v>0</v>
      </c>
      <c r="M64" s="173">
        <f t="shared" si="31"/>
        <v>0</v>
      </c>
      <c r="N64" s="173">
        <f t="shared" si="31"/>
        <v>0</v>
      </c>
      <c r="O64" s="173">
        <f t="shared" si="31"/>
        <v>0</v>
      </c>
      <c r="P64" s="173">
        <f t="shared" si="31"/>
        <v>0</v>
      </c>
      <c r="Q64" s="173">
        <f t="shared" si="31"/>
        <v>0</v>
      </c>
      <c r="R64" s="173">
        <f t="shared" si="31"/>
        <v>0</v>
      </c>
      <c r="S64" s="173">
        <f t="shared" si="31"/>
        <v>0</v>
      </c>
      <c r="T64" s="173">
        <f t="shared" si="31"/>
        <v>0</v>
      </c>
      <c r="U64" s="173">
        <f t="shared" si="31"/>
        <v>0</v>
      </c>
      <c r="V64" s="173">
        <f t="shared" si="31"/>
        <v>0</v>
      </c>
      <c r="W64" s="173">
        <f t="shared" si="31"/>
        <v>0</v>
      </c>
      <c r="X64" s="173">
        <f t="shared" si="31"/>
        <v>0</v>
      </c>
      <c r="Y64" s="173">
        <f t="shared" si="31"/>
        <v>0</v>
      </c>
      <c r="Z64" s="173">
        <f t="shared" si="31"/>
        <v>0</v>
      </c>
      <c r="AA64" s="173">
        <f t="shared" si="31"/>
        <v>0</v>
      </c>
      <c r="AB64" s="173">
        <f t="shared" si="31"/>
        <v>0</v>
      </c>
      <c r="AC64" s="173">
        <f t="shared" si="31"/>
        <v>0</v>
      </c>
      <c r="AD64" s="173">
        <f t="shared" si="31"/>
        <v>0</v>
      </c>
      <c r="AE64" s="173">
        <f t="shared" si="31"/>
        <v>0</v>
      </c>
      <c r="AF64" s="173">
        <f t="shared" si="31"/>
        <v>0</v>
      </c>
      <c r="AG64" s="173">
        <f t="shared" si="31"/>
        <v>0</v>
      </c>
      <c r="AH64" s="173">
        <f t="shared" si="31"/>
        <v>0</v>
      </c>
      <c r="AI64" s="173">
        <f t="shared" si="31"/>
        <v>0</v>
      </c>
      <c r="AJ64" s="173">
        <f t="shared" si="31"/>
        <v>0</v>
      </c>
      <c r="AK64" s="173">
        <f t="shared" si="31"/>
        <v>0</v>
      </c>
      <c r="AL64" s="173">
        <f t="shared" si="31"/>
        <v>0</v>
      </c>
      <c r="AM64" s="173">
        <f t="shared" si="31"/>
        <v>0</v>
      </c>
      <c r="AN64" s="173">
        <f t="shared" si="31"/>
        <v>0</v>
      </c>
      <c r="AO64" s="173">
        <f t="shared" si="31"/>
        <v>0</v>
      </c>
      <c r="AP64" s="173">
        <f t="shared" si="31"/>
        <v>0</v>
      </c>
      <c r="AQ64" s="173">
        <f t="shared" si="31"/>
        <v>0</v>
      </c>
      <c r="AR64" s="173">
        <f t="shared" si="31"/>
        <v>0</v>
      </c>
      <c r="AS64" s="173">
        <f t="shared" si="31"/>
        <v>0</v>
      </c>
      <c r="AT64" s="173">
        <f t="shared" si="31"/>
        <v>0</v>
      </c>
      <c r="AU64" s="173">
        <f t="shared" si="31"/>
        <v>0</v>
      </c>
      <c r="AV64" s="173">
        <f t="shared" si="31"/>
        <v>0</v>
      </c>
      <c r="AW64" s="173">
        <f t="shared" si="31"/>
        <v>0</v>
      </c>
      <c r="AX64" s="173">
        <f t="shared" si="31"/>
        <v>0</v>
      </c>
      <c r="AY64" s="173">
        <f t="shared" si="31"/>
        <v>0</v>
      </c>
      <c r="AZ64" s="173">
        <f t="shared" si="31"/>
        <v>0</v>
      </c>
      <c r="BA64" s="173">
        <f t="shared" si="31"/>
        <v>0</v>
      </c>
      <c r="BB64" s="173">
        <f t="shared" si="31"/>
        <v>0</v>
      </c>
      <c r="BC64" s="173">
        <f t="shared" si="31"/>
        <v>0</v>
      </c>
      <c r="BD64" s="173">
        <f t="shared" si="31"/>
        <v>0</v>
      </c>
      <c r="BE64" s="173">
        <f t="shared" si="31"/>
        <v>0</v>
      </c>
      <c r="BF64" s="173">
        <f t="shared" si="31"/>
        <v>0</v>
      </c>
      <c r="BG64" s="173">
        <f t="shared" si="31"/>
        <v>0</v>
      </c>
      <c r="BH64" s="173">
        <f t="shared" si="31"/>
        <v>0</v>
      </c>
      <c r="BI64" s="173">
        <f t="shared" si="31"/>
        <v>0</v>
      </c>
      <c r="BJ64" s="173">
        <f t="shared" si="31"/>
        <v>0</v>
      </c>
      <c r="BK64" s="173">
        <f t="shared" si="31"/>
        <v>0</v>
      </c>
      <c r="BL64" s="173">
        <f t="shared" si="31"/>
        <v>0</v>
      </c>
      <c r="BM64" s="173">
        <f t="shared" si="31"/>
        <v>0</v>
      </c>
      <c r="BN64" s="173">
        <f t="shared" si="31"/>
        <v>0</v>
      </c>
      <c r="BO64" s="173">
        <f t="shared" si="31"/>
        <v>0</v>
      </c>
      <c r="BP64" s="173">
        <f t="shared" si="31"/>
        <v>0</v>
      </c>
      <c r="BQ64" s="173">
        <f t="shared" si="31"/>
        <v>0</v>
      </c>
      <c r="BR64" s="173">
        <f t="shared" si="31"/>
        <v>0</v>
      </c>
      <c r="BS64" s="173">
        <f t="shared" si="31"/>
        <v>0</v>
      </c>
      <c r="BT64" s="173">
        <f t="shared" si="31"/>
        <v>0</v>
      </c>
      <c r="BU64" s="173">
        <f t="shared" ref="BU64:DC64" si="32">SUM(BU65:BU75)</f>
        <v>0</v>
      </c>
      <c r="BV64" s="173">
        <f t="shared" si="32"/>
        <v>0</v>
      </c>
      <c r="BW64" s="173">
        <f t="shared" si="32"/>
        <v>0</v>
      </c>
      <c r="BX64" s="173">
        <f t="shared" si="32"/>
        <v>0</v>
      </c>
      <c r="BY64" s="173">
        <f t="shared" si="32"/>
        <v>0</v>
      </c>
      <c r="BZ64" s="173">
        <f t="shared" si="32"/>
        <v>0</v>
      </c>
      <c r="CA64" s="173">
        <f t="shared" si="32"/>
        <v>0</v>
      </c>
      <c r="CB64" s="173">
        <f t="shared" si="32"/>
        <v>0</v>
      </c>
      <c r="CC64" s="173">
        <f t="shared" si="32"/>
        <v>0</v>
      </c>
      <c r="CD64" s="173">
        <f t="shared" si="32"/>
        <v>0</v>
      </c>
      <c r="CE64" s="173">
        <f t="shared" si="32"/>
        <v>0</v>
      </c>
      <c r="CF64" s="173">
        <f t="shared" si="32"/>
        <v>0</v>
      </c>
      <c r="CG64" s="173">
        <f t="shared" si="32"/>
        <v>0</v>
      </c>
      <c r="CH64" s="173">
        <f t="shared" si="32"/>
        <v>0</v>
      </c>
      <c r="CI64" s="173">
        <f t="shared" si="32"/>
        <v>0</v>
      </c>
      <c r="CJ64" s="173">
        <f t="shared" si="32"/>
        <v>0</v>
      </c>
      <c r="CK64" s="173">
        <f t="shared" si="32"/>
        <v>0</v>
      </c>
      <c r="CL64" s="173">
        <f t="shared" si="32"/>
        <v>0</v>
      </c>
      <c r="CM64" s="173">
        <f t="shared" si="32"/>
        <v>0</v>
      </c>
      <c r="CN64" s="173">
        <f t="shared" si="32"/>
        <v>0</v>
      </c>
      <c r="CO64" s="173">
        <f t="shared" si="32"/>
        <v>0</v>
      </c>
      <c r="CP64" s="173">
        <f t="shared" si="32"/>
        <v>0</v>
      </c>
      <c r="CQ64" s="173">
        <f t="shared" si="32"/>
        <v>0</v>
      </c>
      <c r="CR64" s="173">
        <f t="shared" si="32"/>
        <v>0</v>
      </c>
      <c r="CS64" s="173">
        <f t="shared" si="32"/>
        <v>0</v>
      </c>
      <c r="CT64" s="173">
        <f t="shared" si="32"/>
        <v>0</v>
      </c>
      <c r="CU64" s="173">
        <f t="shared" si="32"/>
        <v>0</v>
      </c>
      <c r="CV64" s="173">
        <f t="shared" si="32"/>
        <v>0</v>
      </c>
      <c r="CW64" s="173">
        <f t="shared" si="32"/>
        <v>0</v>
      </c>
      <c r="CX64" s="173">
        <f t="shared" si="32"/>
        <v>0</v>
      </c>
      <c r="CY64" s="173">
        <f t="shared" si="32"/>
        <v>0</v>
      </c>
      <c r="CZ64" s="173">
        <f t="shared" si="32"/>
        <v>0</v>
      </c>
      <c r="DA64" s="173">
        <f t="shared" si="32"/>
        <v>0</v>
      </c>
      <c r="DB64" s="173">
        <f t="shared" si="32"/>
        <v>0</v>
      </c>
      <c r="DC64" s="173">
        <f t="shared" si="32"/>
        <v>0</v>
      </c>
      <c r="DE64" s="24"/>
      <c r="DF64" s="24">
        <f t="shared" si="15"/>
        <v>0</v>
      </c>
    </row>
    <row r="65" spans="1:113" ht="14.4">
      <c r="A65" s="68">
        <v>45</v>
      </c>
      <c r="B65" s="160" t="s">
        <v>345</v>
      </c>
      <c r="C65" s="542" t="s">
        <v>159</v>
      </c>
      <c r="D65" s="181"/>
      <c r="E65" s="176">
        <v>0.21</v>
      </c>
      <c r="F65" s="171">
        <f>H65+NPV(FD,I65:INDEX(I65:DC65,PAL))</f>
        <v>0</v>
      </c>
      <c r="G65" s="171">
        <f>SUMIF($H$5:$DC$5,"&lt;="&amp;PAL,$H65:$DC65)</f>
        <v>0</v>
      </c>
      <c r="H65" s="300">
        <v>0</v>
      </c>
      <c r="I65" s="300">
        <v>0</v>
      </c>
      <c r="J65" s="300">
        <v>0</v>
      </c>
      <c r="K65" s="300">
        <v>0</v>
      </c>
      <c r="L65" s="300">
        <v>0</v>
      </c>
      <c r="M65" s="300">
        <v>0</v>
      </c>
      <c r="N65" s="300">
        <v>0</v>
      </c>
      <c r="O65" s="300">
        <v>0</v>
      </c>
      <c r="P65" s="300">
        <v>0</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0</v>
      </c>
      <c r="BC65" s="177">
        <v>0</v>
      </c>
      <c r="BD65" s="177">
        <v>0</v>
      </c>
      <c r="BE65" s="177">
        <v>0</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0</v>
      </c>
      <c r="DC65" s="177">
        <v>0</v>
      </c>
      <c r="DE65" s="24">
        <f>COUNTBLANK(H65:DC65)</f>
        <v>0</v>
      </c>
      <c r="DF65" s="24">
        <f t="shared" si="15"/>
        <v>0</v>
      </c>
      <c r="DG65">
        <f t="shared" ref="DG65:DG76" si="33">IF(ISNUMBER(E65),E65*100,0)</f>
        <v>21</v>
      </c>
      <c r="DH65">
        <v>0</v>
      </c>
    </row>
    <row r="66" spans="1:113" ht="14.4">
      <c r="A66" s="68">
        <v>46</v>
      </c>
      <c r="B66" s="160" t="s">
        <v>346</v>
      </c>
      <c r="C66" s="542" t="s">
        <v>159</v>
      </c>
      <c r="D66" s="181"/>
      <c r="E66" s="176">
        <v>0.21</v>
      </c>
      <c r="F66" s="171">
        <f>H66+NPV(FD,I66:INDEX(I66:DC66,PAL))</f>
        <v>0</v>
      </c>
      <c r="G66" s="171">
        <f>SUMIF($H$5:$DC$5,"&lt;="&amp;PAL,$H66:$DC66)</f>
        <v>0</v>
      </c>
      <c r="H66" s="300">
        <v>0</v>
      </c>
      <c r="I66" s="300">
        <v>0</v>
      </c>
      <c r="J66" s="300">
        <v>0</v>
      </c>
      <c r="K66" s="300">
        <v>0</v>
      </c>
      <c r="L66" s="300">
        <v>0</v>
      </c>
      <c r="M66" s="300">
        <v>0</v>
      </c>
      <c r="N66" s="300">
        <v>0</v>
      </c>
      <c r="O66" s="300">
        <v>0</v>
      </c>
      <c r="P66" s="300">
        <v>0</v>
      </c>
      <c r="Q66" s="177">
        <v>0</v>
      </c>
      <c r="R66" s="177">
        <v>0</v>
      </c>
      <c r="S66" s="177">
        <v>0</v>
      </c>
      <c r="T66" s="177">
        <v>0</v>
      </c>
      <c r="U66" s="177">
        <v>0</v>
      </c>
      <c r="V66" s="177">
        <v>0</v>
      </c>
      <c r="W66" s="177">
        <v>0</v>
      </c>
      <c r="X66" s="177">
        <v>0</v>
      </c>
      <c r="Y66" s="177">
        <v>0</v>
      </c>
      <c r="Z66" s="177">
        <v>0</v>
      </c>
      <c r="AA66" s="177">
        <v>0</v>
      </c>
      <c r="AB66" s="177">
        <v>0</v>
      </c>
      <c r="AC66" s="177">
        <v>0</v>
      </c>
      <c r="AD66" s="177">
        <v>0</v>
      </c>
      <c r="AE66" s="177">
        <v>0</v>
      </c>
      <c r="AF66" s="177">
        <v>0</v>
      </c>
      <c r="AG66" s="177">
        <v>0</v>
      </c>
      <c r="AH66" s="177">
        <v>0</v>
      </c>
      <c r="AI66" s="177">
        <v>0</v>
      </c>
      <c r="AJ66" s="177">
        <v>0</v>
      </c>
      <c r="AK66" s="177">
        <v>0</v>
      </c>
      <c r="AL66" s="177">
        <v>0</v>
      </c>
      <c r="AM66" s="177">
        <v>0</v>
      </c>
      <c r="AN66" s="177">
        <v>0</v>
      </c>
      <c r="AO66" s="177">
        <v>0</v>
      </c>
      <c r="AP66" s="177">
        <v>0</v>
      </c>
      <c r="AQ66" s="177">
        <v>0</v>
      </c>
      <c r="AR66" s="177">
        <v>0</v>
      </c>
      <c r="AS66" s="177">
        <v>0</v>
      </c>
      <c r="AT66" s="177">
        <v>0</v>
      </c>
      <c r="AU66" s="177">
        <v>0</v>
      </c>
      <c r="AV66" s="177">
        <v>0</v>
      </c>
      <c r="AW66" s="177">
        <v>0</v>
      </c>
      <c r="AX66" s="177">
        <v>0</v>
      </c>
      <c r="AY66" s="177">
        <v>0</v>
      </c>
      <c r="AZ66" s="177">
        <v>0</v>
      </c>
      <c r="BA66" s="177">
        <v>0</v>
      </c>
      <c r="BB66" s="177">
        <v>0</v>
      </c>
      <c r="BC66" s="177">
        <v>0</v>
      </c>
      <c r="BD66" s="177">
        <v>0</v>
      </c>
      <c r="BE66" s="177">
        <v>0</v>
      </c>
      <c r="BF66" s="177">
        <v>0</v>
      </c>
      <c r="BG66" s="177">
        <v>0</v>
      </c>
      <c r="BH66" s="177">
        <v>0</v>
      </c>
      <c r="BI66" s="177">
        <v>0</v>
      </c>
      <c r="BJ66" s="177">
        <v>0</v>
      </c>
      <c r="BK66" s="177">
        <v>0</v>
      </c>
      <c r="BL66" s="177">
        <v>0</v>
      </c>
      <c r="BM66" s="177">
        <v>0</v>
      </c>
      <c r="BN66" s="177">
        <v>0</v>
      </c>
      <c r="BO66" s="177">
        <v>0</v>
      </c>
      <c r="BP66" s="177">
        <v>0</v>
      </c>
      <c r="BQ66" s="177">
        <v>0</v>
      </c>
      <c r="BR66" s="177">
        <v>0</v>
      </c>
      <c r="BS66" s="177">
        <v>0</v>
      </c>
      <c r="BT66" s="177">
        <v>0</v>
      </c>
      <c r="BU66" s="177">
        <v>0</v>
      </c>
      <c r="BV66" s="177">
        <v>0</v>
      </c>
      <c r="BW66" s="177">
        <v>0</v>
      </c>
      <c r="BX66" s="177">
        <v>0</v>
      </c>
      <c r="BY66" s="177">
        <v>0</v>
      </c>
      <c r="BZ66" s="177">
        <v>0</v>
      </c>
      <c r="CA66" s="177">
        <v>0</v>
      </c>
      <c r="CB66" s="177">
        <v>0</v>
      </c>
      <c r="CC66" s="177">
        <v>0</v>
      </c>
      <c r="CD66" s="177">
        <v>0</v>
      </c>
      <c r="CE66" s="177">
        <v>0</v>
      </c>
      <c r="CF66" s="177">
        <v>0</v>
      </c>
      <c r="CG66" s="177">
        <v>0</v>
      </c>
      <c r="CH66" s="177">
        <v>0</v>
      </c>
      <c r="CI66" s="177">
        <v>0</v>
      </c>
      <c r="CJ66" s="177">
        <v>0</v>
      </c>
      <c r="CK66" s="177">
        <v>0</v>
      </c>
      <c r="CL66" s="177">
        <v>0</v>
      </c>
      <c r="CM66" s="177">
        <v>0</v>
      </c>
      <c r="CN66" s="177">
        <v>0</v>
      </c>
      <c r="CO66" s="177">
        <v>0</v>
      </c>
      <c r="CP66" s="177">
        <v>0</v>
      </c>
      <c r="CQ66" s="177">
        <v>0</v>
      </c>
      <c r="CR66" s="177">
        <v>0</v>
      </c>
      <c r="CS66" s="177">
        <v>0</v>
      </c>
      <c r="CT66" s="177">
        <v>0</v>
      </c>
      <c r="CU66" s="177">
        <v>0</v>
      </c>
      <c r="CV66" s="177">
        <v>0</v>
      </c>
      <c r="CW66" s="177">
        <v>0</v>
      </c>
      <c r="CX66" s="177">
        <v>0</v>
      </c>
      <c r="CY66" s="177">
        <v>0</v>
      </c>
      <c r="CZ66" s="177">
        <v>0</v>
      </c>
      <c r="DA66" s="177">
        <v>0</v>
      </c>
      <c r="DB66" s="177">
        <v>0</v>
      </c>
      <c r="DC66" s="177">
        <v>0</v>
      </c>
      <c r="DE66" s="24">
        <f t="shared" ref="DE66:DE76" si="34">COUNTBLANK(H66:DC66)</f>
        <v>0</v>
      </c>
      <c r="DF66" s="24">
        <f t="shared" si="15"/>
        <v>0</v>
      </c>
      <c r="DG66">
        <f t="shared" si="33"/>
        <v>21</v>
      </c>
      <c r="DH66">
        <v>0</v>
      </c>
    </row>
    <row r="67" spans="1:113" ht="14.4">
      <c r="A67" s="68">
        <v>47</v>
      </c>
      <c r="B67" s="160" t="s">
        <v>347</v>
      </c>
      <c r="C67" s="542" t="s">
        <v>159</v>
      </c>
      <c r="D67" s="181"/>
      <c r="E67" s="176">
        <v>0.21</v>
      </c>
      <c r="F67" s="171">
        <f>H67+NPV(FD,I67:INDEX(I67:DC67,PAL))</f>
        <v>0</v>
      </c>
      <c r="G67" s="171">
        <f>SUMIF($H$5:$DC$5,"&lt;="&amp;PAL,$H67:$DC67)</f>
        <v>0</v>
      </c>
      <c r="H67" s="300">
        <v>0</v>
      </c>
      <c r="I67" s="300">
        <v>0</v>
      </c>
      <c r="J67" s="300">
        <v>0</v>
      </c>
      <c r="K67" s="300">
        <v>0</v>
      </c>
      <c r="L67" s="300">
        <v>0</v>
      </c>
      <c r="M67" s="300">
        <v>0</v>
      </c>
      <c r="N67" s="300">
        <v>0</v>
      </c>
      <c r="O67" s="300">
        <v>0</v>
      </c>
      <c r="P67" s="300">
        <v>0</v>
      </c>
      <c r="Q67" s="177">
        <v>0</v>
      </c>
      <c r="R67" s="177">
        <v>0</v>
      </c>
      <c r="S67" s="177">
        <v>0</v>
      </c>
      <c r="T67" s="177">
        <v>0</v>
      </c>
      <c r="U67" s="177">
        <v>0</v>
      </c>
      <c r="V67" s="177">
        <v>0</v>
      </c>
      <c r="W67" s="177">
        <v>0</v>
      </c>
      <c r="X67" s="177">
        <v>0</v>
      </c>
      <c r="Y67" s="177">
        <v>0</v>
      </c>
      <c r="Z67" s="177">
        <v>0</v>
      </c>
      <c r="AA67" s="177">
        <v>0</v>
      </c>
      <c r="AB67" s="177">
        <v>0</v>
      </c>
      <c r="AC67" s="177">
        <v>0</v>
      </c>
      <c r="AD67" s="177">
        <v>0</v>
      </c>
      <c r="AE67" s="177">
        <v>0</v>
      </c>
      <c r="AF67" s="177">
        <v>0</v>
      </c>
      <c r="AG67" s="177">
        <v>0</v>
      </c>
      <c r="AH67" s="177">
        <v>0</v>
      </c>
      <c r="AI67" s="177">
        <v>0</v>
      </c>
      <c r="AJ67" s="177">
        <v>0</v>
      </c>
      <c r="AK67" s="177">
        <v>0</v>
      </c>
      <c r="AL67" s="177">
        <v>0</v>
      </c>
      <c r="AM67" s="177">
        <v>0</v>
      </c>
      <c r="AN67" s="177">
        <v>0</v>
      </c>
      <c r="AO67" s="177">
        <v>0</v>
      </c>
      <c r="AP67" s="177">
        <v>0</v>
      </c>
      <c r="AQ67" s="177">
        <v>0</v>
      </c>
      <c r="AR67" s="177">
        <v>0</v>
      </c>
      <c r="AS67" s="177">
        <v>0</v>
      </c>
      <c r="AT67" s="177">
        <v>0</v>
      </c>
      <c r="AU67" s="177">
        <v>0</v>
      </c>
      <c r="AV67" s="177">
        <v>0</v>
      </c>
      <c r="AW67" s="177">
        <v>0</v>
      </c>
      <c r="AX67" s="177">
        <v>0</v>
      </c>
      <c r="AY67" s="177">
        <v>0</v>
      </c>
      <c r="AZ67" s="177">
        <v>0</v>
      </c>
      <c r="BA67" s="177">
        <v>0</v>
      </c>
      <c r="BB67" s="177">
        <v>0</v>
      </c>
      <c r="BC67" s="177">
        <v>0</v>
      </c>
      <c r="BD67" s="177">
        <v>0</v>
      </c>
      <c r="BE67" s="177">
        <v>0</v>
      </c>
      <c r="BF67" s="177">
        <v>0</v>
      </c>
      <c r="BG67" s="177">
        <v>0</v>
      </c>
      <c r="BH67" s="177">
        <v>0</v>
      </c>
      <c r="BI67" s="177">
        <v>0</v>
      </c>
      <c r="BJ67" s="177">
        <v>0</v>
      </c>
      <c r="BK67" s="177">
        <v>0</v>
      </c>
      <c r="BL67" s="177">
        <v>0</v>
      </c>
      <c r="BM67" s="177">
        <v>0</v>
      </c>
      <c r="BN67" s="177">
        <v>0</v>
      </c>
      <c r="BO67" s="177">
        <v>0</v>
      </c>
      <c r="BP67" s="177">
        <v>0</v>
      </c>
      <c r="BQ67" s="177">
        <v>0</v>
      </c>
      <c r="BR67" s="177">
        <v>0</v>
      </c>
      <c r="BS67" s="177">
        <v>0</v>
      </c>
      <c r="BT67" s="177">
        <v>0</v>
      </c>
      <c r="BU67" s="177">
        <v>0</v>
      </c>
      <c r="BV67" s="177">
        <v>0</v>
      </c>
      <c r="BW67" s="177">
        <v>0</v>
      </c>
      <c r="BX67" s="177">
        <v>0</v>
      </c>
      <c r="BY67" s="177">
        <v>0</v>
      </c>
      <c r="BZ67" s="177">
        <v>0</v>
      </c>
      <c r="CA67" s="177">
        <v>0</v>
      </c>
      <c r="CB67" s="177">
        <v>0</v>
      </c>
      <c r="CC67" s="177">
        <v>0</v>
      </c>
      <c r="CD67" s="177">
        <v>0</v>
      </c>
      <c r="CE67" s="177">
        <v>0</v>
      </c>
      <c r="CF67" s="177">
        <v>0</v>
      </c>
      <c r="CG67" s="177">
        <v>0</v>
      </c>
      <c r="CH67" s="177">
        <v>0</v>
      </c>
      <c r="CI67" s="177">
        <v>0</v>
      </c>
      <c r="CJ67" s="177">
        <v>0</v>
      </c>
      <c r="CK67" s="177">
        <v>0</v>
      </c>
      <c r="CL67" s="177">
        <v>0</v>
      </c>
      <c r="CM67" s="177">
        <v>0</v>
      </c>
      <c r="CN67" s="177">
        <v>0</v>
      </c>
      <c r="CO67" s="177">
        <v>0</v>
      </c>
      <c r="CP67" s="177">
        <v>0</v>
      </c>
      <c r="CQ67" s="177">
        <v>0</v>
      </c>
      <c r="CR67" s="177">
        <v>0</v>
      </c>
      <c r="CS67" s="177">
        <v>0</v>
      </c>
      <c r="CT67" s="177">
        <v>0</v>
      </c>
      <c r="CU67" s="177">
        <v>0</v>
      </c>
      <c r="CV67" s="177">
        <v>0</v>
      </c>
      <c r="CW67" s="177">
        <v>0</v>
      </c>
      <c r="CX67" s="177">
        <v>0</v>
      </c>
      <c r="CY67" s="177">
        <v>0</v>
      </c>
      <c r="CZ67" s="177">
        <v>0</v>
      </c>
      <c r="DA67" s="177">
        <v>0</v>
      </c>
      <c r="DB67" s="177">
        <v>0</v>
      </c>
      <c r="DC67" s="177">
        <v>0</v>
      </c>
      <c r="DE67" s="24">
        <f t="shared" si="34"/>
        <v>0</v>
      </c>
      <c r="DF67" s="24">
        <f t="shared" si="15"/>
        <v>0</v>
      </c>
      <c r="DG67">
        <f t="shared" si="33"/>
        <v>21</v>
      </c>
      <c r="DH67">
        <v>0</v>
      </c>
    </row>
    <row r="68" spans="1:113" ht="14.4">
      <c r="A68" s="68">
        <v>48</v>
      </c>
      <c r="B68" s="160" t="s">
        <v>348</v>
      </c>
      <c r="C68" s="542" t="s">
        <v>159</v>
      </c>
      <c r="D68" s="181"/>
      <c r="E68" s="176">
        <v>0.21</v>
      </c>
      <c r="F68" s="171">
        <f>H68+NPV(FD,I68:INDEX(I68:DC68,PAL))</f>
        <v>0</v>
      </c>
      <c r="G68" s="171">
        <f>SUMIF($H$5:$DC$5,"&lt;="&amp;PAL,$H68:$DC68)</f>
        <v>0</v>
      </c>
      <c r="H68" s="300">
        <v>0</v>
      </c>
      <c r="I68" s="300">
        <v>0</v>
      </c>
      <c r="J68" s="300">
        <v>0</v>
      </c>
      <c r="K68" s="300">
        <v>0</v>
      </c>
      <c r="L68" s="300">
        <v>0</v>
      </c>
      <c r="M68" s="300">
        <v>0</v>
      </c>
      <c r="N68" s="300">
        <v>0</v>
      </c>
      <c r="O68" s="300">
        <v>0</v>
      </c>
      <c r="P68" s="300">
        <v>0</v>
      </c>
      <c r="Q68" s="177">
        <v>0</v>
      </c>
      <c r="R68" s="177">
        <v>0</v>
      </c>
      <c r="S68" s="177">
        <v>0</v>
      </c>
      <c r="T68" s="177">
        <v>0</v>
      </c>
      <c r="U68" s="177">
        <v>0</v>
      </c>
      <c r="V68" s="177">
        <v>0</v>
      </c>
      <c r="W68" s="177">
        <v>0</v>
      </c>
      <c r="X68" s="177">
        <v>0</v>
      </c>
      <c r="Y68" s="177">
        <v>0</v>
      </c>
      <c r="Z68" s="177">
        <v>0</v>
      </c>
      <c r="AA68" s="177">
        <v>0</v>
      </c>
      <c r="AB68" s="177">
        <v>0</v>
      </c>
      <c r="AC68" s="177">
        <v>0</v>
      </c>
      <c r="AD68" s="177">
        <v>0</v>
      </c>
      <c r="AE68" s="177">
        <v>0</v>
      </c>
      <c r="AF68" s="177">
        <v>0</v>
      </c>
      <c r="AG68" s="177">
        <v>0</v>
      </c>
      <c r="AH68" s="177">
        <v>0</v>
      </c>
      <c r="AI68" s="177">
        <v>0</v>
      </c>
      <c r="AJ68" s="177">
        <v>0</v>
      </c>
      <c r="AK68" s="177">
        <v>0</v>
      </c>
      <c r="AL68" s="177">
        <v>0</v>
      </c>
      <c r="AM68" s="177">
        <v>0</v>
      </c>
      <c r="AN68" s="177">
        <v>0</v>
      </c>
      <c r="AO68" s="177">
        <v>0</v>
      </c>
      <c r="AP68" s="177">
        <v>0</v>
      </c>
      <c r="AQ68" s="177">
        <v>0</v>
      </c>
      <c r="AR68" s="177">
        <v>0</v>
      </c>
      <c r="AS68" s="177">
        <v>0</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7">
        <v>0</v>
      </c>
      <c r="BI68" s="177">
        <v>0</v>
      </c>
      <c r="BJ68" s="177">
        <v>0</v>
      </c>
      <c r="BK68" s="177">
        <v>0</v>
      </c>
      <c r="BL68" s="177">
        <v>0</v>
      </c>
      <c r="BM68" s="177">
        <v>0</v>
      </c>
      <c r="BN68" s="177">
        <v>0</v>
      </c>
      <c r="BO68" s="177">
        <v>0</v>
      </c>
      <c r="BP68" s="177">
        <v>0</v>
      </c>
      <c r="BQ68" s="177">
        <v>0</v>
      </c>
      <c r="BR68" s="177">
        <v>0</v>
      </c>
      <c r="BS68" s="177">
        <v>0</v>
      </c>
      <c r="BT68" s="177">
        <v>0</v>
      </c>
      <c r="BU68" s="177">
        <v>0</v>
      </c>
      <c r="BV68" s="177">
        <v>0</v>
      </c>
      <c r="BW68" s="177">
        <v>0</v>
      </c>
      <c r="BX68" s="177">
        <v>0</v>
      </c>
      <c r="BY68" s="177">
        <v>0</v>
      </c>
      <c r="BZ68" s="177">
        <v>0</v>
      </c>
      <c r="CA68" s="177">
        <v>0</v>
      </c>
      <c r="CB68" s="177">
        <v>0</v>
      </c>
      <c r="CC68" s="177">
        <v>0</v>
      </c>
      <c r="CD68" s="177">
        <v>0</v>
      </c>
      <c r="CE68" s="177">
        <v>0</v>
      </c>
      <c r="CF68" s="177">
        <v>0</v>
      </c>
      <c r="CG68" s="177">
        <v>0</v>
      </c>
      <c r="CH68" s="177">
        <v>0</v>
      </c>
      <c r="CI68" s="177">
        <v>0</v>
      </c>
      <c r="CJ68" s="177">
        <v>0</v>
      </c>
      <c r="CK68" s="177">
        <v>0</v>
      </c>
      <c r="CL68" s="177">
        <v>0</v>
      </c>
      <c r="CM68" s="177">
        <v>0</v>
      </c>
      <c r="CN68" s="177">
        <v>0</v>
      </c>
      <c r="CO68" s="177">
        <v>0</v>
      </c>
      <c r="CP68" s="177">
        <v>0</v>
      </c>
      <c r="CQ68" s="177">
        <v>0</v>
      </c>
      <c r="CR68" s="177">
        <v>0</v>
      </c>
      <c r="CS68" s="177">
        <v>0</v>
      </c>
      <c r="CT68" s="177">
        <v>0</v>
      </c>
      <c r="CU68" s="177">
        <v>0</v>
      </c>
      <c r="CV68" s="177">
        <v>0</v>
      </c>
      <c r="CW68" s="177">
        <v>0</v>
      </c>
      <c r="CX68" s="177">
        <v>0</v>
      </c>
      <c r="CY68" s="177">
        <v>0</v>
      </c>
      <c r="CZ68" s="177">
        <v>0</v>
      </c>
      <c r="DA68" s="177">
        <v>0</v>
      </c>
      <c r="DB68" s="177">
        <v>0</v>
      </c>
      <c r="DC68" s="177">
        <v>0</v>
      </c>
      <c r="DE68" s="24">
        <f t="shared" si="34"/>
        <v>0</v>
      </c>
      <c r="DF68" s="24">
        <f t="shared" si="15"/>
        <v>0</v>
      </c>
      <c r="DG68">
        <f t="shared" si="33"/>
        <v>21</v>
      </c>
      <c r="DH68">
        <v>0</v>
      </c>
    </row>
    <row r="69" spans="1:113" ht="14.4">
      <c r="A69" s="68">
        <v>49</v>
      </c>
      <c r="B69" s="160" t="s">
        <v>349</v>
      </c>
      <c r="C69" s="542" t="s">
        <v>159</v>
      </c>
      <c r="D69" s="181"/>
      <c r="E69" s="176">
        <v>0.21</v>
      </c>
      <c r="F69" s="171">
        <f>H69+NPV(FD,I69:INDEX(I69:DC69,PAL))</f>
        <v>0</v>
      </c>
      <c r="G69" s="171">
        <f>SUMIF($H$5:$DC$5,"&lt;="&amp;PAL,$H69:$DC69)</f>
        <v>0</v>
      </c>
      <c r="H69" s="300">
        <v>0</v>
      </c>
      <c r="I69" s="300">
        <v>0</v>
      </c>
      <c r="J69" s="300">
        <v>0</v>
      </c>
      <c r="K69" s="300">
        <v>0</v>
      </c>
      <c r="L69" s="300">
        <v>0</v>
      </c>
      <c r="M69" s="300">
        <v>0</v>
      </c>
      <c r="N69" s="300">
        <v>0</v>
      </c>
      <c r="O69" s="300">
        <v>0</v>
      </c>
      <c r="P69" s="300">
        <v>0</v>
      </c>
      <c r="Q69" s="177">
        <v>0</v>
      </c>
      <c r="R69" s="177">
        <v>0</v>
      </c>
      <c r="S69" s="177">
        <v>0</v>
      </c>
      <c r="T69" s="177">
        <v>0</v>
      </c>
      <c r="U69" s="177">
        <v>0</v>
      </c>
      <c r="V69" s="177">
        <v>0</v>
      </c>
      <c r="W69" s="177">
        <v>0</v>
      </c>
      <c r="X69" s="177">
        <v>0</v>
      </c>
      <c r="Y69" s="177">
        <v>0</v>
      </c>
      <c r="Z69" s="177">
        <v>0</v>
      </c>
      <c r="AA69" s="177">
        <v>0</v>
      </c>
      <c r="AB69" s="177">
        <v>0</v>
      </c>
      <c r="AC69" s="177">
        <v>0</v>
      </c>
      <c r="AD69" s="177">
        <v>0</v>
      </c>
      <c r="AE69" s="177">
        <v>0</v>
      </c>
      <c r="AF69" s="177">
        <v>0</v>
      </c>
      <c r="AG69" s="177">
        <v>0</v>
      </c>
      <c r="AH69" s="177">
        <v>0</v>
      </c>
      <c r="AI69" s="177">
        <v>0</v>
      </c>
      <c r="AJ69" s="177">
        <v>0</v>
      </c>
      <c r="AK69" s="177">
        <v>0</v>
      </c>
      <c r="AL69" s="177">
        <v>0</v>
      </c>
      <c r="AM69" s="177">
        <v>0</v>
      </c>
      <c r="AN69" s="177">
        <v>0</v>
      </c>
      <c r="AO69" s="177">
        <v>0</v>
      </c>
      <c r="AP69" s="177">
        <v>0</v>
      </c>
      <c r="AQ69" s="177">
        <v>0</v>
      </c>
      <c r="AR69" s="177">
        <v>0</v>
      </c>
      <c r="AS69" s="177">
        <v>0</v>
      </c>
      <c r="AT69" s="177">
        <v>0</v>
      </c>
      <c r="AU69" s="177">
        <v>0</v>
      </c>
      <c r="AV69" s="177">
        <v>0</v>
      </c>
      <c r="AW69" s="177">
        <v>0</v>
      </c>
      <c r="AX69" s="177">
        <v>0</v>
      </c>
      <c r="AY69" s="177">
        <v>0</v>
      </c>
      <c r="AZ69" s="177">
        <v>0</v>
      </c>
      <c r="BA69" s="177">
        <v>0</v>
      </c>
      <c r="BB69" s="177">
        <v>0</v>
      </c>
      <c r="BC69" s="177">
        <v>0</v>
      </c>
      <c r="BD69" s="177">
        <v>0</v>
      </c>
      <c r="BE69" s="177">
        <v>0</v>
      </c>
      <c r="BF69" s="177">
        <v>0</v>
      </c>
      <c r="BG69" s="177">
        <v>0</v>
      </c>
      <c r="BH69" s="177">
        <v>0</v>
      </c>
      <c r="BI69" s="177">
        <v>0</v>
      </c>
      <c r="BJ69" s="177">
        <v>0</v>
      </c>
      <c r="BK69" s="177">
        <v>0</v>
      </c>
      <c r="BL69" s="177">
        <v>0</v>
      </c>
      <c r="BM69" s="177">
        <v>0</v>
      </c>
      <c r="BN69" s="177">
        <v>0</v>
      </c>
      <c r="BO69" s="177">
        <v>0</v>
      </c>
      <c r="BP69" s="177">
        <v>0</v>
      </c>
      <c r="BQ69" s="177">
        <v>0</v>
      </c>
      <c r="BR69" s="177">
        <v>0</v>
      </c>
      <c r="BS69" s="177">
        <v>0</v>
      </c>
      <c r="BT69" s="177">
        <v>0</v>
      </c>
      <c r="BU69" s="177">
        <v>0</v>
      </c>
      <c r="BV69" s="177">
        <v>0</v>
      </c>
      <c r="BW69" s="177">
        <v>0</v>
      </c>
      <c r="BX69" s="177">
        <v>0</v>
      </c>
      <c r="BY69" s="177">
        <v>0</v>
      </c>
      <c r="BZ69" s="177">
        <v>0</v>
      </c>
      <c r="CA69" s="177">
        <v>0</v>
      </c>
      <c r="CB69" s="177">
        <v>0</v>
      </c>
      <c r="CC69" s="177">
        <v>0</v>
      </c>
      <c r="CD69" s="177">
        <v>0</v>
      </c>
      <c r="CE69" s="177">
        <v>0</v>
      </c>
      <c r="CF69" s="177">
        <v>0</v>
      </c>
      <c r="CG69" s="177">
        <v>0</v>
      </c>
      <c r="CH69" s="177">
        <v>0</v>
      </c>
      <c r="CI69" s="177">
        <v>0</v>
      </c>
      <c r="CJ69" s="177">
        <v>0</v>
      </c>
      <c r="CK69" s="177">
        <v>0</v>
      </c>
      <c r="CL69" s="177">
        <v>0</v>
      </c>
      <c r="CM69" s="177">
        <v>0</v>
      </c>
      <c r="CN69" s="177">
        <v>0</v>
      </c>
      <c r="CO69" s="177">
        <v>0</v>
      </c>
      <c r="CP69" s="177">
        <v>0</v>
      </c>
      <c r="CQ69" s="177">
        <v>0</v>
      </c>
      <c r="CR69" s="177">
        <v>0</v>
      </c>
      <c r="CS69" s="177">
        <v>0</v>
      </c>
      <c r="CT69" s="177">
        <v>0</v>
      </c>
      <c r="CU69" s="177">
        <v>0</v>
      </c>
      <c r="CV69" s="177">
        <v>0</v>
      </c>
      <c r="CW69" s="177">
        <v>0</v>
      </c>
      <c r="CX69" s="177">
        <v>0</v>
      </c>
      <c r="CY69" s="177">
        <v>0</v>
      </c>
      <c r="CZ69" s="177">
        <v>0</v>
      </c>
      <c r="DA69" s="177">
        <v>0</v>
      </c>
      <c r="DB69" s="177">
        <v>0</v>
      </c>
      <c r="DC69" s="177">
        <v>0</v>
      </c>
      <c r="DE69" s="24">
        <f t="shared" si="34"/>
        <v>0</v>
      </c>
      <c r="DF69" s="24">
        <f t="shared" si="15"/>
        <v>0</v>
      </c>
      <c r="DG69">
        <f t="shared" si="33"/>
        <v>21</v>
      </c>
      <c r="DH69">
        <v>0</v>
      </c>
    </row>
    <row r="70" spans="1:113" ht="14.4">
      <c r="A70" s="68">
        <v>50</v>
      </c>
      <c r="B70" s="160" t="s">
        <v>350</v>
      </c>
      <c r="C70" s="542" t="s">
        <v>159</v>
      </c>
      <c r="D70" s="181"/>
      <c r="E70" s="176">
        <v>0.21</v>
      </c>
      <c r="F70" s="171">
        <f>H70+NPV(FD,I70:INDEX(I70:DC70,PAL))</f>
        <v>0</v>
      </c>
      <c r="G70" s="171">
        <f>SUMIF($H$5:$DC$5,"&lt;="&amp;PAL,$H70:$DC70)</f>
        <v>0</v>
      </c>
      <c r="H70" s="300">
        <v>0</v>
      </c>
      <c r="I70" s="300">
        <v>0</v>
      </c>
      <c r="J70" s="300">
        <v>0</v>
      </c>
      <c r="K70" s="300">
        <v>0</v>
      </c>
      <c r="L70" s="300">
        <v>0</v>
      </c>
      <c r="M70" s="300">
        <v>0</v>
      </c>
      <c r="N70" s="300">
        <v>0</v>
      </c>
      <c r="O70" s="300">
        <v>0</v>
      </c>
      <c r="P70" s="300">
        <v>0</v>
      </c>
      <c r="Q70" s="177">
        <v>0</v>
      </c>
      <c r="R70" s="177">
        <v>0</v>
      </c>
      <c r="S70" s="177">
        <v>0</v>
      </c>
      <c r="T70" s="177">
        <v>0</v>
      </c>
      <c r="U70" s="177">
        <v>0</v>
      </c>
      <c r="V70" s="177">
        <v>0</v>
      </c>
      <c r="W70" s="177">
        <v>0</v>
      </c>
      <c r="X70" s="177">
        <v>0</v>
      </c>
      <c r="Y70" s="177">
        <v>0</v>
      </c>
      <c r="Z70" s="177">
        <v>0</v>
      </c>
      <c r="AA70" s="177">
        <v>0</v>
      </c>
      <c r="AB70" s="177">
        <v>0</v>
      </c>
      <c r="AC70" s="177">
        <v>0</v>
      </c>
      <c r="AD70" s="177">
        <v>0</v>
      </c>
      <c r="AE70" s="177">
        <v>0</v>
      </c>
      <c r="AF70" s="177">
        <v>0</v>
      </c>
      <c r="AG70" s="177">
        <v>0</v>
      </c>
      <c r="AH70" s="177">
        <v>0</v>
      </c>
      <c r="AI70" s="177">
        <v>0</v>
      </c>
      <c r="AJ70" s="177">
        <v>0</v>
      </c>
      <c r="AK70" s="177">
        <v>0</v>
      </c>
      <c r="AL70" s="177">
        <v>0</v>
      </c>
      <c r="AM70" s="177">
        <v>0</v>
      </c>
      <c r="AN70" s="177">
        <v>0</v>
      </c>
      <c r="AO70" s="177">
        <v>0</v>
      </c>
      <c r="AP70" s="177">
        <v>0</v>
      </c>
      <c r="AQ70" s="177">
        <v>0</v>
      </c>
      <c r="AR70" s="177">
        <v>0</v>
      </c>
      <c r="AS70" s="177">
        <v>0</v>
      </c>
      <c r="AT70" s="177">
        <v>0</v>
      </c>
      <c r="AU70" s="177">
        <v>0</v>
      </c>
      <c r="AV70" s="177">
        <v>0</v>
      </c>
      <c r="AW70" s="177">
        <v>0</v>
      </c>
      <c r="AX70" s="177">
        <v>0</v>
      </c>
      <c r="AY70" s="177">
        <v>0</v>
      </c>
      <c r="AZ70" s="177">
        <v>0</v>
      </c>
      <c r="BA70" s="177">
        <v>0</v>
      </c>
      <c r="BB70" s="177">
        <v>0</v>
      </c>
      <c r="BC70" s="177">
        <v>0</v>
      </c>
      <c r="BD70" s="177">
        <v>0</v>
      </c>
      <c r="BE70" s="177">
        <v>0</v>
      </c>
      <c r="BF70" s="177">
        <v>0</v>
      </c>
      <c r="BG70" s="177">
        <v>0</v>
      </c>
      <c r="BH70" s="177">
        <v>0</v>
      </c>
      <c r="BI70" s="177">
        <v>0</v>
      </c>
      <c r="BJ70" s="177">
        <v>0</v>
      </c>
      <c r="BK70" s="177">
        <v>0</v>
      </c>
      <c r="BL70" s="177">
        <v>0</v>
      </c>
      <c r="BM70" s="177">
        <v>0</v>
      </c>
      <c r="BN70" s="177">
        <v>0</v>
      </c>
      <c r="BO70" s="177">
        <v>0</v>
      </c>
      <c r="BP70" s="177">
        <v>0</v>
      </c>
      <c r="BQ70" s="177">
        <v>0</v>
      </c>
      <c r="BR70" s="177">
        <v>0</v>
      </c>
      <c r="BS70" s="177">
        <v>0</v>
      </c>
      <c r="BT70" s="177">
        <v>0</v>
      </c>
      <c r="BU70" s="177">
        <v>0</v>
      </c>
      <c r="BV70" s="177">
        <v>0</v>
      </c>
      <c r="BW70" s="177">
        <v>0</v>
      </c>
      <c r="BX70" s="177">
        <v>0</v>
      </c>
      <c r="BY70" s="177">
        <v>0</v>
      </c>
      <c r="BZ70" s="177">
        <v>0</v>
      </c>
      <c r="CA70" s="177">
        <v>0</v>
      </c>
      <c r="CB70" s="177">
        <v>0</v>
      </c>
      <c r="CC70" s="177">
        <v>0</v>
      </c>
      <c r="CD70" s="177">
        <v>0</v>
      </c>
      <c r="CE70" s="177">
        <v>0</v>
      </c>
      <c r="CF70" s="177">
        <v>0</v>
      </c>
      <c r="CG70" s="177">
        <v>0</v>
      </c>
      <c r="CH70" s="177">
        <v>0</v>
      </c>
      <c r="CI70" s="177">
        <v>0</v>
      </c>
      <c r="CJ70" s="177">
        <v>0</v>
      </c>
      <c r="CK70" s="177">
        <v>0</v>
      </c>
      <c r="CL70" s="177">
        <v>0</v>
      </c>
      <c r="CM70" s="177">
        <v>0</v>
      </c>
      <c r="CN70" s="177">
        <v>0</v>
      </c>
      <c r="CO70" s="177">
        <v>0</v>
      </c>
      <c r="CP70" s="177">
        <v>0</v>
      </c>
      <c r="CQ70" s="177">
        <v>0</v>
      </c>
      <c r="CR70" s="177">
        <v>0</v>
      </c>
      <c r="CS70" s="177">
        <v>0</v>
      </c>
      <c r="CT70" s="177">
        <v>0</v>
      </c>
      <c r="CU70" s="177">
        <v>0</v>
      </c>
      <c r="CV70" s="177">
        <v>0</v>
      </c>
      <c r="CW70" s="177">
        <v>0</v>
      </c>
      <c r="CX70" s="177">
        <v>0</v>
      </c>
      <c r="CY70" s="177">
        <v>0</v>
      </c>
      <c r="CZ70" s="177">
        <v>0</v>
      </c>
      <c r="DA70" s="177">
        <v>0</v>
      </c>
      <c r="DB70" s="177">
        <v>0</v>
      </c>
      <c r="DC70" s="177">
        <v>0</v>
      </c>
      <c r="DE70" s="24">
        <f t="shared" si="34"/>
        <v>0</v>
      </c>
      <c r="DF70" s="24">
        <f t="shared" si="15"/>
        <v>0</v>
      </c>
      <c r="DG70">
        <f t="shared" si="33"/>
        <v>21</v>
      </c>
      <c r="DH70">
        <v>0</v>
      </c>
    </row>
    <row r="71" spans="1:113" ht="14.4">
      <c r="A71" s="68">
        <v>51</v>
      </c>
      <c r="B71" s="160" t="s">
        <v>351</v>
      </c>
      <c r="C71" s="542" t="s">
        <v>159</v>
      </c>
      <c r="D71" s="181"/>
      <c r="E71" s="176">
        <v>0.21</v>
      </c>
      <c r="F71" s="171">
        <f>H71+NPV(FD,I71:INDEX(I71:DC71,PAL))</f>
        <v>0</v>
      </c>
      <c r="G71" s="171">
        <f>SUMIF($H$5:$DC$5,"&lt;="&amp;PAL,$H71:$DC71)</f>
        <v>0</v>
      </c>
      <c r="H71" s="300">
        <v>0</v>
      </c>
      <c r="I71" s="300">
        <v>0</v>
      </c>
      <c r="J71" s="300">
        <v>0</v>
      </c>
      <c r="K71" s="300">
        <v>0</v>
      </c>
      <c r="L71" s="300">
        <v>0</v>
      </c>
      <c r="M71" s="300">
        <v>0</v>
      </c>
      <c r="N71" s="300">
        <v>0</v>
      </c>
      <c r="O71" s="300">
        <v>0</v>
      </c>
      <c r="P71" s="300">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c r="AG71" s="177">
        <v>0</v>
      </c>
      <c r="AH71" s="177">
        <v>0</v>
      </c>
      <c r="AI71" s="177">
        <v>0</v>
      </c>
      <c r="AJ71" s="177">
        <v>0</v>
      </c>
      <c r="AK71" s="177">
        <v>0</v>
      </c>
      <c r="AL71" s="177">
        <v>0</v>
      </c>
      <c r="AM71" s="177">
        <v>0</v>
      </c>
      <c r="AN71" s="177">
        <v>0</v>
      </c>
      <c r="AO71" s="177">
        <v>0</v>
      </c>
      <c r="AP71" s="177">
        <v>0</v>
      </c>
      <c r="AQ71" s="177">
        <v>0</v>
      </c>
      <c r="AR71" s="177">
        <v>0</v>
      </c>
      <c r="AS71" s="177">
        <v>0</v>
      </c>
      <c r="AT71" s="177">
        <v>0</v>
      </c>
      <c r="AU71" s="177">
        <v>0</v>
      </c>
      <c r="AV71" s="177">
        <v>0</v>
      </c>
      <c r="AW71" s="177">
        <v>0</v>
      </c>
      <c r="AX71" s="177">
        <v>0</v>
      </c>
      <c r="AY71" s="177">
        <v>0</v>
      </c>
      <c r="AZ71" s="177">
        <v>0</v>
      </c>
      <c r="BA71" s="177">
        <v>0</v>
      </c>
      <c r="BB71" s="177">
        <v>0</v>
      </c>
      <c r="BC71" s="177">
        <v>0</v>
      </c>
      <c r="BD71" s="177">
        <v>0</v>
      </c>
      <c r="BE71" s="177">
        <v>0</v>
      </c>
      <c r="BF71" s="177">
        <v>0</v>
      </c>
      <c r="BG71" s="177">
        <v>0</v>
      </c>
      <c r="BH71" s="177">
        <v>0</v>
      </c>
      <c r="BI71" s="177">
        <v>0</v>
      </c>
      <c r="BJ71" s="177">
        <v>0</v>
      </c>
      <c r="BK71" s="177">
        <v>0</v>
      </c>
      <c r="BL71" s="177">
        <v>0</v>
      </c>
      <c r="BM71" s="177">
        <v>0</v>
      </c>
      <c r="BN71" s="177">
        <v>0</v>
      </c>
      <c r="BO71" s="177">
        <v>0</v>
      </c>
      <c r="BP71" s="177">
        <v>0</v>
      </c>
      <c r="BQ71" s="177">
        <v>0</v>
      </c>
      <c r="BR71" s="177">
        <v>0</v>
      </c>
      <c r="BS71" s="177">
        <v>0</v>
      </c>
      <c r="BT71" s="177">
        <v>0</v>
      </c>
      <c r="BU71" s="177">
        <v>0</v>
      </c>
      <c r="BV71" s="177">
        <v>0</v>
      </c>
      <c r="BW71" s="177">
        <v>0</v>
      </c>
      <c r="BX71" s="177">
        <v>0</v>
      </c>
      <c r="BY71" s="177">
        <v>0</v>
      </c>
      <c r="BZ71" s="177">
        <v>0</v>
      </c>
      <c r="CA71" s="177">
        <v>0</v>
      </c>
      <c r="CB71" s="177">
        <v>0</v>
      </c>
      <c r="CC71" s="177">
        <v>0</v>
      </c>
      <c r="CD71" s="177">
        <v>0</v>
      </c>
      <c r="CE71" s="177">
        <v>0</v>
      </c>
      <c r="CF71" s="177">
        <v>0</v>
      </c>
      <c r="CG71" s="177">
        <v>0</v>
      </c>
      <c r="CH71" s="177">
        <v>0</v>
      </c>
      <c r="CI71" s="177">
        <v>0</v>
      </c>
      <c r="CJ71" s="177">
        <v>0</v>
      </c>
      <c r="CK71" s="177">
        <v>0</v>
      </c>
      <c r="CL71" s="177">
        <v>0</v>
      </c>
      <c r="CM71" s="177">
        <v>0</v>
      </c>
      <c r="CN71" s="177">
        <v>0</v>
      </c>
      <c r="CO71" s="177">
        <v>0</v>
      </c>
      <c r="CP71" s="177">
        <v>0</v>
      </c>
      <c r="CQ71" s="177">
        <v>0</v>
      </c>
      <c r="CR71" s="177">
        <v>0</v>
      </c>
      <c r="CS71" s="177">
        <v>0</v>
      </c>
      <c r="CT71" s="177">
        <v>0</v>
      </c>
      <c r="CU71" s="177">
        <v>0</v>
      </c>
      <c r="CV71" s="177">
        <v>0</v>
      </c>
      <c r="CW71" s="177">
        <v>0</v>
      </c>
      <c r="CX71" s="177">
        <v>0</v>
      </c>
      <c r="CY71" s="177">
        <v>0</v>
      </c>
      <c r="CZ71" s="177">
        <v>0</v>
      </c>
      <c r="DA71" s="177">
        <v>0</v>
      </c>
      <c r="DB71" s="177">
        <v>0</v>
      </c>
      <c r="DC71" s="177">
        <v>0</v>
      </c>
      <c r="DE71" s="24">
        <f t="shared" si="34"/>
        <v>0</v>
      </c>
      <c r="DF71" s="24">
        <f t="shared" si="15"/>
        <v>0</v>
      </c>
      <c r="DG71">
        <f t="shared" si="33"/>
        <v>21</v>
      </c>
      <c r="DH71">
        <v>0</v>
      </c>
    </row>
    <row r="72" spans="1:113" ht="14.4">
      <c r="A72" s="68">
        <v>52</v>
      </c>
      <c r="B72" s="160" t="s">
        <v>352</v>
      </c>
      <c r="C72" s="542" t="s">
        <v>159</v>
      </c>
      <c r="D72" s="181"/>
      <c r="E72" s="176">
        <v>0.21</v>
      </c>
      <c r="F72" s="171">
        <f>H72+NPV(FD,I72:INDEX(I72:DC72,PAL))</f>
        <v>0</v>
      </c>
      <c r="G72" s="171">
        <f>SUMIF($H$5:$DC$5,"&lt;="&amp;PAL,$H72:$DC72)</f>
        <v>0</v>
      </c>
      <c r="H72" s="300">
        <v>0</v>
      </c>
      <c r="I72" s="300">
        <v>0</v>
      </c>
      <c r="J72" s="300">
        <v>0</v>
      </c>
      <c r="K72" s="300">
        <v>0</v>
      </c>
      <c r="L72" s="300">
        <v>0</v>
      </c>
      <c r="M72" s="300">
        <v>0</v>
      </c>
      <c r="N72" s="300">
        <v>0</v>
      </c>
      <c r="O72" s="300">
        <v>0</v>
      </c>
      <c r="P72" s="300">
        <v>0</v>
      </c>
      <c r="Q72" s="177">
        <v>0</v>
      </c>
      <c r="R72" s="177">
        <v>0</v>
      </c>
      <c r="S72" s="177">
        <v>0</v>
      </c>
      <c r="T72" s="177">
        <v>0</v>
      </c>
      <c r="U72" s="177">
        <v>0</v>
      </c>
      <c r="V72" s="177">
        <v>0</v>
      </c>
      <c r="W72" s="177">
        <v>0</v>
      </c>
      <c r="X72" s="177">
        <v>0</v>
      </c>
      <c r="Y72" s="177">
        <v>0</v>
      </c>
      <c r="Z72" s="177">
        <v>0</v>
      </c>
      <c r="AA72" s="177">
        <v>0</v>
      </c>
      <c r="AB72" s="177">
        <v>0</v>
      </c>
      <c r="AC72" s="177">
        <v>0</v>
      </c>
      <c r="AD72" s="177">
        <v>0</v>
      </c>
      <c r="AE72" s="177">
        <v>0</v>
      </c>
      <c r="AF72" s="177">
        <v>0</v>
      </c>
      <c r="AG72" s="177">
        <v>0</v>
      </c>
      <c r="AH72" s="177">
        <v>0</v>
      </c>
      <c r="AI72" s="177">
        <v>0</v>
      </c>
      <c r="AJ72" s="177">
        <v>0</v>
      </c>
      <c r="AK72" s="177">
        <v>0</v>
      </c>
      <c r="AL72" s="177">
        <v>0</v>
      </c>
      <c r="AM72" s="177">
        <v>0</v>
      </c>
      <c r="AN72" s="177">
        <v>0</v>
      </c>
      <c r="AO72" s="177">
        <v>0</v>
      </c>
      <c r="AP72" s="177">
        <v>0</v>
      </c>
      <c r="AQ72" s="177">
        <v>0</v>
      </c>
      <c r="AR72" s="177">
        <v>0</v>
      </c>
      <c r="AS72" s="177">
        <v>0</v>
      </c>
      <c r="AT72" s="177">
        <v>0</v>
      </c>
      <c r="AU72" s="177">
        <v>0</v>
      </c>
      <c r="AV72" s="177">
        <v>0</v>
      </c>
      <c r="AW72" s="177">
        <v>0</v>
      </c>
      <c r="AX72" s="177">
        <v>0</v>
      </c>
      <c r="AY72" s="177">
        <v>0</v>
      </c>
      <c r="AZ72" s="177">
        <v>0</v>
      </c>
      <c r="BA72" s="177">
        <v>0</v>
      </c>
      <c r="BB72" s="177">
        <v>0</v>
      </c>
      <c r="BC72" s="177">
        <v>0</v>
      </c>
      <c r="BD72" s="177">
        <v>0</v>
      </c>
      <c r="BE72" s="177">
        <v>0</v>
      </c>
      <c r="BF72" s="177">
        <v>0</v>
      </c>
      <c r="BG72" s="177">
        <v>0</v>
      </c>
      <c r="BH72" s="177">
        <v>0</v>
      </c>
      <c r="BI72" s="177">
        <v>0</v>
      </c>
      <c r="BJ72" s="177">
        <v>0</v>
      </c>
      <c r="BK72" s="177">
        <v>0</v>
      </c>
      <c r="BL72" s="177">
        <v>0</v>
      </c>
      <c r="BM72" s="177">
        <v>0</v>
      </c>
      <c r="BN72" s="177">
        <v>0</v>
      </c>
      <c r="BO72" s="177">
        <v>0</v>
      </c>
      <c r="BP72" s="177">
        <v>0</v>
      </c>
      <c r="BQ72" s="177">
        <v>0</v>
      </c>
      <c r="BR72" s="177">
        <v>0</v>
      </c>
      <c r="BS72" s="177">
        <v>0</v>
      </c>
      <c r="BT72" s="177">
        <v>0</v>
      </c>
      <c r="BU72" s="177">
        <v>0</v>
      </c>
      <c r="BV72" s="177">
        <v>0</v>
      </c>
      <c r="BW72" s="177">
        <v>0</v>
      </c>
      <c r="BX72" s="177">
        <v>0</v>
      </c>
      <c r="BY72" s="177">
        <v>0</v>
      </c>
      <c r="BZ72" s="177">
        <v>0</v>
      </c>
      <c r="CA72" s="177">
        <v>0</v>
      </c>
      <c r="CB72" s="177">
        <v>0</v>
      </c>
      <c r="CC72" s="177">
        <v>0</v>
      </c>
      <c r="CD72" s="177">
        <v>0</v>
      </c>
      <c r="CE72" s="177">
        <v>0</v>
      </c>
      <c r="CF72" s="177">
        <v>0</v>
      </c>
      <c r="CG72" s="177">
        <v>0</v>
      </c>
      <c r="CH72" s="177">
        <v>0</v>
      </c>
      <c r="CI72" s="177">
        <v>0</v>
      </c>
      <c r="CJ72" s="177">
        <v>0</v>
      </c>
      <c r="CK72" s="177">
        <v>0</v>
      </c>
      <c r="CL72" s="177">
        <v>0</v>
      </c>
      <c r="CM72" s="177">
        <v>0</v>
      </c>
      <c r="CN72" s="177">
        <v>0</v>
      </c>
      <c r="CO72" s="177">
        <v>0</v>
      </c>
      <c r="CP72" s="177">
        <v>0</v>
      </c>
      <c r="CQ72" s="177">
        <v>0</v>
      </c>
      <c r="CR72" s="177">
        <v>0</v>
      </c>
      <c r="CS72" s="177">
        <v>0</v>
      </c>
      <c r="CT72" s="177">
        <v>0</v>
      </c>
      <c r="CU72" s="177">
        <v>0</v>
      </c>
      <c r="CV72" s="177">
        <v>0</v>
      </c>
      <c r="CW72" s="177">
        <v>0</v>
      </c>
      <c r="CX72" s="177">
        <v>0</v>
      </c>
      <c r="CY72" s="177">
        <v>0</v>
      </c>
      <c r="CZ72" s="177">
        <v>0</v>
      </c>
      <c r="DA72" s="177">
        <v>0</v>
      </c>
      <c r="DB72" s="177">
        <v>0</v>
      </c>
      <c r="DC72" s="177">
        <v>0</v>
      </c>
      <c r="DE72" s="24">
        <f t="shared" si="34"/>
        <v>0</v>
      </c>
      <c r="DF72" s="24">
        <f t="shared" si="15"/>
        <v>0</v>
      </c>
      <c r="DG72">
        <f t="shared" si="33"/>
        <v>21</v>
      </c>
      <c r="DH72">
        <v>0</v>
      </c>
    </row>
    <row r="73" spans="1:113" ht="14.4">
      <c r="A73" s="68"/>
      <c r="B73" s="160" t="s">
        <v>353</v>
      </c>
      <c r="C73" s="543" t="s">
        <v>482</v>
      </c>
      <c r="D73" s="325"/>
      <c r="E73" s="176">
        <v>0.21</v>
      </c>
      <c r="F73" s="171">
        <f>H73+NPV(FD,I73:INDEX(I73:DC73,PAL))</f>
        <v>0</v>
      </c>
      <c r="G73" s="171">
        <f>SUMIF($H$5:$DC$5,"&lt;="&amp;PAL,$H73:$DC73)</f>
        <v>0</v>
      </c>
      <c r="H73" s="300">
        <v>0</v>
      </c>
      <c r="I73" s="300">
        <v>0</v>
      </c>
      <c r="J73" s="300">
        <v>0</v>
      </c>
      <c r="K73" s="300">
        <v>0</v>
      </c>
      <c r="L73" s="300">
        <v>0</v>
      </c>
      <c r="M73" s="300">
        <v>0</v>
      </c>
      <c r="N73" s="300">
        <v>0</v>
      </c>
      <c r="O73" s="300">
        <v>0</v>
      </c>
      <c r="P73" s="300">
        <v>0</v>
      </c>
      <c r="Q73" s="177">
        <v>0</v>
      </c>
      <c r="R73" s="177">
        <v>0</v>
      </c>
      <c r="S73" s="177">
        <v>0</v>
      </c>
      <c r="T73" s="177">
        <v>0</v>
      </c>
      <c r="U73" s="177">
        <v>0</v>
      </c>
      <c r="V73" s="177">
        <v>0</v>
      </c>
      <c r="W73" s="177">
        <v>0</v>
      </c>
      <c r="X73" s="177">
        <v>0</v>
      </c>
      <c r="Y73" s="177">
        <v>0</v>
      </c>
      <c r="Z73" s="177">
        <v>0</v>
      </c>
      <c r="AA73" s="177">
        <v>0</v>
      </c>
      <c r="AB73" s="177">
        <v>0</v>
      </c>
      <c r="AC73" s="177">
        <v>0</v>
      </c>
      <c r="AD73" s="177">
        <v>0</v>
      </c>
      <c r="AE73" s="177">
        <v>0</v>
      </c>
      <c r="AF73" s="177">
        <v>0</v>
      </c>
      <c r="AG73" s="177">
        <v>0</v>
      </c>
      <c r="AH73" s="177">
        <v>0</v>
      </c>
      <c r="AI73" s="177">
        <v>0</v>
      </c>
      <c r="AJ73" s="177">
        <v>0</v>
      </c>
      <c r="AK73" s="177">
        <v>0</v>
      </c>
      <c r="AL73" s="177">
        <v>0</v>
      </c>
      <c r="AM73" s="177">
        <v>0</v>
      </c>
      <c r="AN73" s="177">
        <v>0</v>
      </c>
      <c r="AO73" s="177">
        <v>0</v>
      </c>
      <c r="AP73" s="177">
        <v>0</v>
      </c>
      <c r="AQ73" s="177">
        <v>0</v>
      </c>
      <c r="AR73" s="177">
        <v>0</v>
      </c>
      <c r="AS73" s="177">
        <v>0</v>
      </c>
      <c r="AT73" s="177">
        <v>0</v>
      </c>
      <c r="AU73" s="177">
        <v>0</v>
      </c>
      <c r="AV73" s="177">
        <v>0</v>
      </c>
      <c r="AW73" s="177">
        <v>0</v>
      </c>
      <c r="AX73" s="177">
        <v>0</v>
      </c>
      <c r="AY73" s="177">
        <v>0</v>
      </c>
      <c r="AZ73" s="177">
        <v>0</v>
      </c>
      <c r="BA73" s="177">
        <v>0</v>
      </c>
      <c r="BB73" s="177">
        <v>0</v>
      </c>
      <c r="BC73" s="177">
        <v>0</v>
      </c>
      <c r="BD73" s="177">
        <v>0</v>
      </c>
      <c r="BE73" s="177">
        <v>0</v>
      </c>
      <c r="BF73" s="177">
        <v>0</v>
      </c>
      <c r="BG73" s="177">
        <v>0</v>
      </c>
      <c r="BH73" s="177">
        <v>0</v>
      </c>
      <c r="BI73" s="177">
        <v>0</v>
      </c>
      <c r="BJ73" s="177">
        <v>0</v>
      </c>
      <c r="BK73" s="177">
        <v>0</v>
      </c>
      <c r="BL73" s="177">
        <v>0</v>
      </c>
      <c r="BM73" s="177">
        <v>0</v>
      </c>
      <c r="BN73" s="177">
        <v>0</v>
      </c>
      <c r="BO73" s="177">
        <v>0</v>
      </c>
      <c r="BP73" s="177">
        <v>0</v>
      </c>
      <c r="BQ73" s="177">
        <v>0</v>
      </c>
      <c r="BR73" s="177">
        <v>0</v>
      </c>
      <c r="BS73" s="177">
        <v>0</v>
      </c>
      <c r="BT73" s="177">
        <v>0</v>
      </c>
      <c r="BU73" s="177">
        <v>0</v>
      </c>
      <c r="BV73" s="177">
        <v>0</v>
      </c>
      <c r="BW73" s="177">
        <v>0</v>
      </c>
      <c r="BX73" s="177">
        <v>0</v>
      </c>
      <c r="BY73" s="177">
        <v>0</v>
      </c>
      <c r="BZ73" s="177">
        <v>0</v>
      </c>
      <c r="CA73" s="177">
        <v>0</v>
      </c>
      <c r="CB73" s="177">
        <v>0</v>
      </c>
      <c r="CC73" s="177">
        <v>0</v>
      </c>
      <c r="CD73" s="177">
        <v>0</v>
      </c>
      <c r="CE73" s="177">
        <v>0</v>
      </c>
      <c r="CF73" s="177">
        <v>0</v>
      </c>
      <c r="CG73" s="177">
        <v>0</v>
      </c>
      <c r="CH73" s="177">
        <v>0</v>
      </c>
      <c r="CI73" s="177">
        <v>0</v>
      </c>
      <c r="CJ73" s="177">
        <v>0</v>
      </c>
      <c r="CK73" s="177">
        <v>0</v>
      </c>
      <c r="CL73" s="177">
        <v>0</v>
      </c>
      <c r="CM73" s="177">
        <v>0</v>
      </c>
      <c r="CN73" s="177">
        <v>0</v>
      </c>
      <c r="CO73" s="177">
        <v>0</v>
      </c>
      <c r="CP73" s="177">
        <v>0</v>
      </c>
      <c r="CQ73" s="177">
        <v>0</v>
      </c>
      <c r="CR73" s="177">
        <v>0</v>
      </c>
      <c r="CS73" s="177">
        <v>0</v>
      </c>
      <c r="CT73" s="177">
        <v>0</v>
      </c>
      <c r="CU73" s="177">
        <v>0</v>
      </c>
      <c r="CV73" s="177">
        <v>0</v>
      </c>
      <c r="CW73" s="177">
        <v>0</v>
      </c>
      <c r="CX73" s="177">
        <v>0</v>
      </c>
      <c r="CY73" s="177">
        <v>0</v>
      </c>
      <c r="CZ73" s="177">
        <v>0</v>
      </c>
      <c r="DA73" s="177">
        <v>0</v>
      </c>
      <c r="DB73" s="177">
        <v>0</v>
      </c>
      <c r="DC73" s="177">
        <v>0</v>
      </c>
      <c r="DE73" s="24">
        <f t="shared" si="34"/>
        <v>0</v>
      </c>
      <c r="DF73" s="24">
        <f t="shared" si="15"/>
        <v>0</v>
      </c>
      <c r="DG73">
        <f t="shared" si="33"/>
        <v>21</v>
      </c>
      <c r="DH73">
        <v>0</v>
      </c>
      <c r="DI73">
        <v>1</v>
      </c>
    </row>
    <row r="74" spans="1:113" ht="14.4">
      <c r="A74" s="68"/>
      <c r="B74" s="160" t="s">
        <v>492</v>
      </c>
      <c r="C74" s="543" t="s">
        <v>483</v>
      </c>
      <c r="D74" s="325"/>
      <c r="E74" s="176">
        <v>0.21</v>
      </c>
      <c r="F74" s="171">
        <f>H74+NPV(FD,I74:INDEX(I74:DC74,PAL))</f>
        <v>0</v>
      </c>
      <c r="G74" s="171">
        <f>SUMIF($H$5:$DC$5,"&lt;="&amp;PAL,$H74:$DC74)</f>
        <v>0</v>
      </c>
      <c r="H74" s="179">
        <v>0</v>
      </c>
      <c r="I74" s="179">
        <v>0</v>
      </c>
      <c r="J74" s="179">
        <v>0</v>
      </c>
      <c r="K74" s="179">
        <v>0</v>
      </c>
      <c r="L74" s="179">
        <v>0</v>
      </c>
      <c r="M74" s="179">
        <v>0</v>
      </c>
      <c r="N74" s="179">
        <v>0</v>
      </c>
      <c r="O74" s="179">
        <v>0</v>
      </c>
      <c r="P74" s="179">
        <v>0</v>
      </c>
      <c r="Q74" s="179">
        <v>0</v>
      </c>
      <c r="R74" s="179">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v>0</v>
      </c>
      <c r="BM74" s="180">
        <v>0</v>
      </c>
      <c r="BN74" s="180">
        <v>0</v>
      </c>
      <c r="BO74" s="180">
        <v>0</v>
      </c>
      <c r="BP74" s="180">
        <v>0</v>
      </c>
      <c r="BQ74" s="180">
        <v>0</v>
      </c>
      <c r="BR74" s="180">
        <v>0</v>
      </c>
      <c r="BS74" s="180">
        <v>0</v>
      </c>
      <c r="BT74" s="180">
        <v>0</v>
      </c>
      <c r="BU74" s="180">
        <v>0</v>
      </c>
      <c r="BV74" s="180">
        <v>0</v>
      </c>
      <c r="BW74" s="180">
        <v>0</v>
      </c>
      <c r="BX74" s="180">
        <v>0</v>
      </c>
      <c r="BY74" s="180">
        <v>0</v>
      </c>
      <c r="BZ74" s="180">
        <v>0</v>
      </c>
      <c r="CA74" s="180">
        <v>0</v>
      </c>
      <c r="CB74" s="180">
        <v>0</v>
      </c>
      <c r="CC74" s="180">
        <v>0</v>
      </c>
      <c r="CD74" s="180">
        <v>0</v>
      </c>
      <c r="CE74" s="180">
        <v>0</v>
      </c>
      <c r="CF74" s="180">
        <v>0</v>
      </c>
      <c r="CG74" s="180">
        <v>0</v>
      </c>
      <c r="CH74" s="180">
        <v>0</v>
      </c>
      <c r="CI74" s="180">
        <v>0</v>
      </c>
      <c r="CJ74" s="180">
        <v>0</v>
      </c>
      <c r="CK74" s="180">
        <v>0</v>
      </c>
      <c r="CL74" s="180">
        <v>0</v>
      </c>
      <c r="CM74" s="180">
        <v>0</v>
      </c>
      <c r="CN74" s="180">
        <v>0</v>
      </c>
      <c r="CO74" s="180">
        <v>0</v>
      </c>
      <c r="CP74" s="180">
        <v>0</v>
      </c>
      <c r="CQ74" s="180">
        <v>0</v>
      </c>
      <c r="CR74" s="180">
        <v>0</v>
      </c>
      <c r="CS74" s="180">
        <v>0</v>
      </c>
      <c r="CT74" s="180">
        <v>0</v>
      </c>
      <c r="CU74" s="180">
        <v>0</v>
      </c>
      <c r="CV74" s="180">
        <v>0</v>
      </c>
      <c r="CW74" s="180">
        <v>0</v>
      </c>
      <c r="CX74" s="180">
        <v>0</v>
      </c>
      <c r="CY74" s="180">
        <v>0</v>
      </c>
      <c r="CZ74" s="180">
        <v>0</v>
      </c>
      <c r="DA74" s="180">
        <v>0</v>
      </c>
      <c r="DB74" s="180">
        <v>0</v>
      </c>
      <c r="DC74" s="180">
        <v>0</v>
      </c>
      <c r="DE74" s="24">
        <f t="shared" si="34"/>
        <v>0</v>
      </c>
      <c r="DF74" s="24">
        <f t="shared" si="15"/>
        <v>0</v>
      </c>
      <c r="DG74">
        <f t="shared" si="33"/>
        <v>21</v>
      </c>
      <c r="DH74">
        <v>0</v>
      </c>
      <c r="DI74">
        <v>1</v>
      </c>
    </row>
    <row r="75" spans="1:113" ht="14.4">
      <c r="A75" s="68">
        <v>53</v>
      </c>
      <c r="B75" s="160" t="s">
        <v>493</v>
      </c>
      <c r="C75" s="543" t="s">
        <v>552</v>
      </c>
      <c r="D75" s="160"/>
      <c r="E75" s="176">
        <v>0.21</v>
      </c>
      <c r="F75" s="171">
        <f>H75+NPV(FD,I75:INDEX(I75:DC75,PAL))</f>
        <v>0</v>
      </c>
      <c r="G75" s="171">
        <f>SUMIF($H$5:$DC$5,"&lt;="&amp;PAL,$H75:$DC75)</f>
        <v>0</v>
      </c>
      <c r="H75" s="179">
        <v>0</v>
      </c>
      <c r="I75" s="179">
        <v>0</v>
      </c>
      <c r="J75" s="179">
        <v>0</v>
      </c>
      <c r="K75" s="179">
        <v>0</v>
      </c>
      <c r="L75" s="179">
        <v>0</v>
      </c>
      <c r="M75" s="179">
        <v>0</v>
      </c>
      <c r="N75" s="179">
        <v>0</v>
      </c>
      <c r="O75" s="179">
        <v>0</v>
      </c>
      <c r="P75" s="179">
        <v>0</v>
      </c>
      <c r="Q75" s="179">
        <v>0</v>
      </c>
      <c r="R75" s="179">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E75" s="24">
        <f t="shared" si="34"/>
        <v>0</v>
      </c>
      <c r="DF75" s="24">
        <f t="shared" si="15"/>
        <v>0</v>
      </c>
      <c r="DG75">
        <f t="shared" si="33"/>
        <v>21</v>
      </c>
      <c r="DH75">
        <v>0</v>
      </c>
    </row>
    <row r="76" spans="1:113" ht="14.4">
      <c r="A76" s="68">
        <v>54</v>
      </c>
      <c r="B76" s="160" t="s">
        <v>354</v>
      </c>
      <c r="C76" s="544" t="s">
        <v>161</v>
      </c>
      <c r="D76" s="160"/>
      <c r="E76" s="176">
        <v>0.21</v>
      </c>
      <c r="F76" s="171">
        <f>H76+NPV(FD,I76:INDEX(I76:DC76,PAL))</f>
        <v>0</v>
      </c>
      <c r="G76" s="171">
        <f>SUMIF($H$5:$DC$5,"&lt;="&amp;PAL,$H76:$DC76)</f>
        <v>0</v>
      </c>
      <c r="H76" s="179">
        <v>0</v>
      </c>
      <c r="I76" s="179">
        <v>0</v>
      </c>
      <c r="J76" s="179">
        <v>0</v>
      </c>
      <c r="K76" s="179">
        <v>0</v>
      </c>
      <c r="L76" s="179">
        <v>0</v>
      </c>
      <c r="M76" s="179">
        <v>0</v>
      </c>
      <c r="N76" s="179">
        <v>0</v>
      </c>
      <c r="O76" s="179">
        <v>0</v>
      </c>
      <c r="P76" s="179">
        <v>0</v>
      </c>
      <c r="Q76" s="179">
        <v>0</v>
      </c>
      <c r="R76" s="179">
        <v>0</v>
      </c>
      <c r="S76" s="179">
        <v>0</v>
      </c>
      <c r="T76" s="179">
        <v>0</v>
      </c>
      <c r="U76" s="179">
        <v>0</v>
      </c>
      <c r="V76" s="179">
        <v>0</v>
      </c>
      <c r="W76" s="179">
        <v>0</v>
      </c>
      <c r="X76" s="179">
        <v>0</v>
      </c>
      <c r="Y76" s="179">
        <v>0</v>
      </c>
      <c r="Z76" s="179">
        <v>0</v>
      </c>
      <c r="AA76" s="179">
        <v>0</v>
      </c>
      <c r="AB76" s="179">
        <v>0</v>
      </c>
      <c r="AC76" s="179">
        <v>0</v>
      </c>
      <c r="AD76" s="179">
        <v>0</v>
      </c>
      <c r="AE76" s="179">
        <v>0</v>
      </c>
      <c r="AF76" s="179">
        <v>0</v>
      </c>
      <c r="AG76" s="179">
        <v>0</v>
      </c>
      <c r="AH76" s="179">
        <v>0</v>
      </c>
      <c r="AI76" s="179">
        <v>0</v>
      </c>
      <c r="AJ76" s="180">
        <v>0</v>
      </c>
      <c r="AK76" s="179">
        <v>0</v>
      </c>
      <c r="AL76" s="180">
        <v>0</v>
      </c>
      <c r="AM76" s="179">
        <v>0</v>
      </c>
      <c r="AN76" s="179">
        <v>0</v>
      </c>
      <c r="AO76" s="179">
        <v>0</v>
      </c>
      <c r="AP76" s="179">
        <v>0</v>
      </c>
      <c r="AQ76" s="180">
        <v>0</v>
      </c>
      <c r="AR76" s="179">
        <v>0</v>
      </c>
      <c r="AS76" s="179">
        <v>0</v>
      </c>
      <c r="AT76" s="179">
        <v>0</v>
      </c>
      <c r="AU76" s="179">
        <v>0</v>
      </c>
      <c r="AV76" s="179">
        <v>0</v>
      </c>
      <c r="AW76" s="179">
        <v>0</v>
      </c>
      <c r="AX76" s="179">
        <v>0</v>
      </c>
      <c r="AY76" s="179">
        <v>0</v>
      </c>
      <c r="AZ76" s="179">
        <v>0</v>
      </c>
      <c r="BA76" s="179">
        <v>0</v>
      </c>
      <c r="BB76" s="179">
        <v>0</v>
      </c>
      <c r="BC76" s="179">
        <v>0</v>
      </c>
      <c r="BD76" s="179">
        <v>0</v>
      </c>
      <c r="BE76" s="179">
        <v>0</v>
      </c>
      <c r="BF76" s="179">
        <v>0</v>
      </c>
      <c r="BG76" s="179">
        <v>0</v>
      </c>
      <c r="BH76" s="179">
        <v>0</v>
      </c>
      <c r="BI76" s="179">
        <v>0</v>
      </c>
      <c r="BJ76" s="179">
        <v>0</v>
      </c>
      <c r="BK76" s="179">
        <v>0</v>
      </c>
      <c r="BL76" s="179">
        <v>0</v>
      </c>
      <c r="BM76" s="179">
        <v>0</v>
      </c>
      <c r="BN76" s="179">
        <v>0</v>
      </c>
      <c r="BO76" s="179">
        <v>0</v>
      </c>
      <c r="BP76" s="179">
        <v>0</v>
      </c>
      <c r="BQ76" s="179">
        <v>0</v>
      </c>
      <c r="BR76" s="179">
        <v>0</v>
      </c>
      <c r="BS76" s="179">
        <v>0</v>
      </c>
      <c r="BT76" s="179">
        <v>0</v>
      </c>
      <c r="BU76" s="179">
        <v>0</v>
      </c>
      <c r="BV76" s="179">
        <v>0</v>
      </c>
      <c r="BW76" s="179">
        <v>0</v>
      </c>
      <c r="BX76" s="179">
        <v>0</v>
      </c>
      <c r="BY76" s="179">
        <v>0</v>
      </c>
      <c r="BZ76" s="179">
        <v>0</v>
      </c>
      <c r="CA76" s="179">
        <v>0</v>
      </c>
      <c r="CB76" s="179">
        <v>0</v>
      </c>
      <c r="CC76" s="179">
        <v>0</v>
      </c>
      <c r="CD76" s="179">
        <v>0</v>
      </c>
      <c r="CE76" s="179">
        <v>0</v>
      </c>
      <c r="CF76" s="179">
        <v>0</v>
      </c>
      <c r="CG76" s="179">
        <v>0</v>
      </c>
      <c r="CH76" s="179">
        <v>0</v>
      </c>
      <c r="CI76" s="179">
        <v>0</v>
      </c>
      <c r="CJ76" s="179">
        <v>0</v>
      </c>
      <c r="CK76" s="179">
        <v>0</v>
      </c>
      <c r="CL76" s="179">
        <v>0</v>
      </c>
      <c r="CM76" s="179">
        <v>0</v>
      </c>
      <c r="CN76" s="179">
        <v>0</v>
      </c>
      <c r="CO76" s="179">
        <v>0</v>
      </c>
      <c r="CP76" s="179">
        <v>0</v>
      </c>
      <c r="CQ76" s="179">
        <v>0</v>
      </c>
      <c r="CR76" s="179">
        <v>0</v>
      </c>
      <c r="CS76" s="179">
        <v>0</v>
      </c>
      <c r="CT76" s="179">
        <v>0</v>
      </c>
      <c r="CU76" s="179">
        <v>0</v>
      </c>
      <c r="CV76" s="179">
        <v>0</v>
      </c>
      <c r="CW76" s="179">
        <v>0</v>
      </c>
      <c r="CX76" s="179">
        <v>0</v>
      </c>
      <c r="CY76" s="179">
        <v>0</v>
      </c>
      <c r="CZ76" s="179">
        <v>0</v>
      </c>
      <c r="DA76" s="179">
        <v>0</v>
      </c>
      <c r="DB76" s="179">
        <v>0</v>
      </c>
      <c r="DC76" s="180">
        <v>0</v>
      </c>
      <c r="DE76" s="24">
        <f t="shared" si="34"/>
        <v>0</v>
      </c>
      <c r="DF76" s="24">
        <f t="shared" si="15"/>
        <v>0</v>
      </c>
      <c r="DG76">
        <f t="shared" si="33"/>
        <v>21</v>
      </c>
      <c r="DH76">
        <f>DG76/(100+DG76)</f>
        <v>0.17355371900826447</v>
      </c>
    </row>
    <row r="77" spans="1:113" ht="14.4">
      <c r="A77" s="68">
        <v>55</v>
      </c>
      <c r="B77" s="160" t="s">
        <v>172</v>
      </c>
      <c r="C77" s="540" t="s">
        <v>173</v>
      </c>
      <c r="D77" s="172"/>
      <c r="E77" s="172"/>
      <c r="F77" s="173">
        <f>SUM(F78:F88)</f>
        <v>0</v>
      </c>
      <c r="G77" s="171">
        <f>SUMIF($H$5:$DC$5,"&lt;="&amp;PAL,$H77:$DC77)</f>
        <v>0</v>
      </c>
      <c r="H77" s="173">
        <f>SUM(H78:H88)</f>
        <v>0</v>
      </c>
      <c r="I77" s="173">
        <f t="shared" ref="I77:BT77" si="35">SUM(I78:I88)</f>
        <v>0</v>
      </c>
      <c r="J77" s="173">
        <f t="shared" si="35"/>
        <v>0</v>
      </c>
      <c r="K77" s="173">
        <f t="shared" si="35"/>
        <v>0</v>
      </c>
      <c r="L77" s="173">
        <f t="shared" si="35"/>
        <v>0</v>
      </c>
      <c r="M77" s="173">
        <f t="shared" si="35"/>
        <v>0</v>
      </c>
      <c r="N77" s="173">
        <f t="shared" si="35"/>
        <v>0</v>
      </c>
      <c r="O77" s="173">
        <f t="shared" si="35"/>
        <v>0</v>
      </c>
      <c r="P77" s="173">
        <f t="shared" si="35"/>
        <v>0</v>
      </c>
      <c r="Q77" s="173">
        <f t="shared" si="35"/>
        <v>0</v>
      </c>
      <c r="R77" s="173">
        <f t="shared" si="35"/>
        <v>0</v>
      </c>
      <c r="S77" s="173">
        <f t="shared" si="35"/>
        <v>0</v>
      </c>
      <c r="T77" s="173">
        <f t="shared" si="35"/>
        <v>0</v>
      </c>
      <c r="U77" s="173">
        <f t="shared" si="35"/>
        <v>0</v>
      </c>
      <c r="V77" s="173">
        <f t="shared" si="35"/>
        <v>0</v>
      </c>
      <c r="W77" s="173">
        <f t="shared" si="35"/>
        <v>0</v>
      </c>
      <c r="X77" s="173">
        <f t="shared" si="35"/>
        <v>0</v>
      </c>
      <c r="Y77" s="173">
        <f t="shared" si="35"/>
        <v>0</v>
      </c>
      <c r="Z77" s="173">
        <f t="shared" si="35"/>
        <v>0</v>
      </c>
      <c r="AA77" s="173">
        <f t="shared" si="35"/>
        <v>0</v>
      </c>
      <c r="AB77" s="173">
        <f t="shared" si="35"/>
        <v>0</v>
      </c>
      <c r="AC77" s="173">
        <f t="shared" si="35"/>
        <v>0</v>
      </c>
      <c r="AD77" s="173">
        <f t="shared" si="35"/>
        <v>0</v>
      </c>
      <c r="AE77" s="173">
        <f t="shared" si="35"/>
        <v>0</v>
      </c>
      <c r="AF77" s="173">
        <f t="shared" si="35"/>
        <v>0</v>
      </c>
      <c r="AG77" s="173">
        <f t="shared" si="35"/>
        <v>0</v>
      </c>
      <c r="AH77" s="173">
        <f t="shared" si="35"/>
        <v>0</v>
      </c>
      <c r="AI77" s="173">
        <f t="shared" si="35"/>
        <v>0</v>
      </c>
      <c r="AJ77" s="173">
        <f t="shared" si="35"/>
        <v>0</v>
      </c>
      <c r="AK77" s="173">
        <f t="shared" si="35"/>
        <v>0</v>
      </c>
      <c r="AL77" s="173">
        <f t="shared" si="35"/>
        <v>0</v>
      </c>
      <c r="AM77" s="173">
        <f t="shared" si="35"/>
        <v>0</v>
      </c>
      <c r="AN77" s="173">
        <f t="shared" si="35"/>
        <v>0</v>
      </c>
      <c r="AO77" s="173">
        <f t="shared" si="35"/>
        <v>0</v>
      </c>
      <c r="AP77" s="173">
        <f t="shared" si="35"/>
        <v>0</v>
      </c>
      <c r="AQ77" s="173">
        <f t="shared" si="35"/>
        <v>0</v>
      </c>
      <c r="AR77" s="173">
        <f t="shared" si="35"/>
        <v>0</v>
      </c>
      <c r="AS77" s="173">
        <f t="shared" si="35"/>
        <v>0</v>
      </c>
      <c r="AT77" s="173">
        <f t="shared" si="35"/>
        <v>0</v>
      </c>
      <c r="AU77" s="173">
        <f t="shared" si="35"/>
        <v>0</v>
      </c>
      <c r="AV77" s="173">
        <f t="shared" si="35"/>
        <v>0</v>
      </c>
      <c r="AW77" s="173">
        <f t="shared" si="35"/>
        <v>0</v>
      </c>
      <c r="AX77" s="173">
        <f t="shared" si="35"/>
        <v>0</v>
      </c>
      <c r="AY77" s="173">
        <f t="shared" si="35"/>
        <v>0</v>
      </c>
      <c r="AZ77" s="173">
        <f t="shared" si="35"/>
        <v>0</v>
      </c>
      <c r="BA77" s="173">
        <f t="shared" si="35"/>
        <v>0</v>
      </c>
      <c r="BB77" s="173">
        <f t="shared" si="35"/>
        <v>0</v>
      </c>
      <c r="BC77" s="173">
        <f t="shared" si="35"/>
        <v>0</v>
      </c>
      <c r="BD77" s="173">
        <f t="shared" si="35"/>
        <v>0</v>
      </c>
      <c r="BE77" s="173">
        <f t="shared" si="35"/>
        <v>0</v>
      </c>
      <c r="BF77" s="173">
        <f t="shared" si="35"/>
        <v>0</v>
      </c>
      <c r="BG77" s="173">
        <f t="shared" si="35"/>
        <v>0</v>
      </c>
      <c r="BH77" s="173">
        <f t="shared" si="35"/>
        <v>0</v>
      </c>
      <c r="BI77" s="173">
        <f t="shared" si="35"/>
        <v>0</v>
      </c>
      <c r="BJ77" s="173">
        <f t="shared" si="35"/>
        <v>0</v>
      </c>
      <c r="BK77" s="173">
        <f t="shared" si="35"/>
        <v>0</v>
      </c>
      <c r="BL77" s="173">
        <f t="shared" si="35"/>
        <v>0</v>
      </c>
      <c r="BM77" s="173">
        <f t="shared" si="35"/>
        <v>0</v>
      </c>
      <c r="BN77" s="173">
        <f t="shared" si="35"/>
        <v>0</v>
      </c>
      <c r="BO77" s="173">
        <f t="shared" si="35"/>
        <v>0</v>
      </c>
      <c r="BP77" s="173">
        <f t="shared" si="35"/>
        <v>0</v>
      </c>
      <c r="BQ77" s="173">
        <f t="shared" si="35"/>
        <v>0</v>
      </c>
      <c r="BR77" s="173">
        <f t="shared" si="35"/>
        <v>0</v>
      </c>
      <c r="BS77" s="173">
        <f t="shared" si="35"/>
        <v>0</v>
      </c>
      <c r="BT77" s="173">
        <f t="shared" si="35"/>
        <v>0</v>
      </c>
      <c r="BU77" s="173">
        <f t="shared" ref="BU77:DC77" si="36">SUM(BU78:BU88)</f>
        <v>0</v>
      </c>
      <c r="BV77" s="173">
        <f t="shared" si="36"/>
        <v>0</v>
      </c>
      <c r="BW77" s="173">
        <f t="shared" si="36"/>
        <v>0</v>
      </c>
      <c r="BX77" s="173">
        <f t="shared" si="36"/>
        <v>0</v>
      </c>
      <c r="BY77" s="173">
        <f t="shared" si="36"/>
        <v>0</v>
      </c>
      <c r="BZ77" s="173">
        <f t="shared" si="36"/>
        <v>0</v>
      </c>
      <c r="CA77" s="173">
        <f t="shared" si="36"/>
        <v>0</v>
      </c>
      <c r="CB77" s="173">
        <f t="shared" si="36"/>
        <v>0</v>
      </c>
      <c r="CC77" s="173">
        <f t="shared" si="36"/>
        <v>0</v>
      </c>
      <c r="CD77" s="173">
        <f t="shared" si="36"/>
        <v>0</v>
      </c>
      <c r="CE77" s="173">
        <f t="shared" si="36"/>
        <v>0</v>
      </c>
      <c r="CF77" s="173">
        <f t="shared" si="36"/>
        <v>0</v>
      </c>
      <c r="CG77" s="173">
        <f t="shared" si="36"/>
        <v>0</v>
      </c>
      <c r="CH77" s="173">
        <f t="shared" si="36"/>
        <v>0</v>
      </c>
      <c r="CI77" s="173">
        <f t="shared" si="36"/>
        <v>0</v>
      </c>
      <c r="CJ77" s="173">
        <f t="shared" si="36"/>
        <v>0</v>
      </c>
      <c r="CK77" s="173">
        <f t="shared" si="36"/>
        <v>0</v>
      </c>
      <c r="CL77" s="173">
        <f t="shared" si="36"/>
        <v>0</v>
      </c>
      <c r="CM77" s="173">
        <f t="shared" si="36"/>
        <v>0</v>
      </c>
      <c r="CN77" s="173">
        <f t="shared" si="36"/>
        <v>0</v>
      </c>
      <c r="CO77" s="173">
        <f t="shared" si="36"/>
        <v>0</v>
      </c>
      <c r="CP77" s="173">
        <f t="shared" si="36"/>
        <v>0</v>
      </c>
      <c r="CQ77" s="173">
        <f t="shared" si="36"/>
        <v>0</v>
      </c>
      <c r="CR77" s="173">
        <f t="shared" si="36"/>
        <v>0</v>
      </c>
      <c r="CS77" s="173">
        <f t="shared" si="36"/>
        <v>0</v>
      </c>
      <c r="CT77" s="173">
        <f t="shared" si="36"/>
        <v>0</v>
      </c>
      <c r="CU77" s="173">
        <f t="shared" si="36"/>
        <v>0</v>
      </c>
      <c r="CV77" s="173">
        <f t="shared" si="36"/>
        <v>0</v>
      </c>
      <c r="CW77" s="173">
        <f t="shared" si="36"/>
        <v>0</v>
      </c>
      <c r="CX77" s="173">
        <f t="shared" si="36"/>
        <v>0</v>
      </c>
      <c r="CY77" s="173">
        <f t="shared" si="36"/>
        <v>0</v>
      </c>
      <c r="CZ77" s="173">
        <f t="shared" si="36"/>
        <v>0</v>
      </c>
      <c r="DA77" s="173">
        <f t="shared" si="36"/>
        <v>0</v>
      </c>
      <c r="DB77" s="173">
        <f t="shared" si="36"/>
        <v>0</v>
      </c>
      <c r="DC77" s="173">
        <f t="shared" si="36"/>
        <v>0</v>
      </c>
      <c r="DE77" s="24"/>
      <c r="DF77" s="24">
        <f t="shared" si="15"/>
        <v>0</v>
      </c>
    </row>
    <row r="78" spans="1:113" ht="14.4">
      <c r="A78" s="68">
        <v>56</v>
      </c>
      <c r="B78" s="160" t="s">
        <v>355</v>
      </c>
      <c r="C78" s="542" t="s">
        <v>159</v>
      </c>
      <c r="D78" s="181"/>
      <c r="E78" s="176">
        <v>0.21</v>
      </c>
      <c r="F78" s="171">
        <f>H78+NPV(FD,I78:INDEX(I78:DC78,PAL))</f>
        <v>0</v>
      </c>
      <c r="G78" s="171">
        <f>SUMIF($H$5:$DC$5,"&lt;="&amp;PAL,$H78:$DC78)</f>
        <v>0</v>
      </c>
      <c r="H78" s="177">
        <v>0</v>
      </c>
      <c r="I78" s="177">
        <v>0</v>
      </c>
      <c r="J78" s="177">
        <v>0</v>
      </c>
      <c r="K78" s="177">
        <v>0</v>
      </c>
      <c r="L78" s="177">
        <v>0</v>
      </c>
      <c r="M78" s="177">
        <v>0</v>
      </c>
      <c r="N78" s="177">
        <v>0</v>
      </c>
      <c r="O78" s="177">
        <v>0</v>
      </c>
      <c r="P78" s="177">
        <v>0</v>
      </c>
      <c r="Q78" s="177">
        <v>0</v>
      </c>
      <c r="R78" s="177">
        <v>0</v>
      </c>
      <c r="S78" s="177">
        <v>0</v>
      </c>
      <c r="T78" s="177">
        <v>0</v>
      </c>
      <c r="U78" s="177">
        <v>0</v>
      </c>
      <c r="V78" s="177">
        <v>0</v>
      </c>
      <c r="W78" s="177">
        <v>0</v>
      </c>
      <c r="X78" s="177">
        <v>0</v>
      </c>
      <c r="Y78" s="177">
        <v>0</v>
      </c>
      <c r="Z78" s="177">
        <v>0</v>
      </c>
      <c r="AA78" s="177">
        <v>0</v>
      </c>
      <c r="AB78" s="177">
        <v>0</v>
      </c>
      <c r="AC78" s="177">
        <v>0</v>
      </c>
      <c r="AD78" s="177">
        <v>0</v>
      </c>
      <c r="AE78" s="177">
        <v>0</v>
      </c>
      <c r="AF78" s="177">
        <v>0</v>
      </c>
      <c r="AG78" s="177">
        <v>0</v>
      </c>
      <c r="AH78" s="177">
        <v>0</v>
      </c>
      <c r="AI78" s="177">
        <v>0</v>
      </c>
      <c r="AJ78" s="177">
        <v>0</v>
      </c>
      <c r="AK78" s="177">
        <v>0</v>
      </c>
      <c r="AL78" s="177">
        <v>0</v>
      </c>
      <c r="AM78" s="177">
        <v>0</v>
      </c>
      <c r="AN78" s="177">
        <v>0</v>
      </c>
      <c r="AO78" s="177">
        <v>0</v>
      </c>
      <c r="AP78" s="177">
        <v>0</v>
      </c>
      <c r="AQ78" s="177">
        <v>0</v>
      </c>
      <c r="AR78" s="177">
        <v>0</v>
      </c>
      <c r="AS78" s="177">
        <v>0</v>
      </c>
      <c r="AT78" s="177">
        <v>0</v>
      </c>
      <c r="AU78" s="177">
        <v>0</v>
      </c>
      <c r="AV78" s="177">
        <v>0</v>
      </c>
      <c r="AW78" s="177">
        <v>0</v>
      </c>
      <c r="AX78" s="177">
        <v>0</v>
      </c>
      <c r="AY78" s="177">
        <v>0</v>
      </c>
      <c r="AZ78" s="177">
        <v>0</v>
      </c>
      <c r="BA78" s="177">
        <v>0</v>
      </c>
      <c r="BB78" s="177">
        <v>0</v>
      </c>
      <c r="BC78" s="177">
        <v>0</v>
      </c>
      <c r="BD78" s="177">
        <v>0</v>
      </c>
      <c r="BE78" s="177">
        <v>0</v>
      </c>
      <c r="BF78" s="177">
        <v>0</v>
      </c>
      <c r="BG78" s="177">
        <v>0</v>
      </c>
      <c r="BH78" s="177">
        <v>0</v>
      </c>
      <c r="BI78" s="177">
        <v>0</v>
      </c>
      <c r="BJ78" s="177">
        <v>0</v>
      </c>
      <c r="BK78" s="177">
        <v>0</v>
      </c>
      <c r="BL78" s="177">
        <v>0</v>
      </c>
      <c r="BM78" s="177">
        <v>0</v>
      </c>
      <c r="BN78" s="177">
        <v>0</v>
      </c>
      <c r="BO78" s="177">
        <v>0</v>
      </c>
      <c r="BP78" s="177">
        <v>0</v>
      </c>
      <c r="BQ78" s="177">
        <v>0</v>
      </c>
      <c r="BR78" s="177">
        <v>0</v>
      </c>
      <c r="BS78" s="177">
        <v>0</v>
      </c>
      <c r="BT78" s="177">
        <v>0</v>
      </c>
      <c r="BU78" s="177">
        <v>0</v>
      </c>
      <c r="BV78" s="177">
        <v>0</v>
      </c>
      <c r="BW78" s="177">
        <v>0</v>
      </c>
      <c r="BX78" s="177">
        <v>0</v>
      </c>
      <c r="BY78" s="177">
        <v>0</v>
      </c>
      <c r="BZ78" s="177">
        <v>0</v>
      </c>
      <c r="CA78" s="177">
        <v>0</v>
      </c>
      <c r="CB78" s="177">
        <v>0</v>
      </c>
      <c r="CC78" s="177">
        <v>0</v>
      </c>
      <c r="CD78" s="177">
        <v>0</v>
      </c>
      <c r="CE78" s="177">
        <v>0</v>
      </c>
      <c r="CF78" s="177">
        <v>0</v>
      </c>
      <c r="CG78" s="177">
        <v>0</v>
      </c>
      <c r="CH78" s="177">
        <v>0</v>
      </c>
      <c r="CI78" s="177">
        <v>0</v>
      </c>
      <c r="CJ78" s="177">
        <v>0</v>
      </c>
      <c r="CK78" s="177">
        <v>0</v>
      </c>
      <c r="CL78" s="177">
        <v>0</v>
      </c>
      <c r="CM78" s="177">
        <v>0</v>
      </c>
      <c r="CN78" s="177">
        <v>0</v>
      </c>
      <c r="CO78" s="177">
        <v>0</v>
      </c>
      <c r="CP78" s="177">
        <v>0</v>
      </c>
      <c r="CQ78" s="177">
        <v>0</v>
      </c>
      <c r="CR78" s="177">
        <v>0</v>
      </c>
      <c r="CS78" s="177">
        <v>0</v>
      </c>
      <c r="CT78" s="177">
        <v>0</v>
      </c>
      <c r="CU78" s="177">
        <v>0</v>
      </c>
      <c r="CV78" s="177">
        <v>0</v>
      </c>
      <c r="CW78" s="177">
        <v>0</v>
      </c>
      <c r="CX78" s="177">
        <v>0</v>
      </c>
      <c r="CY78" s="177">
        <v>0</v>
      </c>
      <c r="CZ78" s="177">
        <v>0</v>
      </c>
      <c r="DA78" s="177">
        <v>0</v>
      </c>
      <c r="DB78" s="177">
        <v>0</v>
      </c>
      <c r="DC78" s="177">
        <v>0</v>
      </c>
      <c r="DE78" s="24">
        <f>COUNTBLANK(H78:DC78)</f>
        <v>0</v>
      </c>
      <c r="DF78" s="24">
        <f t="shared" si="15"/>
        <v>0</v>
      </c>
      <c r="DG78">
        <f t="shared" ref="DG78:DG89" si="37">IF(ISNUMBER(E78),E78*100,0)</f>
        <v>21</v>
      </c>
      <c r="DH78">
        <v>0</v>
      </c>
    </row>
    <row r="79" spans="1:113" ht="14.4">
      <c r="A79" s="68">
        <v>57</v>
      </c>
      <c r="B79" s="160" t="s">
        <v>356</v>
      </c>
      <c r="C79" s="542" t="s">
        <v>159</v>
      </c>
      <c r="D79" s="181"/>
      <c r="E79" s="176">
        <v>0.21</v>
      </c>
      <c r="F79" s="171">
        <f>H79+NPV(FD,I79:INDEX(I79:DC79,PAL))</f>
        <v>0</v>
      </c>
      <c r="G79" s="171">
        <f>SUMIF($H$5:$DC$5,"&lt;="&amp;PAL,$H79:$DC79)</f>
        <v>0</v>
      </c>
      <c r="H79" s="177">
        <v>0</v>
      </c>
      <c r="I79" s="177">
        <v>0</v>
      </c>
      <c r="J79" s="177">
        <v>0</v>
      </c>
      <c r="K79" s="177">
        <v>0</v>
      </c>
      <c r="L79" s="177">
        <v>0</v>
      </c>
      <c r="M79" s="177">
        <v>0</v>
      </c>
      <c r="N79" s="177">
        <v>0</v>
      </c>
      <c r="O79" s="177">
        <v>0</v>
      </c>
      <c r="P79" s="177">
        <v>0</v>
      </c>
      <c r="Q79" s="177">
        <v>0</v>
      </c>
      <c r="R79" s="177">
        <v>0</v>
      </c>
      <c r="S79" s="177">
        <v>0</v>
      </c>
      <c r="T79" s="177">
        <v>0</v>
      </c>
      <c r="U79" s="177">
        <v>0</v>
      </c>
      <c r="V79" s="177">
        <v>0</v>
      </c>
      <c r="W79" s="177">
        <v>0</v>
      </c>
      <c r="X79" s="177">
        <v>0</v>
      </c>
      <c r="Y79" s="177">
        <v>0</v>
      </c>
      <c r="Z79" s="177">
        <v>0</v>
      </c>
      <c r="AA79" s="177">
        <v>0</v>
      </c>
      <c r="AB79" s="177">
        <v>0</v>
      </c>
      <c r="AC79" s="177">
        <v>0</v>
      </c>
      <c r="AD79" s="177">
        <v>0</v>
      </c>
      <c r="AE79" s="177">
        <v>0</v>
      </c>
      <c r="AF79" s="177">
        <v>0</v>
      </c>
      <c r="AG79" s="177">
        <v>0</v>
      </c>
      <c r="AH79" s="177">
        <v>0</v>
      </c>
      <c r="AI79" s="177">
        <v>0</v>
      </c>
      <c r="AJ79" s="177">
        <v>0</v>
      </c>
      <c r="AK79" s="177">
        <v>0</v>
      </c>
      <c r="AL79" s="177">
        <v>0</v>
      </c>
      <c r="AM79" s="177">
        <v>0</v>
      </c>
      <c r="AN79" s="177">
        <v>0</v>
      </c>
      <c r="AO79" s="177">
        <v>0</v>
      </c>
      <c r="AP79" s="177">
        <v>0</v>
      </c>
      <c r="AQ79" s="177">
        <v>0</v>
      </c>
      <c r="AR79" s="177">
        <v>0</v>
      </c>
      <c r="AS79" s="177">
        <v>0</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7">
        <v>0</v>
      </c>
      <c r="BI79" s="177">
        <v>0</v>
      </c>
      <c r="BJ79" s="177">
        <v>0</v>
      </c>
      <c r="BK79" s="177">
        <v>0</v>
      </c>
      <c r="BL79" s="177">
        <v>0</v>
      </c>
      <c r="BM79" s="177">
        <v>0</v>
      </c>
      <c r="BN79" s="177">
        <v>0</v>
      </c>
      <c r="BO79" s="177">
        <v>0</v>
      </c>
      <c r="BP79" s="177">
        <v>0</v>
      </c>
      <c r="BQ79" s="177">
        <v>0</v>
      </c>
      <c r="BR79" s="177">
        <v>0</v>
      </c>
      <c r="BS79" s="177">
        <v>0</v>
      </c>
      <c r="BT79" s="177">
        <v>0</v>
      </c>
      <c r="BU79" s="177">
        <v>0</v>
      </c>
      <c r="BV79" s="177">
        <v>0</v>
      </c>
      <c r="BW79" s="177">
        <v>0</v>
      </c>
      <c r="BX79" s="177">
        <v>0</v>
      </c>
      <c r="BY79" s="177">
        <v>0</v>
      </c>
      <c r="BZ79" s="177">
        <v>0</v>
      </c>
      <c r="CA79" s="177">
        <v>0</v>
      </c>
      <c r="CB79" s="177">
        <v>0</v>
      </c>
      <c r="CC79" s="177">
        <v>0</v>
      </c>
      <c r="CD79" s="177">
        <v>0</v>
      </c>
      <c r="CE79" s="177">
        <v>0</v>
      </c>
      <c r="CF79" s="177">
        <v>0</v>
      </c>
      <c r="CG79" s="177">
        <v>0</v>
      </c>
      <c r="CH79" s="177">
        <v>0</v>
      </c>
      <c r="CI79" s="177">
        <v>0</v>
      </c>
      <c r="CJ79" s="177">
        <v>0</v>
      </c>
      <c r="CK79" s="177">
        <v>0</v>
      </c>
      <c r="CL79" s="177">
        <v>0</v>
      </c>
      <c r="CM79" s="177">
        <v>0</v>
      </c>
      <c r="CN79" s="177">
        <v>0</v>
      </c>
      <c r="CO79" s="177">
        <v>0</v>
      </c>
      <c r="CP79" s="177">
        <v>0</v>
      </c>
      <c r="CQ79" s="177">
        <v>0</v>
      </c>
      <c r="CR79" s="177">
        <v>0</v>
      </c>
      <c r="CS79" s="177">
        <v>0</v>
      </c>
      <c r="CT79" s="177">
        <v>0</v>
      </c>
      <c r="CU79" s="177">
        <v>0</v>
      </c>
      <c r="CV79" s="177">
        <v>0</v>
      </c>
      <c r="CW79" s="177">
        <v>0</v>
      </c>
      <c r="CX79" s="177">
        <v>0</v>
      </c>
      <c r="CY79" s="177">
        <v>0</v>
      </c>
      <c r="CZ79" s="177">
        <v>0</v>
      </c>
      <c r="DA79" s="177">
        <v>0</v>
      </c>
      <c r="DB79" s="177">
        <v>0</v>
      </c>
      <c r="DC79" s="177">
        <v>0</v>
      </c>
      <c r="DE79" s="24">
        <f t="shared" ref="DE79:DE89" si="38">COUNTBLANK(H79:DC79)</f>
        <v>0</v>
      </c>
      <c r="DF79" s="24">
        <f t="shared" si="15"/>
        <v>0</v>
      </c>
      <c r="DG79">
        <f t="shared" si="37"/>
        <v>21</v>
      </c>
      <c r="DH79">
        <v>0</v>
      </c>
    </row>
    <row r="80" spans="1:113" ht="14.4">
      <c r="A80" s="68">
        <v>58</v>
      </c>
      <c r="B80" s="160" t="s">
        <v>357</v>
      </c>
      <c r="C80" s="542" t="s">
        <v>159</v>
      </c>
      <c r="D80" s="181"/>
      <c r="E80" s="176">
        <v>0.21</v>
      </c>
      <c r="F80" s="171">
        <f>H80+NPV(FD,I80:INDEX(I80:DC80,PAL))</f>
        <v>0</v>
      </c>
      <c r="G80" s="171">
        <f>SUMIF($H$5:$DC$5,"&lt;="&amp;PAL,$H80:$DC80)</f>
        <v>0</v>
      </c>
      <c r="H80" s="177">
        <v>0</v>
      </c>
      <c r="I80" s="177">
        <v>0</v>
      </c>
      <c r="J80" s="177">
        <v>0</v>
      </c>
      <c r="K80" s="177">
        <v>0</v>
      </c>
      <c r="L80" s="177">
        <v>0</v>
      </c>
      <c r="M80" s="177">
        <v>0</v>
      </c>
      <c r="N80" s="177">
        <v>0</v>
      </c>
      <c r="O80" s="177">
        <v>0</v>
      </c>
      <c r="P80" s="177">
        <v>0</v>
      </c>
      <c r="Q80" s="177">
        <v>0</v>
      </c>
      <c r="R80" s="177">
        <v>0</v>
      </c>
      <c r="S80" s="177">
        <v>0</v>
      </c>
      <c r="T80" s="177">
        <v>0</v>
      </c>
      <c r="U80" s="177">
        <v>0</v>
      </c>
      <c r="V80" s="177">
        <v>0</v>
      </c>
      <c r="W80" s="177">
        <v>0</v>
      </c>
      <c r="X80" s="177">
        <v>0</v>
      </c>
      <c r="Y80" s="177">
        <v>0</v>
      </c>
      <c r="Z80" s="177">
        <v>0</v>
      </c>
      <c r="AA80" s="177">
        <v>0</v>
      </c>
      <c r="AB80" s="177">
        <v>0</v>
      </c>
      <c r="AC80" s="177">
        <v>0</v>
      </c>
      <c r="AD80" s="177">
        <v>0</v>
      </c>
      <c r="AE80" s="177">
        <v>0</v>
      </c>
      <c r="AF80" s="177">
        <v>0</v>
      </c>
      <c r="AG80" s="177">
        <v>0</v>
      </c>
      <c r="AH80" s="177">
        <v>0</v>
      </c>
      <c r="AI80" s="177">
        <v>0</v>
      </c>
      <c r="AJ80" s="177">
        <v>0</v>
      </c>
      <c r="AK80" s="177">
        <v>0</v>
      </c>
      <c r="AL80" s="177">
        <v>0</v>
      </c>
      <c r="AM80" s="177">
        <v>0</v>
      </c>
      <c r="AN80" s="177">
        <v>0</v>
      </c>
      <c r="AO80" s="177">
        <v>0</v>
      </c>
      <c r="AP80" s="177">
        <v>0</v>
      </c>
      <c r="AQ80" s="177">
        <v>0</v>
      </c>
      <c r="AR80" s="177">
        <v>0</v>
      </c>
      <c r="AS80" s="177">
        <v>0</v>
      </c>
      <c r="AT80" s="177">
        <v>0</v>
      </c>
      <c r="AU80" s="177">
        <v>0</v>
      </c>
      <c r="AV80" s="177">
        <v>0</v>
      </c>
      <c r="AW80" s="177">
        <v>0</v>
      </c>
      <c r="AX80" s="177">
        <v>0</v>
      </c>
      <c r="AY80" s="177">
        <v>0</v>
      </c>
      <c r="AZ80" s="177">
        <v>0</v>
      </c>
      <c r="BA80" s="177">
        <v>0</v>
      </c>
      <c r="BB80" s="177">
        <v>0</v>
      </c>
      <c r="BC80" s="177">
        <v>0</v>
      </c>
      <c r="BD80" s="177">
        <v>0</v>
      </c>
      <c r="BE80" s="177">
        <v>0</v>
      </c>
      <c r="BF80" s="177">
        <v>0</v>
      </c>
      <c r="BG80" s="177">
        <v>0</v>
      </c>
      <c r="BH80" s="177">
        <v>0</v>
      </c>
      <c r="BI80" s="177">
        <v>0</v>
      </c>
      <c r="BJ80" s="177">
        <v>0</v>
      </c>
      <c r="BK80" s="177">
        <v>0</v>
      </c>
      <c r="BL80" s="177">
        <v>0</v>
      </c>
      <c r="BM80" s="177">
        <v>0</v>
      </c>
      <c r="BN80" s="177">
        <v>0</v>
      </c>
      <c r="BO80" s="177">
        <v>0</v>
      </c>
      <c r="BP80" s="177">
        <v>0</v>
      </c>
      <c r="BQ80" s="177">
        <v>0</v>
      </c>
      <c r="BR80" s="177">
        <v>0</v>
      </c>
      <c r="BS80" s="177">
        <v>0</v>
      </c>
      <c r="BT80" s="177">
        <v>0</v>
      </c>
      <c r="BU80" s="177">
        <v>0</v>
      </c>
      <c r="BV80" s="177">
        <v>0</v>
      </c>
      <c r="BW80" s="177">
        <v>0</v>
      </c>
      <c r="BX80" s="177">
        <v>0</v>
      </c>
      <c r="BY80" s="177">
        <v>0</v>
      </c>
      <c r="BZ80" s="177">
        <v>0</v>
      </c>
      <c r="CA80" s="177">
        <v>0</v>
      </c>
      <c r="CB80" s="177">
        <v>0</v>
      </c>
      <c r="CC80" s="177">
        <v>0</v>
      </c>
      <c r="CD80" s="177">
        <v>0</v>
      </c>
      <c r="CE80" s="177">
        <v>0</v>
      </c>
      <c r="CF80" s="177">
        <v>0</v>
      </c>
      <c r="CG80" s="177">
        <v>0</v>
      </c>
      <c r="CH80" s="177">
        <v>0</v>
      </c>
      <c r="CI80" s="177">
        <v>0</v>
      </c>
      <c r="CJ80" s="177">
        <v>0</v>
      </c>
      <c r="CK80" s="177">
        <v>0</v>
      </c>
      <c r="CL80" s="177">
        <v>0</v>
      </c>
      <c r="CM80" s="177">
        <v>0</v>
      </c>
      <c r="CN80" s="177">
        <v>0</v>
      </c>
      <c r="CO80" s="177">
        <v>0</v>
      </c>
      <c r="CP80" s="177">
        <v>0</v>
      </c>
      <c r="CQ80" s="177">
        <v>0</v>
      </c>
      <c r="CR80" s="177">
        <v>0</v>
      </c>
      <c r="CS80" s="177">
        <v>0</v>
      </c>
      <c r="CT80" s="177">
        <v>0</v>
      </c>
      <c r="CU80" s="177">
        <v>0</v>
      </c>
      <c r="CV80" s="177">
        <v>0</v>
      </c>
      <c r="CW80" s="177">
        <v>0</v>
      </c>
      <c r="CX80" s="177">
        <v>0</v>
      </c>
      <c r="CY80" s="177">
        <v>0</v>
      </c>
      <c r="CZ80" s="177">
        <v>0</v>
      </c>
      <c r="DA80" s="177">
        <v>0</v>
      </c>
      <c r="DB80" s="177">
        <v>0</v>
      </c>
      <c r="DC80" s="177">
        <v>0</v>
      </c>
      <c r="DE80" s="24">
        <f t="shared" si="38"/>
        <v>0</v>
      </c>
      <c r="DF80" s="24">
        <f t="shared" si="15"/>
        <v>0</v>
      </c>
      <c r="DG80">
        <f t="shared" si="37"/>
        <v>21</v>
      </c>
      <c r="DH80">
        <v>0</v>
      </c>
    </row>
    <row r="81" spans="1:113" ht="14.4">
      <c r="A81" s="68">
        <v>59</v>
      </c>
      <c r="B81" s="160" t="s">
        <v>358</v>
      </c>
      <c r="C81" s="542" t="s">
        <v>159</v>
      </c>
      <c r="D81" s="181"/>
      <c r="E81" s="176">
        <v>0.21</v>
      </c>
      <c r="F81" s="171">
        <f>H81+NPV(FD,I81:INDEX(I81:DC81,PAL))</f>
        <v>0</v>
      </c>
      <c r="G81" s="171">
        <f>SUMIF($H$5:$DC$5,"&lt;="&amp;PAL,$H81:$DC81)</f>
        <v>0</v>
      </c>
      <c r="H81" s="177">
        <v>0</v>
      </c>
      <c r="I81" s="177">
        <v>0</v>
      </c>
      <c r="J81" s="177">
        <v>0</v>
      </c>
      <c r="K81" s="177">
        <v>0</v>
      </c>
      <c r="L81" s="177">
        <v>0</v>
      </c>
      <c r="M81" s="177">
        <v>0</v>
      </c>
      <c r="N81" s="177">
        <v>0</v>
      </c>
      <c r="O81" s="177">
        <v>0</v>
      </c>
      <c r="P81" s="177">
        <v>0</v>
      </c>
      <c r="Q81" s="177">
        <v>0</v>
      </c>
      <c r="R81" s="177">
        <v>0</v>
      </c>
      <c r="S81" s="177">
        <v>0</v>
      </c>
      <c r="T81" s="177">
        <v>0</v>
      </c>
      <c r="U81" s="177">
        <v>0</v>
      </c>
      <c r="V81" s="177">
        <v>0</v>
      </c>
      <c r="W81" s="177">
        <v>0</v>
      </c>
      <c r="X81" s="177">
        <v>0</v>
      </c>
      <c r="Y81" s="177">
        <v>0</v>
      </c>
      <c r="Z81" s="177">
        <v>0</v>
      </c>
      <c r="AA81" s="177">
        <v>0</v>
      </c>
      <c r="AB81" s="177">
        <v>0</v>
      </c>
      <c r="AC81" s="177">
        <v>0</v>
      </c>
      <c r="AD81" s="177">
        <v>0</v>
      </c>
      <c r="AE81" s="177">
        <v>0</v>
      </c>
      <c r="AF81" s="177">
        <v>0</v>
      </c>
      <c r="AG81" s="177">
        <v>0</v>
      </c>
      <c r="AH81" s="177">
        <v>0</v>
      </c>
      <c r="AI81" s="177">
        <v>0</v>
      </c>
      <c r="AJ81" s="177">
        <v>0</v>
      </c>
      <c r="AK81" s="177">
        <v>0</v>
      </c>
      <c r="AL81" s="177">
        <v>0</v>
      </c>
      <c r="AM81" s="177">
        <v>0</v>
      </c>
      <c r="AN81" s="177">
        <v>0</v>
      </c>
      <c r="AO81" s="177">
        <v>0</v>
      </c>
      <c r="AP81" s="177">
        <v>0</v>
      </c>
      <c r="AQ81" s="177">
        <v>0</v>
      </c>
      <c r="AR81" s="177">
        <v>0</v>
      </c>
      <c r="AS81" s="177">
        <v>0</v>
      </c>
      <c r="AT81" s="177">
        <v>0</v>
      </c>
      <c r="AU81" s="177">
        <v>0</v>
      </c>
      <c r="AV81" s="177">
        <v>0</v>
      </c>
      <c r="AW81" s="177">
        <v>0</v>
      </c>
      <c r="AX81" s="177">
        <v>0</v>
      </c>
      <c r="AY81" s="177">
        <v>0</v>
      </c>
      <c r="AZ81" s="177">
        <v>0</v>
      </c>
      <c r="BA81" s="177">
        <v>0</v>
      </c>
      <c r="BB81" s="177">
        <v>0</v>
      </c>
      <c r="BC81" s="177">
        <v>0</v>
      </c>
      <c r="BD81" s="177">
        <v>0</v>
      </c>
      <c r="BE81" s="177">
        <v>0</v>
      </c>
      <c r="BF81" s="177">
        <v>0</v>
      </c>
      <c r="BG81" s="177">
        <v>0</v>
      </c>
      <c r="BH81" s="177">
        <v>0</v>
      </c>
      <c r="BI81" s="177">
        <v>0</v>
      </c>
      <c r="BJ81" s="177">
        <v>0</v>
      </c>
      <c r="BK81" s="177">
        <v>0</v>
      </c>
      <c r="BL81" s="177">
        <v>0</v>
      </c>
      <c r="BM81" s="177">
        <v>0</v>
      </c>
      <c r="BN81" s="177">
        <v>0</v>
      </c>
      <c r="BO81" s="177">
        <v>0</v>
      </c>
      <c r="BP81" s="177">
        <v>0</v>
      </c>
      <c r="BQ81" s="177">
        <v>0</v>
      </c>
      <c r="BR81" s="177">
        <v>0</v>
      </c>
      <c r="BS81" s="177">
        <v>0</v>
      </c>
      <c r="BT81" s="177">
        <v>0</v>
      </c>
      <c r="BU81" s="177">
        <v>0</v>
      </c>
      <c r="BV81" s="177">
        <v>0</v>
      </c>
      <c r="BW81" s="177">
        <v>0</v>
      </c>
      <c r="BX81" s="177">
        <v>0</v>
      </c>
      <c r="BY81" s="177">
        <v>0</v>
      </c>
      <c r="BZ81" s="177">
        <v>0</v>
      </c>
      <c r="CA81" s="177">
        <v>0</v>
      </c>
      <c r="CB81" s="177">
        <v>0</v>
      </c>
      <c r="CC81" s="177">
        <v>0</v>
      </c>
      <c r="CD81" s="177">
        <v>0</v>
      </c>
      <c r="CE81" s="177">
        <v>0</v>
      </c>
      <c r="CF81" s="177">
        <v>0</v>
      </c>
      <c r="CG81" s="177">
        <v>0</v>
      </c>
      <c r="CH81" s="177">
        <v>0</v>
      </c>
      <c r="CI81" s="177">
        <v>0</v>
      </c>
      <c r="CJ81" s="177">
        <v>0</v>
      </c>
      <c r="CK81" s="177">
        <v>0</v>
      </c>
      <c r="CL81" s="177">
        <v>0</v>
      </c>
      <c r="CM81" s="177">
        <v>0</v>
      </c>
      <c r="CN81" s="177">
        <v>0</v>
      </c>
      <c r="CO81" s="177">
        <v>0</v>
      </c>
      <c r="CP81" s="177">
        <v>0</v>
      </c>
      <c r="CQ81" s="177">
        <v>0</v>
      </c>
      <c r="CR81" s="177">
        <v>0</v>
      </c>
      <c r="CS81" s="177">
        <v>0</v>
      </c>
      <c r="CT81" s="177">
        <v>0</v>
      </c>
      <c r="CU81" s="177">
        <v>0</v>
      </c>
      <c r="CV81" s="177">
        <v>0</v>
      </c>
      <c r="CW81" s="177">
        <v>0</v>
      </c>
      <c r="CX81" s="177">
        <v>0</v>
      </c>
      <c r="CY81" s="177">
        <v>0</v>
      </c>
      <c r="CZ81" s="177">
        <v>0</v>
      </c>
      <c r="DA81" s="177">
        <v>0</v>
      </c>
      <c r="DB81" s="177">
        <v>0</v>
      </c>
      <c r="DC81" s="177">
        <v>0</v>
      </c>
      <c r="DE81" s="24">
        <f t="shared" si="38"/>
        <v>0</v>
      </c>
      <c r="DF81" s="24">
        <f t="shared" si="15"/>
        <v>0</v>
      </c>
      <c r="DG81">
        <f t="shared" si="37"/>
        <v>21</v>
      </c>
      <c r="DH81">
        <v>0</v>
      </c>
    </row>
    <row r="82" spans="1:113" ht="14.4">
      <c r="A82" s="68">
        <v>60</v>
      </c>
      <c r="B82" s="160" t="s">
        <v>359</v>
      </c>
      <c r="C82" s="542" t="s">
        <v>159</v>
      </c>
      <c r="D82" s="181"/>
      <c r="E82" s="176">
        <v>0.21</v>
      </c>
      <c r="F82" s="171">
        <f>H82+NPV(FD,I82:INDEX(I82:DC82,PAL))</f>
        <v>0</v>
      </c>
      <c r="G82" s="171">
        <f>SUMIF($H$5:$DC$5,"&lt;="&amp;PAL,$H82:$DC82)</f>
        <v>0</v>
      </c>
      <c r="H82" s="177">
        <v>0</v>
      </c>
      <c r="I82" s="177">
        <v>0</v>
      </c>
      <c r="J82" s="177">
        <v>0</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c r="AK82" s="177">
        <v>0</v>
      </c>
      <c r="AL82" s="177">
        <v>0</v>
      </c>
      <c r="AM82" s="177">
        <v>0</v>
      </c>
      <c r="AN82" s="177">
        <v>0</v>
      </c>
      <c r="AO82" s="177">
        <v>0</v>
      </c>
      <c r="AP82" s="177">
        <v>0</v>
      </c>
      <c r="AQ82" s="177">
        <v>0</v>
      </c>
      <c r="AR82" s="177">
        <v>0</v>
      </c>
      <c r="AS82" s="177">
        <v>0</v>
      </c>
      <c r="AT82" s="177">
        <v>0</v>
      </c>
      <c r="AU82" s="177">
        <v>0</v>
      </c>
      <c r="AV82" s="177">
        <v>0</v>
      </c>
      <c r="AW82" s="177">
        <v>0</v>
      </c>
      <c r="AX82" s="177">
        <v>0</v>
      </c>
      <c r="AY82" s="177">
        <v>0</v>
      </c>
      <c r="AZ82" s="177">
        <v>0</v>
      </c>
      <c r="BA82" s="177">
        <v>0</v>
      </c>
      <c r="BB82" s="177">
        <v>0</v>
      </c>
      <c r="BC82" s="177">
        <v>0</v>
      </c>
      <c r="BD82" s="177">
        <v>0</v>
      </c>
      <c r="BE82" s="177">
        <v>0</v>
      </c>
      <c r="BF82" s="177">
        <v>0</v>
      </c>
      <c r="BG82" s="177">
        <v>0</v>
      </c>
      <c r="BH82" s="177">
        <v>0</v>
      </c>
      <c r="BI82" s="177">
        <v>0</v>
      </c>
      <c r="BJ82" s="177">
        <v>0</v>
      </c>
      <c r="BK82" s="177">
        <v>0</v>
      </c>
      <c r="BL82" s="177">
        <v>0</v>
      </c>
      <c r="BM82" s="177">
        <v>0</v>
      </c>
      <c r="BN82" s="177">
        <v>0</v>
      </c>
      <c r="BO82" s="177">
        <v>0</v>
      </c>
      <c r="BP82" s="177">
        <v>0</v>
      </c>
      <c r="BQ82" s="177">
        <v>0</v>
      </c>
      <c r="BR82" s="177">
        <v>0</v>
      </c>
      <c r="BS82" s="177">
        <v>0</v>
      </c>
      <c r="BT82" s="177">
        <v>0</v>
      </c>
      <c r="BU82" s="177">
        <v>0</v>
      </c>
      <c r="BV82" s="177">
        <v>0</v>
      </c>
      <c r="BW82" s="177">
        <v>0</v>
      </c>
      <c r="BX82" s="177">
        <v>0</v>
      </c>
      <c r="BY82" s="177">
        <v>0</v>
      </c>
      <c r="BZ82" s="177">
        <v>0</v>
      </c>
      <c r="CA82" s="177">
        <v>0</v>
      </c>
      <c r="CB82" s="177">
        <v>0</v>
      </c>
      <c r="CC82" s="177">
        <v>0</v>
      </c>
      <c r="CD82" s="177">
        <v>0</v>
      </c>
      <c r="CE82" s="177">
        <v>0</v>
      </c>
      <c r="CF82" s="177">
        <v>0</v>
      </c>
      <c r="CG82" s="177">
        <v>0</v>
      </c>
      <c r="CH82" s="177">
        <v>0</v>
      </c>
      <c r="CI82" s="177">
        <v>0</v>
      </c>
      <c r="CJ82" s="177">
        <v>0</v>
      </c>
      <c r="CK82" s="177">
        <v>0</v>
      </c>
      <c r="CL82" s="177">
        <v>0</v>
      </c>
      <c r="CM82" s="177">
        <v>0</v>
      </c>
      <c r="CN82" s="177">
        <v>0</v>
      </c>
      <c r="CO82" s="177">
        <v>0</v>
      </c>
      <c r="CP82" s="177">
        <v>0</v>
      </c>
      <c r="CQ82" s="177">
        <v>0</v>
      </c>
      <c r="CR82" s="177">
        <v>0</v>
      </c>
      <c r="CS82" s="177">
        <v>0</v>
      </c>
      <c r="CT82" s="177">
        <v>0</v>
      </c>
      <c r="CU82" s="177">
        <v>0</v>
      </c>
      <c r="CV82" s="177">
        <v>0</v>
      </c>
      <c r="CW82" s="177">
        <v>0</v>
      </c>
      <c r="CX82" s="177">
        <v>0</v>
      </c>
      <c r="CY82" s="177">
        <v>0</v>
      </c>
      <c r="CZ82" s="177">
        <v>0</v>
      </c>
      <c r="DA82" s="177">
        <v>0</v>
      </c>
      <c r="DB82" s="177">
        <v>0</v>
      </c>
      <c r="DC82" s="177">
        <v>0</v>
      </c>
      <c r="DE82" s="24">
        <f t="shared" si="38"/>
        <v>0</v>
      </c>
      <c r="DF82" s="24">
        <f t="shared" si="15"/>
        <v>0</v>
      </c>
      <c r="DG82">
        <f t="shared" si="37"/>
        <v>21</v>
      </c>
      <c r="DH82">
        <v>0</v>
      </c>
    </row>
    <row r="83" spans="1:113" ht="14.4">
      <c r="A83" s="68">
        <v>61</v>
      </c>
      <c r="B83" s="160" t="s">
        <v>360</v>
      </c>
      <c r="C83" s="542" t="s">
        <v>159</v>
      </c>
      <c r="D83" s="181"/>
      <c r="E83" s="176">
        <v>0.21</v>
      </c>
      <c r="F83" s="171">
        <f>H83+NPV(FD,I83:INDEX(I83:DC83,PAL))</f>
        <v>0</v>
      </c>
      <c r="G83" s="171">
        <f>SUMIF($H$5:$DC$5,"&lt;="&amp;PAL,$H83:$DC83)</f>
        <v>0</v>
      </c>
      <c r="H83" s="177">
        <v>0</v>
      </c>
      <c r="I83" s="177">
        <v>0</v>
      </c>
      <c r="J83" s="177">
        <v>0</v>
      </c>
      <c r="K83" s="177">
        <v>0</v>
      </c>
      <c r="L83" s="177">
        <v>0</v>
      </c>
      <c r="M83" s="177">
        <v>0</v>
      </c>
      <c r="N83" s="177">
        <v>0</v>
      </c>
      <c r="O83" s="177">
        <v>0</v>
      </c>
      <c r="P83" s="177">
        <v>0</v>
      </c>
      <c r="Q83" s="177">
        <v>0</v>
      </c>
      <c r="R83" s="177">
        <v>0</v>
      </c>
      <c r="S83" s="177">
        <v>0</v>
      </c>
      <c r="T83" s="177">
        <v>0</v>
      </c>
      <c r="U83" s="177">
        <v>0</v>
      </c>
      <c r="V83" s="177">
        <v>0</v>
      </c>
      <c r="W83" s="177">
        <v>0</v>
      </c>
      <c r="X83" s="177">
        <v>0</v>
      </c>
      <c r="Y83" s="177">
        <v>0</v>
      </c>
      <c r="Z83" s="177">
        <v>0</v>
      </c>
      <c r="AA83" s="177">
        <v>0</v>
      </c>
      <c r="AB83" s="177">
        <v>0</v>
      </c>
      <c r="AC83" s="177">
        <v>0</v>
      </c>
      <c r="AD83" s="177">
        <v>0</v>
      </c>
      <c r="AE83" s="177">
        <v>0</v>
      </c>
      <c r="AF83" s="177">
        <v>0</v>
      </c>
      <c r="AG83" s="177">
        <v>0</v>
      </c>
      <c r="AH83" s="177">
        <v>0</v>
      </c>
      <c r="AI83" s="177">
        <v>0</v>
      </c>
      <c r="AJ83" s="177">
        <v>0</v>
      </c>
      <c r="AK83" s="177">
        <v>0</v>
      </c>
      <c r="AL83" s="177">
        <v>0</v>
      </c>
      <c r="AM83" s="177">
        <v>0</v>
      </c>
      <c r="AN83" s="177">
        <v>0</v>
      </c>
      <c r="AO83" s="177">
        <v>0</v>
      </c>
      <c r="AP83" s="177">
        <v>0</v>
      </c>
      <c r="AQ83" s="177">
        <v>0</v>
      </c>
      <c r="AR83" s="177">
        <v>0</v>
      </c>
      <c r="AS83" s="177">
        <v>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7">
        <v>0</v>
      </c>
      <c r="BI83" s="177">
        <v>0</v>
      </c>
      <c r="BJ83" s="177">
        <v>0</v>
      </c>
      <c r="BK83" s="177">
        <v>0</v>
      </c>
      <c r="BL83" s="177">
        <v>0</v>
      </c>
      <c r="BM83" s="177">
        <v>0</v>
      </c>
      <c r="BN83" s="177">
        <v>0</v>
      </c>
      <c r="BO83" s="177">
        <v>0</v>
      </c>
      <c r="BP83" s="177">
        <v>0</v>
      </c>
      <c r="BQ83" s="177">
        <v>0</v>
      </c>
      <c r="BR83" s="177">
        <v>0</v>
      </c>
      <c r="BS83" s="177">
        <v>0</v>
      </c>
      <c r="BT83" s="177">
        <v>0</v>
      </c>
      <c r="BU83" s="177">
        <v>0</v>
      </c>
      <c r="BV83" s="177">
        <v>0</v>
      </c>
      <c r="BW83" s="177">
        <v>0</v>
      </c>
      <c r="BX83" s="177">
        <v>0</v>
      </c>
      <c r="BY83" s="177">
        <v>0</v>
      </c>
      <c r="BZ83" s="177">
        <v>0</v>
      </c>
      <c r="CA83" s="177">
        <v>0</v>
      </c>
      <c r="CB83" s="177">
        <v>0</v>
      </c>
      <c r="CC83" s="177">
        <v>0</v>
      </c>
      <c r="CD83" s="177">
        <v>0</v>
      </c>
      <c r="CE83" s="177">
        <v>0</v>
      </c>
      <c r="CF83" s="177">
        <v>0</v>
      </c>
      <c r="CG83" s="177">
        <v>0</v>
      </c>
      <c r="CH83" s="177">
        <v>0</v>
      </c>
      <c r="CI83" s="177">
        <v>0</v>
      </c>
      <c r="CJ83" s="177">
        <v>0</v>
      </c>
      <c r="CK83" s="177">
        <v>0</v>
      </c>
      <c r="CL83" s="177">
        <v>0</v>
      </c>
      <c r="CM83" s="177">
        <v>0</v>
      </c>
      <c r="CN83" s="177">
        <v>0</v>
      </c>
      <c r="CO83" s="177">
        <v>0</v>
      </c>
      <c r="CP83" s="177">
        <v>0</v>
      </c>
      <c r="CQ83" s="177">
        <v>0</v>
      </c>
      <c r="CR83" s="177">
        <v>0</v>
      </c>
      <c r="CS83" s="177">
        <v>0</v>
      </c>
      <c r="CT83" s="177">
        <v>0</v>
      </c>
      <c r="CU83" s="177">
        <v>0</v>
      </c>
      <c r="CV83" s="177">
        <v>0</v>
      </c>
      <c r="CW83" s="177">
        <v>0</v>
      </c>
      <c r="CX83" s="177">
        <v>0</v>
      </c>
      <c r="CY83" s="177">
        <v>0</v>
      </c>
      <c r="CZ83" s="177">
        <v>0</v>
      </c>
      <c r="DA83" s="177">
        <v>0</v>
      </c>
      <c r="DB83" s="177">
        <v>0</v>
      </c>
      <c r="DC83" s="177">
        <v>0</v>
      </c>
      <c r="DE83" s="24">
        <f t="shared" si="38"/>
        <v>0</v>
      </c>
      <c r="DF83" s="24">
        <f t="shared" si="15"/>
        <v>0</v>
      </c>
      <c r="DG83">
        <f t="shared" si="37"/>
        <v>21</v>
      </c>
      <c r="DH83">
        <v>0</v>
      </c>
    </row>
    <row r="84" spans="1:113" ht="14.4">
      <c r="A84" s="68">
        <v>62</v>
      </c>
      <c r="B84" s="160" t="s">
        <v>361</v>
      </c>
      <c r="C84" s="542" t="s">
        <v>159</v>
      </c>
      <c r="D84" s="181"/>
      <c r="E84" s="176">
        <v>0.21</v>
      </c>
      <c r="F84" s="171">
        <f>H84+NPV(FD,I84:INDEX(I84:DC84,PAL))</f>
        <v>0</v>
      </c>
      <c r="G84" s="171">
        <f>SUMIF($H$5:$DC$5,"&lt;="&amp;PAL,$H84:$DC84)</f>
        <v>0</v>
      </c>
      <c r="H84" s="177">
        <v>0</v>
      </c>
      <c r="I84" s="177">
        <v>0</v>
      </c>
      <c r="J84" s="177">
        <v>0</v>
      </c>
      <c r="K84" s="177">
        <v>0</v>
      </c>
      <c r="L84" s="177">
        <v>0</v>
      </c>
      <c r="M84" s="177">
        <v>0</v>
      </c>
      <c r="N84" s="177">
        <v>0</v>
      </c>
      <c r="O84" s="177">
        <v>0</v>
      </c>
      <c r="P84" s="177">
        <v>0</v>
      </c>
      <c r="Q84" s="177">
        <v>0</v>
      </c>
      <c r="R84" s="177">
        <v>0</v>
      </c>
      <c r="S84" s="177">
        <v>0</v>
      </c>
      <c r="T84" s="177">
        <v>0</v>
      </c>
      <c r="U84" s="177">
        <v>0</v>
      </c>
      <c r="V84" s="177">
        <v>0</v>
      </c>
      <c r="W84" s="177">
        <v>0</v>
      </c>
      <c r="X84" s="177">
        <v>0</v>
      </c>
      <c r="Y84" s="177">
        <v>0</v>
      </c>
      <c r="Z84" s="177">
        <v>0</v>
      </c>
      <c r="AA84" s="177">
        <v>0</v>
      </c>
      <c r="AB84" s="177">
        <v>0</v>
      </c>
      <c r="AC84" s="177">
        <v>0</v>
      </c>
      <c r="AD84" s="177">
        <v>0</v>
      </c>
      <c r="AE84" s="177">
        <v>0</v>
      </c>
      <c r="AF84" s="177">
        <v>0</v>
      </c>
      <c r="AG84" s="177">
        <v>0</v>
      </c>
      <c r="AH84" s="177">
        <v>0</v>
      </c>
      <c r="AI84" s="177">
        <v>0</v>
      </c>
      <c r="AJ84" s="177">
        <v>0</v>
      </c>
      <c r="AK84" s="177">
        <v>0</v>
      </c>
      <c r="AL84" s="177">
        <v>0</v>
      </c>
      <c r="AM84" s="177">
        <v>0</v>
      </c>
      <c r="AN84" s="177">
        <v>0</v>
      </c>
      <c r="AO84" s="177">
        <v>0</v>
      </c>
      <c r="AP84" s="177">
        <v>0</v>
      </c>
      <c r="AQ84" s="177">
        <v>0</v>
      </c>
      <c r="AR84" s="177">
        <v>0</v>
      </c>
      <c r="AS84" s="177">
        <v>0</v>
      </c>
      <c r="AT84" s="177">
        <v>0</v>
      </c>
      <c r="AU84" s="177">
        <v>0</v>
      </c>
      <c r="AV84" s="177">
        <v>0</v>
      </c>
      <c r="AW84" s="177">
        <v>0</v>
      </c>
      <c r="AX84" s="177">
        <v>0</v>
      </c>
      <c r="AY84" s="177">
        <v>0</v>
      </c>
      <c r="AZ84" s="177">
        <v>0</v>
      </c>
      <c r="BA84" s="177">
        <v>0</v>
      </c>
      <c r="BB84" s="177">
        <v>0</v>
      </c>
      <c r="BC84" s="177">
        <v>0</v>
      </c>
      <c r="BD84" s="177">
        <v>0</v>
      </c>
      <c r="BE84" s="177">
        <v>0</v>
      </c>
      <c r="BF84" s="177">
        <v>0</v>
      </c>
      <c r="BG84" s="177">
        <v>0</v>
      </c>
      <c r="BH84" s="177">
        <v>0</v>
      </c>
      <c r="BI84" s="177">
        <v>0</v>
      </c>
      <c r="BJ84" s="177">
        <v>0</v>
      </c>
      <c r="BK84" s="177">
        <v>0</v>
      </c>
      <c r="BL84" s="177">
        <v>0</v>
      </c>
      <c r="BM84" s="177">
        <v>0</v>
      </c>
      <c r="BN84" s="177">
        <v>0</v>
      </c>
      <c r="BO84" s="177">
        <v>0</v>
      </c>
      <c r="BP84" s="177">
        <v>0</v>
      </c>
      <c r="BQ84" s="177">
        <v>0</v>
      </c>
      <c r="BR84" s="177">
        <v>0</v>
      </c>
      <c r="BS84" s="177">
        <v>0</v>
      </c>
      <c r="BT84" s="177">
        <v>0</v>
      </c>
      <c r="BU84" s="177">
        <v>0</v>
      </c>
      <c r="BV84" s="177">
        <v>0</v>
      </c>
      <c r="BW84" s="177">
        <v>0</v>
      </c>
      <c r="BX84" s="177">
        <v>0</v>
      </c>
      <c r="BY84" s="177">
        <v>0</v>
      </c>
      <c r="BZ84" s="177">
        <v>0</v>
      </c>
      <c r="CA84" s="177">
        <v>0</v>
      </c>
      <c r="CB84" s="177">
        <v>0</v>
      </c>
      <c r="CC84" s="177">
        <v>0</v>
      </c>
      <c r="CD84" s="177">
        <v>0</v>
      </c>
      <c r="CE84" s="177">
        <v>0</v>
      </c>
      <c r="CF84" s="177">
        <v>0</v>
      </c>
      <c r="CG84" s="177">
        <v>0</v>
      </c>
      <c r="CH84" s="177">
        <v>0</v>
      </c>
      <c r="CI84" s="177">
        <v>0</v>
      </c>
      <c r="CJ84" s="177">
        <v>0</v>
      </c>
      <c r="CK84" s="177">
        <v>0</v>
      </c>
      <c r="CL84" s="177">
        <v>0</v>
      </c>
      <c r="CM84" s="177">
        <v>0</v>
      </c>
      <c r="CN84" s="177">
        <v>0</v>
      </c>
      <c r="CO84" s="177">
        <v>0</v>
      </c>
      <c r="CP84" s="177">
        <v>0</v>
      </c>
      <c r="CQ84" s="177">
        <v>0</v>
      </c>
      <c r="CR84" s="177">
        <v>0</v>
      </c>
      <c r="CS84" s="177">
        <v>0</v>
      </c>
      <c r="CT84" s="177">
        <v>0</v>
      </c>
      <c r="CU84" s="177">
        <v>0</v>
      </c>
      <c r="CV84" s="177">
        <v>0</v>
      </c>
      <c r="CW84" s="177">
        <v>0</v>
      </c>
      <c r="CX84" s="177">
        <v>0</v>
      </c>
      <c r="CY84" s="177">
        <v>0</v>
      </c>
      <c r="CZ84" s="177">
        <v>0</v>
      </c>
      <c r="DA84" s="177">
        <v>0</v>
      </c>
      <c r="DB84" s="177">
        <v>0</v>
      </c>
      <c r="DC84" s="177">
        <v>0</v>
      </c>
      <c r="DE84" s="24">
        <f t="shared" si="38"/>
        <v>0</v>
      </c>
      <c r="DF84" s="24">
        <f t="shared" si="15"/>
        <v>0</v>
      </c>
      <c r="DG84">
        <f t="shared" si="37"/>
        <v>21</v>
      </c>
      <c r="DH84">
        <v>0</v>
      </c>
    </row>
    <row r="85" spans="1:113" ht="14.4">
      <c r="A85" s="68">
        <v>63</v>
      </c>
      <c r="B85" s="160" t="s">
        <v>362</v>
      </c>
      <c r="C85" s="542" t="s">
        <v>159</v>
      </c>
      <c r="D85" s="181"/>
      <c r="E85" s="176">
        <v>0.21</v>
      </c>
      <c r="F85" s="171">
        <f>H85+NPV(FD,I85:INDEX(I85:DC85,PAL))</f>
        <v>0</v>
      </c>
      <c r="G85" s="171">
        <f>SUMIF($H$5:$DC$5,"&lt;="&amp;PAL,$H85:$DC85)</f>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c r="AG85" s="177">
        <v>0</v>
      </c>
      <c r="AH85" s="177">
        <v>0</v>
      </c>
      <c r="AI85" s="177">
        <v>0</v>
      </c>
      <c r="AJ85" s="177">
        <v>0</v>
      </c>
      <c r="AK85" s="177">
        <v>0</v>
      </c>
      <c r="AL85" s="177">
        <v>0</v>
      </c>
      <c r="AM85" s="177">
        <v>0</v>
      </c>
      <c r="AN85" s="177">
        <v>0</v>
      </c>
      <c r="AO85" s="177">
        <v>0</v>
      </c>
      <c r="AP85" s="177">
        <v>0</v>
      </c>
      <c r="AQ85" s="177">
        <v>0</v>
      </c>
      <c r="AR85" s="177">
        <v>0</v>
      </c>
      <c r="AS85" s="177">
        <v>0</v>
      </c>
      <c r="AT85" s="177">
        <v>0</v>
      </c>
      <c r="AU85" s="177">
        <v>0</v>
      </c>
      <c r="AV85" s="177">
        <v>0</v>
      </c>
      <c r="AW85" s="177">
        <v>0</v>
      </c>
      <c r="AX85" s="177">
        <v>0</v>
      </c>
      <c r="AY85" s="177">
        <v>0</v>
      </c>
      <c r="AZ85" s="177">
        <v>0</v>
      </c>
      <c r="BA85" s="177">
        <v>0</v>
      </c>
      <c r="BB85" s="177">
        <v>0</v>
      </c>
      <c r="BC85" s="177">
        <v>0</v>
      </c>
      <c r="BD85" s="177">
        <v>0</v>
      </c>
      <c r="BE85" s="177">
        <v>0</v>
      </c>
      <c r="BF85" s="177">
        <v>0</v>
      </c>
      <c r="BG85" s="177">
        <v>0</v>
      </c>
      <c r="BH85" s="177">
        <v>0</v>
      </c>
      <c r="BI85" s="177">
        <v>0</v>
      </c>
      <c r="BJ85" s="177">
        <v>0</v>
      </c>
      <c r="BK85" s="177">
        <v>0</v>
      </c>
      <c r="BL85" s="177">
        <v>0</v>
      </c>
      <c r="BM85" s="177">
        <v>0</v>
      </c>
      <c r="BN85" s="177">
        <v>0</v>
      </c>
      <c r="BO85" s="177">
        <v>0</v>
      </c>
      <c r="BP85" s="177">
        <v>0</v>
      </c>
      <c r="BQ85" s="177">
        <v>0</v>
      </c>
      <c r="BR85" s="177">
        <v>0</v>
      </c>
      <c r="BS85" s="177">
        <v>0</v>
      </c>
      <c r="BT85" s="177">
        <v>0</v>
      </c>
      <c r="BU85" s="177">
        <v>0</v>
      </c>
      <c r="BV85" s="177">
        <v>0</v>
      </c>
      <c r="BW85" s="177">
        <v>0</v>
      </c>
      <c r="BX85" s="177">
        <v>0</v>
      </c>
      <c r="BY85" s="177">
        <v>0</v>
      </c>
      <c r="BZ85" s="177">
        <v>0</v>
      </c>
      <c r="CA85" s="177">
        <v>0</v>
      </c>
      <c r="CB85" s="177">
        <v>0</v>
      </c>
      <c r="CC85" s="177">
        <v>0</v>
      </c>
      <c r="CD85" s="177">
        <v>0</v>
      </c>
      <c r="CE85" s="177">
        <v>0</v>
      </c>
      <c r="CF85" s="177">
        <v>0</v>
      </c>
      <c r="CG85" s="177">
        <v>0</v>
      </c>
      <c r="CH85" s="177">
        <v>0</v>
      </c>
      <c r="CI85" s="177">
        <v>0</v>
      </c>
      <c r="CJ85" s="177">
        <v>0</v>
      </c>
      <c r="CK85" s="177">
        <v>0</v>
      </c>
      <c r="CL85" s="177">
        <v>0</v>
      </c>
      <c r="CM85" s="177">
        <v>0</v>
      </c>
      <c r="CN85" s="177">
        <v>0</v>
      </c>
      <c r="CO85" s="177">
        <v>0</v>
      </c>
      <c r="CP85" s="177">
        <v>0</v>
      </c>
      <c r="CQ85" s="177">
        <v>0</v>
      </c>
      <c r="CR85" s="177">
        <v>0</v>
      </c>
      <c r="CS85" s="177">
        <v>0</v>
      </c>
      <c r="CT85" s="177">
        <v>0</v>
      </c>
      <c r="CU85" s="177">
        <v>0</v>
      </c>
      <c r="CV85" s="177">
        <v>0</v>
      </c>
      <c r="CW85" s="177">
        <v>0</v>
      </c>
      <c r="CX85" s="177">
        <v>0</v>
      </c>
      <c r="CY85" s="177">
        <v>0</v>
      </c>
      <c r="CZ85" s="177">
        <v>0</v>
      </c>
      <c r="DA85" s="177">
        <v>0</v>
      </c>
      <c r="DB85" s="177">
        <v>0</v>
      </c>
      <c r="DC85" s="177">
        <v>0</v>
      </c>
      <c r="DE85" s="24">
        <f t="shared" si="38"/>
        <v>0</v>
      </c>
      <c r="DF85" s="24">
        <f t="shared" si="15"/>
        <v>0</v>
      </c>
      <c r="DG85">
        <f t="shared" si="37"/>
        <v>21</v>
      </c>
      <c r="DH85">
        <v>0</v>
      </c>
    </row>
    <row r="86" spans="1:113" ht="14.4">
      <c r="A86" s="68"/>
      <c r="B86" s="160" t="s">
        <v>363</v>
      </c>
      <c r="C86" s="543" t="s">
        <v>482</v>
      </c>
      <c r="D86" s="325"/>
      <c r="E86" s="176">
        <v>0.21</v>
      </c>
      <c r="F86" s="171">
        <f>H86+NPV(FD,I86:INDEX(I86:DC86,PAL))</f>
        <v>0</v>
      </c>
      <c r="G86" s="171">
        <f>SUMIF($H$5:$DC$5,"&lt;="&amp;PAL,$H86:$DC86)</f>
        <v>0</v>
      </c>
      <c r="H86" s="177">
        <v>0</v>
      </c>
      <c r="I86" s="177">
        <v>0</v>
      </c>
      <c r="J86" s="177">
        <v>0</v>
      </c>
      <c r="K86" s="177">
        <v>0</v>
      </c>
      <c r="L86" s="177">
        <v>0</v>
      </c>
      <c r="M86" s="177">
        <v>0</v>
      </c>
      <c r="N86" s="177">
        <v>0</v>
      </c>
      <c r="O86" s="177">
        <v>0</v>
      </c>
      <c r="P86" s="177">
        <v>0</v>
      </c>
      <c r="Q86" s="177">
        <v>0</v>
      </c>
      <c r="R86" s="177">
        <v>0</v>
      </c>
      <c r="S86" s="177">
        <v>0</v>
      </c>
      <c r="T86" s="177">
        <v>0</v>
      </c>
      <c r="U86" s="177">
        <v>0</v>
      </c>
      <c r="V86" s="177">
        <v>0</v>
      </c>
      <c r="W86" s="177">
        <v>0</v>
      </c>
      <c r="X86" s="177">
        <v>0</v>
      </c>
      <c r="Y86" s="177">
        <v>0</v>
      </c>
      <c r="Z86" s="177">
        <v>0</v>
      </c>
      <c r="AA86" s="177">
        <v>0</v>
      </c>
      <c r="AB86" s="177">
        <v>0</v>
      </c>
      <c r="AC86" s="177">
        <v>0</v>
      </c>
      <c r="AD86" s="177">
        <v>0</v>
      </c>
      <c r="AE86" s="177">
        <v>0</v>
      </c>
      <c r="AF86" s="177">
        <v>0</v>
      </c>
      <c r="AG86" s="177">
        <v>0</v>
      </c>
      <c r="AH86" s="177">
        <v>0</v>
      </c>
      <c r="AI86" s="177">
        <v>0</v>
      </c>
      <c r="AJ86" s="177">
        <v>0</v>
      </c>
      <c r="AK86" s="177">
        <v>0</v>
      </c>
      <c r="AL86" s="177">
        <v>0</v>
      </c>
      <c r="AM86" s="177">
        <v>0</v>
      </c>
      <c r="AN86" s="177">
        <v>0</v>
      </c>
      <c r="AO86" s="177">
        <v>0</v>
      </c>
      <c r="AP86" s="177">
        <v>0</v>
      </c>
      <c r="AQ86" s="177">
        <v>0</v>
      </c>
      <c r="AR86" s="177">
        <v>0</v>
      </c>
      <c r="AS86" s="177">
        <v>0</v>
      </c>
      <c r="AT86" s="177">
        <v>0</v>
      </c>
      <c r="AU86" s="177">
        <v>0</v>
      </c>
      <c r="AV86" s="177">
        <v>0</v>
      </c>
      <c r="AW86" s="177">
        <v>0</v>
      </c>
      <c r="AX86" s="177">
        <v>0</v>
      </c>
      <c r="AY86" s="177">
        <v>0</v>
      </c>
      <c r="AZ86" s="177">
        <v>0</v>
      </c>
      <c r="BA86" s="177">
        <v>0</v>
      </c>
      <c r="BB86" s="177">
        <v>0</v>
      </c>
      <c r="BC86" s="177">
        <v>0</v>
      </c>
      <c r="BD86" s="177">
        <v>0</v>
      </c>
      <c r="BE86" s="177">
        <v>0</v>
      </c>
      <c r="BF86" s="177">
        <v>0</v>
      </c>
      <c r="BG86" s="177">
        <v>0</v>
      </c>
      <c r="BH86" s="177">
        <v>0</v>
      </c>
      <c r="BI86" s="177">
        <v>0</v>
      </c>
      <c r="BJ86" s="177">
        <v>0</v>
      </c>
      <c r="BK86" s="177">
        <v>0</v>
      </c>
      <c r="BL86" s="177">
        <v>0</v>
      </c>
      <c r="BM86" s="177">
        <v>0</v>
      </c>
      <c r="BN86" s="177">
        <v>0</v>
      </c>
      <c r="BO86" s="177">
        <v>0</v>
      </c>
      <c r="BP86" s="177">
        <v>0</v>
      </c>
      <c r="BQ86" s="177">
        <v>0</v>
      </c>
      <c r="BR86" s="177">
        <v>0</v>
      </c>
      <c r="BS86" s="177">
        <v>0</v>
      </c>
      <c r="BT86" s="177">
        <v>0</v>
      </c>
      <c r="BU86" s="177">
        <v>0</v>
      </c>
      <c r="BV86" s="177">
        <v>0</v>
      </c>
      <c r="BW86" s="177">
        <v>0</v>
      </c>
      <c r="BX86" s="177">
        <v>0</v>
      </c>
      <c r="BY86" s="177">
        <v>0</v>
      </c>
      <c r="BZ86" s="177">
        <v>0</v>
      </c>
      <c r="CA86" s="177">
        <v>0</v>
      </c>
      <c r="CB86" s="177">
        <v>0</v>
      </c>
      <c r="CC86" s="177">
        <v>0</v>
      </c>
      <c r="CD86" s="177">
        <v>0</v>
      </c>
      <c r="CE86" s="177">
        <v>0</v>
      </c>
      <c r="CF86" s="177">
        <v>0</v>
      </c>
      <c r="CG86" s="177">
        <v>0</v>
      </c>
      <c r="CH86" s="177">
        <v>0</v>
      </c>
      <c r="CI86" s="177">
        <v>0</v>
      </c>
      <c r="CJ86" s="177">
        <v>0</v>
      </c>
      <c r="CK86" s="177">
        <v>0</v>
      </c>
      <c r="CL86" s="177">
        <v>0</v>
      </c>
      <c r="CM86" s="177">
        <v>0</v>
      </c>
      <c r="CN86" s="177">
        <v>0</v>
      </c>
      <c r="CO86" s="177">
        <v>0</v>
      </c>
      <c r="CP86" s="177">
        <v>0</v>
      </c>
      <c r="CQ86" s="177">
        <v>0</v>
      </c>
      <c r="CR86" s="177">
        <v>0</v>
      </c>
      <c r="CS86" s="177">
        <v>0</v>
      </c>
      <c r="CT86" s="177">
        <v>0</v>
      </c>
      <c r="CU86" s="177">
        <v>0</v>
      </c>
      <c r="CV86" s="177">
        <v>0</v>
      </c>
      <c r="CW86" s="177">
        <v>0</v>
      </c>
      <c r="CX86" s="177">
        <v>0</v>
      </c>
      <c r="CY86" s="177">
        <v>0</v>
      </c>
      <c r="CZ86" s="177">
        <v>0</v>
      </c>
      <c r="DA86" s="177">
        <v>0</v>
      </c>
      <c r="DB86" s="177">
        <v>0</v>
      </c>
      <c r="DC86" s="177">
        <v>0</v>
      </c>
      <c r="DE86" s="24">
        <f t="shared" si="38"/>
        <v>0</v>
      </c>
      <c r="DF86" s="24">
        <f t="shared" si="15"/>
        <v>0</v>
      </c>
      <c r="DG86">
        <f t="shared" si="37"/>
        <v>21</v>
      </c>
      <c r="DH86">
        <v>0</v>
      </c>
      <c r="DI86">
        <v>1</v>
      </c>
    </row>
    <row r="87" spans="1:113" ht="14.4">
      <c r="A87" s="68"/>
      <c r="B87" s="160" t="s">
        <v>494</v>
      </c>
      <c r="C87" s="543" t="s">
        <v>483</v>
      </c>
      <c r="D87" s="325"/>
      <c r="E87" s="176">
        <v>0.21</v>
      </c>
      <c r="F87" s="171">
        <f>H87+NPV(FD,I87:INDEX(I87:DC87,PAL))</f>
        <v>0</v>
      </c>
      <c r="G87" s="171">
        <f>SUMIF($H$5:$DC$5,"&lt;="&amp;PAL,$H87:$DC87)</f>
        <v>0</v>
      </c>
      <c r="H87" s="179">
        <v>0</v>
      </c>
      <c r="I87" s="179">
        <v>0</v>
      </c>
      <c r="J87" s="179">
        <v>0</v>
      </c>
      <c r="K87" s="179">
        <v>0</v>
      </c>
      <c r="L87" s="179">
        <v>0</v>
      </c>
      <c r="M87" s="179">
        <v>0</v>
      </c>
      <c r="N87" s="179">
        <v>0</v>
      </c>
      <c r="O87" s="179">
        <v>0</v>
      </c>
      <c r="P87" s="179">
        <v>0</v>
      </c>
      <c r="Q87" s="179">
        <v>0</v>
      </c>
      <c r="R87" s="179">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E87" s="24">
        <f t="shared" si="38"/>
        <v>0</v>
      </c>
      <c r="DF87" s="24">
        <f t="shared" si="15"/>
        <v>0</v>
      </c>
      <c r="DG87">
        <f t="shared" si="37"/>
        <v>21</v>
      </c>
      <c r="DH87">
        <v>0</v>
      </c>
      <c r="DI87">
        <v>1</v>
      </c>
    </row>
    <row r="88" spans="1:113" ht="14.4">
      <c r="A88" s="68">
        <v>64</v>
      </c>
      <c r="B88" s="160" t="s">
        <v>495</v>
      </c>
      <c r="C88" s="543" t="s">
        <v>552</v>
      </c>
      <c r="D88" s="160"/>
      <c r="E88" s="176">
        <v>0.21</v>
      </c>
      <c r="F88" s="171">
        <f>H88+NPV(FD,I88:INDEX(I88:DC88,PAL))</f>
        <v>0</v>
      </c>
      <c r="G88" s="171">
        <f>SUMIF($H$5:$DC$5,"&lt;="&amp;PAL,$H88:$DC88)</f>
        <v>0</v>
      </c>
      <c r="H88" s="179">
        <v>0</v>
      </c>
      <c r="I88" s="179">
        <v>0</v>
      </c>
      <c r="J88" s="179">
        <v>0</v>
      </c>
      <c r="K88" s="179">
        <v>0</v>
      </c>
      <c r="L88" s="179">
        <v>0</v>
      </c>
      <c r="M88" s="179">
        <v>0</v>
      </c>
      <c r="N88" s="179">
        <v>0</v>
      </c>
      <c r="O88" s="179">
        <v>0</v>
      </c>
      <c r="P88" s="179">
        <v>0</v>
      </c>
      <c r="Q88" s="179">
        <v>0</v>
      </c>
      <c r="R88" s="179">
        <v>0</v>
      </c>
      <c r="S88" s="180">
        <v>0</v>
      </c>
      <c r="T88" s="180">
        <v>0</v>
      </c>
      <c r="U88" s="180">
        <v>0</v>
      </c>
      <c r="V88" s="180">
        <v>0</v>
      </c>
      <c r="W88" s="180">
        <v>0</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c r="DA88" s="180">
        <v>0</v>
      </c>
      <c r="DB88" s="180">
        <v>0</v>
      </c>
      <c r="DC88" s="180">
        <v>0</v>
      </c>
      <c r="DE88" s="24">
        <f t="shared" si="38"/>
        <v>0</v>
      </c>
      <c r="DF88" s="24">
        <f t="shared" si="15"/>
        <v>0</v>
      </c>
      <c r="DG88">
        <f t="shared" si="37"/>
        <v>21</v>
      </c>
      <c r="DH88">
        <v>0</v>
      </c>
    </row>
    <row r="89" spans="1:113" ht="14.4">
      <c r="A89" s="68">
        <v>65</v>
      </c>
      <c r="B89" s="160" t="s">
        <v>364</v>
      </c>
      <c r="C89" s="544" t="s">
        <v>161</v>
      </c>
      <c r="D89" s="160"/>
      <c r="E89" s="176">
        <v>0.21</v>
      </c>
      <c r="F89" s="171">
        <f>H89+NPV(FD,I89:INDEX(I89:DC89,PAL))</f>
        <v>0</v>
      </c>
      <c r="G89" s="171">
        <f>SUMIF($H$5:$DC$5,"&lt;="&amp;PAL,$H89:$DC89)</f>
        <v>0</v>
      </c>
      <c r="H89" s="179">
        <v>0</v>
      </c>
      <c r="I89" s="179">
        <v>0</v>
      </c>
      <c r="J89" s="179">
        <v>0</v>
      </c>
      <c r="K89" s="179">
        <v>0</v>
      </c>
      <c r="L89" s="179">
        <v>0</v>
      </c>
      <c r="M89" s="179">
        <v>0</v>
      </c>
      <c r="N89" s="179">
        <v>0</v>
      </c>
      <c r="O89" s="179">
        <v>0</v>
      </c>
      <c r="P89" s="179">
        <v>0</v>
      </c>
      <c r="Q89" s="179">
        <v>0</v>
      </c>
      <c r="R89" s="179">
        <v>0</v>
      </c>
      <c r="S89" s="179">
        <v>0</v>
      </c>
      <c r="T89" s="179">
        <v>0</v>
      </c>
      <c r="U89" s="179">
        <v>0</v>
      </c>
      <c r="V89" s="179">
        <v>0</v>
      </c>
      <c r="W89" s="179">
        <v>0</v>
      </c>
      <c r="X89" s="179">
        <v>0</v>
      </c>
      <c r="Y89" s="179">
        <v>0</v>
      </c>
      <c r="Z89" s="179">
        <v>0</v>
      </c>
      <c r="AA89" s="179">
        <v>0</v>
      </c>
      <c r="AB89" s="179">
        <v>0</v>
      </c>
      <c r="AC89" s="179">
        <v>0</v>
      </c>
      <c r="AD89" s="179">
        <v>0</v>
      </c>
      <c r="AE89" s="179">
        <v>0</v>
      </c>
      <c r="AF89" s="179">
        <v>0</v>
      </c>
      <c r="AG89" s="179">
        <v>0</v>
      </c>
      <c r="AH89" s="179">
        <v>0</v>
      </c>
      <c r="AI89" s="179">
        <v>0</v>
      </c>
      <c r="AJ89" s="180">
        <v>0</v>
      </c>
      <c r="AK89" s="179">
        <v>0</v>
      </c>
      <c r="AL89" s="180">
        <v>0</v>
      </c>
      <c r="AM89" s="179">
        <v>0</v>
      </c>
      <c r="AN89" s="179">
        <v>0</v>
      </c>
      <c r="AO89" s="179">
        <v>0</v>
      </c>
      <c r="AP89" s="179">
        <v>0</v>
      </c>
      <c r="AQ89" s="180">
        <v>0</v>
      </c>
      <c r="AR89" s="179">
        <v>0</v>
      </c>
      <c r="AS89" s="179">
        <v>0</v>
      </c>
      <c r="AT89" s="179">
        <v>0</v>
      </c>
      <c r="AU89" s="179">
        <v>0</v>
      </c>
      <c r="AV89" s="179">
        <v>0</v>
      </c>
      <c r="AW89" s="179">
        <v>0</v>
      </c>
      <c r="AX89" s="179">
        <v>0</v>
      </c>
      <c r="AY89" s="179">
        <v>0</v>
      </c>
      <c r="AZ89" s="179">
        <v>0</v>
      </c>
      <c r="BA89" s="179">
        <v>0</v>
      </c>
      <c r="BB89" s="179">
        <v>0</v>
      </c>
      <c r="BC89" s="179">
        <v>0</v>
      </c>
      <c r="BD89" s="179">
        <v>0</v>
      </c>
      <c r="BE89" s="179">
        <v>0</v>
      </c>
      <c r="BF89" s="179">
        <v>0</v>
      </c>
      <c r="BG89" s="179">
        <v>0</v>
      </c>
      <c r="BH89" s="179">
        <v>0</v>
      </c>
      <c r="BI89" s="179">
        <v>0</v>
      </c>
      <c r="BJ89" s="179">
        <v>0</v>
      </c>
      <c r="BK89" s="179">
        <v>0</v>
      </c>
      <c r="BL89" s="179">
        <v>0</v>
      </c>
      <c r="BM89" s="179">
        <v>0</v>
      </c>
      <c r="BN89" s="179">
        <v>0</v>
      </c>
      <c r="BO89" s="179">
        <v>0</v>
      </c>
      <c r="BP89" s="179">
        <v>0</v>
      </c>
      <c r="BQ89" s="179">
        <v>0</v>
      </c>
      <c r="BR89" s="179">
        <v>0</v>
      </c>
      <c r="BS89" s="179">
        <v>0</v>
      </c>
      <c r="BT89" s="179">
        <v>0</v>
      </c>
      <c r="BU89" s="179">
        <v>0</v>
      </c>
      <c r="BV89" s="179">
        <v>0</v>
      </c>
      <c r="BW89" s="179">
        <v>0</v>
      </c>
      <c r="BX89" s="179">
        <v>0</v>
      </c>
      <c r="BY89" s="179">
        <v>0</v>
      </c>
      <c r="BZ89" s="179">
        <v>0</v>
      </c>
      <c r="CA89" s="179">
        <v>0</v>
      </c>
      <c r="CB89" s="179">
        <v>0</v>
      </c>
      <c r="CC89" s="179">
        <v>0</v>
      </c>
      <c r="CD89" s="179">
        <v>0</v>
      </c>
      <c r="CE89" s="179">
        <v>0</v>
      </c>
      <c r="CF89" s="179">
        <v>0</v>
      </c>
      <c r="CG89" s="179">
        <v>0</v>
      </c>
      <c r="CH89" s="179">
        <v>0</v>
      </c>
      <c r="CI89" s="179">
        <v>0</v>
      </c>
      <c r="CJ89" s="179">
        <v>0</v>
      </c>
      <c r="CK89" s="179">
        <v>0</v>
      </c>
      <c r="CL89" s="179">
        <v>0</v>
      </c>
      <c r="CM89" s="179">
        <v>0</v>
      </c>
      <c r="CN89" s="179">
        <v>0</v>
      </c>
      <c r="CO89" s="179">
        <v>0</v>
      </c>
      <c r="CP89" s="179">
        <v>0</v>
      </c>
      <c r="CQ89" s="179">
        <v>0</v>
      </c>
      <c r="CR89" s="179">
        <v>0</v>
      </c>
      <c r="CS89" s="179">
        <v>0</v>
      </c>
      <c r="CT89" s="179">
        <v>0</v>
      </c>
      <c r="CU89" s="179">
        <v>0</v>
      </c>
      <c r="CV89" s="179">
        <v>0</v>
      </c>
      <c r="CW89" s="179">
        <v>0</v>
      </c>
      <c r="CX89" s="179">
        <v>0</v>
      </c>
      <c r="CY89" s="179">
        <v>0</v>
      </c>
      <c r="CZ89" s="179">
        <v>0</v>
      </c>
      <c r="DA89" s="179">
        <v>0</v>
      </c>
      <c r="DB89" s="179">
        <v>0</v>
      </c>
      <c r="DC89" s="180">
        <v>0</v>
      </c>
      <c r="DE89" s="24">
        <f t="shared" si="38"/>
        <v>0</v>
      </c>
      <c r="DF89" s="24">
        <f t="shared" ref="DF89:DF145" si="39">COUNTIF($H89:$DC89,"&lt;&gt;0")</f>
        <v>0</v>
      </c>
      <c r="DG89">
        <f t="shared" si="37"/>
        <v>21</v>
      </c>
      <c r="DH89">
        <f>DG89/(100+DG89)</f>
        <v>0.17355371900826447</v>
      </c>
    </row>
    <row r="90" spans="1:113" ht="14.4">
      <c r="A90" s="68">
        <v>66</v>
      </c>
      <c r="B90" s="19" t="s">
        <v>174</v>
      </c>
      <c r="C90" s="545" t="s">
        <v>175</v>
      </c>
      <c r="D90" s="2"/>
      <c r="E90" s="2"/>
      <c r="F90" s="173">
        <f>SUM(F91:F101)</f>
        <v>0</v>
      </c>
      <c r="G90" s="171">
        <f>SUMIF($H$5:$DC$5,"&lt;="&amp;PAL,$H90:$DC90)</f>
        <v>0</v>
      </c>
      <c r="H90" s="173">
        <f>SUM(H91:H101)</f>
        <v>0</v>
      </c>
      <c r="I90" s="173">
        <f t="shared" ref="I90:BT90" si="40">SUM(I91:I101)</f>
        <v>0</v>
      </c>
      <c r="J90" s="173">
        <f t="shared" si="40"/>
        <v>0</v>
      </c>
      <c r="K90" s="173">
        <f t="shared" si="40"/>
        <v>0</v>
      </c>
      <c r="L90" s="173">
        <f t="shared" si="40"/>
        <v>0</v>
      </c>
      <c r="M90" s="173">
        <f t="shared" si="40"/>
        <v>0</v>
      </c>
      <c r="N90" s="173">
        <f t="shared" si="40"/>
        <v>0</v>
      </c>
      <c r="O90" s="173">
        <f t="shared" si="40"/>
        <v>0</v>
      </c>
      <c r="P90" s="173">
        <f t="shared" si="40"/>
        <v>0</v>
      </c>
      <c r="Q90" s="173">
        <f t="shared" si="40"/>
        <v>0</v>
      </c>
      <c r="R90" s="173">
        <f t="shared" si="40"/>
        <v>0</v>
      </c>
      <c r="S90" s="173">
        <f t="shared" si="40"/>
        <v>0</v>
      </c>
      <c r="T90" s="173">
        <f t="shared" si="40"/>
        <v>0</v>
      </c>
      <c r="U90" s="173">
        <f t="shared" si="40"/>
        <v>0</v>
      </c>
      <c r="V90" s="173">
        <f t="shared" si="40"/>
        <v>0</v>
      </c>
      <c r="W90" s="173">
        <f t="shared" si="40"/>
        <v>0</v>
      </c>
      <c r="X90" s="173">
        <f t="shared" si="40"/>
        <v>0</v>
      </c>
      <c r="Y90" s="173">
        <f t="shared" si="40"/>
        <v>0</v>
      </c>
      <c r="Z90" s="173">
        <f t="shared" si="40"/>
        <v>0</v>
      </c>
      <c r="AA90" s="173">
        <f t="shared" si="40"/>
        <v>0</v>
      </c>
      <c r="AB90" s="173">
        <f t="shared" si="40"/>
        <v>0</v>
      </c>
      <c r="AC90" s="173">
        <f t="shared" si="40"/>
        <v>0</v>
      </c>
      <c r="AD90" s="173">
        <f t="shared" si="40"/>
        <v>0</v>
      </c>
      <c r="AE90" s="173">
        <f t="shared" si="40"/>
        <v>0</v>
      </c>
      <c r="AF90" s="173">
        <f t="shared" si="40"/>
        <v>0</v>
      </c>
      <c r="AG90" s="173">
        <f t="shared" si="40"/>
        <v>0</v>
      </c>
      <c r="AH90" s="173">
        <f t="shared" si="40"/>
        <v>0</v>
      </c>
      <c r="AI90" s="173">
        <f t="shared" si="40"/>
        <v>0</v>
      </c>
      <c r="AJ90" s="173">
        <f t="shared" si="40"/>
        <v>0</v>
      </c>
      <c r="AK90" s="173">
        <f t="shared" si="40"/>
        <v>0</v>
      </c>
      <c r="AL90" s="173">
        <f t="shared" si="40"/>
        <v>0</v>
      </c>
      <c r="AM90" s="173">
        <f t="shared" si="40"/>
        <v>0</v>
      </c>
      <c r="AN90" s="173">
        <f t="shared" si="40"/>
        <v>0</v>
      </c>
      <c r="AO90" s="173">
        <f t="shared" si="40"/>
        <v>0</v>
      </c>
      <c r="AP90" s="173">
        <f t="shared" si="40"/>
        <v>0</v>
      </c>
      <c r="AQ90" s="173">
        <f t="shared" si="40"/>
        <v>0</v>
      </c>
      <c r="AR90" s="173">
        <f t="shared" si="40"/>
        <v>0</v>
      </c>
      <c r="AS90" s="173">
        <f t="shared" si="40"/>
        <v>0</v>
      </c>
      <c r="AT90" s="173">
        <f t="shared" si="40"/>
        <v>0</v>
      </c>
      <c r="AU90" s="173">
        <f t="shared" si="40"/>
        <v>0</v>
      </c>
      <c r="AV90" s="173">
        <f t="shared" si="40"/>
        <v>0</v>
      </c>
      <c r="AW90" s="173">
        <f t="shared" si="40"/>
        <v>0</v>
      </c>
      <c r="AX90" s="173">
        <f t="shared" si="40"/>
        <v>0</v>
      </c>
      <c r="AY90" s="173">
        <f t="shared" si="40"/>
        <v>0</v>
      </c>
      <c r="AZ90" s="173">
        <f t="shared" si="40"/>
        <v>0</v>
      </c>
      <c r="BA90" s="173">
        <f t="shared" si="40"/>
        <v>0</v>
      </c>
      <c r="BB90" s="173">
        <f t="shared" si="40"/>
        <v>0</v>
      </c>
      <c r="BC90" s="173">
        <f t="shared" si="40"/>
        <v>0</v>
      </c>
      <c r="BD90" s="173">
        <f t="shared" si="40"/>
        <v>0</v>
      </c>
      <c r="BE90" s="173">
        <f t="shared" si="40"/>
        <v>0</v>
      </c>
      <c r="BF90" s="173">
        <f t="shared" si="40"/>
        <v>0</v>
      </c>
      <c r="BG90" s="173">
        <f t="shared" si="40"/>
        <v>0</v>
      </c>
      <c r="BH90" s="173">
        <f t="shared" si="40"/>
        <v>0</v>
      </c>
      <c r="BI90" s="173">
        <f t="shared" si="40"/>
        <v>0</v>
      </c>
      <c r="BJ90" s="173">
        <f t="shared" si="40"/>
        <v>0</v>
      </c>
      <c r="BK90" s="173">
        <f t="shared" si="40"/>
        <v>0</v>
      </c>
      <c r="BL90" s="173">
        <f t="shared" si="40"/>
        <v>0</v>
      </c>
      <c r="BM90" s="173">
        <f t="shared" si="40"/>
        <v>0</v>
      </c>
      <c r="BN90" s="173">
        <f t="shared" si="40"/>
        <v>0</v>
      </c>
      <c r="BO90" s="173">
        <f t="shared" si="40"/>
        <v>0</v>
      </c>
      <c r="BP90" s="173">
        <f t="shared" si="40"/>
        <v>0</v>
      </c>
      <c r="BQ90" s="173">
        <f t="shared" si="40"/>
        <v>0</v>
      </c>
      <c r="BR90" s="173">
        <f t="shared" si="40"/>
        <v>0</v>
      </c>
      <c r="BS90" s="173">
        <f t="shared" si="40"/>
        <v>0</v>
      </c>
      <c r="BT90" s="173">
        <f t="shared" si="40"/>
        <v>0</v>
      </c>
      <c r="BU90" s="173">
        <f t="shared" ref="BU90:DC90" si="41">SUM(BU91:BU101)</f>
        <v>0</v>
      </c>
      <c r="BV90" s="173">
        <f t="shared" si="41"/>
        <v>0</v>
      </c>
      <c r="BW90" s="173">
        <f t="shared" si="41"/>
        <v>0</v>
      </c>
      <c r="BX90" s="173">
        <f t="shared" si="41"/>
        <v>0</v>
      </c>
      <c r="BY90" s="173">
        <f t="shared" si="41"/>
        <v>0</v>
      </c>
      <c r="BZ90" s="173">
        <f t="shared" si="41"/>
        <v>0</v>
      </c>
      <c r="CA90" s="173">
        <f t="shared" si="41"/>
        <v>0</v>
      </c>
      <c r="CB90" s="173">
        <f t="shared" si="41"/>
        <v>0</v>
      </c>
      <c r="CC90" s="173">
        <f t="shared" si="41"/>
        <v>0</v>
      </c>
      <c r="CD90" s="173">
        <f t="shared" si="41"/>
        <v>0</v>
      </c>
      <c r="CE90" s="173">
        <f t="shared" si="41"/>
        <v>0</v>
      </c>
      <c r="CF90" s="173">
        <f t="shared" si="41"/>
        <v>0</v>
      </c>
      <c r="CG90" s="173">
        <f t="shared" si="41"/>
        <v>0</v>
      </c>
      <c r="CH90" s="173">
        <f t="shared" si="41"/>
        <v>0</v>
      </c>
      <c r="CI90" s="173">
        <f t="shared" si="41"/>
        <v>0</v>
      </c>
      <c r="CJ90" s="173">
        <f t="shared" si="41"/>
        <v>0</v>
      </c>
      <c r="CK90" s="173">
        <f t="shared" si="41"/>
        <v>0</v>
      </c>
      <c r="CL90" s="173">
        <f t="shared" si="41"/>
        <v>0</v>
      </c>
      <c r="CM90" s="173">
        <f t="shared" si="41"/>
        <v>0</v>
      </c>
      <c r="CN90" s="173">
        <f t="shared" si="41"/>
        <v>0</v>
      </c>
      <c r="CO90" s="173">
        <f t="shared" si="41"/>
        <v>0</v>
      </c>
      <c r="CP90" s="173">
        <f t="shared" si="41"/>
        <v>0</v>
      </c>
      <c r="CQ90" s="173">
        <f t="shared" si="41"/>
        <v>0</v>
      </c>
      <c r="CR90" s="173">
        <f t="shared" si="41"/>
        <v>0</v>
      </c>
      <c r="CS90" s="173">
        <f t="shared" si="41"/>
        <v>0</v>
      </c>
      <c r="CT90" s="173">
        <f t="shared" si="41"/>
        <v>0</v>
      </c>
      <c r="CU90" s="173">
        <f t="shared" si="41"/>
        <v>0</v>
      </c>
      <c r="CV90" s="173">
        <f t="shared" si="41"/>
        <v>0</v>
      </c>
      <c r="CW90" s="173">
        <f t="shared" si="41"/>
        <v>0</v>
      </c>
      <c r="CX90" s="173">
        <f t="shared" si="41"/>
        <v>0</v>
      </c>
      <c r="CY90" s="173">
        <f t="shared" si="41"/>
        <v>0</v>
      </c>
      <c r="CZ90" s="173">
        <f t="shared" si="41"/>
        <v>0</v>
      </c>
      <c r="DA90" s="173">
        <f t="shared" si="41"/>
        <v>0</v>
      </c>
      <c r="DB90" s="173">
        <f t="shared" si="41"/>
        <v>0</v>
      </c>
      <c r="DC90" s="173">
        <f t="shared" si="41"/>
        <v>0</v>
      </c>
      <c r="DE90" s="24"/>
      <c r="DF90" s="24">
        <f t="shared" si="39"/>
        <v>0</v>
      </c>
    </row>
    <row r="91" spans="1:113" ht="15" customHeight="1">
      <c r="A91" s="68">
        <v>67</v>
      </c>
      <c r="B91" s="160" t="s">
        <v>365</v>
      </c>
      <c r="C91" s="542" t="s">
        <v>159</v>
      </c>
      <c r="D91" s="181"/>
      <c r="E91" s="176">
        <v>0.21</v>
      </c>
      <c r="F91" s="171">
        <f>H91+NPV(FD,I91:INDEX(I91:DC91,PAL))</f>
        <v>0</v>
      </c>
      <c r="G91" s="171">
        <f>SUMIF($H$5:$DC$5,"&lt;="&amp;PAL,$H91:$DC91)</f>
        <v>0</v>
      </c>
      <c r="H91" s="177">
        <v>0</v>
      </c>
      <c r="I91" s="177">
        <v>0</v>
      </c>
      <c r="J91" s="177">
        <v>0</v>
      </c>
      <c r="K91" s="177">
        <v>0</v>
      </c>
      <c r="L91" s="177">
        <v>0</v>
      </c>
      <c r="M91" s="177">
        <v>0</v>
      </c>
      <c r="N91" s="177">
        <v>0</v>
      </c>
      <c r="O91" s="177">
        <v>0</v>
      </c>
      <c r="P91" s="177">
        <v>0</v>
      </c>
      <c r="Q91" s="177">
        <v>0</v>
      </c>
      <c r="R91" s="177">
        <v>0</v>
      </c>
      <c r="S91" s="177">
        <v>0</v>
      </c>
      <c r="T91" s="177">
        <v>0</v>
      </c>
      <c r="U91" s="177">
        <v>0</v>
      </c>
      <c r="V91" s="177">
        <v>0</v>
      </c>
      <c r="W91" s="177">
        <v>0</v>
      </c>
      <c r="X91" s="177">
        <v>0</v>
      </c>
      <c r="Y91" s="177">
        <v>0</v>
      </c>
      <c r="Z91" s="177">
        <v>0</v>
      </c>
      <c r="AA91" s="177">
        <v>0</v>
      </c>
      <c r="AB91" s="177">
        <v>0</v>
      </c>
      <c r="AC91" s="177">
        <v>0</v>
      </c>
      <c r="AD91" s="177">
        <v>0</v>
      </c>
      <c r="AE91" s="177">
        <v>0</v>
      </c>
      <c r="AF91" s="177">
        <v>0</v>
      </c>
      <c r="AG91" s="177">
        <v>0</v>
      </c>
      <c r="AH91" s="177">
        <v>0</v>
      </c>
      <c r="AI91" s="177">
        <v>0</v>
      </c>
      <c r="AJ91" s="177">
        <v>0</v>
      </c>
      <c r="AK91" s="177">
        <v>0</v>
      </c>
      <c r="AL91" s="177">
        <v>0</v>
      </c>
      <c r="AM91" s="177">
        <v>0</v>
      </c>
      <c r="AN91" s="177">
        <v>0</v>
      </c>
      <c r="AO91" s="177">
        <v>0</v>
      </c>
      <c r="AP91" s="177">
        <v>0</v>
      </c>
      <c r="AQ91" s="177">
        <v>0</v>
      </c>
      <c r="AR91" s="177">
        <v>0</v>
      </c>
      <c r="AS91" s="177">
        <v>0</v>
      </c>
      <c r="AT91" s="177">
        <v>0</v>
      </c>
      <c r="AU91" s="177">
        <v>0</v>
      </c>
      <c r="AV91" s="177">
        <v>0</v>
      </c>
      <c r="AW91" s="177">
        <v>0</v>
      </c>
      <c r="AX91" s="177">
        <v>0</v>
      </c>
      <c r="AY91" s="177">
        <v>0</v>
      </c>
      <c r="AZ91" s="177">
        <v>0</v>
      </c>
      <c r="BA91" s="177">
        <v>0</v>
      </c>
      <c r="BB91" s="177">
        <v>0</v>
      </c>
      <c r="BC91" s="177">
        <v>0</v>
      </c>
      <c r="BD91" s="177">
        <v>0</v>
      </c>
      <c r="BE91" s="177">
        <v>0</v>
      </c>
      <c r="BF91" s="177">
        <v>0</v>
      </c>
      <c r="BG91" s="177">
        <v>0</v>
      </c>
      <c r="BH91" s="177">
        <v>0</v>
      </c>
      <c r="BI91" s="177">
        <v>0</v>
      </c>
      <c r="BJ91" s="177">
        <v>0</v>
      </c>
      <c r="BK91" s="177">
        <v>0</v>
      </c>
      <c r="BL91" s="177">
        <v>0</v>
      </c>
      <c r="BM91" s="177">
        <v>0</v>
      </c>
      <c r="BN91" s="177">
        <v>0</v>
      </c>
      <c r="BO91" s="177">
        <v>0</v>
      </c>
      <c r="BP91" s="177">
        <v>0</v>
      </c>
      <c r="BQ91" s="177">
        <v>0</v>
      </c>
      <c r="BR91" s="177">
        <v>0</v>
      </c>
      <c r="BS91" s="177">
        <v>0</v>
      </c>
      <c r="BT91" s="177">
        <v>0</v>
      </c>
      <c r="BU91" s="177">
        <v>0</v>
      </c>
      <c r="BV91" s="177">
        <v>0</v>
      </c>
      <c r="BW91" s="177">
        <v>0</v>
      </c>
      <c r="BX91" s="177">
        <v>0</v>
      </c>
      <c r="BY91" s="177">
        <v>0</v>
      </c>
      <c r="BZ91" s="177">
        <v>0</v>
      </c>
      <c r="CA91" s="177">
        <v>0</v>
      </c>
      <c r="CB91" s="177">
        <v>0</v>
      </c>
      <c r="CC91" s="177">
        <v>0</v>
      </c>
      <c r="CD91" s="177">
        <v>0</v>
      </c>
      <c r="CE91" s="177">
        <v>0</v>
      </c>
      <c r="CF91" s="177">
        <v>0</v>
      </c>
      <c r="CG91" s="177">
        <v>0</v>
      </c>
      <c r="CH91" s="177">
        <v>0</v>
      </c>
      <c r="CI91" s="177">
        <v>0</v>
      </c>
      <c r="CJ91" s="177">
        <v>0</v>
      </c>
      <c r="CK91" s="177">
        <v>0</v>
      </c>
      <c r="CL91" s="177">
        <v>0</v>
      </c>
      <c r="CM91" s="177">
        <v>0</v>
      </c>
      <c r="CN91" s="177">
        <v>0</v>
      </c>
      <c r="CO91" s="177">
        <v>0</v>
      </c>
      <c r="CP91" s="177">
        <v>0</v>
      </c>
      <c r="CQ91" s="177">
        <v>0</v>
      </c>
      <c r="CR91" s="177">
        <v>0</v>
      </c>
      <c r="CS91" s="177">
        <v>0</v>
      </c>
      <c r="CT91" s="177">
        <v>0</v>
      </c>
      <c r="CU91" s="177">
        <v>0</v>
      </c>
      <c r="CV91" s="177">
        <v>0</v>
      </c>
      <c r="CW91" s="177">
        <v>0</v>
      </c>
      <c r="CX91" s="177">
        <v>0</v>
      </c>
      <c r="CY91" s="177">
        <v>0</v>
      </c>
      <c r="CZ91" s="177">
        <v>0</v>
      </c>
      <c r="DA91" s="177">
        <v>0</v>
      </c>
      <c r="DB91" s="177">
        <v>0</v>
      </c>
      <c r="DC91" s="177">
        <v>0</v>
      </c>
      <c r="DE91" s="24">
        <f>COUNTBLANK(H91:DC91)</f>
        <v>0</v>
      </c>
      <c r="DF91" s="24">
        <f t="shared" si="39"/>
        <v>0</v>
      </c>
      <c r="DG91">
        <f t="shared" ref="DG91:DG102" si="42">IF(ISNUMBER(E91),E91*100,0)</f>
        <v>21</v>
      </c>
      <c r="DH91">
        <v>0</v>
      </c>
    </row>
    <row r="92" spans="1:113" ht="15" customHeight="1">
      <c r="A92" s="68">
        <v>68</v>
      </c>
      <c r="B92" s="160" t="s">
        <v>366</v>
      </c>
      <c r="C92" s="542" t="s">
        <v>159</v>
      </c>
      <c r="D92" s="181"/>
      <c r="E92" s="176">
        <v>0.21</v>
      </c>
      <c r="F92" s="171">
        <f>H92+NPV(FD,I92:INDEX(I92:DC92,PAL))</f>
        <v>0</v>
      </c>
      <c r="G92" s="171">
        <f>SUMIF($H$5:$DC$5,"&lt;="&amp;PAL,$H92:$DC92)</f>
        <v>0</v>
      </c>
      <c r="H92" s="177">
        <v>0</v>
      </c>
      <c r="I92" s="177">
        <v>0</v>
      </c>
      <c r="J92" s="177">
        <v>0</v>
      </c>
      <c r="K92" s="177">
        <v>0</v>
      </c>
      <c r="L92" s="177">
        <v>0</v>
      </c>
      <c r="M92" s="177">
        <v>0</v>
      </c>
      <c r="N92" s="177">
        <v>0</v>
      </c>
      <c r="O92" s="177">
        <v>0</v>
      </c>
      <c r="P92" s="177">
        <v>0</v>
      </c>
      <c r="Q92" s="177">
        <v>0</v>
      </c>
      <c r="R92" s="177">
        <v>0</v>
      </c>
      <c r="S92" s="177">
        <v>0</v>
      </c>
      <c r="T92" s="177">
        <v>0</v>
      </c>
      <c r="U92" s="177">
        <v>0</v>
      </c>
      <c r="V92" s="177">
        <v>0</v>
      </c>
      <c r="W92" s="177">
        <v>0</v>
      </c>
      <c r="X92" s="177">
        <v>0</v>
      </c>
      <c r="Y92" s="177">
        <v>0</v>
      </c>
      <c r="Z92" s="177">
        <v>0</v>
      </c>
      <c r="AA92" s="177">
        <v>0</v>
      </c>
      <c r="AB92" s="177">
        <v>0</v>
      </c>
      <c r="AC92" s="177">
        <v>0</v>
      </c>
      <c r="AD92" s="177">
        <v>0</v>
      </c>
      <c r="AE92" s="177">
        <v>0</v>
      </c>
      <c r="AF92" s="177">
        <v>0</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0</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177">
        <v>0</v>
      </c>
      <c r="BM92" s="177">
        <v>0</v>
      </c>
      <c r="BN92" s="177">
        <v>0</v>
      </c>
      <c r="BO92" s="177">
        <v>0</v>
      </c>
      <c r="BP92" s="177">
        <v>0</v>
      </c>
      <c r="BQ92" s="177">
        <v>0</v>
      </c>
      <c r="BR92" s="177">
        <v>0</v>
      </c>
      <c r="BS92" s="177">
        <v>0</v>
      </c>
      <c r="BT92" s="177">
        <v>0</v>
      </c>
      <c r="BU92" s="177">
        <v>0</v>
      </c>
      <c r="BV92" s="177">
        <v>0</v>
      </c>
      <c r="BW92" s="177">
        <v>0</v>
      </c>
      <c r="BX92" s="177">
        <v>0</v>
      </c>
      <c r="BY92" s="177">
        <v>0</v>
      </c>
      <c r="BZ92" s="177">
        <v>0</v>
      </c>
      <c r="CA92" s="177">
        <v>0</v>
      </c>
      <c r="CB92" s="177">
        <v>0</v>
      </c>
      <c r="CC92" s="177">
        <v>0</v>
      </c>
      <c r="CD92" s="177">
        <v>0</v>
      </c>
      <c r="CE92" s="177">
        <v>0</v>
      </c>
      <c r="CF92" s="177">
        <v>0</v>
      </c>
      <c r="CG92" s="177">
        <v>0</v>
      </c>
      <c r="CH92" s="177">
        <v>0</v>
      </c>
      <c r="CI92" s="177">
        <v>0</v>
      </c>
      <c r="CJ92" s="177">
        <v>0</v>
      </c>
      <c r="CK92" s="177">
        <v>0</v>
      </c>
      <c r="CL92" s="177">
        <v>0</v>
      </c>
      <c r="CM92" s="177">
        <v>0</v>
      </c>
      <c r="CN92" s="177">
        <v>0</v>
      </c>
      <c r="CO92" s="177">
        <v>0</v>
      </c>
      <c r="CP92" s="177">
        <v>0</v>
      </c>
      <c r="CQ92" s="177">
        <v>0</v>
      </c>
      <c r="CR92" s="177">
        <v>0</v>
      </c>
      <c r="CS92" s="177">
        <v>0</v>
      </c>
      <c r="CT92" s="177">
        <v>0</v>
      </c>
      <c r="CU92" s="177">
        <v>0</v>
      </c>
      <c r="CV92" s="177">
        <v>0</v>
      </c>
      <c r="CW92" s="177">
        <v>0</v>
      </c>
      <c r="CX92" s="177">
        <v>0</v>
      </c>
      <c r="CY92" s="177">
        <v>0</v>
      </c>
      <c r="CZ92" s="177">
        <v>0</v>
      </c>
      <c r="DA92" s="177">
        <v>0</v>
      </c>
      <c r="DB92" s="177">
        <v>0</v>
      </c>
      <c r="DC92" s="177">
        <v>0</v>
      </c>
      <c r="DE92" s="24">
        <f t="shared" ref="DE92:DE102" si="43">COUNTBLANK(H92:DC92)</f>
        <v>0</v>
      </c>
      <c r="DF92" s="24">
        <f t="shared" si="39"/>
        <v>0</v>
      </c>
      <c r="DG92">
        <f t="shared" si="42"/>
        <v>21</v>
      </c>
      <c r="DH92">
        <v>0</v>
      </c>
    </row>
    <row r="93" spans="1:113" ht="15" customHeight="1">
      <c r="A93" s="68">
        <v>69</v>
      </c>
      <c r="B93" s="160" t="s">
        <v>367</v>
      </c>
      <c r="C93" s="542" t="s">
        <v>159</v>
      </c>
      <c r="D93" s="181"/>
      <c r="E93" s="176">
        <v>0.21</v>
      </c>
      <c r="F93" s="171">
        <f>H93+NPV(FD,I93:INDEX(I93:DC93,PAL))</f>
        <v>0</v>
      </c>
      <c r="G93" s="171">
        <f>SUMIF($H$5:$DC$5,"&lt;="&amp;PAL,$H93:$DC93)</f>
        <v>0</v>
      </c>
      <c r="H93" s="177">
        <v>0</v>
      </c>
      <c r="I93" s="177">
        <v>0</v>
      </c>
      <c r="J93" s="177">
        <v>0</v>
      </c>
      <c r="K93" s="177">
        <v>0</v>
      </c>
      <c r="L93" s="177">
        <v>0</v>
      </c>
      <c r="M93" s="177">
        <v>0</v>
      </c>
      <c r="N93" s="177">
        <v>0</v>
      </c>
      <c r="O93" s="177">
        <v>0</v>
      </c>
      <c r="P93" s="177">
        <v>0</v>
      </c>
      <c r="Q93" s="177">
        <v>0</v>
      </c>
      <c r="R93" s="177">
        <v>0</v>
      </c>
      <c r="S93" s="177">
        <v>0</v>
      </c>
      <c r="T93" s="177">
        <v>0</v>
      </c>
      <c r="U93" s="177">
        <v>0</v>
      </c>
      <c r="V93" s="177">
        <v>0</v>
      </c>
      <c r="W93" s="177">
        <v>0</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177">
        <v>0</v>
      </c>
      <c r="BM93" s="177">
        <v>0</v>
      </c>
      <c r="BN93" s="177">
        <v>0</v>
      </c>
      <c r="BO93" s="177">
        <v>0</v>
      </c>
      <c r="BP93" s="177">
        <v>0</v>
      </c>
      <c r="BQ93" s="177">
        <v>0</v>
      </c>
      <c r="BR93" s="177">
        <v>0</v>
      </c>
      <c r="BS93" s="177">
        <v>0</v>
      </c>
      <c r="BT93" s="177">
        <v>0</v>
      </c>
      <c r="BU93" s="177">
        <v>0</v>
      </c>
      <c r="BV93" s="177">
        <v>0</v>
      </c>
      <c r="BW93" s="177">
        <v>0</v>
      </c>
      <c r="BX93" s="177">
        <v>0</v>
      </c>
      <c r="BY93" s="177">
        <v>0</v>
      </c>
      <c r="BZ93" s="177">
        <v>0</v>
      </c>
      <c r="CA93" s="177">
        <v>0</v>
      </c>
      <c r="CB93" s="177">
        <v>0</v>
      </c>
      <c r="CC93" s="177">
        <v>0</v>
      </c>
      <c r="CD93" s="177">
        <v>0</v>
      </c>
      <c r="CE93" s="177">
        <v>0</v>
      </c>
      <c r="CF93" s="177">
        <v>0</v>
      </c>
      <c r="CG93" s="177">
        <v>0</v>
      </c>
      <c r="CH93" s="177">
        <v>0</v>
      </c>
      <c r="CI93" s="177">
        <v>0</v>
      </c>
      <c r="CJ93" s="177">
        <v>0</v>
      </c>
      <c r="CK93" s="177">
        <v>0</v>
      </c>
      <c r="CL93" s="177">
        <v>0</v>
      </c>
      <c r="CM93" s="177">
        <v>0</v>
      </c>
      <c r="CN93" s="177">
        <v>0</v>
      </c>
      <c r="CO93" s="177">
        <v>0</v>
      </c>
      <c r="CP93" s="177">
        <v>0</v>
      </c>
      <c r="CQ93" s="177">
        <v>0</v>
      </c>
      <c r="CR93" s="177">
        <v>0</v>
      </c>
      <c r="CS93" s="177">
        <v>0</v>
      </c>
      <c r="CT93" s="177">
        <v>0</v>
      </c>
      <c r="CU93" s="177">
        <v>0</v>
      </c>
      <c r="CV93" s="177">
        <v>0</v>
      </c>
      <c r="CW93" s="177">
        <v>0</v>
      </c>
      <c r="CX93" s="177">
        <v>0</v>
      </c>
      <c r="CY93" s="177">
        <v>0</v>
      </c>
      <c r="CZ93" s="177">
        <v>0</v>
      </c>
      <c r="DA93" s="177">
        <v>0</v>
      </c>
      <c r="DB93" s="177">
        <v>0</v>
      </c>
      <c r="DC93" s="177">
        <v>0</v>
      </c>
      <c r="DE93" s="24">
        <f t="shared" si="43"/>
        <v>0</v>
      </c>
      <c r="DF93" s="24">
        <f t="shared" si="39"/>
        <v>0</v>
      </c>
      <c r="DG93">
        <f t="shared" si="42"/>
        <v>21</v>
      </c>
      <c r="DH93">
        <v>0</v>
      </c>
    </row>
    <row r="94" spans="1:113" ht="15" customHeight="1">
      <c r="A94" s="68">
        <v>70</v>
      </c>
      <c r="B94" s="160" t="s">
        <v>368</v>
      </c>
      <c r="C94" s="542" t="s">
        <v>159</v>
      </c>
      <c r="D94" s="181"/>
      <c r="E94" s="176">
        <v>0.21</v>
      </c>
      <c r="F94" s="171">
        <f>H94+NPV(FD,I94:INDEX(I94:DC94,PAL))</f>
        <v>0</v>
      </c>
      <c r="G94" s="171">
        <f>SUMIF($H$5:$DC$5,"&lt;="&amp;PAL,$H94:$DC94)</f>
        <v>0</v>
      </c>
      <c r="H94" s="177">
        <v>0</v>
      </c>
      <c r="I94" s="177">
        <v>0</v>
      </c>
      <c r="J94" s="177">
        <v>0</v>
      </c>
      <c r="K94" s="177">
        <v>0</v>
      </c>
      <c r="L94" s="177">
        <v>0</v>
      </c>
      <c r="M94" s="177">
        <v>0</v>
      </c>
      <c r="N94" s="177">
        <v>0</v>
      </c>
      <c r="O94" s="177">
        <v>0</v>
      </c>
      <c r="P94" s="177">
        <v>0</v>
      </c>
      <c r="Q94" s="177">
        <v>0</v>
      </c>
      <c r="R94" s="177">
        <v>0</v>
      </c>
      <c r="S94" s="177">
        <v>0</v>
      </c>
      <c r="T94" s="177">
        <v>0</v>
      </c>
      <c r="U94" s="177">
        <v>0</v>
      </c>
      <c r="V94" s="177">
        <v>0</v>
      </c>
      <c r="W94" s="177">
        <v>0</v>
      </c>
      <c r="X94" s="177">
        <v>0</v>
      </c>
      <c r="Y94" s="177">
        <v>0</v>
      </c>
      <c r="Z94" s="177">
        <v>0</v>
      </c>
      <c r="AA94" s="177">
        <v>0</v>
      </c>
      <c r="AB94" s="177">
        <v>0</v>
      </c>
      <c r="AC94" s="177">
        <v>0</v>
      </c>
      <c r="AD94" s="177">
        <v>0</v>
      </c>
      <c r="AE94" s="177">
        <v>0</v>
      </c>
      <c r="AF94" s="177">
        <v>0</v>
      </c>
      <c r="AG94" s="177">
        <v>0</v>
      </c>
      <c r="AH94" s="177">
        <v>0</v>
      </c>
      <c r="AI94" s="177">
        <v>0</v>
      </c>
      <c r="AJ94" s="177">
        <v>0</v>
      </c>
      <c r="AK94" s="177">
        <v>0</v>
      </c>
      <c r="AL94" s="177">
        <v>0</v>
      </c>
      <c r="AM94" s="177">
        <v>0</v>
      </c>
      <c r="AN94" s="177">
        <v>0</v>
      </c>
      <c r="AO94" s="177">
        <v>0</v>
      </c>
      <c r="AP94" s="177">
        <v>0</v>
      </c>
      <c r="AQ94" s="177">
        <v>0</v>
      </c>
      <c r="AR94" s="177">
        <v>0</v>
      </c>
      <c r="AS94" s="177">
        <v>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7">
        <v>0</v>
      </c>
      <c r="BI94" s="177">
        <v>0</v>
      </c>
      <c r="BJ94" s="177">
        <v>0</v>
      </c>
      <c r="BK94" s="177">
        <v>0</v>
      </c>
      <c r="BL94" s="177">
        <v>0</v>
      </c>
      <c r="BM94" s="177">
        <v>0</v>
      </c>
      <c r="BN94" s="177">
        <v>0</v>
      </c>
      <c r="BO94" s="177">
        <v>0</v>
      </c>
      <c r="BP94" s="177">
        <v>0</v>
      </c>
      <c r="BQ94" s="177">
        <v>0</v>
      </c>
      <c r="BR94" s="177">
        <v>0</v>
      </c>
      <c r="BS94" s="177">
        <v>0</v>
      </c>
      <c r="BT94" s="177">
        <v>0</v>
      </c>
      <c r="BU94" s="177">
        <v>0</v>
      </c>
      <c r="BV94" s="177">
        <v>0</v>
      </c>
      <c r="BW94" s="177">
        <v>0</v>
      </c>
      <c r="BX94" s="177">
        <v>0</v>
      </c>
      <c r="BY94" s="177">
        <v>0</v>
      </c>
      <c r="BZ94" s="177">
        <v>0</v>
      </c>
      <c r="CA94" s="177">
        <v>0</v>
      </c>
      <c r="CB94" s="177">
        <v>0</v>
      </c>
      <c r="CC94" s="177">
        <v>0</v>
      </c>
      <c r="CD94" s="177">
        <v>0</v>
      </c>
      <c r="CE94" s="177">
        <v>0</v>
      </c>
      <c r="CF94" s="177">
        <v>0</v>
      </c>
      <c r="CG94" s="177">
        <v>0</v>
      </c>
      <c r="CH94" s="177">
        <v>0</v>
      </c>
      <c r="CI94" s="177">
        <v>0</v>
      </c>
      <c r="CJ94" s="177">
        <v>0</v>
      </c>
      <c r="CK94" s="177">
        <v>0</v>
      </c>
      <c r="CL94" s="177">
        <v>0</v>
      </c>
      <c r="CM94" s="177">
        <v>0</v>
      </c>
      <c r="CN94" s="177">
        <v>0</v>
      </c>
      <c r="CO94" s="177">
        <v>0</v>
      </c>
      <c r="CP94" s="177">
        <v>0</v>
      </c>
      <c r="CQ94" s="177">
        <v>0</v>
      </c>
      <c r="CR94" s="177">
        <v>0</v>
      </c>
      <c r="CS94" s="177">
        <v>0</v>
      </c>
      <c r="CT94" s="177">
        <v>0</v>
      </c>
      <c r="CU94" s="177">
        <v>0</v>
      </c>
      <c r="CV94" s="177">
        <v>0</v>
      </c>
      <c r="CW94" s="177">
        <v>0</v>
      </c>
      <c r="CX94" s="177">
        <v>0</v>
      </c>
      <c r="CY94" s="177">
        <v>0</v>
      </c>
      <c r="CZ94" s="177">
        <v>0</v>
      </c>
      <c r="DA94" s="177">
        <v>0</v>
      </c>
      <c r="DB94" s="177">
        <v>0</v>
      </c>
      <c r="DC94" s="177">
        <v>0</v>
      </c>
      <c r="DE94" s="24">
        <f t="shared" si="43"/>
        <v>0</v>
      </c>
      <c r="DF94" s="24">
        <f t="shared" si="39"/>
        <v>0</v>
      </c>
      <c r="DG94">
        <f t="shared" si="42"/>
        <v>21</v>
      </c>
      <c r="DH94">
        <v>0</v>
      </c>
    </row>
    <row r="95" spans="1:113" ht="15" customHeight="1">
      <c r="A95" s="68">
        <v>71</v>
      </c>
      <c r="B95" s="160" t="s">
        <v>369</v>
      </c>
      <c r="C95" s="542" t="s">
        <v>159</v>
      </c>
      <c r="D95" s="181"/>
      <c r="E95" s="176">
        <v>0.21</v>
      </c>
      <c r="F95" s="171">
        <f>H95+NPV(FD,I95:INDEX(I95:DC95,PAL))</f>
        <v>0</v>
      </c>
      <c r="G95" s="171">
        <f>SUMIF($H$5:$DC$5,"&lt;="&amp;PAL,$H95:$DC95)</f>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7">
        <v>0</v>
      </c>
      <c r="AC95" s="177">
        <v>0</v>
      </c>
      <c r="AD95" s="177">
        <v>0</v>
      </c>
      <c r="AE95" s="177">
        <v>0</v>
      </c>
      <c r="AF95" s="177">
        <v>0</v>
      </c>
      <c r="AG95" s="177">
        <v>0</v>
      </c>
      <c r="AH95" s="177">
        <v>0</v>
      </c>
      <c r="AI95" s="177">
        <v>0</v>
      </c>
      <c r="AJ95" s="177">
        <v>0</v>
      </c>
      <c r="AK95" s="177">
        <v>0</v>
      </c>
      <c r="AL95" s="177">
        <v>0</v>
      </c>
      <c r="AM95" s="177">
        <v>0</v>
      </c>
      <c r="AN95" s="177">
        <v>0</v>
      </c>
      <c r="AO95" s="177">
        <v>0</v>
      </c>
      <c r="AP95" s="177">
        <v>0</v>
      </c>
      <c r="AQ95" s="177">
        <v>0</v>
      </c>
      <c r="AR95" s="177">
        <v>0</v>
      </c>
      <c r="AS95" s="177">
        <v>0</v>
      </c>
      <c r="AT95" s="177">
        <v>0</v>
      </c>
      <c r="AU95" s="177">
        <v>0</v>
      </c>
      <c r="AV95" s="177">
        <v>0</v>
      </c>
      <c r="AW95" s="177">
        <v>0</v>
      </c>
      <c r="AX95" s="177">
        <v>0</v>
      </c>
      <c r="AY95" s="177">
        <v>0</v>
      </c>
      <c r="AZ95" s="177">
        <v>0</v>
      </c>
      <c r="BA95" s="177">
        <v>0</v>
      </c>
      <c r="BB95" s="177">
        <v>0</v>
      </c>
      <c r="BC95" s="177">
        <v>0</v>
      </c>
      <c r="BD95" s="177">
        <v>0</v>
      </c>
      <c r="BE95" s="177">
        <v>0</v>
      </c>
      <c r="BF95" s="177">
        <v>0</v>
      </c>
      <c r="BG95" s="177">
        <v>0</v>
      </c>
      <c r="BH95" s="177">
        <v>0</v>
      </c>
      <c r="BI95" s="177">
        <v>0</v>
      </c>
      <c r="BJ95" s="177">
        <v>0</v>
      </c>
      <c r="BK95" s="177">
        <v>0</v>
      </c>
      <c r="BL95" s="177">
        <v>0</v>
      </c>
      <c r="BM95" s="177">
        <v>0</v>
      </c>
      <c r="BN95" s="177">
        <v>0</v>
      </c>
      <c r="BO95" s="177">
        <v>0</v>
      </c>
      <c r="BP95" s="177">
        <v>0</v>
      </c>
      <c r="BQ95" s="177">
        <v>0</v>
      </c>
      <c r="BR95" s="177">
        <v>0</v>
      </c>
      <c r="BS95" s="177">
        <v>0</v>
      </c>
      <c r="BT95" s="177">
        <v>0</v>
      </c>
      <c r="BU95" s="177">
        <v>0</v>
      </c>
      <c r="BV95" s="177">
        <v>0</v>
      </c>
      <c r="BW95" s="177">
        <v>0</v>
      </c>
      <c r="BX95" s="177">
        <v>0</v>
      </c>
      <c r="BY95" s="177">
        <v>0</v>
      </c>
      <c r="BZ95" s="177">
        <v>0</v>
      </c>
      <c r="CA95" s="177">
        <v>0</v>
      </c>
      <c r="CB95" s="177">
        <v>0</v>
      </c>
      <c r="CC95" s="177">
        <v>0</v>
      </c>
      <c r="CD95" s="177">
        <v>0</v>
      </c>
      <c r="CE95" s="177">
        <v>0</v>
      </c>
      <c r="CF95" s="177">
        <v>0</v>
      </c>
      <c r="CG95" s="177">
        <v>0</v>
      </c>
      <c r="CH95" s="177">
        <v>0</v>
      </c>
      <c r="CI95" s="177">
        <v>0</v>
      </c>
      <c r="CJ95" s="177">
        <v>0</v>
      </c>
      <c r="CK95" s="177">
        <v>0</v>
      </c>
      <c r="CL95" s="177">
        <v>0</v>
      </c>
      <c r="CM95" s="177">
        <v>0</v>
      </c>
      <c r="CN95" s="177">
        <v>0</v>
      </c>
      <c r="CO95" s="177">
        <v>0</v>
      </c>
      <c r="CP95" s="177">
        <v>0</v>
      </c>
      <c r="CQ95" s="177">
        <v>0</v>
      </c>
      <c r="CR95" s="177">
        <v>0</v>
      </c>
      <c r="CS95" s="177">
        <v>0</v>
      </c>
      <c r="CT95" s="177">
        <v>0</v>
      </c>
      <c r="CU95" s="177">
        <v>0</v>
      </c>
      <c r="CV95" s="177">
        <v>0</v>
      </c>
      <c r="CW95" s="177">
        <v>0</v>
      </c>
      <c r="CX95" s="177">
        <v>0</v>
      </c>
      <c r="CY95" s="177">
        <v>0</v>
      </c>
      <c r="CZ95" s="177">
        <v>0</v>
      </c>
      <c r="DA95" s="177">
        <v>0</v>
      </c>
      <c r="DB95" s="177">
        <v>0</v>
      </c>
      <c r="DC95" s="177">
        <v>0</v>
      </c>
      <c r="DE95" s="24">
        <f t="shared" si="43"/>
        <v>0</v>
      </c>
      <c r="DF95" s="24">
        <f t="shared" si="39"/>
        <v>0</v>
      </c>
      <c r="DG95">
        <f t="shared" si="42"/>
        <v>21</v>
      </c>
      <c r="DH95">
        <v>0</v>
      </c>
    </row>
    <row r="96" spans="1:113" ht="15" customHeight="1">
      <c r="A96" s="68">
        <v>72</v>
      </c>
      <c r="B96" s="160" t="s">
        <v>370</v>
      </c>
      <c r="C96" s="542" t="s">
        <v>159</v>
      </c>
      <c r="D96" s="181"/>
      <c r="E96" s="176">
        <v>0.21</v>
      </c>
      <c r="F96" s="171">
        <f>H96+NPV(FD,I96:INDEX(I96:DC96,PAL))</f>
        <v>0</v>
      </c>
      <c r="G96" s="171">
        <f>SUMIF($H$5:$DC$5,"&lt;="&amp;PAL,$H96:$DC96)</f>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7">
        <v>0</v>
      </c>
      <c r="AC96" s="177">
        <v>0</v>
      </c>
      <c r="AD96" s="177">
        <v>0</v>
      </c>
      <c r="AE96" s="177">
        <v>0</v>
      </c>
      <c r="AF96" s="177">
        <v>0</v>
      </c>
      <c r="AG96" s="177">
        <v>0</v>
      </c>
      <c r="AH96" s="177">
        <v>0</v>
      </c>
      <c r="AI96" s="177">
        <v>0</v>
      </c>
      <c r="AJ96" s="177">
        <v>0</v>
      </c>
      <c r="AK96" s="177">
        <v>0</v>
      </c>
      <c r="AL96" s="177">
        <v>0</v>
      </c>
      <c r="AM96" s="177">
        <v>0</v>
      </c>
      <c r="AN96" s="177">
        <v>0</v>
      </c>
      <c r="AO96" s="177">
        <v>0</v>
      </c>
      <c r="AP96" s="177">
        <v>0</v>
      </c>
      <c r="AQ96" s="177">
        <v>0</v>
      </c>
      <c r="AR96" s="177">
        <v>0</v>
      </c>
      <c r="AS96" s="177">
        <v>0</v>
      </c>
      <c r="AT96" s="177">
        <v>0</v>
      </c>
      <c r="AU96" s="177">
        <v>0</v>
      </c>
      <c r="AV96" s="177">
        <v>0</v>
      </c>
      <c r="AW96" s="177">
        <v>0</v>
      </c>
      <c r="AX96" s="177">
        <v>0</v>
      </c>
      <c r="AY96" s="177">
        <v>0</v>
      </c>
      <c r="AZ96" s="177">
        <v>0</v>
      </c>
      <c r="BA96" s="177">
        <v>0</v>
      </c>
      <c r="BB96" s="177">
        <v>0</v>
      </c>
      <c r="BC96" s="177">
        <v>0</v>
      </c>
      <c r="BD96" s="177">
        <v>0</v>
      </c>
      <c r="BE96" s="177">
        <v>0</v>
      </c>
      <c r="BF96" s="177">
        <v>0</v>
      </c>
      <c r="BG96" s="177">
        <v>0</v>
      </c>
      <c r="BH96" s="177">
        <v>0</v>
      </c>
      <c r="BI96" s="177">
        <v>0</v>
      </c>
      <c r="BJ96" s="177">
        <v>0</v>
      </c>
      <c r="BK96" s="177">
        <v>0</v>
      </c>
      <c r="BL96" s="177">
        <v>0</v>
      </c>
      <c r="BM96" s="177">
        <v>0</v>
      </c>
      <c r="BN96" s="177">
        <v>0</v>
      </c>
      <c r="BO96" s="177">
        <v>0</v>
      </c>
      <c r="BP96" s="177">
        <v>0</v>
      </c>
      <c r="BQ96" s="177">
        <v>0</v>
      </c>
      <c r="BR96" s="177">
        <v>0</v>
      </c>
      <c r="BS96" s="177">
        <v>0</v>
      </c>
      <c r="BT96" s="177">
        <v>0</v>
      </c>
      <c r="BU96" s="177">
        <v>0</v>
      </c>
      <c r="BV96" s="177">
        <v>0</v>
      </c>
      <c r="BW96" s="177">
        <v>0</v>
      </c>
      <c r="BX96" s="177">
        <v>0</v>
      </c>
      <c r="BY96" s="177">
        <v>0</v>
      </c>
      <c r="BZ96" s="177">
        <v>0</v>
      </c>
      <c r="CA96" s="177">
        <v>0</v>
      </c>
      <c r="CB96" s="177">
        <v>0</v>
      </c>
      <c r="CC96" s="177">
        <v>0</v>
      </c>
      <c r="CD96" s="177">
        <v>0</v>
      </c>
      <c r="CE96" s="177">
        <v>0</v>
      </c>
      <c r="CF96" s="177">
        <v>0</v>
      </c>
      <c r="CG96" s="177">
        <v>0</v>
      </c>
      <c r="CH96" s="177">
        <v>0</v>
      </c>
      <c r="CI96" s="177">
        <v>0</v>
      </c>
      <c r="CJ96" s="177">
        <v>0</v>
      </c>
      <c r="CK96" s="177">
        <v>0</v>
      </c>
      <c r="CL96" s="177">
        <v>0</v>
      </c>
      <c r="CM96" s="177">
        <v>0</v>
      </c>
      <c r="CN96" s="177">
        <v>0</v>
      </c>
      <c r="CO96" s="177">
        <v>0</v>
      </c>
      <c r="CP96" s="177">
        <v>0</v>
      </c>
      <c r="CQ96" s="177">
        <v>0</v>
      </c>
      <c r="CR96" s="177">
        <v>0</v>
      </c>
      <c r="CS96" s="177">
        <v>0</v>
      </c>
      <c r="CT96" s="177">
        <v>0</v>
      </c>
      <c r="CU96" s="177">
        <v>0</v>
      </c>
      <c r="CV96" s="177">
        <v>0</v>
      </c>
      <c r="CW96" s="177">
        <v>0</v>
      </c>
      <c r="CX96" s="177">
        <v>0</v>
      </c>
      <c r="CY96" s="177">
        <v>0</v>
      </c>
      <c r="CZ96" s="177">
        <v>0</v>
      </c>
      <c r="DA96" s="177">
        <v>0</v>
      </c>
      <c r="DB96" s="177">
        <v>0</v>
      </c>
      <c r="DC96" s="177">
        <v>0</v>
      </c>
      <c r="DE96" s="24">
        <f t="shared" si="43"/>
        <v>0</v>
      </c>
      <c r="DF96" s="24">
        <f t="shared" si="39"/>
        <v>0</v>
      </c>
      <c r="DG96">
        <f t="shared" si="42"/>
        <v>21</v>
      </c>
      <c r="DH96">
        <v>0</v>
      </c>
    </row>
    <row r="97" spans="1:113" ht="15" customHeight="1">
      <c r="A97" s="68">
        <v>73</v>
      </c>
      <c r="B97" s="160" t="s">
        <v>371</v>
      </c>
      <c r="C97" s="542" t="s">
        <v>159</v>
      </c>
      <c r="D97" s="181"/>
      <c r="E97" s="176">
        <v>0.21</v>
      </c>
      <c r="F97" s="171">
        <f>H97+NPV(FD,I97:INDEX(I97:DC97,PAL))</f>
        <v>0</v>
      </c>
      <c r="G97" s="171">
        <f>SUMIF($H$5:$DC$5,"&lt;="&amp;PAL,$H97:$DC97)</f>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77">
        <v>0</v>
      </c>
      <c r="CK97" s="177">
        <v>0</v>
      </c>
      <c r="CL97" s="177">
        <v>0</v>
      </c>
      <c r="CM97" s="177">
        <v>0</v>
      </c>
      <c r="CN97" s="177">
        <v>0</v>
      </c>
      <c r="CO97" s="177">
        <v>0</v>
      </c>
      <c r="CP97" s="177">
        <v>0</v>
      </c>
      <c r="CQ97" s="177">
        <v>0</v>
      </c>
      <c r="CR97" s="177">
        <v>0</v>
      </c>
      <c r="CS97" s="177">
        <v>0</v>
      </c>
      <c r="CT97" s="177">
        <v>0</v>
      </c>
      <c r="CU97" s="177">
        <v>0</v>
      </c>
      <c r="CV97" s="177">
        <v>0</v>
      </c>
      <c r="CW97" s="177">
        <v>0</v>
      </c>
      <c r="CX97" s="177">
        <v>0</v>
      </c>
      <c r="CY97" s="177">
        <v>0</v>
      </c>
      <c r="CZ97" s="177">
        <v>0</v>
      </c>
      <c r="DA97" s="177">
        <v>0</v>
      </c>
      <c r="DB97" s="177">
        <v>0</v>
      </c>
      <c r="DC97" s="177">
        <v>0</v>
      </c>
      <c r="DE97" s="24">
        <f t="shared" si="43"/>
        <v>0</v>
      </c>
      <c r="DF97" s="24">
        <f t="shared" si="39"/>
        <v>0</v>
      </c>
      <c r="DG97">
        <f t="shared" si="42"/>
        <v>21</v>
      </c>
      <c r="DH97">
        <v>0</v>
      </c>
    </row>
    <row r="98" spans="1:113" ht="15" customHeight="1">
      <c r="A98" s="68">
        <v>74</v>
      </c>
      <c r="B98" s="160" t="s">
        <v>372</v>
      </c>
      <c r="C98" s="542" t="s">
        <v>159</v>
      </c>
      <c r="D98" s="181"/>
      <c r="E98" s="176">
        <v>0.21</v>
      </c>
      <c r="F98" s="171">
        <f>H98+NPV(FD,I98:INDEX(I98:DC98,PAL))</f>
        <v>0</v>
      </c>
      <c r="G98" s="171">
        <f>SUMIF($H$5:$DC$5,"&lt;="&amp;PAL,$H98:$DC98)</f>
        <v>0</v>
      </c>
      <c r="H98" s="177">
        <v>0</v>
      </c>
      <c r="I98" s="177">
        <v>0</v>
      </c>
      <c r="J98" s="177">
        <v>0</v>
      </c>
      <c r="K98" s="177">
        <v>0</v>
      </c>
      <c r="L98" s="177">
        <v>0</v>
      </c>
      <c r="M98" s="177">
        <v>0</v>
      </c>
      <c r="N98" s="177">
        <v>0</v>
      </c>
      <c r="O98" s="177">
        <v>0</v>
      </c>
      <c r="P98" s="177">
        <v>0</v>
      </c>
      <c r="Q98" s="177">
        <v>0</v>
      </c>
      <c r="R98" s="177">
        <v>0</v>
      </c>
      <c r="S98" s="177">
        <v>0</v>
      </c>
      <c r="T98" s="177">
        <v>0</v>
      </c>
      <c r="U98" s="177">
        <v>0</v>
      </c>
      <c r="V98" s="177">
        <v>0</v>
      </c>
      <c r="W98" s="177">
        <v>0</v>
      </c>
      <c r="X98" s="177">
        <v>0</v>
      </c>
      <c r="Y98" s="177">
        <v>0</v>
      </c>
      <c r="Z98" s="177">
        <v>0</v>
      </c>
      <c r="AA98" s="177">
        <v>0</v>
      </c>
      <c r="AB98" s="177">
        <v>0</v>
      </c>
      <c r="AC98" s="177">
        <v>0</v>
      </c>
      <c r="AD98" s="177">
        <v>0</v>
      </c>
      <c r="AE98" s="177">
        <v>0</v>
      </c>
      <c r="AF98" s="177">
        <v>0</v>
      </c>
      <c r="AG98" s="177">
        <v>0</v>
      </c>
      <c r="AH98" s="177">
        <v>0</v>
      </c>
      <c r="AI98" s="177">
        <v>0</v>
      </c>
      <c r="AJ98" s="177">
        <v>0</v>
      </c>
      <c r="AK98" s="177">
        <v>0</v>
      </c>
      <c r="AL98" s="177">
        <v>0</v>
      </c>
      <c r="AM98" s="177">
        <v>0</v>
      </c>
      <c r="AN98" s="177">
        <v>0</v>
      </c>
      <c r="AO98" s="177">
        <v>0</v>
      </c>
      <c r="AP98" s="177">
        <v>0</v>
      </c>
      <c r="AQ98" s="177">
        <v>0</v>
      </c>
      <c r="AR98" s="177">
        <v>0</v>
      </c>
      <c r="AS98" s="177">
        <v>0</v>
      </c>
      <c r="AT98" s="177">
        <v>0</v>
      </c>
      <c r="AU98" s="177">
        <v>0</v>
      </c>
      <c r="AV98" s="177">
        <v>0</v>
      </c>
      <c r="AW98" s="177">
        <v>0</v>
      </c>
      <c r="AX98" s="177">
        <v>0</v>
      </c>
      <c r="AY98" s="177">
        <v>0</v>
      </c>
      <c r="AZ98" s="177">
        <v>0</v>
      </c>
      <c r="BA98" s="177">
        <v>0</v>
      </c>
      <c r="BB98" s="177">
        <v>0</v>
      </c>
      <c r="BC98" s="177">
        <v>0</v>
      </c>
      <c r="BD98" s="177">
        <v>0</v>
      </c>
      <c r="BE98" s="177">
        <v>0</v>
      </c>
      <c r="BF98" s="177">
        <v>0</v>
      </c>
      <c r="BG98" s="177">
        <v>0</v>
      </c>
      <c r="BH98" s="177">
        <v>0</v>
      </c>
      <c r="BI98" s="177">
        <v>0</v>
      </c>
      <c r="BJ98" s="177">
        <v>0</v>
      </c>
      <c r="BK98" s="177">
        <v>0</v>
      </c>
      <c r="BL98" s="177">
        <v>0</v>
      </c>
      <c r="BM98" s="177">
        <v>0</v>
      </c>
      <c r="BN98" s="177">
        <v>0</v>
      </c>
      <c r="BO98" s="177">
        <v>0</v>
      </c>
      <c r="BP98" s="177">
        <v>0</v>
      </c>
      <c r="BQ98" s="177">
        <v>0</v>
      </c>
      <c r="BR98" s="177">
        <v>0</v>
      </c>
      <c r="BS98" s="177">
        <v>0</v>
      </c>
      <c r="BT98" s="177">
        <v>0</v>
      </c>
      <c r="BU98" s="177">
        <v>0</v>
      </c>
      <c r="BV98" s="177">
        <v>0</v>
      </c>
      <c r="BW98" s="177">
        <v>0</v>
      </c>
      <c r="BX98" s="177">
        <v>0</v>
      </c>
      <c r="BY98" s="177">
        <v>0</v>
      </c>
      <c r="BZ98" s="177">
        <v>0</v>
      </c>
      <c r="CA98" s="177">
        <v>0</v>
      </c>
      <c r="CB98" s="177">
        <v>0</v>
      </c>
      <c r="CC98" s="177">
        <v>0</v>
      </c>
      <c r="CD98" s="177">
        <v>0</v>
      </c>
      <c r="CE98" s="177">
        <v>0</v>
      </c>
      <c r="CF98" s="177">
        <v>0</v>
      </c>
      <c r="CG98" s="177">
        <v>0</v>
      </c>
      <c r="CH98" s="177">
        <v>0</v>
      </c>
      <c r="CI98" s="177">
        <v>0</v>
      </c>
      <c r="CJ98" s="177">
        <v>0</v>
      </c>
      <c r="CK98" s="177">
        <v>0</v>
      </c>
      <c r="CL98" s="177">
        <v>0</v>
      </c>
      <c r="CM98" s="177">
        <v>0</v>
      </c>
      <c r="CN98" s="177">
        <v>0</v>
      </c>
      <c r="CO98" s="177">
        <v>0</v>
      </c>
      <c r="CP98" s="177">
        <v>0</v>
      </c>
      <c r="CQ98" s="177">
        <v>0</v>
      </c>
      <c r="CR98" s="177">
        <v>0</v>
      </c>
      <c r="CS98" s="177">
        <v>0</v>
      </c>
      <c r="CT98" s="177">
        <v>0</v>
      </c>
      <c r="CU98" s="177">
        <v>0</v>
      </c>
      <c r="CV98" s="177">
        <v>0</v>
      </c>
      <c r="CW98" s="177">
        <v>0</v>
      </c>
      <c r="CX98" s="177">
        <v>0</v>
      </c>
      <c r="CY98" s="177">
        <v>0</v>
      </c>
      <c r="CZ98" s="177">
        <v>0</v>
      </c>
      <c r="DA98" s="177">
        <v>0</v>
      </c>
      <c r="DB98" s="177">
        <v>0</v>
      </c>
      <c r="DC98" s="177">
        <v>0</v>
      </c>
      <c r="DE98" s="24">
        <f t="shared" si="43"/>
        <v>0</v>
      </c>
      <c r="DF98" s="24">
        <f t="shared" si="39"/>
        <v>0</v>
      </c>
      <c r="DG98">
        <f t="shared" si="42"/>
        <v>21</v>
      </c>
      <c r="DH98">
        <v>0</v>
      </c>
    </row>
    <row r="99" spans="1:113" ht="15" customHeight="1">
      <c r="A99" s="68"/>
      <c r="B99" s="160" t="s">
        <v>373</v>
      </c>
      <c r="C99" s="543" t="s">
        <v>482</v>
      </c>
      <c r="D99" s="325"/>
      <c r="E99" s="176">
        <v>0.21</v>
      </c>
      <c r="F99" s="171">
        <f>H99+NPV(FD,I99:INDEX(I99:DC99,PAL))</f>
        <v>0</v>
      </c>
      <c r="G99" s="171">
        <f>SUMIF($H$5:$DC$5,"&lt;="&amp;PAL,$H99:$DC99)</f>
        <v>0</v>
      </c>
      <c r="H99" s="177">
        <v>0</v>
      </c>
      <c r="I99" s="177">
        <v>0</v>
      </c>
      <c r="J99" s="177">
        <v>0</v>
      </c>
      <c r="K99" s="177">
        <v>0</v>
      </c>
      <c r="L99" s="177">
        <v>0</v>
      </c>
      <c r="M99" s="177">
        <v>0</v>
      </c>
      <c r="N99" s="177">
        <v>0</v>
      </c>
      <c r="O99" s="177">
        <v>0</v>
      </c>
      <c r="P99" s="177">
        <v>0</v>
      </c>
      <c r="Q99" s="177">
        <v>0</v>
      </c>
      <c r="R99" s="177">
        <v>0</v>
      </c>
      <c r="S99" s="177">
        <v>0</v>
      </c>
      <c r="T99" s="177">
        <v>0</v>
      </c>
      <c r="U99" s="177">
        <v>0</v>
      </c>
      <c r="V99" s="177">
        <v>0</v>
      </c>
      <c r="W99" s="177">
        <v>0</v>
      </c>
      <c r="X99" s="177">
        <v>0</v>
      </c>
      <c r="Y99" s="177">
        <v>0</v>
      </c>
      <c r="Z99" s="177">
        <v>0</v>
      </c>
      <c r="AA99" s="177">
        <v>0</v>
      </c>
      <c r="AB99" s="177">
        <v>0</v>
      </c>
      <c r="AC99" s="177">
        <v>0</v>
      </c>
      <c r="AD99" s="177">
        <v>0</v>
      </c>
      <c r="AE99" s="177">
        <v>0</v>
      </c>
      <c r="AF99" s="177">
        <v>0</v>
      </c>
      <c r="AG99" s="177">
        <v>0</v>
      </c>
      <c r="AH99" s="177">
        <v>0</v>
      </c>
      <c r="AI99" s="177">
        <v>0</v>
      </c>
      <c r="AJ99" s="177">
        <v>0</v>
      </c>
      <c r="AK99" s="177">
        <v>0</v>
      </c>
      <c r="AL99" s="177">
        <v>0</v>
      </c>
      <c r="AM99" s="177">
        <v>0</v>
      </c>
      <c r="AN99" s="177">
        <v>0</v>
      </c>
      <c r="AO99" s="177">
        <v>0</v>
      </c>
      <c r="AP99" s="177">
        <v>0</v>
      </c>
      <c r="AQ99" s="177">
        <v>0</v>
      </c>
      <c r="AR99" s="177">
        <v>0</v>
      </c>
      <c r="AS99" s="177">
        <v>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7">
        <v>0</v>
      </c>
      <c r="BI99" s="177">
        <v>0</v>
      </c>
      <c r="BJ99" s="177">
        <v>0</v>
      </c>
      <c r="BK99" s="177">
        <v>0</v>
      </c>
      <c r="BL99" s="177">
        <v>0</v>
      </c>
      <c r="BM99" s="177">
        <v>0</v>
      </c>
      <c r="BN99" s="177">
        <v>0</v>
      </c>
      <c r="BO99" s="177">
        <v>0</v>
      </c>
      <c r="BP99" s="177">
        <v>0</v>
      </c>
      <c r="BQ99" s="177">
        <v>0</v>
      </c>
      <c r="BR99" s="177">
        <v>0</v>
      </c>
      <c r="BS99" s="177">
        <v>0</v>
      </c>
      <c r="BT99" s="177">
        <v>0</v>
      </c>
      <c r="BU99" s="177">
        <v>0</v>
      </c>
      <c r="BV99" s="177">
        <v>0</v>
      </c>
      <c r="BW99" s="177">
        <v>0</v>
      </c>
      <c r="BX99" s="177">
        <v>0</v>
      </c>
      <c r="BY99" s="177">
        <v>0</v>
      </c>
      <c r="BZ99" s="177">
        <v>0</v>
      </c>
      <c r="CA99" s="177">
        <v>0</v>
      </c>
      <c r="CB99" s="177">
        <v>0</v>
      </c>
      <c r="CC99" s="177">
        <v>0</v>
      </c>
      <c r="CD99" s="177">
        <v>0</v>
      </c>
      <c r="CE99" s="177">
        <v>0</v>
      </c>
      <c r="CF99" s="177">
        <v>0</v>
      </c>
      <c r="CG99" s="177">
        <v>0</v>
      </c>
      <c r="CH99" s="177">
        <v>0</v>
      </c>
      <c r="CI99" s="177">
        <v>0</v>
      </c>
      <c r="CJ99" s="177">
        <v>0</v>
      </c>
      <c r="CK99" s="177">
        <v>0</v>
      </c>
      <c r="CL99" s="177">
        <v>0</v>
      </c>
      <c r="CM99" s="177">
        <v>0</v>
      </c>
      <c r="CN99" s="177">
        <v>0</v>
      </c>
      <c r="CO99" s="177">
        <v>0</v>
      </c>
      <c r="CP99" s="177">
        <v>0</v>
      </c>
      <c r="CQ99" s="177">
        <v>0</v>
      </c>
      <c r="CR99" s="177">
        <v>0</v>
      </c>
      <c r="CS99" s="177">
        <v>0</v>
      </c>
      <c r="CT99" s="177">
        <v>0</v>
      </c>
      <c r="CU99" s="177">
        <v>0</v>
      </c>
      <c r="CV99" s="177">
        <v>0</v>
      </c>
      <c r="CW99" s="177">
        <v>0</v>
      </c>
      <c r="CX99" s="177">
        <v>0</v>
      </c>
      <c r="CY99" s="177">
        <v>0</v>
      </c>
      <c r="CZ99" s="177">
        <v>0</v>
      </c>
      <c r="DA99" s="177">
        <v>0</v>
      </c>
      <c r="DB99" s="177">
        <v>0</v>
      </c>
      <c r="DC99" s="177">
        <v>0</v>
      </c>
      <c r="DE99" s="24">
        <f t="shared" si="43"/>
        <v>0</v>
      </c>
      <c r="DF99" s="24">
        <f t="shared" si="39"/>
        <v>0</v>
      </c>
      <c r="DG99">
        <f t="shared" si="42"/>
        <v>21</v>
      </c>
      <c r="DH99">
        <v>0</v>
      </c>
      <c r="DI99">
        <v>1</v>
      </c>
    </row>
    <row r="100" spans="1:113" ht="14.4">
      <c r="A100" s="68"/>
      <c r="B100" s="160" t="s">
        <v>496</v>
      </c>
      <c r="C100" s="543" t="s">
        <v>483</v>
      </c>
      <c r="D100" s="325"/>
      <c r="E100" s="176">
        <v>0.21</v>
      </c>
      <c r="F100" s="171">
        <f>H100+NPV(FD,I100:INDEX(I100:DC100,PAL))</f>
        <v>0</v>
      </c>
      <c r="G100" s="171">
        <f>SUMIF($H$5:$DC$5,"&lt;="&amp;PAL,$H100:$DC100)</f>
        <v>0</v>
      </c>
      <c r="H100" s="179">
        <v>0</v>
      </c>
      <c r="I100" s="179">
        <v>0</v>
      </c>
      <c r="J100" s="179">
        <v>0</v>
      </c>
      <c r="K100" s="179">
        <v>0</v>
      </c>
      <c r="L100" s="179">
        <v>0</v>
      </c>
      <c r="M100" s="179">
        <v>0</v>
      </c>
      <c r="N100" s="179">
        <v>0</v>
      </c>
      <c r="O100" s="179">
        <v>0</v>
      </c>
      <c r="P100" s="179">
        <v>0</v>
      </c>
      <c r="Q100" s="179">
        <v>0</v>
      </c>
      <c r="R100" s="179">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0</v>
      </c>
      <c r="CF100" s="180">
        <v>0</v>
      </c>
      <c r="CG100" s="180">
        <v>0</v>
      </c>
      <c r="CH100" s="180">
        <v>0</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c r="DA100" s="180">
        <v>0</v>
      </c>
      <c r="DB100" s="180">
        <v>0</v>
      </c>
      <c r="DC100" s="180">
        <v>0</v>
      </c>
      <c r="DE100" s="24">
        <f t="shared" si="43"/>
        <v>0</v>
      </c>
      <c r="DF100" s="24">
        <f t="shared" si="39"/>
        <v>0</v>
      </c>
      <c r="DG100">
        <f t="shared" si="42"/>
        <v>21</v>
      </c>
      <c r="DH100">
        <v>0</v>
      </c>
      <c r="DI100">
        <v>1</v>
      </c>
    </row>
    <row r="101" spans="1:113" ht="14.4">
      <c r="A101" s="68">
        <v>75</v>
      </c>
      <c r="B101" s="160" t="s">
        <v>497</v>
      </c>
      <c r="C101" s="543" t="s">
        <v>552</v>
      </c>
      <c r="D101" s="160"/>
      <c r="E101" s="176">
        <v>0.21</v>
      </c>
      <c r="F101" s="171">
        <f>H101+NPV(FD,I101:INDEX(I101:DC101,PAL))</f>
        <v>0</v>
      </c>
      <c r="G101" s="171">
        <f>SUMIF($H$5:$DC$5,"&lt;="&amp;PAL,$H101:$DC101)</f>
        <v>0</v>
      </c>
      <c r="H101" s="142">
        <v>0</v>
      </c>
      <c r="I101" s="142">
        <v>0</v>
      </c>
      <c r="J101" s="142">
        <v>0</v>
      </c>
      <c r="K101" s="142">
        <v>0</v>
      </c>
      <c r="L101" s="142">
        <v>0</v>
      </c>
      <c r="M101" s="142">
        <v>0</v>
      </c>
      <c r="N101" s="142">
        <v>0</v>
      </c>
      <c r="O101" s="142">
        <v>0</v>
      </c>
      <c r="P101" s="179">
        <v>0</v>
      </c>
      <c r="Q101" s="142">
        <v>0</v>
      </c>
      <c r="R101" s="142">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0</v>
      </c>
      <c r="AH101" s="143">
        <v>0</v>
      </c>
      <c r="AI101" s="143">
        <v>0</v>
      </c>
      <c r="AJ101" s="143">
        <v>0</v>
      </c>
      <c r="AK101" s="143">
        <v>0</v>
      </c>
      <c r="AL101" s="143">
        <v>0</v>
      </c>
      <c r="AM101" s="143">
        <v>0</v>
      </c>
      <c r="AN101" s="143">
        <v>0</v>
      </c>
      <c r="AO101" s="143">
        <v>0</v>
      </c>
      <c r="AP101" s="143">
        <v>0</v>
      </c>
      <c r="AQ101" s="143">
        <v>0</v>
      </c>
      <c r="AR101" s="143">
        <v>0</v>
      </c>
      <c r="AS101" s="143">
        <v>0</v>
      </c>
      <c r="AT101" s="143">
        <v>0</v>
      </c>
      <c r="AU101" s="143">
        <v>0</v>
      </c>
      <c r="AV101" s="143">
        <v>0</v>
      </c>
      <c r="AW101" s="143">
        <v>0</v>
      </c>
      <c r="AX101" s="143">
        <v>0</v>
      </c>
      <c r="AY101" s="143">
        <v>0</v>
      </c>
      <c r="AZ101" s="143">
        <v>0</v>
      </c>
      <c r="BA101" s="143">
        <v>0</v>
      </c>
      <c r="BB101" s="143">
        <v>0</v>
      </c>
      <c r="BC101" s="143">
        <v>0</v>
      </c>
      <c r="BD101" s="143">
        <v>0</v>
      </c>
      <c r="BE101" s="143">
        <v>0</v>
      </c>
      <c r="BF101" s="143">
        <v>0</v>
      </c>
      <c r="BG101" s="143">
        <v>0</v>
      </c>
      <c r="BH101" s="143">
        <v>0</v>
      </c>
      <c r="BI101" s="143">
        <v>0</v>
      </c>
      <c r="BJ101" s="143">
        <v>0</v>
      </c>
      <c r="BK101" s="143">
        <v>0</v>
      </c>
      <c r="BL101" s="143">
        <v>0</v>
      </c>
      <c r="BM101" s="143">
        <v>0</v>
      </c>
      <c r="BN101" s="143">
        <v>0</v>
      </c>
      <c r="BO101" s="143">
        <v>0</v>
      </c>
      <c r="BP101" s="143">
        <v>0</v>
      </c>
      <c r="BQ101" s="143">
        <v>0</v>
      </c>
      <c r="BR101" s="143">
        <v>0</v>
      </c>
      <c r="BS101" s="143">
        <v>0</v>
      </c>
      <c r="BT101" s="143">
        <v>0</v>
      </c>
      <c r="BU101" s="143">
        <v>0</v>
      </c>
      <c r="BV101" s="143">
        <v>0</v>
      </c>
      <c r="BW101" s="143">
        <v>0</v>
      </c>
      <c r="BX101" s="143">
        <v>0</v>
      </c>
      <c r="BY101" s="143">
        <v>0</v>
      </c>
      <c r="BZ101" s="143">
        <v>0</v>
      </c>
      <c r="CA101" s="143">
        <v>0</v>
      </c>
      <c r="CB101" s="143">
        <v>0</v>
      </c>
      <c r="CC101" s="143">
        <v>0</v>
      </c>
      <c r="CD101" s="143">
        <v>0</v>
      </c>
      <c r="CE101" s="143">
        <v>0</v>
      </c>
      <c r="CF101" s="143">
        <v>0</v>
      </c>
      <c r="CG101" s="143">
        <v>0</v>
      </c>
      <c r="CH101" s="143">
        <v>0</v>
      </c>
      <c r="CI101" s="143">
        <v>0</v>
      </c>
      <c r="CJ101" s="143">
        <v>0</v>
      </c>
      <c r="CK101" s="143">
        <v>0</v>
      </c>
      <c r="CL101" s="143">
        <v>0</v>
      </c>
      <c r="CM101" s="143">
        <v>0</v>
      </c>
      <c r="CN101" s="143">
        <v>0</v>
      </c>
      <c r="CO101" s="143">
        <v>0</v>
      </c>
      <c r="CP101" s="143">
        <v>0</v>
      </c>
      <c r="CQ101" s="143">
        <v>0</v>
      </c>
      <c r="CR101" s="143">
        <v>0</v>
      </c>
      <c r="CS101" s="143">
        <v>0</v>
      </c>
      <c r="CT101" s="143">
        <v>0</v>
      </c>
      <c r="CU101" s="143">
        <v>0</v>
      </c>
      <c r="CV101" s="143">
        <v>0</v>
      </c>
      <c r="CW101" s="143">
        <v>0</v>
      </c>
      <c r="CX101" s="143">
        <v>0</v>
      </c>
      <c r="CY101" s="143">
        <v>0</v>
      </c>
      <c r="CZ101" s="143">
        <v>0</v>
      </c>
      <c r="DA101" s="143">
        <v>0</v>
      </c>
      <c r="DB101" s="143">
        <v>0</v>
      </c>
      <c r="DC101" s="143">
        <v>0</v>
      </c>
      <c r="DE101" s="24">
        <f t="shared" si="43"/>
        <v>0</v>
      </c>
      <c r="DF101" s="24">
        <f t="shared" si="39"/>
        <v>0</v>
      </c>
      <c r="DG101">
        <f t="shared" si="42"/>
        <v>21</v>
      </c>
      <c r="DH101">
        <v>0</v>
      </c>
    </row>
    <row r="102" spans="1:113" ht="15" customHeight="1">
      <c r="A102" s="68">
        <v>76</v>
      </c>
      <c r="B102" s="160" t="s">
        <v>374</v>
      </c>
      <c r="C102" s="544" t="s">
        <v>161</v>
      </c>
      <c r="D102" s="160"/>
      <c r="E102" s="176">
        <v>0.21</v>
      </c>
      <c r="F102" s="171">
        <f>H102+NPV(FD,I102:INDEX(I102:DC102,PAL))</f>
        <v>0</v>
      </c>
      <c r="G102" s="171">
        <f>SUMIF($H$5:$DC$5,"&lt;="&amp;PAL,$H102:$DC102)</f>
        <v>0</v>
      </c>
      <c r="H102" s="142">
        <v>0</v>
      </c>
      <c r="I102" s="142">
        <v>0</v>
      </c>
      <c r="J102" s="142">
        <v>0</v>
      </c>
      <c r="K102" s="142">
        <v>0</v>
      </c>
      <c r="L102" s="142">
        <v>0</v>
      </c>
      <c r="M102" s="142">
        <v>0</v>
      </c>
      <c r="N102" s="142">
        <v>0</v>
      </c>
      <c r="O102" s="142">
        <v>0</v>
      </c>
      <c r="P102" s="179">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3">
        <v>0</v>
      </c>
      <c r="AK102" s="142">
        <v>0</v>
      </c>
      <c r="AL102" s="143">
        <v>0</v>
      </c>
      <c r="AM102" s="142">
        <v>0</v>
      </c>
      <c r="AN102" s="142">
        <v>0</v>
      </c>
      <c r="AO102" s="142">
        <v>0</v>
      </c>
      <c r="AP102" s="142">
        <v>0</v>
      </c>
      <c r="AQ102" s="143">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3">
        <v>0</v>
      </c>
      <c r="DE102" s="24">
        <f t="shared" si="43"/>
        <v>0</v>
      </c>
      <c r="DF102" s="24">
        <f t="shared" si="39"/>
        <v>0</v>
      </c>
      <c r="DG102">
        <f t="shared" si="42"/>
        <v>21</v>
      </c>
      <c r="DH102">
        <f>DG102/(100+DG102)</f>
        <v>0.17355371900826447</v>
      </c>
    </row>
    <row r="103" spans="1:113" ht="14.4">
      <c r="A103" s="68">
        <v>77</v>
      </c>
      <c r="B103" s="160" t="s">
        <v>176</v>
      </c>
      <c r="C103" s="540" t="s">
        <v>765</v>
      </c>
      <c r="E103" s="160"/>
      <c r="F103" s="173">
        <f>F104+F111</f>
        <v>0</v>
      </c>
      <c r="G103" s="173">
        <f>G104+G111</f>
        <v>0</v>
      </c>
      <c r="H103" s="173">
        <f>H104+H111</f>
        <v>0</v>
      </c>
      <c r="I103" s="173">
        <f t="shared" ref="I103:BT103" si="44">I104+I111</f>
        <v>0</v>
      </c>
      <c r="J103" s="173">
        <f t="shared" si="44"/>
        <v>0</v>
      </c>
      <c r="K103" s="173">
        <f t="shared" si="44"/>
        <v>0</v>
      </c>
      <c r="L103" s="173">
        <f t="shared" si="44"/>
        <v>0</v>
      </c>
      <c r="M103" s="173">
        <f t="shared" si="44"/>
        <v>0</v>
      </c>
      <c r="N103" s="173">
        <f t="shared" si="44"/>
        <v>0</v>
      </c>
      <c r="O103" s="173">
        <f t="shared" si="44"/>
        <v>0</v>
      </c>
      <c r="P103" s="173">
        <f t="shared" si="44"/>
        <v>0</v>
      </c>
      <c r="Q103" s="173">
        <f t="shared" si="44"/>
        <v>0</v>
      </c>
      <c r="R103" s="173">
        <f t="shared" si="44"/>
        <v>0</v>
      </c>
      <c r="S103" s="173">
        <f t="shared" si="44"/>
        <v>0</v>
      </c>
      <c r="T103" s="173">
        <f t="shared" si="44"/>
        <v>0</v>
      </c>
      <c r="U103" s="173">
        <f t="shared" si="44"/>
        <v>0</v>
      </c>
      <c r="V103" s="173">
        <f t="shared" si="44"/>
        <v>0</v>
      </c>
      <c r="W103" s="173">
        <f t="shared" si="44"/>
        <v>0</v>
      </c>
      <c r="X103" s="173">
        <f t="shared" si="44"/>
        <v>0</v>
      </c>
      <c r="Y103" s="173">
        <f t="shared" si="44"/>
        <v>0</v>
      </c>
      <c r="Z103" s="173">
        <f t="shared" si="44"/>
        <v>0</v>
      </c>
      <c r="AA103" s="173">
        <f t="shared" si="44"/>
        <v>0</v>
      </c>
      <c r="AB103" s="173">
        <f t="shared" si="44"/>
        <v>0</v>
      </c>
      <c r="AC103" s="173">
        <f t="shared" si="44"/>
        <v>0</v>
      </c>
      <c r="AD103" s="173">
        <f t="shared" si="44"/>
        <v>0</v>
      </c>
      <c r="AE103" s="173">
        <f t="shared" si="44"/>
        <v>0</v>
      </c>
      <c r="AF103" s="173">
        <f t="shared" si="44"/>
        <v>0</v>
      </c>
      <c r="AG103" s="173">
        <f t="shared" si="44"/>
        <v>0</v>
      </c>
      <c r="AH103" s="173">
        <f t="shared" si="44"/>
        <v>0</v>
      </c>
      <c r="AI103" s="173">
        <f t="shared" si="44"/>
        <v>0</v>
      </c>
      <c r="AJ103" s="173">
        <f t="shared" si="44"/>
        <v>0</v>
      </c>
      <c r="AK103" s="173">
        <f t="shared" si="44"/>
        <v>0</v>
      </c>
      <c r="AL103" s="173">
        <f t="shared" si="44"/>
        <v>0</v>
      </c>
      <c r="AM103" s="173">
        <f t="shared" si="44"/>
        <v>0</v>
      </c>
      <c r="AN103" s="173">
        <f t="shared" si="44"/>
        <v>0</v>
      </c>
      <c r="AO103" s="173">
        <f t="shared" si="44"/>
        <v>0</v>
      </c>
      <c r="AP103" s="173">
        <f t="shared" si="44"/>
        <v>0</v>
      </c>
      <c r="AQ103" s="173">
        <f t="shared" si="44"/>
        <v>0</v>
      </c>
      <c r="AR103" s="173">
        <f t="shared" si="44"/>
        <v>0</v>
      </c>
      <c r="AS103" s="173">
        <f t="shared" si="44"/>
        <v>0</v>
      </c>
      <c r="AT103" s="173">
        <f t="shared" si="44"/>
        <v>0</v>
      </c>
      <c r="AU103" s="173">
        <f t="shared" si="44"/>
        <v>0</v>
      </c>
      <c r="AV103" s="173">
        <f t="shared" si="44"/>
        <v>0</v>
      </c>
      <c r="AW103" s="173">
        <f t="shared" si="44"/>
        <v>0</v>
      </c>
      <c r="AX103" s="173">
        <f t="shared" si="44"/>
        <v>0</v>
      </c>
      <c r="AY103" s="173">
        <f t="shared" si="44"/>
        <v>0</v>
      </c>
      <c r="AZ103" s="173">
        <f t="shared" si="44"/>
        <v>0</v>
      </c>
      <c r="BA103" s="173">
        <f t="shared" si="44"/>
        <v>0</v>
      </c>
      <c r="BB103" s="173">
        <f t="shared" si="44"/>
        <v>0</v>
      </c>
      <c r="BC103" s="173">
        <f t="shared" si="44"/>
        <v>0</v>
      </c>
      <c r="BD103" s="173">
        <f t="shared" si="44"/>
        <v>0</v>
      </c>
      <c r="BE103" s="173">
        <f t="shared" si="44"/>
        <v>0</v>
      </c>
      <c r="BF103" s="173">
        <f t="shared" si="44"/>
        <v>0</v>
      </c>
      <c r="BG103" s="173">
        <f t="shared" si="44"/>
        <v>0</v>
      </c>
      <c r="BH103" s="173">
        <f t="shared" si="44"/>
        <v>0</v>
      </c>
      <c r="BI103" s="173">
        <f t="shared" si="44"/>
        <v>0</v>
      </c>
      <c r="BJ103" s="173">
        <f t="shared" si="44"/>
        <v>0</v>
      </c>
      <c r="BK103" s="173">
        <f t="shared" si="44"/>
        <v>0</v>
      </c>
      <c r="BL103" s="173">
        <f t="shared" si="44"/>
        <v>0</v>
      </c>
      <c r="BM103" s="173">
        <f t="shared" si="44"/>
        <v>0</v>
      </c>
      <c r="BN103" s="173">
        <f t="shared" si="44"/>
        <v>0</v>
      </c>
      <c r="BO103" s="173">
        <f t="shared" si="44"/>
        <v>0</v>
      </c>
      <c r="BP103" s="173">
        <f t="shared" si="44"/>
        <v>0</v>
      </c>
      <c r="BQ103" s="173">
        <f t="shared" si="44"/>
        <v>0</v>
      </c>
      <c r="BR103" s="173">
        <f t="shared" si="44"/>
        <v>0</v>
      </c>
      <c r="BS103" s="173">
        <f t="shared" si="44"/>
        <v>0</v>
      </c>
      <c r="BT103" s="173">
        <f t="shared" si="44"/>
        <v>0</v>
      </c>
      <c r="BU103" s="173">
        <f t="shared" ref="BU103:DC103" si="45">BU104+BU111</f>
        <v>0</v>
      </c>
      <c r="BV103" s="173">
        <f t="shared" si="45"/>
        <v>0</v>
      </c>
      <c r="BW103" s="173">
        <f t="shared" si="45"/>
        <v>0</v>
      </c>
      <c r="BX103" s="173">
        <f t="shared" si="45"/>
        <v>0</v>
      </c>
      <c r="BY103" s="173">
        <f t="shared" si="45"/>
        <v>0</v>
      </c>
      <c r="BZ103" s="173">
        <f t="shared" si="45"/>
        <v>0</v>
      </c>
      <c r="CA103" s="173">
        <f t="shared" si="45"/>
        <v>0</v>
      </c>
      <c r="CB103" s="173">
        <f t="shared" si="45"/>
        <v>0</v>
      </c>
      <c r="CC103" s="173">
        <f t="shared" si="45"/>
        <v>0</v>
      </c>
      <c r="CD103" s="173">
        <f t="shared" si="45"/>
        <v>0</v>
      </c>
      <c r="CE103" s="173">
        <f t="shared" si="45"/>
        <v>0</v>
      </c>
      <c r="CF103" s="173">
        <f t="shared" si="45"/>
        <v>0</v>
      </c>
      <c r="CG103" s="173">
        <f t="shared" si="45"/>
        <v>0</v>
      </c>
      <c r="CH103" s="173">
        <f t="shared" si="45"/>
        <v>0</v>
      </c>
      <c r="CI103" s="173">
        <f t="shared" si="45"/>
        <v>0</v>
      </c>
      <c r="CJ103" s="173">
        <f t="shared" si="45"/>
        <v>0</v>
      </c>
      <c r="CK103" s="173">
        <f t="shared" si="45"/>
        <v>0</v>
      </c>
      <c r="CL103" s="173">
        <f t="shared" si="45"/>
        <v>0</v>
      </c>
      <c r="CM103" s="173">
        <f t="shared" si="45"/>
        <v>0</v>
      </c>
      <c r="CN103" s="173">
        <f t="shared" si="45"/>
        <v>0</v>
      </c>
      <c r="CO103" s="173">
        <f t="shared" si="45"/>
        <v>0</v>
      </c>
      <c r="CP103" s="173">
        <f t="shared" si="45"/>
        <v>0</v>
      </c>
      <c r="CQ103" s="173">
        <f t="shared" si="45"/>
        <v>0</v>
      </c>
      <c r="CR103" s="173">
        <f t="shared" si="45"/>
        <v>0</v>
      </c>
      <c r="CS103" s="173">
        <f t="shared" si="45"/>
        <v>0</v>
      </c>
      <c r="CT103" s="173">
        <f t="shared" si="45"/>
        <v>0</v>
      </c>
      <c r="CU103" s="173">
        <f t="shared" si="45"/>
        <v>0</v>
      </c>
      <c r="CV103" s="173">
        <f t="shared" si="45"/>
        <v>0</v>
      </c>
      <c r="CW103" s="173">
        <f t="shared" si="45"/>
        <v>0</v>
      </c>
      <c r="CX103" s="173">
        <f t="shared" si="45"/>
        <v>0</v>
      </c>
      <c r="CY103" s="173">
        <f t="shared" si="45"/>
        <v>0</v>
      </c>
      <c r="CZ103" s="173">
        <f t="shared" si="45"/>
        <v>0</v>
      </c>
      <c r="DA103" s="173">
        <f t="shared" si="45"/>
        <v>0</v>
      </c>
      <c r="DB103" s="173">
        <f t="shared" si="45"/>
        <v>0</v>
      </c>
      <c r="DC103" s="173">
        <f t="shared" si="45"/>
        <v>0</v>
      </c>
      <c r="DE103" s="24"/>
      <c r="DF103" s="24">
        <f t="shared" si="39"/>
        <v>0</v>
      </c>
    </row>
    <row r="104" spans="1:113" ht="14.4">
      <c r="A104" s="68"/>
      <c r="B104" s="160" t="s">
        <v>375</v>
      </c>
      <c r="C104" s="540" t="s">
        <v>500</v>
      </c>
      <c r="E104" s="322"/>
      <c r="F104" s="173">
        <f>SUM(F105:F110)</f>
        <v>0</v>
      </c>
      <c r="G104" s="173">
        <f t="shared" ref="G104" si="46">SUM(G105:G110)</f>
        <v>0</v>
      </c>
      <c r="H104" s="173">
        <f>SUM(H105:H110)</f>
        <v>0</v>
      </c>
      <c r="I104" s="173">
        <f t="shared" ref="I104:BT104" si="47">SUM(I105:I110)</f>
        <v>0</v>
      </c>
      <c r="J104" s="173">
        <f t="shared" si="47"/>
        <v>0</v>
      </c>
      <c r="K104" s="173">
        <f t="shared" si="47"/>
        <v>0</v>
      </c>
      <c r="L104" s="173">
        <f t="shared" si="47"/>
        <v>0</v>
      </c>
      <c r="M104" s="173">
        <f t="shared" si="47"/>
        <v>0</v>
      </c>
      <c r="N104" s="173">
        <f t="shared" si="47"/>
        <v>0</v>
      </c>
      <c r="O104" s="173">
        <f t="shared" si="47"/>
        <v>0</v>
      </c>
      <c r="P104" s="173">
        <f t="shared" si="47"/>
        <v>0</v>
      </c>
      <c r="Q104" s="173">
        <f t="shared" si="47"/>
        <v>0</v>
      </c>
      <c r="R104" s="173">
        <f t="shared" si="47"/>
        <v>0</v>
      </c>
      <c r="S104" s="173">
        <f t="shared" si="47"/>
        <v>0</v>
      </c>
      <c r="T104" s="173">
        <f t="shared" si="47"/>
        <v>0</v>
      </c>
      <c r="U104" s="173">
        <f t="shared" si="47"/>
        <v>0</v>
      </c>
      <c r="V104" s="173">
        <f t="shared" si="47"/>
        <v>0</v>
      </c>
      <c r="W104" s="173">
        <f t="shared" si="47"/>
        <v>0</v>
      </c>
      <c r="X104" s="173">
        <f t="shared" si="47"/>
        <v>0</v>
      </c>
      <c r="Y104" s="173">
        <f t="shared" si="47"/>
        <v>0</v>
      </c>
      <c r="Z104" s="173">
        <f t="shared" si="47"/>
        <v>0</v>
      </c>
      <c r="AA104" s="173">
        <f t="shared" si="47"/>
        <v>0</v>
      </c>
      <c r="AB104" s="173">
        <f t="shared" si="47"/>
        <v>0</v>
      </c>
      <c r="AC104" s="173">
        <f t="shared" si="47"/>
        <v>0</v>
      </c>
      <c r="AD104" s="173">
        <f t="shared" si="47"/>
        <v>0</v>
      </c>
      <c r="AE104" s="173">
        <f t="shared" si="47"/>
        <v>0</v>
      </c>
      <c r="AF104" s="173">
        <f t="shared" si="47"/>
        <v>0</v>
      </c>
      <c r="AG104" s="173">
        <f t="shared" si="47"/>
        <v>0</v>
      </c>
      <c r="AH104" s="173">
        <f t="shared" si="47"/>
        <v>0</v>
      </c>
      <c r="AI104" s="173">
        <f t="shared" si="47"/>
        <v>0</v>
      </c>
      <c r="AJ104" s="173">
        <f t="shared" si="47"/>
        <v>0</v>
      </c>
      <c r="AK104" s="173">
        <f t="shared" si="47"/>
        <v>0</v>
      </c>
      <c r="AL104" s="173">
        <f t="shared" si="47"/>
        <v>0</v>
      </c>
      <c r="AM104" s="173">
        <f t="shared" si="47"/>
        <v>0</v>
      </c>
      <c r="AN104" s="173">
        <f t="shared" si="47"/>
        <v>0</v>
      </c>
      <c r="AO104" s="173">
        <f t="shared" si="47"/>
        <v>0</v>
      </c>
      <c r="AP104" s="173">
        <f t="shared" si="47"/>
        <v>0</v>
      </c>
      <c r="AQ104" s="173">
        <f t="shared" si="47"/>
        <v>0</v>
      </c>
      <c r="AR104" s="173">
        <f t="shared" si="47"/>
        <v>0</v>
      </c>
      <c r="AS104" s="173">
        <f t="shared" si="47"/>
        <v>0</v>
      </c>
      <c r="AT104" s="173">
        <f t="shared" si="47"/>
        <v>0</v>
      </c>
      <c r="AU104" s="173">
        <f t="shared" si="47"/>
        <v>0</v>
      </c>
      <c r="AV104" s="173">
        <f t="shared" si="47"/>
        <v>0</v>
      </c>
      <c r="AW104" s="173">
        <f t="shared" si="47"/>
        <v>0</v>
      </c>
      <c r="AX104" s="173">
        <f t="shared" si="47"/>
        <v>0</v>
      </c>
      <c r="AY104" s="173">
        <f t="shared" si="47"/>
        <v>0</v>
      </c>
      <c r="AZ104" s="173">
        <f t="shared" si="47"/>
        <v>0</v>
      </c>
      <c r="BA104" s="173">
        <f t="shared" si="47"/>
        <v>0</v>
      </c>
      <c r="BB104" s="173">
        <f t="shared" si="47"/>
        <v>0</v>
      </c>
      <c r="BC104" s="173">
        <f t="shared" si="47"/>
        <v>0</v>
      </c>
      <c r="BD104" s="173">
        <f t="shared" si="47"/>
        <v>0</v>
      </c>
      <c r="BE104" s="173">
        <f t="shared" si="47"/>
        <v>0</v>
      </c>
      <c r="BF104" s="173">
        <f t="shared" si="47"/>
        <v>0</v>
      </c>
      <c r="BG104" s="173">
        <f t="shared" si="47"/>
        <v>0</v>
      </c>
      <c r="BH104" s="173">
        <f t="shared" si="47"/>
        <v>0</v>
      </c>
      <c r="BI104" s="173">
        <f t="shared" si="47"/>
        <v>0</v>
      </c>
      <c r="BJ104" s="173">
        <f t="shared" si="47"/>
        <v>0</v>
      </c>
      <c r="BK104" s="173">
        <f t="shared" si="47"/>
        <v>0</v>
      </c>
      <c r="BL104" s="173">
        <f t="shared" si="47"/>
        <v>0</v>
      </c>
      <c r="BM104" s="173">
        <f t="shared" si="47"/>
        <v>0</v>
      </c>
      <c r="BN104" s="173">
        <f t="shared" si="47"/>
        <v>0</v>
      </c>
      <c r="BO104" s="173">
        <f t="shared" si="47"/>
        <v>0</v>
      </c>
      <c r="BP104" s="173">
        <f t="shared" si="47"/>
        <v>0</v>
      </c>
      <c r="BQ104" s="173">
        <f t="shared" si="47"/>
        <v>0</v>
      </c>
      <c r="BR104" s="173">
        <f t="shared" si="47"/>
        <v>0</v>
      </c>
      <c r="BS104" s="173">
        <f t="shared" si="47"/>
        <v>0</v>
      </c>
      <c r="BT104" s="173">
        <f t="shared" si="47"/>
        <v>0</v>
      </c>
      <c r="BU104" s="173">
        <f t="shared" ref="BU104:DC104" si="48">SUM(BU105:BU110)</f>
        <v>0</v>
      </c>
      <c r="BV104" s="173">
        <f t="shared" si="48"/>
        <v>0</v>
      </c>
      <c r="BW104" s="173">
        <f t="shared" si="48"/>
        <v>0</v>
      </c>
      <c r="BX104" s="173">
        <f t="shared" si="48"/>
        <v>0</v>
      </c>
      <c r="BY104" s="173">
        <f t="shared" si="48"/>
        <v>0</v>
      </c>
      <c r="BZ104" s="173">
        <f t="shared" si="48"/>
        <v>0</v>
      </c>
      <c r="CA104" s="173">
        <f t="shared" si="48"/>
        <v>0</v>
      </c>
      <c r="CB104" s="173">
        <f t="shared" si="48"/>
        <v>0</v>
      </c>
      <c r="CC104" s="173">
        <f t="shared" si="48"/>
        <v>0</v>
      </c>
      <c r="CD104" s="173">
        <f t="shared" si="48"/>
        <v>0</v>
      </c>
      <c r="CE104" s="173">
        <f t="shared" si="48"/>
        <v>0</v>
      </c>
      <c r="CF104" s="173">
        <f t="shared" si="48"/>
        <v>0</v>
      </c>
      <c r="CG104" s="173">
        <f t="shared" si="48"/>
        <v>0</v>
      </c>
      <c r="CH104" s="173">
        <f t="shared" si="48"/>
        <v>0</v>
      </c>
      <c r="CI104" s="173">
        <f t="shared" si="48"/>
        <v>0</v>
      </c>
      <c r="CJ104" s="173">
        <f t="shared" si="48"/>
        <v>0</v>
      </c>
      <c r="CK104" s="173">
        <f t="shared" si="48"/>
        <v>0</v>
      </c>
      <c r="CL104" s="173">
        <f t="shared" si="48"/>
        <v>0</v>
      </c>
      <c r="CM104" s="173">
        <f t="shared" si="48"/>
        <v>0</v>
      </c>
      <c r="CN104" s="173">
        <f t="shared" si="48"/>
        <v>0</v>
      </c>
      <c r="CO104" s="173">
        <f t="shared" si="48"/>
        <v>0</v>
      </c>
      <c r="CP104" s="173">
        <f t="shared" si="48"/>
        <v>0</v>
      </c>
      <c r="CQ104" s="173">
        <f t="shared" si="48"/>
        <v>0</v>
      </c>
      <c r="CR104" s="173">
        <f t="shared" si="48"/>
        <v>0</v>
      </c>
      <c r="CS104" s="173">
        <f t="shared" si="48"/>
        <v>0</v>
      </c>
      <c r="CT104" s="173">
        <f t="shared" si="48"/>
        <v>0</v>
      </c>
      <c r="CU104" s="173">
        <f t="shared" si="48"/>
        <v>0</v>
      </c>
      <c r="CV104" s="173">
        <f t="shared" si="48"/>
        <v>0</v>
      </c>
      <c r="CW104" s="173">
        <f t="shared" si="48"/>
        <v>0</v>
      </c>
      <c r="CX104" s="173">
        <f t="shared" si="48"/>
        <v>0</v>
      </c>
      <c r="CY104" s="173">
        <f t="shared" si="48"/>
        <v>0</v>
      </c>
      <c r="CZ104" s="173">
        <f t="shared" si="48"/>
        <v>0</v>
      </c>
      <c r="DA104" s="173">
        <f t="shared" si="48"/>
        <v>0</v>
      </c>
      <c r="DB104" s="173">
        <f t="shared" si="48"/>
        <v>0</v>
      </c>
      <c r="DC104" s="173">
        <f t="shared" si="48"/>
        <v>0</v>
      </c>
      <c r="DE104" s="24"/>
      <c r="DF104" s="24">
        <f t="shared" si="39"/>
        <v>0</v>
      </c>
    </row>
    <row r="105" spans="1:113" ht="15" customHeight="1">
      <c r="A105" s="68">
        <v>78</v>
      </c>
      <c r="B105" s="160" t="s">
        <v>506</v>
      </c>
      <c r="C105" s="542" t="s">
        <v>177</v>
      </c>
      <c r="D105" s="160"/>
      <c r="E105" s="182">
        <v>0.21</v>
      </c>
      <c r="F105" s="171">
        <f>H105+NPV(FD,I105:INDEX(I105:DC105,PAL))</f>
        <v>0</v>
      </c>
      <c r="G105" s="171">
        <f>SUMIF($H$5:$DC$5,"&lt;="&amp;PAL,$H105:$DC105)</f>
        <v>0</v>
      </c>
      <c r="H105" s="299">
        <v>0</v>
      </c>
      <c r="I105" s="299">
        <v>0</v>
      </c>
      <c r="J105" s="299">
        <v>0</v>
      </c>
      <c r="K105" s="299">
        <v>0</v>
      </c>
      <c r="L105" s="299">
        <v>0</v>
      </c>
      <c r="M105" s="299">
        <v>0</v>
      </c>
      <c r="N105" s="299">
        <v>0</v>
      </c>
      <c r="O105" s="300">
        <v>0</v>
      </c>
      <c r="P105" s="177">
        <v>0</v>
      </c>
      <c r="Q105" s="177">
        <v>0</v>
      </c>
      <c r="R105" s="177">
        <v>0</v>
      </c>
      <c r="S105" s="177">
        <v>0</v>
      </c>
      <c r="T105" s="177">
        <v>0</v>
      </c>
      <c r="U105" s="177">
        <v>0</v>
      </c>
      <c r="V105" s="177">
        <v>0</v>
      </c>
      <c r="W105" s="177">
        <v>0</v>
      </c>
      <c r="X105" s="177">
        <v>0</v>
      </c>
      <c r="Y105" s="177">
        <v>0</v>
      </c>
      <c r="Z105" s="177">
        <v>0</v>
      </c>
      <c r="AA105" s="177">
        <v>0</v>
      </c>
      <c r="AB105" s="177">
        <v>0</v>
      </c>
      <c r="AC105" s="177">
        <v>0</v>
      </c>
      <c r="AD105" s="177">
        <v>0</v>
      </c>
      <c r="AE105" s="177">
        <v>0</v>
      </c>
      <c r="AF105" s="177">
        <v>0</v>
      </c>
      <c r="AG105" s="177">
        <v>0</v>
      </c>
      <c r="AH105" s="177">
        <v>0</v>
      </c>
      <c r="AI105" s="177">
        <v>0</v>
      </c>
      <c r="AJ105" s="177">
        <v>0</v>
      </c>
      <c r="AK105" s="177">
        <v>0</v>
      </c>
      <c r="AL105" s="177">
        <v>0</v>
      </c>
      <c r="AM105" s="177">
        <v>0</v>
      </c>
      <c r="AN105" s="177">
        <v>0</v>
      </c>
      <c r="AO105" s="177">
        <v>0</v>
      </c>
      <c r="AP105" s="177">
        <v>0</v>
      </c>
      <c r="AQ105" s="177">
        <v>0</v>
      </c>
      <c r="AR105" s="177">
        <v>0</v>
      </c>
      <c r="AS105" s="177">
        <v>0</v>
      </c>
      <c r="AT105" s="177">
        <v>0</v>
      </c>
      <c r="AU105" s="177">
        <v>0</v>
      </c>
      <c r="AV105" s="177">
        <v>0</v>
      </c>
      <c r="AW105" s="177">
        <v>0</v>
      </c>
      <c r="AX105" s="177">
        <v>0</v>
      </c>
      <c r="AY105" s="177">
        <v>0</v>
      </c>
      <c r="AZ105" s="177">
        <v>0</v>
      </c>
      <c r="BA105" s="177">
        <v>0</v>
      </c>
      <c r="BB105" s="177">
        <v>0</v>
      </c>
      <c r="BC105" s="177">
        <v>0</v>
      </c>
      <c r="BD105" s="177">
        <v>0</v>
      </c>
      <c r="BE105" s="177">
        <v>0</v>
      </c>
      <c r="BF105" s="177">
        <v>0</v>
      </c>
      <c r="BG105" s="177">
        <v>0</v>
      </c>
      <c r="BH105" s="177">
        <v>0</v>
      </c>
      <c r="BI105" s="177">
        <v>0</v>
      </c>
      <c r="BJ105" s="177">
        <v>0</v>
      </c>
      <c r="BK105" s="177">
        <v>0</v>
      </c>
      <c r="BL105" s="177">
        <v>0</v>
      </c>
      <c r="BM105" s="177">
        <v>0</v>
      </c>
      <c r="BN105" s="177">
        <v>0</v>
      </c>
      <c r="BO105" s="177">
        <v>0</v>
      </c>
      <c r="BP105" s="177">
        <v>0</v>
      </c>
      <c r="BQ105" s="177">
        <v>0</v>
      </c>
      <c r="BR105" s="177">
        <v>0</v>
      </c>
      <c r="BS105" s="177">
        <v>0</v>
      </c>
      <c r="BT105" s="177">
        <v>0</v>
      </c>
      <c r="BU105" s="177">
        <v>0</v>
      </c>
      <c r="BV105" s="177">
        <v>0</v>
      </c>
      <c r="BW105" s="177">
        <v>0</v>
      </c>
      <c r="BX105" s="177">
        <v>0</v>
      </c>
      <c r="BY105" s="177">
        <v>0</v>
      </c>
      <c r="BZ105" s="177">
        <v>0</v>
      </c>
      <c r="CA105" s="177">
        <v>0</v>
      </c>
      <c r="CB105" s="177">
        <v>0</v>
      </c>
      <c r="CC105" s="177">
        <v>0</v>
      </c>
      <c r="CD105" s="177">
        <v>0</v>
      </c>
      <c r="CE105" s="177">
        <v>0</v>
      </c>
      <c r="CF105" s="177">
        <v>0</v>
      </c>
      <c r="CG105" s="177">
        <v>0</v>
      </c>
      <c r="CH105" s="177">
        <v>0</v>
      </c>
      <c r="CI105" s="177">
        <v>0</v>
      </c>
      <c r="CJ105" s="177">
        <v>0</v>
      </c>
      <c r="CK105" s="177">
        <v>0</v>
      </c>
      <c r="CL105" s="177">
        <v>0</v>
      </c>
      <c r="CM105" s="177">
        <v>0</v>
      </c>
      <c r="CN105" s="177">
        <v>0</v>
      </c>
      <c r="CO105" s="177">
        <v>0</v>
      </c>
      <c r="CP105" s="177">
        <v>0</v>
      </c>
      <c r="CQ105" s="177">
        <v>0</v>
      </c>
      <c r="CR105" s="177">
        <v>0</v>
      </c>
      <c r="CS105" s="177">
        <v>0</v>
      </c>
      <c r="CT105" s="177">
        <v>0</v>
      </c>
      <c r="CU105" s="177">
        <v>0</v>
      </c>
      <c r="CV105" s="177">
        <v>0</v>
      </c>
      <c r="CW105" s="177">
        <v>0</v>
      </c>
      <c r="CX105" s="177">
        <v>0</v>
      </c>
      <c r="CY105" s="177">
        <v>0</v>
      </c>
      <c r="CZ105" s="177">
        <v>0</v>
      </c>
      <c r="DA105" s="177">
        <v>0</v>
      </c>
      <c r="DB105" s="177">
        <v>0</v>
      </c>
      <c r="DC105" s="177">
        <v>0</v>
      </c>
      <c r="DE105" s="24">
        <f t="shared" ref="DE105:DE110" si="49">COUNTBLANK(H105:DC105)</f>
        <v>0</v>
      </c>
      <c r="DF105" s="24">
        <f t="shared" si="39"/>
        <v>0</v>
      </c>
      <c r="DG105">
        <f t="shared" ref="DG105:DG126" si="50">IF(ISNUMBER(E105),E105*100,0)</f>
        <v>21</v>
      </c>
    </row>
    <row r="106" spans="1:113" ht="15" customHeight="1">
      <c r="A106" s="68">
        <v>79</v>
      </c>
      <c r="B106" s="160" t="s">
        <v>507</v>
      </c>
      <c r="C106" s="542" t="s">
        <v>178</v>
      </c>
      <c r="D106" s="160"/>
      <c r="E106" s="182">
        <v>0.21</v>
      </c>
      <c r="F106" s="171">
        <f>H106+NPV(FD,I106:INDEX(I106:DC106,PAL))</f>
        <v>0</v>
      </c>
      <c r="G106" s="171">
        <f>SUMIF($H$5:$DC$5,"&lt;="&amp;PAL,$H106:$DC106)</f>
        <v>0</v>
      </c>
      <c r="H106" s="299">
        <v>0</v>
      </c>
      <c r="I106" s="299">
        <v>0</v>
      </c>
      <c r="J106" s="299">
        <v>0</v>
      </c>
      <c r="K106" s="299">
        <v>0</v>
      </c>
      <c r="L106" s="299">
        <v>0</v>
      </c>
      <c r="M106" s="299">
        <v>0</v>
      </c>
      <c r="N106" s="299">
        <v>0</v>
      </c>
      <c r="O106" s="302">
        <v>0</v>
      </c>
      <c r="P106" s="177">
        <v>0</v>
      </c>
      <c r="Q106" s="177">
        <v>0</v>
      </c>
      <c r="R106" s="177">
        <v>0</v>
      </c>
      <c r="S106" s="177">
        <v>0</v>
      </c>
      <c r="T106" s="177">
        <v>0</v>
      </c>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c r="AS106" s="177">
        <v>0</v>
      </c>
      <c r="AT106" s="177">
        <v>0</v>
      </c>
      <c r="AU106" s="177">
        <v>0</v>
      </c>
      <c r="AV106" s="177">
        <v>0</v>
      </c>
      <c r="AW106" s="177">
        <v>0</v>
      </c>
      <c r="AX106" s="177">
        <v>0</v>
      </c>
      <c r="AY106" s="177">
        <v>0</v>
      </c>
      <c r="AZ106" s="177">
        <v>0</v>
      </c>
      <c r="BA106" s="177">
        <v>0</v>
      </c>
      <c r="BB106" s="177">
        <v>0</v>
      </c>
      <c r="BC106" s="177">
        <v>0</v>
      </c>
      <c r="BD106" s="177">
        <v>0</v>
      </c>
      <c r="BE106" s="177">
        <v>0</v>
      </c>
      <c r="BF106" s="177">
        <v>0</v>
      </c>
      <c r="BG106" s="177">
        <v>0</v>
      </c>
      <c r="BH106" s="177">
        <v>0</v>
      </c>
      <c r="BI106" s="177">
        <v>0</v>
      </c>
      <c r="BJ106" s="177">
        <v>0</v>
      </c>
      <c r="BK106" s="177">
        <v>0</v>
      </c>
      <c r="BL106" s="177">
        <v>0</v>
      </c>
      <c r="BM106" s="177">
        <v>0</v>
      </c>
      <c r="BN106" s="177">
        <v>0</v>
      </c>
      <c r="BO106" s="177">
        <v>0</v>
      </c>
      <c r="BP106" s="177">
        <v>0</v>
      </c>
      <c r="BQ106" s="177">
        <v>0</v>
      </c>
      <c r="BR106" s="177">
        <v>0</v>
      </c>
      <c r="BS106" s="177">
        <v>0</v>
      </c>
      <c r="BT106" s="177">
        <v>0</v>
      </c>
      <c r="BU106" s="177">
        <v>0</v>
      </c>
      <c r="BV106" s="177">
        <v>0</v>
      </c>
      <c r="BW106" s="177">
        <v>0</v>
      </c>
      <c r="BX106" s="177">
        <v>0</v>
      </c>
      <c r="BY106" s="177">
        <v>0</v>
      </c>
      <c r="BZ106" s="177">
        <v>0</v>
      </c>
      <c r="CA106" s="177">
        <v>0</v>
      </c>
      <c r="CB106" s="177">
        <v>0</v>
      </c>
      <c r="CC106" s="177">
        <v>0</v>
      </c>
      <c r="CD106" s="177">
        <v>0</v>
      </c>
      <c r="CE106" s="177">
        <v>0</v>
      </c>
      <c r="CF106" s="177">
        <v>0</v>
      </c>
      <c r="CG106" s="177">
        <v>0</v>
      </c>
      <c r="CH106" s="177">
        <v>0</v>
      </c>
      <c r="CI106" s="177">
        <v>0</v>
      </c>
      <c r="CJ106" s="177">
        <v>0</v>
      </c>
      <c r="CK106" s="177">
        <v>0</v>
      </c>
      <c r="CL106" s="177">
        <v>0</v>
      </c>
      <c r="CM106" s="177">
        <v>0</v>
      </c>
      <c r="CN106" s="177">
        <v>0</v>
      </c>
      <c r="CO106" s="177">
        <v>0</v>
      </c>
      <c r="CP106" s="177">
        <v>0</v>
      </c>
      <c r="CQ106" s="177">
        <v>0</v>
      </c>
      <c r="CR106" s="177">
        <v>0</v>
      </c>
      <c r="CS106" s="177">
        <v>0</v>
      </c>
      <c r="CT106" s="177">
        <v>0</v>
      </c>
      <c r="CU106" s="177">
        <v>0</v>
      </c>
      <c r="CV106" s="177">
        <v>0</v>
      </c>
      <c r="CW106" s="177">
        <v>0</v>
      </c>
      <c r="CX106" s="177">
        <v>0</v>
      </c>
      <c r="CY106" s="177">
        <v>0</v>
      </c>
      <c r="CZ106" s="177">
        <v>0</v>
      </c>
      <c r="DA106" s="177">
        <v>0</v>
      </c>
      <c r="DB106" s="177">
        <v>0</v>
      </c>
      <c r="DC106" s="177">
        <v>0</v>
      </c>
      <c r="DE106" s="24">
        <f t="shared" si="49"/>
        <v>0</v>
      </c>
      <c r="DF106" s="24">
        <f t="shared" si="39"/>
        <v>0</v>
      </c>
      <c r="DG106">
        <f t="shared" si="50"/>
        <v>21</v>
      </c>
    </row>
    <row r="107" spans="1:113" ht="15" customHeight="1">
      <c r="A107" s="68">
        <v>80</v>
      </c>
      <c r="B107" s="160" t="s">
        <v>508</v>
      </c>
      <c r="C107" s="542" t="s">
        <v>179</v>
      </c>
      <c r="D107" s="160"/>
      <c r="E107" s="182">
        <v>0.21</v>
      </c>
      <c r="F107" s="171">
        <f>H107+NPV(FD,I107:INDEX(I107:DC107,PAL))</f>
        <v>0</v>
      </c>
      <c r="G107" s="171">
        <f>SUMIF($H$5:$DC$5,"&lt;="&amp;PAL,$H107:$DC107)</f>
        <v>0</v>
      </c>
      <c r="H107" s="299">
        <v>0</v>
      </c>
      <c r="I107" s="299">
        <v>0</v>
      </c>
      <c r="J107" s="299">
        <v>0</v>
      </c>
      <c r="K107" s="299">
        <v>0</v>
      </c>
      <c r="L107" s="299">
        <v>0</v>
      </c>
      <c r="M107" s="299">
        <v>0</v>
      </c>
      <c r="N107" s="299">
        <v>0</v>
      </c>
      <c r="O107" s="302">
        <v>0</v>
      </c>
      <c r="P107" s="177">
        <v>0</v>
      </c>
      <c r="Q107" s="177">
        <v>0</v>
      </c>
      <c r="R107" s="177">
        <v>0</v>
      </c>
      <c r="S107" s="177">
        <v>0</v>
      </c>
      <c r="T107" s="177">
        <v>0</v>
      </c>
      <c r="U107" s="177">
        <v>0</v>
      </c>
      <c r="V107" s="177">
        <v>0</v>
      </c>
      <c r="W107" s="177">
        <v>0</v>
      </c>
      <c r="X107" s="177">
        <v>0</v>
      </c>
      <c r="Y107" s="177">
        <v>0</v>
      </c>
      <c r="Z107" s="177">
        <v>0</v>
      </c>
      <c r="AA107" s="177">
        <v>0</v>
      </c>
      <c r="AB107" s="177">
        <v>0</v>
      </c>
      <c r="AC107" s="177">
        <v>0</v>
      </c>
      <c r="AD107" s="177">
        <v>0</v>
      </c>
      <c r="AE107" s="177">
        <v>0</v>
      </c>
      <c r="AF107" s="177">
        <v>0</v>
      </c>
      <c r="AG107" s="177">
        <v>0</v>
      </c>
      <c r="AH107" s="177">
        <v>0</v>
      </c>
      <c r="AI107" s="177">
        <v>0</v>
      </c>
      <c r="AJ107" s="177">
        <v>0</v>
      </c>
      <c r="AK107" s="177">
        <v>0</v>
      </c>
      <c r="AL107" s="177">
        <v>0</v>
      </c>
      <c r="AM107" s="177">
        <v>0</v>
      </c>
      <c r="AN107" s="177">
        <v>0</v>
      </c>
      <c r="AO107" s="177">
        <v>0</v>
      </c>
      <c r="AP107" s="177">
        <v>0</v>
      </c>
      <c r="AQ107" s="177">
        <v>0</v>
      </c>
      <c r="AR107" s="177">
        <v>0</v>
      </c>
      <c r="AS107" s="177">
        <v>0</v>
      </c>
      <c r="AT107" s="177">
        <v>0</v>
      </c>
      <c r="AU107" s="177">
        <v>0</v>
      </c>
      <c r="AV107" s="177">
        <v>0</v>
      </c>
      <c r="AW107" s="177">
        <v>0</v>
      </c>
      <c r="AX107" s="177">
        <v>0</v>
      </c>
      <c r="AY107" s="177">
        <v>0</v>
      </c>
      <c r="AZ107" s="177">
        <v>0</v>
      </c>
      <c r="BA107" s="177">
        <v>0</v>
      </c>
      <c r="BB107" s="177">
        <v>0</v>
      </c>
      <c r="BC107" s="177">
        <v>0</v>
      </c>
      <c r="BD107" s="177">
        <v>0</v>
      </c>
      <c r="BE107" s="177">
        <v>0</v>
      </c>
      <c r="BF107" s="177">
        <v>0</v>
      </c>
      <c r="BG107" s="177">
        <v>0</v>
      </c>
      <c r="BH107" s="177">
        <v>0</v>
      </c>
      <c r="BI107" s="177">
        <v>0</v>
      </c>
      <c r="BJ107" s="177">
        <v>0</v>
      </c>
      <c r="BK107" s="177">
        <v>0</v>
      </c>
      <c r="BL107" s="177">
        <v>0</v>
      </c>
      <c r="BM107" s="177">
        <v>0</v>
      </c>
      <c r="BN107" s="177">
        <v>0</v>
      </c>
      <c r="BO107" s="177">
        <v>0</v>
      </c>
      <c r="BP107" s="177">
        <v>0</v>
      </c>
      <c r="BQ107" s="177">
        <v>0</v>
      </c>
      <c r="BR107" s="177">
        <v>0</v>
      </c>
      <c r="BS107" s="177">
        <v>0</v>
      </c>
      <c r="BT107" s="177">
        <v>0</v>
      </c>
      <c r="BU107" s="177">
        <v>0</v>
      </c>
      <c r="BV107" s="177">
        <v>0</v>
      </c>
      <c r="BW107" s="177">
        <v>0</v>
      </c>
      <c r="BX107" s="177">
        <v>0</v>
      </c>
      <c r="BY107" s="177">
        <v>0</v>
      </c>
      <c r="BZ107" s="177">
        <v>0</v>
      </c>
      <c r="CA107" s="177">
        <v>0</v>
      </c>
      <c r="CB107" s="177">
        <v>0</v>
      </c>
      <c r="CC107" s="177">
        <v>0</v>
      </c>
      <c r="CD107" s="177">
        <v>0</v>
      </c>
      <c r="CE107" s="177">
        <v>0</v>
      </c>
      <c r="CF107" s="177">
        <v>0</v>
      </c>
      <c r="CG107" s="177">
        <v>0</v>
      </c>
      <c r="CH107" s="177">
        <v>0</v>
      </c>
      <c r="CI107" s="177">
        <v>0</v>
      </c>
      <c r="CJ107" s="177">
        <v>0</v>
      </c>
      <c r="CK107" s="177">
        <v>0</v>
      </c>
      <c r="CL107" s="177">
        <v>0</v>
      </c>
      <c r="CM107" s="177">
        <v>0</v>
      </c>
      <c r="CN107" s="177">
        <v>0</v>
      </c>
      <c r="CO107" s="177">
        <v>0</v>
      </c>
      <c r="CP107" s="177">
        <v>0</v>
      </c>
      <c r="CQ107" s="177">
        <v>0</v>
      </c>
      <c r="CR107" s="177">
        <v>0</v>
      </c>
      <c r="CS107" s="177">
        <v>0</v>
      </c>
      <c r="CT107" s="177">
        <v>0</v>
      </c>
      <c r="CU107" s="177">
        <v>0</v>
      </c>
      <c r="CV107" s="177">
        <v>0</v>
      </c>
      <c r="CW107" s="177">
        <v>0</v>
      </c>
      <c r="CX107" s="177">
        <v>0</v>
      </c>
      <c r="CY107" s="177">
        <v>0</v>
      </c>
      <c r="CZ107" s="177">
        <v>0</v>
      </c>
      <c r="DA107" s="177">
        <v>0</v>
      </c>
      <c r="DB107" s="177">
        <v>0</v>
      </c>
      <c r="DC107" s="177">
        <v>0</v>
      </c>
      <c r="DE107" s="24">
        <f t="shared" si="49"/>
        <v>0</v>
      </c>
      <c r="DF107" s="24">
        <f t="shared" si="39"/>
        <v>0</v>
      </c>
      <c r="DG107">
        <f t="shared" si="50"/>
        <v>21</v>
      </c>
    </row>
    <row r="108" spans="1:113" ht="15" customHeight="1">
      <c r="A108" s="68">
        <v>81</v>
      </c>
      <c r="B108" s="160" t="s">
        <v>509</v>
      </c>
      <c r="C108" s="542" t="s">
        <v>180</v>
      </c>
      <c r="D108" s="160"/>
      <c r="E108" s="182">
        <v>0.21</v>
      </c>
      <c r="F108" s="171">
        <f>H108+NPV(FD,I108:INDEX(I108:DC108,PAL))</f>
        <v>0</v>
      </c>
      <c r="G108" s="171">
        <f>SUMIF($H$5:$DC$5,"&lt;="&amp;PAL,$H108:$DC108)</f>
        <v>0</v>
      </c>
      <c r="H108" s="299">
        <v>0</v>
      </c>
      <c r="I108" s="299">
        <v>0</v>
      </c>
      <c r="J108" s="299">
        <v>0</v>
      </c>
      <c r="K108" s="299">
        <v>0</v>
      </c>
      <c r="L108" s="299">
        <v>0</v>
      </c>
      <c r="M108" s="299">
        <v>0</v>
      </c>
      <c r="N108" s="299">
        <v>0</v>
      </c>
      <c r="O108" s="302">
        <v>0</v>
      </c>
      <c r="P108" s="177">
        <v>0</v>
      </c>
      <c r="Q108" s="177">
        <v>0</v>
      </c>
      <c r="R108" s="177">
        <v>0</v>
      </c>
      <c r="S108" s="177">
        <v>0</v>
      </c>
      <c r="T108" s="177">
        <v>0</v>
      </c>
      <c r="U108" s="177">
        <v>0</v>
      </c>
      <c r="V108" s="177">
        <v>0</v>
      </c>
      <c r="W108" s="177">
        <v>0</v>
      </c>
      <c r="X108" s="177">
        <v>0</v>
      </c>
      <c r="Y108" s="177">
        <v>0</v>
      </c>
      <c r="Z108" s="177">
        <v>0</v>
      </c>
      <c r="AA108" s="177">
        <v>0</v>
      </c>
      <c r="AB108" s="177">
        <v>0</v>
      </c>
      <c r="AC108" s="177">
        <v>0</v>
      </c>
      <c r="AD108" s="177">
        <v>0</v>
      </c>
      <c r="AE108" s="177">
        <v>0</v>
      </c>
      <c r="AF108" s="177">
        <v>0</v>
      </c>
      <c r="AG108" s="177">
        <v>0</v>
      </c>
      <c r="AH108" s="177">
        <v>0</v>
      </c>
      <c r="AI108" s="177">
        <v>0</v>
      </c>
      <c r="AJ108" s="177">
        <v>0</v>
      </c>
      <c r="AK108" s="177">
        <v>0</v>
      </c>
      <c r="AL108" s="177">
        <v>0</v>
      </c>
      <c r="AM108" s="177">
        <v>0</v>
      </c>
      <c r="AN108" s="177">
        <v>0</v>
      </c>
      <c r="AO108" s="177">
        <v>0</v>
      </c>
      <c r="AP108" s="177">
        <v>0</v>
      </c>
      <c r="AQ108" s="177">
        <v>0</v>
      </c>
      <c r="AR108" s="177">
        <v>0</v>
      </c>
      <c r="AS108" s="177">
        <v>0</v>
      </c>
      <c r="AT108" s="177">
        <v>0</v>
      </c>
      <c r="AU108" s="177">
        <v>0</v>
      </c>
      <c r="AV108" s="177">
        <v>0</v>
      </c>
      <c r="AW108" s="177">
        <v>0</v>
      </c>
      <c r="AX108" s="177">
        <v>0</v>
      </c>
      <c r="AY108" s="177">
        <v>0</v>
      </c>
      <c r="AZ108" s="177">
        <v>0</v>
      </c>
      <c r="BA108" s="177">
        <v>0</v>
      </c>
      <c r="BB108" s="177">
        <v>0</v>
      </c>
      <c r="BC108" s="177">
        <v>0</v>
      </c>
      <c r="BD108" s="177">
        <v>0</v>
      </c>
      <c r="BE108" s="177">
        <v>0</v>
      </c>
      <c r="BF108" s="177">
        <v>0</v>
      </c>
      <c r="BG108" s="177">
        <v>0</v>
      </c>
      <c r="BH108" s="177">
        <v>0</v>
      </c>
      <c r="BI108" s="177">
        <v>0</v>
      </c>
      <c r="BJ108" s="177">
        <v>0</v>
      </c>
      <c r="BK108" s="177">
        <v>0</v>
      </c>
      <c r="BL108" s="177">
        <v>0</v>
      </c>
      <c r="BM108" s="177">
        <v>0</v>
      </c>
      <c r="BN108" s="177">
        <v>0</v>
      </c>
      <c r="BO108" s="177">
        <v>0</v>
      </c>
      <c r="BP108" s="177">
        <v>0</v>
      </c>
      <c r="BQ108" s="177">
        <v>0</v>
      </c>
      <c r="BR108" s="177">
        <v>0</v>
      </c>
      <c r="BS108" s="177">
        <v>0</v>
      </c>
      <c r="BT108" s="177">
        <v>0</v>
      </c>
      <c r="BU108" s="177">
        <v>0</v>
      </c>
      <c r="BV108" s="177">
        <v>0</v>
      </c>
      <c r="BW108" s="177">
        <v>0</v>
      </c>
      <c r="BX108" s="177">
        <v>0</v>
      </c>
      <c r="BY108" s="177">
        <v>0</v>
      </c>
      <c r="BZ108" s="177">
        <v>0</v>
      </c>
      <c r="CA108" s="177">
        <v>0</v>
      </c>
      <c r="CB108" s="177">
        <v>0</v>
      </c>
      <c r="CC108" s="177">
        <v>0</v>
      </c>
      <c r="CD108" s="177">
        <v>0</v>
      </c>
      <c r="CE108" s="177">
        <v>0</v>
      </c>
      <c r="CF108" s="177">
        <v>0</v>
      </c>
      <c r="CG108" s="177">
        <v>0</v>
      </c>
      <c r="CH108" s="177">
        <v>0</v>
      </c>
      <c r="CI108" s="177">
        <v>0</v>
      </c>
      <c r="CJ108" s="177">
        <v>0</v>
      </c>
      <c r="CK108" s="177">
        <v>0</v>
      </c>
      <c r="CL108" s="177">
        <v>0</v>
      </c>
      <c r="CM108" s="177">
        <v>0</v>
      </c>
      <c r="CN108" s="177">
        <v>0</v>
      </c>
      <c r="CO108" s="177">
        <v>0</v>
      </c>
      <c r="CP108" s="177">
        <v>0</v>
      </c>
      <c r="CQ108" s="177">
        <v>0</v>
      </c>
      <c r="CR108" s="177">
        <v>0</v>
      </c>
      <c r="CS108" s="177">
        <v>0</v>
      </c>
      <c r="CT108" s="177">
        <v>0</v>
      </c>
      <c r="CU108" s="177">
        <v>0</v>
      </c>
      <c r="CV108" s="177">
        <v>0</v>
      </c>
      <c r="CW108" s="177">
        <v>0</v>
      </c>
      <c r="CX108" s="177">
        <v>0</v>
      </c>
      <c r="CY108" s="177">
        <v>0</v>
      </c>
      <c r="CZ108" s="177">
        <v>0</v>
      </c>
      <c r="DA108" s="177">
        <v>0</v>
      </c>
      <c r="DB108" s="177">
        <v>0</v>
      </c>
      <c r="DC108" s="177">
        <v>0</v>
      </c>
      <c r="DE108" s="24">
        <f t="shared" si="49"/>
        <v>0</v>
      </c>
      <c r="DF108" s="24">
        <f t="shared" si="39"/>
        <v>0</v>
      </c>
      <c r="DG108">
        <f t="shared" si="50"/>
        <v>21</v>
      </c>
    </row>
    <row r="109" spans="1:113" ht="15" customHeight="1">
      <c r="A109" s="68">
        <v>82</v>
      </c>
      <c r="B109" s="160" t="s">
        <v>510</v>
      </c>
      <c r="C109" s="542" t="s">
        <v>181</v>
      </c>
      <c r="D109" s="160"/>
      <c r="E109" s="182">
        <v>0.21</v>
      </c>
      <c r="F109" s="171">
        <f>H109+NPV(FD,I109:INDEX(I109:DC109,PAL))</f>
        <v>0</v>
      </c>
      <c r="G109" s="171">
        <f>SUMIF($H$5:$DC$5,"&lt;="&amp;PAL,$H109:$DC109)</f>
        <v>0</v>
      </c>
      <c r="H109" s="299">
        <v>0</v>
      </c>
      <c r="I109" s="299">
        <v>0</v>
      </c>
      <c r="J109" s="299">
        <v>0</v>
      </c>
      <c r="K109" s="299">
        <v>0</v>
      </c>
      <c r="L109" s="299">
        <v>0</v>
      </c>
      <c r="M109" s="299">
        <v>0</v>
      </c>
      <c r="N109" s="299">
        <v>0</v>
      </c>
      <c r="O109" s="302">
        <v>0</v>
      </c>
      <c r="P109" s="177">
        <v>0</v>
      </c>
      <c r="Q109" s="177">
        <v>0</v>
      </c>
      <c r="R109" s="177">
        <v>0</v>
      </c>
      <c r="S109" s="177">
        <v>0</v>
      </c>
      <c r="T109" s="177">
        <v>0</v>
      </c>
      <c r="U109" s="177">
        <v>0</v>
      </c>
      <c r="V109" s="177">
        <v>0</v>
      </c>
      <c r="W109" s="177">
        <v>0</v>
      </c>
      <c r="X109" s="177">
        <v>0</v>
      </c>
      <c r="Y109" s="177">
        <v>0</v>
      </c>
      <c r="Z109" s="177">
        <v>0</v>
      </c>
      <c r="AA109" s="177">
        <v>0</v>
      </c>
      <c r="AB109" s="177">
        <v>0</v>
      </c>
      <c r="AC109" s="177">
        <v>0</v>
      </c>
      <c r="AD109" s="177">
        <v>0</v>
      </c>
      <c r="AE109" s="177">
        <v>0</v>
      </c>
      <c r="AF109" s="177">
        <v>0</v>
      </c>
      <c r="AG109" s="177">
        <v>0</v>
      </c>
      <c r="AH109" s="177">
        <v>0</v>
      </c>
      <c r="AI109" s="177">
        <v>0</v>
      </c>
      <c r="AJ109" s="177">
        <v>0</v>
      </c>
      <c r="AK109" s="177">
        <v>0</v>
      </c>
      <c r="AL109" s="177">
        <v>0</v>
      </c>
      <c r="AM109" s="177">
        <v>0</v>
      </c>
      <c r="AN109" s="177">
        <v>0</v>
      </c>
      <c r="AO109" s="177">
        <v>0</v>
      </c>
      <c r="AP109" s="177">
        <v>0</v>
      </c>
      <c r="AQ109" s="177">
        <v>0</v>
      </c>
      <c r="AR109" s="177">
        <v>0</v>
      </c>
      <c r="AS109" s="177">
        <v>0</v>
      </c>
      <c r="AT109" s="177">
        <v>0</v>
      </c>
      <c r="AU109" s="177">
        <v>0</v>
      </c>
      <c r="AV109" s="177">
        <v>0</v>
      </c>
      <c r="AW109" s="177">
        <v>0</v>
      </c>
      <c r="AX109" s="177">
        <v>0</v>
      </c>
      <c r="AY109" s="177">
        <v>0</v>
      </c>
      <c r="AZ109" s="177">
        <v>0</v>
      </c>
      <c r="BA109" s="177">
        <v>0</v>
      </c>
      <c r="BB109" s="177">
        <v>0</v>
      </c>
      <c r="BC109" s="177">
        <v>0</v>
      </c>
      <c r="BD109" s="177">
        <v>0</v>
      </c>
      <c r="BE109" s="177">
        <v>0</v>
      </c>
      <c r="BF109" s="177">
        <v>0</v>
      </c>
      <c r="BG109" s="177">
        <v>0</v>
      </c>
      <c r="BH109" s="177">
        <v>0</v>
      </c>
      <c r="BI109" s="177">
        <v>0</v>
      </c>
      <c r="BJ109" s="177">
        <v>0</v>
      </c>
      <c r="BK109" s="177">
        <v>0</v>
      </c>
      <c r="BL109" s="177">
        <v>0</v>
      </c>
      <c r="BM109" s="177">
        <v>0</v>
      </c>
      <c r="BN109" s="177">
        <v>0</v>
      </c>
      <c r="BO109" s="177">
        <v>0</v>
      </c>
      <c r="BP109" s="177">
        <v>0</v>
      </c>
      <c r="BQ109" s="177">
        <v>0</v>
      </c>
      <c r="BR109" s="177">
        <v>0</v>
      </c>
      <c r="BS109" s="177">
        <v>0</v>
      </c>
      <c r="BT109" s="177">
        <v>0</v>
      </c>
      <c r="BU109" s="177">
        <v>0</v>
      </c>
      <c r="BV109" s="177">
        <v>0</v>
      </c>
      <c r="BW109" s="177">
        <v>0</v>
      </c>
      <c r="BX109" s="177">
        <v>0</v>
      </c>
      <c r="BY109" s="177">
        <v>0</v>
      </c>
      <c r="BZ109" s="177">
        <v>0</v>
      </c>
      <c r="CA109" s="177">
        <v>0</v>
      </c>
      <c r="CB109" s="177">
        <v>0</v>
      </c>
      <c r="CC109" s="177">
        <v>0</v>
      </c>
      <c r="CD109" s="177">
        <v>0</v>
      </c>
      <c r="CE109" s="177">
        <v>0</v>
      </c>
      <c r="CF109" s="177">
        <v>0</v>
      </c>
      <c r="CG109" s="177">
        <v>0</v>
      </c>
      <c r="CH109" s="177">
        <v>0</v>
      </c>
      <c r="CI109" s="177">
        <v>0</v>
      </c>
      <c r="CJ109" s="177">
        <v>0</v>
      </c>
      <c r="CK109" s="177">
        <v>0</v>
      </c>
      <c r="CL109" s="177">
        <v>0</v>
      </c>
      <c r="CM109" s="177">
        <v>0</v>
      </c>
      <c r="CN109" s="177">
        <v>0</v>
      </c>
      <c r="CO109" s="177">
        <v>0</v>
      </c>
      <c r="CP109" s="177">
        <v>0</v>
      </c>
      <c r="CQ109" s="177">
        <v>0</v>
      </c>
      <c r="CR109" s="177">
        <v>0</v>
      </c>
      <c r="CS109" s="177">
        <v>0</v>
      </c>
      <c r="CT109" s="177">
        <v>0</v>
      </c>
      <c r="CU109" s="177">
        <v>0</v>
      </c>
      <c r="CV109" s="177">
        <v>0</v>
      </c>
      <c r="CW109" s="177">
        <v>0</v>
      </c>
      <c r="CX109" s="177">
        <v>0</v>
      </c>
      <c r="CY109" s="177">
        <v>0</v>
      </c>
      <c r="CZ109" s="177">
        <v>0</v>
      </c>
      <c r="DA109" s="177">
        <v>0</v>
      </c>
      <c r="DB109" s="177">
        <v>0</v>
      </c>
      <c r="DC109" s="177">
        <v>0</v>
      </c>
      <c r="DE109" s="24">
        <f t="shared" si="49"/>
        <v>0</v>
      </c>
      <c r="DF109" s="24">
        <f t="shared" si="39"/>
        <v>0</v>
      </c>
      <c r="DG109">
        <f t="shared" si="50"/>
        <v>21</v>
      </c>
    </row>
    <row r="110" spans="1:113" ht="14.4">
      <c r="A110" s="68">
        <v>83</v>
      </c>
      <c r="B110" s="160" t="s">
        <v>511</v>
      </c>
      <c r="C110" s="542" t="s">
        <v>501</v>
      </c>
      <c r="D110" s="160"/>
      <c r="E110" s="182">
        <v>0.21</v>
      </c>
      <c r="F110" s="171">
        <f>H110+NPV(FD,I110:INDEX(I110:DC110,PAL))</f>
        <v>0</v>
      </c>
      <c r="G110" s="171">
        <f>SUMIF($H$5:$DC$5,"&lt;="&amp;PAL,$H110:$DC110)</f>
        <v>0</v>
      </c>
      <c r="H110" s="299">
        <v>0</v>
      </c>
      <c r="I110" s="299">
        <v>0</v>
      </c>
      <c r="J110" s="299">
        <v>0</v>
      </c>
      <c r="K110" s="299">
        <v>0</v>
      </c>
      <c r="L110" s="299">
        <v>0</v>
      </c>
      <c r="M110" s="299">
        <v>0</v>
      </c>
      <c r="N110" s="299">
        <v>0</v>
      </c>
      <c r="O110" s="177">
        <v>0</v>
      </c>
      <c r="P110" s="177">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177">
        <v>0</v>
      </c>
      <c r="BM110" s="177">
        <v>0</v>
      </c>
      <c r="BN110" s="177">
        <v>0</v>
      </c>
      <c r="BO110" s="177">
        <v>0</v>
      </c>
      <c r="BP110" s="177">
        <v>0</v>
      </c>
      <c r="BQ110" s="177">
        <v>0</v>
      </c>
      <c r="BR110" s="177">
        <v>0</v>
      </c>
      <c r="BS110" s="177">
        <v>0</v>
      </c>
      <c r="BT110" s="177">
        <v>0</v>
      </c>
      <c r="BU110" s="177">
        <v>0</v>
      </c>
      <c r="BV110" s="177">
        <v>0</v>
      </c>
      <c r="BW110" s="177">
        <v>0</v>
      </c>
      <c r="BX110" s="177">
        <v>0</v>
      </c>
      <c r="BY110" s="177">
        <v>0</v>
      </c>
      <c r="BZ110" s="177">
        <v>0</v>
      </c>
      <c r="CA110" s="177">
        <v>0</v>
      </c>
      <c r="CB110" s="177">
        <v>0</v>
      </c>
      <c r="CC110" s="177">
        <v>0</v>
      </c>
      <c r="CD110" s="177">
        <v>0</v>
      </c>
      <c r="CE110" s="177">
        <v>0</v>
      </c>
      <c r="CF110" s="177">
        <v>0</v>
      </c>
      <c r="CG110" s="177">
        <v>0</v>
      </c>
      <c r="CH110" s="177">
        <v>0</v>
      </c>
      <c r="CI110" s="177">
        <v>0</v>
      </c>
      <c r="CJ110" s="177">
        <v>0</v>
      </c>
      <c r="CK110" s="177">
        <v>0</v>
      </c>
      <c r="CL110" s="177">
        <v>0</v>
      </c>
      <c r="CM110" s="177">
        <v>0</v>
      </c>
      <c r="CN110" s="177">
        <v>0</v>
      </c>
      <c r="CO110" s="177">
        <v>0</v>
      </c>
      <c r="CP110" s="177">
        <v>0</v>
      </c>
      <c r="CQ110" s="177">
        <v>0</v>
      </c>
      <c r="CR110" s="177">
        <v>0</v>
      </c>
      <c r="CS110" s="177">
        <v>0</v>
      </c>
      <c r="CT110" s="177">
        <v>0</v>
      </c>
      <c r="CU110" s="177">
        <v>0</v>
      </c>
      <c r="CV110" s="177">
        <v>0</v>
      </c>
      <c r="CW110" s="177">
        <v>0</v>
      </c>
      <c r="CX110" s="177">
        <v>0</v>
      </c>
      <c r="CY110" s="177">
        <v>0</v>
      </c>
      <c r="CZ110" s="177">
        <v>0</v>
      </c>
      <c r="DA110" s="177">
        <v>0</v>
      </c>
      <c r="DB110" s="177">
        <v>0</v>
      </c>
      <c r="DC110" s="177">
        <v>0</v>
      </c>
      <c r="DE110" s="24">
        <f t="shared" si="49"/>
        <v>0</v>
      </c>
      <c r="DF110" s="24">
        <f t="shared" si="39"/>
        <v>0</v>
      </c>
      <c r="DG110">
        <f t="shared" si="50"/>
        <v>21</v>
      </c>
    </row>
    <row r="111" spans="1:113" ht="28.8">
      <c r="A111" s="68"/>
      <c r="B111" s="160" t="s">
        <v>376</v>
      </c>
      <c r="C111" s="540" t="s">
        <v>523</v>
      </c>
      <c r="D111" s="322"/>
      <c r="E111" s="322"/>
      <c r="F111" s="173">
        <f>SUM(F112:F114)</f>
        <v>0</v>
      </c>
      <c r="G111" s="173">
        <f t="shared" ref="G111:AK111" si="51">SUM(G112:G114)</f>
        <v>0</v>
      </c>
      <c r="H111" s="173">
        <f t="shared" si="51"/>
        <v>0</v>
      </c>
      <c r="I111" s="173">
        <f t="shared" si="51"/>
        <v>0</v>
      </c>
      <c r="J111" s="173">
        <f t="shared" si="51"/>
        <v>0</v>
      </c>
      <c r="K111" s="173">
        <f t="shared" si="51"/>
        <v>0</v>
      </c>
      <c r="L111" s="173">
        <f t="shared" si="51"/>
        <v>0</v>
      </c>
      <c r="M111" s="173">
        <f t="shared" si="51"/>
        <v>0</v>
      </c>
      <c r="N111" s="173">
        <f t="shared" si="51"/>
        <v>0</v>
      </c>
      <c r="O111" s="173">
        <f t="shared" si="51"/>
        <v>0</v>
      </c>
      <c r="P111" s="173">
        <f t="shared" si="51"/>
        <v>0</v>
      </c>
      <c r="Q111" s="173">
        <f t="shared" si="51"/>
        <v>0</v>
      </c>
      <c r="R111" s="173">
        <f t="shared" si="51"/>
        <v>0</v>
      </c>
      <c r="S111" s="173">
        <f t="shared" si="51"/>
        <v>0</v>
      </c>
      <c r="T111" s="173">
        <f t="shared" si="51"/>
        <v>0</v>
      </c>
      <c r="U111" s="173">
        <f t="shared" si="51"/>
        <v>0</v>
      </c>
      <c r="V111" s="173">
        <f t="shared" si="51"/>
        <v>0</v>
      </c>
      <c r="W111" s="173">
        <f t="shared" si="51"/>
        <v>0</v>
      </c>
      <c r="X111" s="173">
        <f t="shared" si="51"/>
        <v>0</v>
      </c>
      <c r="Y111" s="173">
        <f t="shared" si="51"/>
        <v>0</v>
      </c>
      <c r="Z111" s="173">
        <f t="shared" si="51"/>
        <v>0</v>
      </c>
      <c r="AA111" s="173">
        <f t="shared" si="51"/>
        <v>0</v>
      </c>
      <c r="AB111" s="173">
        <f t="shared" si="51"/>
        <v>0</v>
      </c>
      <c r="AC111" s="173">
        <f t="shared" si="51"/>
        <v>0</v>
      </c>
      <c r="AD111" s="173">
        <f t="shared" si="51"/>
        <v>0</v>
      </c>
      <c r="AE111" s="173">
        <f t="shared" si="51"/>
        <v>0</v>
      </c>
      <c r="AF111" s="173">
        <f t="shared" si="51"/>
        <v>0</v>
      </c>
      <c r="AG111" s="173">
        <f t="shared" si="51"/>
        <v>0</v>
      </c>
      <c r="AH111" s="173">
        <f t="shared" si="51"/>
        <v>0</v>
      </c>
      <c r="AI111" s="173">
        <f t="shared" si="51"/>
        <v>0</v>
      </c>
      <c r="AJ111" s="173">
        <f t="shared" si="51"/>
        <v>0</v>
      </c>
      <c r="AK111" s="173">
        <f t="shared" si="51"/>
        <v>0</v>
      </c>
      <c r="AL111" s="173">
        <f>SUM(AL112:AL114)</f>
        <v>0</v>
      </c>
      <c r="AM111" s="185">
        <f t="shared" ref="AM111:BT111" si="52">SUM(AM112:AM114)</f>
        <v>0</v>
      </c>
      <c r="AN111" s="185">
        <f t="shared" si="52"/>
        <v>0</v>
      </c>
      <c r="AO111" s="185">
        <f t="shared" si="52"/>
        <v>0</v>
      </c>
      <c r="AP111" s="185">
        <f t="shared" si="52"/>
        <v>0</v>
      </c>
      <c r="AQ111" s="185">
        <f t="shared" si="52"/>
        <v>0</v>
      </c>
      <c r="AR111" s="185">
        <f t="shared" si="52"/>
        <v>0</v>
      </c>
      <c r="AS111" s="185">
        <f t="shared" si="52"/>
        <v>0</v>
      </c>
      <c r="AT111" s="185">
        <f t="shared" si="52"/>
        <v>0</v>
      </c>
      <c r="AU111" s="185">
        <f t="shared" si="52"/>
        <v>0</v>
      </c>
      <c r="AV111" s="185">
        <f t="shared" si="52"/>
        <v>0</v>
      </c>
      <c r="AW111" s="185">
        <f t="shared" si="52"/>
        <v>0</v>
      </c>
      <c r="AX111" s="185">
        <f t="shared" si="52"/>
        <v>0</v>
      </c>
      <c r="AY111" s="185">
        <f t="shared" si="52"/>
        <v>0</v>
      </c>
      <c r="AZ111" s="185">
        <f t="shared" si="52"/>
        <v>0</v>
      </c>
      <c r="BA111" s="185">
        <f t="shared" si="52"/>
        <v>0</v>
      </c>
      <c r="BB111" s="185">
        <f t="shared" si="52"/>
        <v>0</v>
      </c>
      <c r="BC111" s="185">
        <f t="shared" si="52"/>
        <v>0</v>
      </c>
      <c r="BD111" s="185">
        <f t="shared" si="52"/>
        <v>0</v>
      </c>
      <c r="BE111" s="185">
        <f t="shared" si="52"/>
        <v>0</v>
      </c>
      <c r="BF111" s="185">
        <f t="shared" si="52"/>
        <v>0</v>
      </c>
      <c r="BG111" s="185">
        <f t="shared" si="52"/>
        <v>0</v>
      </c>
      <c r="BH111" s="185">
        <f t="shared" si="52"/>
        <v>0</v>
      </c>
      <c r="BI111" s="185">
        <f t="shared" si="52"/>
        <v>0</v>
      </c>
      <c r="BJ111" s="185">
        <f t="shared" si="52"/>
        <v>0</v>
      </c>
      <c r="BK111" s="185">
        <f t="shared" si="52"/>
        <v>0</v>
      </c>
      <c r="BL111" s="185">
        <f t="shared" si="52"/>
        <v>0</v>
      </c>
      <c r="BM111" s="185">
        <f t="shared" si="52"/>
        <v>0</v>
      </c>
      <c r="BN111" s="185">
        <f t="shared" si="52"/>
        <v>0</v>
      </c>
      <c r="BO111" s="185">
        <f t="shared" si="52"/>
        <v>0</v>
      </c>
      <c r="BP111" s="185">
        <f t="shared" si="52"/>
        <v>0</v>
      </c>
      <c r="BQ111" s="185">
        <f t="shared" si="52"/>
        <v>0</v>
      </c>
      <c r="BR111" s="185">
        <f t="shared" si="52"/>
        <v>0</v>
      </c>
      <c r="BS111" s="185">
        <f t="shared" si="52"/>
        <v>0</v>
      </c>
      <c r="BT111" s="185">
        <f t="shared" si="52"/>
        <v>0</v>
      </c>
      <c r="BU111" s="185">
        <f t="shared" ref="BU111:DC111" si="53">SUM(BU112:BU114)</f>
        <v>0</v>
      </c>
      <c r="BV111" s="185">
        <f t="shared" si="53"/>
        <v>0</v>
      </c>
      <c r="BW111" s="185">
        <f t="shared" si="53"/>
        <v>0</v>
      </c>
      <c r="BX111" s="185">
        <f t="shared" si="53"/>
        <v>0</v>
      </c>
      <c r="BY111" s="185">
        <f t="shared" si="53"/>
        <v>0</v>
      </c>
      <c r="BZ111" s="185">
        <f t="shared" si="53"/>
        <v>0</v>
      </c>
      <c r="CA111" s="185">
        <f t="shared" si="53"/>
        <v>0</v>
      </c>
      <c r="CB111" s="185">
        <f t="shared" si="53"/>
        <v>0</v>
      </c>
      <c r="CC111" s="185">
        <f t="shared" si="53"/>
        <v>0</v>
      </c>
      <c r="CD111" s="185">
        <f t="shared" si="53"/>
        <v>0</v>
      </c>
      <c r="CE111" s="185">
        <f t="shared" si="53"/>
        <v>0</v>
      </c>
      <c r="CF111" s="185">
        <f t="shared" si="53"/>
        <v>0</v>
      </c>
      <c r="CG111" s="185">
        <f t="shared" si="53"/>
        <v>0</v>
      </c>
      <c r="CH111" s="185">
        <f t="shared" si="53"/>
        <v>0</v>
      </c>
      <c r="CI111" s="185">
        <f t="shared" si="53"/>
        <v>0</v>
      </c>
      <c r="CJ111" s="185">
        <f t="shared" si="53"/>
        <v>0</v>
      </c>
      <c r="CK111" s="185">
        <f t="shared" si="53"/>
        <v>0</v>
      </c>
      <c r="CL111" s="185">
        <f t="shared" si="53"/>
        <v>0</v>
      </c>
      <c r="CM111" s="185">
        <f t="shared" si="53"/>
        <v>0</v>
      </c>
      <c r="CN111" s="185">
        <f t="shared" si="53"/>
        <v>0</v>
      </c>
      <c r="CO111" s="185">
        <f t="shared" si="53"/>
        <v>0</v>
      </c>
      <c r="CP111" s="185">
        <f t="shared" si="53"/>
        <v>0</v>
      </c>
      <c r="CQ111" s="185">
        <f t="shared" si="53"/>
        <v>0</v>
      </c>
      <c r="CR111" s="185">
        <f t="shared" si="53"/>
        <v>0</v>
      </c>
      <c r="CS111" s="185">
        <f t="shared" si="53"/>
        <v>0</v>
      </c>
      <c r="CT111" s="185">
        <f t="shared" si="53"/>
        <v>0</v>
      </c>
      <c r="CU111" s="185">
        <f t="shared" si="53"/>
        <v>0</v>
      </c>
      <c r="CV111" s="185">
        <f t="shared" si="53"/>
        <v>0</v>
      </c>
      <c r="CW111" s="185">
        <f t="shared" si="53"/>
        <v>0</v>
      </c>
      <c r="CX111" s="185">
        <f t="shared" si="53"/>
        <v>0</v>
      </c>
      <c r="CY111" s="185">
        <f t="shared" si="53"/>
        <v>0</v>
      </c>
      <c r="CZ111" s="185">
        <f t="shared" si="53"/>
        <v>0</v>
      </c>
      <c r="DA111" s="185">
        <f t="shared" si="53"/>
        <v>0</v>
      </c>
      <c r="DB111" s="185">
        <f t="shared" si="53"/>
        <v>0</v>
      </c>
      <c r="DC111" s="185">
        <f t="shared" si="53"/>
        <v>0</v>
      </c>
      <c r="DE111" s="24"/>
      <c r="DF111" s="24">
        <f t="shared" si="39"/>
        <v>0</v>
      </c>
      <c r="DG111">
        <f t="shared" si="50"/>
        <v>0</v>
      </c>
    </row>
    <row r="112" spans="1:113" ht="27.6" customHeight="1">
      <c r="A112" s="68">
        <v>85</v>
      </c>
      <c r="B112" s="160" t="s">
        <v>512</v>
      </c>
      <c r="C112" s="542" t="s">
        <v>481</v>
      </c>
      <c r="D112" s="160"/>
      <c r="E112" s="182">
        <v>0.21</v>
      </c>
      <c r="F112" s="171">
        <f>H112+NPV(FD,I112:INDEX(I112:DC112,PAL))</f>
        <v>0</v>
      </c>
      <c r="G112" s="171">
        <f>SUMIF($H$5:$DC$5,"&lt;="&amp;PAL,$H112:$DC112)</f>
        <v>0</v>
      </c>
      <c r="H112" s="177">
        <v>0</v>
      </c>
      <c r="I112" s="177">
        <v>0</v>
      </c>
      <c r="J112" s="177">
        <v>0</v>
      </c>
      <c r="K112" s="177">
        <v>0</v>
      </c>
      <c r="L112" s="177">
        <v>0</v>
      </c>
      <c r="M112" s="177">
        <v>0</v>
      </c>
      <c r="N112" s="177">
        <v>0</v>
      </c>
      <c r="O112" s="177">
        <v>0</v>
      </c>
      <c r="P112" s="177">
        <v>0</v>
      </c>
      <c r="Q112" s="177">
        <v>0</v>
      </c>
      <c r="R112" s="177">
        <v>0</v>
      </c>
      <c r="S112" s="177">
        <v>0</v>
      </c>
      <c r="T112" s="177">
        <v>0</v>
      </c>
      <c r="U112" s="177">
        <v>0</v>
      </c>
      <c r="V112" s="177">
        <v>0</v>
      </c>
      <c r="W112" s="177">
        <v>0</v>
      </c>
      <c r="X112" s="177">
        <v>0</v>
      </c>
      <c r="Y112" s="177">
        <v>0</v>
      </c>
      <c r="Z112" s="177">
        <v>0</v>
      </c>
      <c r="AA112" s="177">
        <v>0</v>
      </c>
      <c r="AB112" s="177">
        <v>0</v>
      </c>
      <c r="AC112" s="177">
        <v>0</v>
      </c>
      <c r="AD112" s="177">
        <v>0</v>
      </c>
      <c r="AE112" s="177">
        <v>0</v>
      </c>
      <c r="AF112" s="177">
        <v>0</v>
      </c>
      <c r="AG112" s="177">
        <v>0</v>
      </c>
      <c r="AH112" s="177">
        <v>0</v>
      </c>
      <c r="AI112" s="177">
        <v>0</v>
      </c>
      <c r="AJ112" s="177">
        <v>0</v>
      </c>
      <c r="AK112" s="177">
        <v>0</v>
      </c>
      <c r="AL112" s="177">
        <v>0</v>
      </c>
      <c r="AM112" s="177">
        <v>0</v>
      </c>
      <c r="AN112" s="177">
        <v>0</v>
      </c>
      <c r="AO112" s="177">
        <v>0</v>
      </c>
      <c r="AP112" s="177">
        <v>0</v>
      </c>
      <c r="AQ112" s="177">
        <v>0</v>
      </c>
      <c r="AR112" s="177">
        <v>0</v>
      </c>
      <c r="AS112" s="177">
        <v>0</v>
      </c>
      <c r="AT112" s="177">
        <v>0</v>
      </c>
      <c r="AU112" s="177">
        <v>0</v>
      </c>
      <c r="AV112" s="177">
        <v>0</v>
      </c>
      <c r="AW112" s="177">
        <v>0</v>
      </c>
      <c r="AX112" s="177">
        <v>0</v>
      </c>
      <c r="AY112" s="177">
        <v>0</v>
      </c>
      <c r="AZ112" s="177">
        <v>0</v>
      </c>
      <c r="BA112" s="177">
        <v>0</v>
      </c>
      <c r="BB112" s="177">
        <v>0</v>
      </c>
      <c r="BC112" s="177">
        <v>0</v>
      </c>
      <c r="BD112" s="177">
        <v>0</v>
      </c>
      <c r="BE112" s="177">
        <v>0</v>
      </c>
      <c r="BF112" s="177">
        <v>0</v>
      </c>
      <c r="BG112" s="177">
        <v>0</v>
      </c>
      <c r="BH112" s="177">
        <v>0</v>
      </c>
      <c r="BI112" s="177">
        <v>0</v>
      </c>
      <c r="BJ112" s="177">
        <v>0</v>
      </c>
      <c r="BK112" s="177">
        <v>0</v>
      </c>
      <c r="BL112" s="177">
        <v>0</v>
      </c>
      <c r="BM112" s="177">
        <v>0</v>
      </c>
      <c r="BN112" s="177">
        <v>0</v>
      </c>
      <c r="BO112" s="177">
        <v>0</v>
      </c>
      <c r="BP112" s="177">
        <v>0</v>
      </c>
      <c r="BQ112" s="177">
        <v>0</v>
      </c>
      <c r="BR112" s="177">
        <v>0</v>
      </c>
      <c r="BS112" s="177">
        <v>0</v>
      </c>
      <c r="BT112" s="177">
        <v>0</v>
      </c>
      <c r="BU112" s="177">
        <v>0</v>
      </c>
      <c r="BV112" s="177">
        <v>0</v>
      </c>
      <c r="BW112" s="177">
        <v>0</v>
      </c>
      <c r="BX112" s="177">
        <v>0</v>
      </c>
      <c r="BY112" s="177">
        <v>0</v>
      </c>
      <c r="BZ112" s="177">
        <v>0</v>
      </c>
      <c r="CA112" s="177">
        <v>0</v>
      </c>
      <c r="CB112" s="177">
        <v>0</v>
      </c>
      <c r="CC112" s="177">
        <v>0</v>
      </c>
      <c r="CD112" s="177">
        <v>0</v>
      </c>
      <c r="CE112" s="177">
        <v>0</v>
      </c>
      <c r="CF112" s="177">
        <v>0</v>
      </c>
      <c r="CG112" s="177">
        <v>0</v>
      </c>
      <c r="CH112" s="177">
        <v>0</v>
      </c>
      <c r="CI112" s="177">
        <v>0</v>
      </c>
      <c r="CJ112" s="177">
        <v>0</v>
      </c>
      <c r="CK112" s="177">
        <v>0</v>
      </c>
      <c r="CL112" s="177">
        <v>0</v>
      </c>
      <c r="CM112" s="177">
        <v>0</v>
      </c>
      <c r="CN112" s="177">
        <v>0</v>
      </c>
      <c r="CO112" s="177">
        <v>0</v>
      </c>
      <c r="CP112" s="177">
        <v>0</v>
      </c>
      <c r="CQ112" s="177">
        <v>0</v>
      </c>
      <c r="CR112" s="177">
        <v>0</v>
      </c>
      <c r="CS112" s="177">
        <v>0</v>
      </c>
      <c r="CT112" s="177">
        <v>0</v>
      </c>
      <c r="CU112" s="177">
        <v>0</v>
      </c>
      <c r="CV112" s="177">
        <v>0</v>
      </c>
      <c r="CW112" s="177">
        <v>0</v>
      </c>
      <c r="CX112" s="177">
        <v>0</v>
      </c>
      <c r="CY112" s="177">
        <v>0</v>
      </c>
      <c r="CZ112" s="177">
        <v>0</v>
      </c>
      <c r="DA112" s="177">
        <v>0</v>
      </c>
      <c r="DB112" s="177">
        <v>0</v>
      </c>
      <c r="DC112" s="177">
        <v>0</v>
      </c>
      <c r="DE112" s="24">
        <f t="shared" ref="DE112:DE132" si="54">COUNTBLANK(H112:DC112)</f>
        <v>0</v>
      </c>
      <c r="DF112" s="24">
        <f t="shared" si="39"/>
        <v>0</v>
      </c>
      <c r="DG112">
        <f t="shared" si="50"/>
        <v>21</v>
      </c>
    </row>
    <row r="113" spans="1:113" ht="26.4" customHeight="1">
      <c r="A113" s="68">
        <v>86</v>
      </c>
      <c r="B113" s="160" t="s">
        <v>513</v>
      </c>
      <c r="C113" s="542" t="s">
        <v>498</v>
      </c>
      <c r="D113" s="160"/>
      <c r="E113" s="182">
        <v>0.21</v>
      </c>
      <c r="F113" s="171">
        <f>H113+NPV(FD,I113:INDEX(I113:DC113,PAL))</f>
        <v>0</v>
      </c>
      <c r="G113" s="171">
        <f>SUMIF($H$5:$DC$5,"&lt;="&amp;PAL,$H113:$DC113)</f>
        <v>0</v>
      </c>
      <c r="H113" s="177">
        <v>0</v>
      </c>
      <c r="I113" s="177">
        <v>0</v>
      </c>
      <c r="J113" s="177">
        <v>0</v>
      </c>
      <c r="K113" s="177">
        <v>0</v>
      </c>
      <c r="L113" s="177">
        <v>0</v>
      </c>
      <c r="M113" s="177">
        <v>0</v>
      </c>
      <c r="N113" s="177">
        <v>0</v>
      </c>
      <c r="O113" s="177">
        <v>0</v>
      </c>
      <c r="P113" s="177">
        <v>0</v>
      </c>
      <c r="Q113" s="177">
        <v>0</v>
      </c>
      <c r="R113" s="177">
        <v>0</v>
      </c>
      <c r="S113" s="177">
        <v>0</v>
      </c>
      <c r="T113" s="177">
        <v>0</v>
      </c>
      <c r="U113" s="177">
        <v>0</v>
      </c>
      <c r="V113" s="177">
        <v>0</v>
      </c>
      <c r="W113" s="177">
        <v>0</v>
      </c>
      <c r="X113" s="177">
        <v>0</v>
      </c>
      <c r="Y113" s="177">
        <v>0</v>
      </c>
      <c r="Z113" s="177">
        <v>0</v>
      </c>
      <c r="AA113" s="177">
        <v>0</v>
      </c>
      <c r="AB113" s="177">
        <v>0</v>
      </c>
      <c r="AC113" s="177">
        <v>0</v>
      </c>
      <c r="AD113" s="177">
        <v>0</v>
      </c>
      <c r="AE113" s="177">
        <v>0</v>
      </c>
      <c r="AF113" s="177">
        <v>0</v>
      </c>
      <c r="AG113" s="177">
        <v>0</v>
      </c>
      <c r="AH113" s="177">
        <v>0</v>
      </c>
      <c r="AI113" s="177">
        <v>0</v>
      </c>
      <c r="AJ113" s="177">
        <v>0</v>
      </c>
      <c r="AK113" s="177">
        <v>0</v>
      </c>
      <c r="AL113" s="177">
        <v>0</v>
      </c>
      <c r="AM113" s="177">
        <v>0</v>
      </c>
      <c r="AN113" s="177">
        <v>0</v>
      </c>
      <c r="AO113" s="177">
        <v>0</v>
      </c>
      <c r="AP113" s="177">
        <v>0</v>
      </c>
      <c r="AQ113" s="177">
        <v>0</v>
      </c>
      <c r="AR113" s="177">
        <v>0</v>
      </c>
      <c r="AS113" s="177">
        <v>0</v>
      </c>
      <c r="AT113" s="177">
        <v>0</v>
      </c>
      <c r="AU113" s="177">
        <v>0</v>
      </c>
      <c r="AV113" s="177">
        <v>0</v>
      </c>
      <c r="AW113" s="177">
        <v>0</v>
      </c>
      <c r="AX113" s="177">
        <v>0</v>
      </c>
      <c r="AY113" s="177">
        <v>0</v>
      </c>
      <c r="AZ113" s="177">
        <v>0</v>
      </c>
      <c r="BA113" s="177">
        <v>0</v>
      </c>
      <c r="BB113" s="177">
        <v>0</v>
      </c>
      <c r="BC113" s="177">
        <v>0</v>
      </c>
      <c r="BD113" s="177">
        <v>0</v>
      </c>
      <c r="BE113" s="177">
        <v>0</v>
      </c>
      <c r="BF113" s="177">
        <v>0</v>
      </c>
      <c r="BG113" s="177">
        <v>0</v>
      </c>
      <c r="BH113" s="177">
        <v>0</v>
      </c>
      <c r="BI113" s="177">
        <v>0</v>
      </c>
      <c r="BJ113" s="177">
        <v>0</v>
      </c>
      <c r="BK113" s="177">
        <v>0</v>
      </c>
      <c r="BL113" s="177">
        <v>0</v>
      </c>
      <c r="BM113" s="177">
        <v>0</v>
      </c>
      <c r="BN113" s="177">
        <v>0</v>
      </c>
      <c r="BO113" s="177">
        <v>0</v>
      </c>
      <c r="BP113" s="177">
        <v>0</v>
      </c>
      <c r="BQ113" s="177">
        <v>0</v>
      </c>
      <c r="BR113" s="177">
        <v>0</v>
      </c>
      <c r="BS113" s="177">
        <v>0</v>
      </c>
      <c r="BT113" s="177">
        <v>0</v>
      </c>
      <c r="BU113" s="177">
        <v>0</v>
      </c>
      <c r="BV113" s="177">
        <v>0</v>
      </c>
      <c r="BW113" s="177">
        <v>0</v>
      </c>
      <c r="BX113" s="177">
        <v>0</v>
      </c>
      <c r="BY113" s="177">
        <v>0</v>
      </c>
      <c r="BZ113" s="177">
        <v>0</v>
      </c>
      <c r="CA113" s="177">
        <v>0</v>
      </c>
      <c r="CB113" s="177">
        <v>0</v>
      </c>
      <c r="CC113" s="177">
        <v>0</v>
      </c>
      <c r="CD113" s="177">
        <v>0</v>
      </c>
      <c r="CE113" s="177">
        <v>0</v>
      </c>
      <c r="CF113" s="177">
        <v>0</v>
      </c>
      <c r="CG113" s="177">
        <v>0</v>
      </c>
      <c r="CH113" s="177">
        <v>0</v>
      </c>
      <c r="CI113" s="177">
        <v>0</v>
      </c>
      <c r="CJ113" s="177">
        <v>0</v>
      </c>
      <c r="CK113" s="177">
        <v>0</v>
      </c>
      <c r="CL113" s="177">
        <v>0</v>
      </c>
      <c r="CM113" s="177">
        <v>0</v>
      </c>
      <c r="CN113" s="177">
        <v>0</v>
      </c>
      <c r="CO113" s="177">
        <v>0</v>
      </c>
      <c r="CP113" s="177">
        <v>0</v>
      </c>
      <c r="CQ113" s="177">
        <v>0</v>
      </c>
      <c r="CR113" s="177">
        <v>0</v>
      </c>
      <c r="CS113" s="177">
        <v>0</v>
      </c>
      <c r="CT113" s="177">
        <v>0</v>
      </c>
      <c r="CU113" s="177">
        <v>0</v>
      </c>
      <c r="CV113" s="177">
        <v>0</v>
      </c>
      <c r="CW113" s="177">
        <v>0</v>
      </c>
      <c r="CX113" s="177">
        <v>0</v>
      </c>
      <c r="CY113" s="177">
        <v>0</v>
      </c>
      <c r="CZ113" s="177">
        <v>0</v>
      </c>
      <c r="DA113" s="177">
        <v>0</v>
      </c>
      <c r="DB113" s="177">
        <v>0</v>
      </c>
      <c r="DC113" s="177">
        <v>0</v>
      </c>
      <c r="DE113" s="24">
        <f t="shared" si="54"/>
        <v>0</v>
      </c>
      <c r="DF113" s="24">
        <f t="shared" si="39"/>
        <v>0</v>
      </c>
      <c r="DG113">
        <f t="shared" si="50"/>
        <v>21</v>
      </c>
    </row>
    <row r="114" spans="1:113" ht="30" customHeight="1">
      <c r="A114" s="68">
        <v>87</v>
      </c>
      <c r="B114" s="160" t="s">
        <v>514</v>
      </c>
      <c r="C114" s="542" t="s">
        <v>499</v>
      </c>
      <c r="D114" s="160"/>
      <c r="E114" s="182">
        <v>0.21</v>
      </c>
      <c r="F114" s="171">
        <f>H114+NPV(FD,I114:INDEX(I114:DC114,PAL))</f>
        <v>0</v>
      </c>
      <c r="G114" s="171">
        <f>SUMIF($H$5:$DC$5,"&lt;="&amp;PAL,$H114:$DC114)</f>
        <v>0</v>
      </c>
      <c r="H114" s="177">
        <v>0</v>
      </c>
      <c r="I114" s="177">
        <v>0</v>
      </c>
      <c r="J114" s="177">
        <v>0</v>
      </c>
      <c r="K114" s="177">
        <v>0</v>
      </c>
      <c r="L114" s="177">
        <v>0</v>
      </c>
      <c r="M114" s="177">
        <v>0</v>
      </c>
      <c r="N114" s="177">
        <v>0</v>
      </c>
      <c r="O114" s="177">
        <v>0</v>
      </c>
      <c r="P114" s="177">
        <v>0</v>
      </c>
      <c r="Q114" s="177">
        <v>0</v>
      </c>
      <c r="R114" s="177">
        <v>0</v>
      </c>
      <c r="S114" s="177">
        <v>0</v>
      </c>
      <c r="T114" s="177">
        <v>0</v>
      </c>
      <c r="U114" s="177">
        <v>0</v>
      </c>
      <c r="V114" s="177">
        <v>0</v>
      </c>
      <c r="W114" s="177">
        <v>0</v>
      </c>
      <c r="X114" s="177">
        <v>0</v>
      </c>
      <c r="Y114" s="177">
        <v>0</v>
      </c>
      <c r="Z114" s="177">
        <v>0</v>
      </c>
      <c r="AA114" s="177">
        <v>0</v>
      </c>
      <c r="AB114" s="177">
        <v>0</v>
      </c>
      <c r="AC114" s="177">
        <v>0</v>
      </c>
      <c r="AD114" s="177">
        <v>0</v>
      </c>
      <c r="AE114" s="177">
        <v>0</v>
      </c>
      <c r="AF114" s="177">
        <v>0</v>
      </c>
      <c r="AG114" s="177">
        <v>0</v>
      </c>
      <c r="AH114" s="177">
        <v>0</v>
      </c>
      <c r="AI114" s="177">
        <v>0</v>
      </c>
      <c r="AJ114" s="177">
        <v>0</v>
      </c>
      <c r="AK114" s="177">
        <v>0</v>
      </c>
      <c r="AL114" s="177">
        <v>0</v>
      </c>
      <c r="AM114" s="177">
        <v>0</v>
      </c>
      <c r="AN114" s="177">
        <v>0</v>
      </c>
      <c r="AO114" s="177">
        <v>0</v>
      </c>
      <c r="AP114" s="177">
        <v>0</v>
      </c>
      <c r="AQ114" s="177">
        <v>0</v>
      </c>
      <c r="AR114" s="177">
        <v>0</v>
      </c>
      <c r="AS114" s="177">
        <v>0</v>
      </c>
      <c r="AT114" s="177">
        <v>0</v>
      </c>
      <c r="AU114" s="177">
        <v>0</v>
      </c>
      <c r="AV114" s="177">
        <v>0</v>
      </c>
      <c r="AW114" s="177">
        <v>0</v>
      </c>
      <c r="AX114" s="177">
        <v>0</v>
      </c>
      <c r="AY114" s="177">
        <v>0</v>
      </c>
      <c r="AZ114" s="177">
        <v>0</v>
      </c>
      <c r="BA114" s="177">
        <v>0</v>
      </c>
      <c r="BB114" s="177">
        <v>0</v>
      </c>
      <c r="BC114" s="177">
        <v>0</v>
      </c>
      <c r="BD114" s="177">
        <v>0</v>
      </c>
      <c r="BE114" s="177">
        <v>0</v>
      </c>
      <c r="BF114" s="177">
        <v>0</v>
      </c>
      <c r="BG114" s="177">
        <v>0</v>
      </c>
      <c r="BH114" s="177">
        <v>0</v>
      </c>
      <c r="BI114" s="177">
        <v>0</v>
      </c>
      <c r="BJ114" s="177">
        <v>0</v>
      </c>
      <c r="BK114" s="177">
        <v>0</v>
      </c>
      <c r="BL114" s="177">
        <v>0</v>
      </c>
      <c r="BM114" s="177">
        <v>0</v>
      </c>
      <c r="BN114" s="177">
        <v>0</v>
      </c>
      <c r="BO114" s="177">
        <v>0</v>
      </c>
      <c r="BP114" s="177">
        <v>0</v>
      </c>
      <c r="BQ114" s="177">
        <v>0</v>
      </c>
      <c r="BR114" s="177">
        <v>0</v>
      </c>
      <c r="BS114" s="177">
        <v>0</v>
      </c>
      <c r="BT114" s="177">
        <v>0</v>
      </c>
      <c r="BU114" s="177">
        <v>0</v>
      </c>
      <c r="BV114" s="177">
        <v>0</v>
      </c>
      <c r="BW114" s="177">
        <v>0</v>
      </c>
      <c r="BX114" s="177">
        <v>0</v>
      </c>
      <c r="BY114" s="177">
        <v>0</v>
      </c>
      <c r="BZ114" s="177">
        <v>0</v>
      </c>
      <c r="CA114" s="177">
        <v>0</v>
      </c>
      <c r="CB114" s="177">
        <v>0</v>
      </c>
      <c r="CC114" s="177">
        <v>0</v>
      </c>
      <c r="CD114" s="177">
        <v>0</v>
      </c>
      <c r="CE114" s="177">
        <v>0</v>
      </c>
      <c r="CF114" s="177">
        <v>0</v>
      </c>
      <c r="CG114" s="177">
        <v>0</v>
      </c>
      <c r="CH114" s="177">
        <v>0</v>
      </c>
      <c r="CI114" s="177">
        <v>0</v>
      </c>
      <c r="CJ114" s="177">
        <v>0</v>
      </c>
      <c r="CK114" s="177">
        <v>0</v>
      </c>
      <c r="CL114" s="177">
        <v>0</v>
      </c>
      <c r="CM114" s="177">
        <v>0</v>
      </c>
      <c r="CN114" s="177">
        <v>0</v>
      </c>
      <c r="CO114" s="177">
        <v>0</v>
      </c>
      <c r="CP114" s="177">
        <v>0</v>
      </c>
      <c r="CQ114" s="177">
        <v>0</v>
      </c>
      <c r="CR114" s="177">
        <v>0</v>
      </c>
      <c r="CS114" s="177">
        <v>0</v>
      </c>
      <c r="CT114" s="177">
        <v>0</v>
      </c>
      <c r="CU114" s="177">
        <v>0</v>
      </c>
      <c r="CV114" s="177">
        <v>0</v>
      </c>
      <c r="CW114" s="177">
        <v>0</v>
      </c>
      <c r="CX114" s="177">
        <v>0</v>
      </c>
      <c r="CY114" s="177">
        <v>0</v>
      </c>
      <c r="CZ114" s="177">
        <v>0</v>
      </c>
      <c r="DA114" s="177">
        <v>0</v>
      </c>
      <c r="DB114" s="177">
        <v>0</v>
      </c>
      <c r="DC114" s="177">
        <v>0</v>
      </c>
      <c r="DE114" s="24">
        <f t="shared" si="54"/>
        <v>0</v>
      </c>
      <c r="DF114" s="24">
        <f t="shared" si="39"/>
        <v>0</v>
      </c>
      <c r="DG114">
        <f t="shared" si="50"/>
        <v>21</v>
      </c>
    </row>
    <row r="115" spans="1:113" ht="17.25" customHeight="1">
      <c r="A115" s="68">
        <v>88</v>
      </c>
      <c r="B115" s="160" t="s">
        <v>182</v>
      </c>
      <c r="C115" s="540" t="s">
        <v>183</v>
      </c>
      <c r="D115" s="160"/>
      <c r="E115" s="160"/>
      <c r="F115" s="173">
        <f>F116+F123</f>
        <v>0</v>
      </c>
      <c r="G115" s="173">
        <f>G116+G123</f>
        <v>0</v>
      </c>
      <c r="H115" s="173">
        <f>H116+H123</f>
        <v>0</v>
      </c>
      <c r="I115" s="173">
        <f t="shared" ref="I115:BT115" si="55">I116+I123</f>
        <v>0</v>
      </c>
      <c r="J115" s="173">
        <f t="shared" si="55"/>
        <v>0</v>
      </c>
      <c r="K115" s="173">
        <f t="shared" si="55"/>
        <v>0</v>
      </c>
      <c r="L115" s="173">
        <f t="shared" si="55"/>
        <v>0</v>
      </c>
      <c r="M115" s="173">
        <f t="shared" si="55"/>
        <v>0</v>
      </c>
      <c r="N115" s="173">
        <f t="shared" si="55"/>
        <v>0</v>
      </c>
      <c r="O115" s="173">
        <f t="shared" si="55"/>
        <v>0</v>
      </c>
      <c r="P115" s="173">
        <f t="shared" si="55"/>
        <v>0</v>
      </c>
      <c r="Q115" s="173">
        <f t="shared" si="55"/>
        <v>0</v>
      </c>
      <c r="R115" s="173">
        <f t="shared" si="55"/>
        <v>0</v>
      </c>
      <c r="S115" s="173">
        <f t="shared" si="55"/>
        <v>0</v>
      </c>
      <c r="T115" s="173">
        <f t="shared" si="55"/>
        <v>0</v>
      </c>
      <c r="U115" s="173">
        <f t="shared" si="55"/>
        <v>0</v>
      </c>
      <c r="V115" s="173">
        <f t="shared" si="55"/>
        <v>0</v>
      </c>
      <c r="W115" s="173">
        <f t="shared" si="55"/>
        <v>0</v>
      </c>
      <c r="X115" s="173">
        <f t="shared" si="55"/>
        <v>0</v>
      </c>
      <c r="Y115" s="173">
        <f t="shared" si="55"/>
        <v>0</v>
      </c>
      <c r="Z115" s="173">
        <f t="shared" si="55"/>
        <v>0</v>
      </c>
      <c r="AA115" s="173">
        <f t="shared" si="55"/>
        <v>0</v>
      </c>
      <c r="AB115" s="173">
        <f t="shared" si="55"/>
        <v>0</v>
      </c>
      <c r="AC115" s="173">
        <f t="shared" si="55"/>
        <v>0</v>
      </c>
      <c r="AD115" s="173">
        <f t="shared" si="55"/>
        <v>0</v>
      </c>
      <c r="AE115" s="173">
        <f t="shared" si="55"/>
        <v>0</v>
      </c>
      <c r="AF115" s="173">
        <f t="shared" si="55"/>
        <v>0</v>
      </c>
      <c r="AG115" s="173">
        <f t="shared" si="55"/>
        <v>0</v>
      </c>
      <c r="AH115" s="173">
        <f t="shared" si="55"/>
        <v>0</v>
      </c>
      <c r="AI115" s="173">
        <f t="shared" si="55"/>
        <v>0</v>
      </c>
      <c r="AJ115" s="173">
        <f t="shared" si="55"/>
        <v>0</v>
      </c>
      <c r="AK115" s="173">
        <f t="shared" si="55"/>
        <v>0</v>
      </c>
      <c r="AL115" s="173">
        <f t="shared" si="55"/>
        <v>0</v>
      </c>
      <c r="AM115" s="173">
        <f t="shared" si="55"/>
        <v>0</v>
      </c>
      <c r="AN115" s="173">
        <f t="shared" si="55"/>
        <v>0</v>
      </c>
      <c r="AO115" s="173">
        <f t="shared" si="55"/>
        <v>0</v>
      </c>
      <c r="AP115" s="173">
        <f t="shared" si="55"/>
        <v>0</v>
      </c>
      <c r="AQ115" s="173">
        <f t="shared" si="55"/>
        <v>0</v>
      </c>
      <c r="AR115" s="173">
        <f t="shared" si="55"/>
        <v>0</v>
      </c>
      <c r="AS115" s="173">
        <f t="shared" si="55"/>
        <v>0</v>
      </c>
      <c r="AT115" s="173">
        <f t="shared" si="55"/>
        <v>0</v>
      </c>
      <c r="AU115" s="173">
        <f t="shared" si="55"/>
        <v>0</v>
      </c>
      <c r="AV115" s="173">
        <f t="shared" si="55"/>
        <v>0</v>
      </c>
      <c r="AW115" s="173">
        <f t="shared" si="55"/>
        <v>0</v>
      </c>
      <c r="AX115" s="173">
        <f t="shared" si="55"/>
        <v>0</v>
      </c>
      <c r="AY115" s="173">
        <f t="shared" si="55"/>
        <v>0</v>
      </c>
      <c r="AZ115" s="173">
        <f t="shared" si="55"/>
        <v>0</v>
      </c>
      <c r="BA115" s="173">
        <f t="shared" si="55"/>
        <v>0</v>
      </c>
      <c r="BB115" s="173">
        <f t="shared" si="55"/>
        <v>0</v>
      </c>
      <c r="BC115" s="173">
        <f t="shared" si="55"/>
        <v>0</v>
      </c>
      <c r="BD115" s="173">
        <f t="shared" si="55"/>
        <v>0</v>
      </c>
      <c r="BE115" s="173">
        <f t="shared" si="55"/>
        <v>0</v>
      </c>
      <c r="BF115" s="173">
        <f t="shared" si="55"/>
        <v>0</v>
      </c>
      <c r="BG115" s="173">
        <f t="shared" si="55"/>
        <v>0</v>
      </c>
      <c r="BH115" s="173">
        <f t="shared" si="55"/>
        <v>0</v>
      </c>
      <c r="BI115" s="173">
        <f t="shared" si="55"/>
        <v>0</v>
      </c>
      <c r="BJ115" s="173">
        <f t="shared" si="55"/>
        <v>0</v>
      </c>
      <c r="BK115" s="173">
        <f t="shared" si="55"/>
        <v>0</v>
      </c>
      <c r="BL115" s="173">
        <f t="shared" si="55"/>
        <v>0</v>
      </c>
      <c r="BM115" s="173">
        <f t="shared" si="55"/>
        <v>0</v>
      </c>
      <c r="BN115" s="173">
        <f t="shared" si="55"/>
        <v>0</v>
      </c>
      <c r="BO115" s="173">
        <f t="shared" si="55"/>
        <v>0</v>
      </c>
      <c r="BP115" s="173">
        <f t="shared" si="55"/>
        <v>0</v>
      </c>
      <c r="BQ115" s="173">
        <f t="shared" si="55"/>
        <v>0</v>
      </c>
      <c r="BR115" s="173">
        <f t="shared" si="55"/>
        <v>0</v>
      </c>
      <c r="BS115" s="173">
        <f t="shared" si="55"/>
        <v>0</v>
      </c>
      <c r="BT115" s="173">
        <f t="shared" si="55"/>
        <v>0</v>
      </c>
      <c r="BU115" s="173">
        <f t="shared" ref="BU115:DC115" si="56">BU116+BU123</f>
        <v>0</v>
      </c>
      <c r="BV115" s="173">
        <f t="shared" si="56"/>
        <v>0</v>
      </c>
      <c r="BW115" s="173">
        <f t="shared" si="56"/>
        <v>0</v>
      </c>
      <c r="BX115" s="173">
        <f t="shared" si="56"/>
        <v>0</v>
      </c>
      <c r="BY115" s="173">
        <f t="shared" si="56"/>
        <v>0</v>
      </c>
      <c r="BZ115" s="173">
        <f t="shared" si="56"/>
        <v>0</v>
      </c>
      <c r="CA115" s="173">
        <f t="shared" si="56"/>
        <v>0</v>
      </c>
      <c r="CB115" s="173">
        <f t="shared" si="56"/>
        <v>0</v>
      </c>
      <c r="CC115" s="173">
        <f t="shared" si="56"/>
        <v>0</v>
      </c>
      <c r="CD115" s="173">
        <f t="shared" si="56"/>
        <v>0</v>
      </c>
      <c r="CE115" s="173">
        <f t="shared" si="56"/>
        <v>0</v>
      </c>
      <c r="CF115" s="173">
        <f t="shared" si="56"/>
        <v>0</v>
      </c>
      <c r="CG115" s="173">
        <f t="shared" si="56"/>
        <v>0</v>
      </c>
      <c r="CH115" s="173">
        <f t="shared" si="56"/>
        <v>0</v>
      </c>
      <c r="CI115" s="173">
        <f t="shared" si="56"/>
        <v>0</v>
      </c>
      <c r="CJ115" s="173">
        <f t="shared" si="56"/>
        <v>0</v>
      </c>
      <c r="CK115" s="173">
        <f t="shared" si="56"/>
        <v>0</v>
      </c>
      <c r="CL115" s="173">
        <f t="shared" si="56"/>
        <v>0</v>
      </c>
      <c r="CM115" s="173">
        <f t="shared" si="56"/>
        <v>0</v>
      </c>
      <c r="CN115" s="173">
        <f t="shared" si="56"/>
        <v>0</v>
      </c>
      <c r="CO115" s="173">
        <f t="shared" si="56"/>
        <v>0</v>
      </c>
      <c r="CP115" s="173">
        <f t="shared" si="56"/>
        <v>0</v>
      </c>
      <c r="CQ115" s="173">
        <f t="shared" si="56"/>
        <v>0</v>
      </c>
      <c r="CR115" s="173">
        <f t="shared" si="56"/>
        <v>0</v>
      </c>
      <c r="CS115" s="173">
        <f t="shared" si="56"/>
        <v>0</v>
      </c>
      <c r="CT115" s="173">
        <f t="shared" si="56"/>
        <v>0</v>
      </c>
      <c r="CU115" s="173">
        <f t="shared" si="56"/>
        <v>0</v>
      </c>
      <c r="CV115" s="173">
        <f t="shared" si="56"/>
        <v>0</v>
      </c>
      <c r="CW115" s="173">
        <f t="shared" si="56"/>
        <v>0</v>
      </c>
      <c r="CX115" s="173">
        <f t="shared" si="56"/>
        <v>0</v>
      </c>
      <c r="CY115" s="173">
        <f t="shared" si="56"/>
        <v>0</v>
      </c>
      <c r="CZ115" s="173">
        <f t="shared" si="56"/>
        <v>0</v>
      </c>
      <c r="DA115" s="173">
        <f t="shared" si="56"/>
        <v>0</v>
      </c>
      <c r="DB115" s="173">
        <f t="shared" si="56"/>
        <v>0</v>
      </c>
      <c r="DC115" s="173">
        <f t="shared" si="56"/>
        <v>0</v>
      </c>
      <c r="DE115" s="24"/>
      <c r="DF115" s="24">
        <f t="shared" si="39"/>
        <v>0</v>
      </c>
      <c r="DH115" t="s">
        <v>184</v>
      </c>
    </row>
    <row r="116" spans="1:113" ht="17.25" customHeight="1">
      <c r="A116" s="68"/>
      <c r="B116" s="160" t="s">
        <v>377</v>
      </c>
      <c r="C116" s="540" t="s">
        <v>504</v>
      </c>
      <c r="D116" s="322"/>
      <c r="E116" s="322"/>
      <c r="F116" s="173">
        <f>SUM(F117:F122)</f>
        <v>0</v>
      </c>
      <c r="G116" s="173">
        <f t="shared" ref="G116" si="57">SUM(G117:G122)</f>
        <v>0</v>
      </c>
      <c r="H116" s="173">
        <f>SUM(H117:H122)</f>
        <v>0</v>
      </c>
      <c r="I116" s="173">
        <f t="shared" ref="I116:BT116" si="58">SUM(I117:I122)</f>
        <v>0</v>
      </c>
      <c r="J116" s="173">
        <f t="shared" si="58"/>
        <v>0</v>
      </c>
      <c r="K116" s="173">
        <f t="shared" si="58"/>
        <v>0</v>
      </c>
      <c r="L116" s="173">
        <f t="shared" si="58"/>
        <v>0</v>
      </c>
      <c r="M116" s="173">
        <f t="shared" si="58"/>
        <v>0</v>
      </c>
      <c r="N116" s="173">
        <f t="shared" si="58"/>
        <v>0</v>
      </c>
      <c r="O116" s="173">
        <f t="shared" si="58"/>
        <v>0</v>
      </c>
      <c r="P116" s="173">
        <f t="shared" si="58"/>
        <v>0</v>
      </c>
      <c r="Q116" s="173">
        <f t="shared" si="58"/>
        <v>0</v>
      </c>
      <c r="R116" s="173">
        <f t="shared" si="58"/>
        <v>0</v>
      </c>
      <c r="S116" s="173">
        <f t="shared" si="58"/>
        <v>0</v>
      </c>
      <c r="T116" s="173">
        <f t="shared" si="58"/>
        <v>0</v>
      </c>
      <c r="U116" s="173">
        <f t="shared" si="58"/>
        <v>0</v>
      </c>
      <c r="V116" s="173">
        <f t="shared" si="58"/>
        <v>0</v>
      </c>
      <c r="W116" s="173">
        <f t="shared" si="58"/>
        <v>0</v>
      </c>
      <c r="X116" s="173">
        <f t="shared" si="58"/>
        <v>0</v>
      </c>
      <c r="Y116" s="173">
        <f t="shared" si="58"/>
        <v>0</v>
      </c>
      <c r="Z116" s="173">
        <f t="shared" si="58"/>
        <v>0</v>
      </c>
      <c r="AA116" s="173">
        <f t="shared" si="58"/>
        <v>0</v>
      </c>
      <c r="AB116" s="173">
        <f t="shared" si="58"/>
        <v>0</v>
      </c>
      <c r="AC116" s="173">
        <f t="shared" si="58"/>
        <v>0</v>
      </c>
      <c r="AD116" s="173">
        <f t="shared" si="58"/>
        <v>0</v>
      </c>
      <c r="AE116" s="173">
        <f t="shared" si="58"/>
        <v>0</v>
      </c>
      <c r="AF116" s="173">
        <f t="shared" si="58"/>
        <v>0</v>
      </c>
      <c r="AG116" s="173">
        <f t="shared" si="58"/>
        <v>0</v>
      </c>
      <c r="AH116" s="173">
        <f t="shared" si="58"/>
        <v>0</v>
      </c>
      <c r="AI116" s="173">
        <f t="shared" si="58"/>
        <v>0</v>
      </c>
      <c r="AJ116" s="173">
        <f t="shared" si="58"/>
        <v>0</v>
      </c>
      <c r="AK116" s="173">
        <f t="shared" si="58"/>
        <v>0</v>
      </c>
      <c r="AL116" s="173">
        <f t="shared" si="58"/>
        <v>0</v>
      </c>
      <c r="AM116" s="173">
        <f t="shared" si="58"/>
        <v>0</v>
      </c>
      <c r="AN116" s="173">
        <f t="shared" si="58"/>
        <v>0</v>
      </c>
      <c r="AO116" s="173">
        <f t="shared" si="58"/>
        <v>0</v>
      </c>
      <c r="AP116" s="173">
        <f t="shared" si="58"/>
        <v>0</v>
      </c>
      <c r="AQ116" s="173">
        <f t="shared" si="58"/>
        <v>0</v>
      </c>
      <c r="AR116" s="173">
        <f t="shared" si="58"/>
        <v>0</v>
      </c>
      <c r="AS116" s="173">
        <f t="shared" si="58"/>
        <v>0</v>
      </c>
      <c r="AT116" s="173">
        <f t="shared" si="58"/>
        <v>0</v>
      </c>
      <c r="AU116" s="173">
        <f t="shared" si="58"/>
        <v>0</v>
      </c>
      <c r="AV116" s="173">
        <f t="shared" si="58"/>
        <v>0</v>
      </c>
      <c r="AW116" s="173">
        <f t="shared" si="58"/>
        <v>0</v>
      </c>
      <c r="AX116" s="173">
        <f t="shared" si="58"/>
        <v>0</v>
      </c>
      <c r="AY116" s="173">
        <f t="shared" si="58"/>
        <v>0</v>
      </c>
      <c r="AZ116" s="173">
        <f t="shared" si="58"/>
        <v>0</v>
      </c>
      <c r="BA116" s="173">
        <f t="shared" si="58"/>
        <v>0</v>
      </c>
      <c r="BB116" s="173">
        <f t="shared" si="58"/>
        <v>0</v>
      </c>
      <c r="BC116" s="173">
        <f t="shared" si="58"/>
        <v>0</v>
      </c>
      <c r="BD116" s="173">
        <f t="shared" si="58"/>
        <v>0</v>
      </c>
      <c r="BE116" s="173">
        <f t="shared" si="58"/>
        <v>0</v>
      </c>
      <c r="BF116" s="173">
        <f t="shared" si="58"/>
        <v>0</v>
      </c>
      <c r="BG116" s="173">
        <f t="shared" si="58"/>
        <v>0</v>
      </c>
      <c r="BH116" s="173">
        <f t="shared" si="58"/>
        <v>0</v>
      </c>
      <c r="BI116" s="173">
        <f t="shared" si="58"/>
        <v>0</v>
      </c>
      <c r="BJ116" s="173">
        <f t="shared" si="58"/>
        <v>0</v>
      </c>
      <c r="BK116" s="173">
        <f t="shared" si="58"/>
        <v>0</v>
      </c>
      <c r="BL116" s="173">
        <f t="shared" si="58"/>
        <v>0</v>
      </c>
      <c r="BM116" s="173">
        <f t="shared" si="58"/>
        <v>0</v>
      </c>
      <c r="BN116" s="173">
        <f t="shared" si="58"/>
        <v>0</v>
      </c>
      <c r="BO116" s="173">
        <f t="shared" si="58"/>
        <v>0</v>
      </c>
      <c r="BP116" s="173">
        <f t="shared" si="58"/>
        <v>0</v>
      </c>
      <c r="BQ116" s="173">
        <f t="shared" si="58"/>
        <v>0</v>
      </c>
      <c r="BR116" s="173">
        <f t="shared" si="58"/>
        <v>0</v>
      </c>
      <c r="BS116" s="173">
        <f t="shared" si="58"/>
        <v>0</v>
      </c>
      <c r="BT116" s="173">
        <f t="shared" si="58"/>
        <v>0</v>
      </c>
      <c r="BU116" s="173">
        <f t="shared" ref="BU116:DC116" si="59">SUM(BU117:BU122)</f>
        <v>0</v>
      </c>
      <c r="BV116" s="173">
        <f t="shared" si="59"/>
        <v>0</v>
      </c>
      <c r="BW116" s="173">
        <f t="shared" si="59"/>
        <v>0</v>
      </c>
      <c r="BX116" s="173">
        <f t="shared" si="59"/>
        <v>0</v>
      </c>
      <c r="BY116" s="173">
        <f t="shared" si="59"/>
        <v>0</v>
      </c>
      <c r="BZ116" s="173">
        <f t="shared" si="59"/>
        <v>0</v>
      </c>
      <c r="CA116" s="173">
        <f t="shared" si="59"/>
        <v>0</v>
      </c>
      <c r="CB116" s="173">
        <f t="shared" si="59"/>
        <v>0</v>
      </c>
      <c r="CC116" s="173">
        <f t="shared" si="59"/>
        <v>0</v>
      </c>
      <c r="CD116" s="173">
        <f t="shared" si="59"/>
        <v>0</v>
      </c>
      <c r="CE116" s="173">
        <f t="shared" si="59"/>
        <v>0</v>
      </c>
      <c r="CF116" s="173">
        <f t="shared" si="59"/>
        <v>0</v>
      </c>
      <c r="CG116" s="173">
        <f t="shared" si="59"/>
        <v>0</v>
      </c>
      <c r="CH116" s="173">
        <f t="shared" si="59"/>
        <v>0</v>
      </c>
      <c r="CI116" s="173">
        <f t="shared" si="59"/>
        <v>0</v>
      </c>
      <c r="CJ116" s="173">
        <f t="shared" si="59"/>
        <v>0</v>
      </c>
      <c r="CK116" s="173">
        <f t="shared" si="59"/>
        <v>0</v>
      </c>
      <c r="CL116" s="173">
        <f t="shared" si="59"/>
        <v>0</v>
      </c>
      <c r="CM116" s="173">
        <f t="shared" si="59"/>
        <v>0</v>
      </c>
      <c r="CN116" s="173">
        <f t="shared" si="59"/>
        <v>0</v>
      </c>
      <c r="CO116" s="173">
        <f t="shared" si="59"/>
        <v>0</v>
      </c>
      <c r="CP116" s="173">
        <f t="shared" si="59"/>
        <v>0</v>
      </c>
      <c r="CQ116" s="173">
        <f t="shared" si="59"/>
        <v>0</v>
      </c>
      <c r="CR116" s="173">
        <f t="shared" si="59"/>
        <v>0</v>
      </c>
      <c r="CS116" s="173">
        <f t="shared" si="59"/>
        <v>0</v>
      </c>
      <c r="CT116" s="173">
        <f t="shared" si="59"/>
        <v>0</v>
      </c>
      <c r="CU116" s="173">
        <f t="shared" si="59"/>
        <v>0</v>
      </c>
      <c r="CV116" s="173">
        <f t="shared" si="59"/>
        <v>0</v>
      </c>
      <c r="CW116" s="173">
        <f t="shared" si="59"/>
        <v>0</v>
      </c>
      <c r="CX116" s="173">
        <f t="shared" si="59"/>
        <v>0</v>
      </c>
      <c r="CY116" s="173">
        <f t="shared" si="59"/>
        <v>0</v>
      </c>
      <c r="CZ116" s="173">
        <f t="shared" si="59"/>
        <v>0</v>
      </c>
      <c r="DA116" s="173">
        <f t="shared" si="59"/>
        <v>0</v>
      </c>
      <c r="DB116" s="173">
        <f t="shared" si="59"/>
        <v>0</v>
      </c>
      <c r="DC116" s="173">
        <f t="shared" si="59"/>
        <v>0</v>
      </c>
      <c r="DE116" s="24"/>
      <c r="DF116" s="24">
        <f t="shared" si="39"/>
        <v>0</v>
      </c>
    </row>
    <row r="117" spans="1:113" ht="15" customHeight="1">
      <c r="A117" s="68">
        <v>89</v>
      </c>
      <c r="B117" s="160" t="s">
        <v>505</v>
      </c>
      <c r="C117" s="542" t="s">
        <v>185</v>
      </c>
      <c r="D117" s="160"/>
      <c r="E117" s="183" t="s">
        <v>38</v>
      </c>
      <c r="F117" s="171">
        <f>H117+NPV(FD,I117:INDEX(I117:DC117,PAL))</f>
        <v>0</v>
      </c>
      <c r="G117" s="171">
        <f>SUMIF($H$5:$DC$5,"&lt;="&amp;PAL,$H117:$DC117)</f>
        <v>0</v>
      </c>
      <c r="H117" s="177">
        <v>0</v>
      </c>
      <c r="I117" s="177">
        <v>0</v>
      </c>
      <c r="J117" s="177">
        <v>0</v>
      </c>
      <c r="K117" s="177">
        <v>0</v>
      </c>
      <c r="L117" s="177">
        <v>0</v>
      </c>
      <c r="M117" s="177">
        <v>0</v>
      </c>
      <c r="N117" s="177">
        <v>0</v>
      </c>
      <c r="O117" s="177">
        <v>0</v>
      </c>
      <c r="P117" s="177">
        <v>0</v>
      </c>
      <c r="Q117" s="177">
        <v>0</v>
      </c>
      <c r="R117" s="177">
        <v>0</v>
      </c>
      <c r="S117" s="177">
        <v>0</v>
      </c>
      <c r="T117" s="177">
        <v>0</v>
      </c>
      <c r="U117" s="177">
        <v>0</v>
      </c>
      <c r="V117" s="177">
        <v>0</v>
      </c>
      <c r="W117" s="177">
        <v>0</v>
      </c>
      <c r="X117" s="177">
        <v>0</v>
      </c>
      <c r="Y117" s="177">
        <v>0</v>
      </c>
      <c r="Z117" s="177">
        <v>0</v>
      </c>
      <c r="AA117" s="177">
        <v>0</v>
      </c>
      <c r="AB117" s="177">
        <v>0</v>
      </c>
      <c r="AC117" s="177">
        <v>0</v>
      </c>
      <c r="AD117" s="177">
        <v>0</v>
      </c>
      <c r="AE117" s="177">
        <v>0</v>
      </c>
      <c r="AF117" s="177">
        <v>0</v>
      </c>
      <c r="AG117" s="177">
        <v>0</v>
      </c>
      <c r="AH117" s="177">
        <v>0</v>
      </c>
      <c r="AI117" s="177">
        <v>0</v>
      </c>
      <c r="AJ117" s="177">
        <v>0</v>
      </c>
      <c r="AK117" s="177">
        <v>0</v>
      </c>
      <c r="AL117" s="177">
        <v>0</v>
      </c>
      <c r="AM117" s="177">
        <v>0</v>
      </c>
      <c r="AN117" s="177">
        <v>0</v>
      </c>
      <c r="AO117" s="177">
        <v>0</v>
      </c>
      <c r="AP117" s="177">
        <v>0</v>
      </c>
      <c r="AQ117" s="177">
        <v>0</v>
      </c>
      <c r="AR117" s="177">
        <v>0</v>
      </c>
      <c r="AS117" s="177">
        <v>0</v>
      </c>
      <c r="AT117" s="177">
        <v>0</v>
      </c>
      <c r="AU117" s="177">
        <v>0</v>
      </c>
      <c r="AV117" s="177">
        <v>0</v>
      </c>
      <c r="AW117" s="177">
        <v>0</v>
      </c>
      <c r="AX117" s="177">
        <v>0</v>
      </c>
      <c r="AY117" s="177">
        <v>0</v>
      </c>
      <c r="AZ117" s="177">
        <v>0</v>
      </c>
      <c r="BA117" s="177">
        <v>0</v>
      </c>
      <c r="BB117" s="177">
        <v>0</v>
      </c>
      <c r="BC117" s="177">
        <v>0</v>
      </c>
      <c r="BD117" s="177">
        <v>0</v>
      </c>
      <c r="BE117" s="177">
        <v>0</v>
      </c>
      <c r="BF117" s="177">
        <v>0</v>
      </c>
      <c r="BG117" s="177">
        <v>0</v>
      </c>
      <c r="BH117" s="177">
        <v>0</v>
      </c>
      <c r="BI117" s="177">
        <v>0</v>
      </c>
      <c r="BJ117" s="177">
        <v>0</v>
      </c>
      <c r="BK117" s="177">
        <v>0</v>
      </c>
      <c r="BL117" s="177">
        <v>0</v>
      </c>
      <c r="BM117" s="177">
        <v>0</v>
      </c>
      <c r="BN117" s="177">
        <v>0</v>
      </c>
      <c r="BO117" s="177">
        <v>0</v>
      </c>
      <c r="BP117" s="177">
        <v>0</v>
      </c>
      <c r="BQ117" s="177">
        <v>0</v>
      </c>
      <c r="BR117" s="177">
        <v>0</v>
      </c>
      <c r="BS117" s="177">
        <v>0</v>
      </c>
      <c r="BT117" s="177">
        <v>0</v>
      </c>
      <c r="BU117" s="177">
        <v>0</v>
      </c>
      <c r="BV117" s="177">
        <v>0</v>
      </c>
      <c r="BW117" s="177">
        <v>0</v>
      </c>
      <c r="BX117" s="177">
        <v>0</v>
      </c>
      <c r="BY117" s="177">
        <v>0</v>
      </c>
      <c r="BZ117" s="177">
        <v>0</v>
      </c>
      <c r="CA117" s="177">
        <v>0</v>
      </c>
      <c r="CB117" s="177">
        <v>0</v>
      </c>
      <c r="CC117" s="177">
        <v>0</v>
      </c>
      <c r="CD117" s="177">
        <v>0</v>
      </c>
      <c r="CE117" s="177">
        <v>0</v>
      </c>
      <c r="CF117" s="177">
        <v>0</v>
      </c>
      <c r="CG117" s="177">
        <v>0</v>
      </c>
      <c r="CH117" s="177">
        <v>0</v>
      </c>
      <c r="CI117" s="177">
        <v>0</v>
      </c>
      <c r="CJ117" s="177">
        <v>0</v>
      </c>
      <c r="CK117" s="177">
        <v>0</v>
      </c>
      <c r="CL117" s="177">
        <v>0</v>
      </c>
      <c r="CM117" s="177">
        <v>0</v>
      </c>
      <c r="CN117" s="177">
        <v>0</v>
      </c>
      <c r="CO117" s="177">
        <v>0</v>
      </c>
      <c r="CP117" s="177">
        <v>0</v>
      </c>
      <c r="CQ117" s="177">
        <v>0</v>
      </c>
      <c r="CR117" s="177">
        <v>0</v>
      </c>
      <c r="CS117" s="177">
        <v>0</v>
      </c>
      <c r="CT117" s="177">
        <v>0</v>
      </c>
      <c r="CU117" s="177">
        <v>0</v>
      </c>
      <c r="CV117" s="177">
        <v>0</v>
      </c>
      <c r="CW117" s="177">
        <v>0</v>
      </c>
      <c r="CX117" s="177">
        <v>0</v>
      </c>
      <c r="CY117" s="177">
        <v>0</v>
      </c>
      <c r="CZ117" s="177">
        <v>0</v>
      </c>
      <c r="DA117" s="177">
        <v>0</v>
      </c>
      <c r="DB117" s="177">
        <v>0</v>
      </c>
      <c r="DC117" s="177">
        <v>0</v>
      </c>
      <c r="DE117" s="24">
        <f>COUNTBLANK(H117:DC117)</f>
        <v>0</v>
      </c>
      <c r="DF117" s="24">
        <f t="shared" si="39"/>
        <v>0</v>
      </c>
      <c r="DG117">
        <f t="shared" si="50"/>
        <v>0</v>
      </c>
    </row>
    <row r="118" spans="1:113" ht="15" customHeight="1">
      <c r="A118" s="68">
        <v>90</v>
      </c>
      <c r="B118" s="160" t="s">
        <v>515</v>
      </c>
      <c r="C118" s="542" t="s">
        <v>186</v>
      </c>
      <c r="D118" s="160"/>
      <c r="E118" s="183" t="s">
        <v>38</v>
      </c>
      <c r="F118" s="171">
        <f>H118+NPV(FD,I118:INDEX(I118:DC118,PAL))</f>
        <v>0</v>
      </c>
      <c r="G118" s="171">
        <f>SUMIF($H$5:$DC$5,"&lt;="&amp;PAL,$H118:$DC118)</f>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c r="AG118" s="177">
        <v>0</v>
      </c>
      <c r="AH118" s="177">
        <v>0</v>
      </c>
      <c r="AI118" s="177">
        <v>0</v>
      </c>
      <c r="AJ118" s="177">
        <v>0</v>
      </c>
      <c r="AK118" s="177">
        <v>0</v>
      </c>
      <c r="AL118" s="177">
        <v>0</v>
      </c>
      <c r="AM118" s="177">
        <v>0</v>
      </c>
      <c r="AN118" s="177">
        <v>0</v>
      </c>
      <c r="AO118" s="177">
        <v>0</v>
      </c>
      <c r="AP118" s="177">
        <v>0</v>
      </c>
      <c r="AQ118" s="177">
        <v>0</v>
      </c>
      <c r="AR118" s="177">
        <v>0</v>
      </c>
      <c r="AS118" s="177">
        <v>0</v>
      </c>
      <c r="AT118" s="177">
        <v>0</v>
      </c>
      <c r="AU118" s="177">
        <v>0</v>
      </c>
      <c r="AV118" s="177">
        <v>0</v>
      </c>
      <c r="AW118" s="177">
        <v>0</v>
      </c>
      <c r="AX118" s="177">
        <v>0</v>
      </c>
      <c r="AY118" s="177">
        <v>0</v>
      </c>
      <c r="AZ118" s="177">
        <v>0</v>
      </c>
      <c r="BA118" s="177">
        <v>0</v>
      </c>
      <c r="BB118" s="177">
        <v>0</v>
      </c>
      <c r="BC118" s="177">
        <v>0</v>
      </c>
      <c r="BD118" s="177">
        <v>0</v>
      </c>
      <c r="BE118" s="177">
        <v>0</v>
      </c>
      <c r="BF118" s="177">
        <v>0</v>
      </c>
      <c r="BG118" s="177">
        <v>0</v>
      </c>
      <c r="BH118" s="177">
        <v>0</v>
      </c>
      <c r="BI118" s="177">
        <v>0</v>
      </c>
      <c r="BJ118" s="177">
        <v>0</v>
      </c>
      <c r="BK118" s="177">
        <v>0</v>
      </c>
      <c r="BL118" s="177">
        <v>0</v>
      </c>
      <c r="BM118" s="177">
        <v>0</v>
      </c>
      <c r="BN118" s="177">
        <v>0</v>
      </c>
      <c r="BO118" s="177">
        <v>0</v>
      </c>
      <c r="BP118" s="177">
        <v>0</v>
      </c>
      <c r="BQ118" s="177">
        <v>0</v>
      </c>
      <c r="BR118" s="177">
        <v>0</v>
      </c>
      <c r="BS118" s="177">
        <v>0</v>
      </c>
      <c r="BT118" s="177">
        <v>0</v>
      </c>
      <c r="BU118" s="177">
        <v>0</v>
      </c>
      <c r="BV118" s="177">
        <v>0</v>
      </c>
      <c r="BW118" s="177">
        <v>0</v>
      </c>
      <c r="BX118" s="177">
        <v>0</v>
      </c>
      <c r="BY118" s="177">
        <v>0</v>
      </c>
      <c r="BZ118" s="177">
        <v>0</v>
      </c>
      <c r="CA118" s="177">
        <v>0</v>
      </c>
      <c r="CB118" s="177">
        <v>0</v>
      </c>
      <c r="CC118" s="177">
        <v>0</v>
      </c>
      <c r="CD118" s="177">
        <v>0</v>
      </c>
      <c r="CE118" s="177">
        <v>0</v>
      </c>
      <c r="CF118" s="177">
        <v>0</v>
      </c>
      <c r="CG118" s="177">
        <v>0</v>
      </c>
      <c r="CH118" s="177">
        <v>0</v>
      </c>
      <c r="CI118" s="177">
        <v>0</v>
      </c>
      <c r="CJ118" s="177">
        <v>0</v>
      </c>
      <c r="CK118" s="177">
        <v>0</v>
      </c>
      <c r="CL118" s="177">
        <v>0</v>
      </c>
      <c r="CM118" s="177">
        <v>0</v>
      </c>
      <c r="CN118" s="177">
        <v>0</v>
      </c>
      <c r="CO118" s="177">
        <v>0</v>
      </c>
      <c r="CP118" s="177">
        <v>0</v>
      </c>
      <c r="CQ118" s="177">
        <v>0</v>
      </c>
      <c r="CR118" s="177">
        <v>0</v>
      </c>
      <c r="CS118" s="177">
        <v>0</v>
      </c>
      <c r="CT118" s="177">
        <v>0</v>
      </c>
      <c r="CU118" s="177">
        <v>0</v>
      </c>
      <c r="CV118" s="177">
        <v>0</v>
      </c>
      <c r="CW118" s="177">
        <v>0</v>
      </c>
      <c r="CX118" s="177">
        <v>0</v>
      </c>
      <c r="CY118" s="177">
        <v>0</v>
      </c>
      <c r="CZ118" s="177">
        <v>0</v>
      </c>
      <c r="DA118" s="177">
        <v>0</v>
      </c>
      <c r="DB118" s="177">
        <v>0</v>
      </c>
      <c r="DC118" s="177">
        <v>0</v>
      </c>
      <c r="DE118" s="24">
        <f>COUNTBLANK(H118:DC118)</f>
        <v>0</v>
      </c>
      <c r="DF118" s="24">
        <f t="shared" si="39"/>
        <v>0</v>
      </c>
      <c r="DG118">
        <f t="shared" si="50"/>
        <v>0</v>
      </c>
    </row>
    <row r="119" spans="1:113" ht="15" customHeight="1">
      <c r="A119" s="68">
        <v>91</v>
      </c>
      <c r="B119" s="160" t="s">
        <v>516</v>
      </c>
      <c r="C119" s="542" t="s">
        <v>187</v>
      </c>
      <c r="D119" s="160"/>
      <c r="E119" s="183" t="s">
        <v>38</v>
      </c>
      <c r="F119" s="171">
        <f>H119+NPV(FD,I119:INDEX(I119:DC119,PAL))</f>
        <v>0</v>
      </c>
      <c r="G119" s="171">
        <f>SUMIF($H$5:$DC$5,"&lt;="&amp;PAL,$H119:$DC119)</f>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177">
        <v>0</v>
      </c>
      <c r="BM119" s="177">
        <v>0</v>
      </c>
      <c r="BN119" s="177">
        <v>0</v>
      </c>
      <c r="BO119" s="177">
        <v>0</v>
      </c>
      <c r="BP119" s="177">
        <v>0</v>
      </c>
      <c r="BQ119" s="177">
        <v>0</v>
      </c>
      <c r="BR119" s="177">
        <v>0</v>
      </c>
      <c r="BS119" s="177">
        <v>0</v>
      </c>
      <c r="BT119" s="177">
        <v>0</v>
      </c>
      <c r="BU119" s="177">
        <v>0</v>
      </c>
      <c r="BV119" s="177">
        <v>0</v>
      </c>
      <c r="BW119" s="177">
        <v>0</v>
      </c>
      <c r="BX119" s="177">
        <v>0</v>
      </c>
      <c r="BY119" s="177">
        <v>0</v>
      </c>
      <c r="BZ119" s="177">
        <v>0</v>
      </c>
      <c r="CA119" s="177">
        <v>0</v>
      </c>
      <c r="CB119" s="177">
        <v>0</v>
      </c>
      <c r="CC119" s="177">
        <v>0</v>
      </c>
      <c r="CD119" s="177">
        <v>0</v>
      </c>
      <c r="CE119" s="177">
        <v>0</v>
      </c>
      <c r="CF119" s="177">
        <v>0</v>
      </c>
      <c r="CG119" s="177">
        <v>0</v>
      </c>
      <c r="CH119" s="177">
        <v>0</v>
      </c>
      <c r="CI119" s="177">
        <v>0</v>
      </c>
      <c r="CJ119" s="177">
        <v>0</v>
      </c>
      <c r="CK119" s="177">
        <v>0</v>
      </c>
      <c r="CL119" s="177">
        <v>0</v>
      </c>
      <c r="CM119" s="177">
        <v>0</v>
      </c>
      <c r="CN119" s="177">
        <v>0</v>
      </c>
      <c r="CO119" s="177">
        <v>0</v>
      </c>
      <c r="CP119" s="177">
        <v>0</v>
      </c>
      <c r="CQ119" s="177">
        <v>0</v>
      </c>
      <c r="CR119" s="177">
        <v>0</v>
      </c>
      <c r="CS119" s="177">
        <v>0</v>
      </c>
      <c r="CT119" s="177">
        <v>0</v>
      </c>
      <c r="CU119" s="177">
        <v>0</v>
      </c>
      <c r="CV119" s="177">
        <v>0</v>
      </c>
      <c r="CW119" s="177">
        <v>0</v>
      </c>
      <c r="CX119" s="177">
        <v>0</v>
      </c>
      <c r="CY119" s="177">
        <v>0</v>
      </c>
      <c r="CZ119" s="177">
        <v>0</v>
      </c>
      <c r="DA119" s="177">
        <v>0</v>
      </c>
      <c r="DB119" s="177">
        <v>0</v>
      </c>
      <c r="DC119" s="177">
        <v>0</v>
      </c>
      <c r="DE119" s="24">
        <f>COUNTBLANK(H119:DC119)</f>
        <v>0</v>
      </c>
      <c r="DF119" s="24">
        <f t="shared" si="39"/>
        <v>0</v>
      </c>
      <c r="DG119">
        <f t="shared" si="50"/>
        <v>0</v>
      </c>
    </row>
    <row r="120" spans="1:113" ht="15" customHeight="1">
      <c r="A120" s="68">
        <v>92</v>
      </c>
      <c r="B120" s="160" t="s">
        <v>517</v>
      </c>
      <c r="C120" s="542" t="s">
        <v>188</v>
      </c>
      <c r="D120" s="160"/>
      <c r="E120" s="183" t="s">
        <v>38</v>
      </c>
      <c r="F120" s="171">
        <f>H120+NPV(FD,I120:INDEX(I120:DC120,PAL))</f>
        <v>0</v>
      </c>
      <c r="G120" s="171">
        <f>SUMIF($H$5:$DC$5,"&lt;="&amp;PAL,$H120:$DC120)</f>
        <v>0</v>
      </c>
      <c r="H120" s="177">
        <v>0</v>
      </c>
      <c r="I120" s="177">
        <v>0</v>
      </c>
      <c r="J120" s="177">
        <v>0</v>
      </c>
      <c r="K120" s="177">
        <v>0</v>
      </c>
      <c r="L120" s="177">
        <v>0</v>
      </c>
      <c r="M120" s="177">
        <v>0</v>
      </c>
      <c r="N120" s="177">
        <v>0</v>
      </c>
      <c r="O120" s="177">
        <v>0</v>
      </c>
      <c r="P120" s="177">
        <v>0</v>
      </c>
      <c r="Q120" s="177">
        <v>0</v>
      </c>
      <c r="R120" s="177">
        <v>0</v>
      </c>
      <c r="S120" s="177">
        <v>0</v>
      </c>
      <c r="T120" s="177">
        <v>0</v>
      </c>
      <c r="U120" s="177">
        <v>0</v>
      </c>
      <c r="V120" s="177">
        <v>0</v>
      </c>
      <c r="W120" s="177">
        <v>0</v>
      </c>
      <c r="X120" s="177">
        <v>0</v>
      </c>
      <c r="Y120" s="177">
        <v>0</v>
      </c>
      <c r="Z120" s="177">
        <v>0</v>
      </c>
      <c r="AA120" s="177">
        <v>0</v>
      </c>
      <c r="AB120" s="177">
        <v>0</v>
      </c>
      <c r="AC120" s="177">
        <v>0</v>
      </c>
      <c r="AD120" s="177">
        <v>0</v>
      </c>
      <c r="AE120" s="177">
        <v>0</v>
      </c>
      <c r="AF120" s="177">
        <v>0</v>
      </c>
      <c r="AG120" s="177">
        <v>0</v>
      </c>
      <c r="AH120" s="177">
        <v>0</v>
      </c>
      <c r="AI120" s="177">
        <v>0</v>
      </c>
      <c r="AJ120" s="177">
        <v>0</v>
      </c>
      <c r="AK120" s="177">
        <v>0</v>
      </c>
      <c r="AL120" s="177">
        <v>0</v>
      </c>
      <c r="AM120" s="177">
        <v>0</v>
      </c>
      <c r="AN120" s="177">
        <v>0</v>
      </c>
      <c r="AO120" s="177">
        <v>0</v>
      </c>
      <c r="AP120" s="177">
        <v>0</v>
      </c>
      <c r="AQ120" s="177">
        <v>0</v>
      </c>
      <c r="AR120" s="177">
        <v>0</v>
      </c>
      <c r="AS120" s="177">
        <v>0</v>
      </c>
      <c r="AT120" s="177">
        <v>0</v>
      </c>
      <c r="AU120" s="177">
        <v>0</v>
      </c>
      <c r="AV120" s="177">
        <v>0</v>
      </c>
      <c r="AW120" s="177">
        <v>0</v>
      </c>
      <c r="AX120" s="177">
        <v>0</v>
      </c>
      <c r="AY120" s="177">
        <v>0</v>
      </c>
      <c r="AZ120" s="177">
        <v>0</v>
      </c>
      <c r="BA120" s="177">
        <v>0</v>
      </c>
      <c r="BB120" s="177">
        <v>0</v>
      </c>
      <c r="BC120" s="177">
        <v>0</v>
      </c>
      <c r="BD120" s="177">
        <v>0</v>
      </c>
      <c r="BE120" s="177">
        <v>0</v>
      </c>
      <c r="BF120" s="177">
        <v>0</v>
      </c>
      <c r="BG120" s="177">
        <v>0</v>
      </c>
      <c r="BH120" s="177">
        <v>0</v>
      </c>
      <c r="BI120" s="177">
        <v>0</v>
      </c>
      <c r="BJ120" s="177">
        <v>0</v>
      </c>
      <c r="BK120" s="177">
        <v>0</v>
      </c>
      <c r="BL120" s="177">
        <v>0</v>
      </c>
      <c r="BM120" s="177">
        <v>0</v>
      </c>
      <c r="BN120" s="177">
        <v>0</v>
      </c>
      <c r="BO120" s="177">
        <v>0</v>
      </c>
      <c r="BP120" s="177">
        <v>0</v>
      </c>
      <c r="BQ120" s="177">
        <v>0</v>
      </c>
      <c r="BR120" s="177">
        <v>0</v>
      </c>
      <c r="BS120" s="177">
        <v>0</v>
      </c>
      <c r="BT120" s="177">
        <v>0</v>
      </c>
      <c r="BU120" s="177">
        <v>0</v>
      </c>
      <c r="BV120" s="177">
        <v>0</v>
      </c>
      <c r="BW120" s="177">
        <v>0</v>
      </c>
      <c r="BX120" s="177">
        <v>0</v>
      </c>
      <c r="BY120" s="177">
        <v>0</v>
      </c>
      <c r="BZ120" s="177">
        <v>0</v>
      </c>
      <c r="CA120" s="177">
        <v>0</v>
      </c>
      <c r="CB120" s="177">
        <v>0</v>
      </c>
      <c r="CC120" s="177">
        <v>0</v>
      </c>
      <c r="CD120" s="177">
        <v>0</v>
      </c>
      <c r="CE120" s="177">
        <v>0</v>
      </c>
      <c r="CF120" s="177">
        <v>0</v>
      </c>
      <c r="CG120" s="177">
        <v>0</v>
      </c>
      <c r="CH120" s="177">
        <v>0</v>
      </c>
      <c r="CI120" s="177">
        <v>0</v>
      </c>
      <c r="CJ120" s="177">
        <v>0</v>
      </c>
      <c r="CK120" s="177">
        <v>0</v>
      </c>
      <c r="CL120" s="177">
        <v>0</v>
      </c>
      <c r="CM120" s="177">
        <v>0</v>
      </c>
      <c r="CN120" s="177">
        <v>0</v>
      </c>
      <c r="CO120" s="177">
        <v>0</v>
      </c>
      <c r="CP120" s="177">
        <v>0</v>
      </c>
      <c r="CQ120" s="177">
        <v>0</v>
      </c>
      <c r="CR120" s="177">
        <v>0</v>
      </c>
      <c r="CS120" s="177">
        <v>0</v>
      </c>
      <c r="CT120" s="177">
        <v>0</v>
      </c>
      <c r="CU120" s="177">
        <v>0</v>
      </c>
      <c r="CV120" s="177">
        <v>0</v>
      </c>
      <c r="CW120" s="177">
        <v>0</v>
      </c>
      <c r="CX120" s="177">
        <v>0</v>
      </c>
      <c r="CY120" s="177">
        <v>0</v>
      </c>
      <c r="CZ120" s="177">
        <v>0</v>
      </c>
      <c r="DA120" s="177">
        <v>0</v>
      </c>
      <c r="DB120" s="177">
        <v>0</v>
      </c>
      <c r="DC120" s="177">
        <v>0</v>
      </c>
      <c r="DE120" s="24">
        <f>COUNTBLANK(H120:DC120)</f>
        <v>0</v>
      </c>
      <c r="DF120" s="24">
        <f t="shared" si="39"/>
        <v>0</v>
      </c>
      <c r="DG120">
        <f t="shared" si="50"/>
        <v>0</v>
      </c>
    </row>
    <row r="121" spans="1:113" ht="15" customHeight="1">
      <c r="A121" s="68">
        <v>93</v>
      </c>
      <c r="B121" s="160" t="s">
        <v>518</v>
      </c>
      <c r="C121" s="542" t="s">
        <v>189</v>
      </c>
      <c r="D121" s="160"/>
      <c r="E121" s="183" t="s">
        <v>38</v>
      </c>
      <c r="F121" s="171">
        <f>H121+NPV(FD,I121:INDEX(I121:DC121,PAL))</f>
        <v>0</v>
      </c>
      <c r="G121" s="171">
        <f>SUMIF($H$5:$DC$5,"&lt;="&amp;PAL,$H121:$DC121)</f>
        <v>0</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177">
        <v>0</v>
      </c>
      <c r="BM121" s="177">
        <v>0</v>
      </c>
      <c r="BN121" s="177">
        <v>0</v>
      </c>
      <c r="BO121" s="177">
        <v>0</v>
      </c>
      <c r="BP121" s="177">
        <v>0</v>
      </c>
      <c r="BQ121" s="177">
        <v>0</v>
      </c>
      <c r="BR121" s="177">
        <v>0</v>
      </c>
      <c r="BS121" s="177">
        <v>0</v>
      </c>
      <c r="BT121" s="177">
        <v>0</v>
      </c>
      <c r="BU121" s="177">
        <v>0</v>
      </c>
      <c r="BV121" s="177">
        <v>0</v>
      </c>
      <c r="BW121" s="177">
        <v>0</v>
      </c>
      <c r="BX121" s="177">
        <v>0</v>
      </c>
      <c r="BY121" s="177">
        <v>0</v>
      </c>
      <c r="BZ121" s="177">
        <v>0</v>
      </c>
      <c r="CA121" s="177">
        <v>0</v>
      </c>
      <c r="CB121" s="177">
        <v>0</v>
      </c>
      <c r="CC121" s="177">
        <v>0</v>
      </c>
      <c r="CD121" s="177">
        <v>0</v>
      </c>
      <c r="CE121" s="177">
        <v>0</v>
      </c>
      <c r="CF121" s="177">
        <v>0</v>
      </c>
      <c r="CG121" s="177">
        <v>0</v>
      </c>
      <c r="CH121" s="177">
        <v>0</v>
      </c>
      <c r="CI121" s="177">
        <v>0</v>
      </c>
      <c r="CJ121" s="177">
        <v>0</v>
      </c>
      <c r="CK121" s="177">
        <v>0</v>
      </c>
      <c r="CL121" s="177">
        <v>0</v>
      </c>
      <c r="CM121" s="177">
        <v>0</v>
      </c>
      <c r="CN121" s="177">
        <v>0</v>
      </c>
      <c r="CO121" s="177">
        <v>0</v>
      </c>
      <c r="CP121" s="177">
        <v>0</v>
      </c>
      <c r="CQ121" s="177">
        <v>0</v>
      </c>
      <c r="CR121" s="177">
        <v>0</v>
      </c>
      <c r="CS121" s="177">
        <v>0</v>
      </c>
      <c r="CT121" s="177">
        <v>0</v>
      </c>
      <c r="CU121" s="177">
        <v>0</v>
      </c>
      <c r="CV121" s="177">
        <v>0</v>
      </c>
      <c r="CW121" s="177">
        <v>0</v>
      </c>
      <c r="CX121" s="177">
        <v>0</v>
      </c>
      <c r="CY121" s="177">
        <v>0</v>
      </c>
      <c r="CZ121" s="177">
        <v>0</v>
      </c>
      <c r="DA121" s="177">
        <v>0</v>
      </c>
      <c r="DB121" s="177">
        <v>0</v>
      </c>
      <c r="DC121" s="177">
        <v>0</v>
      </c>
      <c r="DE121" s="24">
        <f>COUNTBLANK(H121:DC121)</f>
        <v>0</v>
      </c>
      <c r="DF121" s="24">
        <f t="shared" si="39"/>
        <v>0</v>
      </c>
      <c r="DG121">
        <f>IF(ISNUMBER(E121),E121*100,0)</f>
        <v>0</v>
      </c>
    </row>
    <row r="122" spans="1:113" ht="15" customHeight="1">
      <c r="A122" s="68">
        <v>94</v>
      </c>
      <c r="B122" s="160" t="s">
        <v>519</v>
      </c>
      <c r="C122" s="542" t="s">
        <v>502</v>
      </c>
      <c r="D122" s="184"/>
      <c r="E122" s="183" t="s">
        <v>38</v>
      </c>
      <c r="F122" s="171">
        <f>H122+NPV(FD,I122:INDEX(I122:DC122,PAL))</f>
        <v>0</v>
      </c>
      <c r="G122" s="171">
        <f>SUMIF($H$5:$DC$5,"&lt;="&amp;PAL,$H122:$DC122)</f>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c r="AG122" s="177">
        <v>0</v>
      </c>
      <c r="AH122" s="177">
        <v>0</v>
      </c>
      <c r="AI122" s="177">
        <v>0</v>
      </c>
      <c r="AJ122" s="177">
        <v>0</v>
      </c>
      <c r="AK122" s="177">
        <v>0</v>
      </c>
      <c r="AL122" s="177">
        <v>0</v>
      </c>
      <c r="AM122" s="177">
        <v>0</v>
      </c>
      <c r="AN122" s="177">
        <v>0</v>
      </c>
      <c r="AO122" s="177">
        <v>0</v>
      </c>
      <c r="AP122" s="177">
        <v>0</v>
      </c>
      <c r="AQ122" s="177">
        <v>0</v>
      </c>
      <c r="AR122" s="177">
        <v>0</v>
      </c>
      <c r="AS122" s="177">
        <v>0</v>
      </c>
      <c r="AT122" s="177">
        <v>0</v>
      </c>
      <c r="AU122" s="177">
        <v>0</v>
      </c>
      <c r="AV122" s="177">
        <v>0</v>
      </c>
      <c r="AW122" s="177">
        <v>0</v>
      </c>
      <c r="AX122" s="177">
        <v>0</v>
      </c>
      <c r="AY122" s="177">
        <v>0</v>
      </c>
      <c r="AZ122" s="177">
        <v>0</v>
      </c>
      <c r="BA122" s="177">
        <v>0</v>
      </c>
      <c r="BB122" s="177">
        <v>0</v>
      </c>
      <c r="BC122" s="177">
        <v>0</v>
      </c>
      <c r="BD122" s="177">
        <v>0</v>
      </c>
      <c r="BE122" s="177">
        <v>0</v>
      </c>
      <c r="BF122" s="177">
        <v>0</v>
      </c>
      <c r="BG122" s="177">
        <v>0</v>
      </c>
      <c r="BH122" s="177">
        <v>0</v>
      </c>
      <c r="BI122" s="177">
        <v>0</v>
      </c>
      <c r="BJ122" s="177">
        <v>0</v>
      </c>
      <c r="BK122" s="177">
        <v>0</v>
      </c>
      <c r="BL122" s="177">
        <v>0</v>
      </c>
      <c r="BM122" s="177">
        <v>0</v>
      </c>
      <c r="BN122" s="177">
        <v>0</v>
      </c>
      <c r="BO122" s="177">
        <v>0</v>
      </c>
      <c r="BP122" s="177">
        <v>0</v>
      </c>
      <c r="BQ122" s="177">
        <v>0</v>
      </c>
      <c r="BR122" s="177">
        <v>0</v>
      </c>
      <c r="BS122" s="177">
        <v>0</v>
      </c>
      <c r="BT122" s="177">
        <v>0</v>
      </c>
      <c r="BU122" s="177">
        <v>0</v>
      </c>
      <c r="BV122" s="177">
        <v>0</v>
      </c>
      <c r="BW122" s="177">
        <v>0</v>
      </c>
      <c r="BX122" s="177">
        <v>0</v>
      </c>
      <c r="BY122" s="177">
        <v>0</v>
      </c>
      <c r="BZ122" s="177">
        <v>0</v>
      </c>
      <c r="CA122" s="177">
        <v>0</v>
      </c>
      <c r="CB122" s="177">
        <v>0</v>
      </c>
      <c r="CC122" s="177">
        <v>0</v>
      </c>
      <c r="CD122" s="177">
        <v>0</v>
      </c>
      <c r="CE122" s="177">
        <v>0</v>
      </c>
      <c r="CF122" s="177">
        <v>0</v>
      </c>
      <c r="CG122" s="177">
        <v>0</v>
      </c>
      <c r="CH122" s="177">
        <v>0</v>
      </c>
      <c r="CI122" s="177">
        <v>0</v>
      </c>
      <c r="CJ122" s="177">
        <v>0</v>
      </c>
      <c r="CK122" s="177">
        <v>0</v>
      </c>
      <c r="CL122" s="177">
        <v>0</v>
      </c>
      <c r="CM122" s="177">
        <v>0</v>
      </c>
      <c r="CN122" s="177">
        <v>0</v>
      </c>
      <c r="CO122" s="177">
        <v>0</v>
      </c>
      <c r="CP122" s="177">
        <v>0</v>
      </c>
      <c r="CQ122" s="177">
        <v>0</v>
      </c>
      <c r="CR122" s="177">
        <v>0</v>
      </c>
      <c r="CS122" s="177">
        <v>0</v>
      </c>
      <c r="CT122" s="177">
        <v>0</v>
      </c>
      <c r="CU122" s="177">
        <v>0</v>
      </c>
      <c r="CV122" s="177">
        <v>0</v>
      </c>
      <c r="CW122" s="177">
        <v>0</v>
      </c>
      <c r="CX122" s="177">
        <v>0</v>
      </c>
      <c r="CY122" s="177">
        <v>0</v>
      </c>
      <c r="CZ122" s="177">
        <v>0</v>
      </c>
      <c r="DA122" s="177">
        <v>0</v>
      </c>
      <c r="DB122" s="177">
        <v>0</v>
      </c>
      <c r="DC122" s="177">
        <v>0</v>
      </c>
      <c r="DE122" s="24">
        <f t="shared" si="54"/>
        <v>0</v>
      </c>
      <c r="DF122" s="24">
        <f t="shared" si="39"/>
        <v>0</v>
      </c>
      <c r="DG122">
        <f t="shared" si="50"/>
        <v>0</v>
      </c>
      <c r="DH122">
        <v>1</v>
      </c>
      <c r="DI122" s="36">
        <v>0.21</v>
      </c>
    </row>
    <row r="123" spans="1:113" ht="15" customHeight="1">
      <c r="A123" s="68"/>
      <c r="B123" s="160" t="s">
        <v>378</v>
      </c>
      <c r="C123" s="540" t="s">
        <v>503</v>
      </c>
      <c r="D123" s="327"/>
      <c r="E123" s="327"/>
      <c r="F123" s="173">
        <f>SUM(F124:F126)</f>
        <v>0</v>
      </c>
      <c r="G123" s="173">
        <f t="shared" ref="G123" si="60">SUM(G124:G126)</f>
        <v>0</v>
      </c>
      <c r="H123" s="173">
        <f>SUM(H124:H126)</f>
        <v>0</v>
      </c>
      <c r="I123" s="173">
        <f t="shared" ref="I123:BT123" si="61">SUM(I124:I126)</f>
        <v>0</v>
      </c>
      <c r="J123" s="173">
        <f t="shared" si="61"/>
        <v>0</v>
      </c>
      <c r="K123" s="173">
        <f t="shared" si="61"/>
        <v>0</v>
      </c>
      <c r="L123" s="173">
        <f t="shared" si="61"/>
        <v>0</v>
      </c>
      <c r="M123" s="173">
        <f t="shared" si="61"/>
        <v>0</v>
      </c>
      <c r="N123" s="173">
        <f t="shared" si="61"/>
        <v>0</v>
      </c>
      <c r="O123" s="173">
        <f t="shared" si="61"/>
        <v>0</v>
      </c>
      <c r="P123" s="173">
        <f t="shared" si="61"/>
        <v>0</v>
      </c>
      <c r="Q123" s="173">
        <f t="shared" si="61"/>
        <v>0</v>
      </c>
      <c r="R123" s="173">
        <f t="shared" si="61"/>
        <v>0</v>
      </c>
      <c r="S123" s="173">
        <f t="shared" si="61"/>
        <v>0</v>
      </c>
      <c r="T123" s="173">
        <f t="shared" si="61"/>
        <v>0</v>
      </c>
      <c r="U123" s="173">
        <f t="shared" si="61"/>
        <v>0</v>
      </c>
      <c r="V123" s="173">
        <f t="shared" si="61"/>
        <v>0</v>
      </c>
      <c r="W123" s="173">
        <f t="shared" si="61"/>
        <v>0</v>
      </c>
      <c r="X123" s="173">
        <f t="shared" si="61"/>
        <v>0</v>
      </c>
      <c r="Y123" s="173">
        <f t="shared" si="61"/>
        <v>0</v>
      </c>
      <c r="Z123" s="173">
        <f t="shared" si="61"/>
        <v>0</v>
      </c>
      <c r="AA123" s="173">
        <f t="shared" si="61"/>
        <v>0</v>
      </c>
      <c r="AB123" s="173">
        <f t="shared" si="61"/>
        <v>0</v>
      </c>
      <c r="AC123" s="173">
        <f t="shared" si="61"/>
        <v>0</v>
      </c>
      <c r="AD123" s="173">
        <f t="shared" si="61"/>
        <v>0</v>
      </c>
      <c r="AE123" s="173">
        <f t="shared" si="61"/>
        <v>0</v>
      </c>
      <c r="AF123" s="173">
        <f t="shared" si="61"/>
        <v>0</v>
      </c>
      <c r="AG123" s="173">
        <f t="shared" si="61"/>
        <v>0</v>
      </c>
      <c r="AH123" s="173">
        <f t="shared" si="61"/>
        <v>0</v>
      </c>
      <c r="AI123" s="173">
        <f t="shared" si="61"/>
        <v>0</v>
      </c>
      <c r="AJ123" s="173">
        <f t="shared" si="61"/>
        <v>0</v>
      </c>
      <c r="AK123" s="173">
        <f t="shared" si="61"/>
        <v>0</v>
      </c>
      <c r="AL123" s="173">
        <f t="shared" si="61"/>
        <v>0</v>
      </c>
      <c r="AM123" s="173">
        <f t="shared" si="61"/>
        <v>0</v>
      </c>
      <c r="AN123" s="173">
        <f t="shared" si="61"/>
        <v>0</v>
      </c>
      <c r="AO123" s="173">
        <f t="shared" si="61"/>
        <v>0</v>
      </c>
      <c r="AP123" s="173">
        <f t="shared" si="61"/>
        <v>0</v>
      </c>
      <c r="AQ123" s="173">
        <f t="shared" si="61"/>
        <v>0</v>
      </c>
      <c r="AR123" s="173">
        <f t="shared" si="61"/>
        <v>0</v>
      </c>
      <c r="AS123" s="173">
        <f t="shared" si="61"/>
        <v>0</v>
      </c>
      <c r="AT123" s="173">
        <f t="shared" si="61"/>
        <v>0</v>
      </c>
      <c r="AU123" s="173">
        <f t="shared" si="61"/>
        <v>0</v>
      </c>
      <c r="AV123" s="173">
        <f t="shared" si="61"/>
        <v>0</v>
      </c>
      <c r="AW123" s="173">
        <f t="shared" si="61"/>
        <v>0</v>
      </c>
      <c r="AX123" s="173">
        <f t="shared" si="61"/>
        <v>0</v>
      </c>
      <c r="AY123" s="173">
        <f t="shared" si="61"/>
        <v>0</v>
      </c>
      <c r="AZ123" s="173">
        <f t="shared" si="61"/>
        <v>0</v>
      </c>
      <c r="BA123" s="173">
        <f t="shared" si="61"/>
        <v>0</v>
      </c>
      <c r="BB123" s="173">
        <f t="shared" si="61"/>
        <v>0</v>
      </c>
      <c r="BC123" s="173">
        <f t="shared" si="61"/>
        <v>0</v>
      </c>
      <c r="BD123" s="173">
        <f t="shared" si="61"/>
        <v>0</v>
      </c>
      <c r="BE123" s="173">
        <f t="shared" si="61"/>
        <v>0</v>
      </c>
      <c r="BF123" s="173">
        <f t="shared" si="61"/>
        <v>0</v>
      </c>
      <c r="BG123" s="173">
        <f t="shared" si="61"/>
        <v>0</v>
      </c>
      <c r="BH123" s="173">
        <f t="shared" si="61"/>
        <v>0</v>
      </c>
      <c r="BI123" s="173">
        <f t="shared" si="61"/>
        <v>0</v>
      </c>
      <c r="BJ123" s="173">
        <f t="shared" si="61"/>
        <v>0</v>
      </c>
      <c r="BK123" s="173">
        <f t="shared" si="61"/>
        <v>0</v>
      </c>
      <c r="BL123" s="173">
        <f t="shared" si="61"/>
        <v>0</v>
      </c>
      <c r="BM123" s="173">
        <f t="shared" si="61"/>
        <v>0</v>
      </c>
      <c r="BN123" s="173">
        <f t="shared" si="61"/>
        <v>0</v>
      </c>
      <c r="BO123" s="173">
        <f t="shared" si="61"/>
        <v>0</v>
      </c>
      <c r="BP123" s="173">
        <f t="shared" si="61"/>
        <v>0</v>
      </c>
      <c r="BQ123" s="173">
        <f t="shared" si="61"/>
        <v>0</v>
      </c>
      <c r="BR123" s="173">
        <f t="shared" si="61"/>
        <v>0</v>
      </c>
      <c r="BS123" s="173">
        <f t="shared" si="61"/>
        <v>0</v>
      </c>
      <c r="BT123" s="173">
        <f t="shared" si="61"/>
        <v>0</v>
      </c>
      <c r="BU123" s="173">
        <f t="shared" ref="BU123:DB123" si="62">SUM(BU124:BU126)</f>
        <v>0</v>
      </c>
      <c r="BV123" s="173">
        <f t="shared" si="62"/>
        <v>0</v>
      </c>
      <c r="BW123" s="173">
        <f t="shared" si="62"/>
        <v>0</v>
      </c>
      <c r="BX123" s="173">
        <f t="shared" si="62"/>
        <v>0</v>
      </c>
      <c r="BY123" s="173">
        <f t="shared" si="62"/>
        <v>0</v>
      </c>
      <c r="BZ123" s="173">
        <f t="shared" si="62"/>
        <v>0</v>
      </c>
      <c r="CA123" s="173">
        <f t="shared" si="62"/>
        <v>0</v>
      </c>
      <c r="CB123" s="173">
        <f t="shared" si="62"/>
        <v>0</v>
      </c>
      <c r="CC123" s="173">
        <f t="shared" si="62"/>
        <v>0</v>
      </c>
      <c r="CD123" s="173">
        <f t="shared" si="62"/>
        <v>0</v>
      </c>
      <c r="CE123" s="173">
        <f t="shared" si="62"/>
        <v>0</v>
      </c>
      <c r="CF123" s="173">
        <f t="shared" si="62"/>
        <v>0</v>
      </c>
      <c r="CG123" s="173">
        <f t="shared" si="62"/>
        <v>0</v>
      </c>
      <c r="CH123" s="173">
        <f t="shared" si="62"/>
        <v>0</v>
      </c>
      <c r="CI123" s="173">
        <f t="shared" si="62"/>
        <v>0</v>
      </c>
      <c r="CJ123" s="173">
        <f t="shared" si="62"/>
        <v>0</v>
      </c>
      <c r="CK123" s="173">
        <f t="shared" si="62"/>
        <v>0</v>
      </c>
      <c r="CL123" s="173">
        <f t="shared" si="62"/>
        <v>0</v>
      </c>
      <c r="CM123" s="173">
        <f t="shared" si="62"/>
        <v>0</v>
      </c>
      <c r="CN123" s="173">
        <f t="shared" si="62"/>
        <v>0</v>
      </c>
      <c r="CO123" s="173">
        <f t="shared" si="62"/>
        <v>0</v>
      </c>
      <c r="CP123" s="173">
        <f t="shared" si="62"/>
        <v>0</v>
      </c>
      <c r="CQ123" s="173">
        <f t="shared" si="62"/>
        <v>0</v>
      </c>
      <c r="CR123" s="173">
        <f t="shared" si="62"/>
        <v>0</v>
      </c>
      <c r="CS123" s="173">
        <f t="shared" si="62"/>
        <v>0</v>
      </c>
      <c r="CT123" s="173">
        <f t="shared" si="62"/>
        <v>0</v>
      </c>
      <c r="CU123" s="173">
        <f t="shared" si="62"/>
        <v>0</v>
      </c>
      <c r="CV123" s="173">
        <f t="shared" si="62"/>
        <v>0</v>
      </c>
      <c r="CW123" s="173">
        <f t="shared" si="62"/>
        <v>0</v>
      </c>
      <c r="CX123" s="173">
        <f t="shared" si="62"/>
        <v>0</v>
      </c>
      <c r="CY123" s="173">
        <f t="shared" si="62"/>
        <v>0</v>
      </c>
      <c r="CZ123" s="173">
        <f t="shared" si="62"/>
        <v>0</v>
      </c>
      <c r="DA123" s="173">
        <f t="shared" si="62"/>
        <v>0</v>
      </c>
      <c r="DB123" s="173">
        <f t="shared" si="62"/>
        <v>0</v>
      </c>
      <c r="DC123" s="173">
        <f>SUM(DC124:DC126)</f>
        <v>0</v>
      </c>
      <c r="DE123" s="24"/>
      <c r="DF123" s="24">
        <f t="shared" si="39"/>
        <v>0</v>
      </c>
      <c r="DH123">
        <v>1</v>
      </c>
      <c r="DI123" s="36">
        <v>0.09</v>
      </c>
    </row>
    <row r="124" spans="1:113" ht="15" customHeight="1">
      <c r="A124" s="68">
        <v>96</v>
      </c>
      <c r="B124" s="160" t="s">
        <v>520</v>
      </c>
      <c r="C124" s="542" t="s">
        <v>190</v>
      </c>
      <c r="D124" s="184">
        <f t="shared" ref="D124:D126" si="63">IF(E124="Be PVM",DI124,E124)</f>
        <v>0</v>
      </c>
      <c r="E124" s="183"/>
      <c r="F124" s="171">
        <f>H124+NPV(FD,I124:INDEX(I124:DC124,PAL))</f>
        <v>0</v>
      </c>
      <c r="G124" s="171">
        <f>SUMIF($H$5:$DC$5,"&lt;="&amp;PAL,$H124:$DC124)</f>
        <v>0</v>
      </c>
      <c r="H124" s="177">
        <v>0</v>
      </c>
      <c r="I124" s="177">
        <v>0</v>
      </c>
      <c r="J124" s="177">
        <v>0</v>
      </c>
      <c r="K124" s="177">
        <v>0</v>
      </c>
      <c r="L124" s="177">
        <v>0</v>
      </c>
      <c r="M124" s="177">
        <v>0</v>
      </c>
      <c r="N124" s="177">
        <v>0</v>
      </c>
      <c r="O124" s="177">
        <v>0</v>
      </c>
      <c r="P124" s="177">
        <v>0</v>
      </c>
      <c r="Q124" s="177">
        <v>0</v>
      </c>
      <c r="R124" s="177">
        <v>0</v>
      </c>
      <c r="S124" s="177">
        <v>0</v>
      </c>
      <c r="T124" s="177">
        <v>0</v>
      </c>
      <c r="U124" s="177">
        <v>0</v>
      </c>
      <c r="V124" s="177">
        <v>0</v>
      </c>
      <c r="W124" s="177">
        <v>0</v>
      </c>
      <c r="X124" s="177">
        <v>0</v>
      </c>
      <c r="Y124" s="177">
        <v>0</v>
      </c>
      <c r="Z124" s="177">
        <v>0</v>
      </c>
      <c r="AA124" s="177">
        <v>0</v>
      </c>
      <c r="AB124" s="177">
        <v>0</v>
      </c>
      <c r="AC124" s="177">
        <v>0</v>
      </c>
      <c r="AD124" s="177">
        <v>0</v>
      </c>
      <c r="AE124" s="177">
        <v>0</v>
      </c>
      <c r="AF124" s="177">
        <v>0</v>
      </c>
      <c r="AG124" s="177">
        <v>0</v>
      </c>
      <c r="AH124" s="177">
        <v>0</v>
      </c>
      <c r="AI124" s="177">
        <v>0</v>
      </c>
      <c r="AJ124" s="177">
        <v>0</v>
      </c>
      <c r="AK124" s="177">
        <v>0</v>
      </c>
      <c r="AL124" s="177">
        <v>0</v>
      </c>
      <c r="AM124" s="177">
        <v>0</v>
      </c>
      <c r="AN124" s="177">
        <v>0</v>
      </c>
      <c r="AO124" s="177">
        <v>0</v>
      </c>
      <c r="AP124" s="177">
        <v>0</v>
      </c>
      <c r="AQ124" s="177">
        <v>0</v>
      </c>
      <c r="AR124" s="177">
        <v>0</v>
      </c>
      <c r="AS124" s="177">
        <v>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7">
        <v>0</v>
      </c>
      <c r="BI124" s="177">
        <v>0</v>
      </c>
      <c r="BJ124" s="177">
        <v>0</v>
      </c>
      <c r="BK124" s="177">
        <v>0</v>
      </c>
      <c r="BL124" s="177">
        <v>0</v>
      </c>
      <c r="BM124" s="177">
        <v>0</v>
      </c>
      <c r="BN124" s="177">
        <v>0</v>
      </c>
      <c r="BO124" s="177">
        <v>0</v>
      </c>
      <c r="BP124" s="177">
        <v>0</v>
      </c>
      <c r="BQ124" s="177">
        <v>0</v>
      </c>
      <c r="BR124" s="177">
        <v>0</v>
      </c>
      <c r="BS124" s="177">
        <v>0</v>
      </c>
      <c r="BT124" s="177">
        <v>0</v>
      </c>
      <c r="BU124" s="177">
        <v>0</v>
      </c>
      <c r="BV124" s="177">
        <v>0</v>
      </c>
      <c r="BW124" s="177">
        <v>0</v>
      </c>
      <c r="BX124" s="177">
        <v>0</v>
      </c>
      <c r="BY124" s="177">
        <v>0</v>
      </c>
      <c r="BZ124" s="177">
        <v>0</v>
      </c>
      <c r="CA124" s="177">
        <v>0</v>
      </c>
      <c r="CB124" s="177">
        <v>0</v>
      </c>
      <c r="CC124" s="177">
        <v>0</v>
      </c>
      <c r="CD124" s="177">
        <v>0</v>
      </c>
      <c r="CE124" s="177">
        <v>0</v>
      </c>
      <c r="CF124" s="177">
        <v>0</v>
      </c>
      <c r="CG124" s="177">
        <v>0</v>
      </c>
      <c r="CH124" s="177">
        <v>0</v>
      </c>
      <c r="CI124" s="177">
        <v>0</v>
      </c>
      <c r="CJ124" s="177">
        <v>0</v>
      </c>
      <c r="CK124" s="177">
        <v>0</v>
      </c>
      <c r="CL124" s="177">
        <v>0</v>
      </c>
      <c r="CM124" s="177">
        <v>0</v>
      </c>
      <c r="CN124" s="177">
        <v>0</v>
      </c>
      <c r="CO124" s="177">
        <v>0</v>
      </c>
      <c r="CP124" s="177">
        <v>0</v>
      </c>
      <c r="CQ124" s="177">
        <v>0</v>
      </c>
      <c r="CR124" s="177">
        <v>0</v>
      </c>
      <c r="CS124" s="177">
        <v>0</v>
      </c>
      <c r="CT124" s="177">
        <v>0</v>
      </c>
      <c r="CU124" s="177">
        <v>0</v>
      </c>
      <c r="CV124" s="177">
        <v>0</v>
      </c>
      <c r="CW124" s="177">
        <v>0</v>
      </c>
      <c r="CX124" s="177">
        <v>0</v>
      </c>
      <c r="CY124" s="177">
        <v>0</v>
      </c>
      <c r="CZ124" s="177">
        <v>0</v>
      </c>
      <c r="DA124" s="177">
        <v>0</v>
      </c>
      <c r="DB124" s="177">
        <v>0</v>
      </c>
      <c r="DC124" s="177">
        <v>0</v>
      </c>
      <c r="DE124" s="24">
        <f t="shared" si="54"/>
        <v>0</v>
      </c>
      <c r="DF124" s="24">
        <f t="shared" si="39"/>
        <v>0</v>
      </c>
      <c r="DG124">
        <f t="shared" si="50"/>
        <v>0</v>
      </c>
      <c r="DI124" s="36"/>
    </row>
    <row r="125" spans="1:113" ht="15" customHeight="1">
      <c r="A125" s="68">
        <v>97</v>
      </c>
      <c r="B125" s="160" t="s">
        <v>521</v>
      </c>
      <c r="C125" s="542" t="s">
        <v>191</v>
      </c>
      <c r="D125" s="184">
        <f t="shared" si="63"/>
        <v>0</v>
      </c>
      <c r="E125" s="183"/>
      <c r="F125" s="171">
        <f>H125+NPV(FD,I125:INDEX(I125:DC125,PAL))</f>
        <v>0</v>
      </c>
      <c r="G125" s="171">
        <f>SUMIF($H$5:$DC$5,"&lt;="&amp;PAL,$H125:$DC125)</f>
        <v>0</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177">
        <v>0</v>
      </c>
      <c r="BM125" s="177">
        <v>0</v>
      </c>
      <c r="BN125" s="177">
        <v>0</v>
      </c>
      <c r="BO125" s="177">
        <v>0</v>
      </c>
      <c r="BP125" s="177">
        <v>0</v>
      </c>
      <c r="BQ125" s="177">
        <v>0</v>
      </c>
      <c r="BR125" s="177">
        <v>0</v>
      </c>
      <c r="BS125" s="177">
        <v>0</v>
      </c>
      <c r="BT125" s="177">
        <v>0</v>
      </c>
      <c r="BU125" s="177">
        <v>0</v>
      </c>
      <c r="BV125" s="177">
        <v>0</v>
      </c>
      <c r="BW125" s="177">
        <v>0</v>
      </c>
      <c r="BX125" s="177">
        <v>0</v>
      </c>
      <c r="BY125" s="177">
        <v>0</v>
      </c>
      <c r="BZ125" s="177">
        <v>0</v>
      </c>
      <c r="CA125" s="177">
        <v>0</v>
      </c>
      <c r="CB125" s="177">
        <v>0</v>
      </c>
      <c r="CC125" s="177">
        <v>0</v>
      </c>
      <c r="CD125" s="177">
        <v>0</v>
      </c>
      <c r="CE125" s="177">
        <v>0</v>
      </c>
      <c r="CF125" s="177">
        <v>0</v>
      </c>
      <c r="CG125" s="177">
        <v>0</v>
      </c>
      <c r="CH125" s="177">
        <v>0</v>
      </c>
      <c r="CI125" s="177">
        <v>0</v>
      </c>
      <c r="CJ125" s="177">
        <v>0</v>
      </c>
      <c r="CK125" s="177">
        <v>0</v>
      </c>
      <c r="CL125" s="177">
        <v>0</v>
      </c>
      <c r="CM125" s="177">
        <v>0</v>
      </c>
      <c r="CN125" s="177">
        <v>0</v>
      </c>
      <c r="CO125" s="177">
        <v>0</v>
      </c>
      <c r="CP125" s="177">
        <v>0</v>
      </c>
      <c r="CQ125" s="177">
        <v>0</v>
      </c>
      <c r="CR125" s="177">
        <v>0</v>
      </c>
      <c r="CS125" s="177">
        <v>0</v>
      </c>
      <c r="CT125" s="177">
        <v>0</v>
      </c>
      <c r="CU125" s="177">
        <v>0</v>
      </c>
      <c r="CV125" s="177">
        <v>0</v>
      </c>
      <c r="CW125" s="177">
        <v>0</v>
      </c>
      <c r="CX125" s="177">
        <v>0</v>
      </c>
      <c r="CY125" s="177">
        <v>0</v>
      </c>
      <c r="CZ125" s="177">
        <v>0</v>
      </c>
      <c r="DA125" s="177">
        <v>0</v>
      </c>
      <c r="DB125" s="177">
        <v>0</v>
      </c>
      <c r="DC125" s="177">
        <v>0</v>
      </c>
      <c r="DE125" s="24">
        <f t="shared" si="54"/>
        <v>0</v>
      </c>
      <c r="DF125" s="24">
        <f t="shared" si="39"/>
        <v>0</v>
      </c>
      <c r="DG125">
        <f t="shared" si="50"/>
        <v>0</v>
      </c>
      <c r="DI125" s="36"/>
    </row>
    <row r="126" spans="1:113" ht="15" customHeight="1">
      <c r="A126" s="68">
        <v>98</v>
      </c>
      <c r="B126" s="160" t="s">
        <v>522</v>
      </c>
      <c r="C126" s="542" t="s">
        <v>192</v>
      </c>
      <c r="D126" s="184">
        <f t="shared" si="63"/>
        <v>0</v>
      </c>
      <c r="E126" s="183"/>
      <c r="F126" s="171">
        <f>H126+NPV(FD,I126:INDEX(I126:DC126,PAL))</f>
        <v>0</v>
      </c>
      <c r="G126" s="171">
        <f>SUMIF($H$5:$DC$5,"&lt;="&amp;PAL,$H126:$DC126)</f>
        <v>0</v>
      </c>
      <c r="H126" s="177">
        <v>0</v>
      </c>
      <c r="I126" s="177">
        <v>0</v>
      </c>
      <c r="J126" s="177">
        <v>0</v>
      </c>
      <c r="K126" s="177">
        <v>0</v>
      </c>
      <c r="L126" s="177">
        <v>0</v>
      </c>
      <c r="M126" s="177">
        <v>0</v>
      </c>
      <c r="N126" s="177">
        <v>0</v>
      </c>
      <c r="O126" s="177">
        <v>0</v>
      </c>
      <c r="P126" s="177">
        <v>0</v>
      </c>
      <c r="Q126" s="177">
        <v>0</v>
      </c>
      <c r="R126" s="177">
        <v>0</v>
      </c>
      <c r="S126" s="177">
        <v>0</v>
      </c>
      <c r="T126" s="177">
        <v>0</v>
      </c>
      <c r="U126" s="177">
        <v>0</v>
      </c>
      <c r="V126" s="177">
        <v>0</v>
      </c>
      <c r="W126" s="177">
        <v>0</v>
      </c>
      <c r="X126" s="177">
        <v>0</v>
      </c>
      <c r="Y126" s="177">
        <v>0</v>
      </c>
      <c r="Z126" s="177">
        <v>0</v>
      </c>
      <c r="AA126" s="177">
        <v>0</v>
      </c>
      <c r="AB126" s="177">
        <v>0</v>
      </c>
      <c r="AC126" s="177">
        <v>0</v>
      </c>
      <c r="AD126" s="177">
        <v>0</v>
      </c>
      <c r="AE126" s="177">
        <v>0</v>
      </c>
      <c r="AF126" s="177">
        <v>0</v>
      </c>
      <c r="AG126" s="177">
        <v>0</v>
      </c>
      <c r="AH126" s="177">
        <v>0</v>
      </c>
      <c r="AI126" s="177">
        <v>0</v>
      </c>
      <c r="AJ126" s="177">
        <v>0</v>
      </c>
      <c r="AK126" s="177">
        <v>0</v>
      </c>
      <c r="AL126" s="177">
        <v>0</v>
      </c>
      <c r="AM126" s="177">
        <v>0</v>
      </c>
      <c r="AN126" s="177">
        <v>0</v>
      </c>
      <c r="AO126" s="177">
        <v>0</v>
      </c>
      <c r="AP126" s="177">
        <v>0</v>
      </c>
      <c r="AQ126" s="177">
        <v>0</v>
      </c>
      <c r="AR126" s="177">
        <v>0</v>
      </c>
      <c r="AS126" s="177">
        <v>0</v>
      </c>
      <c r="AT126" s="177">
        <v>0</v>
      </c>
      <c r="AU126" s="177">
        <v>0</v>
      </c>
      <c r="AV126" s="177">
        <v>0</v>
      </c>
      <c r="AW126" s="177">
        <v>0</v>
      </c>
      <c r="AX126" s="177">
        <v>0</v>
      </c>
      <c r="AY126" s="177">
        <v>0</v>
      </c>
      <c r="AZ126" s="177">
        <v>0</v>
      </c>
      <c r="BA126" s="177">
        <v>0</v>
      </c>
      <c r="BB126" s="177">
        <v>0</v>
      </c>
      <c r="BC126" s="177">
        <v>0</v>
      </c>
      <c r="BD126" s="177">
        <v>0</v>
      </c>
      <c r="BE126" s="177">
        <v>0</v>
      </c>
      <c r="BF126" s="177">
        <v>0</v>
      </c>
      <c r="BG126" s="177">
        <v>0</v>
      </c>
      <c r="BH126" s="177">
        <v>0</v>
      </c>
      <c r="BI126" s="177">
        <v>0</v>
      </c>
      <c r="BJ126" s="177">
        <v>0</v>
      </c>
      <c r="BK126" s="177">
        <v>0</v>
      </c>
      <c r="BL126" s="177">
        <v>0</v>
      </c>
      <c r="BM126" s="177">
        <v>0</v>
      </c>
      <c r="BN126" s="177">
        <v>0</v>
      </c>
      <c r="BO126" s="177">
        <v>0</v>
      </c>
      <c r="BP126" s="177">
        <v>0</v>
      </c>
      <c r="BQ126" s="177">
        <v>0</v>
      </c>
      <c r="BR126" s="177">
        <v>0</v>
      </c>
      <c r="BS126" s="177">
        <v>0</v>
      </c>
      <c r="BT126" s="177">
        <v>0</v>
      </c>
      <c r="BU126" s="177">
        <v>0</v>
      </c>
      <c r="BV126" s="177">
        <v>0</v>
      </c>
      <c r="BW126" s="177">
        <v>0</v>
      </c>
      <c r="BX126" s="177">
        <v>0</v>
      </c>
      <c r="BY126" s="177">
        <v>0</v>
      </c>
      <c r="BZ126" s="177">
        <v>0</v>
      </c>
      <c r="CA126" s="177">
        <v>0</v>
      </c>
      <c r="CB126" s="177">
        <v>0</v>
      </c>
      <c r="CC126" s="177">
        <v>0</v>
      </c>
      <c r="CD126" s="177">
        <v>0</v>
      </c>
      <c r="CE126" s="177">
        <v>0</v>
      </c>
      <c r="CF126" s="177">
        <v>0</v>
      </c>
      <c r="CG126" s="177">
        <v>0</v>
      </c>
      <c r="CH126" s="177">
        <v>0</v>
      </c>
      <c r="CI126" s="177">
        <v>0</v>
      </c>
      <c r="CJ126" s="177">
        <v>0</v>
      </c>
      <c r="CK126" s="177">
        <v>0</v>
      </c>
      <c r="CL126" s="177">
        <v>0</v>
      </c>
      <c r="CM126" s="177">
        <v>0</v>
      </c>
      <c r="CN126" s="177">
        <v>0</v>
      </c>
      <c r="CO126" s="177">
        <v>0</v>
      </c>
      <c r="CP126" s="177">
        <v>0</v>
      </c>
      <c r="CQ126" s="177">
        <v>0</v>
      </c>
      <c r="CR126" s="177">
        <v>0</v>
      </c>
      <c r="CS126" s="177">
        <v>0</v>
      </c>
      <c r="CT126" s="177">
        <v>0</v>
      </c>
      <c r="CU126" s="177">
        <v>0</v>
      </c>
      <c r="CV126" s="177">
        <v>0</v>
      </c>
      <c r="CW126" s="177">
        <v>0</v>
      </c>
      <c r="CX126" s="177">
        <v>0</v>
      </c>
      <c r="CY126" s="177">
        <v>0</v>
      </c>
      <c r="CZ126" s="177">
        <v>0</v>
      </c>
      <c r="DA126" s="177">
        <v>0</v>
      </c>
      <c r="DB126" s="177">
        <v>0</v>
      </c>
      <c r="DC126" s="177">
        <v>0</v>
      </c>
      <c r="DE126" s="24">
        <f t="shared" si="54"/>
        <v>0</v>
      </c>
      <c r="DF126" s="24">
        <f t="shared" si="39"/>
        <v>0</v>
      </c>
      <c r="DG126">
        <f t="shared" si="50"/>
        <v>0</v>
      </c>
      <c r="DI126" s="36"/>
    </row>
    <row r="127" spans="1:113" ht="14.4">
      <c r="A127" s="68">
        <v>99</v>
      </c>
      <c r="B127" s="160" t="s">
        <v>193</v>
      </c>
      <c r="C127" s="540" t="s">
        <v>194</v>
      </c>
      <c r="D127" s="172"/>
      <c r="E127" s="172"/>
      <c r="F127" s="171">
        <f>H127+NPV(FD,I127:INDEX(I127:DC127,PAL))</f>
        <v>0</v>
      </c>
      <c r="G127" s="171">
        <f>SUMIF($H$5:$DC$5,"&lt;="&amp;PAL,$H127:$DC127)</f>
        <v>0</v>
      </c>
      <c r="H127" s="177">
        <v>0</v>
      </c>
      <c r="I127" s="177">
        <v>0</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v>0</v>
      </c>
      <c r="AB127" s="177">
        <v>0</v>
      </c>
      <c r="AC127" s="177">
        <v>0</v>
      </c>
      <c r="AD127" s="177">
        <v>0</v>
      </c>
      <c r="AE127" s="177">
        <v>0</v>
      </c>
      <c r="AF127" s="177">
        <v>0</v>
      </c>
      <c r="AG127" s="177">
        <v>0</v>
      </c>
      <c r="AH127" s="177">
        <v>0</v>
      </c>
      <c r="AI127" s="177">
        <v>0</v>
      </c>
      <c r="AJ127" s="177">
        <v>0</v>
      </c>
      <c r="AK127" s="177">
        <v>0</v>
      </c>
      <c r="AL127" s="177">
        <v>0</v>
      </c>
      <c r="AM127" s="177">
        <v>0</v>
      </c>
      <c r="AN127" s="177">
        <v>0</v>
      </c>
      <c r="AO127" s="177">
        <v>0</v>
      </c>
      <c r="AP127" s="177">
        <v>0</v>
      </c>
      <c r="AQ127" s="177">
        <v>0</v>
      </c>
      <c r="AR127" s="177">
        <v>0</v>
      </c>
      <c r="AS127" s="177">
        <v>0</v>
      </c>
      <c r="AT127" s="177">
        <v>0</v>
      </c>
      <c r="AU127" s="177">
        <v>0</v>
      </c>
      <c r="AV127" s="177">
        <v>0</v>
      </c>
      <c r="AW127" s="177">
        <v>0</v>
      </c>
      <c r="AX127" s="177">
        <v>0</v>
      </c>
      <c r="AY127" s="177">
        <v>0</v>
      </c>
      <c r="AZ127" s="177">
        <v>0</v>
      </c>
      <c r="BA127" s="177">
        <v>0</v>
      </c>
      <c r="BB127" s="177">
        <v>0</v>
      </c>
      <c r="BC127" s="177">
        <v>0</v>
      </c>
      <c r="BD127" s="177">
        <v>0</v>
      </c>
      <c r="BE127" s="177">
        <v>0</v>
      </c>
      <c r="BF127" s="177">
        <v>0</v>
      </c>
      <c r="BG127" s="177">
        <v>0</v>
      </c>
      <c r="BH127" s="177">
        <v>0</v>
      </c>
      <c r="BI127" s="177">
        <v>0</v>
      </c>
      <c r="BJ127" s="177">
        <v>0</v>
      </c>
      <c r="BK127" s="177">
        <v>0</v>
      </c>
      <c r="BL127" s="177">
        <v>0</v>
      </c>
      <c r="BM127" s="177">
        <v>0</v>
      </c>
      <c r="BN127" s="177">
        <v>0</v>
      </c>
      <c r="BO127" s="177">
        <v>0</v>
      </c>
      <c r="BP127" s="177">
        <v>0</v>
      </c>
      <c r="BQ127" s="177">
        <v>0</v>
      </c>
      <c r="BR127" s="177">
        <v>0</v>
      </c>
      <c r="BS127" s="177">
        <v>0</v>
      </c>
      <c r="BT127" s="177">
        <v>0</v>
      </c>
      <c r="BU127" s="177">
        <v>0</v>
      </c>
      <c r="BV127" s="177">
        <v>0</v>
      </c>
      <c r="BW127" s="177">
        <v>0</v>
      </c>
      <c r="BX127" s="177">
        <v>0</v>
      </c>
      <c r="BY127" s="177">
        <v>0</v>
      </c>
      <c r="BZ127" s="177">
        <v>0</v>
      </c>
      <c r="CA127" s="177">
        <v>0</v>
      </c>
      <c r="CB127" s="177">
        <v>0</v>
      </c>
      <c r="CC127" s="177">
        <v>0</v>
      </c>
      <c r="CD127" s="177">
        <v>0</v>
      </c>
      <c r="CE127" s="177">
        <v>0</v>
      </c>
      <c r="CF127" s="177">
        <v>0</v>
      </c>
      <c r="CG127" s="177">
        <v>0</v>
      </c>
      <c r="CH127" s="177">
        <v>0</v>
      </c>
      <c r="CI127" s="177">
        <v>0</v>
      </c>
      <c r="CJ127" s="177">
        <v>0</v>
      </c>
      <c r="CK127" s="177">
        <v>0</v>
      </c>
      <c r="CL127" s="177">
        <v>0</v>
      </c>
      <c r="CM127" s="177">
        <v>0</v>
      </c>
      <c r="CN127" s="177">
        <v>0</v>
      </c>
      <c r="CO127" s="177">
        <v>0</v>
      </c>
      <c r="CP127" s="177">
        <v>0</v>
      </c>
      <c r="CQ127" s="177">
        <v>0</v>
      </c>
      <c r="CR127" s="177">
        <v>0</v>
      </c>
      <c r="CS127" s="177">
        <v>0</v>
      </c>
      <c r="CT127" s="177">
        <v>0</v>
      </c>
      <c r="CU127" s="177">
        <v>0</v>
      </c>
      <c r="CV127" s="177">
        <v>0</v>
      </c>
      <c r="CW127" s="177">
        <v>0</v>
      </c>
      <c r="CX127" s="177">
        <v>0</v>
      </c>
      <c r="CY127" s="177">
        <v>0</v>
      </c>
      <c r="CZ127" s="177">
        <v>0</v>
      </c>
      <c r="DA127" s="177">
        <v>0</v>
      </c>
      <c r="DB127" s="177">
        <v>0</v>
      </c>
      <c r="DC127" s="177">
        <v>0</v>
      </c>
      <c r="DE127" s="24">
        <f>COUNTBLANK(H127:DC127)</f>
        <v>0</v>
      </c>
      <c r="DF127" s="24">
        <f t="shared" si="39"/>
        <v>0</v>
      </c>
    </row>
    <row r="128" spans="1:113" ht="27.75" customHeight="1">
      <c r="A128" s="68">
        <v>102</v>
      </c>
      <c r="B128" s="160" t="s">
        <v>195</v>
      </c>
      <c r="C128" s="540" t="s">
        <v>196</v>
      </c>
      <c r="D128" s="170"/>
      <c r="E128" s="172"/>
      <c r="F128" s="173">
        <f>F129+F130-F131</f>
        <v>0</v>
      </c>
      <c r="G128" s="173">
        <f t="shared" ref="G128:BR128" si="64">G129+G130-G131</f>
        <v>0</v>
      </c>
      <c r="H128" s="173">
        <f>H129+H130-H131</f>
        <v>0</v>
      </c>
      <c r="I128" s="173">
        <f t="shared" si="64"/>
        <v>0</v>
      </c>
      <c r="J128" s="173">
        <f t="shared" si="64"/>
        <v>0</v>
      </c>
      <c r="K128" s="173">
        <f t="shared" si="64"/>
        <v>0</v>
      </c>
      <c r="L128" s="173">
        <f t="shared" si="64"/>
        <v>0</v>
      </c>
      <c r="M128" s="173">
        <f t="shared" si="64"/>
        <v>0</v>
      </c>
      <c r="N128" s="173">
        <f t="shared" si="64"/>
        <v>0</v>
      </c>
      <c r="O128" s="173">
        <f t="shared" si="64"/>
        <v>0</v>
      </c>
      <c r="P128" s="173">
        <f t="shared" si="64"/>
        <v>0</v>
      </c>
      <c r="Q128" s="173">
        <f t="shared" si="64"/>
        <v>0</v>
      </c>
      <c r="R128" s="173">
        <f t="shared" si="64"/>
        <v>0</v>
      </c>
      <c r="S128" s="173">
        <f t="shared" si="64"/>
        <v>0</v>
      </c>
      <c r="T128" s="173">
        <f t="shared" si="64"/>
        <v>0</v>
      </c>
      <c r="U128" s="173">
        <f t="shared" si="64"/>
        <v>0</v>
      </c>
      <c r="V128" s="173">
        <f t="shared" si="64"/>
        <v>0</v>
      </c>
      <c r="W128" s="173">
        <f t="shared" si="64"/>
        <v>0</v>
      </c>
      <c r="X128" s="173">
        <f t="shared" si="64"/>
        <v>0</v>
      </c>
      <c r="Y128" s="173">
        <f t="shared" si="64"/>
        <v>0</v>
      </c>
      <c r="Z128" s="173">
        <f t="shared" si="64"/>
        <v>0</v>
      </c>
      <c r="AA128" s="173">
        <f t="shared" si="64"/>
        <v>0</v>
      </c>
      <c r="AB128" s="173">
        <f t="shared" si="64"/>
        <v>0</v>
      </c>
      <c r="AC128" s="173">
        <f t="shared" si="64"/>
        <v>0</v>
      </c>
      <c r="AD128" s="173">
        <f t="shared" si="64"/>
        <v>0</v>
      </c>
      <c r="AE128" s="173">
        <f t="shared" si="64"/>
        <v>0</v>
      </c>
      <c r="AF128" s="173">
        <f t="shared" si="64"/>
        <v>0</v>
      </c>
      <c r="AG128" s="173">
        <f t="shared" si="64"/>
        <v>0</v>
      </c>
      <c r="AH128" s="173">
        <f t="shared" si="64"/>
        <v>0</v>
      </c>
      <c r="AI128" s="173">
        <f t="shared" si="64"/>
        <v>0</v>
      </c>
      <c r="AJ128" s="173">
        <f t="shared" si="64"/>
        <v>0</v>
      </c>
      <c r="AK128" s="173">
        <f t="shared" si="64"/>
        <v>0</v>
      </c>
      <c r="AL128" s="173">
        <f t="shared" si="64"/>
        <v>0</v>
      </c>
      <c r="AM128" s="173">
        <f t="shared" si="64"/>
        <v>0</v>
      </c>
      <c r="AN128" s="173">
        <f t="shared" si="64"/>
        <v>0</v>
      </c>
      <c r="AO128" s="173">
        <f t="shared" si="64"/>
        <v>0</v>
      </c>
      <c r="AP128" s="173">
        <f t="shared" si="64"/>
        <v>0</v>
      </c>
      <c r="AQ128" s="173">
        <f t="shared" si="64"/>
        <v>0</v>
      </c>
      <c r="AR128" s="173">
        <f t="shared" si="64"/>
        <v>0</v>
      </c>
      <c r="AS128" s="173">
        <f t="shared" si="64"/>
        <v>0</v>
      </c>
      <c r="AT128" s="173">
        <f t="shared" si="64"/>
        <v>0</v>
      </c>
      <c r="AU128" s="173">
        <f t="shared" si="64"/>
        <v>0</v>
      </c>
      <c r="AV128" s="173">
        <f t="shared" si="64"/>
        <v>0</v>
      </c>
      <c r="AW128" s="173">
        <f t="shared" si="64"/>
        <v>0</v>
      </c>
      <c r="AX128" s="173">
        <f t="shared" si="64"/>
        <v>0</v>
      </c>
      <c r="AY128" s="173">
        <f t="shared" si="64"/>
        <v>0</v>
      </c>
      <c r="AZ128" s="173">
        <f t="shared" si="64"/>
        <v>0</v>
      </c>
      <c r="BA128" s="173">
        <f t="shared" si="64"/>
        <v>0</v>
      </c>
      <c r="BB128" s="173">
        <f t="shared" si="64"/>
        <v>0</v>
      </c>
      <c r="BC128" s="173">
        <f t="shared" si="64"/>
        <v>0</v>
      </c>
      <c r="BD128" s="173">
        <f t="shared" si="64"/>
        <v>0</v>
      </c>
      <c r="BE128" s="173">
        <f t="shared" si="64"/>
        <v>0</v>
      </c>
      <c r="BF128" s="173">
        <f t="shared" si="64"/>
        <v>0</v>
      </c>
      <c r="BG128" s="173">
        <f t="shared" si="64"/>
        <v>0</v>
      </c>
      <c r="BH128" s="173">
        <f t="shared" si="64"/>
        <v>0</v>
      </c>
      <c r="BI128" s="173">
        <f t="shared" si="64"/>
        <v>0</v>
      </c>
      <c r="BJ128" s="173">
        <f t="shared" si="64"/>
        <v>0</v>
      </c>
      <c r="BK128" s="173">
        <f t="shared" si="64"/>
        <v>0</v>
      </c>
      <c r="BL128" s="173">
        <f t="shared" si="64"/>
        <v>0</v>
      </c>
      <c r="BM128" s="173">
        <f t="shared" si="64"/>
        <v>0</v>
      </c>
      <c r="BN128" s="173">
        <f t="shared" si="64"/>
        <v>0</v>
      </c>
      <c r="BO128" s="173">
        <f t="shared" si="64"/>
        <v>0</v>
      </c>
      <c r="BP128" s="173">
        <f t="shared" si="64"/>
        <v>0</v>
      </c>
      <c r="BQ128" s="173">
        <f t="shared" si="64"/>
        <v>0</v>
      </c>
      <c r="BR128" s="173">
        <f t="shared" si="64"/>
        <v>0</v>
      </c>
      <c r="BS128" s="173">
        <f t="shared" ref="BS128:DC128" si="65">BS129+BS130-BS131</f>
        <v>0</v>
      </c>
      <c r="BT128" s="173">
        <f t="shared" si="65"/>
        <v>0</v>
      </c>
      <c r="BU128" s="173">
        <f t="shared" si="65"/>
        <v>0</v>
      </c>
      <c r="BV128" s="173">
        <f t="shared" si="65"/>
        <v>0</v>
      </c>
      <c r="BW128" s="173">
        <f t="shared" si="65"/>
        <v>0</v>
      </c>
      <c r="BX128" s="173">
        <f t="shared" si="65"/>
        <v>0</v>
      </c>
      <c r="BY128" s="173">
        <f t="shared" si="65"/>
        <v>0</v>
      </c>
      <c r="BZ128" s="173">
        <f t="shared" si="65"/>
        <v>0</v>
      </c>
      <c r="CA128" s="173">
        <f t="shared" si="65"/>
        <v>0</v>
      </c>
      <c r="CB128" s="173">
        <f t="shared" si="65"/>
        <v>0</v>
      </c>
      <c r="CC128" s="173">
        <f t="shared" si="65"/>
        <v>0</v>
      </c>
      <c r="CD128" s="173">
        <f t="shared" si="65"/>
        <v>0</v>
      </c>
      <c r="CE128" s="173">
        <f t="shared" si="65"/>
        <v>0</v>
      </c>
      <c r="CF128" s="173">
        <f t="shared" si="65"/>
        <v>0</v>
      </c>
      <c r="CG128" s="173">
        <f t="shared" si="65"/>
        <v>0</v>
      </c>
      <c r="CH128" s="173">
        <f t="shared" si="65"/>
        <v>0</v>
      </c>
      <c r="CI128" s="173">
        <f t="shared" si="65"/>
        <v>0</v>
      </c>
      <c r="CJ128" s="173">
        <f t="shared" si="65"/>
        <v>0</v>
      </c>
      <c r="CK128" s="173">
        <f t="shared" si="65"/>
        <v>0</v>
      </c>
      <c r="CL128" s="173">
        <f t="shared" si="65"/>
        <v>0</v>
      </c>
      <c r="CM128" s="173">
        <f t="shared" si="65"/>
        <v>0</v>
      </c>
      <c r="CN128" s="173">
        <f t="shared" si="65"/>
        <v>0</v>
      </c>
      <c r="CO128" s="173">
        <f t="shared" si="65"/>
        <v>0</v>
      </c>
      <c r="CP128" s="173">
        <f t="shared" si="65"/>
        <v>0</v>
      </c>
      <c r="CQ128" s="173">
        <f t="shared" si="65"/>
        <v>0</v>
      </c>
      <c r="CR128" s="173">
        <f t="shared" si="65"/>
        <v>0</v>
      </c>
      <c r="CS128" s="173">
        <f t="shared" si="65"/>
        <v>0</v>
      </c>
      <c r="CT128" s="173">
        <f t="shared" si="65"/>
        <v>0</v>
      </c>
      <c r="CU128" s="173">
        <f t="shared" si="65"/>
        <v>0</v>
      </c>
      <c r="CV128" s="173">
        <f t="shared" si="65"/>
        <v>0</v>
      </c>
      <c r="CW128" s="173">
        <f t="shared" si="65"/>
        <v>0</v>
      </c>
      <c r="CX128" s="173">
        <f t="shared" si="65"/>
        <v>0</v>
      </c>
      <c r="CY128" s="173">
        <f t="shared" si="65"/>
        <v>0</v>
      </c>
      <c r="CZ128" s="173">
        <f t="shared" si="65"/>
        <v>0</v>
      </c>
      <c r="DA128" s="173">
        <f t="shared" si="65"/>
        <v>0</v>
      </c>
      <c r="DB128" s="173">
        <f t="shared" si="65"/>
        <v>0</v>
      </c>
      <c r="DC128" s="173">
        <f t="shared" si="65"/>
        <v>0</v>
      </c>
      <c r="DE128" s="24"/>
      <c r="DF128" s="24">
        <f t="shared" si="39"/>
        <v>0</v>
      </c>
    </row>
    <row r="129" spans="1:110" ht="15" customHeight="1">
      <c r="A129" s="68">
        <v>103</v>
      </c>
      <c r="B129" s="160" t="s">
        <v>197</v>
      </c>
      <c r="C129" s="546" t="s">
        <v>198</v>
      </c>
      <c r="D129" s="160"/>
      <c r="E129" s="160"/>
      <c r="F129" s="171">
        <f>H129+NPV(FD,I129:INDEX(I129:DC129,PAL))</f>
        <v>0</v>
      </c>
      <c r="G129" s="171">
        <f>SUMIF($H$5:$DC$5,"&lt;="&amp;PAL,$H129:$DC129)</f>
        <v>0</v>
      </c>
      <c r="H129" s="185" cm="1">
        <f t="array" ref="H129">SUMPRODUCT($DG12:$DG22,H12:H22,1/($DG12:$DG22+100))+SUMPRODUCT($DG25:$DG35,H25:H35,1/($DG25:$DG35+100))+SUMPRODUCT($DG38:$DG48,H38:H48,1/($DG38:$DG48+100))+SUMPRODUCT($DG52:$DG62,H52:H62,1/($DG52:$DG62+100))+SUMPRODUCT($DG65:$DG75,H65:H75,1/($DG65:$DG75+100))+SUMPRODUCT($DG78:$DG88,H78:H88,1/($DG78:$DG88+100))+SUMPRODUCT($DG91:$DG101,H91:H101,1/($DG91:$DG101+100))</f>
        <v>0</v>
      </c>
      <c r="I129" s="185">
        <f t="shared" ref="I129:BT129" si="66">SUMPRODUCT($DG12:$DG22,I12:I22,1/($DG12:$DG22+100))+SUMPRODUCT($DG25:$DG35,I25:I35,1/($DG25:$DG35+100))+SUMPRODUCT($DG38:$DG48,I38:I48,1/($DG38:$DG48+100))+SUMPRODUCT($DG52:$DG62,I52:I62,1/($DG52:$DG62+100))+SUMPRODUCT($DG65:$DG75,I65:I75,1/($DG65:$DG75+100))+SUMPRODUCT($DG78:$DG88,I78:I88,1/($DG78:$DG88+100))+SUMPRODUCT($DG91:$DG101,I91:I101,1/($DG91:$DG101+100))</f>
        <v>0</v>
      </c>
      <c r="J129" s="185">
        <f t="shared" si="66"/>
        <v>0</v>
      </c>
      <c r="K129" s="185">
        <f t="shared" si="66"/>
        <v>0</v>
      </c>
      <c r="L129" s="185">
        <f t="shared" si="66"/>
        <v>0</v>
      </c>
      <c r="M129" s="185">
        <f t="shared" si="66"/>
        <v>0</v>
      </c>
      <c r="N129" s="185">
        <f t="shared" si="66"/>
        <v>0</v>
      </c>
      <c r="O129" s="185">
        <f t="shared" si="66"/>
        <v>0</v>
      </c>
      <c r="P129" s="185">
        <f t="shared" si="66"/>
        <v>0</v>
      </c>
      <c r="Q129" s="185">
        <f t="shared" si="66"/>
        <v>0</v>
      </c>
      <c r="R129" s="185">
        <f t="shared" si="66"/>
        <v>0</v>
      </c>
      <c r="S129" s="185">
        <f t="shared" si="66"/>
        <v>0</v>
      </c>
      <c r="T129" s="185">
        <f t="shared" si="66"/>
        <v>0</v>
      </c>
      <c r="U129" s="185">
        <f t="shared" si="66"/>
        <v>0</v>
      </c>
      <c r="V129" s="185">
        <f t="shared" si="66"/>
        <v>0</v>
      </c>
      <c r="W129" s="185">
        <f t="shared" si="66"/>
        <v>0</v>
      </c>
      <c r="X129" s="185">
        <f t="shared" si="66"/>
        <v>0</v>
      </c>
      <c r="Y129" s="185">
        <f t="shared" si="66"/>
        <v>0</v>
      </c>
      <c r="Z129" s="185">
        <f t="shared" si="66"/>
        <v>0</v>
      </c>
      <c r="AA129" s="185">
        <f t="shared" si="66"/>
        <v>0</v>
      </c>
      <c r="AB129" s="185">
        <f t="shared" si="66"/>
        <v>0</v>
      </c>
      <c r="AC129" s="185">
        <f t="shared" si="66"/>
        <v>0</v>
      </c>
      <c r="AD129" s="185">
        <f t="shared" si="66"/>
        <v>0</v>
      </c>
      <c r="AE129" s="185">
        <f t="shared" si="66"/>
        <v>0</v>
      </c>
      <c r="AF129" s="185">
        <f t="shared" si="66"/>
        <v>0</v>
      </c>
      <c r="AG129" s="185">
        <f t="shared" si="66"/>
        <v>0</v>
      </c>
      <c r="AH129" s="185">
        <f t="shared" si="66"/>
        <v>0</v>
      </c>
      <c r="AI129" s="185">
        <f t="shared" si="66"/>
        <v>0</v>
      </c>
      <c r="AJ129" s="185">
        <f t="shared" si="66"/>
        <v>0</v>
      </c>
      <c r="AK129" s="185">
        <f t="shared" si="66"/>
        <v>0</v>
      </c>
      <c r="AL129" s="185">
        <f t="shared" si="66"/>
        <v>0</v>
      </c>
      <c r="AM129" s="185">
        <f t="shared" si="66"/>
        <v>0</v>
      </c>
      <c r="AN129" s="185">
        <f t="shared" si="66"/>
        <v>0</v>
      </c>
      <c r="AO129" s="185">
        <f t="shared" si="66"/>
        <v>0</v>
      </c>
      <c r="AP129" s="185">
        <f t="shared" si="66"/>
        <v>0</v>
      </c>
      <c r="AQ129" s="185">
        <f t="shared" si="66"/>
        <v>0</v>
      </c>
      <c r="AR129" s="185">
        <f t="shared" si="66"/>
        <v>0</v>
      </c>
      <c r="AS129" s="185">
        <f t="shared" si="66"/>
        <v>0</v>
      </c>
      <c r="AT129" s="185">
        <f t="shared" si="66"/>
        <v>0</v>
      </c>
      <c r="AU129" s="185">
        <f t="shared" si="66"/>
        <v>0</v>
      </c>
      <c r="AV129" s="185">
        <f t="shared" si="66"/>
        <v>0</v>
      </c>
      <c r="AW129" s="185">
        <f t="shared" si="66"/>
        <v>0</v>
      </c>
      <c r="AX129" s="185">
        <f t="shared" si="66"/>
        <v>0</v>
      </c>
      <c r="AY129" s="185">
        <f t="shared" si="66"/>
        <v>0</v>
      </c>
      <c r="AZ129" s="185">
        <f t="shared" si="66"/>
        <v>0</v>
      </c>
      <c r="BA129" s="185">
        <f t="shared" si="66"/>
        <v>0</v>
      </c>
      <c r="BB129" s="185">
        <f t="shared" si="66"/>
        <v>0</v>
      </c>
      <c r="BC129" s="185">
        <f t="shared" si="66"/>
        <v>0</v>
      </c>
      <c r="BD129" s="185">
        <f t="shared" si="66"/>
        <v>0</v>
      </c>
      <c r="BE129" s="185">
        <f t="shared" si="66"/>
        <v>0</v>
      </c>
      <c r="BF129" s="185">
        <f t="shared" si="66"/>
        <v>0</v>
      </c>
      <c r="BG129" s="185">
        <f t="shared" si="66"/>
        <v>0</v>
      </c>
      <c r="BH129" s="185">
        <f t="shared" si="66"/>
        <v>0</v>
      </c>
      <c r="BI129" s="185">
        <f t="shared" si="66"/>
        <v>0</v>
      </c>
      <c r="BJ129" s="185">
        <f t="shared" si="66"/>
        <v>0</v>
      </c>
      <c r="BK129" s="185">
        <f t="shared" si="66"/>
        <v>0</v>
      </c>
      <c r="BL129" s="185">
        <f t="shared" si="66"/>
        <v>0</v>
      </c>
      <c r="BM129" s="185">
        <f t="shared" si="66"/>
        <v>0</v>
      </c>
      <c r="BN129" s="185">
        <f t="shared" si="66"/>
        <v>0</v>
      </c>
      <c r="BO129" s="185">
        <f t="shared" si="66"/>
        <v>0</v>
      </c>
      <c r="BP129" s="185">
        <f t="shared" si="66"/>
        <v>0</v>
      </c>
      <c r="BQ129" s="185">
        <f t="shared" si="66"/>
        <v>0</v>
      </c>
      <c r="BR129" s="185">
        <f t="shared" si="66"/>
        <v>0</v>
      </c>
      <c r="BS129" s="185">
        <f t="shared" si="66"/>
        <v>0</v>
      </c>
      <c r="BT129" s="185">
        <f t="shared" si="66"/>
        <v>0</v>
      </c>
      <c r="BU129" s="185">
        <f t="shared" ref="BU129:DC129" si="67">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185">
        <f t="shared" si="67"/>
        <v>0</v>
      </c>
      <c r="BW129" s="185">
        <f t="shared" si="67"/>
        <v>0</v>
      </c>
      <c r="BX129" s="185">
        <f t="shared" si="67"/>
        <v>0</v>
      </c>
      <c r="BY129" s="185">
        <f t="shared" si="67"/>
        <v>0</v>
      </c>
      <c r="BZ129" s="185">
        <f t="shared" si="67"/>
        <v>0</v>
      </c>
      <c r="CA129" s="185">
        <f t="shared" si="67"/>
        <v>0</v>
      </c>
      <c r="CB129" s="185">
        <f t="shared" si="67"/>
        <v>0</v>
      </c>
      <c r="CC129" s="185">
        <f t="shared" si="67"/>
        <v>0</v>
      </c>
      <c r="CD129" s="185">
        <f t="shared" si="67"/>
        <v>0</v>
      </c>
      <c r="CE129" s="185">
        <f t="shared" si="67"/>
        <v>0</v>
      </c>
      <c r="CF129" s="185">
        <f t="shared" si="67"/>
        <v>0</v>
      </c>
      <c r="CG129" s="185">
        <f t="shared" si="67"/>
        <v>0</v>
      </c>
      <c r="CH129" s="185">
        <f t="shared" si="67"/>
        <v>0</v>
      </c>
      <c r="CI129" s="185">
        <f t="shared" si="67"/>
        <v>0</v>
      </c>
      <c r="CJ129" s="185">
        <f t="shared" si="67"/>
        <v>0</v>
      </c>
      <c r="CK129" s="185">
        <f t="shared" si="67"/>
        <v>0</v>
      </c>
      <c r="CL129" s="185">
        <f t="shared" si="67"/>
        <v>0</v>
      </c>
      <c r="CM129" s="185">
        <f t="shared" si="67"/>
        <v>0</v>
      </c>
      <c r="CN129" s="185">
        <f t="shared" si="67"/>
        <v>0</v>
      </c>
      <c r="CO129" s="185">
        <f t="shared" si="67"/>
        <v>0</v>
      </c>
      <c r="CP129" s="185">
        <f t="shared" si="67"/>
        <v>0</v>
      </c>
      <c r="CQ129" s="185">
        <f t="shared" si="67"/>
        <v>0</v>
      </c>
      <c r="CR129" s="185">
        <f t="shared" si="67"/>
        <v>0</v>
      </c>
      <c r="CS129" s="185">
        <f t="shared" si="67"/>
        <v>0</v>
      </c>
      <c r="CT129" s="185">
        <f t="shared" si="67"/>
        <v>0</v>
      </c>
      <c r="CU129" s="185">
        <f t="shared" si="67"/>
        <v>0</v>
      </c>
      <c r="CV129" s="185">
        <f t="shared" si="67"/>
        <v>0</v>
      </c>
      <c r="CW129" s="185">
        <f t="shared" si="67"/>
        <v>0</v>
      </c>
      <c r="CX129" s="185">
        <f t="shared" si="67"/>
        <v>0</v>
      </c>
      <c r="CY129" s="185">
        <f t="shared" si="67"/>
        <v>0</v>
      </c>
      <c r="CZ129" s="185">
        <f t="shared" si="67"/>
        <v>0</v>
      </c>
      <c r="DA129" s="185">
        <f t="shared" si="67"/>
        <v>0</v>
      </c>
      <c r="DB129" s="185">
        <f t="shared" si="67"/>
        <v>0</v>
      </c>
      <c r="DC129" s="185">
        <f t="shared" si="67"/>
        <v>0</v>
      </c>
      <c r="DE129" s="24"/>
      <c r="DF129" s="24">
        <f t="shared" si="39"/>
        <v>0</v>
      </c>
    </row>
    <row r="130" spans="1:110" ht="15" customHeight="1">
      <c r="A130" s="68">
        <v>104</v>
      </c>
      <c r="B130" s="160" t="s">
        <v>199</v>
      </c>
      <c r="C130" s="546" t="s">
        <v>200</v>
      </c>
      <c r="D130" s="160"/>
      <c r="E130" s="160"/>
      <c r="F130" s="171">
        <f>H130+NPV(FD,I130:INDEX(I130:DC130,PAL))</f>
        <v>0</v>
      </c>
      <c r="G130" s="171">
        <f>SUMIF($H$5:$DC$5,"&lt;="&amp;PAL,$H130:$DC130)</f>
        <v>0</v>
      </c>
      <c r="H130" s="185" cm="1">
        <f t="array" ref="H130">SUMPRODUCT($DG105:$DG110,H105:H110,1/($DG105:$DG110+100))+SUMPRODUCT($DG112:$DG114,H112:H114,1/($DG112:$DG114+100))</f>
        <v>0</v>
      </c>
      <c r="I130" s="185">
        <f t="shared" ref="I130:BT130" si="68">SUMPRODUCT($DG105:$DG114,I105:I114,1/($DG105:$DG114+100))</f>
        <v>0</v>
      </c>
      <c r="J130" s="185">
        <f t="shared" si="68"/>
        <v>0</v>
      </c>
      <c r="K130" s="185">
        <f t="shared" si="68"/>
        <v>0</v>
      </c>
      <c r="L130" s="185">
        <f t="shared" si="68"/>
        <v>0</v>
      </c>
      <c r="M130" s="185">
        <f t="shared" si="68"/>
        <v>0</v>
      </c>
      <c r="N130" s="185">
        <f t="shared" si="68"/>
        <v>0</v>
      </c>
      <c r="O130" s="185">
        <f t="shared" si="68"/>
        <v>0</v>
      </c>
      <c r="P130" s="185">
        <f t="shared" si="68"/>
        <v>0</v>
      </c>
      <c r="Q130" s="185">
        <f t="shared" si="68"/>
        <v>0</v>
      </c>
      <c r="R130" s="185">
        <f t="shared" si="68"/>
        <v>0</v>
      </c>
      <c r="S130" s="185">
        <f t="shared" si="68"/>
        <v>0</v>
      </c>
      <c r="T130" s="185">
        <f t="shared" si="68"/>
        <v>0</v>
      </c>
      <c r="U130" s="185">
        <f t="shared" si="68"/>
        <v>0</v>
      </c>
      <c r="V130" s="185">
        <f t="shared" si="68"/>
        <v>0</v>
      </c>
      <c r="W130" s="185">
        <f t="shared" si="68"/>
        <v>0</v>
      </c>
      <c r="X130" s="185">
        <f t="shared" si="68"/>
        <v>0</v>
      </c>
      <c r="Y130" s="185">
        <f t="shared" si="68"/>
        <v>0</v>
      </c>
      <c r="Z130" s="185">
        <f t="shared" si="68"/>
        <v>0</v>
      </c>
      <c r="AA130" s="185">
        <f t="shared" si="68"/>
        <v>0</v>
      </c>
      <c r="AB130" s="185">
        <f t="shared" si="68"/>
        <v>0</v>
      </c>
      <c r="AC130" s="185">
        <f t="shared" si="68"/>
        <v>0</v>
      </c>
      <c r="AD130" s="185">
        <f t="shared" si="68"/>
        <v>0</v>
      </c>
      <c r="AE130" s="185">
        <f t="shared" si="68"/>
        <v>0</v>
      </c>
      <c r="AF130" s="185">
        <f t="shared" si="68"/>
        <v>0</v>
      </c>
      <c r="AG130" s="185">
        <f t="shared" si="68"/>
        <v>0</v>
      </c>
      <c r="AH130" s="185">
        <f t="shared" si="68"/>
        <v>0</v>
      </c>
      <c r="AI130" s="185">
        <f t="shared" si="68"/>
        <v>0</v>
      </c>
      <c r="AJ130" s="185">
        <f t="shared" si="68"/>
        <v>0</v>
      </c>
      <c r="AK130" s="185">
        <f t="shared" si="68"/>
        <v>0</v>
      </c>
      <c r="AL130" s="185">
        <f t="shared" si="68"/>
        <v>0</v>
      </c>
      <c r="AM130" s="185">
        <f t="shared" si="68"/>
        <v>0</v>
      </c>
      <c r="AN130" s="185">
        <f t="shared" si="68"/>
        <v>0</v>
      </c>
      <c r="AO130" s="185">
        <f t="shared" si="68"/>
        <v>0</v>
      </c>
      <c r="AP130" s="185">
        <f t="shared" si="68"/>
        <v>0</v>
      </c>
      <c r="AQ130" s="185">
        <f t="shared" si="68"/>
        <v>0</v>
      </c>
      <c r="AR130" s="185">
        <f t="shared" si="68"/>
        <v>0</v>
      </c>
      <c r="AS130" s="185">
        <f t="shared" si="68"/>
        <v>0</v>
      </c>
      <c r="AT130" s="185">
        <f t="shared" si="68"/>
        <v>0</v>
      </c>
      <c r="AU130" s="185">
        <f t="shared" si="68"/>
        <v>0</v>
      </c>
      <c r="AV130" s="185">
        <f t="shared" si="68"/>
        <v>0</v>
      </c>
      <c r="AW130" s="185">
        <f t="shared" si="68"/>
        <v>0</v>
      </c>
      <c r="AX130" s="185">
        <f t="shared" si="68"/>
        <v>0</v>
      </c>
      <c r="AY130" s="185">
        <f t="shared" si="68"/>
        <v>0</v>
      </c>
      <c r="AZ130" s="185">
        <f t="shared" si="68"/>
        <v>0</v>
      </c>
      <c r="BA130" s="185">
        <f t="shared" si="68"/>
        <v>0</v>
      </c>
      <c r="BB130" s="185">
        <f t="shared" si="68"/>
        <v>0</v>
      </c>
      <c r="BC130" s="185">
        <f t="shared" si="68"/>
        <v>0</v>
      </c>
      <c r="BD130" s="185">
        <f t="shared" si="68"/>
        <v>0</v>
      </c>
      <c r="BE130" s="185">
        <f t="shared" si="68"/>
        <v>0</v>
      </c>
      <c r="BF130" s="185">
        <f t="shared" si="68"/>
        <v>0</v>
      </c>
      <c r="BG130" s="185">
        <f t="shared" si="68"/>
        <v>0</v>
      </c>
      <c r="BH130" s="185">
        <f t="shared" si="68"/>
        <v>0</v>
      </c>
      <c r="BI130" s="185">
        <f t="shared" si="68"/>
        <v>0</v>
      </c>
      <c r="BJ130" s="185">
        <f t="shared" si="68"/>
        <v>0</v>
      </c>
      <c r="BK130" s="185">
        <f t="shared" si="68"/>
        <v>0</v>
      </c>
      <c r="BL130" s="185">
        <f t="shared" si="68"/>
        <v>0</v>
      </c>
      <c r="BM130" s="185">
        <f t="shared" si="68"/>
        <v>0</v>
      </c>
      <c r="BN130" s="185">
        <f t="shared" si="68"/>
        <v>0</v>
      </c>
      <c r="BO130" s="185">
        <f t="shared" si="68"/>
        <v>0</v>
      </c>
      <c r="BP130" s="185">
        <f t="shared" si="68"/>
        <v>0</v>
      </c>
      <c r="BQ130" s="185">
        <f t="shared" si="68"/>
        <v>0</v>
      </c>
      <c r="BR130" s="185">
        <f t="shared" si="68"/>
        <v>0</v>
      </c>
      <c r="BS130" s="185">
        <f t="shared" si="68"/>
        <v>0</v>
      </c>
      <c r="BT130" s="185">
        <f t="shared" si="68"/>
        <v>0</v>
      </c>
      <c r="BU130" s="185">
        <f t="shared" ref="BU130:DC130" si="69">SUMPRODUCT($DG105:$DG114,BU105:BU114,1/($DG105:$DG114+100))</f>
        <v>0</v>
      </c>
      <c r="BV130" s="185">
        <f t="shared" si="69"/>
        <v>0</v>
      </c>
      <c r="BW130" s="185">
        <f t="shared" si="69"/>
        <v>0</v>
      </c>
      <c r="BX130" s="185">
        <f t="shared" si="69"/>
        <v>0</v>
      </c>
      <c r="BY130" s="185">
        <f t="shared" si="69"/>
        <v>0</v>
      </c>
      <c r="BZ130" s="185">
        <f t="shared" si="69"/>
        <v>0</v>
      </c>
      <c r="CA130" s="185">
        <f t="shared" si="69"/>
        <v>0</v>
      </c>
      <c r="CB130" s="185">
        <f t="shared" si="69"/>
        <v>0</v>
      </c>
      <c r="CC130" s="185">
        <f t="shared" si="69"/>
        <v>0</v>
      </c>
      <c r="CD130" s="185">
        <f t="shared" si="69"/>
        <v>0</v>
      </c>
      <c r="CE130" s="185">
        <f t="shared" si="69"/>
        <v>0</v>
      </c>
      <c r="CF130" s="185">
        <f t="shared" si="69"/>
        <v>0</v>
      </c>
      <c r="CG130" s="185">
        <f t="shared" si="69"/>
        <v>0</v>
      </c>
      <c r="CH130" s="185">
        <f t="shared" si="69"/>
        <v>0</v>
      </c>
      <c r="CI130" s="185">
        <f t="shared" si="69"/>
        <v>0</v>
      </c>
      <c r="CJ130" s="185">
        <f t="shared" si="69"/>
        <v>0</v>
      </c>
      <c r="CK130" s="185">
        <f t="shared" si="69"/>
        <v>0</v>
      </c>
      <c r="CL130" s="185">
        <f t="shared" si="69"/>
        <v>0</v>
      </c>
      <c r="CM130" s="185">
        <f t="shared" si="69"/>
        <v>0</v>
      </c>
      <c r="CN130" s="185">
        <f t="shared" si="69"/>
        <v>0</v>
      </c>
      <c r="CO130" s="185">
        <f t="shared" si="69"/>
        <v>0</v>
      </c>
      <c r="CP130" s="185">
        <f t="shared" si="69"/>
        <v>0</v>
      </c>
      <c r="CQ130" s="185">
        <f t="shared" si="69"/>
        <v>0</v>
      </c>
      <c r="CR130" s="185">
        <f t="shared" si="69"/>
        <v>0</v>
      </c>
      <c r="CS130" s="185">
        <f t="shared" si="69"/>
        <v>0</v>
      </c>
      <c r="CT130" s="185">
        <f t="shared" si="69"/>
        <v>0</v>
      </c>
      <c r="CU130" s="185">
        <f t="shared" si="69"/>
        <v>0</v>
      </c>
      <c r="CV130" s="185">
        <f t="shared" si="69"/>
        <v>0</v>
      </c>
      <c r="CW130" s="185">
        <f t="shared" si="69"/>
        <v>0</v>
      </c>
      <c r="CX130" s="185">
        <f t="shared" si="69"/>
        <v>0</v>
      </c>
      <c r="CY130" s="185">
        <f t="shared" si="69"/>
        <v>0</v>
      </c>
      <c r="CZ130" s="185">
        <f t="shared" si="69"/>
        <v>0</v>
      </c>
      <c r="DA130" s="185">
        <f t="shared" si="69"/>
        <v>0</v>
      </c>
      <c r="DB130" s="185">
        <f t="shared" si="69"/>
        <v>0</v>
      </c>
      <c r="DC130" s="185">
        <f t="shared" si="69"/>
        <v>0</v>
      </c>
      <c r="DD130" s="37"/>
      <c r="DE130" s="24"/>
      <c r="DF130" s="24">
        <f t="shared" si="39"/>
        <v>0</v>
      </c>
    </row>
    <row r="131" spans="1:110" ht="15" customHeight="1">
      <c r="A131" s="68">
        <v>105</v>
      </c>
      <c r="B131" s="160" t="s">
        <v>201</v>
      </c>
      <c r="C131" s="546" t="s">
        <v>202</v>
      </c>
      <c r="D131" s="175"/>
      <c r="E131" s="160"/>
      <c r="F131" s="171">
        <f>H131+NPV(FD,I131:INDEX(I131:DC131,PAL))</f>
        <v>0</v>
      </c>
      <c r="G131" s="171">
        <f>SUMIF($H$5:$DC$5,"&lt;="&amp;PAL,$H131:$DC131)</f>
        <v>0</v>
      </c>
      <c r="H131" s="185" cm="1">
        <f t="array" ref="H131">SUMPRODUCT($DG117:$DG122,H117:H122,1/($DG117:$DG122+100))+SUMPRODUCT($DG124:$DG126,H124:H126,1/($DG124:$DG126+100))</f>
        <v>0</v>
      </c>
      <c r="I131" s="185" cm="1">
        <f t="array" ref="I131">SUMPRODUCT($DG117:$DG122,I117:I122,1/($DG117:$DG122+100))+SUMPRODUCT($DG124:$DG126,I124:I126,1/($DG124:$DG126+100))</f>
        <v>0</v>
      </c>
      <c r="J131" s="185" cm="1">
        <f t="array" ref="J131">SUMPRODUCT($DG117:$DG122,J117:J122,1/($DG117:$DG122+100))+SUMPRODUCT($DG124:$DG126,J124:J126,1/($DG124:$DG126+100))</f>
        <v>0</v>
      </c>
      <c r="K131" s="185" cm="1">
        <f t="array" ref="K131">SUMPRODUCT($DG117:$DG122,K117:K122,1/($DG117:$DG122+100))+SUMPRODUCT($DG124:$DG126,K124:K126,1/($DG124:$DG126+100))</f>
        <v>0</v>
      </c>
      <c r="L131" s="185" cm="1">
        <f t="array" ref="L131">SUMPRODUCT($DG117:$DG122,L117:L122,1/($DG117:$DG122+100))+SUMPRODUCT($DG124:$DG126,L124:L126,1/($DG124:$DG126+100))</f>
        <v>0</v>
      </c>
      <c r="M131" s="185" cm="1">
        <f t="array" ref="M131">SUMPRODUCT($DG117:$DG122,M117:M122,1/($DG117:$DG122+100))+SUMPRODUCT($DG124:$DG126,M124:M126,1/($DG124:$DG126+100))</f>
        <v>0</v>
      </c>
      <c r="N131" s="185" cm="1">
        <f t="array" ref="N131">SUMPRODUCT($DG117:$DG122,N117:N122,1/($DG117:$DG122+100))+SUMPRODUCT($DG124:$DG126,N124:N126,1/($DG124:$DG126+100))</f>
        <v>0</v>
      </c>
      <c r="O131" s="185" cm="1">
        <f t="array" ref="O131">SUMPRODUCT($DG117:$DG122,O117:O122,1/($DG117:$DG122+100))+SUMPRODUCT($DG124:$DG126,O124:O126,1/($DG124:$DG126+100))</f>
        <v>0</v>
      </c>
      <c r="P131" s="185" cm="1">
        <f t="array" ref="P131">SUMPRODUCT($DG117:$DG122,P117:P122,1/($DG117:$DG122+100))+SUMPRODUCT($DG124:$DG126,P124:P126,1/($DG124:$DG126+100))</f>
        <v>0</v>
      </c>
      <c r="Q131" s="185" cm="1">
        <f t="array" ref="Q131">SUMPRODUCT($DG117:$DG122,Q117:Q122,1/($DG117:$DG122+100))+SUMPRODUCT($DG124:$DG126,Q124:Q126,1/($DG124:$DG126+100))</f>
        <v>0</v>
      </c>
      <c r="R131" s="185" cm="1">
        <f t="array" ref="R131">SUMPRODUCT($DG117:$DG122,R117:R122,1/($DG117:$DG122+100))+SUMPRODUCT($DG124:$DG126,R124:R126,1/($DG124:$DG126+100))</f>
        <v>0</v>
      </c>
      <c r="S131" s="185" cm="1">
        <f t="array" ref="S131">SUMPRODUCT($DG117:$DG122,S117:S122,1/($DG117:$DG122+100))+SUMPRODUCT($DG124:$DG126,S124:S126,1/($DG124:$DG126+100))</f>
        <v>0</v>
      </c>
      <c r="T131" s="185" cm="1">
        <f t="array" ref="T131">SUMPRODUCT($DG117:$DG122,T117:T122,1/($DG117:$DG122+100))+SUMPRODUCT($DG124:$DG126,T124:T126,1/($DG124:$DG126+100))</f>
        <v>0</v>
      </c>
      <c r="U131" s="185" cm="1">
        <f t="array" ref="U131">SUMPRODUCT($DG117:$DG122,U117:U122,1/($DG117:$DG122+100))+SUMPRODUCT($DG124:$DG126,U124:U126,1/($DG124:$DG126+100))</f>
        <v>0</v>
      </c>
      <c r="V131" s="185" cm="1">
        <f t="array" ref="V131">SUMPRODUCT($DG117:$DG122,V117:V122,1/($DG117:$DG122+100))+SUMPRODUCT($DG124:$DG126,V124:V126,1/($DG124:$DG126+100))</f>
        <v>0</v>
      </c>
      <c r="W131" s="185" cm="1">
        <f t="array" ref="W131">SUMPRODUCT($DG117:$DG122,W117:W122,1/($DG117:$DG122+100))+SUMPRODUCT($DG124:$DG126,W124:W126,1/($DG124:$DG126+100))</f>
        <v>0</v>
      </c>
      <c r="X131" s="185" cm="1">
        <f t="array" ref="X131">SUMPRODUCT($DG117:$DG122,X117:X122,1/($DG117:$DG122+100))+SUMPRODUCT($DG124:$DG126,X124:X126,1/($DG124:$DG126+100))</f>
        <v>0</v>
      </c>
      <c r="Y131" s="185" cm="1">
        <f t="array" ref="Y131">SUMPRODUCT($DG117:$DG122,Y117:Y122,1/($DG117:$DG122+100))+SUMPRODUCT($DG124:$DG126,Y124:Y126,1/($DG124:$DG126+100))</f>
        <v>0</v>
      </c>
      <c r="Z131" s="185" cm="1">
        <f t="array" ref="Z131">SUMPRODUCT($DG117:$DG122,Z117:Z122,1/($DG117:$DG122+100))+SUMPRODUCT($DG124:$DG126,Z124:Z126,1/($DG124:$DG126+100))</f>
        <v>0</v>
      </c>
      <c r="AA131" s="185" cm="1">
        <f t="array" ref="AA131">SUMPRODUCT($DG117:$DG122,AA117:AA122,1/($DG117:$DG122+100))+SUMPRODUCT($DG124:$DG126,AA124:AA126,1/($DG124:$DG126+100))</f>
        <v>0</v>
      </c>
      <c r="AB131" s="185" cm="1">
        <f t="array" ref="AB131">SUMPRODUCT($DG117:$DG122,AB117:AB122,1/($DG117:$DG122+100))+SUMPRODUCT($DG124:$DG126,AB124:AB126,1/($DG124:$DG126+100))</f>
        <v>0</v>
      </c>
      <c r="AC131" s="185" cm="1">
        <f t="array" ref="AC131">SUMPRODUCT($DG117:$DG122,AC117:AC122,1/($DG117:$DG122+100))+SUMPRODUCT($DG124:$DG126,AC124:AC126,1/($DG124:$DG126+100))</f>
        <v>0</v>
      </c>
      <c r="AD131" s="185" cm="1">
        <f t="array" ref="AD131">SUMPRODUCT($DG117:$DG122,AD117:AD122,1/($DG117:$DG122+100))+SUMPRODUCT($DG124:$DG126,AD124:AD126,1/($DG124:$DG126+100))</f>
        <v>0</v>
      </c>
      <c r="AE131" s="185" cm="1">
        <f t="array" ref="AE131">SUMPRODUCT($DG117:$DG122,AE117:AE122,1/($DG117:$DG122+100))+SUMPRODUCT($DG124:$DG126,AE124:AE126,1/($DG124:$DG126+100))</f>
        <v>0</v>
      </c>
      <c r="AF131" s="185" cm="1">
        <f t="array" ref="AF131">SUMPRODUCT($DG117:$DG122,AF117:AF122,1/($DG117:$DG122+100))+SUMPRODUCT($DG124:$DG126,AF124:AF126,1/($DG124:$DG126+100))</f>
        <v>0</v>
      </c>
      <c r="AG131" s="185" cm="1">
        <f t="array" ref="AG131">SUMPRODUCT($DG117:$DG122,AG117:AG122,1/($DG117:$DG122+100))+SUMPRODUCT($DG124:$DG126,AG124:AG126,1/($DG124:$DG126+100))</f>
        <v>0</v>
      </c>
      <c r="AH131" s="185" cm="1">
        <f t="array" ref="AH131">SUMPRODUCT($DG117:$DG122,AH117:AH122,1/($DG117:$DG122+100))+SUMPRODUCT($DG124:$DG126,AH124:AH126,1/($DG124:$DG126+100))</f>
        <v>0</v>
      </c>
      <c r="AI131" s="185" cm="1">
        <f t="array" ref="AI131">SUMPRODUCT($DG117:$DG122,AI117:AI122,1/($DG117:$DG122+100))+SUMPRODUCT($DG124:$DG126,AI124:AI126,1/($DG124:$DG126+100))</f>
        <v>0</v>
      </c>
      <c r="AJ131" s="185" cm="1">
        <f t="array" ref="AJ131">SUMPRODUCT($DG117:$DG122,AJ117:AJ122,1/($DG117:$DG122+100))+SUMPRODUCT($DG124:$DG126,AJ124:AJ126,1/($DG124:$DG126+100))</f>
        <v>0</v>
      </c>
      <c r="AK131" s="185" cm="1">
        <f t="array" ref="AK131">SUMPRODUCT($DG117:$DG122,AK117:AK122,1/($DG117:$DG122+100))+SUMPRODUCT($DG124:$DG126,AK124:AK126,1/($DG124:$DG126+100))</f>
        <v>0</v>
      </c>
      <c r="AL131" s="185" cm="1">
        <f t="array" ref="AL131">SUMPRODUCT($DG117:$DG122,AL117:AL122,1/($DG117:$DG122+100))+SUMPRODUCT($DG124:$DG126,AL124:AL126,1/($DG124:$DG126+100))</f>
        <v>0</v>
      </c>
      <c r="AM131" s="185" cm="1">
        <f t="array" ref="AM131">SUMPRODUCT($DG117:$DG122,AM117:AM122,1/($DG117:$DG122+100))+SUMPRODUCT($DG124:$DG126,AM124:AM126,1/($DG124:$DG126+100))</f>
        <v>0</v>
      </c>
      <c r="AN131" s="185" cm="1">
        <f t="array" ref="AN131">SUMPRODUCT($DG117:$DG122,AN117:AN122,1/($DG117:$DG122+100))+SUMPRODUCT($DG124:$DG126,AN124:AN126,1/($DG124:$DG126+100))</f>
        <v>0</v>
      </c>
      <c r="AO131" s="185" cm="1">
        <f t="array" ref="AO131">SUMPRODUCT($DG117:$DG122,AO117:AO122,1/($DG117:$DG122+100))+SUMPRODUCT($DG124:$DG126,AO124:AO126,1/($DG124:$DG126+100))</f>
        <v>0</v>
      </c>
      <c r="AP131" s="185" cm="1">
        <f t="array" ref="AP131">SUMPRODUCT($DG117:$DG122,AP117:AP122,1/($DG117:$DG122+100))+SUMPRODUCT($DG124:$DG126,AP124:AP126,1/($DG124:$DG126+100))</f>
        <v>0</v>
      </c>
      <c r="AQ131" s="185" cm="1">
        <f t="array" ref="AQ131">SUMPRODUCT($DG117:$DG122,AQ117:AQ122,1/($DG117:$DG122+100))+SUMPRODUCT($DG124:$DG126,AQ124:AQ126,1/($DG124:$DG126+100))</f>
        <v>0</v>
      </c>
      <c r="AR131" s="185" cm="1">
        <f t="array" ref="AR131">SUMPRODUCT($DG117:$DG122,AR117:AR122,1/($DG117:$DG122+100))+SUMPRODUCT($DG124:$DG126,AR124:AR126,1/($DG124:$DG126+100))</f>
        <v>0</v>
      </c>
      <c r="AS131" s="185" cm="1">
        <f t="array" ref="AS131">SUMPRODUCT($DG117:$DG122,AS117:AS122,1/($DG117:$DG122+100))+SUMPRODUCT($DG124:$DG126,AS124:AS126,1/($DG124:$DG126+100))</f>
        <v>0</v>
      </c>
      <c r="AT131" s="185" cm="1">
        <f t="array" ref="AT131">SUMPRODUCT($DG117:$DG122,AT117:AT122,1/($DG117:$DG122+100))+SUMPRODUCT($DG124:$DG126,AT124:AT126,1/($DG124:$DG126+100))</f>
        <v>0</v>
      </c>
      <c r="AU131" s="185" cm="1">
        <f t="array" ref="AU131">SUMPRODUCT($DG117:$DG122,AU117:AU122,1/($DG117:$DG122+100))+SUMPRODUCT($DG124:$DG126,AU124:AU126,1/($DG124:$DG126+100))</f>
        <v>0</v>
      </c>
      <c r="AV131" s="185" cm="1">
        <f t="array" ref="AV131">SUMPRODUCT($DG117:$DG122,AV117:AV122,1/($DG117:$DG122+100))+SUMPRODUCT($DG124:$DG126,AV124:AV126,1/($DG124:$DG126+100))</f>
        <v>0</v>
      </c>
      <c r="AW131" s="185" cm="1">
        <f t="array" ref="AW131">SUMPRODUCT($DG117:$DG122,AW117:AW122,1/($DG117:$DG122+100))+SUMPRODUCT($DG124:$DG126,AW124:AW126,1/($DG124:$DG126+100))</f>
        <v>0</v>
      </c>
      <c r="AX131" s="185" cm="1">
        <f t="array" ref="AX131">SUMPRODUCT($DG117:$DG122,AX117:AX122,1/($DG117:$DG122+100))+SUMPRODUCT($DG124:$DG126,AX124:AX126,1/($DG124:$DG126+100))</f>
        <v>0</v>
      </c>
      <c r="AY131" s="185" cm="1">
        <f t="array" ref="AY131">SUMPRODUCT($DG117:$DG122,AY117:AY122,1/($DG117:$DG122+100))+SUMPRODUCT($DG124:$DG126,AY124:AY126,1/($DG124:$DG126+100))</f>
        <v>0</v>
      </c>
      <c r="AZ131" s="185" cm="1">
        <f t="array" ref="AZ131">SUMPRODUCT($DG117:$DG122,AZ117:AZ122,1/($DG117:$DG122+100))+SUMPRODUCT($DG124:$DG126,AZ124:AZ126,1/($DG124:$DG126+100))</f>
        <v>0</v>
      </c>
      <c r="BA131" s="185" cm="1">
        <f t="array" ref="BA131">SUMPRODUCT($DG117:$DG122,BA117:BA122,1/($DG117:$DG122+100))+SUMPRODUCT($DG124:$DG126,BA124:BA126,1/($DG124:$DG126+100))</f>
        <v>0</v>
      </c>
      <c r="BB131" s="185" cm="1">
        <f t="array" ref="BB131">SUMPRODUCT($DG117:$DG122,BB117:BB122,1/($DG117:$DG122+100))+SUMPRODUCT($DG124:$DG126,BB124:BB126,1/($DG124:$DG126+100))</f>
        <v>0</v>
      </c>
      <c r="BC131" s="185" cm="1">
        <f t="array" ref="BC131">SUMPRODUCT($DG117:$DG122,BC117:BC122,1/($DG117:$DG122+100))+SUMPRODUCT($DG124:$DG126,BC124:BC126,1/($DG124:$DG126+100))</f>
        <v>0</v>
      </c>
      <c r="BD131" s="185" cm="1">
        <f t="array" ref="BD131">SUMPRODUCT($DG117:$DG122,BD117:BD122,1/($DG117:$DG122+100))+SUMPRODUCT($DG124:$DG126,BD124:BD126,1/($DG124:$DG126+100))</f>
        <v>0</v>
      </c>
      <c r="BE131" s="185" cm="1">
        <f t="array" ref="BE131">SUMPRODUCT($DG117:$DG122,BE117:BE122,1/($DG117:$DG122+100))+SUMPRODUCT($DG124:$DG126,BE124:BE126,1/($DG124:$DG126+100))</f>
        <v>0</v>
      </c>
      <c r="BF131" s="185" cm="1">
        <f t="array" ref="BF131">SUMPRODUCT($DG117:$DG122,BF117:BF122,1/($DG117:$DG122+100))+SUMPRODUCT($DG124:$DG126,BF124:BF126,1/($DG124:$DG126+100))</f>
        <v>0</v>
      </c>
      <c r="BG131" s="185" cm="1">
        <f t="array" ref="BG131">SUMPRODUCT($DG117:$DG122,BG117:BG122,1/($DG117:$DG122+100))+SUMPRODUCT($DG124:$DG126,BG124:BG126,1/($DG124:$DG126+100))</f>
        <v>0</v>
      </c>
      <c r="BH131" s="185" cm="1">
        <f t="array" ref="BH131">SUMPRODUCT($DG117:$DG122,BH117:BH122,1/($DG117:$DG122+100))+SUMPRODUCT($DG124:$DG126,BH124:BH126,1/($DG124:$DG126+100))</f>
        <v>0</v>
      </c>
      <c r="BI131" s="185" cm="1">
        <f t="array" ref="BI131">SUMPRODUCT($DG117:$DG122,BI117:BI122,1/($DG117:$DG122+100))+SUMPRODUCT($DG124:$DG126,BI124:BI126,1/($DG124:$DG126+100))</f>
        <v>0</v>
      </c>
      <c r="BJ131" s="185" cm="1">
        <f t="array" ref="BJ131">SUMPRODUCT($DG117:$DG122,BJ117:BJ122,1/($DG117:$DG122+100))+SUMPRODUCT($DG124:$DG126,BJ124:BJ126,1/($DG124:$DG126+100))</f>
        <v>0</v>
      </c>
      <c r="BK131" s="185" cm="1">
        <f t="array" ref="BK131">SUMPRODUCT($DG117:$DG122,BK117:BK122,1/($DG117:$DG122+100))+SUMPRODUCT($DG124:$DG126,BK124:BK126,1/($DG124:$DG126+100))</f>
        <v>0</v>
      </c>
      <c r="BL131" s="185" cm="1">
        <f t="array" ref="BL131">SUMPRODUCT($DG117:$DG122,BL117:BL122,1/($DG117:$DG122+100))+SUMPRODUCT($DG124:$DG126,BL124:BL126,1/($DG124:$DG126+100))</f>
        <v>0</v>
      </c>
      <c r="BM131" s="185" cm="1">
        <f t="array" ref="BM131">SUMPRODUCT($DG117:$DG122,BM117:BM122,1/($DG117:$DG122+100))+SUMPRODUCT($DG124:$DG126,BM124:BM126,1/($DG124:$DG126+100))</f>
        <v>0</v>
      </c>
      <c r="BN131" s="185" cm="1">
        <f t="array" ref="BN131">SUMPRODUCT($DG117:$DG122,BN117:BN122,1/($DG117:$DG122+100))+SUMPRODUCT($DG124:$DG126,BN124:BN126,1/($DG124:$DG126+100))</f>
        <v>0</v>
      </c>
      <c r="BO131" s="185" cm="1">
        <f t="array" ref="BO131">SUMPRODUCT($DG117:$DG122,BO117:BO122,1/($DG117:$DG122+100))+SUMPRODUCT($DG124:$DG126,BO124:BO126,1/($DG124:$DG126+100))</f>
        <v>0</v>
      </c>
      <c r="BP131" s="185" cm="1">
        <f t="array" ref="BP131">SUMPRODUCT($DG117:$DG122,BP117:BP122,1/($DG117:$DG122+100))+SUMPRODUCT($DG124:$DG126,BP124:BP126,1/($DG124:$DG126+100))</f>
        <v>0</v>
      </c>
      <c r="BQ131" s="185" cm="1">
        <f t="array" ref="BQ131">SUMPRODUCT($DG117:$DG122,BQ117:BQ122,1/($DG117:$DG122+100))+SUMPRODUCT($DG124:$DG126,BQ124:BQ126,1/($DG124:$DG126+100))</f>
        <v>0</v>
      </c>
      <c r="BR131" s="185" cm="1">
        <f t="array" ref="BR131">SUMPRODUCT($DG117:$DG122,BR117:BR122,1/($DG117:$DG122+100))+SUMPRODUCT($DG124:$DG126,BR124:BR126,1/($DG124:$DG126+100))</f>
        <v>0</v>
      </c>
      <c r="BS131" s="185" cm="1">
        <f t="array" ref="BS131">SUMPRODUCT($DG117:$DG122,BS117:BS122,1/($DG117:$DG122+100))+SUMPRODUCT($DG124:$DG126,BS124:BS126,1/($DG124:$DG126+100))</f>
        <v>0</v>
      </c>
      <c r="BT131" s="185" cm="1">
        <f t="array" ref="BT131">SUMPRODUCT($DG117:$DG122,BT117:BT122,1/($DG117:$DG122+100))+SUMPRODUCT($DG124:$DG126,BT124:BT126,1/($DG124:$DG126+100))</f>
        <v>0</v>
      </c>
      <c r="BU131" s="185" cm="1">
        <f t="array" ref="BU131">SUMPRODUCT($DG117:$DG122,BU117:BU122,1/($DG117:$DG122+100))+SUMPRODUCT($DG124:$DG126,BU124:BU126,1/($DG124:$DG126+100))</f>
        <v>0</v>
      </c>
      <c r="BV131" s="185" cm="1">
        <f t="array" ref="BV131">SUMPRODUCT($DG117:$DG122,BV117:BV122,1/($DG117:$DG122+100))+SUMPRODUCT($DG124:$DG126,BV124:BV126,1/($DG124:$DG126+100))</f>
        <v>0</v>
      </c>
      <c r="BW131" s="185" cm="1">
        <f t="array" ref="BW131">SUMPRODUCT($DG117:$DG122,BW117:BW122,1/($DG117:$DG122+100))+SUMPRODUCT($DG124:$DG126,BW124:BW126,1/($DG124:$DG126+100))</f>
        <v>0</v>
      </c>
      <c r="BX131" s="185" cm="1">
        <f t="array" ref="BX131">SUMPRODUCT($DG117:$DG122,BX117:BX122,1/($DG117:$DG122+100))+SUMPRODUCT($DG124:$DG126,BX124:BX126,1/($DG124:$DG126+100))</f>
        <v>0</v>
      </c>
      <c r="BY131" s="185" cm="1">
        <f t="array" ref="BY131">SUMPRODUCT($DG117:$DG122,BY117:BY122,1/($DG117:$DG122+100))+SUMPRODUCT($DG124:$DG126,BY124:BY126,1/($DG124:$DG126+100))</f>
        <v>0</v>
      </c>
      <c r="BZ131" s="185" cm="1">
        <f t="array" ref="BZ131">SUMPRODUCT($DG117:$DG122,BZ117:BZ122,1/($DG117:$DG122+100))+SUMPRODUCT($DG124:$DG126,BZ124:BZ126,1/($DG124:$DG126+100))</f>
        <v>0</v>
      </c>
      <c r="CA131" s="185" cm="1">
        <f t="array" ref="CA131">SUMPRODUCT($DG117:$DG122,CA117:CA122,1/($DG117:$DG122+100))+SUMPRODUCT($DG124:$DG126,CA124:CA126,1/($DG124:$DG126+100))</f>
        <v>0</v>
      </c>
      <c r="CB131" s="185" cm="1">
        <f t="array" ref="CB131">SUMPRODUCT($DG117:$DG122,CB117:CB122,1/($DG117:$DG122+100))+SUMPRODUCT($DG124:$DG126,CB124:CB126,1/($DG124:$DG126+100))</f>
        <v>0</v>
      </c>
      <c r="CC131" s="185" cm="1">
        <f t="array" ref="CC131">SUMPRODUCT($DG117:$DG122,CC117:CC122,1/($DG117:$DG122+100))+SUMPRODUCT($DG124:$DG126,CC124:CC126,1/($DG124:$DG126+100))</f>
        <v>0</v>
      </c>
      <c r="CD131" s="185" cm="1">
        <f t="array" ref="CD131">SUMPRODUCT($DG117:$DG122,CD117:CD122,1/($DG117:$DG122+100))+SUMPRODUCT($DG124:$DG126,CD124:CD126,1/($DG124:$DG126+100))</f>
        <v>0</v>
      </c>
      <c r="CE131" s="185" cm="1">
        <f t="array" ref="CE131">SUMPRODUCT($DG117:$DG122,CE117:CE122,1/($DG117:$DG122+100))+SUMPRODUCT($DG124:$DG126,CE124:CE126,1/($DG124:$DG126+100))</f>
        <v>0</v>
      </c>
      <c r="CF131" s="185" cm="1">
        <f t="array" ref="CF131">SUMPRODUCT($DG117:$DG122,CF117:CF122,1/($DG117:$DG122+100))+SUMPRODUCT($DG124:$DG126,CF124:CF126,1/($DG124:$DG126+100))</f>
        <v>0</v>
      </c>
      <c r="CG131" s="185" cm="1">
        <f t="array" ref="CG131">SUMPRODUCT($DG117:$DG122,CG117:CG122,1/($DG117:$DG122+100))+SUMPRODUCT($DG124:$DG126,CG124:CG126,1/($DG124:$DG126+100))</f>
        <v>0</v>
      </c>
      <c r="CH131" s="185" cm="1">
        <f t="array" ref="CH131">SUMPRODUCT($DG117:$DG122,CH117:CH122,1/($DG117:$DG122+100))+SUMPRODUCT($DG124:$DG126,CH124:CH126,1/($DG124:$DG126+100))</f>
        <v>0</v>
      </c>
      <c r="CI131" s="185" cm="1">
        <f t="array" ref="CI131">SUMPRODUCT($DG117:$DG122,CI117:CI122,1/($DG117:$DG122+100))+SUMPRODUCT($DG124:$DG126,CI124:CI126,1/($DG124:$DG126+100))</f>
        <v>0</v>
      </c>
      <c r="CJ131" s="185" cm="1">
        <f t="array" ref="CJ131">SUMPRODUCT($DG117:$DG122,CJ117:CJ122,1/($DG117:$DG122+100))+SUMPRODUCT($DG124:$DG126,CJ124:CJ126,1/($DG124:$DG126+100))</f>
        <v>0</v>
      </c>
      <c r="CK131" s="185" cm="1">
        <f t="array" ref="CK131">SUMPRODUCT($DG117:$DG122,CK117:CK122,1/($DG117:$DG122+100))+SUMPRODUCT($DG124:$DG126,CK124:CK126,1/($DG124:$DG126+100))</f>
        <v>0</v>
      </c>
      <c r="CL131" s="185" cm="1">
        <f t="array" ref="CL131">SUMPRODUCT($DG117:$DG122,CL117:CL122,1/($DG117:$DG122+100))+SUMPRODUCT($DG124:$DG126,CL124:CL126,1/($DG124:$DG126+100))</f>
        <v>0</v>
      </c>
      <c r="CM131" s="185" cm="1">
        <f t="array" ref="CM131">SUMPRODUCT($DG117:$DG122,CM117:CM122,1/($DG117:$DG122+100))+SUMPRODUCT($DG124:$DG126,CM124:CM126,1/($DG124:$DG126+100))</f>
        <v>0</v>
      </c>
      <c r="CN131" s="185" cm="1">
        <f t="array" ref="CN131">SUMPRODUCT($DG117:$DG122,CN117:CN122,1/($DG117:$DG122+100))+SUMPRODUCT($DG124:$DG126,CN124:CN126,1/($DG124:$DG126+100))</f>
        <v>0</v>
      </c>
      <c r="CO131" s="185" cm="1">
        <f t="array" ref="CO131">SUMPRODUCT($DG117:$DG122,CO117:CO122,1/($DG117:$DG122+100))+SUMPRODUCT($DG124:$DG126,CO124:CO126,1/($DG124:$DG126+100))</f>
        <v>0</v>
      </c>
      <c r="CP131" s="185" cm="1">
        <f t="array" ref="CP131">SUMPRODUCT($DG117:$DG122,CP117:CP122,1/($DG117:$DG122+100))+SUMPRODUCT($DG124:$DG126,CP124:CP126,1/($DG124:$DG126+100))</f>
        <v>0</v>
      </c>
      <c r="CQ131" s="185" cm="1">
        <f t="array" ref="CQ131">SUMPRODUCT($DG117:$DG122,CQ117:CQ122,1/($DG117:$DG122+100))+SUMPRODUCT($DG124:$DG126,CQ124:CQ126,1/($DG124:$DG126+100))</f>
        <v>0</v>
      </c>
      <c r="CR131" s="185" cm="1">
        <f t="array" ref="CR131">SUMPRODUCT($DG117:$DG122,CR117:CR122,1/($DG117:$DG122+100))+SUMPRODUCT($DG124:$DG126,CR124:CR126,1/($DG124:$DG126+100))</f>
        <v>0</v>
      </c>
      <c r="CS131" s="185" cm="1">
        <f t="array" ref="CS131">SUMPRODUCT($DG117:$DG122,CS117:CS122,1/($DG117:$DG122+100))+SUMPRODUCT($DG124:$DG126,CS124:CS126,1/($DG124:$DG126+100))</f>
        <v>0</v>
      </c>
      <c r="CT131" s="185" cm="1">
        <f t="array" ref="CT131">SUMPRODUCT($DG117:$DG122,CT117:CT122,1/($DG117:$DG122+100))+SUMPRODUCT($DG124:$DG126,CT124:CT126,1/($DG124:$DG126+100))</f>
        <v>0</v>
      </c>
      <c r="CU131" s="185" cm="1">
        <f t="array" ref="CU131">SUMPRODUCT($DG117:$DG122,CU117:CU122,1/($DG117:$DG122+100))+SUMPRODUCT($DG124:$DG126,CU124:CU126,1/($DG124:$DG126+100))</f>
        <v>0</v>
      </c>
      <c r="CV131" s="185" cm="1">
        <f t="array" ref="CV131">SUMPRODUCT($DG117:$DG122,CV117:CV122,1/($DG117:$DG122+100))+SUMPRODUCT($DG124:$DG126,CV124:CV126,1/($DG124:$DG126+100))</f>
        <v>0</v>
      </c>
      <c r="CW131" s="185" cm="1">
        <f t="array" ref="CW131">SUMPRODUCT($DG117:$DG122,CW117:CW122,1/($DG117:$DG122+100))+SUMPRODUCT($DG124:$DG126,CW124:CW126,1/($DG124:$DG126+100))</f>
        <v>0</v>
      </c>
      <c r="CX131" s="185" cm="1">
        <f t="array" ref="CX131">SUMPRODUCT($DG117:$DG122,CX117:CX122,1/($DG117:$DG122+100))+SUMPRODUCT($DG124:$DG126,CX124:CX126,1/($DG124:$DG126+100))</f>
        <v>0</v>
      </c>
      <c r="CY131" s="185" cm="1">
        <f t="array" ref="CY131">SUMPRODUCT($DG117:$DG122,CY117:CY122,1/($DG117:$DG122+100))+SUMPRODUCT($DG124:$DG126,CY124:CY126,1/($DG124:$DG126+100))</f>
        <v>0</v>
      </c>
      <c r="CZ131" s="185" cm="1">
        <f t="array" ref="CZ131">SUMPRODUCT($DG117:$DG122,CZ117:CZ122,1/($DG117:$DG122+100))+SUMPRODUCT($DG124:$DG126,CZ124:CZ126,1/($DG124:$DG126+100))</f>
        <v>0</v>
      </c>
      <c r="DA131" s="185" cm="1">
        <f t="array" ref="DA131">SUMPRODUCT($DG117:$DG122,DA117:DA122,1/($DG117:$DG122+100))+SUMPRODUCT($DG124:$DG126,DA124:DA126,1/($DG124:$DG126+100))</f>
        <v>0</v>
      </c>
      <c r="DB131" s="185" cm="1">
        <f t="array" ref="DB131">SUMPRODUCT($DG117:$DG122,DB117:DB122,1/($DG117:$DG122+100))+SUMPRODUCT($DG124:$DG126,DB124:DB126,1/($DG124:$DG126+100))</f>
        <v>0</v>
      </c>
      <c r="DC131" s="185" cm="1">
        <f t="array" ref="DC131">SUMPRODUCT($DG117:$DG122,DC117:DC122,1/($DG117:$DG122+100))+SUMPRODUCT($DG124:$DG126,DC124:DC126,1/($DG124:$DG126+100))</f>
        <v>0</v>
      </c>
      <c r="DE131" s="24">
        <f>COUNTBLANK(H131:DC131)</f>
        <v>0</v>
      </c>
      <c r="DF131" s="24">
        <f t="shared" si="39"/>
        <v>0</v>
      </c>
    </row>
    <row r="132" spans="1:110" ht="60" customHeight="1">
      <c r="A132" s="68">
        <v>106</v>
      </c>
      <c r="B132" s="160" t="s">
        <v>203</v>
      </c>
      <c r="C132" s="547" t="str">
        <f>CONCATENATE("SIEKIAMAS REZULTATAS: ",IF(Result=0,"",Result),", matavimo vienetas: ",IF(Result_mat=0,"",Result_mat))</f>
        <v>SIEKIAMAS REZULTATAS: Elektros energijos, pagamintos iš AEI dalis, palyginti su bendruoju elektros energijos suvartojimu, sudaro 50% 2050 m. , matavimo vienetas: %</v>
      </c>
      <c r="D132" s="175"/>
      <c r="E132" s="160"/>
      <c r="F132" s="171">
        <f>H132+NPV(FD,I132:INDEX(I132:DC132,PAL))</f>
        <v>0</v>
      </c>
      <c r="G132" s="171">
        <f>SUMIF($H$5:$DC$5,"&lt;="&amp;PAL,$H132:$DC132)</f>
        <v>0</v>
      </c>
      <c r="H132" s="177">
        <v>0</v>
      </c>
      <c r="I132" s="177">
        <v>0</v>
      </c>
      <c r="J132" s="177">
        <v>0</v>
      </c>
      <c r="K132" s="177">
        <v>0</v>
      </c>
      <c r="L132" s="177">
        <v>0</v>
      </c>
      <c r="M132" s="177">
        <v>0</v>
      </c>
      <c r="N132" s="177">
        <v>0</v>
      </c>
      <c r="O132" s="177">
        <v>0</v>
      </c>
      <c r="P132" s="177">
        <v>0</v>
      </c>
      <c r="Q132" s="177">
        <v>0</v>
      </c>
      <c r="R132" s="177">
        <v>0</v>
      </c>
      <c r="S132" s="177">
        <v>0</v>
      </c>
      <c r="T132" s="177">
        <v>0</v>
      </c>
      <c r="U132" s="177">
        <v>0</v>
      </c>
      <c r="V132" s="177">
        <v>0</v>
      </c>
      <c r="W132" s="177">
        <v>0</v>
      </c>
      <c r="X132" s="177">
        <v>0</v>
      </c>
      <c r="Y132" s="177">
        <v>0</v>
      </c>
      <c r="Z132" s="177">
        <v>0</v>
      </c>
      <c r="AA132" s="177">
        <v>0</v>
      </c>
      <c r="AB132" s="177">
        <v>0</v>
      </c>
      <c r="AC132" s="177">
        <v>0</v>
      </c>
      <c r="AD132" s="177">
        <v>0</v>
      </c>
      <c r="AE132" s="177">
        <v>0</v>
      </c>
      <c r="AF132" s="177">
        <v>0</v>
      </c>
      <c r="AG132" s="177">
        <v>0</v>
      </c>
      <c r="AH132" s="177">
        <v>0</v>
      </c>
      <c r="AI132" s="177">
        <v>0</v>
      </c>
      <c r="AJ132" s="177">
        <v>0</v>
      </c>
      <c r="AK132" s="177">
        <v>0</v>
      </c>
      <c r="AL132" s="177">
        <v>0</v>
      </c>
      <c r="AM132" s="177">
        <v>0</v>
      </c>
      <c r="AN132" s="177">
        <v>0</v>
      </c>
      <c r="AO132" s="177">
        <v>0</v>
      </c>
      <c r="AP132" s="177">
        <v>0</v>
      </c>
      <c r="AQ132" s="177">
        <v>0</v>
      </c>
      <c r="AR132" s="177">
        <v>0</v>
      </c>
      <c r="AS132" s="177">
        <v>0</v>
      </c>
      <c r="AT132" s="177">
        <v>0</v>
      </c>
      <c r="AU132" s="177">
        <v>0</v>
      </c>
      <c r="AV132" s="177">
        <v>0</v>
      </c>
      <c r="AW132" s="177">
        <v>0</v>
      </c>
      <c r="AX132" s="177">
        <v>0</v>
      </c>
      <c r="AY132" s="177">
        <v>0</v>
      </c>
      <c r="AZ132" s="177">
        <v>0</v>
      </c>
      <c r="BA132" s="177">
        <v>0</v>
      </c>
      <c r="BB132" s="177">
        <v>0</v>
      </c>
      <c r="BC132" s="177">
        <v>0</v>
      </c>
      <c r="BD132" s="177">
        <v>0</v>
      </c>
      <c r="BE132" s="177">
        <v>0</v>
      </c>
      <c r="BF132" s="177">
        <v>0</v>
      </c>
      <c r="BG132" s="177">
        <v>0</v>
      </c>
      <c r="BH132" s="177">
        <v>0</v>
      </c>
      <c r="BI132" s="177">
        <v>0</v>
      </c>
      <c r="BJ132" s="177">
        <v>0</v>
      </c>
      <c r="BK132" s="177">
        <v>0</v>
      </c>
      <c r="BL132" s="177">
        <v>0</v>
      </c>
      <c r="BM132" s="177">
        <v>0</v>
      </c>
      <c r="BN132" s="177">
        <v>0</v>
      </c>
      <c r="BO132" s="177">
        <v>0</v>
      </c>
      <c r="BP132" s="177">
        <v>0</v>
      </c>
      <c r="BQ132" s="177">
        <v>0</v>
      </c>
      <c r="BR132" s="177">
        <v>0</v>
      </c>
      <c r="BS132" s="177">
        <v>0</v>
      </c>
      <c r="BT132" s="177">
        <v>0</v>
      </c>
      <c r="BU132" s="177">
        <v>0</v>
      </c>
      <c r="BV132" s="177">
        <v>0</v>
      </c>
      <c r="BW132" s="177">
        <v>0</v>
      </c>
      <c r="BX132" s="177">
        <v>0</v>
      </c>
      <c r="BY132" s="177">
        <v>0</v>
      </c>
      <c r="BZ132" s="177">
        <v>0</v>
      </c>
      <c r="CA132" s="177">
        <v>0</v>
      </c>
      <c r="CB132" s="177">
        <v>0</v>
      </c>
      <c r="CC132" s="177">
        <v>0</v>
      </c>
      <c r="CD132" s="177">
        <v>0</v>
      </c>
      <c r="CE132" s="177">
        <v>0</v>
      </c>
      <c r="CF132" s="177">
        <v>0</v>
      </c>
      <c r="CG132" s="177">
        <v>0</v>
      </c>
      <c r="CH132" s="177">
        <v>0</v>
      </c>
      <c r="CI132" s="177">
        <v>0</v>
      </c>
      <c r="CJ132" s="177">
        <v>0</v>
      </c>
      <c r="CK132" s="177">
        <v>0</v>
      </c>
      <c r="CL132" s="177">
        <v>0</v>
      </c>
      <c r="CM132" s="177">
        <v>0</v>
      </c>
      <c r="CN132" s="177">
        <v>0</v>
      </c>
      <c r="CO132" s="177">
        <v>0</v>
      </c>
      <c r="CP132" s="177">
        <v>0</v>
      </c>
      <c r="CQ132" s="177">
        <v>0</v>
      </c>
      <c r="CR132" s="177">
        <v>0</v>
      </c>
      <c r="CS132" s="177">
        <v>0</v>
      </c>
      <c r="CT132" s="177">
        <v>0</v>
      </c>
      <c r="CU132" s="177">
        <v>0</v>
      </c>
      <c r="CV132" s="177">
        <v>0</v>
      </c>
      <c r="CW132" s="177">
        <v>0</v>
      </c>
      <c r="CX132" s="177">
        <v>0</v>
      </c>
      <c r="CY132" s="177">
        <v>0</v>
      </c>
      <c r="CZ132" s="177">
        <v>0</v>
      </c>
      <c r="DA132" s="177">
        <v>0</v>
      </c>
      <c r="DB132" s="177">
        <v>0</v>
      </c>
      <c r="DC132" s="177">
        <v>0</v>
      </c>
      <c r="DE132" s="24">
        <f t="shared" si="54"/>
        <v>0</v>
      </c>
      <c r="DF132" s="24">
        <f t="shared" si="39"/>
        <v>0</v>
      </c>
    </row>
    <row r="133" spans="1:110" ht="14.4">
      <c r="A133" s="68">
        <v>107</v>
      </c>
      <c r="B133" s="160" t="s">
        <v>204</v>
      </c>
      <c r="C133" s="540" t="s">
        <v>205</v>
      </c>
      <c r="D133" s="175"/>
      <c r="E133" s="160"/>
      <c r="F133" s="173">
        <f>SUM(F134-F142)</f>
        <v>0</v>
      </c>
      <c r="G133" s="171">
        <f>SUMIF($H$5:$DC$5,"&lt;="&amp;PAL,$H133:$DC133)</f>
        <v>0</v>
      </c>
      <c r="H133" s="173">
        <f>SUM(H134-H142)</f>
        <v>0</v>
      </c>
      <c r="I133" s="173">
        <f t="shared" ref="I133:BT133" si="70">SUM(I134-I142)</f>
        <v>0</v>
      </c>
      <c r="J133" s="173">
        <f t="shared" si="70"/>
        <v>0</v>
      </c>
      <c r="K133" s="173">
        <f t="shared" si="70"/>
        <v>0</v>
      </c>
      <c r="L133" s="173">
        <f t="shared" si="70"/>
        <v>0</v>
      </c>
      <c r="M133" s="173">
        <f t="shared" si="70"/>
        <v>0</v>
      </c>
      <c r="N133" s="173">
        <f t="shared" si="70"/>
        <v>0</v>
      </c>
      <c r="O133" s="173">
        <f t="shared" si="70"/>
        <v>0</v>
      </c>
      <c r="P133" s="173">
        <f t="shared" si="70"/>
        <v>0</v>
      </c>
      <c r="Q133" s="173">
        <f t="shared" si="70"/>
        <v>0</v>
      </c>
      <c r="R133" s="173">
        <f t="shared" si="70"/>
        <v>0</v>
      </c>
      <c r="S133" s="173">
        <f t="shared" si="70"/>
        <v>0</v>
      </c>
      <c r="T133" s="173">
        <f t="shared" si="70"/>
        <v>0</v>
      </c>
      <c r="U133" s="173">
        <f t="shared" si="70"/>
        <v>0</v>
      </c>
      <c r="V133" s="173">
        <f t="shared" si="70"/>
        <v>0</v>
      </c>
      <c r="W133" s="173">
        <f t="shared" si="70"/>
        <v>0</v>
      </c>
      <c r="X133" s="173">
        <f t="shared" si="70"/>
        <v>0</v>
      </c>
      <c r="Y133" s="173">
        <f t="shared" si="70"/>
        <v>0</v>
      </c>
      <c r="Z133" s="173">
        <f t="shared" si="70"/>
        <v>0</v>
      </c>
      <c r="AA133" s="173">
        <f t="shared" si="70"/>
        <v>0</v>
      </c>
      <c r="AB133" s="173">
        <f t="shared" si="70"/>
        <v>0</v>
      </c>
      <c r="AC133" s="173">
        <f t="shared" si="70"/>
        <v>0</v>
      </c>
      <c r="AD133" s="173">
        <f t="shared" si="70"/>
        <v>0</v>
      </c>
      <c r="AE133" s="173">
        <f t="shared" si="70"/>
        <v>0</v>
      </c>
      <c r="AF133" s="173">
        <f t="shared" si="70"/>
        <v>0</v>
      </c>
      <c r="AG133" s="173">
        <f t="shared" si="70"/>
        <v>0</v>
      </c>
      <c r="AH133" s="173">
        <f t="shared" si="70"/>
        <v>0</v>
      </c>
      <c r="AI133" s="173">
        <f t="shared" si="70"/>
        <v>0</v>
      </c>
      <c r="AJ133" s="173">
        <f t="shared" si="70"/>
        <v>0</v>
      </c>
      <c r="AK133" s="173">
        <f t="shared" si="70"/>
        <v>0</v>
      </c>
      <c r="AL133" s="173">
        <f t="shared" si="70"/>
        <v>0</v>
      </c>
      <c r="AM133" s="173">
        <f t="shared" si="70"/>
        <v>0</v>
      </c>
      <c r="AN133" s="173">
        <f t="shared" si="70"/>
        <v>0</v>
      </c>
      <c r="AO133" s="173">
        <f t="shared" si="70"/>
        <v>0</v>
      </c>
      <c r="AP133" s="173">
        <f t="shared" si="70"/>
        <v>0</v>
      </c>
      <c r="AQ133" s="173">
        <f t="shared" si="70"/>
        <v>0</v>
      </c>
      <c r="AR133" s="173">
        <f t="shared" si="70"/>
        <v>0</v>
      </c>
      <c r="AS133" s="173">
        <f t="shared" si="70"/>
        <v>0</v>
      </c>
      <c r="AT133" s="173">
        <f t="shared" si="70"/>
        <v>0</v>
      </c>
      <c r="AU133" s="173">
        <f t="shared" si="70"/>
        <v>0</v>
      </c>
      <c r="AV133" s="173">
        <f t="shared" si="70"/>
        <v>0</v>
      </c>
      <c r="AW133" s="173">
        <f t="shared" si="70"/>
        <v>0</v>
      </c>
      <c r="AX133" s="173">
        <f t="shared" si="70"/>
        <v>0</v>
      </c>
      <c r="AY133" s="173">
        <f t="shared" si="70"/>
        <v>0</v>
      </c>
      <c r="AZ133" s="173">
        <f t="shared" si="70"/>
        <v>0</v>
      </c>
      <c r="BA133" s="173">
        <f t="shared" si="70"/>
        <v>0</v>
      </c>
      <c r="BB133" s="173">
        <f t="shared" si="70"/>
        <v>0</v>
      </c>
      <c r="BC133" s="173">
        <f t="shared" si="70"/>
        <v>0</v>
      </c>
      <c r="BD133" s="173">
        <f t="shared" si="70"/>
        <v>0</v>
      </c>
      <c r="BE133" s="173">
        <f t="shared" si="70"/>
        <v>0</v>
      </c>
      <c r="BF133" s="173">
        <f t="shared" si="70"/>
        <v>0</v>
      </c>
      <c r="BG133" s="173">
        <f t="shared" si="70"/>
        <v>0</v>
      </c>
      <c r="BH133" s="173">
        <f t="shared" si="70"/>
        <v>0</v>
      </c>
      <c r="BI133" s="173">
        <f t="shared" si="70"/>
        <v>0</v>
      </c>
      <c r="BJ133" s="173">
        <f t="shared" si="70"/>
        <v>0</v>
      </c>
      <c r="BK133" s="173">
        <f t="shared" si="70"/>
        <v>0</v>
      </c>
      <c r="BL133" s="173">
        <f t="shared" si="70"/>
        <v>0</v>
      </c>
      <c r="BM133" s="173">
        <f t="shared" si="70"/>
        <v>0</v>
      </c>
      <c r="BN133" s="173">
        <f t="shared" si="70"/>
        <v>0</v>
      </c>
      <c r="BO133" s="173">
        <f t="shared" si="70"/>
        <v>0</v>
      </c>
      <c r="BP133" s="173">
        <f t="shared" si="70"/>
        <v>0</v>
      </c>
      <c r="BQ133" s="173">
        <f t="shared" si="70"/>
        <v>0</v>
      </c>
      <c r="BR133" s="173">
        <f t="shared" si="70"/>
        <v>0</v>
      </c>
      <c r="BS133" s="173">
        <f t="shared" si="70"/>
        <v>0</v>
      </c>
      <c r="BT133" s="173">
        <f t="shared" si="70"/>
        <v>0</v>
      </c>
      <c r="BU133" s="173">
        <f t="shared" ref="BU133:DC133" si="71">SUM(BU134-BU142)</f>
        <v>0</v>
      </c>
      <c r="BV133" s="173">
        <f t="shared" si="71"/>
        <v>0</v>
      </c>
      <c r="BW133" s="173">
        <f t="shared" si="71"/>
        <v>0</v>
      </c>
      <c r="BX133" s="173">
        <f t="shared" si="71"/>
        <v>0</v>
      </c>
      <c r="BY133" s="173">
        <f t="shared" si="71"/>
        <v>0</v>
      </c>
      <c r="BZ133" s="173">
        <f t="shared" si="71"/>
        <v>0</v>
      </c>
      <c r="CA133" s="173">
        <f t="shared" si="71"/>
        <v>0</v>
      </c>
      <c r="CB133" s="173">
        <f t="shared" si="71"/>
        <v>0</v>
      </c>
      <c r="CC133" s="173">
        <f t="shared" si="71"/>
        <v>0</v>
      </c>
      <c r="CD133" s="173">
        <f t="shared" si="71"/>
        <v>0</v>
      </c>
      <c r="CE133" s="173">
        <f t="shared" si="71"/>
        <v>0</v>
      </c>
      <c r="CF133" s="173">
        <f t="shared" si="71"/>
        <v>0</v>
      </c>
      <c r="CG133" s="173">
        <f t="shared" si="71"/>
        <v>0</v>
      </c>
      <c r="CH133" s="173">
        <f t="shared" si="71"/>
        <v>0</v>
      </c>
      <c r="CI133" s="173">
        <f t="shared" si="71"/>
        <v>0</v>
      </c>
      <c r="CJ133" s="173">
        <f t="shared" si="71"/>
        <v>0</v>
      </c>
      <c r="CK133" s="173">
        <f t="shared" si="71"/>
        <v>0</v>
      </c>
      <c r="CL133" s="173">
        <f t="shared" si="71"/>
        <v>0</v>
      </c>
      <c r="CM133" s="173">
        <f t="shared" si="71"/>
        <v>0</v>
      </c>
      <c r="CN133" s="173">
        <f t="shared" si="71"/>
        <v>0</v>
      </c>
      <c r="CO133" s="173">
        <f t="shared" si="71"/>
        <v>0</v>
      </c>
      <c r="CP133" s="173">
        <f t="shared" si="71"/>
        <v>0</v>
      </c>
      <c r="CQ133" s="173">
        <f t="shared" si="71"/>
        <v>0</v>
      </c>
      <c r="CR133" s="173">
        <f t="shared" si="71"/>
        <v>0</v>
      </c>
      <c r="CS133" s="173">
        <f t="shared" si="71"/>
        <v>0</v>
      </c>
      <c r="CT133" s="173">
        <f t="shared" si="71"/>
        <v>0</v>
      </c>
      <c r="CU133" s="173">
        <f t="shared" si="71"/>
        <v>0</v>
      </c>
      <c r="CV133" s="173">
        <f t="shared" si="71"/>
        <v>0</v>
      </c>
      <c r="CW133" s="173">
        <f t="shared" si="71"/>
        <v>0</v>
      </c>
      <c r="CX133" s="173">
        <f t="shared" si="71"/>
        <v>0</v>
      </c>
      <c r="CY133" s="173">
        <f t="shared" si="71"/>
        <v>0</v>
      </c>
      <c r="CZ133" s="173">
        <f t="shared" si="71"/>
        <v>0</v>
      </c>
      <c r="DA133" s="173">
        <f t="shared" si="71"/>
        <v>0</v>
      </c>
      <c r="DB133" s="173">
        <f t="shared" si="71"/>
        <v>0</v>
      </c>
      <c r="DC133" s="173">
        <f t="shared" si="71"/>
        <v>0</v>
      </c>
      <c r="DE133" s="24"/>
      <c r="DF133" s="24">
        <f t="shared" si="39"/>
        <v>0</v>
      </c>
    </row>
    <row r="134" spans="1:110" ht="14.4">
      <c r="A134" s="68">
        <v>108</v>
      </c>
      <c r="B134" s="160" t="s">
        <v>206</v>
      </c>
      <c r="C134" s="546" t="s">
        <v>207</v>
      </c>
      <c r="D134" s="175"/>
      <c r="E134" s="160"/>
      <c r="F134" s="173">
        <f>SUM(F135:F141)</f>
        <v>0</v>
      </c>
      <c r="G134" s="171">
        <f>SUMIF($H$5:$DC$5,"&lt;="&amp;PAL,$H134:$DC134)</f>
        <v>0</v>
      </c>
      <c r="H134" s="173">
        <f>SUM(H135:H141)</f>
        <v>0</v>
      </c>
      <c r="I134" s="173">
        <f t="shared" ref="I134:BT134" si="72">SUM(I135:I141)</f>
        <v>0</v>
      </c>
      <c r="J134" s="173">
        <f t="shared" si="72"/>
        <v>0</v>
      </c>
      <c r="K134" s="173">
        <f t="shared" si="72"/>
        <v>0</v>
      </c>
      <c r="L134" s="173">
        <f t="shared" si="72"/>
        <v>0</v>
      </c>
      <c r="M134" s="173">
        <f t="shared" si="72"/>
        <v>0</v>
      </c>
      <c r="N134" s="173">
        <f t="shared" si="72"/>
        <v>0</v>
      </c>
      <c r="O134" s="173">
        <f t="shared" si="72"/>
        <v>0</v>
      </c>
      <c r="P134" s="173">
        <f t="shared" si="72"/>
        <v>0</v>
      </c>
      <c r="Q134" s="173">
        <f t="shared" si="72"/>
        <v>0</v>
      </c>
      <c r="R134" s="173">
        <f t="shared" si="72"/>
        <v>0</v>
      </c>
      <c r="S134" s="173">
        <f t="shared" si="72"/>
        <v>0</v>
      </c>
      <c r="T134" s="173">
        <f t="shared" si="72"/>
        <v>0</v>
      </c>
      <c r="U134" s="173">
        <f t="shared" si="72"/>
        <v>0</v>
      </c>
      <c r="V134" s="173">
        <f t="shared" si="72"/>
        <v>0</v>
      </c>
      <c r="W134" s="173">
        <f t="shared" si="72"/>
        <v>0</v>
      </c>
      <c r="X134" s="173">
        <f t="shared" si="72"/>
        <v>0</v>
      </c>
      <c r="Y134" s="173">
        <f t="shared" si="72"/>
        <v>0</v>
      </c>
      <c r="Z134" s="173">
        <f t="shared" si="72"/>
        <v>0</v>
      </c>
      <c r="AA134" s="173">
        <f t="shared" si="72"/>
        <v>0</v>
      </c>
      <c r="AB134" s="173">
        <f t="shared" si="72"/>
        <v>0</v>
      </c>
      <c r="AC134" s="173">
        <f t="shared" si="72"/>
        <v>0</v>
      </c>
      <c r="AD134" s="173">
        <f t="shared" si="72"/>
        <v>0</v>
      </c>
      <c r="AE134" s="173">
        <f t="shared" si="72"/>
        <v>0</v>
      </c>
      <c r="AF134" s="173">
        <f t="shared" si="72"/>
        <v>0</v>
      </c>
      <c r="AG134" s="173">
        <f t="shared" si="72"/>
        <v>0</v>
      </c>
      <c r="AH134" s="173">
        <f t="shared" si="72"/>
        <v>0</v>
      </c>
      <c r="AI134" s="173">
        <f t="shared" si="72"/>
        <v>0</v>
      </c>
      <c r="AJ134" s="173">
        <f t="shared" si="72"/>
        <v>0</v>
      </c>
      <c r="AK134" s="173">
        <f t="shared" si="72"/>
        <v>0</v>
      </c>
      <c r="AL134" s="173">
        <f t="shared" si="72"/>
        <v>0</v>
      </c>
      <c r="AM134" s="173">
        <f t="shared" si="72"/>
        <v>0</v>
      </c>
      <c r="AN134" s="173">
        <f t="shared" si="72"/>
        <v>0</v>
      </c>
      <c r="AO134" s="173">
        <f t="shared" si="72"/>
        <v>0</v>
      </c>
      <c r="AP134" s="173">
        <f t="shared" si="72"/>
        <v>0</v>
      </c>
      <c r="AQ134" s="173">
        <f t="shared" si="72"/>
        <v>0</v>
      </c>
      <c r="AR134" s="173">
        <f t="shared" si="72"/>
        <v>0</v>
      </c>
      <c r="AS134" s="173">
        <f t="shared" si="72"/>
        <v>0</v>
      </c>
      <c r="AT134" s="173">
        <f t="shared" si="72"/>
        <v>0</v>
      </c>
      <c r="AU134" s="173">
        <f t="shared" si="72"/>
        <v>0</v>
      </c>
      <c r="AV134" s="173">
        <f t="shared" si="72"/>
        <v>0</v>
      </c>
      <c r="AW134" s="173">
        <f t="shared" si="72"/>
        <v>0</v>
      </c>
      <c r="AX134" s="173">
        <f t="shared" si="72"/>
        <v>0</v>
      </c>
      <c r="AY134" s="173">
        <f t="shared" si="72"/>
        <v>0</v>
      </c>
      <c r="AZ134" s="173">
        <f t="shared" si="72"/>
        <v>0</v>
      </c>
      <c r="BA134" s="173">
        <f t="shared" si="72"/>
        <v>0</v>
      </c>
      <c r="BB134" s="173">
        <f t="shared" si="72"/>
        <v>0</v>
      </c>
      <c r="BC134" s="173">
        <f t="shared" si="72"/>
        <v>0</v>
      </c>
      <c r="BD134" s="173">
        <f t="shared" si="72"/>
        <v>0</v>
      </c>
      <c r="BE134" s="173">
        <f t="shared" si="72"/>
        <v>0</v>
      </c>
      <c r="BF134" s="173">
        <f t="shared" si="72"/>
        <v>0</v>
      </c>
      <c r="BG134" s="173">
        <f t="shared" si="72"/>
        <v>0</v>
      </c>
      <c r="BH134" s="173">
        <f t="shared" si="72"/>
        <v>0</v>
      </c>
      <c r="BI134" s="173">
        <f t="shared" si="72"/>
        <v>0</v>
      </c>
      <c r="BJ134" s="173">
        <f t="shared" si="72"/>
        <v>0</v>
      </c>
      <c r="BK134" s="173">
        <f t="shared" si="72"/>
        <v>0</v>
      </c>
      <c r="BL134" s="173">
        <f t="shared" si="72"/>
        <v>0</v>
      </c>
      <c r="BM134" s="173">
        <f t="shared" si="72"/>
        <v>0</v>
      </c>
      <c r="BN134" s="173">
        <f t="shared" si="72"/>
        <v>0</v>
      </c>
      <c r="BO134" s="173">
        <f t="shared" si="72"/>
        <v>0</v>
      </c>
      <c r="BP134" s="173">
        <f t="shared" si="72"/>
        <v>0</v>
      </c>
      <c r="BQ134" s="173">
        <f t="shared" si="72"/>
        <v>0</v>
      </c>
      <c r="BR134" s="173">
        <f t="shared" si="72"/>
        <v>0</v>
      </c>
      <c r="BS134" s="173">
        <f t="shared" si="72"/>
        <v>0</v>
      </c>
      <c r="BT134" s="173">
        <f t="shared" si="72"/>
        <v>0</v>
      </c>
      <c r="BU134" s="173">
        <f t="shared" ref="BU134:DC134" si="73">SUM(BU135:BU141)</f>
        <v>0</v>
      </c>
      <c r="BV134" s="173">
        <f t="shared" si="73"/>
        <v>0</v>
      </c>
      <c r="BW134" s="173">
        <f t="shared" si="73"/>
        <v>0</v>
      </c>
      <c r="BX134" s="173">
        <f t="shared" si="73"/>
        <v>0</v>
      </c>
      <c r="BY134" s="173">
        <f t="shared" si="73"/>
        <v>0</v>
      </c>
      <c r="BZ134" s="173">
        <f t="shared" si="73"/>
        <v>0</v>
      </c>
      <c r="CA134" s="173">
        <f t="shared" si="73"/>
        <v>0</v>
      </c>
      <c r="CB134" s="173">
        <f t="shared" si="73"/>
        <v>0</v>
      </c>
      <c r="CC134" s="173">
        <f t="shared" si="73"/>
        <v>0</v>
      </c>
      <c r="CD134" s="173">
        <f t="shared" si="73"/>
        <v>0</v>
      </c>
      <c r="CE134" s="173">
        <f t="shared" si="73"/>
        <v>0</v>
      </c>
      <c r="CF134" s="173">
        <f t="shared" si="73"/>
        <v>0</v>
      </c>
      <c r="CG134" s="173">
        <f t="shared" si="73"/>
        <v>0</v>
      </c>
      <c r="CH134" s="173">
        <f t="shared" si="73"/>
        <v>0</v>
      </c>
      <c r="CI134" s="173">
        <f t="shared" si="73"/>
        <v>0</v>
      </c>
      <c r="CJ134" s="173">
        <f t="shared" si="73"/>
        <v>0</v>
      </c>
      <c r="CK134" s="173">
        <f t="shared" si="73"/>
        <v>0</v>
      </c>
      <c r="CL134" s="173">
        <f t="shared" si="73"/>
        <v>0</v>
      </c>
      <c r="CM134" s="173">
        <f t="shared" si="73"/>
        <v>0</v>
      </c>
      <c r="CN134" s="173">
        <f t="shared" si="73"/>
        <v>0</v>
      </c>
      <c r="CO134" s="173">
        <f t="shared" si="73"/>
        <v>0</v>
      </c>
      <c r="CP134" s="173">
        <f t="shared" si="73"/>
        <v>0</v>
      </c>
      <c r="CQ134" s="173">
        <f t="shared" si="73"/>
        <v>0</v>
      </c>
      <c r="CR134" s="173">
        <f t="shared" si="73"/>
        <v>0</v>
      </c>
      <c r="CS134" s="173">
        <f t="shared" si="73"/>
        <v>0</v>
      </c>
      <c r="CT134" s="173">
        <f t="shared" si="73"/>
        <v>0</v>
      </c>
      <c r="CU134" s="173">
        <f t="shared" si="73"/>
        <v>0</v>
      </c>
      <c r="CV134" s="173">
        <f t="shared" si="73"/>
        <v>0</v>
      </c>
      <c r="CW134" s="173">
        <f t="shared" si="73"/>
        <v>0</v>
      </c>
      <c r="CX134" s="173">
        <f t="shared" si="73"/>
        <v>0</v>
      </c>
      <c r="CY134" s="173">
        <f t="shared" si="73"/>
        <v>0</v>
      </c>
      <c r="CZ134" s="173">
        <f t="shared" si="73"/>
        <v>0</v>
      </c>
      <c r="DA134" s="173">
        <f t="shared" si="73"/>
        <v>0</v>
      </c>
      <c r="DB134" s="173">
        <f t="shared" si="73"/>
        <v>0</v>
      </c>
      <c r="DC134" s="173">
        <f t="shared" si="73"/>
        <v>0</v>
      </c>
      <c r="DE134" s="24"/>
      <c r="DF134" s="24">
        <f t="shared" si="39"/>
        <v>0</v>
      </c>
    </row>
    <row r="135" spans="1:110" ht="14.4">
      <c r="A135" s="68">
        <v>109</v>
      </c>
      <c r="B135" s="160" t="s">
        <v>379</v>
      </c>
      <c r="C135" s="187"/>
      <c r="D135" s="175"/>
      <c r="E135" s="160"/>
      <c r="F135" s="171">
        <f>H135+NPV(SD,I135:INDEX(I135:DC135,PAL))</f>
        <v>0</v>
      </c>
      <c r="G135" s="171">
        <f>SUMIF($H$5:$DC$5,"&lt;="&amp;PAL,$H135:$DC135)</f>
        <v>0</v>
      </c>
      <c r="H135" s="177">
        <v>0</v>
      </c>
      <c r="I135" s="177">
        <v>0</v>
      </c>
      <c r="J135" s="177">
        <v>0</v>
      </c>
      <c r="K135" s="177">
        <v>0</v>
      </c>
      <c r="L135" s="177">
        <v>0</v>
      </c>
      <c r="M135" s="177">
        <v>0</v>
      </c>
      <c r="N135" s="177">
        <v>0</v>
      </c>
      <c r="O135" s="177">
        <v>0</v>
      </c>
      <c r="P135" s="177">
        <v>0</v>
      </c>
      <c r="Q135" s="177">
        <v>0</v>
      </c>
      <c r="R135" s="177">
        <v>0</v>
      </c>
      <c r="S135" s="177">
        <v>0</v>
      </c>
      <c r="T135" s="177">
        <v>0</v>
      </c>
      <c r="U135" s="177">
        <v>0</v>
      </c>
      <c r="V135" s="177">
        <v>0</v>
      </c>
      <c r="W135" s="177">
        <v>0</v>
      </c>
      <c r="X135" s="177">
        <v>0</v>
      </c>
      <c r="Y135" s="177">
        <v>0</v>
      </c>
      <c r="Z135" s="177">
        <v>0</v>
      </c>
      <c r="AA135" s="177">
        <v>0</v>
      </c>
      <c r="AB135" s="177">
        <v>0</v>
      </c>
      <c r="AC135" s="177">
        <v>0</v>
      </c>
      <c r="AD135" s="177">
        <v>0</v>
      </c>
      <c r="AE135" s="177">
        <v>0</v>
      </c>
      <c r="AF135" s="177">
        <v>0</v>
      </c>
      <c r="AG135" s="177">
        <v>0</v>
      </c>
      <c r="AH135" s="177">
        <v>0</v>
      </c>
      <c r="AI135" s="177">
        <v>0</v>
      </c>
      <c r="AJ135" s="177">
        <v>0</v>
      </c>
      <c r="AK135" s="177">
        <v>0</v>
      </c>
      <c r="AL135" s="177">
        <v>0</v>
      </c>
      <c r="AM135" s="177">
        <v>0</v>
      </c>
      <c r="AN135" s="177">
        <v>0</v>
      </c>
      <c r="AO135" s="177">
        <v>0</v>
      </c>
      <c r="AP135" s="177">
        <v>0</v>
      </c>
      <c r="AQ135" s="177">
        <v>0</v>
      </c>
      <c r="AR135" s="177">
        <v>0</v>
      </c>
      <c r="AS135" s="177">
        <v>0</v>
      </c>
      <c r="AT135" s="177">
        <v>0</v>
      </c>
      <c r="AU135" s="177">
        <v>0</v>
      </c>
      <c r="AV135" s="177">
        <v>0</v>
      </c>
      <c r="AW135" s="177">
        <v>0</v>
      </c>
      <c r="AX135" s="177">
        <v>0</v>
      </c>
      <c r="AY135" s="177">
        <v>0</v>
      </c>
      <c r="AZ135" s="177">
        <v>0</v>
      </c>
      <c r="BA135" s="177">
        <v>0</v>
      </c>
      <c r="BB135" s="177">
        <v>0</v>
      </c>
      <c r="BC135" s="177">
        <v>0</v>
      </c>
      <c r="BD135" s="177">
        <v>0</v>
      </c>
      <c r="BE135" s="177">
        <v>0</v>
      </c>
      <c r="BF135" s="177">
        <v>0</v>
      </c>
      <c r="BG135" s="177">
        <v>0</v>
      </c>
      <c r="BH135" s="177">
        <v>0</v>
      </c>
      <c r="BI135" s="177">
        <v>0</v>
      </c>
      <c r="BJ135" s="177">
        <v>0</v>
      </c>
      <c r="BK135" s="177">
        <v>0</v>
      </c>
      <c r="BL135" s="177">
        <v>0</v>
      </c>
      <c r="BM135" s="177">
        <v>0</v>
      </c>
      <c r="BN135" s="177">
        <v>0</v>
      </c>
      <c r="BO135" s="177">
        <v>0</v>
      </c>
      <c r="BP135" s="177">
        <v>0</v>
      </c>
      <c r="BQ135" s="177">
        <v>0</v>
      </c>
      <c r="BR135" s="177">
        <v>0</v>
      </c>
      <c r="BS135" s="177">
        <v>0</v>
      </c>
      <c r="BT135" s="177">
        <v>0</v>
      </c>
      <c r="BU135" s="177">
        <v>0</v>
      </c>
      <c r="BV135" s="177">
        <v>0</v>
      </c>
      <c r="BW135" s="177">
        <v>0</v>
      </c>
      <c r="BX135" s="177">
        <v>0</v>
      </c>
      <c r="BY135" s="177">
        <v>0</v>
      </c>
      <c r="BZ135" s="177">
        <v>0</v>
      </c>
      <c r="CA135" s="177">
        <v>0</v>
      </c>
      <c r="CB135" s="177">
        <v>0</v>
      </c>
      <c r="CC135" s="177">
        <v>0</v>
      </c>
      <c r="CD135" s="177">
        <v>0</v>
      </c>
      <c r="CE135" s="177">
        <v>0</v>
      </c>
      <c r="CF135" s="177">
        <v>0</v>
      </c>
      <c r="CG135" s="177">
        <v>0</v>
      </c>
      <c r="CH135" s="177">
        <v>0</v>
      </c>
      <c r="CI135" s="177">
        <v>0</v>
      </c>
      <c r="CJ135" s="177">
        <v>0</v>
      </c>
      <c r="CK135" s="177">
        <v>0</v>
      </c>
      <c r="CL135" s="177">
        <v>0</v>
      </c>
      <c r="CM135" s="177">
        <v>0</v>
      </c>
      <c r="CN135" s="177">
        <v>0</v>
      </c>
      <c r="CO135" s="177">
        <v>0</v>
      </c>
      <c r="CP135" s="177">
        <v>0</v>
      </c>
      <c r="CQ135" s="177">
        <v>0</v>
      </c>
      <c r="CR135" s="177">
        <v>0</v>
      </c>
      <c r="CS135" s="177">
        <v>0</v>
      </c>
      <c r="CT135" s="177">
        <v>0</v>
      </c>
      <c r="CU135" s="177">
        <v>0</v>
      </c>
      <c r="CV135" s="177">
        <v>0</v>
      </c>
      <c r="CW135" s="177">
        <v>0</v>
      </c>
      <c r="CX135" s="177">
        <v>0</v>
      </c>
      <c r="CY135" s="177">
        <v>0</v>
      </c>
      <c r="CZ135" s="177">
        <v>0</v>
      </c>
      <c r="DA135" s="177">
        <v>0</v>
      </c>
      <c r="DB135" s="177">
        <v>0</v>
      </c>
      <c r="DC135" s="177">
        <v>0</v>
      </c>
      <c r="DE135" s="24">
        <f t="shared" ref="DE135:DE145" si="74">COUNTBLANK(H135:DC135)</f>
        <v>0</v>
      </c>
      <c r="DF135" s="24">
        <f t="shared" si="39"/>
        <v>0</v>
      </c>
    </row>
    <row r="136" spans="1:110" ht="15" customHeight="1">
      <c r="A136" s="68">
        <v>110</v>
      </c>
      <c r="B136" s="160" t="s">
        <v>380</v>
      </c>
      <c r="C136" s="187"/>
      <c r="D136" s="175"/>
      <c r="E136" s="160"/>
      <c r="F136" s="171">
        <f>H136+NPV(SD,I136:INDEX(I136:DC136,PAL))</f>
        <v>0</v>
      </c>
      <c r="G136" s="171">
        <f>SUMIF($H$5:$DC$5,"&lt;="&amp;PAL,$H136:$DC136)</f>
        <v>0</v>
      </c>
      <c r="H136" s="177">
        <v>0</v>
      </c>
      <c r="I136" s="177">
        <v>0</v>
      </c>
      <c r="J136" s="177">
        <v>0</v>
      </c>
      <c r="K136" s="177">
        <v>0</v>
      </c>
      <c r="L136" s="177">
        <v>0</v>
      </c>
      <c r="M136" s="177">
        <v>0</v>
      </c>
      <c r="N136" s="177">
        <v>0</v>
      </c>
      <c r="O136" s="177">
        <v>0</v>
      </c>
      <c r="P136" s="177">
        <v>0</v>
      </c>
      <c r="Q136" s="177">
        <v>0</v>
      </c>
      <c r="R136" s="177">
        <v>0</v>
      </c>
      <c r="S136" s="177">
        <v>0</v>
      </c>
      <c r="T136" s="177">
        <v>0</v>
      </c>
      <c r="U136" s="177">
        <v>0</v>
      </c>
      <c r="V136" s="177">
        <v>0</v>
      </c>
      <c r="W136" s="177">
        <v>0</v>
      </c>
      <c r="X136" s="177">
        <v>0</v>
      </c>
      <c r="Y136" s="177">
        <v>0</v>
      </c>
      <c r="Z136" s="177">
        <v>0</v>
      </c>
      <c r="AA136" s="177">
        <v>0</v>
      </c>
      <c r="AB136" s="177">
        <v>0</v>
      </c>
      <c r="AC136" s="177">
        <v>0</v>
      </c>
      <c r="AD136" s="177">
        <v>0</v>
      </c>
      <c r="AE136" s="177">
        <v>0</v>
      </c>
      <c r="AF136" s="177">
        <v>0</v>
      </c>
      <c r="AG136" s="177">
        <v>0</v>
      </c>
      <c r="AH136" s="177">
        <v>0</v>
      </c>
      <c r="AI136" s="177">
        <v>0</v>
      </c>
      <c r="AJ136" s="177">
        <v>0</v>
      </c>
      <c r="AK136" s="177">
        <v>0</v>
      </c>
      <c r="AL136" s="177">
        <v>0</v>
      </c>
      <c r="AM136" s="177">
        <v>0</v>
      </c>
      <c r="AN136" s="177">
        <v>0</v>
      </c>
      <c r="AO136" s="177">
        <v>0</v>
      </c>
      <c r="AP136" s="177">
        <v>0</v>
      </c>
      <c r="AQ136" s="177">
        <v>0</v>
      </c>
      <c r="AR136" s="177">
        <v>0</v>
      </c>
      <c r="AS136" s="177">
        <v>0</v>
      </c>
      <c r="AT136" s="177">
        <v>0</v>
      </c>
      <c r="AU136" s="177">
        <v>0</v>
      </c>
      <c r="AV136" s="177">
        <v>0</v>
      </c>
      <c r="AW136" s="177">
        <v>0</v>
      </c>
      <c r="AX136" s="177">
        <v>0</v>
      </c>
      <c r="AY136" s="177">
        <v>0</v>
      </c>
      <c r="AZ136" s="177">
        <v>0</v>
      </c>
      <c r="BA136" s="177">
        <v>0</v>
      </c>
      <c r="BB136" s="177">
        <v>0</v>
      </c>
      <c r="BC136" s="177">
        <v>0</v>
      </c>
      <c r="BD136" s="177">
        <v>0</v>
      </c>
      <c r="BE136" s="177">
        <v>0</v>
      </c>
      <c r="BF136" s="177">
        <v>0</v>
      </c>
      <c r="BG136" s="177">
        <v>0</v>
      </c>
      <c r="BH136" s="177">
        <v>0</v>
      </c>
      <c r="BI136" s="177">
        <v>0</v>
      </c>
      <c r="BJ136" s="177">
        <v>0</v>
      </c>
      <c r="BK136" s="177">
        <v>0</v>
      </c>
      <c r="BL136" s="177">
        <v>0</v>
      </c>
      <c r="BM136" s="177">
        <v>0</v>
      </c>
      <c r="BN136" s="177">
        <v>0</v>
      </c>
      <c r="BO136" s="177">
        <v>0</v>
      </c>
      <c r="BP136" s="177">
        <v>0</v>
      </c>
      <c r="BQ136" s="177">
        <v>0</v>
      </c>
      <c r="BR136" s="177">
        <v>0</v>
      </c>
      <c r="BS136" s="177">
        <v>0</v>
      </c>
      <c r="BT136" s="177">
        <v>0</v>
      </c>
      <c r="BU136" s="177">
        <v>0</v>
      </c>
      <c r="BV136" s="177">
        <v>0</v>
      </c>
      <c r="BW136" s="177">
        <v>0</v>
      </c>
      <c r="BX136" s="177">
        <v>0</v>
      </c>
      <c r="BY136" s="177">
        <v>0</v>
      </c>
      <c r="BZ136" s="177">
        <v>0</v>
      </c>
      <c r="CA136" s="177">
        <v>0</v>
      </c>
      <c r="CB136" s="177">
        <v>0</v>
      </c>
      <c r="CC136" s="177">
        <v>0</v>
      </c>
      <c r="CD136" s="177">
        <v>0</v>
      </c>
      <c r="CE136" s="177">
        <v>0</v>
      </c>
      <c r="CF136" s="177">
        <v>0</v>
      </c>
      <c r="CG136" s="177">
        <v>0</v>
      </c>
      <c r="CH136" s="177">
        <v>0</v>
      </c>
      <c r="CI136" s="177">
        <v>0</v>
      </c>
      <c r="CJ136" s="177">
        <v>0</v>
      </c>
      <c r="CK136" s="177">
        <v>0</v>
      </c>
      <c r="CL136" s="177">
        <v>0</v>
      </c>
      <c r="CM136" s="177">
        <v>0</v>
      </c>
      <c r="CN136" s="177">
        <v>0</v>
      </c>
      <c r="CO136" s="177">
        <v>0</v>
      </c>
      <c r="CP136" s="177">
        <v>0</v>
      </c>
      <c r="CQ136" s="177">
        <v>0</v>
      </c>
      <c r="CR136" s="177">
        <v>0</v>
      </c>
      <c r="CS136" s="177">
        <v>0</v>
      </c>
      <c r="CT136" s="177">
        <v>0</v>
      </c>
      <c r="CU136" s="177">
        <v>0</v>
      </c>
      <c r="CV136" s="177">
        <v>0</v>
      </c>
      <c r="CW136" s="177">
        <v>0</v>
      </c>
      <c r="CX136" s="177">
        <v>0</v>
      </c>
      <c r="CY136" s="177">
        <v>0</v>
      </c>
      <c r="CZ136" s="177">
        <v>0</v>
      </c>
      <c r="DA136" s="177">
        <v>0</v>
      </c>
      <c r="DB136" s="177">
        <v>0</v>
      </c>
      <c r="DC136" s="177">
        <v>0</v>
      </c>
      <c r="DE136" s="24">
        <f t="shared" si="74"/>
        <v>0</v>
      </c>
      <c r="DF136" s="24">
        <f t="shared" si="39"/>
        <v>0</v>
      </c>
    </row>
    <row r="137" spans="1:110" ht="15" customHeight="1">
      <c r="A137" s="68">
        <v>111</v>
      </c>
      <c r="B137" s="160" t="s">
        <v>381</v>
      </c>
      <c r="C137" s="187"/>
      <c r="D137" s="175"/>
      <c r="E137" s="160"/>
      <c r="F137" s="171">
        <f>H137+NPV(SD,I137:INDEX(I137:DC137,PAL))</f>
        <v>0</v>
      </c>
      <c r="G137" s="171">
        <f>SUMIF($H$5:$DC$5,"&lt;="&amp;PAL,$H137:$DC137)</f>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c r="BC137" s="177">
        <v>0</v>
      </c>
      <c r="BD137" s="177">
        <v>0</v>
      </c>
      <c r="BE137" s="177">
        <v>0</v>
      </c>
      <c r="BF137" s="177">
        <v>0</v>
      </c>
      <c r="BG137" s="177">
        <v>0</v>
      </c>
      <c r="BH137" s="177">
        <v>0</v>
      </c>
      <c r="BI137" s="177">
        <v>0</v>
      </c>
      <c r="BJ137" s="177">
        <v>0</v>
      </c>
      <c r="BK137" s="177">
        <v>0</v>
      </c>
      <c r="BL137" s="177">
        <v>0</v>
      </c>
      <c r="BM137" s="177">
        <v>0</v>
      </c>
      <c r="BN137" s="177">
        <v>0</v>
      </c>
      <c r="BO137" s="177">
        <v>0</v>
      </c>
      <c r="BP137" s="177">
        <v>0</v>
      </c>
      <c r="BQ137" s="177">
        <v>0</v>
      </c>
      <c r="BR137" s="177">
        <v>0</v>
      </c>
      <c r="BS137" s="177">
        <v>0</v>
      </c>
      <c r="BT137" s="177">
        <v>0</v>
      </c>
      <c r="BU137" s="177">
        <v>0</v>
      </c>
      <c r="BV137" s="177">
        <v>0</v>
      </c>
      <c r="BW137" s="177">
        <v>0</v>
      </c>
      <c r="BX137" s="177">
        <v>0</v>
      </c>
      <c r="BY137" s="177">
        <v>0</v>
      </c>
      <c r="BZ137" s="177">
        <v>0</v>
      </c>
      <c r="CA137" s="177">
        <v>0</v>
      </c>
      <c r="CB137" s="177">
        <v>0</v>
      </c>
      <c r="CC137" s="177">
        <v>0</v>
      </c>
      <c r="CD137" s="177">
        <v>0</v>
      </c>
      <c r="CE137" s="177">
        <v>0</v>
      </c>
      <c r="CF137" s="177">
        <v>0</v>
      </c>
      <c r="CG137" s="177">
        <v>0</v>
      </c>
      <c r="CH137" s="177">
        <v>0</v>
      </c>
      <c r="CI137" s="177">
        <v>0</v>
      </c>
      <c r="CJ137" s="177">
        <v>0</v>
      </c>
      <c r="CK137" s="177">
        <v>0</v>
      </c>
      <c r="CL137" s="177">
        <v>0</v>
      </c>
      <c r="CM137" s="177">
        <v>0</v>
      </c>
      <c r="CN137" s="177">
        <v>0</v>
      </c>
      <c r="CO137" s="177">
        <v>0</v>
      </c>
      <c r="CP137" s="177">
        <v>0</v>
      </c>
      <c r="CQ137" s="177">
        <v>0</v>
      </c>
      <c r="CR137" s="177">
        <v>0</v>
      </c>
      <c r="CS137" s="177">
        <v>0</v>
      </c>
      <c r="CT137" s="177">
        <v>0</v>
      </c>
      <c r="CU137" s="177">
        <v>0</v>
      </c>
      <c r="CV137" s="177">
        <v>0</v>
      </c>
      <c r="CW137" s="177">
        <v>0</v>
      </c>
      <c r="CX137" s="177">
        <v>0</v>
      </c>
      <c r="CY137" s="177">
        <v>0</v>
      </c>
      <c r="CZ137" s="177">
        <v>0</v>
      </c>
      <c r="DA137" s="177">
        <v>0</v>
      </c>
      <c r="DB137" s="177">
        <v>0</v>
      </c>
      <c r="DC137" s="177">
        <v>0</v>
      </c>
      <c r="DE137" s="24">
        <f t="shared" si="74"/>
        <v>0</v>
      </c>
      <c r="DF137" s="24">
        <f t="shared" si="39"/>
        <v>0</v>
      </c>
    </row>
    <row r="138" spans="1:110" ht="15" customHeight="1">
      <c r="A138" s="68">
        <v>112</v>
      </c>
      <c r="B138" s="160" t="s">
        <v>382</v>
      </c>
      <c r="C138" s="187"/>
      <c r="D138" s="175"/>
      <c r="E138" s="160"/>
      <c r="F138" s="171">
        <f>H138+NPV(SD,I138:INDEX(I138:DC138,PAL))</f>
        <v>0</v>
      </c>
      <c r="G138" s="171">
        <f>SUMIF($H$5:$DC$5,"&lt;="&amp;PAL,$H138:$DC138)</f>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c r="BC138" s="177">
        <v>0</v>
      </c>
      <c r="BD138" s="177">
        <v>0</v>
      </c>
      <c r="BE138" s="177">
        <v>0</v>
      </c>
      <c r="BF138" s="177">
        <v>0</v>
      </c>
      <c r="BG138" s="177">
        <v>0</v>
      </c>
      <c r="BH138" s="177">
        <v>0</v>
      </c>
      <c r="BI138" s="177">
        <v>0</v>
      </c>
      <c r="BJ138" s="177">
        <v>0</v>
      </c>
      <c r="BK138" s="177">
        <v>0</v>
      </c>
      <c r="BL138" s="177">
        <v>0</v>
      </c>
      <c r="BM138" s="177">
        <v>0</v>
      </c>
      <c r="BN138" s="177">
        <v>0</v>
      </c>
      <c r="BO138" s="177">
        <v>0</v>
      </c>
      <c r="BP138" s="177">
        <v>0</v>
      </c>
      <c r="BQ138" s="177">
        <v>0</v>
      </c>
      <c r="BR138" s="177">
        <v>0</v>
      </c>
      <c r="BS138" s="177">
        <v>0</v>
      </c>
      <c r="BT138" s="177">
        <v>0</v>
      </c>
      <c r="BU138" s="177">
        <v>0</v>
      </c>
      <c r="BV138" s="177">
        <v>0</v>
      </c>
      <c r="BW138" s="177">
        <v>0</v>
      </c>
      <c r="BX138" s="177">
        <v>0</v>
      </c>
      <c r="BY138" s="177">
        <v>0</v>
      </c>
      <c r="BZ138" s="177">
        <v>0</v>
      </c>
      <c r="CA138" s="177">
        <v>0</v>
      </c>
      <c r="CB138" s="177">
        <v>0</v>
      </c>
      <c r="CC138" s="177">
        <v>0</v>
      </c>
      <c r="CD138" s="177">
        <v>0</v>
      </c>
      <c r="CE138" s="177">
        <v>0</v>
      </c>
      <c r="CF138" s="177">
        <v>0</v>
      </c>
      <c r="CG138" s="177">
        <v>0</v>
      </c>
      <c r="CH138" s="177">
        <v>0</v>
      </c>
      <c r="CI138" s="177">
        <v>0</v>
      </c>
      <c r="CJ138" s="177">
        <v>0</v>
      </c>
      <c r="CK138" s="177">
        <v>0</v>
      </c>
      <c r="CL138" s="177">
        <v>0</v>
      </c>
      <c r="CM138" s="177">
        <v>0</v>
      </c>
      <c r="CN138" s="177">
        <v>0</v>
      </c>
      <c r="CO138" s="177">
        <v>0</v>
      </c>
      <c r="CP138" s="177">
        <v>0</v>
      </c>
      <c r="CQ138" s="177">
        <v>0</v>
      </c>
      <c r="CR138" s="177">
        <v>0</v>
      </c>
      <c r="CS138" s="177">
        <v>0</v>
      </c>
      <c r="CT138" s="177">
        <v>0</v>
      </c>
      <c r="CU138" s="177">
        <v>0</v>
      </c>
      <c r="CV138" s="177">
        <v>0</v>
      </c>
      <c r="CW138" s="177">
        <v>0</v>
      </c>
      <c r="CX138" s="177">
        <v>0</v>
      </c>
      <c r="CY138" s="177">
        <v>0</v>
      </c>
      <c r="CZ138" s="177">
        <v>0</v>
      </c>
      <c r="DA138" s="177">
        <v>0</v>
      </c>
      <c r="DB138" s="177">
        <v>0</v>
      </c>
      <c r="DC138" s="177">
        <v>0</v>
      </c>
      <c r="DE138" s="24">
        <f t="shared" si="74"/>
        <v>0</v>
      </c>
      <c r="DF138" s="24">
        <f t="shared" si="39"/>
        <v>0</v>
      </c>
    </row>
    <row r="139" spans="1:110" ht="15" customHeight="1">
      <c r="A139" s="68">
        <v>113</v>
      </c>
      <c r="B139" s="160" t="s">
        <v>383</v>
      </c>
      <c r="C139" s="187"/>
      <c r="D139" s="175"/>
      <c r="E139" s="160"/>
      <c r="F139" s="171">
        <f>H139+NPV(SD,I139:INDEX(I139:DC139,PAL))</f>
        <v>0</v>
      </c>
      <c r="G139" s="171">
        <f>SUMIF($H$5:$DC$5,"&lt;="&amp;PAL,$H139:$DC139)</f>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c r="BC139" s="177">
        <v>0</v>
      </c>
      <c r="BD139" s="177">
        <v>0</v>
      </c>
      <c r="BE139" s="177">
        <v>0</v>
      </c>
      <c r="BF139" s="177">
        <v>0</v>
      </c>
      <c r="BG139" s="177">
        <v>0</v>
      </c>
      <c r="BH139" s="177">
        <v>0</v>
      </c>
      <c r="BI139" s="177">
        <v>0</v>
      </c>
      <c r="BJ139" s="177">
        <v>0</v>
      </c>
      <c r="BK139" s="177">
        <v>0</v>
      </c>
      <c r="BL139" s="177">
        <v>0</v>
      </c>
      <c r="BM139" s="177">
        <v>0</v>
      </c>
      <c r="BN139" s="177">
        <v>0</v>
      </c>
      <c r="BO139" s="177">
        <v>0</v>
      </c>
      <c r="BP139" s="177">
        <v>0</v>
      </c>
      <c r="BQ139" s="177">
        <v>0</v>
      </c>
      <c r="BR139" s="177">
        <v>0</v>
      </c>
      <c r="BS139" s="177">
        <v>0</v>
      </c>
      <c r="BT139" s="177">
        <v>0</v>
      </c>
      <c r="BU139" s="177">
        <v>0</v>
      </c>
      <c r="BV139" s="177">
        <v>0</v>
      </c>
      <c r="BW139" s="177">
        <v>0</v>
      </c>
      <c r="BX139" s="177">
        <v>0</v>
      </c>
      <c r="BY139" s="177">
        <v>0</v>
      </c>
      <c r="BZ139" s="177">
        <v>0</v>
      </c>
      <c r="CA139" s="177">
        <v>0</v>
      </c>
      <c r="CB139" s="177">
        <v>0</v>
      </c>
      <c r="CC139" s="177">
        <v>0</v>
      </c>
      <c r="CD139" s="177">
        <v>0</v>
      </c>
      <c r="CE139" s="177">
        <v>0</v>
      </c>
      <c r="CF139" s="177">
        <v>0</v>
      </c>
      <c r="CG139" s="177">
        <v>0</v>
      </c>
      <c r="CH139" s="177">
        <v>0</v>
      </c>
      <c r="CI139" s="177">
        <v>0</v>
      </c>
      <c r="CJ139" s="177">
        <v>0</v>
      </c>
      <c r="CK139" s="177">
        <v>0</v>
      </c>
      <c r="CL139" s="177">
        <v>0</v>
      </c>
      <c r="CM139" s="177">
        <v>0</v>
      </c>
      <c r="CN139" s="177">
        <v>0</v>
      </c>
      <c r="CO139" s="177">
        <v>0</v>
      </c>
      <c r="CP139" s="177">
        <v>0</v>
      </c>
      <c r="CQ139" s="177">
        <v>0</v>
      </c>
      <c r="CR139" s="177">
        <v>0</v>
      </c>
      <c r="CS139" s="177">
        <v>0</v>
      </c>
      <c r="CT139" s="177">
        <v>0</v>
      </c>
      <c r="CU139" s="177">
        <v>0</v>
      </c>
      <c r="CV139" s="177">
        <v>0</v>
      </c>
      <c r="CW139" s="177">
        <v>0</v>
      </c>
      <c r="CX139" s="177">
        <v>0</v>
      </c>
      <c r="CY139" s="177">
        <v>0</v>
      </c>
      <c r="CZ139" s="177">
        <v>0</v>
      </c>
      <c r="DA139" s="177">
        <v>0</v>
      </c>
      <c r="DB139" s="177">
        <v>0</v>
      </c>
      <c r="DC139" s="177">
        <v>0</v>
      </c>
      <c r="DE139" s="24">
        <f t="shared" si="74"/>
        <v>0</v>
      </c>
      <c r="DF139" s="24">
        <f t="shared" si="39"/>
        <v>0</v>
      </c>
    </row>
    <row r="140" spans="1:110" ht="15" customHeight="1">
      <c r="A140" s="68">
        <v>114</v>
      </c>
      <c r="B140" s="160" t="s">
        <v>384</v>
      </c>
      <c r="C140" s="187"/>
      <c r="D140" s="175"/>
      <c r="E140" s="160"/>
      <c r="F140" s="171">
        <f>H140+NPV(SD,I140:INDEX(I140:DC140,PAL))</f>
        <v>0</v>
      </c>
      <c r="G140" s="171">
        <f>SUMIF($H$5:$DC$5,"&lt;="&amp;PAL,$H140:$DC140)</f>
        <v>0</v>
      </c>
      <c r="H140" s="177">
        <v>0</v>
      </c>
      <c r="I140" s="177">
        <v>0</v>
      </c>
      <c r="J140" s="177">
        <v>0</v>
      </c>
      <c r="K140" s="177">
        <v>0</v>
      </c>
      <c r="L140" s="177">
        <v>0</v>
      </c>
      <c r="M140" s="177">
        <v>0</v>
      </c>
      <c r="N140" s="177">
        <v>0</v>
      </c>
      <c r="O140" s="177">
        <v>0</v>
      </c>
      <c r="P140" s="177">
        <v>0</v>
      </c>
      <c r="Q140" s="177">
        <v>0</v>
      </c>
      <c r="R140" s="177">
        <v>0</v>
      </c>
      <c r="S140" s="177">
        <v>0</v>
      </c>
      <c r="T140" s="177">
        <v>0</v>
      </c>
      <c r="U140" s="177">
        <v>0</v>
      </c>
      <c r="V140" s="177">
        <v>0</v>
      </c>
      <c r="W140" s="177">
        <v>0</v>
      </c>
      <c r="X140" s="177">
        <v>0</v>
      </c>
      <c r="Y140" s="177">
        <v>0</v>
      </c>
      <c r="Z140" s="177">
        <v>0</v>
      </c>
      <c r="AA140" s="177">
        <v>0</v>
      </c>
      <c r="AB140" s="177">
        <v>0</v>
      </c>
      <c r="AC140" s="177">
        <v>0</v>
      </c>
      <c r="AD140" s="177">
        <v>0</v>
      </c>
      <c r="AE140" s="177">
        <v>0</v>
      </c>
      <c r="AF140" s="177">
        <v>0</v>
      </c>
      <c r="AG140" s="177">
        <v>0</v>
      </c>
      <c r="AH140" s="177">
        <v>0</v>
      </c>
      <c r="AI140" s="177">
        <v>0</v>
      </c>
      <c r="AJ140" s="177">
        <v>0</v>
      </c>
      <c r="AK140" s="177">
        <v>0</v>
      </c>
      <c r="AL140" s="177">
        <v>0</v>
      </c>
      <c r="AM140" s="177">
        <v>0</v>
      </c>
      <c r="AN140" s="177">
        <v>0</v>
      </c>
      <c r="AO140" s="177">
        <v>0</v>
      </c>
      <c r="AP140" s="177">
        <v>0</v>
      </c>
      <c r="AQ140" s="177">
        <v>0</v>
      </c>
      <c r="AR140" s="177">
        <v>0</v>
      </c>
      <c r="AS140" s="177">
        <v>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7">
        <v>0</v>
      </c>
      <c r="BI140" s="177">
        <v>0</v>
      </c>
      <c r="BJ140" s="177">
        <v>0</v>
      </c>
      <c r="BK140" s="177">
        <v>0</v>
      </c>
      <c r="BL140" s="177">
        <v>0</v>
      </c>
      <c r="BM140" s="177">
        <v>0</v>
      </c>
      <c r="BN140" s="177">
        <v>0</v>
      </c>
      <c r="BO140" s="177">
        <v>0</v>
      </c>
      <c r="BP140" s="177">
        <v>0</v>
      </c>
      <c r="BQ140" s="177">
        <v>0</v>
      </c>
      <c r="BR140" s="177">
        <v>0</v>
      </c>
      <c r="BS140" s="177">
        <v>0</v>
      </c>
      <c r="BT140" s="177">
        <v>0</v>
      </c>
      <c r="BU140" s="177">
        <v>0</v>
      </c>
      <c r="BV140" s="177">
        <v>0</v>
      </c>
      <c r="BW140" s="177">
        <v>0</v>
      </c>
      <c r="BX140" s="177">
        <v>0</v>
      </c>
      <c r="BY140" s="177">
        <v>0</v>
      </c>
      <c r="BZ140" s="177">
        <v>0</v>
      </c>
      <c r="CA140" s="177">
        <v>0</v>
      </c>
      <c r="CB140" s="177">
        <v>0</v>
      </c>
      <c r="CC140" s="177">
        <v>0</v>
      </c>
      <c r="CD140" s="177">
        <v>0</v>
      </c>
      <c r="CE140" s="177">
        <v>0</v>
      </c>
      <c r="CF140" s="177">
        <v>0</v>
      </c>
      <c r="CG140" s="177">
        <v>0</v>
      </c>
      <c r="CH140" s="177">
        <v>0</v>
      </c>
      <c r="CI140" s="177">
        <v>0</v>
      </c>
      <c r="CJ140" s="177">
        <v>0</v>
      </c>
      <c r="CK140" s="177">
        <v>0</v>
      </c>
      <c r="CL140" s="177">
        <v>0</v>
      </c>
      <c r="CM140" s="177">
        <v>0</v>
      </c>
      <c r="CN140" s="177">
        <v>0</v>
      </c>
      <c r="CO140" s="177">
        <v>0</v>
      </c>
      <c r="CP140" s="177">
        <v>0</v>
      </c>
      <c r="CQ140" s="177">
        <v>0</v>
      </c>
      <c r="CR140" s="177">
        <v>0</v>
      </c>
      <c r="CS140" s="177">
        <v>0</v>
      </c>
      <c r="CT140" s="177">
        <v>0</v>
      </c>
      <c r="CU140" s="177">
        <v>0</v>
      </c>
      <c r="CV140" s="177">
        <v>0</v>
      </c>
      <c r="CW140" s="177">
        <v>0</v>
      </c>
      <c r="CX140" s="177">
        <v>0</v>
      </c>
      <c r="CY140" s="177">
        <v>0</v>
      </c>
      <c r="CZ140" s="177">
        <v>0</v>
      </c>
      <c r="DA140" s="177">
        <v>0</v>
      </c>
      <c r="DB140" s="177">
        <v>0</v>
      </c>
      <c r="DC140" s="177">
        <v>0</v>
      </c>
      <c r="DE140" s="24">
        <f t="shared" si="74"/>
        <v>0</v>
      </c>
      <c r="DF140" s="24">
        <f t="shared" si="39"/>
        <v>0</v>
      </c>
    </row>
    <row r="141" spans="1:110" ht="15" customHeight="1">
      <c r="A141" s="68">
        <v>115</v>
      </c>
      <c r="B141" s="160" t="s">
        <v>385</v>
      </c>
      <c r="C141" s="187"/>
      <c r="D141" s="175"/>
      <c r="E141" s="160"/>
      <c r="F141" s="171">
        <f>H141+NPV(SD,I141:INDEX(I141:DC141,PAL))</f>
        <v>0</v>
      </c>
      <c r="G141" s="171">
        <f>SUMIF($H$5:$DC$5,"&lt;="&amp;PAL,$H141:$DC141)</f>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7">
        <v>0</v>
      </c>
      <c r="BI141" s="177">
        <v>0</v>
      </c>
      <c r="BJ141" s="177">
        <v>0</v>
      </c>
      <c r="BK141" s="177">
        <v>0</v>
      </c>
      <c r="BL141" s="177">
        <v>0</v>
      </c>
      <c r="BM141" s="177">
        <v>0</v>
      </c>
      <c r="BN141" s="177">
        <v>0</v>
      </c>
      <c r="BO141" s="177">
        <v>0</v>
      </c>
      <c r="BP141" s="177">
        <v>0</v>
      </c>
      <c r="BQ141" s="177">
        <v>0</v>
      </c>
      <c r="BR141" s="177">
        <v>0</v>
      </c>
      <c r="BS141" s="177">
        <v>0</v>
      </c>
      <c r="BT141" s="177">
        <v>0</v>
      </c>
      <c r="BU141" s="177">
        <v>0</v>
      </c>
      <c r="BV141" s="177">
        <v>0</v>
      </c>
      <c r="BW141" s="177">
        <v>0</v>
      </c>
      <c r="BX141" s="177">
        <v>0</v>
      </c>
      <c r="BY141" s="177">
        <v>0</v>
      </c>
      <c r="BZ141" s="177">
        <v>0</v>
      </c>
      <c r="CA141" s="177">
        <v>0</v>
      </c>
      <c r="CB141" s="177">
        <v>0</v>
      </c>
      <c r="CC141" s="177">
        <v>0</v>
      </c>
      <c r="CD141" s="177">
        <v>0</v>
      </c>
      <c r="CE141" s="177">
        <v>0</v>
      </c>
      <c r="CF141" s="177">
        <v>0</v>
      </c>
      <c r="CG141" s="177">
        <v>0</v>
      </c>
      <c r="CH141" s="177">
        <v>0</v>
      </c>
      <c r="CI141" s="177">
        <v>0</v>
      </c>
      <c r="CJ141" s="177">
        <v>0</v>
      </c>
      <c r="CK141" s="177">
        <v>0</v>
      </c>
      <c r="CL141" s="177">
        <v>0</v>
      </c>
      <c r="CM141" s="177">
        <v>0</v>
      </c>
      <c r="CN141" s="177">
        <v>0</v>
      </c>
      <c r="CO141" s="177">
        <v>0</v>
      </c>
      <c r="CP141" s="177">
        <v>0</v>
      </c>
      <c r="CQ141" s="177">
        <v>0</v>
      </c>
      <c r="CR141" s="177">
        <v>0</v>
      </c>
      <c r="CS141" s="177">
        <v>0</v>
      </c>
      <c r="CT141" s="177">
        <v>0</v>
      </c>
      <c r="CU141" s="177">
        <v>0</v>
      </c>
      <c r="CV141" s="177">
        <v>0</v>
      </c>
      <c r="CW141" s="177">
        <v>0</v>
      </c>
      <c r="CX141" s="177">
        <v>0</v>
      </c>
      <c r="CY141" s="177">
        <v>0</v>
      </c>
      <c r="CZ141" s="177">
        <v>0</v>
      </c>
      <c r="DA141" s="177">
        <v>0</v>
      </c>
      <c r="DB141" s="177">
        <v>0</v>
      </c>
      <c r="DC141" s="177">
        <v>0</v>
      </c>
      <c r="DE141" s="24">
        <f t="shared" si="74"/>
        <v>0</v>
      </c>
      <c r="DF141" s="24">
        <f t="shared" si="39"/>
        <v>0</v>
      </c>
    </row>
    <row r="142" spans="1:110" ht="14.4">
      <c r="A142" s="68">
        <v>116</v>
      </c>
      <c r="B142" s="160" t="s">
        <v>208</v>
      </c>
      <c r="C142" s="175" t="s">
        <v>209</v>
      </c>
      <c r="D142" s="175"/>
      <c r="E142" s="160"/>
      <c r="F142" s="173">
        <f>SUM(F143:F145)</f>
        <v>0</v>
      </c>
      <c r="G142" s="171">
        <f>SUMIF($H$5:$DC$5,"&lt;="&amp;PAL,$H142:$DC142)</f>
        <v>0</v>
      </c>
      <c r="H142" s="173">
        <f>SUM(H143:H145)</f>
        <v>0</v>
      </c>
      <c r="I142" s="173">
        <f t="shared" ref="I142:BT142" si="75">SUM(I143:I145)</f>
        <v>0</v>
      </c>
      <c r="J142" s="173">
        <f t="shared" si="75"/>
        <v>0</v>
      </c>
      <c r="K142" s="173">
        <f t="shared" si="75"/>
        <v>0</v>
      </c>
      <c r="L142" s="173">
        <f t="shared" si="75"/>
        <v>0</v>
      </c>
      <c r="M142" s="173">
        <f t="shared" si="75"/>
        <v>0</v>
      </c>
      <c r="N142" s="173">
        <f t="shared" si="75"/>
        <v>0</v>
      </c>
      <c r="O142" s="173">
        <f t="shared" si="75"/>
        <v>0</v>
      </c>
      <c r="P142" s="173">
        <f t="shared" si="75"/>
        <v>0</v>
      </c>
      <c r="Q142" s="173">
        <f t="shared" si="75"/>
        <v>0</v>
      </c>
      <c r="R142" s="173">
        <f t="shared" si="75"/>
        <v>0</v>
      </c>
      <c r="S142" s="173">
        <f t="shared" si="75"/>
        <v>0</v>
      </c>
      <c r="T142" s="173">
        <f t="shared" si="75"/>
        <v>0</v>
      </c>
      <c r="U142" s="173">
        <f t="shared" si="75"/>
        <v>0</v>
      </c>
      <c r="V142" s="173">
        <f t="shared" si="75"/>
        <v>0</v>
      </c>
      <c r="W142" s="173">
        <f t="shared" si="75"/>
        <v>0</v>
      </c>
      <c r="X142" s="173">
        <f t="shared" si="75"/>
        <v>0</v>
      </c>
      <c r="Y142" s="173">
        <f t="shared" si="75"/>
        <v>0</v>
      </c>
      <c r="Z142" s="173">
        <f t="shared" si="75"/>
        <v>0</v>
      </c>
      <c r="AA142" s="173">
        <f t="shared" si="75"/>
        <v>0</v>
      </c>
      <c r="AB142" s="173">
        <f t="shared" si="75"/>
        <v>0</v>
      </c>
      <c r="AC142" s="173">
        <f t="shared" si="75"/>
        <v>0</v>
      </c>
      <c r="AD142" s="173">
        <f t="shared" si="75"/>
        <v>0</v>
      </c>
      <c r="AE142" s="173">
        <f t="shared" si="75"/>
        <v>0</v>
      </c>
      <c r="AF142" s="173">
        <f t="shared" si="75"/>
        <v>0</v>
      </c>
      <c r="AG142" s="173">
        <f t="shared" si="75"/>
        <v>0</v>
      </c>
      <c r="AH142" s="173">
        <f t="shared" si="75"/>
        <v>0</v>
      </c>
      <c r="AI142" s="173">
        <f t="shared" si="75"/>
        <v>0</v>
      </c>
      <c r="AJ142" s="173">
        <f t="shared" si="75"/>
        <v>0</v>
      </c>
      <c r="AK142" s="173">
        <f t="shared" si="75"/>
        <v>0</v>
      </c>
      <c r="AL142" s="173">
        <f t="shared" si="75"/>
        <v>0</v>
      </c>
      <c r="AM142" s="173">
        <f t="shared" si="75"/>
        <v>0</v>
      </c>
      <c r="AN142" s="173">
        <f t="shared" si="75"/>
        <v>0</v>
      </c>
      <c r="AO142" s="173">
        <f t="shared" si="75"/>
        <v>0</v>
      </c>
      <c r="AP142" s="173">
        <f t="shared" si="75"/>
        <v>0</v>
      </c>
      <c r="AQ142" s="173">
        <f t="shared" si="75"/>
        <v>0</v>
      </c>
      <c r="AR142" s="173">
        <f t="shared" si="75"/>
        <v>0</v>
      </c>
      <c r="AS142" s="173">
        <f t="shared" si="75"/>
        <v>0</v>
      </c>
      <c r="AT142" s="173">
        <f t="shared" si="75"/>
        <v>0</v>
      </c>
      <c r="AU142" s="173">
        <f t="shared" si="75"/>
        <v>0</v>
      </c>
      <c r="AV142" s="173">
        <f t="shared" si="75"/>
        <v>0</v>
      </c>
      <c r="AW142" s="173">
        <f t="shared" si="75"/>
        <v>0</v>
      </c>
      <c r="AX142" s="173">
        <f t="shared" si="75"/>
        <v>0</v>
      </c>
      <c r="AY142" s="173">
        <f t="shared" si="75"/>
        <v>0</v>
      </c>
      <c r="AZ142" s="173">
        <f t="shared" si="75"/>
        <v>0</v>
      </c>
      <c r="BA142" s="173">
        <f t="shared" si="75"/>
        <v>0</v>
      </c>
      <c r="BB142" s="173">
        <f t="shared" si="75"/>
        <v>0</v>
      </c>
      <c r="BC142" s="173">
        <f t="shared" si="75"/>
        <v>0</v>
      </c>
      <c r="BD142" s="173">
        <f t="shared" si="75"/>
        <v>0</v>
      </c>
      <c r="BE142" s="173">
        <f t="shared" si="75"/>
        <v>0</v>
      </c>
      <c r="BF142" s="173">
        <f t="shared" si="75"/>
        <v>0</v>
      </c>
      <c r="BG142" s="173">
        <f t="shared" si="75"/>
        <v>0</v>
      </c>
      <c r="BH142" s="173">
        <f t="shared" si="75"/>
        <v>0</v>
      </c>
      <c r="BI142" s="173">
        <f t="shared" si="75"/>
        <v>0</v>
      </c>
      <c r="BJ142" s="173">
        <f t="shared" si="75"/>
        <v>0</v>
      </c>
      <c r="BK142" s="173">
        <f t="shared" si="75"/>
        <v>0</v>
      </c>
      <c r="BL142" s="173">
        <f t="shared" si="75"/>
        <v>0</v>
      </c>
      <c r="BM142" s="173">
        <f t="shared" si="75"/>
        <v>0</v>
      </c>
      <c r="BN142" s="173">
        <f t="shared" si="75"/>
        <v>0</v>
      </c>
      <c r="BO142" s="173">
        <f t="shared" si="75"/>
        <v>0</v>
      </c>
      <c r="BP142" s="173">
        <f t="shared" si="75"/>
        <v>0</v>
      </c>
      <c r="BQ142" s="173">
        <f t="shared" si="75"/>
        <v>0</v>
      </c>
      <c r="BR142" s="173">
        <f t="shared" si="75"/>
        <v>0</v>
      </c>
      <c r="BS142" s="173">
        <f t="shared" si="75"/>
        <v>0</v>
      </c>
      <c r="BT142" s="173">
        <f t="shared" si="75"/>
        <v>0</v>
      </c>
      <c r="BU142" s="173">
        <f t="shared" ref="BU142:DC142" si="76">SUM(BU143:BU145)</f>
        <v>0</v>
      </c>
      <c r="BV142" s="173">
        <f t="shared" si="76"/>
        <v>0</v>
      </c>
      <c r="BW142" s="173">
        <f t="shared" si="76"/>
        <v>0</v>
      </c>
      <c r="BX142" s="173">
        <f t="shared" si="76"/>
        <v>0</v>
      </c>
      <c r="BY142" s="173">
        <f t="shared" si="76"/>
        <v>0</v>
      </c>
      <c r="BZ142" s="173">
        <f t="shared" si="76"/>
        <v>0</v>
      </c>
      <c r="CA142" s="173">
        <f t="shared" si="76"/>
        <v>0</v>
      </c>
      <c r="CB142" s="173">
        <f t="shared" si="76"/>
        <v>0</v>
      </c>
      <c r="CC142" s="173">
        <f t="shared" si="76"/>
        <v>0</v>
      </c>
      <c r="CD142" s="173">
        <f t="shared" si="76"/>
        <v>0</v>
      </c>
      <c r="CE142" s="173">
        <f t="shared" si="76"/>
        <v>0</v>
      </c>
      <c r="CF142" s="173">
        <f t="shared" si="76"/>
        <v>0</v>
      </c>
      <c r="CG142" s="173">
        <f t="shared" si="76"/>
        <v>0</v>
      </c>
      <c r="CH142" s="173">
        <f t="shared" si="76"/>
        <v>0</v>
      </c>
      <c r="CI142" s="173">
        <f t="shared" si="76"/>
        <v>0</v>
      </c>
      <c r="CJ142" s="173">
        <f t="shared" si="76"/>
        <v>0</v>
      </c>
      <c r="CK142" s="173">
        <f t="shared" si="76"/>
        <v>0</v>
      </c>
      <c r="CL142" s="173">
        <f t="shared" si="76"/>
        <v>0</v>
      </c>
      <c r="CM142" s="173">
        <f t="shared" si="76"/>
        <v>0</v>
      </c>
      <c r="CN142" s="173">
        <f t="shared" si="76"/>
        <v>0</v>
      </c>
      <c r="CO142" s="173">
        <f t="shared" si="76"/>
        <v>0</v>
      </c>
      <c r="CP142" s="173">
        <f t="shared" si="76"/>
        <v>0</v>
      </c>
      <c r="CQ142" s="173">
        <f t="shared" si="76"/>
        <v>0</v>
      </c>
      <c r="CR142" s="173">
        <f t="shared" si="76"/>
        <v>0</v>
      </c>
      <c r="CS142" s="173">
        <f t="shared" si="76"/>
        <v>0</v>
      </c>
      <c r="CT142" s="173">
        <f t="shared" si="76"/>
        <v>0</v>
      </c>
      <c r="CU142" s="173">
        <f t="shared" si="76"/>
        <v>0</v>
      </c>
      <c r="CV142" s="173">
        <f t="shared" si="76"/>
        <v>0</v>
      </c>
      <c r="CW142" s="173">
        <f t="shared" si="76"/>
        <v>0</v>
      </c>
      <c r="CX142" s="173">
        <f t="shared" si="76"/>
        <v>0</v>
      </c>
      <c r="CY142" s="173">
        <f t="shared" si="76"/>
        <v>0</v>
      </c>
      <c r="CZ142" s="173">
        <f t="shared" si="76"/>
        <v>0</v>
      </c>
      <c r="DA142" s="173">
        <f t="shared" si="76"/>
        <v>0</v>
      </c>
      <c r="DB142" s="173">
        <f t="shared" si="76"/>
        <v>0</v>
      </c>
      <c r="DC142" s="173">
        <f t="shared" si="76"/>
        <v>0</v>
      </c>
      <c r="DE142" s="24"/>
      <c r="DF142" s="24">
        <f t="shared" si="39"/>
        <v>0</v>
      </c>
    </row>
    <row r="143" spans="1:110" ht="15" customHeight="1">
      <c r="A143" s="68">
        <v>117</v>
      </c>
      <c r="B143" s="160" t="s">
        <v>386</v>
      </c>
      <c r="C143" s="187"/>
      <c r="D143" s="175"/>
      <c r="E143" s="160"/>
      <c r="F143" s="171">
        <f>H143+NPV(SD,I143:INDEX(I143:DC143,PAL))</f>
        <v>0</v>
      </c>
      <c r="G143" s="171">
        <f>SUMIF($H$5:$DC$5,"&lt;="&amp;PAL,$H143:$DC143)</f>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c r="BC143" s="177">
        <v>0</v>
      </c>
      <c r="BD143" s="177">
        <v>0</v>
      </c>
      <c r="BE143" s="177">
        <v>0</v>
      </c>
      <c r="BF143" s="177">
        <v>0</v>
      </c>
      <c r="BG143" s="177">
        <v>0</v>
      </c>
      <c r="BH143" s="177">
        <v>0</v>
      </c>
      <c r="BI143" s="177">
        <v>0</v>
      </c>
      <c r="BJ143" s="177">
        <v>0</v>
      </c>
      <c r="BK143" s="177">
        <v>0</v>
      </c>
      <c r="BL143" s="177">
        <v>0</v>
      </c>
      <c r="BM143" s="177">
        <v>0</v>
      </c>
      <c r="BN143" s="177">
        <v>0</v>
      </c>
      <c r="BO143" s="177">
        <v>0</v>
      </c>
      <c r="BP143" s="177">
        <v>0</v>
      </c>
      <c r="BQ143" s="177">
        <v>0</v>
      </c>
      <c r="BR143" s="177">
        <v>0</v>
      </c>
      <c r="BS143" s="177">
        <v>0</v>
      </c>
      <c r="BT143" s="177">
        <v>0</v>
      </c>
      <c r="BU143" s="177">
        <v>0</v>
      </c>
      <c r="BV143" s="177">
        <v>0</v>
      </c>
      <c r="BW143" s="177">
        <v>0</v>
      </c>
      <c r="BX143" s="177">
        <v>0</v>
      </c>
      <c r="BY143" s="177">
        <v>0</v>
      </c>
      <c r="BZ143" s="177">
        <v>0</v>
      </c>
      <c r="CA143" s="177">
        <v>0</v>
      </c>
      <c r="CB143" s="177">
        <v>0</v>
      </c>
      <c r="CC143" s="177">
        <v>0</v>
      </c>
      <c r="CD143" s="177">
        <v>0</v>
      </c>
      <c r="CE143" s="177">
        <v>0</v>
      </c>
      <c r="CF143" s="177">
        <v>0</v>
      </c>
      <c r="CG143" s="177">
        <v>0</v>
      </c>
      <c r="CH143" s="177">
        <v>0</v>
      </c>
      <c r="CI143" s="177">
        <v>0</v>
      </c>
      <c r="CJ143" s="177">
        <v>0</v>
      </c>
      <c r="CK143" s="177">
        <v>0</v>
      </c>
      <c r="CL143" s="177">
        <v>0</v>
      </c>
      <c r="CM143" s="177">
        <v>0</v>
      </c>
      <c r="CN143" s="177">
        <v>0</v>
      </c>
      <c r="CO143" s="177">
        <v>0</v>
      </c>
      <c r="CP143" s="177">
        <v>0</v>
      </c>
      <c r="CQ143" s="177">
        <v>0</v>
      </c>
      <c r="CR143" s="177">
        <v>0</v>
      </c>
      <c r="CS143" s="177">
        <v>0</v>
      </c>
      <c r="CT143" s="177">
        <v>0</v>
      </c>
      <c r="CU143" s="177">
        <v>0</v>
      </c>
      <c r="CV143" s="177">
        <v>0</v>
      </c>
      <c r="CW143" s="177">
        <v>0</v>
      </c>
      <c r="CX143" s="177">
        <v>0</v>
      </c>
      <c r="CY143" s="177">
        <v>0</v>
      </c>
      <c r="CZ143" s="177">
        <v>0</v>
      </c>
      <c r="DA143" s="177">
        <v>0</v>
      </c>
      <c r="DB143" s="177">
        <v>0</v>
      </c>
      <c r="DC143" s="177">
        <v>0</v>
      </c>
      <c r="DE143" s="24">
        <f t="shared" si="74"/>
        <v>0</v>
      </c>
      <c r="DF143" s="24">
        <f t="shared" si="39"/>
        <v>0</v>
      </c>
    </row>
    <row r="144" spans="1:110" ht="15" customHeight="1">
      <c r="A144" s="68">
        <v>118</v>
      </c>
      <c r="B144" s="160" t="s">
        <v>387</v>
      </c>
      <c r="C144" s="187"/>
      <c r="D144" s="175"/>
      <c r="E144" s="160"/>
      <c r="F144" s="171">
        <f>H144+NPV(SD,I144:INDEX(I144:DC144,PAL))</f>
        <v>0</v>
      </c>
      <c r="G144" s="171">
        <f>SUMIF($H$5:$DC$5,"&lt;="&amp;PAL,$H144:$DC144)</f>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c r="BC144" s="177">
        <v>0</v>
      </c>
      <c r="BD144" s="177">
        <v>0</v>
      </c>
      <c r="BE144" s="177">
        <v>0</v>
      </c>
      <c r="BF144" s="177">
        <v>0</v>
      </c>
      <c r="BG144" s="177">
        <v>0</v>
      </c>
      <c r="BH144" s="177">
        <v>0</v>
      </c>
      <c r="BI144" s="177">
        <v>0</v>
      </c>
      <c r="BJ144" s="177">
        <v>0</v>
      </c>
      <c r="BK144" s="177">
        <v>0</v>
      </c>
      <c r="BL144" s="177">
        <v>0</v>
      </c>
      <c r="BM144" s="177">
        <v>0</v>
      </c>
      <c r="BN144" s="177">
        <v>0</v>
      </c>
      <c r="BO144" s="177">
        <v>0</v>
      </c>
      <c r="BP144" s="177">
        <v>0</v>
      </c>
      <c r="BQ144" s="177">
        <v>0</v>
      </c>
      <c r="BR144" s="177">
        <v>0</v>
      </c>
      <c r="BS144" s="177">
        <v>0</v>
      </c>
      <c r="BT144" s="177">
        <v>0</v>
      </c>
      <c r="BU144" s="177">
        <v>0</v>
      </c>
      <c r="BV144" s="177">
        <v>0</v>
      </c>
      <c r="BW144" s="177">
        <v>0</v>
      </c>
      <c r="BX144" s="177">
        <v>0</v>
      </c>
      <c r="BY144" s="177">
        <v>0</v>
      </c>
      <c r="BZ144" s="177">
        <v>0</v>
      </c>
      <c r="CA144" s="177">
        <v>0</v>
      </c>
      <c r="CB144" s="177">
        <v>0</v>
      </c>
      <c r="CC144" s="177">
        <v>0</v>
      </c>
      <c r="CD144" s="177">
        <v>0</v>
      </c>
      <c r="CE144" s="177">
        <v>0</v>
      </c>
      <c r="CF144" s="177">
        <v>0</v>
      </c>
      <c r="CG144" s="177">
        <v>0</v>
      </c>
      <c r="CH144" s="177">
        <v>0</v>
      </c>
      <c r="CI144" s="177">
        <v>0</v>
      </c>
      <c r="CJ144" s="177">
        <v>0</v>
      </c>
      <c r="CK144" s="177">
        <v>0</v>
      </c>
      <c r="CL144" s="177">
        <v>0</v>
      </c>
      <c r="CM144" s="177">
        <v>0</v>
      </c>
      <c r="CN144" s="177">
        <v>0</v>
      </c>
      <c r="CO144" s="177">
        <v>0</v>
      </c>
      <c r="CP144" s="177">
        <v>0</v>
      </c>
      <c r="CQ144" s="177">
        <v>0</v>
      </c>
      <c r="CR144" s="177">
        <v>0</v>
      </c>
      <c r="CS144" s="177">
        <v>0</v>
      </c>
      <c r="CT144" s="177">
        <v>0</v>
      </c>
      <c r="CU144" s="177">
        <v>0</v>
      </c>
      <c r="CV144" s="177">
        <v>0</v>
      </c>
      <c r="CW144" s="177">
        <v>0</v>
      </c>
      <c r="CX144" s="177">
        <v>0</v>
      </c>
      <c r="CY144" s="177">
        <v>0</v>
      </c>
      <c r="CZ144" s="177">
        <v>0</v>
      </c>
      <c r="DA144" s="177">
        <v>0</v>
      </c>
      <c r="DB144" s="177">
        <v>0</v>
      </c>
      <c r="DC144" s="177">
        <v>0</v>
      </c>
      <c r="DE144" s="24">
        <f t="shared" si="74"/>
        <v>0</v>
      </c>
      <c r="DF144" s="24">
        <f t="shared" si="39"/>
        <v>0</v>
      </c>
    </row>
    <row r="145" spans="1:110" ht="15" customHeight="1">
      <c r="A145" s="68">
        <v>119</v>
      </c>
      <c r="B145" s="160" t="s">
        <v>388</v>
      </c>
      <c r="C145" s="187"/>
      <c r="D145" s="175"/>
      <c r="E145" s="160"/>
      <c r="F145" s="171">
        <f>H145+NPV(SD,I145:INDEX(I145:DC145,PAL))</f>
        <v>0</v>
      </c>
      <c r="G145" s="171">
        <f>SUMIF($H$5:$DC$5,"&lt;="&amp;PAL,$H145:$DC145)</f>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c r="BC145" s="177">
        <v>0</v>
      </c>
      <c r="BD145" s="177">
        <v>0</v>
      </c>
      <c r="BE145" s="177">
        <v>0</v>
      </c>
      <c r="BF145" s="177">
        <v>0</v>
      </c>
      <c r="BG145" s="177">
        <v>0</v>
      </c>
      <c r="BH145" s="177">
        <v>0</v>
      </c>
      <c r="BI145" s="177">
        <v>0</v>
      </c>
      <c r="BJ145" s="177">
        <v>0</v>
      </c>
      <c r="BK145" s="177">
        <v>0</v>
      </c>
      <c r="BL145" s="177">
        <v>0</v>
      </c>
      <c r="BM145" s="177">
        <v>0</v>
      </c>
      <c r="BN145" s="177">
        <v>0</v>
      </c>
      <c r="BO145" s="177">
        <v>0</v>
      </c>
      <c r="BP145" s="177">
        <v>0</v>
      </c>
      <c r="BQ145" s="177">
        <v>0</v>
      </c>
      <c r="BR145" s="177">
        <v>0</v>
      </c>
      <c r="BS145" s="177">
        <v>0</v>
      </c>
      <c r="BT145" s="177">
        <v>0</v>
      </c>
      <c r="BU145" s="177">
        <v>0</v>
      </c>
      <c r="BV145" s="177">
        <v>0</v>
      </c>
      <c r="BW145" s="177">
        <v>0</v>
      </c>
      <c r="BX145" s="177">
        <v>0</v>
      </c>
      <c r="BY145" s="177">
        <v>0</v>
      </c>
      <c r="BZ145" s="177">
        <v>0</v>
      </c>
      <c r="CA145" s="177">
        <v>0</v>
      </c>
      <c r="CB145" s="177">
        <v>0</v>
      </c>
      <c r="CC145" s="177">
        <v>0</v>
      </c>
      <c r="CD145" s="177">
        <v>0</v>
      </c>
      <c r="CE145" s="177">
        <v>0</v>
      </c>
      <c r="CF145" s="177">
        <v>0</v>
      </c>
      <c r="CG145" s="177">
        <v>0</v>
      </c>
      <c r="CH145" s="177">
        <v>0</v>
      </c>
      <c r="CI145" s="177">
        <v>0</v>
      </c>
      <c r="CJ145" s="177">
        <v>0</v>
      </c>
      <c r="CK145" s="177">
        <v>0</v>
      </c>
      <c r="CL145" s="177">
        <v>0</v>
      </c>
      <c r="CM145" s="177">
        <v>0</v>
      </c>
      <c r="CN145" s="177">
        <v>0</v>
      </c>
      <c r="CO145" s="177">
        <v>0</v>
      </c>
      <c r="CP145" s="177">
        <v>0</v>
      </c>
      <c r="CQ145" s="177">
        <v>0</v>
      </c>
      <c r="CR145" s="177">
        <v>0</v>
      </c>
      <c r="CS145" s="177">
        <v>0</v>
      </c>
      <c r="CT145" s="177">
        <v>0</v>
      </c>
      <c r="CU145" s="177">
        <v>0</v>
      </c>
      <c r="CV145" s="177">
        <v>0</v>
      </c>
      <c r="CW145" s="177">
        <v>0</v>
      </c>
      <c r="CX145" s="177">
        <v>0</v>
      </c>
      <c r="CY145" s="177">
        <v>0</v>
      </c>
      <c r="CZ145" s="177">
        <v>0</v>
      </c>
      <c r="DA145" s="177">
        <v>0</v>
      </c>
      <c r="DB145" s="177">
        <v>0</v>
      </c>
      <c r="DC145" s="177">
        <v>0</v>
      </c>
      <c r="DE145" s="24">
        <f t="shared" si="74"/>
        <v>0</v>
      </c>
      <c r="DF145" s="24">
        <f t="shared" si="39"/>
        <v>0</v>
      </c>
    </row>
    <row r="146" spans="1:110" ht="20.25" customHeight="1">
      <c r="D146" s="1"/>
      <c r="F146" s="20"/>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110" ht="16.2" hidden="1" customHeight="1">
      <c r="D147" s="1"/>
      <c r="F147" s="20"/>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sheetData>
  <sheetProtection algorithmName="SHA-512" hashValue="3mp22GpBlGs6fCpZpaYhpqV2qOGbO0D/PduN3BkqX7DTrE/BbW7d+oAEIA+z92NzUW0Nk0Z7MZhKnOeKd88mEw==" saltValue="AmluK0xJZ5PnYlUatTPeL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24:F126">
    <cfRule type="expression" dxfId="82" priority="2">
      <formula>AND($F124&lt;&gt;0,$E124="")</formula>
    </cfRule>
  </conditionalFormatting>
  <conditionalFormatting sqref="F7:F8">
    <cfRule type="containsBlanks" dxfId="81" priority="17">
      <formula>LEN(TRIM(F7))=0</formula>
    </cfRule>
  </conditionalFormatting>
  <conditionalFormatting sqref="F51">
    <cfRule type="containsBlanks" dxfId="80" priority="30">
      <formula>LEN(TRIM(F51))=0</formula>
    </cfRule>
  </conditionalFormatting>
  <conditionalFormatting sqref="F64">
    <cfRule type="containsBlanks" dxfId="79" priority="29">
      <formula>LEN(TRIM(F64))=0</formula>
    </cfRule>
  </conditionalFormatting>
  <conditionalFormatting sqref="F77">
    <cfRule type="containsBlanks" dxfId="78" priority="28">
      <formula>LEN(TRIM(F77))=0</formula>
    </cfRule>
  </conditionalFormatting>
  <conditionalFormatting sqref="F90">
    <cfRule type="containsBlanks" dxfId="77" priority="27">
      <formula>LEN(TRIM(F90))=0</formula>
    </cfRule>
  </conditionalFormatting>
  <conditionalFormatting sqref="F122">
    <cfRule type="expression" dxfId="76" priority="35">
      <formula>AND($F122&lt;&gt;0,$E122="")</formula>
    </cfRule>
  </conditionalFormatting>
  <conditionalFormatting sqref="F115:G116">
    <cfRule type="containsBlanks" dxfId="75" priority="25">
      <formula>LEN(TRIM(F115))=0</formula>
    </cfRule>
  </conditionalFormatting>
  <conditionalFormatting sqref="F111:AL111">
    <cfRule type="containsBlanks" dxfId="74" priority="1">
      <formula>LEN(TRIM(F111))=0</formula>
    </cfRule>
  </conditionalFormatting>
  <conditionalFormatting sqref="F103:DC104">
    <cfRule type="containsBlanks" dxfId="73" priority="26">
      <formula>LEN(TRIM(F103))=0</formula>
    </cfRule>
  </conditionalFormatting>
  <conditionalFormatting sqref="F123:DC123">
    <cfRule type="containsBlanks" dxfId="72" priority="31">
      <formula>LEN(TRIM(F123))=0</formula>
    </cfRule>
  </conditionalFormatting>
  <conditionalFormatting sqref="H122:I122">
    <cfRule type="containsBlanks" dxfId="71" priority="33">
      <formula>LEN(TRIM(H122))=0</formula>
    </cfRule>
  </conditionalFormatting>
  <conditionalFormatting sqref="H29:P36">
    <cfRule type="containsBlanks" dxfId="70" priority="7">
      <formula>LEN(TRIM(H29))=0</formula>
    </cfRule>
  </conditionalFormatting>
  <conditionalFormatting sqref="H56:P63">
    <cfRule type="containsBlanks" dxfId="69" priority="11">
      <formula>LEN(TRIM(H56))=0</formula>
    </cfRule>
  </conditionalFormatting>
  <conditionalFormatting sqref="H69:P76">
    <cfRule type="containsBlanks" dxfId="68" priority="13">
      <formula>LEN(TRIM(H69))=0</formula>
    </cfRule>
  </conditionalFormatting>
  <conditionalFormatting sqref="H7:DC11 P12:DC15 H16:DC20 H21:O22 H23:N23 H24:DC24 P25:P28 Q25:DC36 P52:P55 Q52:DC63 H64:DC64 P65:P68 Q65:DC76">
    <cfRule type="containsBlanks" dxfId="67" priority="44">
      <formula>LEN(TRIM(H7))=0</formula>
    </cfRule>
  </conditionalFormatting>
  <conditionalFormatting sqref="H37:DC51">
    <cfRule type="containsBlanks" dxfId="66" priority="9">
      <formula>LEN(TRIM(H37))=0</formula>
    </cfRule>
  </conditionalFormatting>
  <conditionalFormatting sqref="H77:DC102">
    <cfRule type="containsBlanks" dxfId="65" priority="15">
      <formula>LEN(TRIM(H77))=0</formula>
    </cfRule>
  </conditionalFormatting>
  <conditionalFormatting sqref="H110:DC121">
    <cfRule type="containsBlanks" dxfId="64" priority="32">
      <formula>LEN(TRIM(H110))=0</formula>
    </cfRule>
  </conditionalFormatting>
  <conditionalFormatting sqref="H124:DC145">
    <cfRule type="containsBlanks" dxfId="63" priority="38">
      <formula>LEN(TRIM(H124))=0</formula>
    </cfRule>
  </conditionalFormatting>
  <conditionalFormatting sqref="I131:DC131">
    <cfRule type="containsBlanks" dxfId="62" priority="34">
      <formula>LEN(TRIM(I131))=0</formula>
    </cfRule>
  </conditionalFormatting>
  <conditionalFormatting sqref="J122:DC123">
    <cfRule type="containsBlanks" dxfId="61" priority="41">
      <formula>LEN(TRIM(J122))=0</formula>
    </cfRule>
  </conditionalFormatting>
  <conditionalFormatting sqref="P21:DC23">
    <cfRule type="containsBlanks" dxfId="60" priority="5">
      <formula>LEN(TRIM(P21))=0</formula>
    </cfRule>
  </conditionalFormatting>
  <conditionalFormatting sqref="P105:DC109">
    <cfRule type="containsBlanks" dxfId="59" priority="42">
      <formula>LEN(TRIM(P105))=0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103:C104"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35:C141" xr:uid="{00000000-0002-0000-0600-000002000000}">
      <formula1>Naudos</formula1>
    </dataValidation>
    <dataValidation type="list" allowBlank="1" showInputMessage="1" showErrorMessage="1" sqref="C143:C145"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21" xr:uid="{00000000-0002-0000-0600-000005000000}"/>
  </dataValidations>
  <pageMargins left="0.7" right="0.7" top="0.75" bottom="0.75" header="0.3" footer="0.3"/>
  <pageSetup paperSize="9" scale="13" fitToWidth="2" orientation="landscape" horizontalDpi="300" verticalDpi="300"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7620</xdr:colOff>
                    <xdr:row>10</xdr:row>
                    <xdr:rowOff>7620</xdr:rowOff>
                  </from>
                  <to>
                    <xdr:col>3</xdr:col>
                    <xdr:colOff>335280</xdr:colOff>
                    <xdr:row>11</xdr:row>
                    <xdr:rowOff>7620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4</xdr:col>
                    <xdr:colOff>7620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22860</xdr:colOff>
                    <xdr:row>102</xdr:row>
                    <xdr:rowOff>7620</xdr:rowOff>
                  </from>
                  <to>
                    <xdr:col>4</xdr:col>
                    <xdr:colOff>0</xdr:colOff>
                    <xdr:row>102</xdr:row>
                    <xdr:rowOff>182880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22860</xdr:colOff>
                    <xdr:row>114</xdr:row>
                    <xdr:rowOff>22860</xdr:rowOff>
                  </from>
                  <to>
                    <xdr:col>4</xdr:col>
                    <xdr:colOff>0</xdr:colOff>
                    <xdr:row>114</xdr:row>
                    <xdr:rowOff>213360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132</xdr:row>
                    <xdr:rowOff>0</xdr:rowOff>
                  </from>
                  <to>
                    <xdr:col>3</xdr:col>
                    <xdr:colOff>335280</xdr:colOff>
                    <xdr:row>132</xdr:row>
                    <xdr:rowOff>182880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137160</xdr:colOff>
                    <xdr:row>4</xdr:row>
                    <xdr:rowOff>0</xdr:rowOff>
                  </from>
                  <to>
                    <xdr:col>4</xdr:col>
                    <xdr:colOff>403860</xdr:colOff>
                    <xdr:row>4</xdr:row>
                    <xdr:rowOff>175260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23</xdr:row>
                    <xdr:rowOff>22860</xdr:rowOff>
                  </from>
                  <to>
                    <xdr:col>0</xdr:col>
                    <xdr:colOff>213360</xdr:colOff>
                    <xdr:row>23</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50</xdr:row>
                    <xdr:rowOff>30480</xdr:rowOff>
                  </from>
                  <to>
                    <xdr:col>0</xdr:col>
                    <xdr:colOff>198120</xdr:colOff>
                    <xdr:row>50</xdr:row>
                    <xdr:rowOff>175260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63</xdr:row>
                    <xdr:rowOff>30480</xdr:rowOff>
                  </from>
                  <to>
                    <xdr:col>0</xdr:col>
                    <xdr:colOff>198120</xdr:colOff>
                    <xdr:row>63</xdr:row>
                    <xdr:rowOff>175260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76</xdr:row>
                    <xdr:rowOff>22860</xdr:rowOff>
                  </from>
                  <to>
                    <xdr:col>0</xdr:col>
                    <xdr:colOff>198120</xdr:colOff>
                    <xdr:row>76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89</xdr:row>
                    <xdr:rowOff>30480</xdr:rowOff>
                  </from>
                  <to>
                    <xdr:col>0</xdr:col>
                    <xdr:colOff>198120</xdr:colOff>
                    <xdr:row>89</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9_Click">
                <anchor moveWithCells="1" sizeWithCells="1">
                  <from>
                    <xdr:col>0</xdr:col>
                    <xdr:colOff>76200</xdr:colOff>
                    <xdr:row>102</xdr:row>
                    <xdr:rowOff>22860</xdr:rowOff>
                  </from>
                  <to>
                    <xdr:col>0</xdr:col>
                    <xdr:colOff>198120</xdr:colOff>
                    <xdr:row>102</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9_Click">
                <anchor moveWithCells="1" sizeWithCells="1">
                  <from>
                    <xdr:col>0</xdr:col>
                    <xdr:colOff>68580</xdr:colOff>
                    <xdr:row>114</xdr:row>
                    <xdr:rowOff>38100</xdr:rowOff>
                  </from>
                  <to>
                    <xdr:col>0</xdr:col>
                    <xdr:colOff>190500</xdr:colOff>
                    <xdr:row>114</xdr:row>
                    <xdr:rowOff>175260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22860</xdr:colOff>
                    <xdr:row>126</xdr:row>
                    <xdr:rowOff>22860</xdr:rowOff>
                  </from>
                  <to>
                    <xdr:col>4</xdr:col>
                    <xdr:colOff>0</xdr:colOff>
                    <xdr:row>127</xdr:row>
                    <xdr:rowOff>7620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36</xdr:row>
                    <xdr:rowOff>30480</xdr:rowOff>
                  </from>
                  <to>
                    <xdr:col>0</xdr:col>
                    <xdr:colOff>220980</xdr:colOff>
                    <xdr:row>36</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49</xdr:row>
                    <xdr:rowOff>38100</xdr:rowOff>
                  </from>
                  <to>
                    <xdr:col>0</xdr:col>
                    <xdr:colOff>251460</xdr:colOff>
                    <xdr:row>49</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22860</xdr:rowOff>
                  </from>
                  <to>
                    <xdr:col>0</xdr:col>
                    <xdr:colOff>251460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4</xdr:col>
                    <xdr:colOff>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7620</xdr:colOff>
                    <xdr:row>22</xdr:row>
                    <xdr:rowOff>182880</xdr:rowOff>
                  </from>
                  <to>
                    <xdr:col>4</xdr:col>
                    <xdr:colOff>0</xdr:colOff>
                    <xdr:row>24</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E91:E102 E78:E89 E12:E23 E25:E36 E38:E49 E52:E63 E65:E76 E105:E110 E112:E114</xm:sqref>
        </x14:dataValidation>
        <x14:dataValidation type="list" allowBlank="1" showInputMessage="1" showErrorMessage="1" xr:uid="{00000000-0002-0000-0600-000007000000}">
          <x14:formula1>
            <xm:f>Data1!$L$2:$L$6</xm:f>
          </x14:formula1>
          <xm:sqref>E117:E122 E124:E126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47"/>
  <sheetViews>
    <sheetView workbookViewId="0"/>
  </sheetViews>
  <sheetFormatPr defaultColWidth="0" defaultRowHeight="16.2" customHeight="1" zeroHeight="1"/>
  <cols>
    <col min="1" max="1" width="3.6640625" style="44" customWidth="1"/>
    <col min="2" max="2" width="6.5546875" customWidth="1"/>
    <col min="3" max="3" width="66.6640625" style="1" customWidth="1"/>
    <col min="4" max="4" width="4.6640625" customWidth="1"/>
    <col min="5" max="5" width="8" customWidth="1"/>
    <col min="6" max="7" width="16.6640625" customWidth="1"/>
    <col min="8" max="36" width="13.6640625" customWidth="1"/>
    <col min="37" max="107" width="13.6640625" hidden="1" customWidth="1"/>
    <col min="108" max="108" width="9.109375" customWidth="1"/>
    <col min="109" max="111" width="9.109375" hidden="1" customWidth="1"/>
    <col min="112" max="112" width="13.6640625" hidden="1" customWidth="1"/>
    <col min="113" max="113" width="0" hidden="1" customWidth="1"/>
    <col min="114" max="16384" width="8.88671875" hidden="1"/>
  </cols>
  <sheetData>
    <row r="1" spans="1:113" ht="9" customHeight="1">
      <c r="DE1" s="24"/>
    </row>
    <row r="2" spans="1:113" ht="14.4">
      <c r="B2" s="6" t="s">
        <v>213</v>
      </c>
      <c r="C2"/>
      <c r="DE2" s="24"/>
    </row>
    <row r="3" spans="1:113" ht="14.4">
      <c r="B3" s="164" t="str">
        <f>IF(INDEX(A5_pav,1,1)=0,"",INDEX(A5_pav,1,1))</f>
        <v/>
      </c>
      <c r="C3" s="165"/>
      <c r="D3" s="165"/>
      <c r="E3" s="166"/>
      <c r="F3" s="84"/>
      <c r="G3" s="1"/>
      <c r="DE3" s="24"/>
    </row>
    <row r="4" spans="1:113" ht="15" customHeight="1">
      <c r="B4" s="71"/>
      <c r="C4" s="71"/>
      <c r="D4" s="3"/>
      <c r="E4" s="89"/>
      <c r="F4" s="332"/>
      <c r="G4" s="332"/>
      <c r="H4" s="332"/>
      <c r="I4" s="332"/>
      <c r="J4" s="332"/>
      <c r="K4" s="332"/>
      <c r="L4" s="332"/>
      <c r="M4" s="332"/>
      <c r="N4" s="332"/>
      <c r="O4" s="332"/>
      <c r="P4" s="332"/>
      <c r="DE4" s="24"/>
    </row>
    <row r="5" spans="1:113" ht="14.4">
      <c r="B5" s="6" t="s">
        <v>139</v>
      </c>
      <c r="C5" s="71"/>
      <c r="F5" s="754" t="s">
        <v>140</v>
      </c>
      <c r="G5" s="755"/>
      <c r="H5" s="167">
        <v>0</v>
      </c>
      <c r="I5" s="167">
        <v>1</v>
      </c>
      <c r="J5" s="167">
        <v>2</v>
      </c>
      <c r="K5" s="167">
        <v>3</v>
      </c>
      <c r="L5" s="167">
        <v>4</v>
      </c>
      <c r="M5" s="167">
        <v>5</v>
      </c>
      <c r="N5" s="167">
        <v>6</v>
      </c>
      <c r="O5" s="167">
        <v>7</v>
      </c>
      <c r="P5" s="167">
        <v>8</v>
      </c>
      <c r="Q5" s="167">
        <v>9</v>
      </c>
      <c r="R5" s="167">
        <v>10</v>
      </c>
      <c r="S5" s="167">
        <v>11</v>
      </c>
      <c r="T5" s="167">
        <v>12</v>
      </c>
      <c r="U5" s="167">
        <v>13</v>
      </c>
      <c r="V5" s="167">
        <v>14</v>
      </c>
      <c r="W5" s="167">
        <v>15</v>
      </c>
      <c r="X5" s="167">
        <v>16</v>
      </c>
      <c r="Y5" s="167">
        <v>17</v>
      </c>
      <c r="Z5" s="167">
        <v>18</v>
      </c>
      <c r="AA5" s="167">
        <v>19</v>
      </c>
      <c r="AB5" s="167">
        <v>20</v>
      </c>
      <c r="AC5" s="167">
        <v>21</v>
      </c>
      <c r="AD5" s="167">
        <v>22</v>
      </c>
      <c r="AE5" s="167">
        <v>23</v>
      </c>
      <c r="AF5" s="167">
        <v>24</v>
      </c>
      <c r="AG5" s="167">
        <v>25</v>
      </c>
      <c r="AH5" s="167">
        <v>26</v>
      </c>
      <c r="AI5" s="167">
        <v>27</v>
      </c>
      <c r="AJ5" s="167">
        <v>28</v>
      </c>
      <c r="AK5" s="167">
        <v>29</v>
      </c>
      <c r="AL5" s="167">
        <v>30</v>
      </c>
      <c r="AM5" s="167">
        <v>31</v>
      </c>
      <c r="AN5" s="167">
        <v>32</v>
      </c>
      <c r="AO5" s="167">
        <v>33</v>
      </c>
      <c r="AP5" s="167">
        <v>34</v>
      </c>
      <c r="AQ5" s="167">
        <v>35</v>
      </c>
      <c r="AR5" s="167">
        <v>36</v>
      </c>
      <c r="AS5" s="167">
        <v>37</v>
      </c>
      <c r="AT5" s="167">
        <v>38</v>
      </c>
      <c r="AU5" s="167">
        <v>39</v>
      </c>
      <c r="AV5" s="167">
        <v>40</v>
      </c>
      <c r="AW5" s="167">
        <v>41</v>
      </c>
      <c r="AX5" s="167">
        <v>42</v>
      </c>
      <c r="AY5" s="167">
        <v>43</v>
      </c>
      <c r="AZ5" s="167">
        <v>44</v>
      </c>
      <c r="BA5" s="167">
        <v>45</v>
      </c>
      <c r="BB5" s="167">
        <v>46</v>
      </c>
      <c r="BC5" s="167">
        <v>47</v>
      </c>
      <c r="BD5" s="167">
        <v>48</v>
      </c>
      <c r="BE5" s="167">
        <v>49</v>
      </c>
      <c r="BF5" s="167">
        <v>50</v>
      </c>
      <c r="BG5" s="167">
        <v>51</v>
      </c>
      <c r="BH5" s="167">
        <v>52</v>
      </c>
      <c r="BI5" s="167">
        <v>53</v>
      </c>
      <c r="BJ5" s="167">
        <v>54</v>
      </c>
      <c r="BK5" s="167">
        <v>55</v>
      </c>
      <c r="BL5" s="167">
        <v>56</v>
      </c>
      <c r="BM5" s="167">
        <v>57</v>
      </c>
      <c r="BN5" s="167">
        <v>58</v>
      </c>
      <c r="BO5" s="167">
        <v>59</v>
      </c>
      <c r="BP5" s="167">
        <v>60</v>
      </c>
      <c r="BQ5" s="167">
        <v>61</v>
      </c>
      <c r="BR5" s="167">
        <v>62</v>
      </c>
      <c r="BS5" s="167">
        <v>63</v>
      </c>
      <c r="BT5" s="167">
        <v>64</v>
      </c>
      <c r="BU5" s="167">
        <v>65</v>
      </c>
      <c r="BV5" s="167">
        <v>66</v>
      </c>
      <c r="BW5" s="167">
        <v>67</v>
      </c>
      <c r="BX5" s="167">
        <v>68</v>
      </c>
      <c r="BY5" s="167">
        <v>69</v>
      </c>
      <c r="BZ5" s="167">
        <v>70</v>
      </c>
      <c r="CA5" s="167">
        <v>71</v>
      </c>
      <c r="CB5" s="167">
        <v>72</v>
      </c>
      <c r="CC5" s="167">
        <v>73</v>
      </c>
      <c r="CD5" s="167">
        <v>74</v>
      </c>
      <c r="CE5" s="167">
        <v>75</v>
      </c>
      <c r="CF5" s="167">
        <v>76</v>
      </c>
      <c r="CG5" s="167">
        <v>77</v>
      </c>
      <c r="CH5" s="167">
        <v>78</v>
      </c>
      <c r="CI5" s="167">
        <v>79</v>
      </c>
      <c r="CJ5" s="167">
        <v>80</v>
      </c>
      <c r="CK5" s="167">
        <v>81</v>
      </c>
      <c r="CL5" s="167">
        <v>82</v>
      </c>
      <c r="CM5" s="167">
        <v>83</v>
      </c>
      <c r="CN5" s="167">
        <v>84</v>
      </c>
      <c r="CO5" s="167">
        <v>85</v>
      </c>
      <c r="CP5" s="167">
        <v>86</v>
      </c>
      <c r="CQ5" s="167">
        <v>87</v>
      </c>
      <c r="CR5" s="167">
        <v>88</v>
      </c>
      <c r="CS5" s="167">
        <v>89</v>
      </c>
      <c r="CT5" s="167">
        <v>90</v>
      </c>
      <c r="CU5" s="167">
        <v>91</v>
      </c>
      <c r="CV5" s="167">
        <v>92</v>
      </c>
      <c r="CW5" s="167">
        <v>93</v>
      </c>
      <c r="CX5" s="167">
        <v>94</v>
      </c>
      <c r="CY5" s="167">
        <v>95</v>
      </c>
      <c r="CZ5" s="167">
        <v>96</v>
      </c>
      <c r="DA5" s="167">
        <v>97</v>
      </c>
      <c r="DB5" s="167">
        <v>98</v>
      </c>
      <c r="DC5" s="167">
        <v>99</v>
      </c>
      <c r="DE5" s="24"/>
    </row>
    <row r="6" spans="1:113" s="12" customFormat="1" ht="32.25" customHeight="1">
      <c r="A6" s="82"/>
      <c r="B6" s="168" t="s">
        <v>141</v>
      </c>
      <c r="C6" s="539" t="s">
        <v>142</v>
      </c>
      <c r="D6" s="169"/>
      <c r="E6" s="169" t="s">
        <v>143</v>
      </c>
      <c r="F6" s="169" t="s">
        <v>144</v>
      </c>
      <c r="G6" s="168" t="s">
        <v>145</v>
      </c>
      <c r="H6" s="168" cm="1">
        <f t="array" aca="1" ref="H6" ca="1">Nuliniai</f>
        <v>2021</v>
      </c>
      <c r="I6" s="168">
        <f ca="1">$H$6+I5</f>
        <v>2022</v>
      </c>
      <c r="J6" s="168">
        <f t="shared" ref="J6:BU6" ca="1" si="0">$H$6+J5</f>
        <v>2023</v>
      </c>
      <c r="K6" s="168">
        <f t="shared" ca="1" si="0"/>
        <v>2024</v>
      </c>
      <c r="L6" s="168">
        <f t="shared" ca="1" si="0"/>
        <v>2025</v>
      </c>
      <c r="M6" s="168">
        <f t="shared" ca="1" si="0"/>
        <v>2026</v>
      </c>
      <c r="N6" s="168">
        <f t="shared" ca="1" si="0"/>
        <v>2027</v>
      </c>
      <c r="O6" s="168">
        <f t="shared" ca="1" si="0"/>
        <v>2028</v>
      </c>
      <c r="P6" s="168">
        <f t="shared" ca="1" si="0"/>
        <v>2029</v>
      </c>
      <c r="Q6" s="168">
        <f t="shared" ca="1" si="0"/>
        <v>2030</v>
      </c>
      <c r="R6" s="168">
        <f t="shared" ca="1" si="0"/>
        <v>2031</v>
      </c>
      <c r="S6" s="168">
        <f t="shared" ca="1" si="0"/>
        <v>2032</v>
      </c>
      <c r="T6" s="168">
        <f t="shared" ca="1" si="0"/>
        <v>2033</v>
      </c>
      <c r="U6" s="168">
        <f t="shared" ca="1" si="0"/>
        <v>2034</v>
      </c>
      <c r="V6" s="168">
        <f t="shared" ca="1" si="0"/>
        <v>2035</v>
      </c>
      <c r="W6" s="168">
        <f t="shared" ca="1" si="0"/>
        <v>2036</v>
      </c>
      <c r="X6" s="168">
        <f t="shared" ca="1" si="0"/>
        <v>2037</v>
      </c>
      <c r="Y6" s="168">
        <f t="shared" ca="1" si="0"/>
        <v>2038</v>
      </c>
      <c r="Z6" s="168">
        <f t="shared" ca="1" si="0"/>
        <v>2039</v>
      </c>
      <c r="AA6" s="168">
        <f t="shared" ca="1" si="0"/>
        <v>2040</v>
      </c>
      <c r="AB6" s="168">
        <f t="shared" ca="1" si="0"/>
        <v>2041</v>
      </c>
      <c r="AC6" s="168">
        <f t="shared" ca="1" si="0"/>
        <v>2042</v>
      </c>
      <c r="AD6" s="168">
        <f t="shared" ca="1" si="0"/>
        <v>2043</v>
      </c>
      <c r="AE6" s="168">
        <f t="shared" ca="1" si="0"/>
        <v>2044</v>
      </c>
      <c r="AF6" s="168">
        <f t="shared" ca="1" si="0"/>
        <v>2045</v>
      </c>
      <c r="AG6" s="168">
        <f t="shared" ca="1" si="0"/>
        <v>2046</v>
      </c>
      <c r="AH6" s="168">
        <f t="shared" ca="1" si="0"/>
        <v>2047</v>
      </c>
      <c r="AI6" s="168">
        <f t="shared" ca="1" si="0"/>
        <v>2048</v>
      </c>
      <c r="AJ6" s="168">
        <f t="shared" ca="1" si="0"/>
        <v>2049</v>
      </c>
      <c r="AK6" s="168">
        <f t="shared" ca="1" si="0"/>
        <v>2050</v>
      </c>
      <c r="AL6" s="168">
        <f t="shared" ca="1" si="0"/>
        <v>2051</v>
      </c>
      <c r="AM6" s="168">
        <f t="shared" ca="1" si="0"/>
        <v>2052</v>
      </c>
      <c r="AN6" s="168">
        <f t="shared" ca="1" si="0"/>
        <v>2053</v>
      </c>
      <c r="AO6" s="168">
        <f t="shared" ca="1" si="0"/>
        <v>2054</v>
      </c>
      <c r="AP6" s="168">
        <f t="shared" ca="1" si="0"/>
        <v>2055</v>
      </c>
      <c r="AQ6" s="168">
        <f t="shared" ca="1" si="0"/>
        <v>2056</v>
      </c>
      <c r="AR6" s="168">
        <f t="shared" ca="1" si="0"/>
        <v>2057</v>
      </c>
      <c r="AS6" s="168">
        <f t="shared" ca="1" si="0"/>
        <v>2058</v>
      </c>
      <c r="AT6" s="168">
        <f t="shared" ca="1" si="0"/>
        <v>2059</v>
      </c>
      <c r="AU6" s="168">
        <f t="shared" ca="1" si="0"/>
        <v>2060</v>
      </c>
      <c r="AV6" s="168">
        <f t="shared" ca="1" si="0"/>
        <v>2061</v>
      </c>
      <c r="AW6" s="168">
        <f t="shared" ca="1" si="0"/>
        <v>2062</v>
      </c>
      <c r="AX6" s="168">
        <f t="shared" ca="1" si="0"/>
        <v>2063</v>
      </c>
      <c r="AY6" s="168">
        <f t="shared" ca="1" si="0"/>
        <v>2064</v>
      </c>
      <c r="AZ6" s="168">
        <f t="shared" ca="1" si="0"/>
        <v>2065</v>
      </c>
      <c r="BA6" s="168">
        <f t="shared" ca="1" si="0"/>
        <v>2066</v>
      </c>
      <c r="BB6" s="168">
        <f t="shared" ca="1" si="0"/>
        <v>2067</v>
      </c>
      <c r="BC6" s="168">
        <f t="shared" ca="1" si="0"/>
        <v>2068</v>
      </c>
      <c r="BD6" s="168">
        <f t="shared" ca="1" si="0"/>
        <v>2069</v>
      </c>
      <c r="BE6" s="168">
        <f t="shared" ca="1" si="0"/>
        <v>2070</v>
      </c>
      <c r="BF6" s="168">
        <f t="shared" ca="1" si="0"/>
        <v>2071</v>
      </c>
      <c r="BG6" s="168">
        <f t="shared" ca="1" si="0"/>
        <v>2072</v>
      </c>
      <c r="BH6" s="168">
        <f t="shared" ca="1" si="0"/>
        <v>2073</v>
      </c>
      <c r="BI6" s="168">
        <f t="shared" ca="1" si="0"/>
        <v>2074</v>
      </c>
      <c r="BJ6" s="168">
        <f t="shared" ca="1" si="0"/>
        <v>2075</v>
      </c>
      <c r="BK6" s="168">
        <f t="shared" ca="1" si="0"/>
        <v>2076</v>
      </c>
      <c r="BL6" s="168">
        <f t="shared" ca="1" si="0"/>
        <v>2077</v>
      </c>
      <c r="BM6" s="168">
        <f t="shared" ca="1" si="0"/>
        <v>2078</v>
      </c>
      <c r="BN6" s="168">
        <f t="shared" ca="1" si="0"/>
        <v>2079</v>
      </c>
      <c r="BO6" s="168">
        <f t="shared" ca="1" si="0"/>
        <v>2080</v>
      </c>
      <c r="BP6" s="168">
        <f t="shared" ca="1" si="0"/>
        <v>2081</v>
      </c>
      <c r="BQ6" s="168">
        <f t="shared" ca="1" si="0"/>
        <v>2082</v>
      </c>
      <c r="BR6" s="168">
        <f t="shared" ca="1" si="0"/>
        <v>2083</v>
      </c>
      <c r="BS6" s="168">
        <f t="shared" ca="1" si="0"/>
        <v>2084</v>
      </c>
      <c r="BT6" s="168">
        <f t="shared" ca="1" si="0"/>
        <v>2085</v>
      </c>
      <c r="BU6" s="168">
        <f t="shared" ca="1" si="0"/>
        <v>2086</v>
      </c>
      <c r="BV6" s="168">
        <f t="shared" ref="BV6:DC6" ca="1" si="1">$H$6+BV5</f>
        <v>2087</v>
      </c>
      <c r="BW6" s="168">
        <f t="shared" ca="1" si="1"/>
        <v>2088</v>
      </c>
      <c r="BX6" s="168">
        <f t="shared" ca="1" si="1"/>
        <v>2089</v>
      </c>
      <c r="BY6" s="168">
        <f t="shared" ca="1" si="1"/>
        <v>2090</v>
      </c>
      <c r="BZ6" s="168">
        <f t="shared" ca="1" si="1"/>
        <v>2091</v>
      </c>
      <c r="CA6" s="168">
        <f t="shared" ca="1" si="1"/>
        <v>2092</v>
      </c>
      <c r="CB6" s="168">
        <f t="shared" ca="1" si="1"/>
        <v>2093</v>
      </c>
      <c r="CC6" s="168">
        <f t="shared" ca="1" si="1"/>
        <v>2094</v>
      </c>
      <c r="CD6" s="168">
        <f t="shared" ca="1" si="1"/>
        <v>2095</v>
      </c>
      <c r="CE6" s="168">
        <f t="shared" ca="1" si="1"/>
        <v>2096</v>
      </c>
      <c r="CF6" s="168">
        <f t="shared" ca="1" si="1"/>
        <v>2097</v>
      </c>
      <c r="CG6" s="168">
        <f t="shared" ca="1" si="1"/>
        <v>2098</v>
      </c>
      <c r="CH6" s="168">
        <f t="shared" ca="1" si="1"/>
        <v>2099</v>
      </c>
      <c r="CI6" s="168">
        <f t="shared" ca="1" si="1"/>
        <v>2100</v>
      </c>
      <c r="CJ6" s="168">
        <f t="shared" ca="1" si="1"/>
        <v>2101</v>
      </c>
      <c r="CK6" s="168">
        <f t="shared" ca="1" si="1"/>
        <v>2102</v>
      </c>
      <c r="CL6" s="168">
        <f t="shared" ca="1" si="1"/>
        <v>2103</v>
      </c>
      <c r="CM6" s="168">
        <f t="shared" ca="1" si="1"/>
        <v>2104</v>
      </c>
      <c r="CN6" s="168">
        <f t="shared" ca="1" si="1"/>
        <v>2105</v>
      </c>
      <c r="CO6" s="168">
        <f t="shared" ca="1" si="1"/>
        <v>2106</v>
      </c>
      <c r="CP6" s="168">
        <f t="shared" ca="1" si="1"/>
        <v>2107</v>
      </c>
      <c r="CQ6" s="168">
        <f t="shared" ca="1" si="1"/>
        <v>2108</v>
      </c>
      <c r="CR6" s="168">
        <f t="shared" ca="1" si="1"/>
        <v>2109</v>
      </c>
      <c r="CS6" s="168">
        <f t="shared" ca="1" si="1"/>
        <v>2110</v>
      </c>
      <c r="CT6" s="168">
        <f t="shared" ca="1" si="1"/>
        <v>2111</v>
      </c>
      <c r="CU6" s="168">
        <f t="shared" ca="1" si="1"/>
        <v>2112</v>
      </c>
      <c r="CV6" s="168">
        <f t="shared" ca="1" si="1"/>
        <v>2113</v>
      </c>
      <c r="CW6" s="168">
        <f t="shared" ca="1" si="1"/>
        <v>2114</v>
      </c>
      <c r="CX6" s="168">
        <f t="shared" ca="1" si="1"/>
        <v>2115</v>
      </c>
      <c r="CY6" s="168">
        <f t="shared" ca="1" si="1"/>
        <v>2116</v>
      </c>
      <c r="CZ6" s="168">
        <f t="shared" ca="1" si="1"/>
        <v>2117</v>
      </c>
      <c r="DA6" s="168">
        <f t="shared" ca="1" si="1"/>
        <v>2118</v>
      </c>
      <c r="DB6" s="168">
        <f t="shared" ca="1" si="1"/>
        <v>2119</v>
      </c>
      <c r="DC6" s="168">
        <f t="shared" ca="1" si="1"/>
        <v>2120</v>
      </c>
      <c r="DE6" s="25">
        <f>SUM(DE7:DE133)</f>
        <v>0</v>
      </c>
      <c r="DF6" s="25">
        <f>SUM(DF7:DF133)</f>
        <v>0</v>
      </c>
      <c r="DG6" s="12" t="s">
        <v>146</v>
      </c>
      <c r="DH6" s="12" t="s">
        <v>147</v>
      </c>
      <c r="DI6" s="12" t="s">
        <v>548</v>
      </c>
    </row>
    <row r="7" spans="1:113" ht="15" customHeight="1">
      <c r="B7" s="160" t="s">
        <v>148</v>
      </c>
      <c r="C7" s="540" t="s">
        <v>149</v>
      </c>
      <c r="D7" s="160"/>
      <c r="E7" s="160"/>
      <c r="F7" s="171">
        <f>F8+F9+F103-F115-F127</f>
        <v>0</v>
      </c>
      <c r="G7" s="171">
        <f>SUMIF($H$5:$DC$5,"&lt;="&amp;PAL,$H7:$DC7)</f>
        <v>0</v>
      </c>
      <c r="H7" s="171">
        <f t="shared" ref="H7:BS7" si="2">H8+H9+H103-H115-H127</f>
        <v>0</v>
      </c>
      <c r="I7" s="171">
        <f t="shared" si="2"/>
        <v>0</v>
      </c>
      <c r="J7" s="171">
        <f t="shared" si="2"/>
        <v>0</v>
      </c>
      <c r="K7" s="171">
        <f t="shared" si="2"/>
        <v>0</v>
      </c>
      <c r="L7" s="171">
        <f t="shared" si="2"/>
        <v>0</v>
      </c>
      <c r="M7" s="171">
        <f t="shared" si="2"/>
        <v>0</v>
      </c>
      <c r="N7" s="171">
        <f t="shared" si="2"/>
        <v>0</v>
      </c>
      <c r="O7" s="171">
        <f t="shared" si="2"/>
        <v>0</v>
      </c>
      <c r="P7" s="171">
        <f t="shared" si="2"/>
        <v>0</v>
      </c>
      <c r="Q7" s="171">
        <f t="shared" si="2"/>
        <v>0</v>
      </c>
      <c r="R7" s="171">
        <f t="shared" si="2"/>
        <v>0</v>
      </c>
      <c r="S7" s="171">
        <f t="shared" si="2"/>
        <v>0</v>
      </c>
      <c r="T7" s="171">
        <f t="shared" si="2"/>
        <v>0</v>
      </c>
      <c r="U7" s="171">
        <f t="shared" si="2"/>
        <v>0</v>
      </c>
      <c r="V7" s="171">
        <f t="shared" si="2"/>
        <v>0</v>
      </c>
      <c r="W7" s="171">
        <f t="shared" si="2"/>
        <v>0</v>
      </c>
      <c r="X7" s="171">
        <f t="shared" si="2"/>
        <v>0</v>
      </c>
      <c r="Y7" s="171">
        <f t="shared" si="2"/>
        <v>0</v>
      </c>
      <c r="Z7" s="171">
        <f t="shared" si="2"/>
        <v>0</v>
      </c>
      <c r="AA7" s="171">
        <f t="shared" si="2"/>
        <v>0</v>
      </c>
      <c r="AB7" s="171">
        <f t="shared" si="2"/>
        <v>0</v>
      </c>
      <c r="AC7" s="171">
        <f t="shared" si="2"/>
        <v>0</v>
      </c>
      <c r="AD7" s="171">
        <f t="shared" si="2"/>
        <v>0</v>
      </c>
      <c r="AE7" s="171">
        <f t="shared" si="2"/>
        <v>0</v>
      </c>
      <c r="AF7" s="171">
        <f t="shared" si="2"/>
        <v>0</v>
      </c>
      <c r="AG7" s="171">
        <f t="shared" si="2"/>
        <v>0</v>
      </c>
      <c r="AH7" s="171">
        <f t="shared" si="2"/>
        <v>0</v>
      </c>
      <c r="AI7" s="171">
        <f t="shared" si="2"/>
        <v>0</v>
      </c>
      <c r="AJ7" s="171">
        <f t="shared" si="2"/>
        <v>0</v>
      </c>
      <c r="AK7" s="171">
        <f t="shared" si="2"/>
        <v>0</v>
      </c>
      <c r="AL7" s="171">
        <f t="shared" si="2"/>
        <v>0</v>
      </c>
      <c r="AM7" s="171">
        <f t="shared" si="2"/>
        <v>0</v>
      </c>
      <c r="AN7" s="171">
        <f t="shared" si="2"/>
        <v>0</v>
      </c>
      <c r="AO7" s="171">
        <f t="shared" si="2"/>
        <v>0</v>
      </c>
      <c r="AP7" s="171">
        <f t="shared" si="2"/>
        <v>0</v>
      </c>
      <c r="AQ7" s="171">
        <f t="shared" si="2"/>
        <v>0</v>
      </c>
      <c r="AR7" s="171">
        <f t="shared" si="2"/>
        <v>0</v>
      </c>
      <c r="AS7" s="171">
        <f t="shared" si="2"/>
        <v>0</v>
      </c>
      <c r="AT7" s="171">
        <f t="shared" si="2"/>
        <v>0</v>
      </c>
      <c r="AU7" s="171">
        <f t="shared" si="2"/>
        <v>0</v>
      </c>
      <c r="AV7" s="171">
        <f t="shared" si="2"/>
        <v>0</v>
      </c>
      <c r="AW7" s="171">
        <f t="shared" si="2"/>
        <v>0</v>
      </c>
      <c r="AX7" s="171">
        <f t="shared" si="2"/>
        <v>0</v>
      </c>
      <c r="AY7" s="171">
        <f t="shared" si="2"/>
        <v>0</v>
      </c>
      <c r="AZ7" s="171">
        <f t="shared" si="2"/>
        <v>0</v>
      </c>
      <c r="BA7" s="171">
        <f t="shared" si="2"/>
        <v>0</v>
      </c>
      <c r="BB7" s="171">
        <f t="shared" si="2"/>
        <v>0</v>
      </c>
      <c r="BC7" s="171">
        <f t="shared" si="2"/>
        <v>0</v>
      </c>
      <c r="BD7" s="171">
        <f t="shared" si="2"/>
        <v>0</v>
      </c>
      <c r="BE7" s="171">
        <f t="shared" si="2"/>
        <v>0</v>
      </c>
      <c r="BF7" s="171">
        <f t="shared" si="2"/>
        <v>0</v>
      </c>
      <c r="BG7" s="171">
        <f t="shared" si="2"/>
        <v>0</v>
      </c>
      <c r="BH7" s="171">
        <f t="shared" si="2"/>
        <v>0</v>
      </c>
      <c r="BI7" s="171">
        <f t="shared" si="2"/>
        <v>0</v>
      </c>
      <c r="BJ7" s="171">
        <f t="shared" si="2"/>
        <v>0</v>
      </c>
      <c r="BK7" s="171">
        <f t="shared" si="2"/>
        <v>0</v>
      </c>
      <c r="BL7" s="171">
        <f t="shared" si="2"/>
        <v>0</v>
      </c>
      <c r="BM7" s="171">
        <f t="shared" si="2"/>
        <v>0</v>
      </c>
      <c r="BN7" s="171">
        <f t="shared" si="2"/>
        <v>0</v>
      </c>
      <c r="BO7" s="171">
        <f t="shared" si="2"/>
        <v>0</v>
      </c>
      <c r="BP7" s="171">
        <f t="shared" si="2"/>
        <v>0</v>
      </c>
      <c r="BQ7" s="171">
        <f t="shared" si="2"/>
        <v>0</v>
      </c>
      <c r="BR7" s="171">
        <f t="shared" si="2"/>
        <v>0</v>
      </c>
      <c r="BS7" s="171">
        <f t="shared" si="2"/>
        <v>0</v>
      </c>
      <c r="BT7" s="171">
        <f t="shared" ref="BT7:DC7" si="3">BT8+BT9+BT103-BT115-BT127</f>
        <v>0</v>
      </c>
      <c r="BU7" s="171">
        <f t="shared" si="3"/>
        <v>0</v>
      </c>
      <c r="BV7" s="171">
        <f t="shared" si="3"/>
        <v>0</v>
      </c>
      <c r="BW7" s="171">
        <f t="shared" si="3"/>
        <v>0</v>
      </c>
      <c r="BX7" s="171">
        <f t="shared" si="3"/>
        <v>0</v>
      </c>
      <c r="BY7" s="171">
        <f t="shared" si="3"/>
        <v>0</v>
      </c>
      <c r="BZ7" s="171">
        <f t="shared" si="3"/>
        <v>0</v>
      </c>
      <c r="CA7" s="171">
        <f t="shared" si="3"/>
        <v>0</v>
      </c>
      <c r="CB7" s="171">
        <f t="shared" si="3"/>
        <v>0</v>
      </c>
      <c r="CC7" s="171">
        <f t="shared" si="3"/>
        <v>0</v>
      </c>
      <c r="CD7" s="171">
        <f t="shared" si="3"/>
        <v>0</v>
      </c>
      <c r="CE7" s="171">
        <f t="shared" si="3"/>
        <v>0</v>
      </c>
      <c r="CF7" s="171">
        <f t="shared" si="3"/>
        <v>0</v>
      </c>
      <c r="CG7" s="171">
        <f t="shared" si="3"/>
        <v>0</v>
      </c>
      <c r="CH7" s="171">
        <f t="shared" si="3"/>
        <v>0</v>
      </c>
      <c r="CI7" s="171">
        <f t="shared" si="3"/>
        <v>0</v>
      </c>
      <c r="CJ7" s="171">
        <f t="shared" si="3"/>
        <v>0</v>
      </c>
      <c r="CK7" s="171">
        <f t="shared" si="3"/>
        <v>0</v>
      </c>
      <c r="CL7" s="171">
        <f t="shared" si="3"/>
        <v>0</v>
      </c>
      <c r="CM7" s="171">
        <f t="shared" si="3"/>
        <v>0</v>
      </c>
      <c r="CN7" s="171">
        <f t="shared" si="3"/>
        <v>0</v>
      </c>
      <c r="CO7" s="171">
        <f t="shared" si="3"/>
        <v>0</v>
      </c>
      <c r="CP7" s="171">
        <f t="shared" si="3"/>
        <v>0</v>
      </c>
      <c r="CQ7" s="171">
        <f t="shared" si="3"/>
        <v>0</v>
      </c>
      <c r="CR7" s="171">
        <f t="shared" si="3"/>
        <v>0</v>
      </c>
      <c r="CS7" s="171">
        <f t="shared" si="3"/>
        <v>0</v>
      </c>
      <c r="CT7" s="171">
        <f t="shared" si="3"/>
        <v>0</v>
      </c>
      <c r="CU7" s="171">
        <f t="shared" si="3"/>
        <v>0</v>
      </c>
      <c r="CV7" s="171">
        <f t="shared" si="3"/>
        <v>0</v>
      </c>
      <c r="CW7" s="171">
        <f t="shared" si="3"/>
        <v>0</v>
      </c>
      <c r="CX7" s="171">
        <f t="shared" si="3"/>
        <v>0</v>
      </c>
      <c r="CY7" s="171">
        <f t="shared" si="3"/>
        <v>0</v>
      </c>
      <c r="CZ7" s="171">
        <f t="shared" si="3"/>
        <v>0</v>
      </c>
      <c r="DA7" s="171">
        <f t="shared" si="3"/>
        <v>0</v>
      </c>
      <c r="DB7" s="171">
        <f t="shared" si="3"/>
        <v>0</v>
      </c>
      <c r="DC7" s="171">
        <f t="shared" si="3"/>
        <v>0</v>
      </c>
      <c r="DE7" s="24"/>
      <c r="DF7" s="24">
        <f>COUNTIF($H7:$DC7,"&lt;&gt;0")</f>
        <v>0</v>
      </c>
    </row>
    <row r="8" spans="1:113" ht="15" customHeight="1">
      <c r="B8" s="160" t="s">
        <v>150</v>
      </c>
      <c r="C8" s="540" t="s">
        <v>151</v>
      </c>
      <c r="D8" s="170"/>
      <c r="E8" s="172"/>
      <c r="F8" s="173">
        <f>SUM(F21:F22,F34:F35,F47:F48,F61:F62,F74:F75,F87:F88,F100:F101)</f>
        <v>0</v>
      </c>
      <c r="G8" s="171">
        <f>SUMIF($H$5:$DC$5,"&lt;="&amp;PAL,$H8:$DC8)</f>
        <v>0</v>
      </c>
      <c r="H8" s="173">
        <f>SUM(H21:H22,H34:H35,H47:H48,H61:H62,H74:H75,H87:H88,H100:H101)</f>
        <v>0</v>
      </c>
      <c r="I8" s="173">
        <f t="shared" ref="I8:BT8" si="4">SUM(I21:I22,I34:I35,I47:I48,I61:I62,I74:I75,I87:I88,I100:I101)</f>
        <v>0</v>
      </c>
      <c r="J8" s="173">
        <f t="shared" si="4"/>
        <v>0</v>
      </c>
      <c r="K8" s="173">
        <f t="shared" si="4"/>
        <v>0</v>
      </c>
      <c r="L8" s="173">
        <f t="shared" si="4"/>
        <v>0</v>
      </c>
      <c r="M8" s="173">
        <f t="shared" si="4"/>
        <v>0</v>
      </c>
      <c r="N8" s="173">
        <f t="shared" si="4"/>
        <v>0</v>
      </c>
      <c r="O8" s="173">
        <f t="shared" si="4"/>
        <v>0</v>
      </c>
      <c r="P8" s="173">
        <f t="shared" si="4"/>
        <v>0</v>
      </c>
      <c r="Q8" s="173">
        <f t="shared" si="4"/>
        <v>0</v>
      </c>
      <c r="R8" s="173">
        <f t="shared" si="4"/>
        <v>0</v>
      </c>
      <c r="S8" s="173">
        <f t="shared" si="4"/>
        <v>0</v>
      </c>
      <c r="T8" s="173">
        <f t="shared" si="4"/>
        <v>0</v>
      </c>
      <c r="U8" s="173">
        <f t="shared" si="4"/>
        <v>0</v>
      </c>
      <c r="V8" s="173">
        <f t="shared" si="4"/>
        <v>0</v>
      </c>
      <c r="W8" s="173">
        <f t="shared" si="4"/>
        <v>0</v>
      </c>
      <c r="X8" s="173">
        <f t="shared" si="4"/>
        <v>0</v>
      </c>
      <c r="Y8" s="173">
        <f t="shared" si="4"/>
        <v>0</v>
      </c>
      <c r="Z8" s="173">
        <f t="shared" si="4"/>
        <v>0</v>
      </c>
      <c r="AA8" s="173">
        <f t="shared" si="4"/>
        <v>0</v>
      </c>
      <c r="AB8" s="173">
        <f t="shared" si="4"/>
        <v>0</v>
      </c>
      <c r="AC8" s="173">
        <f t="shared" si="4"/>
        <v>0</v>
      </c>
      <c r="AD8" s="173">
        <f t="shared" si="4"/>
        <v>0</v>
      </c>
      <c r="AE8" s="173">
        <f t="shared" si="4"/>
        <v>0</v>
      </c>
      <c r="AF8" s="173">
        <f t="shared" si="4"/>
        <v>0</v>
      </c>
      <c r="AG8" s="173">
        <f t="shared" si="4"/>
        <v>0</v>
      </c>
      <c r="AH8" s="173">
        <f t="shared" si="4"/>
        <v>0</v>
      </c>
      <c r="AI8" s="173">
        <f t="shared" si="4"/>
        <v>0</v>
      </c>
      <c r="AJ8" s="173">
        <f t="shared" si="4"/>
        <v>0</v>
      </c>
      <c r="AK8" s="173">
        <f t="shared" si="4"/>
        <v>0</v>
      </c>
      <c r="AL8" s="173">
        <f t="shared" si="4"/>
        <v>0</v>
      </c>
      <c r="AM8" s="173">
        <f t="shared" si="4"/>
        <v>0</v>
      </c>
      <c r="AN8" s="173">
        <f t="shared" si="4"/>
        <v>0</v>
      </c>
      <c r="AO8" s="173">
        <f t="shared" si="4"/>
        <v>0</v>
      </c>
      <c r="AP8" s="173">
        <f t="shared" si="4"/>
        <v>0</v>
      </c>
      <c r="AQ8" s="173">
        <f t="shared" si="4"/>
        <v>0</v>
      </c>
      <c r="AR8" s="173">
        <f t="shared" si="4"/>
        <v>0</v>
      </c>
      <c r="AS8" s="173">
        <f t="shared" si="4"/>
        <v>0</v>
      </c>
      <c r="AT8" s="173">
        <f t="shared" si="4"/>
        <v>0</v>
      </c>
      <c r="AU8" s="173">
        <f t="shared" si="4"/>
        <v>0</v>
      </c>
      <c r="AV8" s="173">
        <f t="shared" si="4"/>
        <v>0</v>
      </c>
      <c r="AW8" s="173">
        <f t="shared" si="4"/>
        <v>0</v>
      </c>
      <c r="AX8" s="173">
        <f t="shared" si="4"/>
        <v>0</v>
      </c>
      <c r="AY8" s="173">
        <f t="shared" si="4"/>
        <v>0</v>
      </c>
      <c r="AZ8" s="173">
        <f t="shared" si="4"/>
        <v>0</v>
      </c>
      <c r="BA8" s="173">
        <f t="shared" si="4"/>
        <v>0</v>
      </c>
      <c r="BB8" s="173">
        <f t="shared" si="4"/>
        <v>0</v>
      </c>
      <c r="BC8" s="173">
        <f t="shared" si="4"/>
        <v>0</v>
      </c>
      <c r="BD8" s="173">
        <f t="shared" si="4"/>
        <v>0</v>
      </c>
      <c r="BE8" s="173">
        <f t="shared" si="4"/>
        <v>0</v>
      </c>
      <c r="BF8" s="173">
        <f t="shared" si="4"/>
        <v>0</v>
      </c>
      <c r="BG8" s="173">
        <f t="shared" si="4"/>
        <v>0</v>
      </c>
      <c r="BH8" s="173">
        <f t="shared" si="4"/>
        <v>0</v>
      </c>
      <c r="BI8" s="173">
        <f t="shared" si="4"/>
        <v>0</v>
      </c>
      <c r="BJ8" s="173">
        <f t="shared" si="4"/>
        <v>0</v>
      </c>
      <c r="BK8" s="173">
        <f t="shared" si="4"/>
        <v>0</v>
      </c>
      <c r="BL8" s="173">
        <f t="shared" si="4"/>
        <v>0</v>
      </c>
      <c r="BM8" s="173">
        <f t="shared" si="4"/>
        <v>0</v>
      </c>
      <c r="BN8" s="173">
        <f t="shared" si="4"/>
        <v>0</v>
      </c>
      <c r="BO8" s="173">
        <f t="shared" si="4"/>
        <v>0</v>
      </c>
      <c r="BP8" s="173">
        <f t="shared" si="4"/>
        <v>0</v>
      </c>
      <c r="BQ8" s="173">
        <f t="shared" si="4"/>
        <v>0</v>
      </c>
      <c r="BR8" s="173">
        <f t="shared" si="4"/>
        <v>0</v>
      </c>
      <c r="BS8" s="173">
        <f t="shared" si="4"/>
        <v>0</v>
      </c>
      <c r="BT8" s="173">
        <f t="shared" si="4"/>
        <v>0</v>
      </c>
      <c r="BU8" s="173">
        <f t="shared" ref="BU8:DB8" si="5">SUM(BU21:BU22,BU34:BU35,BU47:BU48,BU61:BU62,BU74:BU75,BU87:BU88,BU100:BU101)</f>
        <v>0</v>
      </c>
      <c r="BV8" s="173">
        <f t="shared" si="5"/>
        <v>0</v>
      </c>
      <c r="BW8" s="173">
        <f t="shared" si="5"/>
        <v>0</v>
      </c>
      <c r="BX8" s="173">
        <f t="shared" si="5"/>
        <v>0</v>
      </c>
      <c r="BY8" s="173">
        <f t="shared" si="5"/>
        <v>0</v>
      </c>
      <c r="BZ8" s="173">
        <f t="shared" si="5"/>
        <v>0</v>
      </c>
      <c r="CA8" s="173">
        <f t="shared" si="5"/>
        <v>0</v>
      </c>
      <c r="CB8" s="173">
        <f t="shared" si="5"/>
        <v>0</v>
      </c>
      <c r="CC8" s="173">
        <f t="shared" si="5"/>
        <v>0</v>
      </c>
      <c r="CD8" s="173">
        <f t="shared" si="5"/>
        <v>0</v>
      </c>
      <c r="CE8" s="173">
        <f t="shared" si="5"/>
        <v>0</v>
      </c>
      <c r="CF8" s="173">
        <f t="shared" si="5"/>
        <v>0</v>
      </c>
      <c r="CG8" s="173">
        <f t="shared" si="5"/>
        <v>0</v>
      </c>
      <c r="CH8" s="173">
        <f t="shared" si="5"/>
        <v>0</v>
      </c>
      <c r="CI8" s="173">
        <f t="shared" si="5"/>
        <v>0</v>
      </c>
      <c r="CJ8" s="173">
        <f t="shared" si="5"/>
        <v>0</v>
      </c>
      <c r="CK8" s="173">
        <f t="shared" si="5"/>
        <v>0</v>
      </c>
      <c r="CL8" s="173">
        <f t="shared" si="5"/>
        <v>0</v>
      </c>
      <c r="CM8" s="173">
        <f t="shared" si="5"/>
        <v>0</v>
      </c>
      <c r="CN8" s="173">
        <f t="shared" si="5"/>
        <v>0</v>
      </c>
      <c r="CO8" s="173">
        <f t="shared" si="5"/>
        <v>0</v>
      </c>
      <c r="CP8" s="173">
        <f t="shared" si="5"/>
        <v>0</v>
      </c>
      <c r="CQ8" s="173">
        <f t="shared" si="5"/>
        <v>0</v>
      </c>
      <c r="CR8" s="173">
        <f t="shared" si="5"/>
        <v>0</v>
      </c>
      <c r="CS8" s="173">
        <f t="shared" si="5"/>
        <v>0</v>
      </c>
      <c r="CT8" s="173">
        <f t="shared" si="5"/>
        <v>0</v>
      </c>
      <c r="CU8" s="173">
        <f t="shared" si="5"/>
        <v>0</v>
      </c>
      <c r="CV8" s="173">
        <f t="shared" si="5"/>
        <v>0</v>
      </c>
      <c r="CW8" s="173">
        <f t="shared" si="5"/>
        <v>0</v>
      </c>
      <c r="CX8" s="173">
        <f t="shared" si="5"/>
        <v>0</v>
      </c>
      <c r="CY8" s="173">
        <f t="shared" si="5"/>
        <v>0</v>
      </c>
      <c r="CZ8" s="173">
        <f t="shared" si="5"/>
        <v>0</v>
      </c>
      <c r="DA8" s="173">
        <f t="shared" si="5"/>
        <v>0</v>
      </c>
      <c r="DB8" s="173">
        <f t="shared" si="5"/>
        <v>0</v>
      </c>
      <c r="DC8" s="173">
        <f>SUM(DC21:DC22,DC34:DC35,DC47:DC48,DC61:DC62,DC74:DC75,DC87:DC88,DC100:DC101)</f>
        <v>0</v>
      </c>
      <c r="DE8" s="24"/>
      <c r="DF8" s="24">
        <f t="shared" ref="DF8:DF11" si="6">COUNTIF($H8:$DC8,"&lt;&gt;0")</f>
        <v>0</v>
      </c>
    </row>
    <row r="9" spans="1:113" ht="15" customHeight="1">
      <c r="B9" s="138" t="s">
        <v>152</v>
      </c>
      <c r="C9" s="541" t="s">
        <v>153</v>
      </c>
      <c r="D9" s="140"/>
      <c r="E9" s="140"/>
      <c r="F9" s="141">
        <f>F10+F50+F90-F8</f>
        <v>0</v>
      </c>
      <c r="G9" s="171">
        <f>SUMIF($H$5:$DC$5,"&lt;="&amp;PAL,$H9:$DC9)</f>
        <v>0</v>
      </c>
      <c r="H9" s="141">
        <f>H10+H50+H90-H8</f>
        <v>0</v>
      </c>
      <c r="I9" s="141">
        <f t="shared" ref="I9:BT9" si="7">I10+I50+I90-I8</f>
        <v>0</v>
      </c>
      <c r="J9" s="141">
        <f t="shared" si="7"/>
        <v>0</v>
      </c>
      <c r="K9" s="141">
        <f t="shared" si="7"/>
        <v>0</v>
      </c>
      <c r="L9" s="141">
        <f t="shared" si="7"/>
        <v>0</v>
      </c>
      <c r="M9" s="141">
        <f t="shared" si="7"/>
        <v>0</v>
      </c>
      <c r="N9" s="141">
        <f t="shared" si="7"/>
        <v>0</v>
      </c>
      <c r="O9" s="141">
        <f t="shared" si="7"/>
        <v>0</v>
      </c>
      <c r="P9" s="141">
        <f t="shared" si="7"/>
        <v>0</v>
      </c>
      <c r="Q9" s="141">
        <f t="shared" si="7"/>
        <v>0</v>
      </c>
      <c r="R9" s="141">
        <f t="shared" si="7"/>
        <v>0</v>
      </c>
      <c r="S9" s="141">
        <f t="shared" si="7"/>
        <v>0</v>
      </c>
      <c r="T9" s="141">
        <f t="shared" si="7"/>
        <v>0</v>
      </c>
      <c r="U9" s="141">
        <f t="shared" si="7"/>
        <v>0</v>
      </c>
      <c r="V9" s="141">
        <f t="shared" si="7"/>
        <v>0</v>
      </c>
      <c r="W9" s="141">
        <f t="shared" si="7"/>
        <v>0</v>
      </c>
      <c r="X9" s="141">
        <f t="shared" si="7"/>
        <v>0</v>
      </c>
      <c r="Y9" s="141">
        <f t="shared" si="7"/>
        <v>0</v>
      </c>
      <c r="Z9" s="141">
        <f t="shared" si="7"/>
        <v>0</v>
      </c>
      <c r="AA9" s="141">
        <f t="shared" si="7"/>
        <v>0</v>
      </c>
      <c r="AB9" s="141">
        <f t="shared" si="7"/>
        <v>0</v>
      </c>
      <c r="AC9" s="141">
        <f t="shared" si="7"/>
        <v>0</v>
      </c>
      <c r="AD9" s="141">
        <f t="shared" si="7"/>
        <v>0</v>
      </c>
      <c r="AE9" s="141">
        <f t="shared" si="7"/>
        <v>0</v>
      </c>
      <c r="AF9" s="141">
        <f t="shared" si="7"/>
        <v>0</v>
      </c>
      <c r="AG9" s="141">
        <f t="shared" si="7"/>
        <v>0</v>
      </c>
      <c r="AH9" s="141">
        <f t="shared" si="7"/>
        <v>0</v>
      </c>
      <c r="AI9" s="141">
        <f t="shared" si="7"/>
        <v>0</v>
      </c>
      <c r="AJ9" s="141">
        <f t="shared" si="7"/>
        <v>0</v>
      </c>
      <c r="AK9" s="141">
        <f t="shared" si="7"/>
        <v>0</v>
      </c>
      <c r="AL9" s="141">
        <f t="shared" si="7"/>
        <v>0</v>
      </c>
      <c r="AM9" s="141">
        <f t="shared" si="7"/>
        <v>0</v>
      </c>
      <c r="AN9" s="141">
        <f t="shared" si="7"/>
        <v>0</v>
      </c>
      <c r="AO9" s="141">
        <f t="shared" si="7"/>
        <v>0</v>
      </c>
      <c r="AP9" s="141">
        <f t="shared" si="7"/>
        <v>0</v>
      </c>
      <c r="AQ9" s="141">
        <f t="shared" si="7"/>
        <v>0</v>
      </c>
      <c r="AR9" s="141">
        <f t="shared" si="7"/>
        <v>0</v>
      </c>
      <c r="AS9" s="141">
        <f t="shared" si="7"/>
        <v>0</v>
      </c>
      <c r="AT9" s="141">
        <f t="shared" si="7"/>
        <v>0</v>
      </c>
      <c r="AU9" s="141">
        <f t="shared" si="7"/>
        <v>0</v>
      </c>
      <c r="AV9" s="141">
        <f t="shared" si="7"/>
        <v>0</v>
      </c>
      <c r="AW9" s="141">
        <f t="shared" si="7"/>
        <v>0</v>
      </c>
      <c r="AX9" s="141">
        <f t="shared" si="7"/>
        <v>0</v>
      </c>
      <c r="AY9" s="141">
        <f t="shared" si="7"/>
        <v>0</v>
      </c>
      <c r="AZ9" s="141">
        <f t="shared" si="7"/>
        <v>0</v>
      </c>
      <c r="BA9" s="141">
        <f t="shared" si="7"/>
        <v>0</v>
      </c>
      <c r="BB9" s="141">
        <f t="shared" si="7"/>
        <v>0</v>
      </c>
      <c r="BC9" s="141">
        <f t="shared" si="7"/>
        <v>0</v>
      </c>
      <c r="BD9" s="141">
        <f t="shared" si="7"/>
        <v>0</v>
      </c>
      <c r="BE9" s="141">
        <f t="shared" si="7"/>
        <v>0</v>
      </c>
      <c r="BF9" s="141">
        <f t="shared" si="7"/>
        <v>0</v>
      </c>
      <c r="BG9" s="141">
        <f t="shared" si="7"/>
        <v>0</v>
      </c>
      <c r="BH9" s="141">
        <f t="shared" si="7"/>
        <v>0</v>
      </c>
      <c r="BI9" s="141">
        <f t="shared" si="7"/>
        <v>0</v>
      </c>
      <c r="BJ9" s="141">
        <f t="shared" si="7"/>
        <v>0</v>
      </c>
      <c r="BK9" s="141">
        <f t="shared" si="7"/>
        <v>0</v>
      </c>
      <c r="BL9" s="141">
        <f t="shared" si="7"/>
        <v>0</v>
      </c>
      <c r="BM9" s="141">
        <f t="shared" si="7"/>
        <v>0</v>
      </c>
      <c r="BN9" s="141">
        <f t="shared" si="7"/>
        <v>0</v>
      </c>
      <c r="BO9" s="141">
        <f t="shared" si="7"/>
        <v>0</v>
      </c>
      <c r="BP9" s="141">
        <f t="shared" si="7"/>
        <v>0</v>
      </c>
      <c r="BQ9" s="141">
        <f t="shared" si="7"/>
        <v>0</v>
      </c>
      <c r="BR9" s="141">
        <f t="shared" si="7"/>
        <v>0</v>
      </c>
      <c r="BS9" s="141">
        <f t="shared" si="7"/>
        <v>0</v>
      </c>
      <c r="BT9" s="141">
        <f t="shared" si="7"/>
        <v>0</v>
      </c>
      <c r="BU9" s="141">
        <f t="shared" ref="BU9:DC9" si="8">BU10+BU50+BU90-BU8</f>
        <v>0</v>
      </c>
      <c r="BV9" s="141">
        <f t="shared" si="8"/>
        <v>0</v>
      </c>
      <c r="BW9" s="141">
        <f t="shared" si="8"/>
        <v>0</v>
      </c>
      <c r="BX9" s="141">
        <f t="shared" si="8"/>
        <v>0</v>
      </c>
      <c r="BY9" s="141">
        <f t="shared" si="8"/>
        <v>0</v>
      </c>
      <c r="BZ9" s="141">
        <f t="shared" si="8"/>
        <v>0</v>
      </c>
      <c r="CA9" s="141">
        <f t="shared" si="8"/>
        <v>0</v>
      </c>
      <c r="CB9" s="141">
        <f t="shared" si="8"/>
        <v>0</v>
      </c>
      <c r="CC9" s="141">
        <f t="shared" si="8"/>
        <v>0</v>
      </c>
      <c r="CD9" s="141">
        <f t="shared" si="8"/>
        <v>0</v>
      </c>
      <c r="CE9" s="141">
        <f t="shared" si="8"/>
        <v>0</v>
      </c>
      <c r="CF9" s="141">
        <f t="shared" si="8"/>
        <v>0</v>
      </c>
      <c r="CG9" s="141">
        <f t="shared" si="8"/>
        <v>0</v>
      </c>
      <c r="CH9" s="141">
        <f t="shared" si="8"/>
        <v>0</v>
      </c>
      <c r="CI9" s="141">
        <f t="shared" si="8"/>
        <v>0</v>
      </c>
      <c r="CJ9" s="141">
        <f t="shared" si="8"/>
        <v>0</v>
      </c>
      <c r="CK9" s="141">
        <f t="shared" si="8"/>
        <v>0</v>
      </c>
      <c r="CL9" s="141">
        <f t="shared" si="8"/>
        <v>0</v>
      </c>
      <c r="CM9" s="141">
        <f t="shared" si="8"/>
        <v>0</v>
      </c>
      <c r="CN9" s="141">
        <f t="shared" si="8"/>
        <v>0</v>
      </c>
      <c r="CO9" s="141">
        <f t="shared" si="8"/>
        <v>0</v>
      </c>
      <c r="CP9" s="141">
        <f t="shared" si="8"/>
        <v>0</v>
      </c>
      <c r="CQ9" s="141">
        <f t="shared" si="8"/>
        <v>0</v>
      </c>
      <c r="CR9" s="141">
        <f t="shared" si="8"/>
        <v>0</v>
      </c>
      <c r="CS9" s="141">
        <f t="shared" si="8"/>
        <v>0</v>
      </c>
      <c r="CT9" s="141">
        <f t="shared" si="8"/>
        <v>0</v>
      </c>
      <c r="CU9" s="141">
        <f t="shared" si="8"/>
        <v>0</v>
      </c>
      <c r="CV9" s="141">
        <f t="shared" si="8"/>
        <v>0</v>
      </c>
      <c r="CW9" s="141">
        <f t="shared" si="8"/>
        <v>0</v>
      </c>
      <c r="CX9" s="141">
        <f t="shared" si="8"/>
        <v>0</v>
      </c>
      <c r="CY9" s="141">
        <f t="shared" si="8"/>
        <v>0</v>
      </c>
      <c r="CZ9" s="141">
        <f t="shared" si="8"/>
        <v>0</v>
      </c>
      <c r="DA9" s="141">
        <f t="shared" si="8"/>
        <v>0</v>
      </c>
      <c r="DB9" s="141">
        <f t="shared" si="8"/>
        <v>0</v>
      </c>
      <c r="DC9" s="141">
        <f t="shared" si="8"/>
        <v>0</v>
      </c>
      <c r="DE9" s="24"/>
      <c r="DF9" s="24">
        <f t="shared" si="6"/>
        <v>0</v>
      </c>
    </row>
    <row r="10" spans="1:113" ht="15" customHeight="1">
      <c r="B10" s="160" t="s">
        <v>154</v>
      </c>
      <c r="C10" s="540" t="s">
        <v>155</v>
      </c>
      <c r="D10" s="172"/>
      <c r="E10" s="172"/>
      <c r="F10" s="173">
        <f>F11+F24+F37</f>
        <v>0</v>
      </c>
      <c r="G10" s="171">
        <f>SUMIF($H$5:$DC$5,"&lt;="&amp;PAL,$H10:$DC10)</f>
        <v>0</v>
      </c>
      <c r="H10" s="173">
        <f>H11+H24+H37</f>
        <v>0</v>
      </c>
      <c r="I10" s="173">
        <f t="shared" ref="I10:BT10" si="9">I11+I24+I37</f>
        <v>0</v>
      </c>
      <c r="J10" s="173">
        <f t="shared" si="9"/>
        <v>0</v>
      </c>
      <c r="K10" s="173">
        <f t="shared" si="9"/>
        <v>0</v>
      </c>
      <c r="L10" s="173">
        <f t="shared" si="9"/>
        <v>0</v>
      </c>
      <c r="M10" s="173">
        <f t="shared" si="9"/>
        <v>0</v>
      </c>
      <c r="N10" s="173">
        <f t="shared" si="9"/>
        <v>0</v>
      </c>
      <c r="O10" s="173">
        <f t="shared" si="9"/>
        <v>0</v>
      </c>
      <c r="P10" s="173">
        <f t="shared" si="9"/>
        <v>0</v>
      </c>
      <c r="Q10" s="173">
        <f t="shared" si="9"/>
        <v>0</v>
      </c>
      <c r="R10" s="173">
        <f t="shared" si="9"/>
        <v>0</v>
      </c>
      <c r="S10" s="173">
        <f t="shared" si="9"/>
        <v>0</v>
      </c>
      <c r="T10" s="173">
        <f t="shared" si="9"/>
        <v>0</v>
      </c>
      <c r="U10" s="173">
        <f t="shared" si="9"/>
        <v>0</v>
      </c>
      <c r="V10" s="173">
        <f t="shared" si="9"/>
        <v>0</v>
      </c>
      <c r="W10" s="173">
        <f t="shared" si="9"/>
        <v>0</v>
      </c>
      <c r="X10" s="173">
        <f t="shared" si="9"/>
        <v>0</v>
      </c>
      <c r="Y10" s="173">
        <f t="shared" si="9"/>
        <v>0</v>
      </c>
      <c r="Z10" s="173">
        <f t="shared" si="9"/>
        <v>0</v>
      </c>
      <c r="AA10" s="173">
        <f t="shared" si="9"/>
        <v>0</v>
      </c>
      <c r="AB10" s="173">
        <f t="shared" si="9"/>
        <v>0</v>
      </c>
      <c r="AC10" s="173">
        <f t="shared" si="9"/>
        <v>0</v>
      </c>
      <c r="AD10" s="173">
        <f t="shared" si="9"/>
        <v>0</v>
      </c>
      <c r="AE10" s="173">
        <f t="shared" si="9"/>
        <v>0</v>
      </c>
      <c r="AF10" s="173">
        <f t="shared" si="9"/>
        <v>0</v>
      </c>
      <c r="AG10" s="173">
        <f t="shared" si="9"/>
        <v>0</v>
      </c>
      <c r="AH10" s="173">
        <f t="shared" si="9"/>
        <v>0</v>
      </c>
      <c r="AI10" s="173">
        <f t="shared" si="9"/>
        <v>0</v>
      </c>
      <c r="AJ10" s="173">
        <f t="shared" si="9"/>
        <v>0</v>
      </c>
      <c r="AK10" s="173">
        <f t="shared" si="9"/>
        <v>0</v>
      </c>
      <c r="AL10" s="173">
        <f t="shared" si="9"/>
        <v>0</v>
      </c>
      <c r="AM10" s="173">
        <f t="shared" si="9"/>
        <v>0</v>
      </c>
      <c r="AN10" s="173">
        <f t="shared" si="9"/>
        <v>0</v>
      </c>
      <c r="AO10" s="173">
        <f t="shared" si="9"/>
        <v>0</v>
      </c>
      <c r="AP10" s="173">
        <f t="shared" si="9"/>
        <v>0</v>
      </c>
      <c r="AQ10" s="173">
        <f t="shared" si="9"/>
        <v>0</v>
      </c>
      <c r="AR10" s="173">
        <f t="shared" si="9"/>
        <v>0</v>
      </c>
      <c r="AS10" s="173">
        <f t="shared" si="9"/>
        <v>0</v>
      </c>
      <c r="AT10" s="173">
        <f t="shared" si="9"/>
        <v>0</v>
      </c>
      <c r="AU10" s="173">
        <f t="shared" si="9"/>
        <v>0</v>
      </c>
      <c r="AV10" s="173">
        <f t="shared" si="9"/>
        <v>0</v>
      </c>
      <c r="AW10" s="173">
        <f t="shared" si="9"/>
        <v>0</v>
      </c>
      <c r="AX10" s="173">
        <f t="shared" si="9"/>
        <v>0</v>
      </c>
      <c r="AY10" s="173">
        <f t="shared" si="9"/>
        <v>0</v>
      </c>
      <c r="AZ10" s="173">
        <f t="shared" si="9"/>
        <v>0</v>
      </c>
      <c r="BA10" s="173">
        <f t="shared" si="9"/>
        <v>0</v>
      </c>
      <c r="BB10" s="173">
        <f t="shared" si="9"/>
        <v>0</v>
      </c>
      <c r="BC10" s="173">
        <f t="shared" si="9"/>
        <v>0</v>
      </c>
      <c r="BD10" s="173">
        <f t="shared" si="9"/>
        <v>0</v>
      </c>
      <c r="BE10" s="173">
        <f t="shared" si="9"/>
        <v>0</v>
      </c>
      <c r="BF10" s="173">
        <f t="shared" si="9"/>
        <v>0</v>
      </c>
      <c r="BG10" s="173">
        <f t="shared" si="9"/>
        <v>0</v>
      </c>
      <c r="BH10" s="173">
        <f t="shared" si="9"/>
        <v>0</v>
      </c>
      <c r="BI10" s="173">
        <f t="shared" si="9"/>
        <v>0</v>
      </c>
      <c r="BJ10" s="173">
        <f t="shared" si="9"/>
        <v>0</v>
      </c>
      <c r="BK10" s="173">
        <f t="shared" si="9"/>
        <v>0</v>
      </c>
      <c r="BL10" s="173">
        <f t="shared" si="9"/>
        <v>0</v>
      </c>
      <c r="BM10" s="173">
        <f t="shared" si="9"/>
        <v>0</v>
      </c>
      <c r="BN10" s="173">
        <f t="shared" si="9"/>
        <v>0</v>
      </c>
      <c r="BO10" s="173">
        <f t="shared" si="9"/>
        <v>0</v>
      </c>
      <c r="BP10" s="173">
        <f t="shared" si="9"/>
        <v>0</v>
      </c>
      <c r="BQ10" s="173">
        <f t="shared" si="9"/>
        <v>0</v>
      </c>
      <c r="BR10" s="173">
        <f t="shared" si="9"/>
        <v>0</v>
      </c>
      <c r="BS10" s="173">
        <f t="shared" si="9"/>
        <v>0</v>
      </c>
      <c r="BT10" s="173">
        <f t="shared" si="9"/>
        <v>0</v>
      </c>
      <c r="BU10" s="173">
        <f t="shared" ref="BU10:DC10" si="10">BU11+BU24+BU37</f>
        <v>0</v>
      </c>
      <c r="BV10" s="173">
        <f t="shared" si="10"/>
        <v>0</v>
      </c>
      <c r="BW10" s="173">
        <f t="shared" si="10"/>
        <v>0</v>
      </c>
      <c r="BX10" s="173">
        <f t="shared" si="10"/>
        <v>0</v>
      </c>
      <c r="BY10" s="173">
        <f t="shared" si="10"/>
        <v>0</v>
      </c>
      <c r="BZ10" s="173">
        <f t="shared" si="10"/>
        <v>0</v>
      </c>
      <c r="CA10" s="173">
        <f t="shared" si="10"/>
        <v>0</v>
      </c>
      <c r="CB10" s="173">
        <f t="shared" si="10"/>
        <v>0</v>
      </c>
      <c r="CC10" s="173">
        <f t="shared" si="10"/>
        <v>0</v>
      </c>
      <c r="CD10" s="173">
        <f t="shared" si="10"/>
        <v>0</v>
      </c>
      <c r="CE10" s="173">
        <f t="shared" si="10"/>
        <v>0</v>
      </c>
      <c r="CF10" s="173">
        <f t="shared" si="10"/>
        <v>0</v>
      </c>
      <c r="CG10" s="173">
        <f t="shared" si="10"/>
        <v>0</v>
      </c>
      <c r="CH10" s="173">
        <f t="shared" si="10"/>
        <v>0</v>
      </c>
      <c r="CI10" s="173">
        <f t="shared" si="10"/>
        <v>0</v>
      </c>
      <c r="CJ10" s="173">
        <f t="shared" si="10"/>
        <v>0</v>
      </c>
      <c r="CK10" s="173">
        <f t="shared" si="10"/>
        <v>0</v>
      </c>
      <c r="CL10" s="173">
        <f t="shared" si="10"/>
        <v>0</v>
      </c>
      <c r="CM10" s="173">
        <f t="shared" si="10"/>
        <v>0</v>
      </c>
      <c r="CN10" s="173">
        <f t="shared" si="10"/>
        <v>0</v>
      </c>
      <c r="CO10" s="173">
        <f t="shared" si="10"/>
        <v>0</v>
      </c>
      <c r="CP10" s="173">
        <f t="shared" si="10"/>
        <v>0</v>
      </c>
      <c r="CQ10" s="173">
        <f t="shared" si="10"/>
        <v>0</v>
      </c>
      <c r="CR10" s="173">
        <f t="shared" si="10"/>
        <v>0</v>
      </c>
      <c r="CS10" s="173">
        <f t="shared" si="10"/>
        <v>0</v>
      </c>
      <c r="CT10" s="173">
        <f t="shared" si="10"/>
        <v>0</v>
      </c>
      <c r="CU10" s="173">
        <f t="shared" si="10"/>
        <v>0</v>
      </c>
      <c r="CV10" s="173">
        <f t="shared" si="10"/>
        <v>0</v>
      </c>
      <c r="CW10" s="173">
        <f t="shared" si="10"/>
        <v>0</v>
      </c>
      <c r="CX10" s="173">
        <f t="shared" si="10"/>
        <v>0</v>
      </c>
      <c r="CY10" s="173">
        <f t="shared" si="10"/>
        <v>0</v>
      </c>
      <c r="CZ10" s="173">
        <f t="shared" si="10"/>
        <v>0</v>
      </c>
      <c r="DA10" s="173">
        <f t="shared" si="10"/>
        <v>0</v>
      </c>
      <c r="DB10" s="173">
        <f t="shared" si="10"/>
        <v>0</v>
      </c>
      <c r="DC10" s="173">
        <f t="shared" si="10"/>
        <v>0</v>
      </c>
      <c r="DE10" s="24"/>
      <c r="DF10" s="24">
        <f t="shared" si="6"/>
        <v>0</v>
      </c>
    </row>
    <row r="11" spans="1:113" ht="15" customHeight="1">
      <c r="B11" s="160" t="s">
        <v>156</v>
      </c>
      <c r="C11" s="540" t="s">
        <v>157</v>
      </c>
      <c r="D11" s="172"/>
      <c r="E11" s="172"/>
      <c r="F11" s="173">
        <f>SUM(F12:F22)</f>
        <v>0</v>
      </c>
      <c r="G11" s="171">
        <f>SUMIF($H$5:$DC$5,"&lt;="&amp;PAL,$H11:$DC11)</f>
        <v>0</v>
      </c>
      <c r="H11" s="173">
        <f>SUM(H12:H22)</f>
        <v>0</v>
      </c>
      <c r="I11" s="173">
        <f t="shared" ref="I11:BT11" si="11">SUM(I12:I22)</f>
        <v>0</v>
      </c>
      <c r="J11" s="173">
        <f t="shared" si="11"/>
        <v>0</v>
      </c>
      <c r="K11" s="173">
        <f>SUM(K12:K22)</f>
        <v>0</v>
      </c>
      <c r="L11" s="173">
        <f t="shared" si="11"/>
        <v>0</v>
      </c>
      <c r="M11" s="173">
        <f t="shared" si="11"/>
        <v>0</v>
      </c>
      <c r="N11" s="173">
        <f t="shared" si="11"/>
        <v>0</v>
      </c>
      <c r="O11" s="173">
        <f t="shared" si="11"/>
        <v>0</v>
      </c>
      <c r="P11" s="173">
        <f t="shared" si="11"/>
        <v>0</v>
      </c>
      <c r="Q11" s="173">
        <f t="shared" si="11"/>
        <v>0</v>
      </c>
      <c r="R11" s="173">
        <f t="shared" si="11"/>
        <v>0</v>
      </c>
      <c r="S11" s="173">
        <f t="shared" si="11"/>
        <v>0</v>
      </c>
      <c r="T11" s="173">
        <f t="shared" si="11"/>
        <v>0</v>
      </c>
      <c r="U11" s="173">
        <f t="shared" si="11"/>
        <v>0</v>
      </c>
      <c r="V11" s="173">
        <f t="shared" si="11"/>
        <v>0</v>
      </c>
      <c r="W11" s="173">
        <f t="shared" si="11"/>
        <v>0</v>
      </c>
      <c r="X11" s="173">
        <f t="shared" si="11"/>
        <v>0</v>
      </c>
      <c r="Y11" s="173">
        <f t="shared" si="11"/>
        <v>0</v>
      </c>
      <c r="Z11" s="173">
        <f t="shared" si="11"/>
        <v>0</v>
      </c>
      <c r="AA11" s="173">
        <f t="shared" si="11"/>
        <v>0</v>
      </c>
      <c r="AB11" s="173">
        <f t="shared" si="11"/>
        <v>0</v>
      </c>
      <c r="AC11" s="173">
        <f t="shared" si="11"/>
        <v>0</v>
      </c>
      <c r="AD11" s="173">
        <f t="shared" si="11"/>
        <v>0</v>
      </c>
      <c r="AE11" s="173">
        <f t="shared" si="11"/>
        <v>0</v>
      </c>
      <c r="AF11" s="173">
        <f t="shared" si="11"/>
        <v>0</v>
      </c>
      <c r="AG11" s="173">
        <f t="shared" si="11"/>
        <v>0</v>
      </c>
      <c r="AH11" s="173">
        <f t="shared" si="11"/>
        <v>0</v>
      </c>
      <c r="AI11" s="173">
        <f t="shared" si="11"/>
        <v>0</v>
      </c>
      <c r="AJ11" s="173">
        <f t="shared" si="11"/>
        <v>0</v>
      </c>
      <c r="AK11" s="173">
        <f t="shared" si="11"/>
        <v>0</v>
      </c>
      <c r="AL11" s="173">
        <f t="shared" si="11"/>
        <v>0</v>
      </c>
      <c r="AM11" s="173">
        <f t="shared" si="11"/>
        <v>0</v>
      </c>
      <c r="AN11" s="173">
        <f t="shared" si="11"/>
        <v>0</v>
      </c>
      <c r="AO11" s="173">
        <f t="shared" si="11"/>
        <v>0</v>
      </c>
      <c r="AP11" s="173">
        <f t="shared" si="11"/>
        <v>0</v>
      </c>
      <c r="AQ11" s="173">
        <f t="shared" si="11"/>
        <v>0</v>
      </c>
      <c r="AR11" s="173">
        <f t="shared" si="11"/>
        <v>0</v>
      </c>
      <c r="AS11" s="173">
        <f t="shared" si="11"/>
        <v>0</v>
      </c>
      <c r="AT11" s="173">
        <f t="shared" si="11"/>
        <v>0</v>
      </c>
      <c r="AU11" s="173">
        <f t="shared" si="11"/>
        <v>0</v>
      </c>
      <c r="AV11" s="173">
        <f t="shared" si="11"/>
        <v>0</v>
      </c>
      <c r="AW11" s="173">
        <f t="shared" si="11"/>
        <v>0</v>
      </c>
      <c r="AX11" s="173">
        <f t="shared" si="11"/>
        <v>0</v>
      </c>
      <c r="AY11" s="173">
        <f t="shared" si="11"/>
        <v>0</v>
      </c>
      <c r="AZ11" s="173">
        <f t="shared" si="11"/>
        <v>0</v>
      </c>
      <c r="BA11" s="173">
        <f t="shared" si="11"/>
        <v>0</v>
      </c>
      <c r="BB11" s="173">
        <f t="shared" si="11"/>
        <v>0</v>
      </c>
      <c r="BC11" s="173">
        <f t="shared" si="11"/>
        <v>0</v>
      </c>
      <c r="BD11" s="173">
        <f t="shared" si="11"/>
        <v>0</v>
      </c>
      <c r="BE11" s="173">
        <f t="shared" si="11"/>
        <v>0</v>
      </c>
      <c r="BF11" s="173">
        <f t="shared" si="11"/>
        <v>0</v>
      </c>
      <c r="BG11" s="173">
        <f t="shared" si="11"/>
        <v>0</v>
      </c>
      <c r="BH11" s="173">
        <f t="shared" si="11"/>
        <v>0</v>
      </c>
      <c r="BI11" s="173">
        <f t="shared" si="11"/>
        <v>0</v>
      </c>
      <c r="BJ11" s="173">
        <f t="shared" si="11"/>
        <v>0</v>
      </c>
      <c r="BK11" s="173">
        <f t="shared" si="11"/>
        <v>0</v>
      </c>
      <c r="BL11" s="173">
        <f t="shared" si="11"/>
        <v>0</v>
      </c>
      <c r="BM11" s="173">
        <f t="shared" si="11"/>
        <v>0</v>
      </c>
      <c r="BN11" s="173">
        <f t="shared" si="11"/>
        <v>0</v>
      </c>
      <c r="BO11" s="173">
        <f t="shared" si="11"/>
        <v>0</v>
      </c>
      <c r="BP11" s="173">
        <f t="shared" si="11"/>
        <v>0</v>
      </c>
      <c r="BQ11" s="173">
        <f t="shared" si="11"/>
        <v>0</v>
      </c>
      <c r="BR11" s="173">
        <f t="shared" si="11"/>
        <v>0</v>
      </c>
      <c r="BS11" s="173">
        <f t="shared" si="11"/>
        <v>0</v>
      </c>
      <c r="BT11" s="173">
        <f t="shared" si="11"/>
        <v>0</v>
      </c>
      <c r="BU11" s="173">
        <f t="shared" ref="BU11:DB11" si="12">SUM(BU12:BU22)</f>
        <v>0</v>
      </c>
      <c r="BV11" s="173">
        <f t="shared" si="12"/>
        <v>0</v>
      </c>
      <c r="BW11" s="173">
        <f t="shared" si="12"/>
        <v>0</v>
      </c>
      <c r="BX11" s="173">
        <f t="shared" si="12"/>
        <v>0</v>
      </c>
      <c r="BY11" s="173">
        <f t="shared" si="12"/>
        <v>0</v>
      </c>
      <c r="BZ11" s="173">
        <f t="shared" si="12"/>
        <v>0</v>
      </c>
      <c r="CA11" s="173">
        <f t="shared" si="12"/>
        <v>0</v>
      </c>
      <c r="CB11" s="173">
        <f t="shared" si="12"/>
        <v>0</v>
      </c>
      <c r="CC11" s="173">
        <f t="shared" si="12"/>
        <v>0</v>
      </c>
      <c r="CD11" s="173">
        <f t="shared" si="12"/>
        <v>0</v>
      </c>
      <c r="CE11" s="173">
        <f t="shared" si="12"/>
        <v>0</v>
      </c>
      <c r="CF11" s="173">
        <f t="shared" si="12"/>
        <v>0</v>
      </c>
      <c r="CG11" s="173">
        <f t="shared" si="12"/>
        <v>0</v>
      </c>
      <c r="CH11" s="173">
        <f t="shared" si="12"/>
        <v>0</v>
      </c>
      <c r="CI11" s="173">
        <f t="shared" si="12"/>
        <v>0</v>
      </c>
      <c r="CJ11" s="173">
        <f t="shared" si="12"/>
        <v>0</v>
      </c>
      <c r="CK11" s="173">
        <f t="shared" si="12"/>
        <v>0</v>
      </c>
      <c r="CL11" s="173">
        <f t="shared" si="12"/>
        <v>0</v>
      </c>
      <c r="CM11" s="173">
        <f t="shared" si="12"/>
        <v>0</v>
      </c>
      <c r="CN11" s="173">
        <f t="shared" si="12"/>
        <v>0</v>
      </c>
      <c r="CO11" s="173">
        <f t="shared" si="12"/>
        <v>0</v>
      </c>
      <c r="CP11" s="173">
        <f t="shared" si="12"/>
        <v>0</v>
      </c>
      <c r="CQ11" s="173">
        <f t="shared" si="12"/>
        <v>0</v>
      </c>
      <c r="CR11" s="173">
        <f t="shared" si="12"/>
        <v>0</v>
      </c>
      <c r="CS11" s="173">
        <f t="shared" si="12"/>
        <v>0</v>
      </c>
      <c r="CT11" s="173">
        <f t="shared" si="12"/>
        <v>0</v>
      </c>
      <c r="CU11" s="173">
        <f t="shared" si="12"/>
        <v>0</v>
      </c>
      <c r="CV11" s="173">
        <f t="shared" si="12"/>
        <v>0</v>
      </c>
      <c r="CW11" s="173">
        <f t="shared" si="12"/>
        <v>0</v>
      </c>
      <c r="CX11" s="173">
        <f t="shared" si="12"/>
        <v>0</v>
      </c>
      <c r="CY11" s="173">
        <f t="shared" si="12"/>
        <v>0</v>
      </c>
      <c r="CZ11" s="173">
        <f t="shared" si="12"/>
        <v>0</v>
      </c>
      <c r="DA11" s="173">
        <f t="shared" si="12"/>
        <v>0</v>
      </c>
      <c r="DB11" s="173">
        <f t="shared" si="12"/>
        <v>0</v>
      </c>
      <c r="DC11" s="173">
        <f>SUM(DC12:DC22)</f>
        <v>0</v>
      </c>
      <c r="DE11" s="24"/>
      <c r="DF11" s="24">
        <f t="shared" si="6"/>
        <v>0</v>
      </c>
    </row>
    <row r="12" spans="1:113" ht="26.4" customHeight="1">
      <c r="A12" s="68">
        <v>0</v>
      </c>
      <c r="B12" s="160" t="s">
        <v>305</v>
      </c>
      <c r="C12" s="542" t="s">
        <v>158</v>
      </c>
      <c r="D12" s="175"/>
      <c r="E12" s="176">
        <v>0.21</v>
      </c>
      <c r="F12" s="171">
        <f>H12+NPV(FD,I12:INDEX(I12:DC12,PAL))</f>
        <v>0</v>
      </c>
      <c r="G12" s="171">
        <f>SUMIF($H$5:$DC$5,"&lt;="&amp;PAL,$H12:$DC12)</f>
        <v>0</v>
      </c>
      <c r="H12" s="300">
        <v>0</v>
      </c>
      <c r="I12" s="300">
        <v>0</v>
      </c>
      <c r="J12" s="300">
        <v>0</v>
      </c>
      <c r="K12" s="300">
        <v>0</v>
      </c>
      <c r="L12" s="300">
        <v>0</v>
      </c>
      <c r="M12" s="300">
        <v>0</v>
      </c>
      <c r="N12" s="300">
        <v>0</v>
      </c>
      <c r="O12" s="300">
        <v>0</v>
      </c>
      <c r="P12" s="300">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0</v>
      </c>
      <c r="BH12" s="177">
        <v>0</v>
      </c>
      <c r="BI12" s="177">
        <v>0</v>
      </c>
      <c r="BJ12" s="177">
        <v>0</v>
      </c>
      <c r="BK12" s="177">
        <v>0</v>
      </c>
      <c r="BL12" s="177">
        <v>0</v>
      </c>
      <c r="BM12" s="177">
        <v>0</v>
      </c>
      <c r="BN12" s="177">
        <v>0</v>
      </c>
      <c r="BO12" s="177">
        <v>0</v>
      </c>
      <c r="BP12" s="177">
        <v>0</v>
      </c>
      <c r="BQ12" s="177">
        <v>0</v>
      </c>
      <c r="BR12" s="177">
        <v>0</v>
      </c>
      <c r="BS12" s="177">
        <v>0</v>
      </c>
      <c r="BT12" s="177">
        <v>0</v>
      </c>
      <c r="BU12" s="177">
        <v>0</v>
      </c>
      <c r="BV12" s="177">
        <v>0</v>
      </c>
      <c r="BW12" s="177">
        <v>0</v>
      </c>
      <c r="BX12" s="177">
        <v>0</v>
      </c>
      <c r="BY12" s="177">
        <v>0</v>
      </c>
      <c r="BZ12" s="177">
        <v>0</v>
      </c>
      <c r="CA12" s="177">
        <v>0</v>
      </c>
      <c r="CB12" s="177">
        <v>0</v>
      </c>
      <c r="CC12" s="177">
        <v>0</v>
      </c>
      <c r="CD12" s="177">
        <v>0</v>
      </c>
      <c r="CE12" s="177">
        <v>0</v>
      </c>
      <c r="CF12" s="177">
        <v>0</v>
      </c>
      <c r="CG12" s="177">
        <v>0</v>
      </c>
      <c r="CH12" s="177">
        <v>0</v>
      </c>
      <c r="CI12" s="177">
        <v>0</v>
      </c>
      <c r="CJ12" s="177">
        <v>0</v>
      </c>
      <c r="CK12" s="177">
        <v>0</v>
      </c>
      <c r="CL12" s="177">
        <v>0</v>
      </c>
      <c r="CM12" s="177">
        <v>0</v>
      </c>
      <c r="CN12" s="177">
        <v>0</v>
      </c>
      <c r="CO12" s="177">
        <v>0</v>
      </c>
      <c r="CP12" s="177">
        <v>0</v>
      </c>
      <c r="CQ12" s="177">
        <v>0</v>
      </c>
      <c r="CR12" s="177">
        <v>0</v>
      </c>
      <c r="CS12" s="177">
        <v>0</v>
      </c>
      <c r="CT12" s="177">
        <v>0</v>
      </c>
      <c r="CU12" s="177">
        <v>0</v>
      </c>
      <c r="CV12" s="177">
        <v>0</v>
      </c>
      <c r="CW12" s="177">
        <v>0</v>
      </c>
      <c r="CX12" s="177">
        <v>0</v>
      </c>
      <c r="CY12" s="177">
        <v>0</v>
      </c>
      <c r="CZ12" s="177">
        <v>0</v>
      </c>
      <c r="DA12" s="177">
        <v>0</v>
      </c>
      <c r="DB12" s="177">
        <v>0</v>
      </c>
      <c r="DC12" s="177">
        <v>0</v>
      </c>
      <c r="DE12" s="24">
        <f>COUNTBLANK($H12:$DC12)</f>
        <v>0</v>
      </c>
      <c r="DF12" s="24">
        <f>COUNTIF($H12:$DC12,"&lt;&gt;0")</f>
        <v>0</v>
      </c>
      <c r="DG12">
        <f t="shared" ref="DG12:DG23" si="13">IF(ISNUMBER(E12),E12*100,0)</f>
        <v>21</v>
      </c>
      <c r="DH12">
        <v>0</v>
      </c>
    </row>
    <row r="13" spans="1:113" ht="14.4">
      <c r="A13" s="68">
        <v>1</v>
      </c>
      <c r="B13" s="160" t="s">
        <v>306</v>
      </c>
      <c r="C13" s="542" t="s">
        <v>159</v>
      </c>
      <c r="D13" s="175"/>
      <c r="E13" s="176">
        <v>0.21</v>
      </c>
      <c r="F13" s="171">
        <f>H13+NPV(FD,I13:INDEX(I13:DC13,PAL))</f>
        <v>0</v>
      </c>
      <c r="G13" s="171">
        <f>SUMIF($H$5:$DC$5,"&lt;="&amp;PAL,$H13:$DC13)</f>
        <v>0</v>
      </c>
      <c r="H13" s="300">
        <v>0</v>
      </c>
      <c r="I13" s="300">
        <v>0</v>
      </c>
      <c r="J13" s="300">
        <v>0</v>
      </c>
      <c r="K13" s="300">
        <v>0</v>
      </c>
      <c r="L13" s="300">
        <v>0</v>
      </c>
      <c r="M13" s="300">
        <v>0</v>
      </c>
      <c r="N13" s="300">
        <v>0</v>
      </c>
      <c r="O13" s="300">
        <v>0</v>
      </c>
      <c r="P13" s="300">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177">
        <v>0</v>
      </c>
      <c r="AV13" s="177">
        <v>0</v>
      </c>
      <c r="AW13" s="177">
        <v>0</v>
      </c>
      <c r="AX13" s="177">
        <v>0</v>
      </c>
      <c r="AY13" s="177">
        <v>0</v>
      </c>
      <c r="AZ13" s="177">
        <v>0</v>
      </c>
      <c r="BA13" s="177">
        <v>0</v>
      </c>
      <c r="BB13" s="177">
        <v>0</v>
      </c>
      <c r="BC13" s="177">
        <v>0</v>
      </c>
      <c r="BD13" s="177">
        <v>0</v>
      </c>
      <c r="BE13" s="177">
        <v>0</v>
      </c>
      <c r="BF13" s="177">
        <v>0</v>
      </c>
      <c r="BG13" s="177">
        <v>0</v>
      </c>
      <c r="BH13" s="177">
        <v>0</v>
      </c>
      <c r="BI13" s="177">
        <v>0</v>
      </c>
      <c r="BJ13" s="177">
        <v>0</v>
      </c>
      <c r="BK13" s="177">
        <v>0</v>
      </c>
      <c r="BL13" s="177">
        <v>0</v>
      </c>
      <c r="BM13" s="177">
        <v>0</v>
      </c>
      <c r="BN13" s="177">
        <v>0</v>
      </c>
      <c r="BO13" s="177">
        <v>0</v>
      </c>
      <c r="BP13" s="177">
        <v>0</v>
      </c>
      <c r="BQ13" s="177">
        <v>0</v>
      </c>
      <c r="BR13" s="177">
        <v>0</v>
      </c>
      <c r="BS13" s="177">
        <v>0</v>
      </c>
      <c r="BT13" s="177">
        <v>0</v>
      </c>
      <c r="BU13" s="177">
        <v>0</v>
      </c>
      <c r="BV13" s="177">
        <v>0</v>
      </c>
      <c r="BW13" s="177">
        <v>0</v>
      </c>
      <c r="BX13" s="177">
        <v>0</v>
      </c>
      <c r="BY13" s="177">
        <v>0</v>
      </c>
      <c r="BZ13" s="177">
        <v>0</v>
      </c>
      <c r="CA13" s="177">
        <v>0</v>
      </c>
      <c r="CB13" s="177">
        <v>0</v>
      </c>
      <c r="CC13" s="177">
        <v>0</v>
      </c>
      <c r="CD13" s="177">
        <v>0</v>
      </c>
      <c r="CE13" s="177">
        <v>0</v>
      </c>
      <c r="CF13" s="177">
        <v>0</v>
      </c>
      <c r="CG13" s="177">
        <v>0</v>
      </c>
      <c r="CH13" s="177">
        <v>0</v>
      </c>
      <c r="CI13" s="177">
        <v>0</v>
      </c>
      <c r="CJ13" s="177">
        <v>0</v>
      </c>
      <c r="CK13" s="177">
        <v>0</v>
      </c>
      <c r="CL13" s="177">
        <v>0</v>
      </c>
      <c r="CM13" s="177">
        <v>0</v>
      </c>
      <c r="CN13" s="177">
        <v>0</v>
      </c>
      <c r="CO13" s="177">
        <v>0</v>
      </c>
      <c r="CP13" s="177">
        <v>0</v>
      </c>
      <c r="CQ13" s="177">
        <v>0</v>
      </c>
      <c r="CR13" s="177">
        <v>0</v>
      </c>
      <c r="CS13" s="177">
        <v>0</v>
      </c>
      <c r="CT13" s="177">
        <v>0</v>
      </c>
      <c r="CU13" s="177">
        <v>0</v>
      </c>
      <c r="CV13" s="177">
        <v>0</v>
      </c>
      <c r="CW13" s="177">
        <v>0</v>
      </c>
      <c r="CX13" s="177">
        <v>0</v>
      </c>
      <c r="CY13" s="177">
        <v>0</v>
      </c>
      <c r="CZ13" s="177">
        <v>0</v>
      </c>
      <c r="DA13" s="177">
        <v>0</v>
      </c>
      <c r="DB13" s="177">
        <v>0</v>
      </c>
      <c r="DC13" s="177">
        <v>0</v>
      </c>
      <c r="DE13" s="24">
        <f t="shared" ref="DE13:DE21" si="14">COUNTBLANK($H13:$DC13)</f>
        <v>0</v>
      </c>
      <c r="DF13" s="24">
        <f t="shared" ref="DF13:DF88" si="15">COUNTIF($H13:$DC13,"&lt;&gt;0")</f>
        <v>0</v>
      </c>
      <c r="DG13">
        <f t="shared" si="13"/>
        <v>21</v>
      </c>
      <c r="DH13">
        <v>0</v>
      </c>
    </row>
    <row r="14" spans="1:113" ht="14.4">
      <c r="A14" s="68">
        <v>2</v>
      </c>
      <c r="B14" s="160" t="s">
        <v>307</v>
      </c>
      <c r="C14" s="542" t="s">
        <v>159</v>
      </c>
      <c r="D14" s="175"/>
      <c r="E14" s="176">
        <v>0.21</v>
      </c>
      <c r="F14" s="171">
        <f>H14+NPV(FD,I14:INDEX(I14:DC14,PAL))</f>
        <v>0</v>
      </c>
      <c r="G14" s="171">
        <f>SUMIF($H$5:$DC$5,"&lt;="&amp;PAL,$H14:$DC14)</f>
        <v>0</v>
      </c>
      <c r="H14" s="300">
        <v>0</v>
      </c>
      <c r="I14" s="300">
        <v>0</v>
      </c>
      <c r="J14" s="300">
        <v>0</v>
      </c>
      <c r="K14" s="300">
        <v>0</v>
      </c>
      <c r="L14" s="300">
        <v>0</v>
      </c>
      <c r="M14" s="300">
        <v>0</v>
      </c>
      <c r="N14" s="300">
        <v>0</v>
      </c>
      <c r="O14" s="300">
        <v>0</v>
      </c>
      <c r="P14" s="300">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E14" s="24">
        <f t="shared" si="14"/>
        <v>0</v>
      </c>
      <c r="DF14" s="24">
        <f t="shared" si="15"/>
        <v>0</v>
      </c>
      <c r="DG14">
        <f t="shared" si="13"/>
        <v>21</v>
      </c>
      <c r="DH14">
        <v>0</v>
      </c>
    </row>
    <row r="15" spans="1:113" ht="14.4">
      <c r="A15" s="68">
        <v>3</v>
      </c>
      <c r="B15" s="160" t="s">
        <v>308</v>
      </c>
      <c r="C15" s="542" t="s">
        <v>159</v>
      </c>
      <c r="D15" s="175"/>
      <c r="E15" s="176">
        <v>0.21</v>
      </c>
      <c r="F15" s="171">
        <f>H15+NPV(FD,I15:INDEX(I15:DC15,PAL))</f>
        <v>0</v>
      </c>
      <c r="G15" s="171">
        <f>SUMIF($H$5:$DC$5,"&lt;="&amp;PAL,$H15:$DC15)</f>
        <v>0</v>
      </c>
      <c r="H15" s="300">
        <v>0</v>
      </c>
      <c r="I15" s="300">
        <v>0</v>
      </c>
      <c r="J15" s="300">
        <v>0</v>
      </c>
      <c r="K15" s="300">
        <v>0</v>
      </c>
      <c r="L15" s="300">
        <v>0</v>
      </c>
      <c r="M15" s="300">
        <v>0</v>
      </c>
      <c r="N15" s="300">
        <v>0</v>
      </c>
      <c r="O15" s="300">
        <v>0</v>
      </c>
      <c r="P15" s="300">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177">
        <v>0</v>
      </c>
      <c r="AV15" s="177">
        <v>0</v>
      </c>
      <c r="AW15" s="177">
        <v>0</v>
      </c>
      <c r="AX15" s="177">
        <v>0</v>
      </c>
      <c r="AY15" s="177">
        <v>0</v>
      </c>
      <c r="AZ15" s="177">
        <v>0</v>
      </c>
      <c r="BA15" s="177">
        <v>0</v>
      </c>
      <c r="BB15" s="177">
        <v>0</v>
      </c>
      <c r="BC15" s="177">
        <v>0</v>
      </c>
      <c r="BD15" s="177">
        <v>0</v>
      </c>
      <c r="BE15" s="177">
        <v>0</v>
      </c>
      <c r="BF15" s="177">
        <v>0</v>
      </c>
      <c r="BG15" s="177">
        <v>0</v>
      </c>
      <c r="BH15" s="177">
        <v>0</v>
      </c>
      <c r="BI15" s="177">
        <v>0</v>
      </c>
      <c r="BJ15" s="177">
        <v>0</v>
      </c>
      <c r="BK15" s="177">
        <v>0</v>
      </c>
      <c r="BL15" s="177">
        <v>0</v>
      </c>
      <c r="BM15" s="177">
        <v>0</v>
      </c>
      <c r="BN15" s="177">
        <v>0</v>
      </c>
      <c r="BO15" s="177">
        <v>0</v>
      </c>
      <c r="BP15" s="177">
        <v>0</v>
      </c>
      <c r="BQ15" s="177">
        <v>0</v>
      </c>
      <c r="BR15" s="177">
        <v>0</v>
      </c>
      <c r="BS15" s="177">
        <v>0</v>
      </c>
      <c r="BT15" s="177">
        <v>0</v>
      </c>
      <c r="BU15" s="177">
        <v>0</v>
      </c>
      <c r="BV15" s="177">
        <v>0</v>
      </c>
      <c r="BW15" s="177">
        <v>0</v>
      </c>
      <c r="BX15" s="177">
        <v>0</v>
      </c>
      <c r="BY15" s="177">
        <v>0</v>
      </c>
      <c r="BZ15" s="177">
        <v>0</v>
      </c>
      <c r="CA15" s="177">
        <v>0</v>
      </c>
      <c r="CB15" s="177">
        <v>0</v>
      </c>
      <c r="CC15" s="177">
        <v>0</v>
      </c>
      <c r="CD15" s="177">
        <v>0</v>
      </c>
      <c r="CE15" s="177">
        <v>0</v>
      </c>
      <c r="CF15" s="177">
        <v>0</v>
      </c>
      <c r="CG15" s="177">
        <v>0</v>
      </c>
      <c r="CH15" s="177">
        <v>0</v>
      </c>
      <c r="CI15" s="177">
        <v>0</v>
      </c>
      <c r="CJ15" s="177">
        <v>0</v>
      </c>
      <c r="CK15" s="177">
        <v>0</v>
      </c>
      <c r="CL15" s="177">
        <v>0</v>
      </c>
      <c r="CM15" s="177">
        <v>0</v>
      </c>
      <c r="CN15" s="177">
        <v>0</v>
      </c>
      <c r="CO15" s="177">
        <v>0</v>
      </c>
      <c r="CP15" s="177">
        <v>0</v>
      </c>
      <c r="CQ15" s="177">
        <v>0</v>
      </c>
      <c r="CR15" s="177">
        <v>0</v>
      </c>
      <c r="CS15" s="177">
        <v>0</v>
      </c>
      <c r="CT15" s="177">
        <v>0</v>
      </c>
      <c r="CU15" s="177">
        <v>0</v>
      </c>
      <c r="CV15" s="177">
        <v>0</v>
      </c>
      <c r="CW15" s="177">
        <v>0</v>
      </c>
      <c r="CX15" s="177">
        <v>0</v>
      </c>
      <c r="CY15" s="177">
        <v>0</v>
      </c>
      <c r="CZ15" s="177">
        <v>0</v>
      </c>
      <c r="DA15" s="177">
        <v>0</v>
      </c>
      <c r="DB15" s="177">
        <v>0</v>
      </c>
      <c r="DC15" s="177">
        <v>0</v>
      </c>
      <c r="DE15" s="24">
        <f t="shared" si="14"/>
        <v>0</v>
      </c>
      <c r="DF15" s="24">
        <f t="shared" si="15"/>
        <v>0</v>
      </c>
      <c r="DG15">
        <f t="shared" si="13"/>
        <v>21</v>
      </c>
      <c r="DH15">
        <v>0</v>
      </c>
    </row>
    <row r="16" spans="1:113" ht="14.4">
      <c r="A16" s="68">
        <v>4</v>
      </c>
      <c r="B16" s="160" t="s">
        <v>309</v>
      </c>
      <c r="C16" s="542" t="s">
        <v>159</v>
      </c>
      <c r="D16" s="175"/>
      <c r="E16" s="176">
        <v>0.21</v>
      </c>
      <c r="F16" s="171">
        <f>H16+NPV(FD,I16:INDEX(I16:DC16,PAL))</f>
        <v>0</v>
      </c>
      <c r="G16" s="171">
        <f>SUMIF($H$5:$DC$5,"&lt;="&amp;PAL,$H16:$DC16)</f>
        <v>0</v>
      </c>
      <c r="H16" s="300">
        <v>0</v>
      </c>
      <c r="I16" s="300">
        <v>0</v>
      </c>
      <c r="J16" s="300">
        <v>0</v>
      </c>
      <c r="K16" s="300">
        <v>0</v>
      </c>
      <c r="L16" s="300">
        <v>0</v>
      </c>
      <c r="M16" s="300">
        <v>0</v>
      </c>
      <c r="N16" s="300">
        <v>0</v>
      </c>
      <c r="O16" s="300">
        <v>0</v>
      </c>
      <c r="P16" s="300">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0</v>
      </c>
      <c r="BA16" s="177">
        <v>0</v>
      </c>
      <c r="BB16" s="177">
        <v>0</v>
      </c>
      <c r="BC16" s="177">
        <v>0</v>
      </c>
      <c r="BD16" s="177">
        <v>0</v>
      </c>
      <c r="BE16" s="177">
        <v>0</v>
      </c>
      <c r="BF16" s="177">
        <v>0</v>
      </c>
      <c r="BG16" s="177">
        <v>0</v>
      </c>
      <c r="BH16" s="177">
        <v>0</v>
      </c>
      <c r="BI16" s="177">
        <v>0</v>
      </c>
      <c r="BJ16" s="177">
        <v>0</v>
      </c>
      <c r="BK16" s="177">
        <v>0</v>
      </c>
      <c r="BL16" s="177">
        <v>0</v>
      </c>
      <c r="BM16" s="177">
        <v>0</v>
      </c>
      <c r="BN16" s="177">
        <v>0</v>
      </c>
      <c r="BO16" s="177">
        <v>0</v>
      </c>
      <c r="BP16" s="177">
        <v>0</v>
      </c>
      <c r="BQ16" s="177">
        <v>0</v>
      </c>
      <c r="BR16" s="177">
        <v>0</v>
      </c>
      <c r="BS16" s="177">
        <v>0</v>
      </c>
      <c r="BT16" s="177">
        <v>0</v>
      </c>
      <c r="BU16" s="177">
        <v>0</v>
      </c>
      <c r="BV16" s="177">
        <v>0</v>
      </c>
      <c r="BW16" s="177">
        <v>0</v>
      </c>
      <c r="BX16" s="177">
        <v>0</v>
      </c>
      <c r="BY16" s="177">
        <v>0</v>
      </c>
      <c r="BZ16" s="177">
        <v>0</v>
      </c>
      <c r="CA16" s="177">
        <v>0</v>
      </c>
      <c r="CB16" s="177">
        <v>0</v>
      </c>
      <c r="CC16" s="177">
        <v>0</v>
      </c>
      <c r="CD16" s="177">
        <v>0</v>
      </c>
      <c r="CE16" s="177">
        <v>0</v>
      </c>
      <c r="CF16" s="177">
        <v>0</v>
      </c>
      <c r="CG16" s="177">
        <v>0</v>
      </c>
      <c r="CH16" s="177">
        <v>0</v>
      </c>
      <c r="CI16" s="177">
        <v>0</v>
      </c>
      <c r="CJ16" s="177">
        <v>0</v>
      </c>
      <c r="CK16" s="177">
        <v>0</v>
      </c>
      <c r="CL16" s="177">
        <v>0</v>
      </c>
      <c r="CM16" s="177">
        <v>0</v>
      </c>
      <c r="CN16" s="177">
        <v>0</v>
      </c>
      <c r="CO16" s="177">
        <v>0</v>
      </c>
      <c r="CP16" s="177">
        <v>0</v>
      </c>
      <c r="CQ16" s="177">
        <v>0</v>
      </c>
      <c r="CR16" s="177">
        <v>0</v>
      </c>
      <c r="CS16" s="177">
        <v>0</v>
      </c>
      <c r="CT16" s="177">
        <v>0</v>
      </c>
      <c r="CU16" s="177">
        <v>0</v>
      </c>
      <c r="CV16" s="177">
        <v>0</v>
      </c>
      <c r="CW16" s="177">
        <v>0</v>
      </c>
      <c r="CX16" s="177">
        <v>0</v>
      </c>
      <c r="CY16" s="177">
        <v>0</v>
      </c>
      <c r="CZ16" s="177">
        <v>0</v>
      </c>
      <c r="DA16" s="177">
        <v>0</v>
      </c>
      <c r="DB16" s="177">
        <v>0</v>
      </c>
      <c r="DC16" s="177">
        <v>0</v>
      </c>
      <c r="DE16" s="24">
        <f t="shared" si="14"/>
        <v>0</v>
      </c>
      <c r="DF16" s="24">
        <f t="shared" si="15"/>
        <v>0</v>
      </c>
      <c r="DG16">
        <f t="shared" si="13"/>
        <v>21</v>
      </c>
      <c r="DH16">
        <v>0</v>
      </c>
    </row>
    <row r="17" spans="1:113" ht="14.4">
      <c r="A17" s="68">
        <v>5</v>
      </c>
      <c r="B17" s="160" t="s">
        <v>310</v>
      </c>
      <c r="C17" s="542" t="s">
        <v>159</v>
      </c>
      <c r="D17" s="175"/>
      <c r="E17" s="176">
        <v>0.21</v>
      </c>
      <c r="F17" s="171">
        <f>H17+NPV(FD,I17:INDEX(I17:DC17,PAL))</f>
        <v>0</v>
      </c>
      <c r="G17" s="171">
        <f>SUMIF($H$5:$DC$5,"&lt;="&amp;PAL,$H17:$DC17)</f>
        <v>0</v>
      </c>
      <c r="H17" s="300">
        <v>0</v>
      </c>
      <c r="I17" s="300">
        <v>0</v>
      </c>
      <c r="J17" s="300">
        <v>0</v>
      </c>
      <c r="K17" s="300">
        <v>0</v>
      </c>
      <c r="L17" s="300">
        <v>0</v>
      </c>
      <c r="M17" s="300">
        <v>0</v>
      </c>
      <c r="N17" s="300">
        <v>0</v>
      </c>
      <c r="O17" s="300">
        <v>0</v>
      </c>
      <c r="P17" s="300">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0</v>
      </c>
      <c r="BA17" s="177">
        <v>0</v>
      </c>
      <c r="BB17" s="177">
        <v>0</v>
      </c>
      <c r="BC17" s="177">
        <v>0</v>
      </c>
      <c r="BD17" s="177">
        <v>0</v>
      </c>
      <c r="BE17" s="177">
        <v>0</v>
      </c>
      <c r="BF17" s="177">
        <v>0</v>
      </c>
      <c r="BG17" s="177">
        <v>0</v>
      </c>
      <c r="BH17" s="177">
        <v>0</v>
      </c>
      <c r="BI17" s="177">
        <v>0</v>
      </c>
      <c r="BJ17" s="177">
        <v>0</v>
      </c>
      <c r="BK17" s="177">
        <v>0</v>
      </c>
      <c r="BL17" s="177">
        <v>0</v>
      </c>
      <c r="BM17" s="177">
        <v>0</v>
      </c>
      <c r="BN17" s="177">
        <v>0</v>
      </c>
      <c r="BO17" s="177">
        <v>0</v>
      </c>
      <c r="BP17" s="177">
        <v>0</v>
      </c>
      <c r="BQ17" s="177">
        <v>0</v>
      </c>
      <c r="BR17" s="177">
        <v>0</v>
      </c>
      <c r="BS17" s="177">
        <v>0</v>
      </c>
      <c r="BT17" s="177">
        <v>0</v>
      </c>
      <c r="BU17" s="177">
        <v>0</v>
      </c>
      <c r="BV17" s="177">
        <v>0</v>
      </c>
      <c r="BW17" s="177">
        <v>0</v>
      </c>
      <c r="BX17" s="177">
        <v>0</v>
      </c>
      <c r="BY17" s="177">
        <v>0</v>
      </c>
      <c r="BZ17" s="177">
        <v>0</v>
      </c>
      <c r="CA17" s="177">
        <v>0</v>
      </c>
      <c r="CB17" s="177">
        <v>0</v>
      </c>
      <c r="CC17" s="177">
        <v>0</v>
      </c>
      <c r="CD17" s="177">
        <v>0</v>
      </c>
      <c r="CE17" s="177">
        <v>0</v>
      </c>
      <c r="CF17" s="177">
        <v>0</v>
      </c>
      <c r="CG17" s="177">
        <v>0</v>
      </c>
      <c r="CH17" s="177">
        <v>0</v>
      </c>
      <c r="CI17" s="177">
        <v>0</v>
      </c>
      <c r="CJ17" s="177">
        <v>0</v>
      </c>
      <c r="CK17" s="177">
        <v>0</v>
      </c>
      <c r="CL17" s="177">
        <v>0</v>
      </c>
      <c r="CM17" s="177">
        <v>0</v>
      </c>
      <c r="CN17" s="177">
        <v>0</v>
      </c>
      <c r="CO17" s="177">
        <v>0</v>
      </c>
      <c r="CP17" s="177">
        <v>0</v>
      </c>
      <c r="CQ17" s="177">
        <v>0</v>
      </c>
      <c r="CR17" s="177">
        <v>0</v>
      </c>
      <c r="CS17" s="177">
        <v>0</v>
      </c>
      <c r="CT17" s="177">
        <v>0</v>
      </c>
      <c r="CU17" s="177">
        <v>0</v>
      </c>
      <c r="CV17" s="177">
        <v>0</v>
      </c>
      <c r="CW17" s="177">
        <v>0</v>
      </c>
      <c r="CX17" s="177">
        <v>0</v>
      </c>
      <c r="CY17" s="177">
        <v>0</v>
      </c>
      <c r="CZ17" s="177">
        <v>0</v>
      </c>
      <c r="DA17" s="177">
        <v>0</v>
      </c>
      <c r="DB17" s="177">
        <v>0</v>
      </c>
      <c r="DC17" s="177">
        <v>0</v>
      </c>
      <c r="DE17" s="24">
        <f t="shared" si="14"/>
        <v>0</v>
      </c>
      <c r="DF17" s="24">
        <f t="shared" si="15"/>
        <v>0</v>
      </c>
      <c r="DG17">
        <f t="shared" si="13"/>
        <v>21</v>
      </c>
      <c r="DH17">
        <v>0</v>
      </c>
    </row>
    <row r="18" spans="1:113" ht="14.4">
      <c r="A18" s="68">
        <v>6</v>
      </c>
      <c r="B18" s="160" t="s">
        <v>311</v>
      </c>
      <c r="C18" s="542" t="s">
        <v>159</v>
      </c>
      <c r="D18" s="175"/>
      <c r="E18" s="176">
        <v>0.21</v>
      </c>
      <c r="F18" s="171">
        <f>H18+NPV(FD,I18:INDEX(I18:DC18,PAL))</f>
        <v>0</v>
      </c>
      <c r="G18" s="171">
        <f>SUMIF($H$5:$DC$5,"&lt;="&amp;PAL,$H18:$DC18)</f>
        <v>0</v>
      </c>
      <c r="H18" s="300">
        <v>0</v>
      </c>
      <c r="I18" s="300">
        <v>0</v>
      </c>
      <c r="J18" s="300">
        <v>0</v>
      </c>
      <c r="K18" s="300">
        <v>0</v>
      </c>
      <c r="L18" s="300">
        <v>0</v>
      </c>
      <c r="M18" s="300">
        <v>0</v>
      </c>
      <c r="N18" s="300">
        <v>0</v>
      </c>
      <c r="O18" s="300">
        <v>0</v>
      </c>
      <c r="P18" s="300">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0</v>
      </c>
      <c r="BA18" s="177">
        <v>0</v>
      </c>
      <c r="BB18" s="177">
        <v>0</v>
      </c>
      <c r="BC18" s="177">
        <v>0</v>
      </c>
      <c r="BD18" s="177">
        <v>0</v>
      </c>
      <c r="BE18" s="177">
        <v>0</v>
      </c>
      <c r="BF18" s="177">
        <v>0</v>
      </c>
      <c r="BG18" s="177">
        <v>0</v>
      </c>
      <c r="BH18" s="177">
        <v>0</v>
      </c>
      <c r="BI18" s="177">
        <v>0</v>
      </c>
      <c r="BJ18" s="177">
        <v>0</v>
      </c>
      <c r="BK18" s="177">
        <v>0</v>
      </c>
      <c r="BL18" s="177">
        <v>0</v>
      </c>
      <c r="BM18" s="177">
        <v>0</v>
      </c>
      <c r="BN18" s="177">
        <v>0</v>
      </c>
      <c r="BO18" s="177">
        <v>0</v>
      </c>
      <c r="BP18" s="177">
        <v>0</v>
      </c>
      <c r="BQ18" s="177">
        <v>0</v>
      </c>
      <c r="BR18" s="177">
        <v>0</v>
      </c>
      <c r="BS18" s="177">
        <v>0</v>
      </c>
      <c r="BT18" s="177">
        <v>0</v>
      </c>
      <c r="BU18" s="177">
        <v>0</v>
      </c>
      <c r="BV18" s="177">
        <v>0</v>
      </c>
      <c r="BW18" s="177">
        <v>0</v>
      </c>
      <c r="BX18" s="177">
        <v>0</v>
      </c>
      <c r="BY18" s="177">
        <v>0</v>
      </c>
      <c r="BZ18" s="177">
        <v>0</v>
      </c>
      <c r="CA18" s="177">
        <v>0</v>
      </c>
      <c r="CB18" s="177">
        <v>0</v>
      </c>
      <c r="CC18" s="177">
        <v>0</v>
      </c>
      <c r="CD18" s="177">
        <v>0</v>
      </c>
      <c r="CE18" s="177">
        <v>0</v>
      </c>
      <c r="CF18" s="177">
        <v>0</v>
      </c>
      <c r="CG18" s="177">
        <v>0</v>
      </c>
      <c r="CH18" s="177">
        <v>0</v>
      </c>
      <c r="CI18" s="177">
        <v>0</v>
      </c>
      <c r="CJ18" s="177">
        <v>0</v>
      </c>
      <c r="CK18" s="177">
        <v>0</v>
      </c>
      <c r="CL18" s="177">
        <v>0</v>
      </c>
      <c r="CM18" s="177">
        <v>0</v>
      </c>
      <c r="CN18" s="177">
        <v>0</v>
      </c>
      <c r="CO18" s="177">
        <v>0</v>
      </c>
      <c r="CP18" s="177">
        <v>0</v>
      </c>
      <c r="CQ18" s="177">
        <v>0</v>
      </c>
      <c r="CR18" s="177">
        <v>0</v>
      </c>
      <c r="CS18" s="177">
        <v>0</v>
      </c>
      <c r="CT18" s="177">
        <v>0</v>
      </c>
      <c r="CU18" s="177">
        <v>0</v>
      </c>
      <c r="CV18" s="177">
        <v>0</v>
      </c>
      <c r="CW18" s="177">
        <v>0</v>
      </c>
      <c r="CX18" s="177">
        <v>0</v>
      </c>
      <c r="CY18" s="177">
        <v>0</v>
      </c>
      <c r="CZ18" s="177">
        <v>0</v>
      </c>
      <c r="DA18" s="177">
        <v>0</v>
      </c>
      <c r="DB18" s="177">
        <v>0</v>
      </c>
      <c r="DC18" s="177">
        <v>0</v>
      </c>
      <c r="DE18" s="24">
        <f t="shared" si="14"/>
        <v>0</v>
      </c>
      <c r="DF18" s="24">
        <f t="shared" si="15"/>
        <v>0</v>
      </c>
      <c r="DG18">
        <f t="shared" si="13"/>
        <v>21</v>
      </c>
      <c r="DH18">
        <v>0</v>
      </c>
    </row>
    <row r="19" spans="1:113" ht="14.4">
      <c r="A19" s="68">
        <v>7</v>
      </c>
      <c r="B19" s="160" t="s">
        <v>312</v>
      </c>
      <c r="C19" s="542" t="s">
        <v>159</v>
      </c>
      <c r="D19" s="175"/>
      <c r="E19" s="176">
        <v>0.21</v>
      </c>
      <c r="F19" s="171">
        <f>H19+NPV(FD,I19:INDEX(I19:DC19,PAL))</f>
        <v>0</v>
      </c>
      <c r="G19" s="171">
        <f>SUMIF($H$5:$DC$5,"&lt;="&amp;PAL,$H19:$DC19)</f>
        <v>0</v>
      </c>
      <c r="H19" s="300">
        <v>0</v>
      </c>
      <c r="I19" s="300">
        <v>0</v>
      </c>
      <c r="J19" s="300">
        <v>0</v>
      </c>
      <c r="K19" s="300">
        <v>0</v>
      </c>
      <c r="L19" s="300">
        <v>0</v>
      </c>
      <c r="M19" s="300">
        <v>0</v>
      </c>
      <c r="N19" s="300">
        <v>0</v>
      </c>
      <c r="O19" s="300">
        <v>0</v>
      </c>
      <c r="P19" s="300">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177">
        <v>0</v>
      </c>
      <c r="BA19" s="177">
        <v>0</v>
      </c>
      <c r="BB19" s="177">
        <v>0</v>
      </c>
      <c r="BC19" s="177">
        <v>0</v>
      </c>
      <c r="BD19" s="177">
        <v>0</v>
      </c>
      <c r="BE19" s="177">
        <v>0</v>
      </c>
      <c r="BF19" s="177">
        <v>0</v>
      </c>
      <c r="BG19" s="177">
        <v>0</v>
      </c>
      <c r="BH19" s="177">
        <v>0</v>
      </c>
      <c r="BI19" s="177">
        <v>0</v>
      </c>
      <c r="BJ19" s="177">
        <v>0</v>
      </c>
      <c r="BK19" s="177">
        <v>0</v>
      </c>
      <c r="BL19" s="177">
        <v>0</v>
      </c>
      <c r="BM19" s="177">
        <v>0</v>
      </c>
      <c r="BN19" s="177">
        <v>0</v>
      </c>
      <c r="BO19" s="177">
        <v>0</v>
      </c>
      <c r="BP19" s="177">
        <v>0</v>
      </c>
      <c r="BQ19" s="177">
        <v>0</v>
      </c>
      <c r="BR19" s="177">
        <v>0</v>
      </c>
      <c r="BS19" s="177">
        <v>0</v>
      </c>
      <c r="BT19" s="177">
        <v>0</v>
      </c>
      <c r="BU19" s="177">
        <v>0</v>
      </c>
      <c r="BV19" s="177">
        <v>0</v>
      </c>
      <c r="BW19" s="177">
        <v>0</v>
      </c>
      <c r="BX19" s="177">
        <v>0</v>
      </c>
      <c r="BY19" s="177">
        <v>0</v>
      </c>
      <c r="BZ19" s="177">
        <v>0</v>
      </c>
      <c r="CA19" s="177">
        <v>0</v>
      </c>
      <c r="CB19" s="177">
        <v>0</v>
      </c>
      <c r="CC19" s="177">
        <v>0</v>
      </c>
      <c r="CD19" s="177">
        <v>0</v>
      </c>
      <c r="CE19" s="177">
        <v>0</v>
      </c>
      <c r="CF19" s="177">
        <v>0</v>
      </c>
      <c r="CG19" s="177">
        <v>0</v>
      </c>
      <c r="CH19" s="177">
        <v>0</v>
      </c>
      <c r="CI19" s="177">
        <v>0</v>
      </c>
      <c r="CJ19" s="177">
        <v>0</v>
      </c>
      <c r="CK19" s="177">
        <v>0</v>
      </c>
      <c r="CL19" s="177">
        <v>0</v>
      </c>
      <c r="CM19" s="177">
        <v>0</v>
      </c>
      <c r="CN19" s="177">
        <v>0</v>
      </c>
      <c r="CO19" s="177">
        <v>0</v>
      </c>
      <c r="CP19" s="177">
        <v>0</v>
      </c>
      <c r="CQ19" s="177">
        <v>0</v>
      </c>
      <c r="CR19" s="177">
        <v>0</v>
      </c>
      <c r="CS19" s="177">
        <v>0</v>
      </c>
      <c r="CT19" s="177">
        <v>0</v>
      </c>
      <c r="CU19" s="177">
        <v>0</v>
      </c>
      <c r="CV19" s="177">
        <v>0</v>
      </c>
      <c r="CW19" s="177">
        <v>0</v>
      </c>
      <c r="CX19" s="177">
        <v>0</v>
      </c>
      <c r="CY19" s="177">
        <v>0</v>
      </c>
      <c r="CZ19" s="177">
        <v>0</v>
      </c>
      <c r="DA19" s="177">
        <v>0</v>
      </c>
      <c r="DB19" s="177">
        <v>0</v>
      </c>
      <c r="DC19" s="177">
        <v>0</v>
      </c>
      <c r="DE19" s="24">
        <f t="shared" si="14"/>
        <v>0</v>
      </c>
      <c r="DF19" s="24">
        <f t="shared" si="15"/>
        <v>0</v>
      </c>
      <c r="DG19">
        <f t="shared" si="13"/>
        <v>21</v>
      </c>
      <c r="DH19">
        <v>0</v>
      </c>
    </row>
    <row r="20" spans="1:113" ht="14.4">
      <c r="A20" s="68"/>
      <c r="B20" s="160" t="s">
        <v>313</v>
      </c>
      <c r="C20" s="543" t="s">
        <v>482</v>
      </c>
      <c r="D20" s="323"/>
      <c r="E20" s="176">
        <v>0.21</v>
      </c>
      <c r="F20" s="171">
        <f>H20+NPV(FD,I20:INDEX(I20:DC20,PAL))</f>
        <v>0</v>
      </c>
      <c r="G20" s="171">
        <f>SUMIF($H$5:$DC$5,"&lt;="&amp;PAL,$H20:$DC20)</f>
        <v>0</v>
      </c>
      <c r="H20" s="300">
        <v>0</v>
      </c>
      <c r="I20" s="300">
        <v>0</v>
      </c>
      <c r="J20" s="300">
        <v>0</v>
      </c>
      <c r="K20" s="300">
        <v>0</v>
      </c>
      <c r="L20" s="300">
        <v>0</v>
      </c>
      <c r="M20" s="300">
        <v>0</v>
      </c>
      <c r="N20" s="300">
        <v>0</v>
      </c>
      <c r="O20" s="300">
        <v>0</v>
      </c>
      <c r="P20" s="300">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0</v>
      </c>
      <c r="AW20" s="177">
        <v>0</v>
      </c>
      <c r="AX20" s="177">
        <v>0</v>
      </c>
      <c r="AY20" s="177">
        <v>0</v>
      </c>
      <c r="AZ20" s="177">
        <v>0</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7">
        <v>0</v>
      </c>
      <c r="BY20" s="177">
        <v>0</v>
      </c>
      <c r="BZ20" s="177">
        <v>0</v>
      </c>
      <c r="CA20" s="177">
        <v>0</v>
      </c>
      <c r="CB20" s="177">
        <v>0</v>
      </c>
      <c r="CC20" s="177">
        <v>0</v>
      </c>
      <c r="CD20" s="177">
        <v>0</v>
      </c>
      <c r="CE20" s="177">
        <v>0</v>
      </c>
      <c r="CF20" s="177">
        <v>0</v>
      </c>
      <c r="CG20" s="177">
        <v>0</v>
      </c>
      <c r="CH20" s="177">
        <v>0</v>
      </c>
      <c r="CI20" s="177">
        <v>0</v>
      </c>
      <c r="CJ20" s="177">
        <v>0</v>
      </c>
      <c r="CK20" s="177">
        <v>0</v>
      </c>
      <c r="CL20" s="177">
        <v>0</v>
      </c>
      <c r="CM20" s="177">
        <v>0</v>
      </c>
      <c r="CN20" s="177">
        <v>0</v>
      </c>
      <c r="CO20" s="177">
        <v>0</v>
      </c>
      <c r="CP20" s="177">
        <v>0</v>
      </c>
      <c r="CQ20" s="177">
        <v>0</v>
      </c>
      <c r="CR20" s="177">
        <v>0</v>
      </c>
      <c r="CS20" s="177">
        <v>0</v>
      </c>
      <c r="CT20" s="177">
        <v>0</v>
      </c>
      <c r="CU20" s="177">
        <v>0</v>
      </c>
      <c r="CV20" s="177">
        <v>0</v>
      </c>
      <c r="CW20" s="177">
        <v>0</v>
      </c>
      <c r="CX20" s="177">
        <v>0</v>
      </c>
      <c r="CY20" s="177">
        <v>0</v>
      </c>
      <c r="CZ20" s="177">
        <v>0</v>
      </c>
      <c r="DA20" s="177">
        <v>0</v>
      </c>
      <c r="DB20" s="177">
        <v>0</v>
      </c>
      <c r="DC20" s="177">
        <v>0</v>
      </c>
      <c r="DE20" s="24">
        <f t="shared" si="14"/>
        <v>0</v>
      </c>
      <c r="DF20" s="24">
        <f t="shared" si="15"/>
        <v>0</v>
      </c>
      <c r="DG20">
        <f t="shared" si="13"/>
        <v>21</v>
      </c>
      <c r="DH20">
        <v>0</v>
      </c>
      <c r="DI20">
        <v>1</v>
      </c>
    </row>
    <row r="21" spans="1:113" ht="14.4">
      <c r="A21" s="68"/>
      <c r="B21" s="160" t="s">
        <v>484</v>
      </c>
      <c r="C21" s="543" t="s">
        <v>483</v>
      </c>
      <c r="D21" s="323"/>
      <c r="E21" s="176">
        <v>0.21</v>
      </c>
      <c r="F21" s="171">
        <f>H21+NPV(FD,I21:INDEX(I21:DC21,PAL))</f>
        <v>0</v>
      </c>
      <c r="G21" s="171">
        <f>SUMIF($H$5:$DC$5,"&lt;="&amp;PAL,$H21:$DC21)</f>
        <v>0</v>
      </c>
      <c r="H21" s="179">
        <v>0</v>
      </c>
      <c r="I21" s="179">
        <v>0</v>
      </c>
      <c r="J21" s="179">
        <v>0</v>
      </c>
      <c r="K21" s="179">
        <v>0</v>
      </c>
      <c r="L21" s="179">
        <v>0</v>
      </c>
      <c r="M21" s="179">
        <v>0</v>
      </c>
      <c r="N21" s="179">
        <v>0</v>
      </c>
      <c r="O21" s="179">
        <v>0</v>
      </c>
      <c r="P21" s="179">
        <v>0</v>
      </c>
      <c r="Q21" s="179">
        <v>0</v>
      </c>
      <c r="R21" s="179">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v>0</v>
      </c>
      <c r="CU21" s="180">
        <v>0</v>
      </c>
      <c r="CV21" s="180">
        <v>0</v>
      </c>
      <c r="CW21" s="180">
        <v>0</v>
      </c>
      <c r="CX21" s="180">
        <v>0</v>
      </c>
      <c r="CY21" s="180">
        <v>0</v>
      </c>
      <c r="CZ21" s="180">
        <v>0</v>
      </c>
      <c r="DA21" s="180">
        <v>0</v>
      </c>
      <c r="DB21" s="180">
        <v>0</v>
      </c>
      <c r="DC21" s="180">
        <v>0</v>
      </c>
      <c r="DE21" s="24">
        <f t="shared" si="14"/>
        <v>0</v>
      </c>
      <c r="DF21" s="24">
        <f t="shared" si="15"/>
        <v>0</v>
      </c>
      <c r="DG21">
        <f t="shared" si="13"/>
        <v>21</v>
      </c>
      <c r="DH21">
        <v>0</v>
      </c>
      <c r="DI21">
        <v>1</v>
      </c>
    </row>
    <row r="22" spans="1:113" ht="14.4">
      <c r="A22" s="68">
        <v>8</v>
      </c>
      <c r="B22" s="160" t="s">
        <v>485</v>
      </c>
      <c r="C22" s="543" t="s">
        <v>552</v>
      </c>
      <c r="D22" s="175"/>
      <c r="E22" s="176">
        <v>0.21</v>
      </c>
      <c r="F22" s="171">
        <f>H22+NPV(FD,I22:INDEX(I22:DC22,PAL))</f>
        <v>0</v>
      </c>
      <c r="G22" s="171">
        <f>SUMIF($H$5:$DC$5,"&lt;="&amp;PAL,$H22:$DC22)</f>
        <v>0</v>
      </c>
      <c r="H22" s="179">
        <v>0</v>
      </c>
      <c r="I22" s="179">
        <v>0</v>
      </c>
      <c r="J22" s="179">
        <v>0</v>
      </c>
      <c r="K22" s="179">
        <v>0</v>
      </c>
      <c r="L22" s="179">
        <v>0</v>
      </c>
      <c r="M22" s="179">
        <v>0</v>
      </c>
      <c r="N22" s="179">
        <v>0</v>
      </c>
      <c r="O22" s="179">
        <v>0</v>
      </c>
      <c r="P22" s="179">
        <v>0</v>
      </c>
      <c r="Q22" s="179">
        <v>0</v>
      </c>
      <c r="R22" s="179">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v>0</v>
      </c>
      <c r="CU22" s="180">
        <v>0</v>
      </c>
      <c r="CV22" s="180">
        <v>0</v>
      </c>
      <c r="CW22" s="180">
        <v>0</v>
      </c>
      <c r="CX22" s="180">
        <v>0</v>
      </c>
      <c r="CY22" s="180">
        <v>0</v>
      </c>
      <c r="CZ22" s="180">
        <v>0</v>
      </c>
      <c r="DA22" s="180">
        <v>0</v>
      </c>
      <c r="DB22" s="180">
        <v>0</v>
      </c>
      <c r="DC22" s="180">
        <v>0</v>
      </c>
      <c r="DE22" s="24">
        <f t="shared" ref="DE22:DE23" si="16">COUNTBLANK(H22:DC22)</f>
        <v>0</v>
      </c>
      <c r="DF22" s="24">
        <f t="shared" si="15"/>
        <v>0</v>
      </c>
      <c r="DG22">
        <f t="shared" si="13"/>
        <v>21</v>
      </c>
      <c r="DH22">
        <v>0</v>
      </c>
    </row>
    <row r="23" spans="1:113" ht="14.4">
      <c r="A23" s="68">
        <v>9</v>
      </c>
      <c r="B23" s="160" t="s">
        <v>314</v>
      </c>
      <c r="C23" s="544" t="s">
        <v>161</v>
      </c>
      <c r="D23" s="175"/>
      <c r="E23" s="176">
        <v>0.21</v>
      </c>
      <c r="F23" s="171">
        <f>H23+NPV(FD,I23:INDEX(I23:DC23,PAL))</f>
        <v>0</v>
      </c>
      <c r="G23" s="171">
        <f>SUMIF($H$5:$DC$5,"&lt;="&amp;PAL,$H23:$DC23)</f>
        <v>0</v>
      </c>
      <c r="H23" s="179">
        <v>0</v>
      </c>
      <c r="I23" s="179">
        <v>0</v>
      </c>
      <c r="J23" s="179">
        <v>0</v>
      </c>
      <c r="K23" s="179">
        <v>0</v>
      </c>
      <c r="L23" s="179">
        <v>0</v>
      </c>
      <c r="M23" s="179">
        <v>0</v>
      </c>
      <c r="N23" s="179">
        <v>0</v>
      </c>
      <c r="O23" s="548">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80">
        <v>0</v>
      </c>
      <c r="AK23" s="179">
        <v>0</v>
      </c>
      <c r="AL23" s="180">
        <v>0</v>
      </c>
      <c r="AM23" s="179">
        <v>0</v>
      </c>
      <c r="AN23" s="179">
        <v>0</v>
      </c>
      <c r="AO23" s="179">
        <v>0</v>
      </c>
      <c r="AP23" s="179">
        <v>0</v>
      </c>
      <c r="AQ23" s="180">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79">
        <v>0</v>
      </c>
      <c r="BZ23" s="179">
        <v>0</v>
      </c>
      <c r="CA23" s="179">
        <v>0</v>
      </c>
      <c r="CB23" s="179">
        <v>0</v>
      </c>
      <c r="CC23" s="179">
        <v>0</v>
      </c>
      <c r="CD23" s="179">
        <v>0</v>
      </c>
      <c r="CE23" s="179">
        <v>0</v>
      </c>
      <c r="CF23" s="179">
        <v>0</v>
      </c>
      <c r="CG23" s="179">
        <v>0</v>
      </c>
      <c r="CH23" s="179">
        <v>0</v>
      </c>
      <c r="CI23" s="179">
        <v>0</v>
      </c>
      <c r="CJ23" s="179">
        <v>0</v>
      </c>
      <c r="CK23" s="179">
        <v>0</v>
      </c>
      <c r="CL23" s="179">
        <v>0</v>
      </c>
      <c r="CM23" s="179">
        <v>0</v>
      </c>
      <c r="CN23" s="179">
        <v>0</v>
      </c>
      <c r="CO23" s="179">
        <v>0</v>
      </c>
      <c r="CP23" s="179">
        <v>0</v>
      </c>
      <c r="CQ23" s="179">
        <v>0</v>
      </c>
      <c r="CR23" s="179">
        <v>0</v>
      </c>
      <c r="CS23" s="179">
        <v>0</v>
      </c>
      <c r="CT23" s="179">
        <v>0</v>
      </c>
      <c r="CU23" s="179">
        <v>0</v>
      </c>
      <c r="CV23" s="179">
        <v>0</v>
      </c>
      <c r="CW23" s="179">
        <v>0</v>
      </c>
      <c r="CX23" s="179">
        <v>0</v>
      </c>
      <c r="CY23" s="179">
        <v>0</v>
      </c>
      <c r="CZ23" s="179">
        <v>0</v>
      </c>
      <c r="DA23" s="179">
        <v>0</v>
      </c>
      <c r="DB23" s="179">
        <v>0</v>
      </c>
      <c r="DC23" s="180">
        <v>0</v>
      </c>
      <c r="DE23" s="24">
        <f t="shared" si="16"/>
        <v>0</v>
      </c>
      <c r="DF23" s="24">
        <f t="shared" si="15"/>
        <v>0</v>
      </c>
      <c r="DG23">
        <f t="shared" si="13"/>
        <v>21</v>
      </c>
      <c r="DH23">
        <f>DG23/(100+DG23)</f>
        <v>0.17355371900826447</v>
      </c>
    </row>
    <row r="24" spans="1:113" ht="14.4">
      <c r="A24" s="68">
        <v>10</v>
      </c>
      <c r="B24" s="160" t="s">
        <v>162</v>
      </c>
      <c r="C24" s="540" t="s">
        <v>163</v>
      </c>
      <c r="D24" s="172"/>
      <c r="E24" s="172"/>
      <c r="F24" s="173">
        <f>SUM(F25:F35)</f>
        <v>0</v>
      </c>
      <c r="G24" s="171">
        <f>SUMIF($H$5:$DC$5,"&lt;="&amp;PAL,$H24:$DC24)</f>
        <v>0</v>
      </c>
      <c r="H24" s="173">
        <f>SUM(H25:H35)</f>
        <v>0</v>
      </c>
      <c r="I24" s="173">
        <f t="shared" ref="I24:BT24" si="17">SUM(I25:I35)</f>
        <v>0</v>
      </c>
      <c r="J24" s="173">
        <f t="shared" si="17"/>
        <v>0</v>
      </c>
      <c r="K24" s="173">
        <f t="shared" si="17"/>
        <v>0</v>
      </c>
      <c r="L24" s="173">
        <f t="shared" si="17"/>
        <v>0</v>
      </c>
      <c r="M24" s="173">
        <f t="shared" si="17"/>
        <v>0</v>
      </c>
      <c r="N24" s="173">
        <f t="shared" si="17"/>
        <v>0</v>
      </c>
      <c r="O24" s="173">
        <f t="shared" si="17"/>
        <v>0</v>
      </c>
      <c r="P24" s="173">
        <f t="shared" si="17"/>
        <v>0</v>
      </c>
      <c r="Q24" s="173">
        <f t="shared" si="17"/>
        <v>0</v>
      </c>
      <c r="R24" s="173">
        <f t="shared" si="17"/>
        <v>0</v>
      </c>
      <c r="S24" s="173">
        <f t="shared" si="17"/>
        <v>0</v>
      </c>
      <c r="T24" s="173">
        <f t="shared" si="17"/>
        <v>0</v>
      </c>
      <c r="U24" s="173">
        <f t="shared" si="17"/>
        <v>0</v>
      </c>
      <c r="V24" s="173">
        <f t="shared" si="17"/>
        <v>0</v>
      </c>
      <c r="W24" s="173">
        <f t="shared" si="17"/>
        <v>0</v>
      </c>
      <c r="X24" s="173">
        <f t="shared" si="17"/>
        <v>0</v>
      </c>
      <c r="Y24" s="173">
        <f t="shared" si="17"/>
        <v>0</v>
      </c>
      <c r="Z24" s="173">
        <f t="shared" si="17"/>
        <v>0</v>
      </c>
      <c r="AA24" s="173">
        <f t="shared" si="17"/>
        <v>0</v>
      </c>
      <c r="AB24" s="173">
        <f t="shared" si="17"/>
        <v>0</v>
      </c>
      <c r="AC24" s="173">
        <f t="shared" si="17"/>
        <v>0</v>
      </c>
      <c r="AD24" s="173">
        <f t="shared" si="17"/>
        <v>0</v>
      </c>
      <c r="AE24" s="173">
        <f t="shared" si="17"/>
        <v>0</v>
      </c>
      <c r="AF24" s="173">
        <f t="shared" si="17"/>
        <v>0</v>
      </c>
      <c r="AG24" s="173">
        <f t="shared" si="17"/>
        <v>0</v>
      </c>
      <c r="AH24" s="173">
        <f t="shared" si="17"/>
        <v>0</v>
      </c>
      <c r="AI24" s="173">
        <f t="shared" si="17"/>
        <v>0</v>
      </c>
      <c r="AJ24" s="173">
        <f t="shared" si="17"/>
        <v>0</v>
      </c>
      <c r="AK24" s="173">
        <f t="shared" si="17"/>
        <v>0</v>
      </c>
      <c r="AL24" s="173">
        <f t="shared" si="17"/>
        <v>0</v>
      </c>
      <c r="AM24" s="173">
        <f t="shared" si="17"/>
        <v>0</v>
      </c>
      <c r="AN24" s="173">
        <f t="shared" si="17"/>
        <v>0</v>
      </c>
      <c r="AO24" s="173">
        <f t="shared" si="17"/>
        <v>0</v>
      </c>
      <c r="AP24" s="173">
        <f t="shared" si="17"/>
        <v>0</v>
      </c>
      <c r="AQ24" s="173">
        <f t="shared" si="17"/>
        <v>0</v>
      </c>
      <c r="AR24" s="173">
        <f t="shared" si="17"/>
        <v>0</v>
      </c>
      <c r="AS24" s="173">
        <f t="shared" si="17"/>
        <v>0</v>
      </c>
      <c r="AT24" s="173">
        <f t="shared" si="17"/>
        <v>0</v>
      </c>
      <c r="AU24" s="173">
        <f t="shared" si="17"/>
        <v>0</v>
      </c>
      <c r="AV24" s="173">
        <f t="shared" si="17"/>
        <v>0</v>
      </c>
      <c r="AW24" s="173">
        <f t="shared" si="17"/>
        <v>0</v>
      </c>
      <c r="AX24" s="173">
        <f t="shared" si="17"/>
        <v>0</v>
      </c>
      <c r="AY24" s="173">
        <f t="shared" si="17"/>
        <v>0</v>
      </c>
      <c r="AZ24" s="173">
        <f t="shared" si="17"/>
        <v>0</v>
      </c>
      <c r="BA24" s="173">
        <f t="shared" si="17"/>
        <v>0</v>
      </c>
      <c r="BB24" s="173">
        <f t="shared" si="17"/>
        <v>0</v>
      </c>
      <c r="BC24" s="173">
        <f t="shared" si="17"/>
        <v>0</v>
      </c>
      <c r="BD24" s="173">
        <f t="shared" si="17"/>
        <v>0</v>
      </c>
      <c r="BE24" s="173">
        <f t="shared" si="17"/>
        <v>0</v>
      </c>
      <c r="BF24" s="173">
        <f t="shared" si="17"/>
        <v>0</v>
      </c>
      <c r="BG24" s="173">
        <f t="shared" si="17"/>
        <v>0</v>
      </c>
      <c r="BH24" s="173">
        <f t="shared" si="17"/>
        <v>0</v>
      </c>
      <c r="BI24" s="173">
        <f t="shared" si="17"/>
        <v>0</v>
      </c>
      <c r="BJ24" s="173">
        <f t="shared" si="17"/>
        <v>0</v>
      </c>
      <c r="BK24" s="173">
        <f t="shared" si="17"/>
        <v>0</v>
      </c>
      <c r="BL24" s="173">
        <f t="shared" si="17"/>
        <v>0</v>
      </c>
      <c r="BM24" s="173">
        <f t="shared" si="17"/>
        <v>0</v>
      </c>
      <c r="BN24" s="173">
        <f t="shared" si="17"/>
        <v>0</v>
      </c>
      <c r="BO24" s="173">
        <f t="shared" si="17"/>
        <v>0</v>
      </c>
      <c r="BP24" s="173">
        <f t="shared" si="17"/>
        <v>0</v>
      </c>
      <c r="BQ24" s="173">
        <f t="shared" si="17"/>
        <v>0</v>
      </c>
      <c r="BR24" s="173">
        <f t="shared" si="17"/>
        <v>0</v>
      </c>
      <c r="BS24" s="173">
        <f t="shared" si="17"/>
        <v>0</v>
      </c>
      <c r="BT24" s="173">
        <f t="shared" si="17"/>
        <v>0</v>
      </c>
      <c r="BU24" s="173">
        <f t="shared" ref="BU24:DB24" si="18">SUM(BU25:BU35)</f>
        <v>0</v>
      </c>
      <c r="BV24" s="173">
        <f t="shared" si="18"/>
        <v>0</v>
      </c>
      <c r="BW24" s="173">
        <f t="shared" si="18"/>
        <v>0</v>
      </c>
      <c r="BX24" s="173">
        <f t="shared" si="18"/>
        <v>0</v>
      </c>
      <c r="BY24" s="173">
        <f t="shared" si="18"/>
        <v>0</v>
      </c>
      <c r="BZ24" s="173">
        <f t="shared" si="18"/>
        <v>0</v>
      </c>
      <c r="CA24" s="173">
        <f t="shared" si="18"/>
        <v>0</v>
      </c>
      <c r="CB24" s="173">
        <f t="shared" si="18"/>
        <v>0</v>
      </c>
      <c r="CC24" s="173">
        <f t="shared" si="18"/>
        <v>0</v>
      </c>
      <c r="CD24" s="173">
        <f t="shared" si="18"/>
        <v>0</v>
      </c>
      <c r="CE24" s="173">
        <f t="shared" si="18"/>
        <v>0</v>
      </c>
      <c r="CF24" s="173">
        <f t="shared" si="18"/>
        <v>0</v>
      </c>
      <c r="CG24" s="173">
        <f t="shared" si="18"/>
        <v>0</v>
      </c>
      <c r="CH24" s="173">
        <f t="shared" si="18"/>
        <v>0</v>
      </c>
      <c r="CI24" s="173">
        <f t="shared" si="18"/>
        <v>0</v>
      </c>
      <c r="CJ24" s="173">
        <f t="shared" si="18"/>
        <v>0</v>
      </c>
      <c r="CK24" s="173">
        <f t="shared" si="18"/>
        <v>0</v>
      </c>
      <c r="CL24" s="173">
        <f t="shared" si="18"/>
        <v>0</v>
      </c>
      <c r="CM24" s="173">
        <f t="shared" si="18"/>
        <v>0</v>
      </c>
      <c r="CN24" s="173">
        <f t="shared" si="18"/>
        <v>0</v>
      </c>
      <c r="CO24" s="173">
        <f t="shared" si="18"/>
        <v>0</v>
      </c>
      <c r="CP24" s="173">
        <f t="shared" si="18"/>
        <v>0</v>
      </c>
      <c r="CQ24" s="173">
        <f t="shared" si="18"/>
        <v>0</v>
      </c>
      <c r="CR24" s="173">
        <f t="shared" si="18"/>
        <v>0</v>
      </c>
      <c r="CS24" s="173">
        <f t="shared" si="18"/>
        <v>0</v>
      </c>
      <c r="CT24" s="173">
        <f t="shared" si="18"/>
        <v>0</v>
      </c>
      <c r="CU24" s="173">
        <f t="shared" si="18"/>
        <v>0</v>
      </c>
      <c r="CV24" s="173">
        <f t="shared" si="18"/>
        <v>0</v>
      </c>
      <c r="CW24" s="173">
        <f t="shared" si="18"/>
        <v>0</v>
      </c>
      <c r="CX24" s="173">
        <f t="shared" si="18"/>
        <v>0</v>
      </c>
      <c r="CY24" s="173">
        <f t="shared" si="18"/>
        <v>0</v>
      </c>
      <c r="CZ24" s="173">
        <f t="shared" si="18"/>
        <v>0</v>
      </c>
      <c r="DA24" s="173">
        <f>SUM(DA25:DA35)</f>
        <v>0</v>
      </c>
      <c r="DB24" s="173">
        <f t="shared" si="18"/>
        <v>0</v>
      </c>
      <c r="DC24" s="173">
        <f>SUM(DC25:DC35)</f>
        <v>0</v>
      </c>
      <c r="DE24" s="24"/>
      <c r="DF24" s="24">
        <f t="shared" si="15"/>
        <v>0</v>
      </c>
    </row>
    <row r="25" spans="1:113" ht="14.4">
      <c r="A25" s="68">
        <v>11</v>
      </c>
      <c r="B25" s="160" t="s">
        <v>315</v>
      </c>
      <c r="C25" s="542" t="s">
        <v>159</v>
      </c>
      <c r="D25" s="181"/>
      <c r="E25" s="176">
        <v>0.21</v>
      </c>
      <c r="F25" s="171">
        <f>H25+NPV(FD,I25:INDEX(I25:DC25,PAL))</f>
        <v>0</v>
      </c>
      <c r="G25" s="171">
        <f>SUMIF($H$5:$DC$5,"&lt;="&amp;PAL,$H25:$DC25)</f>
        <v>0</v>
      </c>
      <c r="H25" s="300">
        <v>0</v>
      </c>
      <c r="I25" s="300">
        <v>0</v>
      </c>
      <c r="J25" s="300">
        <v>0</v>
      </c>
      <c r="K25" s="300">
        <v>0</v>
      </c>
      <c r="L25" s="300">
        <v>0</v>
      </c>
      <c r="M25" s="300">
        <v>0</v>
      </c>
      <c r="N25" s="300">
        <v>0</v>
      </c>
      <c r="O25" s="300">
        <v>0</v>
      </c>
      <c r="P25" s="300">
        <v>0</v>
      </c>
      <c r="Q25" s="177">
        <v>0</v>
      </c>
      <c r="R25" s="177">
        <v>0</v>
      </c>
      <c r="S25" s="177">
        <v>0</v>
      </c>
      <c r="T25" s="177">
        <v>0</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177">
        <v>0</v>
      </c>
      <c r="AV25" s="177">
        <v>0</v>
      </c>
      <c r="AW25" s="177">
        <v>0</v>
      </c>
      <c r="AX25" s="177">
        <v>0</v>
      </c>
      <c r="AY25" s="177">
        <v>0</v>
      </c>
      <c r="AZ25" s="177">
        <v>0</v>
      </c>
      <c r="BA25" s="177">
        <v>0</v>
      </c>
      <c r="BB25" s="177">
        <v>0</v>
      </c>
      <c r="BC25" s="177">
        <v>0</v>
      </c>
      <c r="BD25" s="177">
        <v>0</v>
      </c>
      <c r="BE25" s="177">
        <v>0</v>
      </c>
      <c r="BF25" s="177">
        <v>0</v>
      </c>
      <c r="BG25" s="177">
        <v>0</v>
      </c>
      <c r="BH25" s="177">
        <v>0</v>
      </c>
      <c r="BI25" s="177">
        <v>0</v>
      </c>
      <c r="BJ25" s="177">
        <v>0</v>
      </c>
      <c r="BK25" s="177">
        <v>0</v>
      </c>
      <c r="BL25" s="177">
        <v>0</v>
      </c>
      <c r="BM25" s="177">
        <v>0</v>
      </c>
      <c r="BN25" s="177">
        <v>0</v>
      </c>
      <c r="BO25" s="177">
        <v>0</v>
      </c>
      <c r="BP25" s="177">
        <v>0</v>
      </c>
      <c r="BQ25" s="177">
        <v>0</v>
      </c>
      <c r="BR25" s="177">
        <v>0</v>
      </c>
      <c r="BS25" s="177">
        <v>0</v>
      </c>
      <c r="BT25" s="177">
        <v>0</v>
      </c>
      <c r="BU25" s="177">
        <v>0</v>
      </c>
      <c r="BV25" s="177">
        <v>0</v>
      </c>
      <c r="BW25" s="177">
        <v>0</v>
      </c>
      <c r="BX25" s="177">
        <v>0</v>
      </c>
      <c r="BY25" s="177">
        <v>0</v>
      </c>
      <c r="BZ25" s="177">
        <v>0</v>
      </c>
      <c r="CA25" s="177">
        <v>0</v>
      </c>
      <c r="CB25" s="177">
        <v>0</v>
      </c>
      <c r="CC25" s="177">
        <v>0</v>
      </c>
      <c r="CD25" s="177">
        <v>0</v>
      </c>
      <c r="CE25" s="177">
        <v>0</v>
      </c>
      <c r="CF25" s="177">
        <v>0</v>
      </c>
      <c r="CG25" s="177">
        <v>0</v>
      </c>
      <c r="CH25" s="177">
        <v>0</v>
      </c>
      <c r="CI25" s="177">
        <v>0</v>
      </c>
      <c r="CJ25" s="177">
        <v>0</v>
      </c>
      <c r="CK25" s="177">
        <v>0</v>
      </c>
      <c r="CL25" s="177">
        <v>0</v>
      </c>
      <c r="CM25" s="177">
        <v>0</v>
      </c>
      <c r="CN25" s="177">
        <v>0</v>
      </c>
      <c r="CO25" s="177">
        <v>0</v>
      </c>
      <c r="CP25" s="177">
        <v>0</v>
      </c>
      <c r="CQ25" s="177">
        <v>0</v>
      </c>
      <c r="CR25" s="177">
        <v>0</v>
      </c>
      <c r="CS25" s="177">
        <v>0</v>
      </c>
      <c r="CT25" s="177">
        <v>0</v>
      </c>
      <c r="CU25" s="177">
        <v>0</v>
      </c>
      <c r="CV25" s="177">
        <v>0</v>
      </c>
      <c r="CW25" s="177">
        <v>0</v>
      </c>
      <c r="CX25" s="177">
        <v>0</v>
      </c>
      <c r="CY25" s="177">
        <v>0</v>
      </c>
      <c r="CZ25" s="177">
        <v>0</v>
      </c>
      <c r="DA25" s="177">
        <v>0</v>
      </c>
      <c r="DB25" s="177">
        <v>0</v>
      </c>
      <c r="DC25" s="177">
        <v>0</v>
      </c>
      <c r="DE25" s="24">
        <f>COUNTBLANK(H25:DC25)</f>
        <v>0</v>
      </c>
      <c r="DF25" s="24">
        <f t="shared" si="15"/>
        <v>0</v>
      </c>
      <c r="DG25">
        <f t="shared" ref="DG25:DG36" si="19">IF(ISNUMBER(E25),E25*100,0)</f>
        <v>21</v>
      </c>
      <c r="DH25">
        <v>0</v>
      </c>
    </row>
    <row r="26" spans="1:113" ht="14.4">
      <c r="A26" s="68">
        <v>12</v>
      </c>
      <c r="B26" s="160" t="s">
        <v>316</v>
      </c>
      <c r="C26" s="542" t="s">
        <v>159</v>
      </c>
      <c r="D26" s="181"/>
      <c r="E26" s="176">
        <v>0.21</v>
      </c>
      <c r="F26" s="171">
        <f>H26+NPV(FD,I26:INDEX(I26:DC26,PAL))</f>
        <v>0</v>
      </c>
      <c r="G26" s="171">
        <f>SUMIF($H$5:$DC$5,"&lt;="&amp;PAL,$H26:$DC26)</f>
        <v>0</v>
      </c>
      <c r="H26" s="300">
        <v>0</v>
      </c>
      <c r="I26" s="300">
        <v>0</v>
      </c>
      <c r="J26" s="300">
        <v>0</v>
      </c>
      <c r="K26" s="300">
        <v>0</v>
      </c>
      <c r="L26" s="300">
        <v>0</v>
      </c>
      <c r="M26" s="300">
        <v>0</v>
      </c>
      <c r="N26" s="300">
        <v>0</v>
      </c>
      <c r="O26" s="300">
        <v>0</v>
      </c>
      <c r="P26" s="300">
        <v>0</v>
      </c>
      <c r="Q26" s="177">
        <v>0</v>
      </c>
      <c r="R26" s="177">
        <v>0</v>
      </c>
      <c r="S26" s="177">
        <v>0</v>
      </c>
      <c r="T26" s="177">
        <v>0</v>
      </c>
      <c r="U26" s="177">
        <v>0</v>
      </c>
      <c r="V26" s="177">
        <v>0</v>
      </c>
      <c r="W26" s="177">
        <v>0</v>
      </c>
      <c r="X26" s="177">
        <v>0</v>
      </c>
      <c r="Y26" s="177">
        <v>0</v>
      </c>
      <c r="Z26" s="177">
        <v>0</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v>0</v>
      </c>
      <c r="AW26" s="177">
        <v>0</v>
      </c>
      <c r="AX26" s="177">
        <v>0</v>
      </c>
      <c r="AY26" s="177">
        <v>0</v>
      </c>
      <c r="AZ26" s="177">
        <v>0</v>
      </c>
      <c r="BA26" s="177">
        <v>0</v>
      </c>
      <c r="BB26" s="177">
        <v>0</v>
      </c>
      <c r="BC26" s="177">
        <v>0</v>
      </c>
      <c r="BD26" s="177">
        <v>0</v>
      </c>
      <c r="BE26" s="177">
        <v>0</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177">
        <v>0</v>
      </c>
      <c r="CA26" s="177">
        <v>0</v>
      </c>
      <c r="CB26" s="177">
        <v>0</v>
      </c>
      <c r="CC26" s="177">
        <v>0</v>
      </c>
      <c r="CD26" s="177">
        <v>0</v>
      </c>
      <c r="CE26" s="177">
        <v>0</v>
      </c>
      <c r="CF26" s="177">
        <v>0</v>
      </c>
      <c r="CG26" s="177">
        <v>0</v>
      </c>
      <c r="CH26" s="177">
        <v>0</v>
      </c>
      <c r="CI26" s="177">
        <v>0</v>
      </c>
      <c r="CJ26" s="177">
        <v>0</v>
      </c>
      <c r="CK26" s="177">
        <v>0</v>
      </c>
      <c r="CL26" s="177">
        <v>0</v>
      </c>
      <c r="CM26" s="177">
        <v>0</v>
      </c>
      <c r="CN26" s="177">
        <v>0</v>
      </c>
      <c r="CO26" s="177">
        <v>0</v>
      </c>
      <c r="CP26" s="177">
        <v>0</v>
      </c>
      <c r="CQ26" s="177">
        <v>0</v>
      </c>
      <c r="CR26" s="177">
        <v>0</v>
      </c>
      <c r="CS26" s="177">
        <v>0</v>
      </c>
      <c r="CT26" s="177">
        <v>0</v>
      </c>
      <c r="CU26" s="177">
        <v>0</v>
      </c>
      <c r="CV26" s="177">
        <v>0</v>
      </c>
      <c r="CW26" s="177">
        <v>0</v>
      </c>
      <c r="CX26" s="177">
        <v>0</v>
      </c>
      <c r="CY26" s="177">
        <v>0</v>
      </c>
      <c r="CZ26" s="177">
        <v>0</v>
      </c>
      <c r="DA26" s="177">
        <v>0</v>
      </c>
      <c r="DB26" s="177">
        <v>0</v>
      </c>
      <c r="DC26" s="177">
        <v>0</v>
      </c>
      <c r="DE26" s="24">
        <f t="shared" ref="DE26:DE36" si="20">COUNTBLANK(H26:DC26)</f>
        <v>0</v>
      </c>
      <c r="DF26" s="24">
        <f t="shared" si="15"/>
        <v>0</v>
      </c>
      <c r="DG26">
        <f t="shared" si="19"/>
        <v>21</v>
      </c>
      <c r="DH26">
        <v>0</v>
      </c>
    </row>
    <row r="27" spans="1:113" ht="14.4">
      <c r="A27" s="68">
        <v>13</v>
      </c>
      <c r="B27" s="160" t="s">
        <v>317</v>
      </c>
      <c r="C27" s="542" t="s">
        <v>159</v>
      </c>
      <c r="D27" s="181"/>
      <c r="E27" s="176">
        <v>0.21</v>
      </c>
      <c r="F27" s="171">
        <f>H27+NPV(FD,I27:INDEX(I27:DC27,PAL))</f>
        <v>0</v>
      </c>
      <c r="G27" s="171">
        <f>SUMIF($H$5:$DC$5,"&lt;="&amp;PAL,$H27:$DC27)</f>
        <v>0</v>
      </c>
      <c r="H27" s="300">
        <v>0</v>
      </c>
      <c r="I27" s="300">
        <v>0</v>
      </c>
      <c r="J27" s="300">
        <v>0</v>
      </c>
      <c r="K27" s="300">
        <v>0</v>
      </c>
      <c r="L27" s="300">
        <v>0</v>
      </c>
      <c r="M27" s="300">
        <v>0</v>
      </c>
      <c r="N27" s="300">
        <v>0</v>
      </c>
      <c r="O27" s="300">
        <v>0</v>
      </c>
      <c r="P27" s="300">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177">
        <v>0</v>
      </c>
      <c r="AV27" s="177">
        <v>0</v>
      </c>
      <c r="AW27" s="177">
        <v>0</v>
      </c>
      <c r="AX27" s="177">
        <v>0</v>
      </c>
      <c r="AY27" s="177">
        <v>0</v>
      </c>
      <c r="AZ27" s="177">
        <v>0</v>
      </c>
      <c r="BA27" s="177">
        <v>0</v>
      </c>
      <c r="BB27" s="177">
        <v>0</v>
      </c>
      <c r="BC27" s="177">
        <v>0</v>
      </c>
      <c r="BD27" s="177">
        <v>0</v>
      </c>
      <c r="BE27" s="177">
        <v>0</v>
      </c>
      <c r="BF27" s="177">
        <v>0</v>
      </c>
      <c r="BG27" s="177">
        <v>0</v>
      </c>
      <c r="BH27" s="177">
        <v>0</v>
      </c>
      <c r="BI27" s="177">
        <v>0</v>
      </c>
      <c r="BJ27" s="177">
        <v>0</v>
      </c>
      <c r="BK27" s="177">
        <v>0</v>
      </c>
      <c r="BL27" s="177">
        <v>0</v>
      </c>
      <c r="BM27" s="177">
        <v>0</v>
      </c>
      <c r="BN27" s="177">
        <v>0</v>
      </c>
      <c r="BO27" s="177">
        <v>0</v>
      </c>
      <c r="BP27" s="177">
        <v>0</v>
      </c>
      <c r="BQ27" s="177">
        <v>0</v>
      </c>
      <c r="BR27" s="177">
        <v>0</v>
      </c>
      <c r="BS27" s="177">
        <v>0</v>
      </c>
      <c r="BT27" s="177">
        <v>0</v>
      </c>
      <c r="BU27" s="177">
        <v>0</v>
      </c>
      <c r="BV27" s="177">
        <v>0</v>
      </c>
      <c r="BW27" s="177">
        <v>0</v>
      </c>
      <c r="BX27" s="177">
        <v>0</v>
      </c>
      <c r="BY27" s="177">
        <v>0</v>
      </c>
      <c r="BZ27" s="177">
        <v>0</v>
      </c>
      <c r="CA27" s="177">
        <v>0</v>
      </c>
      <c r="CB27" s="177">
        <v>0</v>
      </c>
      <c r="CC27" s="177">
        <v>0</v>
      </c>
      <c r="CD27" s="177">
        <v>0</v>
      </c>
      <c r="CE27" s="177">
        <v>0</v>
      </c>
      <c r="CF27" s="177">
        <v>0</v>
      </c>
      <c r="CG27" s="177">
        <v>0</v>
      </c>
      <c r="CH27" s="177">
        <v>0</v>
      </c>
      <c r="CI27" s="177">
        <v>0</v>
      </c>
      <c r="CJ27" s="177">
        <v>0</v>
      </c>
      <c r="CK27" s="177">
        <v>0</v>
      </c>
      <c r="CL27" s="177">
        <v>0</v>
      </c>
      <c r="CM27" s="177">
        <v>0</v>
      </c>
      <c r="CN27" s="177">
        <v>0</v>
      </c>
      <c r="CO27" s="177">
        <v>0</v>
      </c>
      <c r="CP27" s="177">
        <v>0</v>
      </c>
      <c r="CQ27" s="177">
        <v>0</v>
      </c>
      <c r="CR27" s="177">
        <v>0</v>
      </c>
      <c r="CS27" s="177">
        <v>0</v>
      </c>
      <c r="CT27" s="177">
        <v>0</v>
      </c>
      <c r="CU27" s="177">
        <v>0</v>
      </c>
      <c r="CV27" s="177">
        <v>0</v>
      </c>
      <c r="CW27" s="177">
        <v>0</v>
      </c>
      <c r="CX27" s="177">
        <v>0</v>
      </c>
      <c r="CY27" s="177">
        <v>0</v>
      </c>
      <c r="CZ27" s="177">
        <v>0</v>
      </c>
      <c r="DA27" s="177">
        <v>0</v>
      </c>
      <c r="DB27" s="177">
        <v>0</v>
      </c>
      <c r="DC27" s="177">
        <v>0</v>
      </c>
      <c r="DE27" s="24">
        <f t="shared" si="20"/>
        <v>0</v>
      </c>
      <c r="DF27" s="24">
        <f t="shared" si="15"/>
        <v>0</v>
      </c>
      <c r="DG27">
        <f t="shared" si="19"/>
        <v>21</v>
      </c>
      <c r="DH27">
        <v>0</v>
      </c>
    </row>
    <row r="28" spans="1:113" ht="14.4">
      <c r="A28" s="68">
        <v>14</v>
      </c>
      <c r="B28" s="160" t="s">
        <v>318</v>
      </c>
      <c r="C28" s="542" t="s">
        <v>159</v>
      </c>
      <c r="D28" s="181"/>
      <c r="E28" s="176">
        <v>0.21</v>
      </c>
      <c r="F28" s="171">
        <f>H28+NPV(FD,I28:INDEX(I28:DC28,PAL))</f>
        <v>0</v>
      </c>
      <c r="G28" s="171">
        <f>SUMIF($H$5:$DC$5,"&lt;="&amp;PAL,$H28:$DC28)</f>
        <v>0</v>
      </c>
      <c r="H28" s="300">
        <v>0</v>
      </c>
      <c r="I28" s="300">
        <v>0</v>
      </c>
      <c r="J28" s="300">
        <v>0</v>
      </c>
      <c r="K28" s="300">
        <v>0</v>
      </c>
      <c r="L28" s="300">
        <v>0</v>
      </c>
      <c r="M28" s="300">
        <v>0</v>
      </c>
      <c r="N28" s="300">
        <v>0</v>
      </c>
      <c r="O28" s="300">
        <v>0</v>
      </c>
      <c r="P28" s="300">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177">
        <v>0</v>
      </c>
      <c r="AV28" s="177">
        <v>0</v>
      </c>
      <c r="AW28" s="177">
        <v>0</v>
      </c>
      <c r="AX28" s="177">
        <v>0</v>
      </c>
      <c r="AY28" s="177">
        <v>0</v>
      </c>
      <c r="AZ28" s="177">
        <v>0</v>
      </c>
      <c r="BA28" s="177">
        <v>0</v>
      </c>
      <c r="BB28" s="177">
        <v>0</v>
      </c>
      <c r="BC28" s="177">
        <v>0</v>
      </c>
      <c r="BD28" s="177">
        <v>0</v>
      </c>
      <c r="BE28" s="177">
        <v>0</v>
      </c>
      <c r="BF28" s="177">
        <v>0</v>
      </c>
      <c r="BG28" s="177">
        <v>0</v>
      </c>
      <c r="BH28" s="177">
        <v>0</v>
      </c>
      <c r="BI28" s="177">
        <v>0</v>
      </c>
      <c r="BJ28" s="177">
        <v>0</v>
      </c>
      <c r="BK28" s="177">
        <v>0</v>
      </c>
      <c r="BL28" s="177">
        <v>0</v>
      </c>
      <c r="BM28" s="177">
        <v>0</v>
      </c>
      <c r="BN28" s="177">
        <v>0</v>
      </c>
      <c r="BO28" s="177">
        <v>0</v>
      </c>
      <c r="BP28" s="177">
        <v>0</v>
      </c>
      <c r="BQ28" s="177">
        <v>0</v>
      </c>
      <c r="BR28" s="177">
        <v>0</v>
      </c>
      <c r="BS28" s="177">
        <v>0</v>
      </c>
      <c r="BT28" s="177">
        <v>0</v>
      </c>
      <c r="BU28" s="177">
        <v>0</v>
      </c>
      <c r="BV28" s="177">
        <v>0</v>
      </c>
      <c r="BW28" s="177">
        <v>0</v>
      </c>
      <c r="BX28" s="177">
        <v>0</v>
      </c>
      <c r="BY28" s="177">
        <v>0</v>
      </c>
      <c r="BZ28" s="177">
        <v>0</v>
      </c>
      <c r="CA28" s="177">
        <v>0</v>
      </c>
      <c r="CB28" s="177">
        <v>0</v>
      </c>
      <c r="CC28" s="177">
        <v>0</v>
      </c>
      <c r="CD28" s="177">
        <v>0</v>
      </c>
      <c r="CE28" s="177">
        <v>0</v>
      </c>
      <c r="CF28" s="177">
        <v>0</v>
      </c>
      <c r="CG28" s="177">
        <v>0</v>
      </c>
      <c r="CH28" s="177">
        <v>0</v>
      </c>
      <c r="CI28" s="177">
        <v>0</v>
      </c>
      <c r="CJ28" s="177">
        <v>0</v>
      </c>
      <c r="CK28" s="177">
        <v>0</v>
      </c>
      <c r="CL28" s="177">
        <v>0</v>
      </c>
      <c r="CM28" s="177">
        <v>0</v>
      </c>
      <c r="CN28" s="177">
        <v>0</v>
      </c>
      <c r="CO28" s="177">
        <v>0</v>
      </c>
      <c r="CP28" s="177">
        <v>0</v>
      </c>
      <c r="CQ28" s="177">
        <v>0</v>
      </c>
      <c r="CR28" s="177">
        <v>0</v>
      </c>
      <c r="CS28" s="177">
        <v>0</v>
      </c>
      <c r="CT28" s="177">
        <v>0</v>
      </c>
      <c r="CU28" s="177">
        <v>0</v>
      </c>
      <c r="CV28" s="177">
        <v>0</v>
      </c>
      <c r="CW28" s="177">
        <v>0</v>
      </c>
      <c r="CX28" s="177">
        <v>0</v>
      </c>
      <c r="CY28" s="177">
        <v>0</v>
      </c>
      <c r="CZ28" s="177">
        <v>0</v>
      </c>
      <c r="DA28" s="177">
        <v>0</v>
      </c>
      <c r="DB28" s="177">
        <v>0</v>
      </c>
      <c r="DC28" s="177">
        <v>0</v>
      </c>
      <c r="DE28" s="24">
        <f t="shared" si="20"/>
        <v>0</v>
      </c>
      <c r="DF28" s="24">
        <f t="shared" si="15"/>
        <v>0</v>
      </c>
      <c r="DG28">
        <f t="shared" si="19"/>
        <v>21</v>
      </c>
      <c r="DH28">
        <v>0</v>
      </c>
    </row>
    <row r="29" spans="1:113" ht="14.4">
      <c r="A29" s="68">
        <v>15</v>
      </c>
      <c r="B29" s="160" t="s">
        <v>319</v>
      </c>
      <c r="C29" s="542" t="s">
        <v>159</v>
      </c>
      <c r="D29" s="181"/>
      <c r="E29" s="176">
        <v>0.21</v>
      </c>
      <c r="F29" s="171">
        <f>H29+NPV(FD,I29:INDEX(I29:DC29,PAL))</f>
        <v>0</v>
      </c>
      <c r="G29" s="171">
        <f>SUMIF($H$5:$DC$5,"&lt;="&amp;PAL,$H29:$DC29)</f>
        <v>0</v>
      </c>
      <c r="H29" s="300">
        <v>0</v>
      </c>
      <c r="I29" s="300">
        <v>0</v>
      </c>
      <c r="J29" s="300">
        <v>0</v>
      </c>
      <c r="K29" s="300">
        <v>0</v>
      </c>
      <c r="L29" s="300">
        <v>0</v>
      </c>
      <c r="M29" s="300">
        <v>0</v>
      </c>
      <c r="N29" s="300">
        <v>0</v>
      </c>
      <c r="O29" s="300">
        <v>0</v>
      </c>
      <c r="P29" s="300">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v>0</v>
      </c>
      <c r="AW29" s="177">
        <v>0</v>
      </c>
      <c r="AX29" s="177">
        <v>0</v>
      </c>
      <c r="AY29" s="177">
        <v>0</v>
      </c>
      <c r="AZ29" s="177">
        <v>0</v>
      </c>
      <c r="BA29" s="177">
        <v>0</v>
      </c>
      <c r="BB29" s="177">
        <v>0</v>
      </c>
      <c r="BC29" s="177">
        <v>0</v>
      </c>
      <c r="BD29" s="177">
        <v>0</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177">
        <v>0</v>
      </c>
      <c r="CA29" s="177">
        <v>0</v>
      </c>
      <c r="CB29" s="177">
        <v>0</v>
      </c>
      <c r="CC29" s="177">
        <v>0</v>
      </c>
      <c r="CD29" s="177">
        <v>0</v>
      </c>
      <c r="CE29" s="177">
        <v>0</v>
      </c>
      <c r="CF29" s="177">
        <v>0</v>
      </c>
      <c r="CG29" s="177">
        <v>0</v>
      </c>
      <c r="CH29" s="177">
        <v>0</v>
      </c>
      <c r="CI29" s="177">
        <v>0</v>
      </c>
      <c r="CJ29" s="177">
        <v>0</v>
      </c>
      <c r="CK29" s="177">
        <v>0</v>
      </c>
      <c r="CL29" s="177">
        <v>0</v>
      </c>
      <c r="CM29" s="177">
        <v>0</v>
      </c>
      <c r="CN29" s="177">
        <v>0</v>
      </c>
      <c r="CO29" s="177">
        <v>0</v>
      </c>
      <c r="CP29" s="177">
        <v>0</v>
      </c>
      <c r="CQ29" s="177">
        <v>0</v>
      </c>
      <c r="CR29" s="177">
        <v>0</v>
      </c>
      <c r="CS29" s="177">
        <v>0</v>
      </c>
      <c r="CT29" s="177">
        <v>0</v>
      </c>
      <c r="CU29" s="177">
        <v>0</v>
      </c>
      <c r="CV29" s="177">
        <v>0</v>
      </c>
      <c r="CW29" s="177">
        <v>0</v>
      </c>
      <c r="CX29" s="177">
        <v>0</v>
      </c>
      <c r="CY29" s="177">
        <v>0</v>
      </c>
      <c r="CZ29" s="177">
        <v>0</v>
      </c>
      <c r="DA29" s="177">
        <v>0</v>
      </c>
      <c r="DB29" s="177">
        <v>0</v>
      </c>
      <c r="DC29" s="177">
        <v>0</v>
      </c>
      <c r="DE29" s="24">
        <f t="shared" si="20"/>
        <v>0</v>
      </c>
      <c r="DF29" s="24">
        <f t="shared" si="15"/>
        <v>0</v>
      </c>
      <c r="DG29">
        <f t="shared" si="19"/>
        <v>21</v>
      </c>
      <c r="DH29">
        <v>0</v>
      </c>
    </row>
    <row r="30" spans="1:113" ht="14.4">
      <c r="A30" s="68">
        <v>16</v>
      </c>
      <c r="B30" s="160" t="s">
        <v>320</v>
      </c>
      <c r="C30" s="542" t="s">
        <v>159</v>
      </c>
      <c r="D30" s="181"/>
      <c r="E30" s="176">
        <v>0.21</v>
      </c>
      <c r="F30" s="171">
        <f>H30+NPV(FD,I30:INDEX(I30:DC30,PAL))</f>
        <v>0</v>
      </c>
      <c r="G30" s="171">
        <f>SUMIF($H$5:$DC$5,"&lt;="&amp;PAL,$H30:$DC30)</f>
        <v>0</v>
      </c>
      <c r="H30" s="300">
        <v>0</v>
      </c>
      <c r="I30" s="300">
        <v>0</v>
      </c>
      <c r="J30" s="300">
        <v>0</v>
      </c>
      <c r="K30" s="300">
        <v>0</v>
      </c>
      <c r="L30" s="300">
        <v>0</v>
      </c>
      <c r="M30" s="300">
        <v>0</v>
      </c>
      <c r="N30" s="300">
        <v>0</v>
      </c>
      <c r="O30" s="300">
        <v>0</v>
      </c>
      <c r="P30" s="300">
        <v>0</v>
      </c>
      <c r="Q30" s="177">
        <v>0</v>
      </c>
      <c r="R30" s="177">
        <v>0</v>
      </c>
      <c r="S30" s="177">
        <v>0</v>
      </c>
      <c r="T30" s="177">
        <v>0</v>
      </c>
      <c r="U30" s="177">
        <v>0</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177">
        <v>0</v>
      </c>
      <c r="AV30" s="177">
        <v>0</v>
      </c>
      <c r="AW30" s="177">
        <v>0</v>
      </c>
      <c r="AX30" s="177">
        <v>0</v>
      </c>
      <c r="AY30" s="177">
        <v>0</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c r="BP30" s="177">
        <v>0</v>
      </c>
      <c r="BQ30" s="177">
        <v>0</v>
      </c>
      <c r="BR30" s="177">
        <v>0</v>
      </c>
      <c r="BS30" s="177">
        <v>0</v>
      </c>
      <c r="BT30" s="177">
        <v>0</v>
      </c>
      <c r="BU30" s="177">
        <v>0</v>
      </c>
      <c r="BV30" s="177">
        <v>0</v>
      </c>
      <c r="BW30" s="177">
        <v>0</v>
      </c>
      <c r="BX30" s="177">
        <v>0</v>
      </c>
      <c r="BY30" s="177">
        <v>0</v>
      </c>
      <c r="BZ30" s="177">
        <v>0</v>
      </c>
      <c r="CA30" s="177">
        <v>0</v>
      </c>
      <c r="CB30" s="177">
        <v>0</v>
      </c>
      <c r="CC30" s="177">
        <v>0</v>
      </c>
      <c r="CD30" s="177">
        <v>0</v>
      </c>
      <c r="CE30" s="177">
        <v>0</v>
      </c>
      <c r="CF30" s="177">
        <v>0</v>
      </c>
      <c r="CG30" s="177">
        <v>0</v>
      </c>
      <c r="CH30" s="177">
        <v>0</v>
      </c>
      <c r="CI30" s="177">
        <v>0</v>
      </c>
      <c r="CJ30" s="177">
        <v>0</v>
      </c>
      <c r="CK30" s="177">
        <v>0</v>
      </c>
      <c r="CL30" s="177">
        <v>0</v>
      </c>
      <c r="CM30" s="177">
        <v>0</v>
      </c>
      <c r="CN30" s="177">
        <v>0</v>
      </c>
      <c r="CO30" s="177">
        <v>0</v>
      </c>
      <c r="CP30" s="177">
        <v>0</v>
      </c>
      <c r="CQ30" s="177">
        <v>0</v>
      </c>
      <c r="CR30" s="177">
        <v>0</v>
      </c>
      <c r="CS30" s="177">
        <v>0</v>
      </c>
      <c r="CT30" s="177">
        <v>0</v>
      </c>
      <c r="CU30" s="177">
        <v>0</v>
      </c>
      <c r="CV30" s="177">
        <v>0</v>
      </c>
      <c r="CW30" s="177">
        <v>0</v>
      </c>
      <c r="CX30" s="177">
        <v>0</v>
      </c>
      <c r="CY30" s="177">
        <v>0</v>
      </c>
      <c r="CZ30" s="177">
        <v>0</v>
      </c>
      <c r="DA30" s="177">
        <v>0</v>
      </c>
      <c r="DB30" s="177">
        <v>0</v>
      </c>
      <c r="DC30" s="177">
        <v>0</v>
      </c>
      <c r="DE30" s="24">
        <f t="shared" si="20"/>
        <v>0</v>
      </c>
      <c r="DF30" s="24">
        <f t="shared" si="15"/>
        <v>0</v>
      </c>
      <c r="DG30">
        <f t="shared" si="19"/>
        <v>21</v>
      </c>
      <c r="DH30">
        <v>0</v>
      </c>
    </row>
    <row r="31" spans="1:113" ht="14.4">
      <c r="A31" s="68">
        <v>17</v>
      </c>
      <c r="B31" s="160" t="s">
        <v>321</v>
      </c>
      <c r="C31" s="542" t="s">
        <v>159</v>
      </c>
      <c r="D31" s="181"/>
      <c r="E31" s="176">
        <v>0.21</v>
      </c>
      <c r="F31" s="171">
        <f>H31+NPV(FD,I31:INDEX(I31:DC31,PAL))</f>
        <v>0</v>
      </c>
      <c r="G31" s="171">
        <f>SUMIF($H$5:$DC$5,"&lt;="&amp;PAL,$H31:$DC31)</f>
        <v>0</v>
      </c>
      <c r="H31" s="300">
        <v>0</v>
      </c>
      <c r="I31" s="300">
        <v>0</v>
      </c>
      <c r="J31" s="300">
        <v>0</v>
      </c>
      <c r="K31" s="300">
        <v>0</v>
      </c>
      <c r="L31" s="300">
        <v>0</v>
      </c>
      <c r="M31" s="300">
        <v>0</v>
      </c>
      <c r="N31" s="300">
        <v>0</v>
      </c>
      <c r="O31" s="300">
        <v>0</v>
      </c>
      <c r="P31" s="300">
        <v>0</v>
      </c>
      <c r="Q31" s="177">
        <v>0</v>
      </c>
      <c r="R31" s="177">
        <v>0</v>
      </c>
      <c r="S31" s="177">
        <v>0</v>
      </c>
      <c r="T31" s="177">
        <v>0</v>
      </c>
      <c r="U31" s="177">
        <v>0</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v>0</v>
      </c>
      <c r="AW31" s="177">
        <v>0</v>
      </c>
      <c r="AX31" s="177">
        <v>0</v>
      </c>
      <c r="AY31" s="177">
        <v>0</v>
      </c>
      <c r="AZ31" s="177">
        <v>0</v>
      </c>
      <c r="BA31" s="177">
        <v>0</v>
      </c>
      <c r="BB31" s="177">
        <v>0</v>
      </c>
      <c r="BC31" s="177">
        <v>0</v>
      </c>
      <c r="BD31" s="177">
        <v>0</v>
      </c>
      <c r="BE31" s="177">
        <v>0</v>
      </c>
      <c r="BF31" s="177">
        <v>0</v>
      </c>
      <c r="BG31" s="177">
        <v>0</v>
      </c>
      <c r="BH31" s="177">
        <v>0</v>
      </c>
      <c r="BI31" s="177">
        <v>0</v>
      </c>
      <c r="BJ31" s="177">
        <v>0</v>
      </c>
      <c r="BK31" s="177">
        <v>0</v>
      </c>
      <c r="BL31" s="177">
        <v>0</v>
      </c>
      <c r="BM31" s="177">
        <v>0</v>
      </c>
      <c r="BN31" s="177">
        <v>0</v>
      </c>
      <c r="BO31" s="177">
        <v>0</v>
      </c>
      <c r="BP31" s="177">
        <v>0</v>
      </c>
      <c r="BQ31" s="177">
        <v>0</v>
      </c>
      <c r="BR31" s="177">
        <v>0</v>
      </c>
      <c r="BS31" s="177">
        <v>0</v>
      </c>
      <c r="BT31" s="177">
        <v>0</v>
      </c>
      <c r="BU31" s="177">
        <v>0</v>
      </c>
      <c r="BV31" s="177">
        <v>0</v>
      </c>
      <c r="BW31" s="177">
        <v>0</v>
      </c>
      <c r="BX31" s="177">
        <v>0</v>
      </c>
      <c r="BY31" s="177">
        <v>0</v>
      </c>
      <c r="BZ31" s="177">
        <v>0</v>
      </c>
      <c r="CA31" s="177">
        <v>0</v>
      </c>
      <c r="CB31" s="177">
        <v>0</v>
      </c>
      <c r="CC31" s="177">
        <v>0</v>
      </c>
      <c r="CD31" s="177">
        <v>0</v>
      </c>
      <c r="CE31" s="177">
        <v>0</v>
      </c>
      <c r="CF31" s="177">
        <v>0</v>
      </c>
      <c r="CG31" s="177">
        <v>0</v>
      </c>
      <c r="CH31" s="177">
        <v>0</v>
      </c>
      <c r="CI31" s="177">
        <v>0</v>
      </c>
      <c r="CJ31" s="177">
        <v>0</v>
      </c>
      <c r="CK31" s="177">
        <v>0</v>
      </c>
      <c r="CL31" s="177">
        <v>0</v>
      </c>
      <c r="CM31" s="177">
        <v>0</v>
      </c>
      <c r="CN31" s="177">
        <v>0</v>
      </c>
      <c r="CO31" s="177">
        <v>0</v>
      </c>
      <c r="CP31" s="177">
        <v>0</v>
      </c>
      <c r="CQ31" s="177">
        <v>0</v>
      </c>
      <c r="CR31" s="177">
        <v>0</v>
      </c>
      <c r="CS31" s="177">
        <v>0</v>
      </c>
      <c r="CT31" s="177">
        <v>0</v>
      </c>
      <c r="CU31" s="177">
        <v>0</v>
      </c>
      <c r="CV31" s="177">
        <v>0</v>
      </c>
      <c r="CW31" s="177">
        <v>0</v>
      </c>
      <c r="CX31" s="177">
        <v>0</v>
      </c>
      <c r="CY31" s="177">
        <v>0</v>
      </c>
      <c r="CZ31" s="177">
        <v>0</v>
      </c>
      <c r="DA31" s="177">
        <v>0</v>
      </c>
      <c r="DB31" s="177">
        <v>0</v>
      </c>
      <c r="DC31" s="177">
        <v>0</v>
      </c>
      <c r="DE31" s="24">
        <f t="shared" si="20"/>
        <v>0</v>
      </c>
      <c r="DF31" s="24">
        <f t="shared" si="15"/>
        <v>0</v>
      </c>
      <c r="DG31">
        <f t="shared" si="19"/>
        <v>21</v>
      </c>
      <c r="DH31">
        <v>0</v>
      </c>
    </row>
    <row r="32" spans="1:113" ht="14.4">
      <c r="A32" s="68">
        <v>18</v>
      </c>
      <c r="B32" s="160" t="s">
        <v>322</v>
      </c>
      <c r="C32" s="542" t="s">
        <v>159</v>
      </c>
      <c r="D32" s="178"/>
      <c r="E32" s="176">
        <v>0.21</v>
      </c>
      <c r="F32" s="171">
        <f>H32+NPV(FD,I32:INDEX(I32:DC32,PAL))</f>
        <v>0</v>
      </c>
      <c r="G32" s="171">
        <f>SUMIF($H$5:$DC$5,"&lt;="&amp;PAL,$H32:$DC32)</f>
        <v>0</v>
      </c>
      <c r="H32" s="300">
        <v>0</v>
      </c>
      <c r="I32" s="300">
        <v>0</v>
      </c>
      <c r="J32" s="300">
        <v>0</v>
      </c>
      <c r="K32" s="300">
        <v>0</v>
      </c>
      <c r="L32" s="300">
        <v>0</v>
      </c>
      <c r="M32" s="300">
        <v>0</v>
      </c>
      <c r="N32" s="300">
        <v>0</v>
      </c>
      <c r="O32" s="300">
        <v>0</v>
      </c>
      <c r="P32" s="300">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0</v>
      </c>
      <c r="AZ32" s="177">
        <v>0</v>
      </c>
      <c r="BA32" s="177">
        <v>0</v>
      </c>
      <c r="BB32" s="177">
        <v>0</v>
      </c>
      <c r="BC32" s="177">
        <v>0</v>
      </c>
      <c r="BD32" s="177">
        <v>0</v>
      </c>
      <c r="BE32" s="177">
        <v>0</v>
      </c>
      <c r="BF32" s="177">
        <v>0</v>
      </c>
      <c r="BG32" s="177">
        <v>0</v>
      </c>
      <c r="BH32" s="177">
        <v>0</v>
      </c>
      <c r="BI32" s="177">
        <v>0</v>
      </c>
      <c r="BJ32" s="177">
        <v>0</v>
      </c>
      <c r="BK32" s="177">
        <v>0</v>
      </c>
      <c r="BL32" s="177">
        <v>0</v>
      </c>
      <c r="BM32" s="177">
        <v>0</v>
      </c>
      <c r="BN32" s="177">
        <v>0</v>
      </c>
      <c r="BO32" s="177">
        <v>0</v>
      </c>
      <c r="BP32" s="177">
        <v>0</v>
      </c>
      <c r="BQ32" s="177">
        <v>0</v>
      </c>
      <c r="BR32" s="177">
        <v>0</v>
      </c>
      <c r="BS32" s="177">
        <v>0</v>
      </c>
      <c r="BT32" s="177">
        <v>0</v>
      </c>
      <c r="BU32" s="177">
        <v>0</v>
      </c>
      <c r="BV32" s="177">
        <v>0</v>
      </c>
      <c r="BW32" s="177">
        <v>0</v>
      </c>
      <c r="BX32" s="177">
        <v>0</v>
      </c>
      <c r="BY32" s="177">
        <v>0</v>
      </c>
      <c r="BZ32" s="177">
        <v>0</v>
      </c>
      <c r="CA32" s="177">
        <v>0</v>
      </c>
      <c r="CB32" s="177">
        <v>0</v>
      </c>
      <c r="CC32" s="177">
        <v>0</v>
      </c>
      <c r="CD32" s="177">
        <v>0</v>
      </c>
      <c r="CE32" s="177">
        <v>0</v>
      </c>
      <c r="CF32" s="177">
        <v>0</v>
      </c>
      <c r="CG32" s="177">
        <v>0</v>
      </c>
      <c r="CH32" s="177">
        <v>0</v>
      </c>
      <c r="CI32" s="177">
        <v>0</v>
      </c>
      <c r="CJ32" s="177">
        <v>0</v>
      </c>
      <c r="CK32" s="177">
        <v>0</v>
      </c>
      <c r="CL32" s="177">
        <v>0</v>
      </c>
      <c r="CM32" s="177">
        <v>0</v>
      </c>
      <c r="CN32" s="177">
        <v>0</v>
      </c>
      <c r="CO32" s="177">
        <v>0</v>
      </c>
      <c r="CP32" s="177">
        <v>0</v>
      </c>
      <c r="CQ32" s="177">
        <v>0</v>
      </c>
      <c r="CR32" s="177">
        <v>0</v>
      </c>
      <c r="CS32" s="177">
        <v>0</v>
      </c>
      <c r="CT32" s="177">
        <v>0</v>
      </c>
      <c r="CU32" s="177">
        <v>0</v>
      </c>
      <c r="CV32" s="177">
        <v>0</v>
      </c>
      <c r="CW32" s="177">
        <v>0</v>
      </c>
      <c r="CX32" s="177">
        <v>0</v>
      </c>
      <c r="CY32" s="177">
        <v>0</v>
      </c>
      <c r="CZ32" s="177">
        <v>0</v>
      </c>
      <c r="DA32" s="177">
        <v>0</v>
      </c>
      <c r="DB32" s="177">
        <v>0</v>
      </c>
      <c r="DC32" s="177">
        <v>0</v>
      </c>
      <c r="DE32" s="24">
        <f t="shared" si="20"/>
        <v>0</v>
      </c>
      <c r="DF32" s="24">
        <f t="shared" si="15"/>
        <v>0</v>
      </c>
      <c r="DG32">
        <f t="shared" si="19"/>
        <v>21</v>
      </c>
      <c r="DH32">
        <v>0</v>
      </c>
    </row>
    <row r="33" spans="1:113" ht="14.4">
      <c r="A33" s="68"/>
      <c r="B33" s="160" t="s">
        <v>323</v>
      </c>
      <c r="C33" s="543" t="s">
        <v>482</v>
      </c>
      <c r="D33" s="324"/>
      <c r="E33" s="176">
        <v>0.21</v>
      </c>
      <c r="F33" s="171">
        <f>H33+NPV(FD,I33:INDEX(I33:DC33,PAL))</f>
        <v>0</v>
      </c>
      <c r="G33" s="171">
        <f>SUMIF($H$5:$DC$5,"&lt;="&amp;PAL,$H33:$DC33)</f>
        <v>0</v>
      </c>
      <c r="H33" s="300">
        <v>0</v>
      </c>
      <c r="I33" s="300">
        <v>0</v>
      </c>
      <c r="J33" s="300">
        <v>0</v>
      </c>
      <c r="K33" s="300">
        <v>0</v>
      </c>
      <c r="L33" s="300">
        <v>0</v>
      </c>
      <c r="M33" s="300">
        <v>0</v>
      </c>
      <c r="N33" s="300">
        <v>0</v>
      </c>
      <c r="O33" s="300">
        <v>0</v>
      </c>
      <c r="P33" s="300">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0</v>
      </c>
      <c r="AZ33" s="177">
        <v>0</v>
      </c>
      <c r="BA33" s="177">
        <v>0</v>
      </c>
      <c r="BB33" s="177">
        <v>0</v>
      </c>
      <c r="BC33" s="177">
        <v>0</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177">
        <v>0</v>
      </c>
      <c r="CA33" s="177">
        <v>0</v>
      </c>
      <c r="CB33" s="177">
        <v>0</v>
      </c>
      <c r="CC33" s="177">
        <v>0</v>
      </c>
      <c r="CD33" s="177">
        <v>0</v>
      </c>
      <c r="CE33" s="177">
        <v>0</v>
      </c>
      <c r="CF33" s="177">
        <v>0</v>
      </c>
      <c r="CG33" s="177">
        <v>0</v>
      </c>
      <c r="CH33" s="177">
        <v>0</v>
      </c>
      <c r="CI33" s="177">
        <v>0</v>
      </c>
      <c r="CJ33" s="177">
        <v>0</v>
      </c>
      <c r="CK33" s="177">
        <v>0</v>
      </c>
      <c r="CL33" s="177">
        <v>0</v>
      </c>
      <c r="CM33" s="177">
        <v>0</v>
      </c>
      <c r="CN33" s="177">
        <v>0</v>
      </c>
      <c r="CO33" s="177">
        <v>0</v>
      </c>
      <c r="CP33" s="177">
        <v>0</v>
      </c>
      <c r="CQ33" s="177">
        <v>0</v>
      </c>
      <c r="CR33" s="177">
        <v>0</v>
      </c>
      <c r="CS33" s="177">
        <v>0</v>
      </c>
      <c r="CT33" s="177">
        <v>0</v>
      </c>
      <c r="CU33" s="177">
        <v>0</v>
      </c>
      <c r="CV33" s="177">
        <v>0</v>
      </c>
      <c r="CW33" s="177">
        <v>0</v>
      </c>
      <c r="CX33" s="177">
        <v>0</v>
      </c>
      <c r="CY33" s="177">
        <v>0</v>
      </c>
      <c r="CZ33" s="177">
        <v>0</v>
      </c>
      <c r="DA33" s="177">
        <v>0</v>
      </c>
      <c r="DB33" s="177">
        <v>0</v>
      </c>
      <c r="DC33" s="177">
        <v>0</v>
      </c>
      <c r="DE33" s="24">
        <f t="shared" si="20"/>
        <v>0</v>
      </c>
      <c r="DF33" s="24">
        <f t="shared" si="15"/>
        <v>0</v>
      </c>
      <c r="DG33">
        <f t="shared" si="19"/>
        <v>21</v>
      </c>
      <c r="DH33">
        <v>0</v>
      </c>
      <c r="DI33">
        <v>1</v>
      </c>
    </row>
    <row r="34" spans="1:113" ht="14.4">
      <c r="A34" s="68"/>
      <c r="B34" s="160" t="s">
        <v>486</v>
      </c>
      <c r="C34" s="543" t="s">
        <v>483</v>
      </c>
      <c r="D34" s="324"/>
      <c r="E34" s="176">
        <v>0.21</v>
      </c>
      <c r="F34" s="171">
        <f>H34+NPV(FD,I34:INDEX(I34:DC34,PAL))</f>
        <v>0</v>
      </c>
      <c r="G34" s="171">
        <f>SUMIF($H$5:$DC$5,"&lt;="&amp;PAL,$H34:$DC34)</f>
        <v>0</v>
      </c>
      <c r="H34" s="179">
        <v>0</v>
      </c>
      <c r="I34" s="179">
        <v>0</v>
      </c>
      <c r="J34" s="179">
        <v>0</v>
      </c>
      <c r="K34" s="179">
        <v>0</v>
      </c>
      <c r="L34" s="179">
        <v>0</v>
      </c>
      <c r="M34" s="179">
        <v>0</v>
      </c>
      <c r="N34" s="179">
        <v>0</v>
      </c>
      <c r="O34" s="179">
        <v>0</v>
      </c>
      <c r="P34" s="179">
        <v>0</v>
      </c>
      <c r="Q34" s="179">
        <v>0</v>
      </c>
      <c r="R34" s="179">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E34" s="24">
        <f t="shared" si="20"/>
        <v>0</v>
      </c>
      <c r="DF34" s="24">
        <f t="shared" si="15"/>
        <v>0</v>
      </c>
      <c r="DG34">
        <f t="shared" si="19"/>
        <v>21</v>
      </c>
      <c r="DH34">
        <v>0</v>
      </c>
      <c r="DI34">
        <v>1</v>
      </c>
    </row>
    <row r="35" spans="1:113" ht="14.4">
      <c r="A35" s="68">
        <v>19</v>
      </c>
      <c r="B35" s="160" t="s">
        <v>487</v>
      </c>
      <c r="C35" s="543" t="s">
        <v>552</v>
      </c>
      <c r="D35" s="178"/>
      <c r="E35" s="176">
        <v>0.21</v>
      </c>
      <c r="F35" s="171">
        <f>H35+NPV(FD,I35:INDEX(I35:DC35,PAL))</f>
        <v>0</v>
      </c>
      <c r="G35" s="171">
        <f>SUMIF($H$5:$DC$5,"&lt;="&amp;PAL,$H35:$DC35)</f>
        <v>0</v>
      </c>
      <c r="H35" s="179">
        <v>0</v>
      </c>
      <c r="I35" s="179">
        <v>0</v>
      </c>
      <c r="J35" s="179">
        <v>0</v>
      </c>
      <c r="K35" s="179">
        <v>0</v>
      </c>
      <c r="L35" s="179">
        <v>0</v>
      </c>
      <c r="M35" s="179">
        <v>0</v>
      </c>
      <c r="N35" s="179">
        <v>0</v>
      </c>
      <c r="O35" s="179">
        <v>0</v>
      </c>
      <c r="P35" s="179">
        <v>0</v>
      </c>
      <c r="Q35" s="179">
        <v>0</v>
      </c>
      <c r="R35" s="179">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E35" s="24">
        <f t="shared" si="20"/>
        <v>0</v>
      </c>
      <c r="DF35" s="24">
        <f t="shared" si="15"/>
        <v>0</v>
      </c>
      <c r="DG35">
        <f t="shared" si="19"/>
        <v>21</v>
      </c>
      <c r="DH35">
        <v>0</v>
      </c>
    </row>
    <row r="36" spans="1:113" ht="14.4">
      <c r="A36" s="68">
        <v>20</v>
      </c>
      <c r="B36" s="160" t="s">
        <v>324</v>
      </c>
      <c r="C36" s="544" t="s">
        <v>161</v>
      </c>
      <c r="D36" s="178"/>
      <c r="E36" s="176">
        <v>0.21</v>
      </c>
      <c r="F36" s="171">
        <f>H36+NPV(FD,I36:INDEX(I36:DC36,PAL))</f>
        <v>0</v>
      </c>
      <c r="G36" s="171">
        <f>SUMIF($H$5:$DC$5,"&lt;="&amp;PAL,$H36:$DC36)</f>
        <v>0</v>
      </c>
      <c r="H36" s="179">
        <v>0</v>
      </c>
      <c r="I36" s="179">
        <v>0</v>
      </c>
      <c r="J36" s="179">
        <v>0</v>
      </c>
      <c r="K36" s="179">
        <v>0</v>
      </c>
      <c r="L36" s="179">
        <v>0</v>
      </c>
      <c r="M36" s="179">
        <v>0</v>
      </c>
      <c r="N36" s="179">
        <v>0</v>
      </c>
      <c r="O36" s="179">
        <v>0</v>
      </c>
      <c r="P36" s="17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80">
        <v>0</v>
      </c>
      <c r="AK36" s="179">
        <v>0</v>
      </c>
      <c r="AL36" s="180">
        <v>0</v>
      </c>
      <c r="AM36" s="179">
        <v>0</v>
      </c>
      <c r="AN36" s="179">
        <v>0</v>
      </c>
      <c r="AO36" s="179">
        <v>0</v>
      </c>
      <c r="AP36" s="179">
        <v>0</v>
      </c>
      <c r="AQ36" s="180">
        <v>0</v>
      </c>
      <c r="AR36" s="179">
        <v>0</v>
      </c>
      <c r="AS36" s="179">
        <v>0</v>
      </c>
      <c r="AT36" s="179">
        <v>0</v>
      </c>
      <c r="AU36" s="179">
        <v>0</v>
      </c>
      <c r="AV36" s="179">
        <v>0</v>
      </c>
      <c r="AW36" s="179">
        <v>0</v>
      </c>
      <c r="AX36" s="179">
        <v>0</v>
      </c>
      <c r="AY36" s="179">
        <v>0</v>
      </c>
      <c r="AZ36" s="179">
        <v>0</v>
      </c>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179">
        <v>0</v>
      </c>
      <c r="CA36" s="179">
        <v>0</v>
      </c>
      <c r="CB36" s="179">
        <v>0</v>
      </c>
      <c r="CC36" s="179">
        <v>0</v>
      </c>
      <c r="CD36" s="179">
        <v>0</v>
      </c>
      <c r="CE36" s="179">
        <v>0</v>
      </c>
      <c r="CF36" s="179">
        <v>0</v>
      </c>
      <c r="CG36" s="179">
        <v>0</v>
      </c>
      <c r="CH36" s="179">
        <v>0</v>
      </c>
      <c r="CI36" s="179">
        <v>0</v>
      </c>
      <c r="CJ36" s="179">
        <v>0</v>
      </c>
      <c r="CK36" s="179">
        <v>0</v>
      </c>
      <c r="CL36" s="179">
        <v>0</v>
      </c>
      <c r="CM36" s="179">
        <v>0</v>
      </c>
      <c r="CN36" s="179">
        <v>0</v>
      </c>
      <c r="CO36" s="179">
        <v>0</v>
      </c>
      <c r="CP36" s="179">
        <v>0</v>
      </c>
      <c r="CQ36" s="179">
        <v>0</v>
      </c>
      <c r="CR36" s="179">
        <v>0</v>
      </c>
      <c r="CS36" s="179">
        <v>0</v>
      </c>
      <c r="CT36" s="179">
        <v>0</v>
      </c>
      <c r="CU36" s="179">
        <v>0</v>
      </c>
      <c r="CV36" s="179">
        <v>0</v>
      </c>
      <c r="CW36" s="179">
        <v>0</v>
      </c>
      <c r="CX36" s="179">
        <v>0</v>
      </c>
      <c r="CY36" s="179">
        <v>0</v>
      </c>
      <c r="CZ36" s="179">
        <v>0</v>
      </c>
      <c r="DA36" s="179">
        <v>0</v>
      </c>
      <c r="DB36" s="179">
        <v>0</v>
      </c>
      <c r="DC36" s="180">
        <v>0</v>
      </c>
      <c r="DE36" s="24">
        <f t="shared" si="20"/>
        <v>0</v>
      </c>
      <c r="DF36" s="24">
        <f t="shared" si="15"/>
        <v>0</v>
      </c>
      <c r="DG36">
        <f t="shared" si="19"/>
        <v>21</v>
      </c>
      <c r="DH36">
        <f>DG36/(100+DG36)</f>
        <v>0.17355371900826447</v>
      </c>
    </row>
    <row r="37" spans="1:113" ht="14.4">
      <c r="A37" s="68">
        <v>21</v>
      </c>
      <c r="B37" s="160" t="s">
        <v>164</v>
      </c>
      <c r="C37" s="540" t="s">
        <v>165</v>
      </c>
      <c r="D37" s="172"/>
      <c r="E37" s="172"/>
      <c r="F37" s="173">
        <f>SUM(F38:F48)</f>
        <v>0</v>
      </c>
      <c r="G37" s="171">
        <f>SUMIF($H$5:$DC$5,"&lt;="&amp;PAL,$H37:$DC37)</f>
        <v>0</v>
      </c>
      <c r="H37" s="173">
        <f>SUM(H38:H48)</f>
        <v>0</v>
      </c>
      <c r="I37" s="173">
        <f t="shared" ref="I37:BT37" si="21">SUM(I38:I48)</f>
        <v>0</v>
      </c>
      <c r="J37" s="173">
        <f t="shared" si="21"/>
        <v>0</v>
      </c>
      <c r="K37" s="173">
        <f t="shared" si="21"/>
        <v>0</v>
      </c>
      <c r="L37" s="173">
        <f t="shared" si="21"/>
        <v>0</v>
      </c>
      <c r="M37" s="173">
        <f t="shared" si="21"/>
        <v>0</v>
      </c>
      <c r="N37" s="173">
        <f t="shared" si="21"/>
        <v>0</v>
      </c>
      <c r="O37" s="173">
        <f t="shared" si="21"/>
        <v>0</v>
      </c>
      <c r="P37" s="173">
        <f t="shared" si="21"/>
        <v>0</v>
      </c>
      <c r="Q37" s="173">
        <f t="shared" si="21"/>
        <v>0</v>
      </c>
      <c r="R37" s="173">
        <f t="shared" si="21"/>
        <v>0</v>
      </c>
      <c r="S37" s="173">
        <f t="shared" si="21"/>
        <v>0</v>
      </c>
      <c r="T37" s="173">
        <f t="shared" si="21"/>
        <v>0</v>
      </c>
      <c r="U37" s="173">
        <f>SUM(U38:U48)</f>
        <v>0</v>
      </c>
      <c r="V37" s="173">
        <f t="shared" si="21"/>
        <v>0</v>
      </c>
      <c r="W37" s="173">
        <f t="shared" si="21"/>
        <v>0</v>
      </c>
      <c r="X37" s="173">
        <f t="shared" si="21"/>
        <v>0</v>
      </c>
      <c r="Y37" s="173">
        <f t="shared" si="21"/>
        <v>0</v>
      </c>
      <c r="Z37" s="173">
        <f t="shared" si="21"/>
        <v>0</v>
      </c>
      <c r="AA37" s="173">
        <f t="shared" si="21"/>
        <v>0</v>
      </c>
      <c r="AB37" s="173">
        <f t="shared" si="21"/>
        <v>0</v>
      </c>
      <c r="AC37" s="173">
        <f t="shared" si="21"/>
        <v>0</v>
      </c>
      <c r="AD37" s="173">
        <f t="shared" si="21"/>
        <v>0</v>
      </c>
      <c r="AE37" s="173">
        <f t="shared" si="21"/>
        <v>0</v>
      </c>
      <c r="AF37" s="173">
        <f t="shared" si="21"/>
        <v>0</v>
      </c>
      <c r="AG37" s="173">
        <f t="shared" si="21"/>
        <v>0</v>
      </c>
      <c r="AH37" s="173">
        <f t="shared" si="21"/>
        <v>0</v>
      </c>
      <c r="AI37" s="173">
        <f t="shared" si="21"/>
        <v>0</v>
      </c>
      <c r="AJ37" s="173">
        <f t="shared" si="21"/>
        <v>0</v>
      </c>
      <c r="AK37" s="173">
        <f t="shared" si="21"/>
        <v>0</v>
      </c>
      <c r="AL37" s="173">
        <f t="shared" si="21"/>
        <v>0</v>
      </c>
      <c r="AM37" s="173">
        <f t="shared" si="21"/>
        <v>0</v>
      </c>
      <c r="AN37" s="173">
        <f t="shared" si="21"/>
        <v>0</v>
      </c>
      <c r="AO37" s="173">
        <f t="shared" si="21"/>
        <v>0</v>
      </c>
      <c r="AP37" s="173">
        <f t="shared" si="21"/>
        <v>0</v>
      </c>
      <c r="AQ37" s="173">
        <f t="shared" si="21"/>
        <v>0</v>
      </c>
      <c r="AR37" s="173">
        <f t="shared" si="21"/>
        <v>0</v>
      </c>
      <c r="AS37" s="173">
        <f t="shared" si="21"/>
        <v>0</v>
      </c>
      <c r="AT37" s="173">
        <f t="shared" si="21"/>
        <v>0</v>
      </c>
      <c r="AU37" s="173">
        <f t="shared" si="21"/>
        <v>0</v>
      </c>
      <c r="AV37" s="173">
        <f t="shared" si="21"/>
        <v>0</v>
      </c>
      <c r="AW37" s="173">
        <f t="shared" si="21"/>
        <v>0</v>
      </c>
      <c r="AX37" s="173">
        <f t="shared" si="21"/>
        <v>0</v>
      </c>
      <c r="AY37" s="173">
        <f t="shared" si="21"/>
        <v>0</v>
      </c>
      <c r="AZ37" s="173">
        <f t="shared" si="21"/>
        <v>0</v>
      </c>
      <c r="BA37" s="173">
        <f t="shared" si="21"/>
        <v>0</v>
      </c>
      <c r="BB37" s="173">
        <f t="shared" si="21"/>
        <v>0</v>
      </c>
      <c r="BC37" s="173">
        <f t="shared" si="21"/>
        <v>0</v>
      </c>
      <c r="BD37" s="173">
        <f t="shared" si="21"/>
        <v>0</v>
      </c>
      <c r="BE37" s="173">
        <f t="shared" si="21"/>
        <v>0</v>
      </c>
      <c r="BF37" s="173">
        <f t="shared" si="21"/>
        <v>0</v>
      </c>
      <c r="BG37" s="173">
        <f t="shared" si="21"/>
        <v>0</v>
      </c>
      <c r="BH37" s="173">
        <f t="shared" si="21"/>
        <v>0</v>
      </c>
      <c r="BI37" s="173">
        <f t="shared" si="21"/>
        <v>0</v>
      </c>
      <c r="BJ37" s="173">
        <f t="shared" si="21"/>
        <v>0</v>
      </c>
      <c r="BK37" s="173">
        <f t="shared" si="21"/>
        <v>0</v>
      </c>
      <c r="BL37" s="173">
        <f t="shared" si="21"/>
        <v>0</v>
      </c>
      <c r="BM37" s="173">
        <f t="shared" si="21"/>
        <v>0</v>
      </c>
      <c r="BN37" s="173">
        <f t="shared" si="21"/>
        <v>0</v>
      </c>
      <c r="BO37" s="173">
        <f t="shared" si="21"/>
        <v>0</v>
      </c>
      <c r="BP37" s="173">
        <f t="shared" si="21"/>
        <v>0</v>
      </c>
      <c r="BQ37" s="173">
        <f t="shared" si="21"/>
        <v>0</v>
      </c>
      <c r="BR37" s="173">
        <f t="shared" si="21"/>
        <v>0</v>
      </c>
      <c r="BS37" s="173">
        <f t="shared" si="21"/>
        <v>0</v>
      </c>
      <c r="BT37" s="173">
        <f t="shared" si="21"/>
        <v>0</v>
      </c>
      <c r="BU37" s="173">
        <f t="shared" ref="BU37:DB37" si="22">SUM(BU38:BU48)</f>
        <v>0</v>
      </c>
      <c r="BV37" s="173">
        <f t="shared" si="22"/>
        <v>0</v>
      </c>
      <c r="BW37" s="173">
        <f t="shared" si="22"/>
        <v>0</v>
      </c>
      <c r="BX37" s="173">
        <f t="shared" si="22"/>
        <v>0</v>
      </c>
      <c r="BY37" s="173">
        <f t="shared" si="22"/>
        <v>0</v>
      </c>
      <c r="BZ37" s="173">
        <f t="shared" si="22"/>
        <v>0</v>
      </c>
      <c r="CA37" s="173">
        <f t="shared" si="22"/>
        <v>0</v>
      </c>
      <c r="CB37" s="173">
        <f t="shared" si="22"/>
        <v>0</v>
      </c>
      <c r="CC37" s="173">
        <f t="shared" si="22"/>
        <v>0</v>
      </c>
      <c r="CD37" s="173">
        <f t="shared" si="22"/>
        <v>0</v>
      </c>
      <c r="CE37" s="173">
        <f t="shared" si="22"/>
        <v>0</v>
      </c>
      <c r="CF37" s="173">
        <f t="shared" si="22"/>
        <v>0</v>
      </c>
      <c r="CG37" s="173">
        <f t="shared" si="22"/>
        <v>0</v>
      </c>
      <c r="CH37" s="173">
        <f t="shared" si="22"/>
        <v>0</v>
      </c>
      <c r="CI37" s="173">
        <f t="shared" si="22"/>
        <v>0</v>
      </c>
      <c r="CJ37" s="173">
        <f t="shared" si="22"/>
        <v>0</v>
      </c>
      <c r="CK37" s="173">
        <f t="shared" si="22"/>
        <v>0</v>
      </c>
      <c r="CL37" s="173">
        <f t="shared" si="22"/>
        <v>0</v>
      </c>
      <c r="CM37" s="173">
        <f t="shared" si="22"/>
        <v>0</v>
      </c>
      <c r="CN37" s="173">
        <f t="shared" si="22"/>
        <v>0</v>
      </c>
      <c r="CO37" s="173">
        <f t="shared" si="22"/>
        <v>0</v>
      </c>
      <c r="CP37" s="173">
        <f t="shared" si="22"/>
        <v>0</v>
      </c>
      <c r="CQ37" s="173">
        <f t="shared" si="22"/>
        <v>0</v>
      </c>
      <c r="CR37" s="173">
        <f t="shared" si="22"/>
        <v>0</v>
      </c>
      <c r="CS37" s="173">
        <f t="shared" si="22"/>
        <v>0</v>
      </c>
      <c r="CT37" s="173">
        <f t="shared" si="22"/>
        <v>0</v>
      </c>
      <c r="CU37" s="173">
        <f t="shared" si="22"/>
        <v>0</v>
      </c>
      <c r="CV37" s="173">
        <f t="shared" si="22"/>
        <v>0</v>
      </c>
      <c r="CW37" s="173">
        <f t="shared" si="22"/>
        <v>0</v>
      </c>
      <c r="CX37" s="173">
        <f t="shared" si="22"/>
        <v>0</v>
      </c>
      <c r="CY37" s="173">
        <f t="shared" si="22"/>
        <v>0</v>
      </c>
      <c r="CZ37" s="173">
        <f t="shared" si="22"/>
        <v>0</v>
      </c>
      <c r="DA37" s="173">
        <f t="shared" si="22"/>
        <v>0</v>
      </c>
      <c r="DB37" s="173">
        <f t="shared" si="22"/>
        <v>0</v>
      </c>
      <c r="DC37" s="173">
        <f>SUM(DC38:DC48)</f>
        <v>0</v>
      </c>
      <c r="DE37" s="24"/>
      <c r="DF37" s="24">
        <f t="shared" si="15"/>
        <v>0</v>
      </c>
    </row>
    <row r="38" spans="1:113" ht="14.4">
      <c r="A38" s="68">
        <v>22</v>
      </c>
      <c r="B38" s="160" t="s">
        <v>325</v>
      </c>
      <c r="C38" s="542" t="s">
        <v>159</v>
      </c>
      <c r="D38" s="181"/>
      <c r="E38" s="176">
        <v>0.21</v>
      </c>
      <c r="F38" s="171">
        <f>H38+NPV(FD,I38:INDEX(I38:DC38,PAL))</f>
        <v>0</v>
      </c>
      <c r="G38" s="171">
        <f>SUMIF($H$5:$DC$5,"&lt;="&amp;PAL,$H38:$DC38)</f>
        <v>0</v>
      </c>
      <c r="H38" s="177">
        <v>0</v>
      </c>
      <c r="I38" s="177">
        <v>0</v>
      </c>
      <c r="J38" s="177">
        <v>0</v>
      </c>
      <c r="K38" s="177">
        <v>0</v>
      </c>
      <c r="L38" s="177">
        <v>0</v>
      </c>
      <c r="M38" s="177">
        <v>0</v>
      </c>
      <c r="N38" s="177">
        <v>0</v>
      </c>
      <c r="O38" s="177">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v>0</v>
      </c>
      <c r="AW38" s="177">
        <v>0</v>
      </c>
      <c r="AX38" s="177">
        <v>0</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177">
        <v>0</v>
      </c>
      <c r="CA38" s="177">
        <v>0</v>
      </c>
      <c r="CB38" s="177">
        <v>0</v>
      </c>
      <c r="CC38" s="177">
        <v>0</v>
      </c>
      <c r="CD38" s="177">
        <v>0</v>
      </c>
      <c r="CE38" s="177">
        <v>0</v>
      </c>
      <c r="CF38" s="177">
        <v>0</v>
      </c>
      <c r="CG38" s="177">
        <v>0</v>
      </c>
      <c r="CH38" s="177">
        <v>0</v>
      </c>
      <c r="CI38" s="177">
        <v>0</v>
      </c>
      <c r="CJ38" s="177">
        <v>0</v>
      </c>
      <c r="CK38" s="177">
        <v>0</v>
      </c>
      <c r="CL38" s="177">
        <v>0</v>
      </c>
      <c r="CM38" s="177">
        <v>0</v>
      </c>
      <c r="CN38" s="177">
        <v>0</v>
      </c>
      <c r="CO38" s="177">
        <v>0</v>
      </c>
      <c r="CP38" s="177">
        <v>0</v>
      </c>
      <c r="CQ38" s="177">
        <v>0</v>
      </c>
      <c r="CR38" s="177">
        <v>0</v>
      </c>
      <c r="CS38" s="177">
        <v>0</v>
      </c>
      <c r="CT38" s="177">
        <v>0</v>
      </c>
      <c r="CU38" s="177">
        <v>0</v>
      </c>
      <c r="CV38" s="177">
        <v>0</v>
      </c>
      <c r="CW38" s="177">
        <v>0</v>
      </c>
      <c r="CX38" s="177">
        <v>0</v>
      </c>
      <c r="CY38" s="177">
        <v>0</v>
      </c>
      <c r="CZ38" s="177">
        <v>0</v>
      </c>
      <c r="DA38" s="177">
        <v>0</v>
      </c>
      <c r="DB38" s="177">
        <v>0</v>
      </c>
      <c r="DC38" s="177">
        <v>0</v>
      </c>
      <c r="DE38" s="24">
        <f>COUNTBLANK(H38:DC38)</f>
        <v>0</v>
      </c>
      <c r="DF38" s="24">
        <f t="shared" si="15"/>
        <v>0</v>
      </c>
      <c r="DG38">
        <f t="shared" ref="DG38:DG49" si="23">IF(ISNUMBER(E38),E38*100,0)</f>
        <v>21</v>
      </c>
      <c r="DH38">
        <v>0</v>
      </c>
    </row>
    <row r="39" spans="1:113" ht="14.4">
      <c r="A39" s="68">
        <v>23</v>
      </c>
      <c r="B39" s="160" t="s">
        <v>326</v>
      </c>
      <c r="C39" s="542" t="s">
        <v>159</v>
      </c>
      <c r="D39" s="181"/>
      <c r="E39" s="176">
        <v>0.21</v>
      </c>
      <c r="F39" s="171">
        <f>H39+NPV(FD,I39:INDEX(I39:DC39,PAL))</f>
        <v>0</v>
      </c>
      <c r="G39" s="171">
        <f>SUMIF($H$5:$DC$5,"&lt;="&amp;PAL,$H39:$DC39)</f>
        <v>0</v>
      </c>
      <c r="H39" s="177">
        <v>0</v>
      </c>
      <c r="I39" s="177">
        <v>0</v>
      </c>
      <c r="J39" s="177">
        <v>0</v>
      </c>
      <c r="K39" s="177">
        <v>0</v>
      </c>
      <c r="L39" s="177">
        <v>0</v>
      </c>
      <c r="M39" s="177">
        <v>0</v>
      </c>
      <c r="N39" s="177">
        <v>0</v>
      </c>
      <c r="O39" s="177">
        <v>0</v>
      </c>
      <c r="P39" s="177">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v>0</v>
      </c>
      <c r="AW39" s="177">
        <v>0</v>
      </c>
      <c r="AX39" s="177">
        <v>0</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177">
        <v>0</v>
      </c>
      <c r="CA39" s="177">
        <v>0</v>
      </c>
      <c r="CB39" s="177">
        <v>0</v>
      </c>
      <c r="CC39" s="177">
        <v>0</v>
      </c>
      <c r="CD39" s="177">
        <v>0</v>
      </c>
      <c r="CE39" s="177">
        <v>0</v>
      </c>
      <c r="CF39" s="177">
        <v>0</v>
      </c>
      <c r="CG39" s="177">
        <v>0</v>
      </c>
      <c r="CH39" s="177">
        <v>0</v>
      </c>
      <c r="CI39" s="177">
        <v>0</v>
      </c>
      <c r="CJ39" s="177">
        <v>0</v>
      </c>
      <c r="CK39" s="177">
        <v>0</v>
      </c>
      <c r="CL39" s="177">
        <v>0</v>
      </c>
      <c r="CM39" s="177">
        <v>0</v>
      </c>
      <c r="CN39" s="177">
        <v>0</v>
      </c>
      <c r="CO39" s="177">
        <v>0</v>
      </c>
      <c r="CP39" s="177">
        <v>0</v>
      </c>
      <c r="CQ39" s="177">
        <v>0</v>
      </c>
      <c r="CR39" s="177">
        <v>0</v>
      </c>
      <c r="CS39" s="177">
        <v>0</v>
      </c>
      <c r="CT39" s="177">
        <v>0</v>
      </c>
      <c r="CU39" s="177">
        <v>0</v>
      </c>
      <c r="CV39" s="177">
        <v>0</v>
      </c>
      <c r="CW39" s="177">
        <v>0</v>
      </c>
      <c r="CX39" s="177">
        <v>0</v>
      </c>
      <c r="CY39" s="177">
        <v>0</v>
      </c>
      <c r="CZ39" s="177">
        <v>0</v>
      </c>
      <c r="DA39" s="177">
        <v>0</v>
      </c>
      <c r="DB39" s="177">
        <v>0</v>
      </c>
      <c r="DC39" s="177">
        <v>0</v>
      </c>
      <c r="DE39" s="24">
        <f t="shared" ref="DE39:DE49" si="24">COUNTBLANK(H39:DC39)</f>
        <v>0</v>
      </c>
      <c r="DF39" s="24">
        <f t="shared" si="15"/>
        <v>0</v>
      </c>
      <c r="DG39">
        <f t="shared" si="23"/>
        <v>21</v>
      </c>
      <c r="DH39">
        <v>0</v>
      </c>
    </row>
    <row r="40" spans="1:113" ht="14.4">
      <c r="A40" s="68">
        <v>24</v>
      </c>
      <c r="B40" s="160" t="s">
        <v>327</v>
      </c>
      <c r="C40" s="542" t="s">
        <v>159</v>
      </c>
      <c r="D40" s="181"/>
      <c r="E40" s="176">
        <v>0.21</v>
      </c>
      <c r="F40" s="171">
        <f>H40+NPV(FD,I40:INDEX(I40:DC40,PAL))</f>
        <v>0</v>
      </c>
      <c r="G40" s="171">
        <f>SUMIF($H$5:$DC$5,"&lt;="&amp;PAL,$H40:$DC40)</f>
        <v>0</v>
      </c>
      <c r="H40" s="177">
        <v>0</v>
      </c>
      <c r="I40" s="177">
        <v>0</v>
      </c>
      <c r="J40" s="177">
        <v>0</v>
      </c>
      <c r="K40" s="177">
        <v>0</v>
      </c>
      <c r="L40" s="177">
        <v>0</v>
      </c>
      <c r="M40" s="177">
        <v>0</v>
      </c>
      <c r="N40" s="177">
        <v>0</v>
      </c>
      <c r="O40" s="177">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v>0</v>
      </c>
      <c r="AW40" s="177">
        <v>0</v>
      </c>
      <c r="AX40" s="177">
        <v>0</v>
      </c>
      <c r="AY40" s="177">
        <v>0</v>
      </c>
      <c r="AZ40" s="177">
        <v>0</v>
      </c>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177">
        <v>0</v>
      </c>
      <c r="CA40" s="177">
        <v>0</v>
      </c>
      <c r="CB40" s="177">
        <v>0</v>
      </c>
      <c r="CC40" s="177">
        <v>0</v>
      </c>
      <c r="CD40" s="177">
        <v>0</v>
      </c>
      <c r="CE40" s="177">
        <v>0</v>
      </c>
      <c r="CF40" s="177">
        <v>0</v>
      </c>
      <c r="CG40" s="177">
        <v>0</v>
      </c>
      <c r="CH40" s="177">
        <v>0</v>
      </c>
      <c r="CI40" s="177">
        <v>0</v>
      </c>
      <c r="CJ40" s="177">
        <v>0</v>
      </c>
      <c r="CK40" s="177">
        <v>0</v>
      </c>
      <c r="CL40" s="177">
        <v>0</v>
      </c>
      <c r="CM40" s="177">
        <v>0</v>
      </c>
      <c r="CN40" s="177">
        <v>0</v>
      </c>
      <c r="CO40" s="177">
        <v>0</v>
      </c>
      <c r="CP40" s="177">
        <v>0</v>
      </c>
      <c r="CQ40" s="177">
        <v>0</v>
      </c>
      <c r="CR40" s="177">
        <v>0</v>
      </c>
      <c r="CS40" s="177">
        <v>0</v>
      </c>
      <c r="CT40" s="177">
        <v>0</v>
      </c>
      <c r="CU40" s="177">
        <v>0</v>
      </c>
      <c r="CV40" s="177">
        <v>0</v>
      </c>
      <c r="CW40" s="177">
        <v>0</v>
      </c>
      <c r="CX40" s="177">
        <v>0</v>
      </c>
      <c r="CY40" s="177">
        <v>0</v>
      </c>
      <c r="CZ40" s="177">
        <v>0</v>
      </c>
      <c r="DA40" s="177">
        <v>0</v>
      </c>
      <c r="DB40" s="177">
        <v>0</v>
      </c>
      <c r="DC40" s="177">
        <v>0</v>
      </c>
      <c r="DE40" s="24">
        <f t="shared" si="24"/>
        <v>0</v>
      </c>
      <c r="DF40" s="24">
        <f t="shared" si="15"/>
        <v>0</v>
      </c>
      <c r="DG40">
        <f t="shared" si="23"/>
        <v>21</v>
      </c>
      <c r="DH40">
        <v>0</v>
      </c>
    </row>
    <row r="41" spans="1:113" ht="14.4">
      <c r="A41" s="68">
        <v>25</v>
      </c>
      <c r="B41" s="160" t="s">
        <v>328</v>
      </c>
      <c r="C41" s="542" t="s">
        <v>159</v>
      </c>
      <c r="D41" s="181"/>
      <c r="E41" s="176">
        <v>0.21</v>
      </c>
      <c r="F41" s="171">
        <f>H41+NPV(FD,I41:INDEX(I41:DC41,PAL))</f>
        <v>0</v>
      </c>
      <c r="G41" s="171">
        <f>SUMIF($H$5:$DC$5,"&lt;="&amp;PAL,$H41:$DC41)</f>
        <v>0</v>
      </c>
      <c r="H41" s="177">
        <v>0</v>
      </c>
      <c r="I41" s="177">
        <v>0</v>
      </c>
      <c r="J41" s="177">
        <v>0</v>
      </c>
      <c r="K41" s="177">
        <v>0</v>
      </c>
      <c r="L41" s="177">
        <v>0</v>
      </c>
      <c r="M41" s="177">
        <v>0</v>
      </c>
      <c r="N41" s="177">
        <v>0</v>
      </c>
      <c r="O41" s="177">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v>0</v>
      </c>
      <c r="AW41" s="177">
        <v>0</v>
      </c>
      <c r="AX41" s="177">
        <v>0</v>
      </c>
      <c r="AY41" s="177">
        <v>0</v>
      </c>
      <c r="AZ41" s="177">
        <v>0</v>
      </c>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177">
        <v>0</v>
      </c>
      <c r="CA41" s="177">
        <v>0</v>
      </c>
      <c r="CB41" s="177">
        <v>0</v>
      </c>
      <c r="CC41" s="177">
        <v>0</v>
      </c>
      <c r="CD41" s="177">
        <v>0</v>
      </c>
      <c r="CE41" s="177">
        <v>0</v>
      </c>
      <c r="CF41" s="177">
        <v>0</v>
      </c>
      <c r="CG41" s="177">
        <v>0</v>
      </c>
      <c r="CH41" s="177">
        <v>0</v>
      </c>
      <c r="CI41" s="177">
        <v>0</v>
      </c>
      <c r="CJ41" s="177">
        <v>0</v>
      </c>
      <c r="CK41" s="177">
        <v>0</v>
      </c>
      <c r="CL41" s="177">
        <v>0</v>
      </c>
      <c r="CM41" s="177">
        <v>0</v>
      </c>
      <c r="CN41" s="177">
        <v>0</v>
      </c>
      <c r="CO41" s="177">
        <v>0</v>
      </c>
      <c r="CP41" s="177">
        <v>0</v>
      </c>
      <c r="CQ41" s="177">
        <v>0</v>
      </c>
      <c r="CR41" s="177">
        <v>0</v>
      </c>
      <c r="CS41" s="177">
        <v>0</v>
      </c>
      <c r="CT41" s="177">
        <v>0</v>
      </c>
      <c r="CU41" s="177">
        <v>0</v>
      </c>
      <c r="CV41" s="177">
        <v>0</v>
      </c>
      <c r="CW41" s="177">
        <v>0</v>
      </c>
      <c r="CX41" s="177">
        <v>0</v>
      </c>
      <c r="CY41" s="177">
        <v>0</v>
      </c>
      <c r="CZ41" s="177">
        <v>0</v>
      </c>
      <c r="DA41" s="177">
        <v>0</v>
      </c>
      <c r="DB41" s="177">
        <v>0</v>
      </c>
      <c r="DC41" s="177">
        <v>0</v>
      </c>
      <c r="DE41" s="24">
        <f t="shared" si="24"/>
        <v>0</v>
      </c>
      <c r="DF41" s="24">
        <f t="shared" si="15"/>
        <v>0</v>
      </c>
      <c r="DG41">
        <f t="shared" si="23"/>
        <v>21</v>
      </c>
      <c r="DH41">
        <v>0</v>
      </c>
    </row>
    <row r="42" spans="1:113" ht="14.4">
      <c r="A42" s="68">
        <v>26</v>
      </c>
      <c r="B42" s="160" t="s">
        <v>329</v>
      </c>
      <c r="C42" s="542" t="s">
        <v>159</v>
      </c>
      <c r="D42" s="181"/>
      <c r="E42" s="176">
        <v>0.21</v>
      </c>
      <c r="F42" s="171">
        <f>H42+NPV(FD,I42:INDEX(I42:DC42,PAL))</f>
        <v>0</v>
      </c>
      <c r="G42" s="171">
        <f>SUMIF($H$5:$DC$5,"&lt;="&amp;PAL,$H42:$DC42)</f>
        <v>0</v>
      </c>
      <c r="H42" s="177">
        <v>0</v>
      </c>
      <c r="I42" s="177">
        <v>0</v>
      </c>
      <c r="J42" s="177">
        <v>0</v>
      </c>
      <c r="K42" s="177">
        <v>0</v>
      </c>
      <c r="L42" s="177">
        <v>0</v>
      </c>
      <c r="M42" s="177">
        <v>0</v>
      </c>
      <c r="N42" s="177">
        <v>0</v>
      </c>
      <c r="O42" s="177">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v>0</v>
      </c>
      <c r="AW42" s="177">
        <v>0</v>
      </c>
      <c r="AX42" s="177">
        <v>0</v>
      </c>
      <c r="AY42" s="177">
        <v>0</v>
      </c>
      <c r="AZ42" s="177">
        <v>0</v>
      </c>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177">
        <v>0</v>
      </c>
      <c r="CA42" s="177">
        <v>0</v>
      </c>
      <c r="CB42" s="177">
        <v>0</v>
      </c>
      <c r="CC42" s="177">
        <v>0</v>
      </c>
      <c r="CD42" s="177">
        <v>0</v>
      </c>
      <c r="CE42" s="177">
        <v>0</v>
      </c>
      <c r="CF42" s="177">
        <v>0</v>
      </c>
      <c r="CG42" s="177">
        <v>0</v>
      </c>
      <c r="CH42" s="177">
        <v>0</v>
      </c>
      <c r="CI42" s="177">
        <v>0</v>
      </c>
      <c r="CJ42" s="177">
        <v>0</v>
      </c>
      <c r="CK42" s="177">
        <v>0</v>
      </c>
      <c r="CL42" s="177">
        <v>0</v>
      </c>
      <c r="CM42" s="177">
        <v>0</v>
      </c>
      <c r="CN42" s="177">
        <v>0</v>
      </c>
      <c r="CO42" s="177">
        <v>0</v>
      </c>
      <c r="CP42" s="177">
        <v>0</v>
      </c>
      <c r="CQ42" s="177">
        <v>0</v>
      </c>
      <c r="CR42" s="177">
        <v>0</v>
      </c>
      <c r="CS42" s="177">
        <v>0</v>
      </c>
      <c r="CT42" s="177">
        <v>0</v>
      </c>
      <c r="CU42" s="177">
        <v>0</v>
      </c>
      <c r="CV42" s="177">
        <v>0</v>
      </c>
      <c r="CW42" s="177">
        <v>0</v>
      </c>
      <c r="CX42" s="177">
        <v>0</v>
      </c>
      <c r="CY42" s="177">
        <v>0</v>
      </c>
      <c r="CZ42" s="177">
        <v>0</v>
      </c>
      <c r="DA42" s="177">
        <v>0</v>
      </c>
      <c r="DB42" s="177">
        <v>0</v>
      </c>
      <c r="DC42" s="177">
        <v>0</v>
      </c>
      <c r="DE42" s="24">
        <f t="shared" si="24"/>
        <v>0</v>
      </c>
      <c r="DF42" s="24">
        <f t="shared" si="15"/>
        <v>0</v>
      </c>
      <c r="DG42">
        <f t="shared" si="23"/>
        <v>21</v>
      </c>
      <c r="DH42">
        <v>0</v>
      </c>
    </row>
    <row r="43" spans="1:113" ht="14.4">
      <c r="A43" s="68">
        <v>27</v>
      </c>
      <c r="B43" s="160" t="s">
        <v>330</v>
      </c>
      <c r="C43" s="542" t="s">
        <v>159</v>
      </c>
      <c r="D43" s="181"/>
      <c r="E43" s="176">
        <v>0.21</v>
      </c>
      <c r="F43" s="171">
        <f>H43+NPV(FD,I43:INDEX(I43:DC43,PAL))</f>
        <v>0</v>
      </c>
      <c r="G43" s="171">
        <f>SUMIF($H$5:$DC$5,"&lt;="&amp;PAL,$H43:$DC43)</f>
        <v>0</v>
      </c>
      <c r="H43" s="177">
        <v>0</v>
      </c>
      <c r="I43" s="177">
        <v>0</v>
      </c>
      <c r="J43" s="177">
        <v>0</v>
      </c>
      <c r="K43" s="177">
        <v>0</v>
      </c>
      <c r="L43" s="177">
        <v>0</v>
      </c>
      <c r="M43" s="177">
        <v>0</v>
      </c>
      <c r="N43" s="177">
        <v>0</v>
      </c>
      <c r="O43" s="177">
        <v>0</v>
      </c>
      <c r="P43" s="177">
        <v>0</v>
      </c>
      <c r="Q43" s="177">
        <v>0</v>
      </c>
      <c r="R43" s="177">
        <v>0</v>
      </c>
      <c r="S43" s="177">
        <v>0</v>
      </c>
      <c r="T43" s="177">
        <v>0</v>
      </c>
      <c r="U43" s="177">
        <v>0</v>
      </c>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v>0</v>
      </c>
      <c r="AW43" s="177">
        <v>0</v>
      </c>
      <c r="AX43" s="177">
        <v>0</v>
      </c>
      <c r="AY43" s="177">
        <v>0</v>
      </c>
      <c r="AZ43" s="177">
        <v>0</v>
      </c>
      <c r="BA43" s="177">
        <v>0</v>
      </c>
      <c r="BB43" s="177">
        <v>0</v>
      </c>
      <c r="BC43" s="177">
        <v>0</v>
      </c>
      <c r="BD43" s="177">
        <v>0</v>
      </c>
      <c r="BE43" s="177">
        <v>0</v>
      </c>
      <c r="BF43" s="177">
        <v>0</v>
      </c>
      <c r="BG43" s="177">
        <v>0</v>
      </c>
      <c r="BH43" s="177">
        <v>0</v>
      </c>
      <c r="BI43" s="177">
        <v>0</v>
      </c>
      <c r="BJ43" s="177">
        <v>0</v>
      </c>
      <c r="BK43" s="177">
        <v>0</v>
      </c>
      <c r="BL43" s="177">
        <v>0</v>
      </c>
      <c r="BM43" s="177">
        <v>0</v>
      </c>
      <c r="BN43" s="177">
        <v>0</v>
      </c>
      <c r="BO43" s="177">
        <v>0</v>
      </c>
      <c r="BP43" s="177">
        <v>0</v>
      </c>
      <c r="BQ43" s="177">
        <v>0</v>
      </c>
      <c r="BR43" s="177">
        <v>0</v>
      </c>
      <c r="BS43" s="177">
        <v>0</v>
      </c>
      <c r="BT43" s="177">
        <v>0</v>
      </c>
      <c r="BU43" s="177">
        <v>0</v>
      </c>
      <c r="BV43" s="177">
        <v>0</v>
      </c>
      <c r="BW43" s="177">
        <v>0</v>
      </c>
      <c r="BX43" s="177">
        <v>0</v>
      </c>
      <c r="BY43" s="177">
        <v>0</v>
      </c>
      <c r="BZ43" s="177">
        <v>0</v>
      </c>
      <c r="CA43" s="177">
        <v>0</v>
      </c>
      <c r="CB43" s="177">
        <v>0</v>
      </c>
      <c r="CC43" s="177">
        <v>0</v>
      </c>
      <c r="CD43" s="177">
        <v>0</v>
      </c>
      <c r="CE43" s="177">
        <v>0</v>
      </c>
      <c r="CF43" s="177">
        <v>0</v>
      </c>
      <c r="CG43" s="177">
        <v>0</v>
      </c>
      <c r="CH43" s="177">
        <v>0</v>
      </c>
      <c r="CI43" s="177">
        <v>0</v>
      </c>
      <c r="CJ43" s="177">
        <v>0</v>
      </c>
      <c r="CK43" s="177">
        <v>0</v>
      </c>
      <c r="CL43" s="177">
        <v>0</v>
      </c>
      <c r="CM43" s="177">
        <v>0</v>
      </c>
      <c r="CN43" s="177">
        <v>0</v>
      </c>
      <c r="CO43" s="177">
        <v>0</v>
      </c>
      <c r="CP43" s="177">
        <v>0</v>
      </c>
      <c r="CQ43" s="177">
        <v>0</v>
      </c>
      <c r="CR43" s="177">
        <v>0</v>
      </c>
      <c r="CS43" s="177">
        <v>0</v>
      </c>
      <c r="CT43" s="177">
        <v>0</v>
      </c>
      <c r="CU43" s="177">
        <v>0</v>
      </c>
      <c r="CV43" s="177">
        <v>0</v>
      </c>
      <c r="CW43" s="177">
        <v>0</v>
      </c>
      <c r="CX43" s="177">
        <v>0</v>
      </c>
      <c r="CY43" s="177">
        <v>0</v>
      </c>
      <c r="CZ43" s="177">
        <v>0</v>
      </c>
      <c r="DA43" s="177">
        <v>0</v>
      </c>
      <c r="DB43" s="177">
        <v>0</v>
      </c>
      <c r="DC43" s="177">
        <v>0</v>
      </c>
      <c r="DE43" s="24">
        <f t="shared" si="24"/>
        <v>0</v>
      </c>
      <c r="DF43" s="24">
        <f t="shared" si="15"/>
        <v>0</v>
      </c>
      <c r="DG43">
        <f t="shared" si="23"/>
        <v>21</v>
      </c>
      <c r="DH43">
        <v>0</v>
      </c>
    </row>
    <row r="44" spans="1:113" ht="14.4">
      <c r="A44" s="68">
        <v>28</v>
      </c>
      <c r="B44" s="160" t="s">
        <v>331</v>
      </c>
      <c r="C44" s="542" t="s">
        <v>159</v>
      </c>
      <c r="D44" s="181"/>
      <c r="E44" s="176">
        <v>0.21</v>
      </c>
      <c r="F44" s="171">
        <f>H44+NPV(FD,I44:INDEX(I44:DC44,PAL))</f>
        <v>0</v>
      </c>
      <c r="G44" s="171">
        <f>SUMIF($H$5:$DC$5,"&lt;="&amp;PAL,$H44:$DC44)</f>
        <v>0</v>
      </c>
      <c r="H44" s="177">
        <v>0</v>
      </c>
      <c r="I44" s="177">
        <v>0</v>
      </c>
      <c r="J44" s="177">
        <v>0</v>
      </c>
      <c r="K44" s="177">
        <v>0</v>
      </c>
      <c r="L44" s="177">
        <v>0</v>
      </c>
      <c r="M44" s="177">
        <v>0</v>
      </c>
      <c r="N44" s="177">
        <v>0</v>
      </c>
      <c r="O44" s="177">
        <v>0</v>
      </c>
      <c r="P44" s="177">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0</v>
      </c>
      <c r="BA44" s="177">
        <v>0</v>
      </c>
      <c r="BB44" s="177">
        <v>0</v>
      </c>
      <c r="BC44" s="177">
        <v>0</v>
      </c>
      <c r="BD44" s="177">
        <v>0</v>
      </c>
      <c r="BE44" s="177">
        <v>0</v>
      </c>
      <c r="BF44" s="177">
        <v>0</v>
      </c>
      <c r="BG44" s="177">
        <v>0</v>
      </c>
      <c r="BH44" s="177">
        <v>0</v>
      </c>
      <c r="BI44" s="177">
        <v>0</v>
      </c>
      <c r="BJ44" s="177">
        <v>0</v>
      </c>
      <c r="BK44" s="177">
        <v>0</v>
      </c>
      <c r="BL44" s="177">
        <v>0</v>
      </c>
      <c r="BM44" s="177">
        <v>0</v>
      </c>
      <c r="BN44" s="177">
        <v>0</v>
      </c>
      <c r="BO44" s="177">
        <v>0</v>
      </c>
      <c r="BP44" s="177">
        <v>0</v>
      </c>
      <c r="BQ44" s="177">
        <v>0</v>
      </c>
      <c r="BR44" s="177">
        <v>0</v>
      </c>
      <c r="BS44" s="177">
        <v>0</v>
      </c>
      <c r="BT44" s="177">
        <v>0</v>
      </c>
      <c r="BU44" s="177">
        <v>0</v>
      </c>
      <c r="BV44" s="177">
        <v>0</v>
      </c>
      <c r="BW44" s="177">
        <v>0</v>
      </c>
      <c r="BX44" s="177">
        <v>0</v>
      </c>
      <c r="BY44" s="177">
        <v>0</v>
      </c>
      <c r="BZ44" s="177">
        <v>0</v>
      </c>
      <c r="CA44" s="177">
        <v>0</v>
      </c>
      <c r="CB44" s="177">
        <v>0</v>
      </c>
      <c r="CC44" s="177">
        <v>0</v>
      </c>
      <c r="CD44" s="177">
        <v>0</v>
      </c>
      <c r="CE44" s="177">
        <v>0</v>
      </c>
      <c r="CF44" s="177">
        <v>0</v>
      </c>
      <c r="CG44" s="177">
        <v>0</v>
      </c>
      <c r="CH44" s="177">
        <v>0</v>
      </c>
      <c r="CI44" s="177">
        <v>0</v>
      </c>
      <c r="CJ44" s="177">
        <v>0</v>
      </c>
      <c r="CK44" s="177">
        <v>0</v>
      </c>
      <c r="CL44" s="177">
        <v>0</v>
      </c>
      <c r="CM44" s="177">
        <v>0</v>
      </c>
      <c r="CN44" s="177">
        <v>0</v>
      </c>
      <c r="CO44" s="177">
        <v>0</v>
      </c>
      <c r="CP44" s="177">
        <v>0</v>
      </c>
      <c r="CQ44" s="177">
        <v>0</v>
      </c>
      <c r="CR44" s="177">
        <v>0</v>
      </c>
      <c r="CS44" s="177">
        <v>0</v>
      </c>
      <c r="CT44" s="177">
        <v>0</v>
      </c>
      <c r="CU44" s="177">
        <v>0</v>
      </c>
      <c r="CV44" s="177">
        <v>0</v>
      </c>
      <c r="CW44" s="177">
        <v>0</v>
      </c>
      <c r="CX44" s="177">
        <v>0</v>
      </c>
      <c r="CY44" s="177">
        <v>0</v>
      </c>
      <c r="CZ44" s="177">
        <v>0</v>
      </c>
      <c r="DA44" s="177">
        <v>0</v>
      </c>
      <c r="DB44" s="177">
        <v>0</v>
      </c>
      <c r="DC44" s="177">
        <v>0</v>
      </c>
      <c r="DE44" s="24">
        <f t="shared" si="24"/>
        <v>0</v>
      </c>
      <c r="DF44" s="24">
        <f t="shared" si="15"/>
        <v>0</v>
      </c>
      <c r="DG44">
        <f t="shared" si="23"/>
        <v>21</v>
      </c>
      <c r="DH44">
        <v>0</v>
      </c>
    </row>
    <row r="45" spans="1:113" ht="14.4">
      <c r="A45" s="68">
        <v>29</v>
      </c>
      <c r="B45" s="160" t="s">
        <v>332</v>
      </c>
      <c r="C45" s="542" t="s">
        <v>159</v>
      </c>
      <c r="D45" s="178"/>
      <c r="E45" s="176">
        <v>0.21</v>
      </c>
      <c r="F45" s="171">
        <f>H45+NPV(FD,I45:INDEX(I45:DC45,PAL))</f>
        <v>0</v>
      </c>
      <c r="G45" s="171">
        <f>SUMIF($H$5:$DC$5,"&lt;="&amp;PAL,$H45:$DC45)</f>
        <v>0</v>
      </c>
      <c r="H45" s="177">
        <v>0</v>
      </c>
      <c r="I45" s="177">
        <v>0</v>
      </c>
      <c r="J45" s="177">
        <v>0</v>
      </c>
      <c r="K45" s="177">
        <v>0</v>
      </c>
      <c r="L45" s="177">
        <v>0</v>
      </c>
      <c r="M45" s="177">
        <v>0</v>
      </c>
      <c r="N45" s="177">
        <v>0</v>
      </c>
      <c r="O45" s="177">
        <v>0</v>
      </c>
      <c r="P45" s="177">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c r="AG45" s="177">
        <v>0</v>
      </c>
      <c r="AH45" s="177">
        <v>0</v>
      </c>
      <c r="AI45" s="177">
        <v>0</v>
      </c>
      <c r="AJ45" s="177">
        <v>0</v>
      </c>
      <c r="AK45" s="177">
        <v>0</v>
      </c>
      <c r="AL45" s="177">
        <v>0</v>
      </c>
      <c r="AM45" s="177">
        <v>0</v>
      </c>
      <c r="AN45" s="177">
        <v>0</v>
      </c>
      <c r="AO45" s="177">
        <v>0</v>
      </c>
      <c r="AP45" s="177">
        <v>0</v>
      </c>
      <c r="AQ45" s="177">
        <v>0</v>
      </c>
      <c r="AR45" s="177">
        <v>0</v>
      </c>
      <c r="AS45" s="177">
        <v>0</v>
      </c>
      <c r="AT45" s="177">
        <v>0</v>
      </c>
      <c r="AU45" s="177">
        <v>0</v>
      </c>
      <c r="AV45" s="177">
        <v>0</v>
      </c>
      <c r="AW45" s="177">
        <v>0</v>
      </c>
      <c r="AX45" s="177">
        <v>0</v>
      </c>
      <c r="AY45" s="177">
        <v>0</v>
      </c>
      <c r="AZ45" s="177">
        <v>0</v>
      </c>
      <c r="BA45" s="177">
        <v>0</v>
      </c>
      <c r="BB45" s="177">
        <v>0</v>
      </c>
      <c r="BC45" s="177">
        <v>0</v>
      </c>
      <c r="BD45" s="177">
        <v>0</v>
      </c>
      <c r="BE45" s="177">
        <v>0</v>
      </c>
      <c r="BF45" s="177">
        <v>0</v>
      </c>
      <c r="BG45" s="177">
        <v>0</v>
      </c>
      <c r="BH45" s="177">
        <v>0</v>
      </c>
      <c r="BI45" s="177">
        <v>0</v>
      </c>
      <c r="BJ45" s="177">
        <v>0</v>
      </c>
      <c r="BK45" s="177">
        <v>0</v>
      </c>
      <c r="BL45" s="177">
        <v>0</v>
      </c>
      <c r="BM45" s="177">
        <v>0</v>
      </c>
      <c r="BN45" s="177">
        <v>0</v>
      </c>
      <c r="BO45" s="177">
        <v>0</v>
      </c>
      <c r="BP45" s="177">
        <v>0</v>
      </c>
      <c r="BQ45" s="177">
        <v>0</v>
      </c>
      <c r="BR45" s="177">
        <v>0</v>
      </c>
      <c r="BS45" s="177">
        <v>0</v>
      </c>
      <c r="BT45" s="177">
        <v>0</v>
      </c>
      <c r="BU45" s="177">
        <v>0</v>
      </c>
      <c r="BV45" s="177">
        <v>0</v>
      </c>
      <c r="BW45" s="177">
        <v>0</v>
      </c>
      <c r="BX45" s="177">
        <v>0</v>
      </c>
      <c r="BY45" s="177">
        <v>0</v>
      </c>
      <c r="BZ45" s="177">
        <v>0</v>
      </c>
      <c r="CA45" s="177">
        <v>0</v>
      </c>
      <c r="CB45" s="177">
        <v>0</v>
      </c>
      <c r="CC45" s="177">
        <v>0</v>
      </c>
      <c r="CD45" s="177">
        <v>0</v>
      </c>
      <c r="CE45" s="177">
        <v>0</v>
      </c>
      <c r="CF45" s="177">
        <v>0</v>
      </c>
      <c r="CG45" s="177">
        <v>0</v>
      </c>
      <c r="CH45" s="177">
        <v>0</v>
      </c>
      <c r="CI45" s="177">
        <v>0</v>
      </c>
      <c r="CJ45" s="177">
        <v>0</v>
      </c>
      <c r="CK45" s="177">
        <v>0</v>
      </c>
      <c r="CL45" s="177">
        <v>0</v>
      </c>
      <c r="CM45" s="177">
        <v>0</v>
      </c>
      <c r="CN45" s="177">
        <v>0</v>
      </c>
      <c r="CO45" s="177">
        <v>0</v>
      </c>
      <c r="CP45" s="177">
        <v>0</v>
      </c>
      <c r="CQ45" s="177">
        <v>0</v>
      </c>
      <c r="CR45" s="177">
        <v>0</v>
      </c>
      <c r="CS45" s="177">
        <v>0</v>
      </c>
      <c r="CT45" s="177">
        <v>0</v>
      </c>
      <c r="CU45" s="177">
        <v>0</v>
      </c>
      <c r="CV45" s="177">
        <v>0</v>
      </c>
      <c r="CW45" s="177">
        <v>0</v>
      </c>
      <c r="CX45" s="177">
        <v>0</v>
      </c>
      <c r="CY45" s="177">
        <v>0</v>
      </c>
      <c r="CZ45" s="177">
        <v>0</v>
      </c>
      <c r="DA45" s="177">
        <v>0</v>
      </c>
      <c r="DB45" s="177">
        <v>0</v>
      </c>
      <c r="DC45" s="177">
        <v>0</v>
      </c>
      <c r="DE45" s="24">
        <f t="shared" si="24"/>
        <v>0</v>
      </c>
      <c r="DF45" s="24">
        <f t="shared" si="15"/>
        <v>0</v>
      </c>
      <c r="DG45">
        <f t="shared" si="23"/>
        <v>21</v>
      </c>
      <c r="DH45">
        <v>0</v>
      </c>
    </row>
    <row r="46" spans="1:113" ht="14.4">
      <c r="A46" s="68"/>
      <c r="B46" s="160" t="s">
        <v>333</v>
      </c>
      <c r="C46" s="543" t="s">
        <v>482</v>
      </c>
      <c r="D46" s="324"/>
      <c r="E46" s="176">
        <v>0.21</v>
      </c>
      <c r="F46" s="171">
        <f>H46+NPV(FD,I46:INDEX(I46:DC46,PAL))</f>
        <v>0</v>
      </c>
      <c r="G46" s="171">
        <f>SUMIF($H$5:$DC$5,"&lt;="&amp;PAL,$H46:$DC46)</f>
        <v>0</v>
      </c>
      <c r="H46" s="177">
        <v>0</v>
      </c>
      <c r="I46" s="177">
        <v>0</v>
      </c>
      <c r="J46" s="177">
        <v>0</v>
      </c>
      <c r="K46" s="177">
        <v>0</v>
      </c>
      <c r="L46" s="177">
        <v>0</v>
      </c>
      <c r="M46" s="177">
        <v>0</v>
      </c>
      <c r="N46" s="177">
        <v>0</v>
      </c>
      <c r="O46" s="177">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v>0</v>
      </c>
      <c r="AW46" s="177">
        <v>0</v>
      </c>
      <c r="AX46" s="177">
        <v>0</v>
      </c>
      <c r="AY46" s="177">
        <v>0</v>
      </c>
      <c r="AZ46" s="177">
        <v>0</v>
      </c>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177">
        <v>0</v>
      </c>
      <c r="CA46" s="177">
        <v>0</v>
      </c>
      <c r="CB46" s="177">
        <v>0</v>
      </c>
      <c r="CC46" s="177">
        <v>0</v>
      </c>
      <c r="CD46" s="177">
        <v>0</v>
      </c>
      <c r="CE46" s="177">
        <v>0</v>
      </c>
      <c r="CF46" s="177">
        <v>0</v>
      </c>
      <c r="CG46" s="177">
        <v>0</v>
      </c>
      <c r="CH46" s="177">
        <v>0</v>
      </c>
      <c r="CI46" s="177">
        <v>0</v>
      </c>
      <c r="CJ46" s="177">
        <v>0</v>
      </c>
      <c r="CK46" s="177">
        <v>0</v>
      </c>
      <c r="CL46" s="177">
        <v>0</v>
      </c>
      <c r="CM46" s="177">
        <v>0</v>
      </c>
      <c r="CN46" s="177">
        <v>0</v>
      </c>
      <c r="CO46" s="177">
        <v>0</v>
      </c>
      <c r="CP46" s="177">
        <v>0</v>
      </c>
      <c r="CQ46" s="177">
        <v>0</v>
      </c>
      <c r="CR46" s="177">
        <v>0</v>
      </c>
      <c r="CS46" s="177">
        <v>0</v>
      </c>
      <c r="CT46" s="177">
        <v>0</v>
      </c>
      <c r="CU46" s="177">
        <v>0</v>
      </c>
      <c r="CV46" s="177">
        <v>0</v>
      </c>
      <c r="CW46" s="177">
        <v>0</v>
      </c>
      <c r="CX46" s="177">
        <v>0</v>
      </c>
      <c r="CY46" s="177">
        <v>0</v>
      </c>
      <c r="CZ46" s="177">
        <v>0</v>
      </c>
      <c r="DA46" s="177">
        <v>0</v>
      </c>
      <c r="DB46" s="177">
        <v>0</v>
      </c>
      <c r="DC46" s="177">
        <v>0</v>
      </c>
      <c r="DE46" s="24">
        <f t="shared" si="24"/>
        <v>0</v>
      </c>
      <c r="DF46" s="24">
        <f t="shared" si="15"/>
        <v>0</v>
      </c>
      <c r="DG46">
        <f t="shared" si="23"/>
        <v>21</v>
      </c>
      <c r="DH46">
        <v>0</v>
      </c>
      <c r="DI46">
        <v>1</v>
      </c>
    </row>
    <row r="47" spans="1:113" ht="14.4">
      <c r="A47" s="68"/>
      <c r="B47" s="160" t="s">
        <v>488</v>
      </c>
      <c r="C47" s="543" t="s">
        <v>483</v>
      </c>
      <c r="D47" s="324"/>
      <c r="E47" s="176">
        <v>0.21</v>
      </c>
      <c r="F47" s="171">
        <f>H47+NPV(FD,I47:INDEX(I47:DC47,PAL))</f>
        <v>0</v>
      </c>
      <c r="G47" s="171">
        <f>SUMIF($H$5:$DC$5,"&lt;="&amp;PAL,$H47:$DC47)</f>
        <v>0</v>
      </c>
      <c r="H47" s="179">
        <v>0</v>
      </c>
      <c r="I47" s="179">
        <v>0</v>
      </c>
      <c r="J47" s="179">
        <v>0</v>
      </c>
      <c r="K47" s="179">
        <v>0</v>
      </c>
      <c r="L47" s="179">
        <v>0</v>
      </c>
      <c r="M47" s="179">
        <v>0</v>
      </c>
      <c r="N47" s="179">
        <v>0</v>
      </c>
      <c r="O47" s="179">
        <v>0</v>
      </c>
      <c r="P47" s="179">
        <v>0</v>
      </c>
      <c r="Q47" s="179">
        <v>0</v>
      </c>
      <c r="R47" s="179">
        <v>0</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E47" s="24">
        <f t="shared" si="24"/>
        <v>0</v>
      </c>
      <c r="DF47" s="24">
        <f t="shared" si="15"/>
        <v>0</v>
      </c>
      <c r="DG47">
        <f t="shared" si="23"/>
        <v>21</v>
      </c>
      <c r="DH47">
        <v>0</v>
      </c>
      <c r="DI47">
        <v>1</v>
      </c>
    </row>
    <row r="48" spans="1:113" ht="14.4">
      <c r="A48" s="68">
        <v>30</v>
      </c>
      <c r="B48" s="160" t="s">
        <v>489</v>
      </c>
      <c r="C48" s="543" t="s">
        <v>552</v>
      </c>
      <c r="D48" s="178"/>
      <c r="E48" s="176">
        <v>0.21</v>
      </c>
      <c r="F48" s="171">
        <f>H48+NPV(FD,I48:INDEX(I48:DC48,PAL))</f>
        <v>0</v>
      </c>
      <c r="G48" s="171">
        <f>SUMIF($H$5:$DC$5,"&lt;="&amp;PAL,$H48:$DC48)</f>
        <v>0</v>
      </c>
      <c r="H48" s="179">
        <v>0</v>
      </c>
      <c r="I48" s="179">
        <v>0</v>
      </c>
      <c r="J48" s="179">
        <v>0</v>
      </c>
      <c r="K48" s="179">
        <v>0</v>
      </c>
      <c r="L48" s="179">
        <v>0</v>
      </c>
      <c r="M48" s="179">
        <v>0</v>
      </c>
      <c r="N48" s="179">
        <v>0</v>
      </c>
      <c r="O48" s="179">
        <v>0</v>
      </c>
      <c r="P48" s="179">
        <v>0</v>
      </c>
      <c r="Q48" s="179">
        <v>0</v>
      </c>
      <c r="R48" s="179">
        <v>0</v>
      </c>
      <c r="S48" s="180">
        <v>0</v>
      </c>
      <c r="T48" s="180">
        <v>0</v>
      </c>
      <c r="U48" s="180">
        <v>0</v>
      </c>
      <c r="V48" s="180">
        <v>0</v>
      </c>
      <c r="W48" s="180">
        <v>0</v>
      </c>
      <c r="X48" s="180">
        <v>0</v>
      </c>
      <c r="Y48" s="180">
        <v>0</v>
      </c>
      <c r="Z48" s="180">
        <v>0</v>
      </c>
      <c r="AA48" s="180">
        <v>0</v>
      </c>
      <c r="AB48" s="180">
        <v>0</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v>0</v>
      </c>
      <c r="CC48" s="180">
        <v>0</v>
      </c>
      <c r="CD48" s="180">
        <v>0</v>
      </c>
      <c r="CE48" s="180">
        <v>0</v>
      </c>
      <c r="CF48" s="180">
        <v>0</v>
      </c>
      <c r="CG48" s="180">
        <v>0</v>
      </c>
      <c r="CH48" s="180">
        <v>0</v>
      </c>
      <c r="CI48" s="180">
        <v>0</v>
      </c>
      <c r="CJ48" s="180">
        <v>0</v>
      </c>
      <c r="CK48" s="180">
        <v>0</v>
      </c>
      <c r="CL48" s="180">
        <v>0</v>
      </c>
      <c r="CM48" s="180">
        <v>0</v>
      </c>
      <c r="CN48" s="180">
        <v>0</v>
      </c>
      <c r="CO48" s="180">
        <v>0</v>
      </c>
      <c r="CP48" s="180">
        <v>0</v>
      </c>
      <c r="CQ48" s="180">
        <v>0</v>
      </c>
      <c r="CR48" s="180">
        <v>0</v>
      </c>
      <c r="CS48" s="180">
        <v>0</v>
      </c>
      <c r="CT48" s="180">
        <v>0</v>
      </c>
      <c r="CU48" s="180">
        <v>0</v>
      </c>
      <c r="CV48" s="180">
        <v>0</v>
      </c>
      <c r="CW48" s="180">
        <v>0</v>
      </c>
      <c r="CX48" s="180">
        <v>0</v>
      </c>
      <c r="CY48" s="180">
        <v>0</v>
      </c>
      <c r="CZ48" s="180">
        <v>0</v>
      </c>
      <c r="DA48" s="180">
        <v>0</v>
      </c>
      <c r="DB48" s="180">
        <v>0</v>
      </c>
      <c r="DC48" s="180">
        <v>0</v>
      </c>
      <c r="DE48" s="24">
        <f t="shared" si="24"/>
        <v>0</v>
      </c>
      <c r="DF48" s="24">
        <f t="shared" si="15"/>
        <v>0</v>
      </c>
      <c r="DG48">
        <f t="shared" si="23"/>
        <v>21</v>
      </c>
      <c r="DH48">
        <v>0</v>
      </c>
    </row>
    <row r="49" spans="1:113" ht="14.4">
      <c r="A49" s="68">
        <v>31</v>
      </c>
      <c r="B49" s="160" t="s">
        <v>334</v>
      </c>
      <c r="C49" s="544" t="s">
        <v>161</v>
      </c>
      <c r="D49" s="178"/>
      <c r="E49" s="176">
        <v>0.21</v>
      </c>
      <c r="F49" s="171">
        <f>H49+NPV(FD,I49:INDEX(I49:DC49,PAL))</f>
        <v>0</v>
      </c>
      <c r="G49" s="171">
        <f>SUMIF($H$5:$DC$5,"&lt;="&amp;PAL,$H49:$DC49)</f>
        <v>0</v>
      </c>
      <c r="H49" s="179">
        <v>0</v>
      </c>
      <c r="I49" s="179">
        <v>0</v>
      </c>
      <c r="J49" s="179">
        <v>0</v>
      </c>
      <c r="K49" s="179">
        <v>0</v>
      </c>
      <c r="L49" s="179">
        <v>0</v>
      </c>
      <c r="M49" s="179">
        <v>0</v>
      </c>
      <c r="N49" s="179">
        <v>0</v>
      </c>
      <c r="O49" s="179">
        <v>0</v>
      </c>
      <c r="P49" s="17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80">
        <v>0</v>
      </c>
      <c r="AK49" s="179">
        <v>0</v>
      </c>
      <c r="AL49" s="180">
        <v>0</v>
      </c>
      <c r="AM49" s="179">
        <v>0</v>
      </c>
      <c r="AN49" s="179">
        <v>0</v>
      </c>
      <c r="AO49" s="179">
        <v>0</v>
      </c>
      <c r="AP49" s="179">
        <v>0</v>
      </c>
      <c r="AQ49" s="180">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0</v>
      </c>
      <c r="BH49" s="179">
        <v>0</v>
      </c>
      <c r="BI49" s="179">
        <v>0</v>
      </c>
      <c r="BJ49" s="179">
        <v>0</v>
      </c>
      <c r="BK49" s="179">
        <v>0</v>
      </c>
      <c r="BL49" s="179">
        <v>0</v>
      </c>
      <c r="BM49" s="179">
        <v>0</v>
      </c>
      <c r="BN49" s="179">
        <v>0</v>
      </c>
      <c r="BO49" s="179">
        <v>0</v>
      </c>
      <c r="BP49" s="179">
        <v>0</v>
      </c>
      <c r="BQ49" s="179">
        <v>0</v>
      </c>
      <c r="BR49" s="179">
        <v>0</v>
      </c>
      <c r="BS49" s="179">
        <v>0</v>
      </c>
      <c r="BT49" s="179">
        <v>0</v>
      </c>
      <c r="BU49" s="179">
        <v>0</v>
      </c>
      <c r="BV49" s="179">
        <v>0</v>
      </c>
      <c r="BW49" s="179">
        <v>0</v>
      </c>
      <c r="BX49" s="179">
        <v>0</v>
      </c>
      <c r="BY49" s="179">
        <v>0</v>
      </c>
      <c r="BZ49" s="179">
        <v>0</v>
      </c>
      <c r="CA49" s="179">
        <v>0</v>
      </c>
      <c r="CB49" s="179">
        <v>0</v>
      </c>
      <c r="CC49" s="179">
        <v>0</v>
      </c>
      <c r="CD49" s="179">
        <v>0</v>
      </c>
      <c r="CE49" s="179">
        <v>0</v>
      </c>
      <c r="CF49" s="179">
        <v>0</v>
      </c>
      <c r="CG49" s="179">
        <v>0</v>
      </c>
      <c r="CH49" s="179">
        <v>0</v>
      </c>
      <c r="CI49" s="179">
        <v>0</v>
      </c>
      <c r="CJ49" s="179">
        <v>0</v>
      </c>
      <c r="CK49" s="179">
        <v>0</v>
      </c>
      <c r="CL49" s="179">
        <v>0</v>
      </c>
      <c r="CM49" s="179">
        <v>0</v>
      </c>
      <c r="CN49" s="179">
        <v>0</v>
      </c>
      <c r="CO49" s="179">
        <v>0</v>
      </c>
      <c r="CP49" s="179">
        <v>0</v>
      </c>
      <c r="CQ49" s="179">
        <v>0</v>
      </c>
      <c r="CR49" s="179">
        <v>0</v>
      </c>
      <c r="CS49" s="179">
        <v>0</v>
      </c>
      <c r="CT49" s="179">
        <v>0</v>
      </c>
      <c r="CU49" s="179">
        <v>0</v>
      </c>
      <c r="CV49" s="179">
        <v>0</v>
      </c>
      <c r="CW49" s="179">
        <v>0</v>
      </c>
      <c r="CX49" s="179">
        <v>0</v>
      </c>
      <c r="CY49" s="179">
        <v>0</v>
      </c>
      <c r="CZ49" s="179">
        <v>0</v>
      </c>
      <c r="DA49" s="179">
        <v>0</v>
      </c>
      <c r="DB49" s="179">
        <v>0</v>
      </c>
      <c r="DC49" s="180">
        <v>0</v>
      </c>
      <c r="DE49" s="24">
        <f t="shared" si="24"/>
        <v>0</v>
      </c>
      <c r="DF49" s="24">
        <f t="shared" si="15"/>
        <v>0</v>
      </c>
      <c r="DG49">
        <f t="shared" si="23"/>
        <v>21</v>
      </c>
      <c r="DH49">
        <f>DG49/(100+DG49)</f>
        <v>0.17355371900826447</v>
      </c>
    </row>
    <row r="50" spans="1:113" ht="14.4">
      <c r="A50" s="68">
        <v>32</v>
      </c>
      <c r="B50" s="160" t="s">
        <v>166</v>
      </c>
      <c r="C50" s="540" t="s">
        <v>167</v>
      </c>
      <c r="D50" s="172"/>
      <c r="E50" s="172"/>
      <c r="F50" s="173">
        <f>F51+F64+F77</f>
        <v>0</v>
      </c>
      <c r="G50" s="171">
        <f>SUMIF($H$5:$DC$5,"&lt;="&amp;PAL,$H50:$DC50)</f>
        <v>0</v>
      </c>
      <c r="H50" s="173">
        <f>H51+H64+H77</f>
        <v>0</v>
      </c>
      <c r="I50" s="173">
        <f t="shared" ref="I50:BT50" si="25">I51+I64+I77</f>
        <v>0</v>
      </c>
      <c r="J50" s="173">
        <f t="shared" si="25"/>
        <v>0</v>
      </c>
      <c r="K50" s="173">
        <f t="shared" si="25"/>
        <v>0</v>
      </c>
      <c r="L50" s="173">
        <f t="shared" si="25"/>
        <v>0</v>
      </c>
      <c r="M50" s="173">
        <f t="shared" si="25"/>
        <v>0</v>
      </c>
      <c r="N50" s="173">
        <f t="shared" si="25"/>
        <v>0</v>
      </c>
      <c r="O50" s="173">
        <f t="shared" si="25"/>
        <v>0</v>
      </c>
      <c r="P50" s="173">
        <f t="shared" si="25"/>
        <v>0</v>
      </c>
      <c r="Q50" s="173">
        <f t="shared" si="25"/>
        <v>0</v>
      </c>
      <c r="R50" s="173">
        <f t="shared" si="25"/>
        <v>0</v>
      </c>
      <c r="S50" s="173">
        <f t="shared" si="25"/>
        <v>0</v>
      </c>
      <c r="T50" s="173">
        <f t="shared" si="25"/>
        <v>0</v>
      </c>
      <c r="U50" s="173">
        <f>U51+U64+U77</f>
        <v>0</v>
      </c>
      <c r="V50" s="173">
        <f t="shared" si="25"/>
        <v>0</v>
      </c>
      <c r="W50" s="173">
        <f t="shared" si="25"/>
        <v>0</v>
      </c>
      <c r="X50" s="173">
        <f t="shared" si="25"/>
        <v>0</v>
      </c>
      <c r="Y50" s="173">
        <f t="shared" si="25"/>
        <v>0</v>
      </c>
      <c r="Z50" s="173">
        <f t="shared" si="25"/>
        <v>0</v>
      </c>
      <c r="AA50" s="173">
        <f t="shared" si="25"/>
        <v>0</v>
      </c>
      <c r="AB50" s="173">
        <f t="shared" si="25"/>
        <v>0</v>
      </c>
      <c r="AC50" s="173">
        <f t="shared" si="25"/>
        <v>0</v>
      </c>
      <c r="AD50" s="173">
        <f t="shared" si="25"/>
        <v>0</v>
      </c>
      <c r="AE50" s="173">
        <f t="shared" si="25"/>
        <v>0</v>
      </c>
      <c r="AF50" s="173">
        <f t="shared" si="25"/>
        <v>0</v>
      </c>
      <c r="AG50" s="173">
        <f t="shared" si="25"/>
        <v>0</v>
      </c>
      <c r="AH50" s="173">
        <f t="shared" si="25"/>
        <v>0</v>
      </c>
      <c r="AI50" s="173">
        <f t="shared" si="25"/>
        <v>0</v>
      </c>
      <c r="AJ50" s="173">
        <f t="shared" si="25"/>
        <v>0</v>
      </c>
      <c r="AK50" s="173">
        <f t="shared" si="25"/>
        <v>0</v>
      </c>
      <c r="AL50" s="173">
        <f t="shared" si="25"/>
        <v>0</v>
      </c>
      <c r="AM50" s="173">
        <f t="shared" si="25"/>
        <v>0</v>
      </c>
      <c r="AN50" s="173">
        <f t="shared" si="25"/>
        <v>0</v>
      </c>
      <c r="AO50" s="173">
        <f t="shared" si="25"/>
        <v>0</v>
      </c>
      <c r="AP50" s="173">
        <f t="shared" si="25"/>
        <v>0</v>
      </c>
      <c r="AQ50" s="173">
        <f t="shared" si="25"/>
        <v>0</v>
      </c>
      <c r="AR50" s="173">
        <f t="shared" si="25"/>
        <v>0</v>
      </c>
      <c r="AS50" s="173">
        <f t="shared" si="25"/>
        <v>0</v>
      </c>
      <c r="AT50" s="173">
        <f t="shared" si="25"/>
        <v>0</v>
      </c>
      <c r="AU50" s="173">
        <f t="shared" si="25"/>
        <v>0</v>
      </c>
      <c r="AV50" s="173">
        <f t="shared" si="25"/>
        <v>0</v>
      </c>
      <c r="AW50" s="173">
        <f t="shared" si="25"/>
        <v>0</v>
      </c>
      <c r="AX50" s="173">
        <f t="shared" si="25"/>
        <v>0</v>
      </c>
      <c r="AY50" s="173">
        <f t="shared" si="25"/>
        <v>0</v>
      </c>
      <c r="AZ50" s="173">
        <f t="shared" si="25"/>
        <v>0</v>
      </c>
      <c r="BA50" s="173">
        <f t="shared" si="25"/>
        <v>0</v>
      </c>
      <c r="BB50" s="173">
        <f t="shared" si="25"/>
        <v>0</v>
      </c>
      <c r="BC50" s="173">
        <f t="shared" si="25"/>
        <v>0</v>
      </c>
      <c r="BD50" s="173">
        <f t="shared" si="25"/>
        <v>0</v>
      </c>
      <c r="BE50" s="173">
        <f t="shared" si="25"/>
        <v>0</v>
      </c>
      <c r="BF50" s="173">
        <f t="shared" si="25"/>
        <v>0</v>
      </c>
      <c r="BG50" s="173">
        <f t="shared" si="25"/>
        <v>0</v>
      </c>
      <c r="BH50" s="173">
        <f t="shared" si="25"/>
        <v>0</v>
      </c>
      <c r="BI50" s="173">
        <f t="shared" si="25"/>
        <v>0</v>
      </c>
      <c r="BJ50" s="173">
        <f t="shared" si="25"/>
        <v>0</v>
      </c>
      <c r="BK50" s="173">
        <f t="shared" si="25"/>
        <v>0</v>
      </c>
      <c r="BL50" s="173">
        <f t="shared" si="25"/>
        <v>0</v>
      </c>
      <c r="BM50" s="173">
        <f t="shared" si="25"/>
        <v>0</v>
      </c>
      <c r="BN50" s="173">
        <f t="shared" si="25"/>
        <v>0</v>
      </c>
      <c r="BO50" s="173">
        <f t="shared" si="25"/>
        <v>0</v>
      </c>
      <c r="BP50" s="173">
        <f t="shared" si="25"/>
        <v>0</v>
      </c>
      <c r="BQ50" s="173">
        <f t="shared" si="25"/>
        <v>0</v>
      </c>
      <c r="BR50" s="173">
        <f t="shared" si="25"/>
        <v>0</v>
      </c>
      <c r="BS50" s="173">
        <f t="shared" si="25"/>
        <v>0</v>
      </c>
      <c r="BT50" s="173">
        <f t="shared" si="25"/>
        <v>0</v>
      </c>
      <c r="BU50" s="173">
        <f t="shared" ref="BU50:DC50" si="26">BU51+BU64+BU77</f>
        <v>0</v>
      </c>
      <c r="BV50" s="173">
        <f t="shared" si="26"/>
        <v>0</v>
      </c>
      <c r="BW50" s="173">
        <f t="shared" si="26"/>
        <v>0</v>
      </c>
      <c r="BX50" s="173">
        <f t="shared" si="26"/>
        <v>0</v>
      </c>
      <c r="BY50" s="173">
        <f t="shared" si="26"/>
        <v>0</v>
      </c>
      <c r="BZ50" s="173">
        <f t="shared" si="26"/>
        <v>0</v>
      </c>
      <c r="CA50" s="173">
        <f t="shared" si="26"/>
        <v>0</v>
      </c>
      <c r="CB50" s="173">
        <f t="shared" si="26"/>
        <v>0</v>
      </c>
      <c r="CC50" s="173">
        <f t="shared" si="26"/>
        <v>0</v>
      </c>
      <c r="CD50" s="173">
        <f t="shared" si="26"/>
        <v>0</v>
      </c>
      <c r="CE50" s="173">
        <f t="shared" si="26"/>
        <v>0</v>
      </c>
      <c r="CF50" s="173">
        <f t="shared" si="26"/>
        <v>0</v>
      </c>
      <c r="CG50" s="173">
        <f t="shared" si="26"/>
        <v>0</v>
      </c>
      <c r="CH50" s="173">
        <f t="shared" si="26"/>
        <v>0</v>
      </c>
      <c r="CI50" s="173">
        <f t="shared" si="26"/>
        <v>0</v>
      </c>
      <c r="CJ50" s="173">
        <f t="shared" si="26"/>
        <v>0</v>
      </c>
      <c r="CK50" s="173">
        <f t="shared" si="26"/>
        <v>0</v>
      </c>
      <c r="CL50" s="173">
        <f t="shared" si="26"/>
        <v>0</v>
      </c>
      <c r="CM50" s="173">
        <f t="shared" si="26"/>
        <v>0</v>
      </c>
      <c r="CN50" s="173">
        <f t="shared" si="26"/>
        <v>0</v>
      </c>
      <c r="CO50" s="173">
        <f t="shared" si="26"/>
        <v>0</v>
      </c>
      <c r="CP50" s="173">
        <f t="shared" si="26"/>
        <v>0</v>
      </c>
      <c r="CQ50" s="173">
        <f t="shared" si="26"/>
        <v>0</v>
      </c>
      <c r="CR50" s="173">
        <f t="shared" si="26"/>
        <v>0</v>
      </c>
      <c r="CS50" s="173">
        <f t="shared" si="26"/>
        <v>0</v>
      </c>
      <c r="CT50" s="173">
        <f t="shared" si="26"/>
        <v>0</v>
      </c>
      <c r="CU50" s="173">
        <f t="shared" si="26"/>
        <v>0</v>
      </c>
      <c r="CV50" s="173">
        <f t="shared" si="26"/>
        <v>0</v>
      </c>
      <c r="CW50" s="173">
        <f t="shared" si="26"/>
        <v>0</v>
      </c>
      <c r="CX50" s="173">
        <f t="shared" si="26"/>
        <v>0</v>
      </c>
      <c r="CY50" s="173">
        <f t="shared" si="26"/>
        <v>0</v>
      </c>
      <c r="CZ50" s="173">
        <f t="shared" si="26"/>
        <v>0</v>
      </c>
      <c r="DA50" s="173">
        <f t="shared" si="26"/>
        <v>0</v>
      </c>
      <c r="DB50" s="173">
        <f t="shared" si="26"/>
        <v>0</v>
      </c>
      <c r="DC50" s="173">
        <f t="shared" si="26"/>
        <v>0</v>
      </c>
      <c r="DE50" s="24"/>
      <c r="DF50" s="24">
        <f t="shared" si="15"/>
        <v>0</v>
      </c>
    </row>
    <row r="51" spans="1:113" ht="14.4">
      <c r="A51" s="68">
        <v>33</v>
      </c>
      <c r="B51" s="160" t="s">
        <v>168</v>
      </c>
      <c r="C51" s="540" t="s">
        <v>169</v>
      </c>
      <c r="D51" s="172"/>
      <c r="E51" s="172"/>
      <c r="F51" s="173">
        <f>SUM(F52:F62)</f>
        <v>0</v>
      </c>
      <c r="G51" s="171">
        <f>SUMIF($H$5:$DC$5,"&lt;="&amp;PAL,$H51:$DC51)</f>
        <v>0</v>
      </c>
      <c r="H51" s="173">
        <f>SUM(H52:H62)</f>
        <v>0</v>
      </c>
      <c r="I51" s="173">
        <f t="shared" ref="I51:BT51" si="27">SUM(I52:I62)</f>
        <v>0</v>
      </c>
      <c r="J51" s="173">
        <f t="shared" si="27"/>
        <v>0</v>
      </c>
      <c r="K51" s="173">
        <f t="shared" si="27"/>
        <v>0</v>
      </c>
      <c r="L51" s="173">
        <f t="shared" si="27"/>
        <v>0</v>
      </c>
      <c r="M51" s="173">
        <f t="shared" si="27"/>
        <v>0</v>
      </c>
      <c r="N51" s="173">
        <f t="shared" si="27"/>
        <v>0</v>
      </c>
      <c r="O51" s="173">
        <f t="shared" si="27"/>
        <v>0</v>
      </c>
      <c r="P51" s="173">
        <f t="shared" si="27"/>
        <v>0</v>
      </c>
      <c r="Q51" s="173">
        <f t="shared" si="27"/>
        <v>0</v>
      </c>
      <c r="R51" s="173">
        <f t="shared" si="27"/>
        <v>0</v>
      </c>
      <c r="S51" s="173">
        <f t="shared" si="27"/>
        <v>0</v>
      </c>
      <c r="T51" s="173">
        <f t="shared" si="27"/>
        <v>0</v>
      </c>
      <c r="U51" s="173">
        <f t="shared" si="27"/>
        <v>0</v>
      </c>
      <c r="V51" s="173">
        <f t="shared" si="27"/>
        <v>0</v>
      </c>
      <c r="W51" s="173">
        <f t="shared" si="27"/>
        <v>0</v>
      </c>
      <c r="X51" s="173">
        <f t="shared" si="27"/>
        <v>0</v>
      </c>
      <c r="Y51" s="173">
        <f t="shared" si="27"/>
        <v>0</v>
      </c>
      <c r="Z51" s="173">
        <f t="shared" si="27"/>
        <v>0</v>
      </c>
      <c r="AA51" s="173">
        <f t="shared" si="27"/>
        <v>0</v>
      </c>
      <c r="AB51" s="173">
        <f t="shared" si="27"/>
        <v>0</v>
      </c>
      <c r="AC51" s="173">
        <f t="shared" si="27"/>
        <v>0</v>
      </c>
      <c r="AD51" s="173">
        <f t="shared" si="27"/>
        <v>0</v>
      </c>
      <c r="AE51" s="173">
        <f t="shared" si="27"/>
        <v>0</v>
      </c>
      <c r="AF51" s="173">
        <f t="shared" si="27"/>
        <v>0</v>
      </c>
      <c r="AG51" s="173">
        <f t="shared" si="27"/>
        <v>0</v>
      </c>
      <c r="AH51" s="173">
        <f t="shared" si="27"/>
        <v>0</v>
      </c>
      <c r="AI51" s="173">
        <f t="shared" si="27"/>
        <v>0</v>
      </c>
      <c r="AJ51" s="173">
        <f t="shared" si="27"/>
        <v>0</v>
      </c>
      <c r="AK51" s="173">
        <f t="shared" si="27"/>
        <v>0</v>
      </c>
      <c r="AL51" s="173">
        <f t="shared" si="27"/>
        <v>0</v>
      </c>
      <c r="AM51" s="173">
        <f t="shared" si="27"/>
        <v>0</v>
      </c>
      <c r="AN51" s="173">
        <f t="shared" si="27"/>
        <v>0</v>
      </c>
      <c r="AO51" s="173">
        <f t="shared" si="27"/>
        <v>0</v>
      </c>
      <c r="AP51" s="173">
        <f t="shared" si="27"/>
        <v>0</v>
      </c>
      <c r="AQ51" s="173">
        <f t="shared" si="27"/>
        <v>0</v>
      </c>
      <c r="AR51" s="173">
        <f t="shared" si="27"/>
        <v>0</v>
      </c>
      <c r="AS51" s="173">
        <f t="shared" si="27"/>
        <v>0</v>
      </c>
      <c r="AT51" s="173">
        <f t="shared" si="27"/>
        <v>0</v>
      </c>
      <c r="AU51" s="173">
        <f t="shared" si="27"/>
        <v>0</v>
      </c>
      <c r="AV51" s="173">
        <f t="shared" si="27"/>
        <v>0</v>
      </c>
      <c r="AW51" s="173">
        <f t="shared" si="27"/>
        <v>0</v>
      </c>
      <c r="AX51" s="173">
        <f t="shared" si="27"/>
        <v>0</v>
      </c>
      <c r="AY51" s="173">
        <f t="shared" si="27"/>
        <v>0</v>
      </c>
      <c r="AZ51" s="173">
        <f t="shared" si="27"/>
        <v>0</v>
      </c>
      <c r="BA51" s="173">
        <f t="shared" si="27"/>
        <v>0</v>
      </c>
      <c r="BB51" s="173">
        <f t="shared" si="27"/>
        <v>0</v>
      </c>
      <c r="BC51" s="173">
        <f t="shared" si="27"/>
        <v>0</v>
      </c>
      <c r="BD51" s="173">
        <f t="shared" si="27"/>
        <v>0</v>
      </c>
      <c r="BE51" s="173">
        <f t="shared" si="27"/>
        <v>0</v>
      </c>
      <c r="BF51" s="173">
        <f t="shared" si="27"/>
        <v>0</v>
      </c>
      <c r="BG51" s="173">
        <f t="shared" si="27"/>
        <v>0</v>
      </c>
      <c r="BH51" s="173">
        <f t="shared" si="27"/>
        <v>0</v>
      </c>
      <c r="BI51" s="173">
        <f t="shared" si="27"/>
        <v>0</v>
      </c>
      <c r="BJ51" s="173">
        <f t="shared" si="27"/>
        <v>0</v>
      </c>
      <c r="BK51" s="173">
        <f t="shared" si="27"/>
        <v>0</v>
      </c>
      <c r="BL51" s="173">
        <f t="shared" si="27"/>
        <v>0</v>
      </c>
      <c r="BM51" s="173">
        <f t="shared" si="27"/>
        <v>0</v>
      </c>
      <c r="BN51" s="173">
        <f t="shared" si="27"/>
        <v>0</v>
      </c>
      <c r="BO51" s="173">
        <f t="shared" si="27"/>
        <v>0</v>
      </c>
      <c r="BP51" s="173">
        <f t="shared" si="27"/>
        <v>0</v>
      </c>
      <c r="BQ51" s="173">
        <f t="shared" si="27"/>
        <v>0</v>
      </c>
      <c r="BR51" s="173">
        <f t="shared" si="27"/>
        <v>0</v>
      </c>
      <c r="BS51" s="173">
        <f t="shared" si="27"/>
        <v>0</v>
      </c>
      <c r="BT51" s="173">
        <f t="shared" si="27"/>
        <v>0</v>
      </c>
      <c r="BU51" s="173">
        <f t="shared" ref="BU51:DC51" si="28">SUM(BU52:BU62)</f>
        <v>0</v>
      </c>
      <c r="BV51" s="173">
        <f t="shared" si="28"/>
        <v>0</v>
      </c>
      <c r="BW51" s="173">
        <f t="shared" si="28"/>
        <v>0</v>
      </c>
      <c r="BX51" s="173">
        <f t="shared" si="28"/>
        <v>0</v>
      </c>
      <c r="BY51" s="173">
        <f t="shared" si="28"/>
        <v>0</v>
      </c>
      <c r="BZ51" s="173">
        <f t="shared" si="28"/>
        <v>0</v>
      </c>
      <c r="CA51" s="173">
        <f t="shared" si="28"/>
        <v>0</v>
      </c>
      <c r="CB51" s="173">
        <f t="shared" si="28"/>
        <v>0</v>
      </c>
      <c r="CC51" s="173">
        <f t="shared" si="28"/>
        <v>0</v>
      </c>
      <c r="CD51" s="173">
        <f t="shared" si="28"/>
        <v>0</v>
      </c>
      <c r="CE51" s="173">
        <f t="shared" si="28"/>
        <v>0</v>
      </c>
      <c r="CF51" s="173">
        <f t="shared" si="28"/>
        <v>0</v>
      </c>
      <c r="CG51" s="173">
        <f t="shared" si="28"/>
        <v>0</v>
      </c>
      <c r="CH51" s="173">
        <f t="shared" si="28"/>
        <v>0</v>
      </c>
      <c r="CI51" s="173">
        <f t="shared" si="28"/>
        <v>0</v>
      </c>
      <c r="CJ51" s="173">
        <f t="shared" si="28"/>
        <v>0</v>
      </c>
      <c r="CK51" s="173">
        <f t="shared" si="28"/>
        <v>0</v>
      </c>
      <c r="CL51" s="173">
        <f t="shared" si="28"/>
        <v>0</v>
      </c>
      <c r="CM51" s="173">
        <f t="shared" si="28"/>
        <v>0</v>
      </c>
      <c r="CN51" s="173">
        <f t="shared" si="28"/>
        <v>0</v>
      </c>
      <c r="CO51" s="173">
        <f t="shared" si="28"/>
        <v>0</v>
      </c>
      <c r="CP51" s="173">
        <f t="shared" si="28"/>
        <v>0</v>
      </c>
      <c r="CQ51" s="173">
        <f t="shared" si="28"/>
        <v>0</v>
      </c>
      <c r="CR51" s="173">
        <f t="shared" si="28"/>
        <v>0</v>
      </c>
      <c r="CS51" s="173">
        <f t="shared" si="28"/>
        <v>0</v>
      </c>
      <c r="CT51" s="173">
        <f t="shared" si="28"/>
        <v>0</v>
      </c>
      <c r="CU51" s="173">
        <f t="shared" si="28"/>
        <v>0</v>
      </c>
      <c r="CV51" s="173">
        <f t="shared" si="28"/>
        <v>0</v>
      </c>
      <c r="CW51" s="173">
        <f t="shared" si="28"/>
        <v>0</v>
      </c>
      <c r="CX51" s="173">
        <f t="shared" si="28"/>
        <v>0</v>
      </c>
      <c r="CY51" s="173">
        <f t="shared" si="28"/>
        <v>0</v>
      </c>
      <c r="CZ51" s="173">
        <f t="shared" si="28"/>
        <v>0</v>
      </c>
      <c r="DA51" s="173">
        <f t="shared" si="28"/>
        <v>0</v>
      </c>
      <c r="DB51" s="173">
        <f t="shared" si="28"/>
        <v>0</v>
      </c>
      <c r="DC51" s="173">
        <f t="shared" si="28"/>
        <v>0</v>
      </c>
      <c r="DE51" s="24"/>
      <c r="DF51" s="24">
        <f t="shared" si="15"/>
        <v>0</v>
      </c>
    </row>
    <row r="52" spans="1:113" ht="14.4">
      <c r="A52" s="68">
        <v>34</v>
      </c>
      <c r="B52" s="160" t="s">
        <v>335</v>
      </c>
      <c r="C52" s="542" t="s">
        <v>159</v>
      </c>
      <c r="D52" s="181"/>
      <c r="E52" s="176">
        <v>0.21</v>
      </c>
      <c r="F52" s="171">
        <f>H52+NPV(FD,I52:INDEX(I52:DC52,PAL))</f>
        <v>0</v>
      </c>
      <c r="G52" s="171">
        <f>SUMIF($H$5:$DC$5,"&lt;="&amp;PAL,$H52:$DC52)</f>
        <v>0</v>
      </c>
      <c r="H52" s="300">
        <v>0</v>
      </c>
      <c r="I52" s="300">
        <v>0</v>
      </c>
      <c r="J52" s="300">
        <v>0</v>
      </c>
      <c r="K52" s="300">
        <v>0</v>
      </c>
      <c r="L52" s="300">
        <v>0</v>
      </c>
      <c r="M52" s="300">
        <v>0</v>
      </c>
      <c r="N52" s="300">
        <v>0</v>
      </c>
      <c r="O52" s="300">
        <v>0</v>
      </c>
      <c r="P52" s="300">
        <v>0</v>
      </c>
      <c r="Q52" s="177">
        <v>0</v>
      </c>
      <c r="R52" s="177">
        <v>0</v>
      </c>
      <c r="S52" s="177">
        <v>0</v>
      </c>
      <c r="T52" s="177">
        <v>0</v>
      </c>
      <c r="U52" s="177">
        <v>0</v>
      </c>
      <c r="V52" s="177">
        <v>0</v>
      </c>
      <c r="W52" s="177">
        <v>0</v>
      </c>
      <c r="X52" s="177">
        <v>0</v>
      </c>
      <c r="Y52" s="177">
        <v>0</v>
      </c>
      <c r="Z52" s="177">
        <v>0</v>
      </c>
      <c r="AA52" s="177">
        <v>0</v>
      </c>
      <c r="AB52" s="177">
        <v>0</v>
      </c>
      <c r="AC52" s="177">
        <v>0</v>
      </c>
      <c r="AD52" s="177">
        <v>0</v>
      </c>
      <c r="AE52" s="177">
        <v>0</v>
      </c>
      <c r="AF52" s="177">
        <v>0</v>
      </c>
      <c r="AG52" s="177">
        <v>0</v>
      </c>
      <c r="AH52" s="177">
        <v>0</v>
      </c>
      <c r="AI52" s="177">
        <v>0</v>
      </c>
      <c r="AJ52" s="177">
        <v>0</v>
      </c>
      <c r="AK52" s="177">
        <v>0</v>
      </c>
      <c r="AL52" s="177">
        <v>0</v>
      </c>
      <c r="AM52" s="177">
        <v>0</v>
      </c>
      <c r="AN52" s="177">
        <v>0</v>
      </c>
      <c r="AO52" s="177">
        <v>0</v>
      </c>
      <c r="AP52" s="177">
        <v>0</v>
      </c>
      <c r="AQ52" s="177">
        <v>0</v>
      </c>
      <c r="AR52" s="177">
        <v>0</v>
      </c>
      <c r="AS52" s="177">
        <v>0</v>
      </c>
      <c r="AT52" s="177">
        <v>0</v>
      </c>
      <c r="AU52" s="177">
        <v>0</v>
      </c>
      <c r="AV52" s="177">
        <v>0</v>
      </c>
      <c r="AW52" s="177">
        <v>0</v>
      </c>
      <c r="AX52" s="177">
        <v>0</v>
      </c>
      <c r="AY52" s="177">
        <v>0</v>
      </c>
      <c r="AZ52" s="177">
        <v>0</v>
      </c>
      <c r="BA52" s="177">
        <v>0</v>
      </c>
      <c r="BB52" s="177">
        <v>0</v>
      </c>
      <c r="BC52" s="177">
        <v>0</v>
      </c>
      <c r="BD52" s="177">
        <v>0</v>
      </c>
      <c r="BE52" s="177">
        <v>0</v>
      </c>
      <c r="BF52" s="177">
        <v>0</v>
      </c>
      <c r="BG52" s="177">
        <v>0</v>
      </c>
      <c r="BH52" s="177">
        <v>0</v>
      </c>
      <c r="BI52" s="177">
        <v>0</v>
      </c>
      <c r="BJ52" s="177">
        <v>0</v>
      </c>
      <c r="BK52" s="177">
        <v>0</v>
      </c>
      <c r="BL52" s="177">
        <v>0</v>
      </c>
      <c r="BM52" s="177">
        <v>0</v>
      </c>
      <c r="BN52" s="177">
        <v>0</v>
      </c>
      <c r="BO52" s="177">
        <v>0</v>
      </c>
      <c r="BP52" s="177">
        <v>0</v>
      </c>
      <c r="BQ52" s="177">
        <v>0</v>
      </c>
      <c r="BR52" s="177">
        <v>0</v>
      </c>
      <c r="BS52" s="177">
        <v>0</v>
      </c>
      <c r="BT52" s="177">
        <v>0</v>
      </c>
      <c r="BU52" s="177">
        <v>0</v>
      </c>
      <c r="BV52" s="177">
        <v>0</v>
      </c>
      <c r="BW52" s="177">
        <v>0</v>
      </c>
      <c r="BX52" s="177">
        <v>0</v>
      </c>
      <c r="BY52" s="177">
        <v>0</v>
      </c>
      <c r="BZ52" s="177">
        <v>0</v>
      </c>
      <c r="CA52" s="177">
        <v>0</v>
      </c>
      <c r="CB52" s="177">
        <v>0</v>
      </c>
      <c r="CC52" s="177">
        <v>0</v>
      </c>
      <c r="CD52" s="177">
        <v>0</v>
      </c>
      <c r="CE52" s="177">
        <v>0</v>
      </c>
      <c r="CF52" s="177">
        <v>0</v>
      </c>
      <c r="CG52" s="177">
        <v>0</v>
      </c>
      <c r="CH52" s="177">
        <v>0</v>
      </c>
      <c r="CI52" s="177">
        <v>0</v>
      </c>
      <c r="CJ52" s="177">
        <v>0</v>
      </c>
      <c r="CK52" s="177">
        <v>0</v>
      </c>
      <c r="CL52" s="177">
        <v>0</v>
      </c>
      <c r="CM52" s="177">
        <v>0</v>
      </c>
      <c r="CN52" s="177">
        <v>0</v>
      </c>
      <c r="CO52" s="177">
        <v>0</v>
      </c>
      <c r="CP52" s="177">
        <v>0</v>
      </c>
      <c r="CQ52" s="177">
        <v>0</v>
      </c>
      <c r="CR52" s="177">
        <v>0</v>
      </c>
      <c r="CS52" s="177">
        <v>0</v>
      </c>
      <c r="CT52" s="177">
        <v>0</v>
      </c>
      <c r="CU52" s="177">
        <v>0</v>
      </c>
      <c r="CV52" s="177">
        <v>0</v>
      </c>
      <c r="CW52" s="177">
        <v>0</v>
      </c>
      <c r="CX52" s="177">
        <v>0</v>
      </c>
      <c r="CY52" s="177">
        <v>0</v>
      </c>
      <c r="CZ52" s="177">
        <v>0</v>
      </c>
      <c r="DA52" s="177">
        <v>0</v>
      </c>
      <c r="DB52" s="177">
        <v>0</v>
      </c>
      <c r="DC52" s="177">
        <v>0</v>
      </c>
      <c r="DE52" s="24">
        <f>COUNTBLANK(H52:DC52)</f>
        <v>0</v>
      </c>
      <c r="DF52" s="24">
        <f t="shared" si="15"/>
        <v>0</v>
      </c>
      <c r="DG52">
        <f t="shared" ref="DG52:DG63" si="29">IF(ISNUMBER(E52),E52*100,0)</f>
        <v>21</v>
      </c>
      <c r="DH52">
        <v>0</v>
      </c>
    </row>
    <row r="53" spans="1:113" ht="14.4">
      <c r="A53" s="68">
        <v>35</v>
      </c>
      <c r="B53" s="160" t="s">
        <v>336</v>
      </c>
      <c r="C53" s="542" t="s">
        <v>159</v>
      </c>
      <c r="D53" s="181"/>
      <c r="E53" s="176">
        <v>0.21</v>
      </c>
      <c r="F53" s="171">
        <f>H53+NPV(FD,I53:INDEX(I53:DC53,PAL))</f>
        <v>0</v>
      </c>
      <c r="G53" s="171">
        <f>SUMIF($H$5:$DC$5,"&lt;="&amp;PAL,$H53:$DC53)</f>
        <v>0</v>
      </c>
      <c r="H53" s="300">
        <v>0</v>
      </c>
      <c r="I53" s="300">
        <v>0</v>
      </c>
      <c r="J53" s="300">
        <v>0</v>
      </c>
      <c r="K53" s="300">
        <v>0</v>
      </c>
      <c r="L53" s="300">
        <v>0</v>
      </c>
      <c r="M53" s="300">
        <v>0</v>
      </c>
      <c r="N53" s="300">
        <v>0</v>
      </c>
      <c r="O53" s="300">
        <v>0</v>
      </c>
      <c r="P53" s="300">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0</v>
      </c>
      <c r="AG53" s="177">
        <v>0</v>
      </c>
      <c r="AH53" s="177">
        <v>0</v>
      </c>
      <c r="AI53" s="177">
        <v>0</v>
      </c>
      <c r="AJ53" s="177">
        <v>0</v>
      </c>
      <c r="AK53" s="177">
        <v>0</v>
      </c>
      <c r="AL53" s="177">
        <v>0</v>
      </c>
      <c r="AM53" s="177">
        <v>0</v>
      </c>
      <c r="AN53" s="177">
        <v>0</v>
      </c>
      <c r="AO53" s="177">
        <v>0</v>
      </c>
      <c r="AP53" s="177">
        <v>0</v>
      </c>
      <c r="AQ53" s="177">
        <v>0</v>
      </c>
      <c r="AR53" s="177">
        <v>0</v>
      </c>
      <c r="AS53" s="177">
        <v>0</v>
      </c>
      <c r="AT53" s="177">
        <v>0</v>
      </c>
      <c r="AU53" s="177">
        <v>0</v>
      </c>
      <c r="AV53" s="177">
        <v>0</v>
      </c>
      <c r="AW53" s="177">
        <v>0</v>
      </c>
      <c r="AX53" s="177">
        <v>0</v>
      </c>
      <c r="AY53" s="177">
        <v>0</v>
      </c>
      <c r="AZ53" s="177">
        <v>0</v>
      </c>
      <c r="BA53" s="177">
        <v>0</v>
      </c>
      <c r="BB53" s="177">
        <v>0</v>
      </c>
      <c r="BC53" s="177">
        <v>0</v>
      </c>
      <c r="BD53" s="177">
        <v>0</v>
      </c>
      <c r="BE53" s="177">
        <v>0</v>
      </c>
      <c r="BF53" s="177">
        <v>0</v>
      </c>
      <c r="BG53" s="177">
        <v>0</v>
      </c>
      <c r="BH53" s="177">
        <v>0</v>
      </c>
      <c r="BI53" s="177">
        <v>0</v>
      </c>
      <c r="BJ53" s="177">
        <v>0</v>
      </c>
      <c r="BK53" s="177">
        <v>0</v>
      </c>
      <c r="BL53" s="177">
        <v>0</v>
      </c>
      <c r="BM53" s="177">
        <v>0</v>
      </c>
      <c r="BN53" s="177">
        <v>0</v>
      </c>
      <c r="BO53" s="177">
        <v>0</v>
      </c>
      <c r="BP53" s="177">
        <v>0</v>
      </c>
      <c r="BQ53" s="177">
        <v>0</v>
      </c>
      <c r="BR53" s="177">
        <v>0</v>
      </c>
      <c r="BS53" s="177">
        <v>0</v>
      </c>
      <c r="BT53" s="177">
        <v>0</v>
      </c>
      <c r="BU53" s="177">
        <v>0</v>
      </c>
      <c r="BV53" s="177">
        <v>0</v>
      </c>
      <c r="BW53" s="177">
        <v>0</v>
      </c>
      <c r="BX53" s="177">
        <v>0</v>
      </c>
      <c r="BY53" s="177">
        <v>0</v>
      </c>
      <c r="BZ53" s="177">
        <v>0</v>
      </c>
      <c r="CA53" s="177">
        <v>0</v>
      </c>
      <c r="CB53" s="177">
        <v>0</v>
      </c>
      <c r="CC53" s="177">
        <v>0</v>
      </c>
      <c r="CD53" s="177">
        <v>0</v>
      </c>
      <c r="CE53" s="177">
        <v>0</v>
      </c>
      <c r="CF53" s="177">
        <v>0</v>
      </c>
      <c r="CG53" s="177">
        <v>0</v>
      </c>
      <c r="CH53" s="177">
        <v>0</v>
      </c>
      <c r="CI53" s="177">
        <v>0</v>
      </c>
      <c r="CJ53" s="177">
        <v>0</v>
      </c>
      <c r="CK53" s="177">
        <v>0</v>
      </c>
      <c r="CL53" s="177">
        <v>0</v>
      </c>
      <c r="CM53" s="177">
        <v>0</v>
      </c>
      <c r="CN53" s="177">
        <v>0</v>
      </c>
      <c r="CO53" s="177">
        <v>0</v>
      </c>
      <c r="CP53" s="177">
        <v>0</v>
      </c>
      <c r="CQ53" s="177">
        <v>0</v>
      </c>
      <c r="CR53" s="177">
        <v>0</v>
      </c>
      <c r="CS53" s="177">
        <v>0</v>
      </c>
      <c r="CT53" s="177">
        <v>0</v>
      </c>
      <c r="CU53" s="177">
        <v>0</v>
      </c>
      <c r="CV53" s="177">
        <v>0</v>
      </c>
      <c r="CW53" s="177">
        <v>0</v>
      </c>
      <c r="CX53" s="177">
        <v>0</v>
      </c>
      <c r="CY53" s="177">
        <v>0</v>
      </c>
      <c r="CZ53" s="177">
        <v>0</v>
      </c>
      <c r="DA53" s="177">
        <v>0</v>
      </c>
      <c r="DB53" s="177">
        <v>0</v>
      </c>
      <c r="DC53" s="177">
        <v>0</v>
      </c>
      <c r="DE53" s="24">
        <f t="shared" ref="DE53:DE63" si="30">COUNTBLANK(H53:DC53)</f>
        <v>0</v>
      </c>
      <c r="DF53" s="24">
        <f t="shared" si="15"/>
        <v>0</v>
      </c>
      <c r="DG53">
        <f t="shared" si="29"/>
        <v>21</v>
      </c>
      <c r="DH53">
        <v>0</v>
      </c>
    </row>
    <row r="54" spans="1:113" ht="14.4">
      <c r="A54" s="68">
        <v>36</v>
      </c>
      <c r="B54" s="160" t="s">
        <v>337</v>
      </c>
      <c r="C54" s="542" t="s">
        <v>159</v>
      </c>
      <c r="D54" s="181"/>
      <c r="E54" s="176">
        <v>0.21</v>
      </c>
      <c r="F54" s="171">
        <f>H54+NPV(FD,I54:INDEX(I54:DC54,PAL))</f>
        <v>0</v>
      </c>
      <c r="G54" s="171">
        <f>SUMIF($H$5:$DC$5,"&lt;="&amp;PAL,$H54:$DC54)</f>
        <v>0</v>
      </c>
      <c r="H54" s="300">
        <v>0</v>
      </c>
      <c r="I54" s="300">
        <v>0</v>
      </c>
      <c r="J54" s="300">
        <v>0</v>
      </c>
      <c r="K54" s="300">
        <v>0</v>
      </c>
      <c r="L54" s="300">
        <v>0</v>
      </c>
      <c r="M54" s="300">
        <v>0</v>
      </c>
      <c r="N54" s="300">
        <v>0</v>
      </c>
      <c r="O54" s="300">
        <v>0</v>
      </c>
      <c r="P54" s="300">
        <v>0</v>
      </c>
      <c r="Q54" s="177">
        <v>0</v>
      </c>
      <c r="R54" s="177">
        <v>0</v>
      </c>
      <c r="S54" s="177">
        <v>0</v>
      </c>
      <c r="T54" s="177">
        <v>0</v>
      </c>
      <c r="U54" s="177">
        <v>0</v>
      </c>
      <c r="V54" s="177">
        <v>0</v>
      </c>
      <c r="W54" s="177">
        <v>0</v>
      </c>
      <c r="X54" s="177">
        <v>0</v>
      </c>
      <c r="Y54" s="177">
        <v>0</v>
      </c>
      <c r="Z54" s="177">
        <v>0</v>
      </c>
      <c r="AA54" s="177">
        <v>0</v>
      </c>
      <c r="AB54" s="177">
        <v>0</v>
      </c>
      <c r="AC54" s="177">
        <v>0</v>
      </c>
      <c r="AD54" s="177">
        <v>0</v>
      </c>
      <c r="AE54" s="177">
        <v>0</v>
      </c>
      <c r="AF54" s="177">
        <v>0</v>
      </c>
      <c r="AG54" s="177">
        <v>0</v>
      </c>
      <c r="AH54" s="177">
        <v>0</v>
      </c>
      <c r="AI54" s="177">
        <v>0</v>
      </c>
      <c r="AJ54" s="177">
        <v>0</v>
      </c>
      <c r="AK54" s="177">
        <v>0</v>
      </c>
      <c r="AL54" s="177">
        <v>0</v>
      </c>
      <c r="AM54" s="177">
        <v>0</v>
      </c>
      <c r="AN54" s="177">
        <v>0</v>
      </c>
      <c r="AO54" s="177">
        <v>0</v>
      </c>
      <c r="AP54" s="177">
        <v>0</v>
      </c>
      <c r="AQ54" s="177">
        <v>0</v>
      </c>
      <c r="AR54" s="177">
        <v>0</v>
      </c>
      <c r="AS54" s="177">
        <v>0</v>
      </c>
      <c r="AT54" s="177">
        <v>0</v>
      </c>
      <c r="AU54" s="177">
        <v>0</v>
      </c>
      <c r="AV54" s="177">
        <v>0</v>
      </c>
      <c r="AW54" s="177">
        <v>0</v>
      </c>
      <c r="AX54" s="177">
        <v>0</v>
      </c>
      <c r="AY54" s="177">
        <v>0</v>
      </c>
      <c r="AZ54" s="177">
        <v>0</v>
      </c>
      <c r="BA54" s="177">
        <v>0</v>
      </c>
      <c r="BB54" s="177">
        <v>0</v>
      </c>
      <c r="BC54" s="177">
        <v>0</v>
      </c>
      <c r="BD54" s="177">
        <v>0</v>
      </c>
      <c r="BE54" s="177">
        <v>0</v>
      </c>
      <c r="BF54" s="177">
        <v>0</v>
      </c>
      <c r="BG54" s="177">
        <v>0</v>
      </c>
      <c r="BH54" s="177">
        <v>0</v>
      </c>
      <c r="BI54" s="177">
        <v>0</v>
      </c>
      <c r="BJ54" s="177">
        <v>0</v>
      </c>
      <c r="BK54" s="177">
        <v>0</v>
      </c>
      <c r="BL54" s="177">
        <v>0</v>
      </c>
      <c r="BM54" s="177">
        <v>0</v>
      </c>
      <c r="BN54" s="177">
        <v>0</v>
      </c>
      <c r="BO54" s="177">
        <v>0</v>
      </c>
      <c r="BP54" s="177">
        <v>0</v>
      </c>
      <c r="BQ54" s="177">
        <v>0</v>
      </c>
      <c r="BR54" s="177">
        <v>0</v>
      </c>
      <c r="BS54" s="177">
        <v>0</v>
      </c>
      <c r="BT54" s="177">
        <v>0</v>
      </c>
      <c r="BU54" s="177">
        <v>0</v>
      </c>
      <c r="BV54" s="177">
        <v>0</v>
      </c>
      <c r="BW54" s="177">
        <v>0</v>
      </c>
      <c r="BX54" s="177">
        <v>0</v>
      </c>
      <c r="BY54" s="177">
        <v>0</v>
      </c>
      <c r="BZ54" s="177">
        <v>0</v>
      </c>
      <c r="CA54" s="177">
        <v>0</v>
      </c>
      <c r="CB54" s="177">
        <v>0</v>
      </c>
      <c r="CC54" s="177">
        <v>0</v>
      </c>
      <c r="CD54" s="177">
        <v>0</v>
      </c>
      <c r="CE54" s="177">
        <v>0</v>
      </c>
      <c r="CF54" s="177">
        <v>0</v>
      </c>
      <c r="CG54" s="177">
        <v>0</v>
      </c>
      <c r="CH54" s="177">
        <v>0</v>
      </c>
      <c r="CI54" s="177">
        <v>0</v>
      </c>
      <c r="CJ54" s="177">
        <v>0</v>
      </c>
      <c r="CK54" s="177">
        <v>0</v>
      </c>
      <c r="CL54" s="177">
        <v>0</v>
      </c>
      <c r="CM54" s="177">
        <v>0</v>
      </c>
      <c r="CN54" s="177">
        <v>0</v>
      </c>
      <c r="CO54" s="177">
        <v>0</v>
      </c>
      <c r="CP54" s="177">
        <v>0</v>
      </c>
      <c r="CQ54" s="177">
        <v>0</v>
      </c>
      <c r="CR54" s="177">
        <v>0</v>
      </c>
      <c r="CS54" s="177">
        <v>0</v>
      </c>
      <c r="CT54" s="177">
        <v>0</v>
      </c>
      <c r="CU54" s="177">
        <v>0</v>
      </c>
      <c r="CV54" s="177">
        <v>0</v>
      </c>
      <c r="CW54" s="177">
        <v>0</v>
      </c>
      <c r="CX54" s="177">
        <v>0</v>
      </c>
      <c r="CY54" s="177">
        <v>0</v>
      </c>
      <c r="CZ54" s="177">
        <v>0</v>
      </c>
      <c r="DA54" s="177">
        <v>0</v>
      </c>
      <c r="DB54" s="177">
        <v>0</v>
      </c>
      <c r="DC54" s="177">
        <v>0</v>
      </c>
      <c r="DE54" s="24">
        <f t="shared" si="30"/>
        <v>0</v>
      </c>
      <c r="DF54" s="24">
        <f t="shared" si="15"/>
        <v>0</v>
      </c>
      <c r="DG54">
        <f t="shared" si="29"/>
        <v>21</v>
      </c>
      <c r="DH54">
        <v>0</v>
      </c>
    </row>
    <row r="55" spans="1:113" ht="14.4">
      <c r="A55" s="68">
        <v>37</v>
      </c>
      <c r="B55" s="160" t="s">
        <v>338</v>
      </c>
      <c r="C55" s="542" t="s">
        <v>159</v>
      </c>
      <c r="D55" s="181"/>
      <c r="E55" s="176">
        <v>0.21</v>
      </c>
      <c r="F55" s="171">
        <f>H55+NPV(FD,I55:INDEX(I55:DC55,PAL))</f>
        <v>0</v>
      </c>
      <c r="G55" s="171">
        <f>SUMIF($H$5:$DC$5,"&lt;="&amp;PAL,$H55:$DC55)</f>
        <v>0</v>
      </c>
      <c r="H55" s="300">
        <v>0</v>
      </c>
      <c r="I55" s="300">
        <v>0</v>
      </c>
      <c r="J55" s="300">
        <v>0</v>
      </c>
      <c r="K55" s="300">
        <v>0</v>
      </c>
      <c r="L55" s="300">
        <v>0</v>
      </c>
      <c r="M55" s="300">
        <v>0</v>
      </c>
      <c r="N55" s="300">
        <v>0</v>
      </c>
      <c r="O55" s="300">
        <v>0</v>
      </c>
      <c r="P55" s="300">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0</v>
      </c>
      <c r="BE55" s="177">
        <v>0</v>
      </c>
      <c r="BF55" s="177">
        <v>0</v>
      </c>
      <c r="BG55" s="177">
        <v>0</v>
      </c>
      <c r="BH55" s="177">
        <v>0</v>
      </c>
      <c r="BI55" s="177">
        <v>0</v>
      </c>
      <c r="BJ55" s="177">
        <v>0</v>
      </c>
      <c r="BK55" s="177">
        <v>0</v>
      </c>
      <c r="BL55" s="177">
        <v>0</v>
      </c>
      <c r="BM55" s="177">
        <v>0</v>
      </c>
      <c r="BN55" s="177">
        <v>0</v>
      </c>
      <c r="BO55" s="177">
        <v>0</v>
      </c>
      <c r="BP55" s="177">
        <v>0</v>
      </c>
      <c r="BQ55" s="177">
        <v>0</v>
      </c>
      <c r="BR55" s="177">
        <v>0</v>
      </c>
      <c r="BS55" s="177">
        <v>0</v>
      </c>
      <c r="BT55" s="177">
        <v>0</v>
      </c>
      <c r="BU55" s="177">
        <v>0</v>
      </c>
      <c r="BV55" s="177">
        <v>0</v>
      </c>
      <c r="BW55" s="177">
        <v>0</v>
      </c>
      <c r="BX55" s="177">
        <v>0</v>
      </c>
      <c r="BY55" s="177">
        <v>0</v>
      </c>
      <c r="BZ55" s="177">
        <v>0</v>
      </c>
      <c r="CA55" s="177">
        <v>0</v>
      </c>
      <c r="CB55" s="177">
        <v>0</v>
      </c>
      <c r="CC55" s="177">
        <v>0</v>
      </c>
      <c r="CD55" s="177">
        <v>0</v>
      </c>
      <c r="CE55" s="177">
        <v>0</v>
      </c>
      <c r="CF55" s="177">
        <v>0</v>
      </c>
      <c r="CG55" s="177">
        <v>0</v>
      </c>
      <c r="CH55" s="177">
        <v>0</v>
      </c>
      <c r="CI55" s="177">
        <v>0</v>
      </c>
      <c r="CJ55" s="177">
        <v>0</v>
      </c>
      <c r="CK55" s="177">
        <v>0</v>
      </c>
      <c r="CL55" s="177">
        <v>0</v>
      </c>
      <c r="CM55" s="177">
        <v>0</v>
      </c>
      <c r="CN55" s="177">
        <v>0</v>
      </c>
      <c r="CO55" s="177">
        <v>0</v>
      </c>
      <c r="CP55" s="177">
        <v>0</v>
      </c>
      <c r="CQ55" s="177">
        <v>0</v>
      </c>
      <c r="CR55" s="177">
        <v>0</v>
      </c>
      <c r="CS55" s="177">
        <v>0</v>
      </c>
      <c r="CT55" s="177">
        <v>0</v>
      </c>
      <c r="CU55" s="177">
        <v>0</v>
      </c>
      <c r="CV55" s="177">
        <v>0</v>
      </c>
      <c r="CW55" s="177">
        <v>0</v>
      </c>
      <c r="CX55" s="177">
        <v>0</v>
      </c>
      <c r="CY55" s="177">
        <v>0</v>
      </c>
      <c r="CZ55" s="177">
        <v>0</v>
      </c>
      <c r="DA55" s="177">
        <v>0</v>
      </c>
      <c r="DB55" s="177">
        <v>0</v>
      </c>
      <c r="DC55" s="177">
        <v>0</v>
      </c>
      <c r="DE55" s="24">
        <f t="shared" si="30"/>
        <v>0</v>
      </c>
      <c r="DF55" s="24">
        <f t="shared" si="15"/>
        <v>0</v>
      </c>
      <c r="DG55">
        <f t="shared" si="29"/>
        <v>21</v>
      </c>
      <c r="DH55">
        <v>0</v>
      </c>
    </row>
    <row r="56" spans="1:113" ht="14.4">
      <c r="A56" s="68">
        <v>38</v>
      </c>
      <c r="B56" s="160" t="s">
        <v>339</v>
      </c>
      <c r="C56" s="542" t="s">
        <v>159</v>
      </c>
      <c r="D56" s="181"/>
      <c r="E56" s="176">
        <v>0.21</v>
      </c>
      <c r="F56" s="171">
        <f>H56+NPV(FD,I56:INDEX(I56:DC56,PAL))</f>
        <v>0</v>
      </c>
      <c r="G56" s="171">
        <f>SUMIF($H$5:$DC$5,"&lt;="&amp;PAL,$H56:$DC56)</f>
        <v>0</v>
      </c>
      <c r="H56" s="300">
        <v>0</v>
      </c>
      <c r="I56" s="300">
        <v>0</v>
      </c>
      <c r="J56" s="300">
        <v>0</v>
      </c>
      <c r="K56" s="300">
        <v>0</v>
      </c>
      <c r="L56" s="300">
        <v>0</v>
      </c>
      <c r="M56" s="300">
        <v>0</v>
      </c>
      <c r="N56" s="300">
        <v>0</v>
      </c>
      <c r="O56" s="300">
        <v>0</v>
      </c>
      <c r="P56" s="300">
        <v>0</v>
      </c>
      <c r="Q56" s="177">
        <v>0</v>
      </c>
      <c r="R56" s="177">
        <v>0</v>
      </c>
      <c r="S56" s="177">
        <v>0</v>
      </c>
      <c r="T56" s="177">
        <v>0</v>
      </c>
      <c r="U56" s="177">
        <v>0</v>
      </c>
      <c r="V56" s="177">
        <v>0</v>
      </c>
      <c r="W56" s="177">
        <v>0</v>
      </c>
      <c r="X56" s="177">
        <v>0</v>
      </c>
      <c r="Y56" s="177">
        <v>0</v>
      </c>
      <c r="Z56" s="177">
        <v>0</v>
      </c>
      <c r="AA56" s="177">
        <v>0</v>
      </c>
      <c r="AB56" s="177">
        <v>0</v>
      </c>
      <c r="AC56" s="177">
        <v>0</v>
      </c>
      <c r="AD56" s="177">
        <v>0</v>
      </c>
      <c r="AE56" s="177">
        <v>0</v>
      </c>
      <c r="AF56" s="177">
        <v>0</v>
      </c>
      <c r="AG56" s="177">
        <v>0</v>
      </c>
      <c r="AH56" s="177">
        <v>0</v>
      </c>
      <c r="AI56" s="177">
        <v>0</v>
      </c>
      <c r="AJ56" s="177">
        <v>0</v>
      </c>
      <c r="AK56" s="177">
        <v>0</v>
      </c>
      <c r="AL56" s="177">
        <v>0</v>
      </c>
      <c r="AM56" s="177">
        <v>0</v>
      </c>
      <c r="AN56" s="177">
        <v>0</v>
      </c>
      <c r="AO56" s="177">
        <v>0</v>
      </c>
      <c r="AP56" s="177">
        <v>0</v>
      </c>
      <c r="AQ56" s="177">
        <v>0</v>
      </c>
      <c r="AR56" s="177">
        <v>0</v>
      </c>
      <c r="AS56" s="177">
        <v>0</v>
      </c>
      <c r="AT56" s="177">
        <v>0</v>
      </c>
      <c r="AU56" s="177">
        <v>0</v>
      </c>
      <c r="AV56" s="177">
        <v>0</v>
      </c>
      <c r="AW56" s="177">
        <v>0</v>
      </c>
      <c r="AX56" s="177">
        <v>0</v>
      </c>
      <c r="AY56" s="177">
        <v>0</v>
      </c>
      <c r="AZ56" s="177">
        <v>0</v>
      </c>
      <c r="BA56" s="177">
        <v>0</v>
      </c>
      <c r="BB56" s="177">
        <v>0</v>
      </c>
      <c r="BC56" s="177">
        <v>0</v>
      </c>
      <c r="BD56" s="177">
        <v>0</v>
      </c>
      <c r="BE56" s="177">
        <v>0</v>
      </c>
      <c r="BF56" s="177">
        <v>0</v>
      </c>
      <c r="BG56" s="177">
        <v>0</v>
      </c>
      <c r="BH56" s="177">
        <v>0</v>
      </c>
      <c r="BI56" s="177">
        <v>0</v>
      </c>
      <c r="BJ56" s="177">
        <v>0</v>
      </c>
      <c r="BK56" s="177">
        <v>0</v>
      </c>
      <c r="BL56" s="177">
        <v>0</v>
      </c>
      <c r="BM56" s="177">
        <v>0</v>
      </c>
      <c r="BN56" s="177">
        <v>0</v>
      </c>
      <c r="BO56" s="177">
        <v>0</v>
      </c>
      <c r="BP56" s="177">
        <v>0</v>
      </c>
      <c r="BQ56" s="177">
        <v>0</v>
      </c>
      <c r="BR56" s="177">
        <v>0</v>
      </c>
      <c r="BS56" s="177">
        <v>0</v>
      </c>
      <c r="BT56" s="177">
        <v>0</v>
      </c>
      <c r="BU56" s="177">
        <v>0</v>
      </c>
      <c r="BV56" s="177">
        <v>0</v>
      </c>
      <c r="BW56" s="177">
        <v>0</v>
      </c>
      <c r="BX56" s="177">
        <v>0</v>
      </c>
      <c r="BY56" s="177">
        <v>0</v>
      </c>
      <c r="BZ56" s="177">
        <v>0</v>
      </c>
      <c r="CA56" s="177">
        <v>0</v>
      </c>
      <c r="CB56" s="177">
        <v>0</v>
      </c>
      <c r="CC56" s="177">
        <v>0</v>
      </c>
      <c r="CD56" s="177">
        <v>0</v>
      </c>
      <c r="CE56" s="177">
        <v>0</v>
      </c>
      <c r="CF56" s="177">
        <v>0</v>
      </c>
      <c r="CG56" s="177">
        <v>0</v>
      </c>
      <c r="CH56" s="177">
        <v>0</v>
      </c>
      <c r="CI56" s="177">
        <v>0</v>
      </c>
      <c r="CJ56" s="177">
        <v>0</v>
      </c>
      <c r="CK56" s="177">
        <v>0</v>
      </c>
      <c r="CL56" s="177">
        <v>0</v>
      </c>
      <c r="CM56" s="177">
        <v>0</v>
      </c>
      <c r="CN56" s="177">
        <v>0</v>
      </c>
      <c r="CO56" s="177">
        <v>0</v>
      </c>
      <c r="CP56" s="177">
        <v>0</v>
      </c>
      <c r="CQ56" s="177">
        <v>0</v>
      </c>
      <c r="CR56" s="177">
        <v>0</v>
      </c>
      <c r="CS56" s="177">
        <v>0</v>
      </c>
      <c r="CT56" s="177">
        <v>0</v>
      </c>
      <c r="CU56" s="177">
        <v>0</v>
      </c>
      <c r="CV56" s="177">
        <v>0</v>
      </c>
      <c r="CW56" s="177">
        <v>0</v>
      </c>
      <c r="CX56" s="177">
        <v>0</v>
      </c>
      <c r="CY56" s="177">
        <v>0</v>
      </c>
      <c r="CZ56" s="177">
        <v>0</v>
      </c>
      <c r="DA56" s="177">
        <v>0</v>
      </c>
      <c r="DB56" s="177">
        <v>0</v>
      </c>
      <c r="DC56" s="177">
        <v>0</v>
      </c>
      <c r="DE56" s="24">
        <f t="shared" si="30"/>
        <v>0</v>
      </c>
      <c r="DF56" s="24">
        <f t="shared" si="15"/>
        <v>0</v>
      </c>
      <c r="DG56">
        <f t="shared" si="29"/>
        <v>21</v>
      </c>
      <c r="DH56">
        <v>0</v>
      </c>
    </row>
    <row r="57" spans="1:113" ht="14.4">
      <c r="A57" s="68">
        <v>39</v>
      </c>
      <c r="B57" s="160" t="s">
        <v>340</v>
      </c>
      <c r="C57" s="542" t="s">
        <v>159</v>
      </c>
      <c r="D57" s="181"/>
      <c r="E57" s="176">
        <v>0.21</v>
      </c>
      <c r="F57" s="171">
        <f>H57+NPV(FD,I57:INDEX(I57:DC57,PAL))</f>
        <v>0</v>
      </c>
      <c r="G57" s="171">
        <f>SUMIF($H$5:$DC$5,"&lt;="&amp;PAL,$H57:$DC57)</f>
        <v>0</v>
      </c>
      <c r="H57" s="300">
        <v>0</v>
      </c>
      <c r="I57" s="300">
        <v>0</v>
      </c>
      <c r="J57" s="300">
        <v>0</v>
      </c>
      <c r="K57" s="300">
        <v>0</v>
      </c>
      <c r="L57" s="300">
        <v>0</v>
      </c>
      <c r="M57" s="300">
        <v>0</v>
      </c>
      <c r="N57" s="300">
        <v>0</v>
      </c>
      <c r="O57" s="300">
        <v>0</v>
      </c>
      <c r="P57" s="300">
        <v>0</v>
      </c>
      <c r="Q57" s="177">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7">
        <v>0</v>
      </c>
      <c r="BY57" s="177">
        <v>0</v>
      </c>
      <c r="BZ57" s="177">
        <v>0</v>
      </c>
      <c r="CA57" s="177">
        <v>0</v>
      </c>
      <c r="CB57" s="177">
        <v>0</v>
      </c>
      <c r="CC57" s="177">
        <v>0</v>
      </c>
      <c r="CD57" s="177">
        <v>0</v>
      </c>
      <c r="CE57" s="177">
        <v>0</v>
      </c>
      <c r="CF57" s="177">
        <v>0</v>
      </c>
      <c r="CG57" s="177">
        <v>0</v>
      </c>
      <c r="CH57" s="177">
        <v>0</v>
      </c>
      <c r="CI57" s="177">
        <v>0</v>
      </c>
      <c r="CJ57" s="177">
        <v>0</v>
      </c>
      <c r="CK57" s="177">
        <v>0</v>
      </c>
      <c r="CL57" s="177">
        <v>0</v>
      </c>
      <c r="CM57" s="177">
        <v>0</v>
      </c>
      <c r="CN57" s="177">
        <v>0</v>
      </c>
      <c r="CO57" s="177">
        <v>0</v>
      </c>
      <c r="CP57" s="177">
        <v>0</v>
      </c>
      <c r="CQ57" s="177">
        <v>0</v>
      </c>
      <c r="CR57" s="177">
        <v>0</v>
      </c>
      <c r="CS57" s="177">
        <v>0</v>
      </c>
      <c r="CT57" s="177">
        <v>0</v>
      </c>
      <c r="CU57" s="177">
        <v>0</v>
      </c>
      <c r="CV57" s="177">
        <v>0</v>
      </c>
      <c r="CW57" s="177">
        <v>0</v>
      </c>
      <c r="CX57" s="177">
        <v>0</v>
      </c>
      <c r="CY57" s="177">
        <v>0</v>
      </c>
      <c r="CZ57" s="177">
        <v>0</v>
      </c>
      <c r="DA57" s="177">
        <v>0</v>
      </c>
      <c r="DB57" s="177">
        <v>0</v>
      </c>
      <c r="DC57" s="177">
        <v>0</v>
      </c>
      <c r="DE57" s="24">
        <f t="shared" si="30"/>
        <v>0</v>
      </c>
      <c r="DF57" s="24">
        <f t="shared" si="15"/>
        <v>0</v>
      </c>
      <c r="DG57">
        <f t="shared" si="29"/>
        <v>21</v>
      </c>
      <c r="DH57">
        <v>0</v>
      </c>
    </row>
    <row r="58" spans="1:113" ht="14.4">
      <c r="A58" s="68">
        <v>40</v>
      </c>
      <c r="B58" s="160" t="s">
        <v>341</v>
      </c>
      <c r="C58" s="542" t="s">
        <v>159</v>
      </c>
      <c r="D58" s="181"/>
      <c r="E58" s="176">
        <v>0.21</v>
      </c>
      <c r="F58" s="171">
        <f>H58+NPV(FD,I58:INDEX(I58:DC58,PAL))</f>
        <v>0</v>
      </c>
      <c r="G58" s="171">
        <f>SUMIF($H$5:$DC$5,"&lt;="&amp;PAL,$H58:$DC58)</f>
        <v>0</v>
      </c>
      <c r="H58" s="300">
        <v>0</v>
      </c>
      <c r="I58" s="300">
        <v>0</v>
      </c>
      <c r="J58" s="300">
        <v>0</v>
      </c>
      <c r="K58" s="300">
        <v>0</v>
      </c>
      <c r="L58" s="300">
        <v>0</v>
      </c>
      <c r="M58" s="300">
        <v>0</v>
      </c>
      <c r="N58" s="300">
        <v>0</v>
      </c>
      <c r="O58" s="300">
        <v>0</v>
      </c>
      <c r="P58" s="300">
        <v>0</v>
      </c>
      <c r="Q58" s="177">
        <v>0</v>
      </c>
      <c r="R58" s="177">
        <v>0</v>
      </c>
      <c r="S58" s="177">
        <v>0</v>
      </c>
      <c r="T58" s="177">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0</v>
      </c>
      <c r="BB58" s="177">
        <v>0</v>
      </c>
      <c r="BC58" s="177">
        <v>0</v>
      </c>
      <c r="BD58" s="177">
        <v>0</v>
      </c>
      <c r="BE58" s="177">
        <v>0</v>
      </c>
      <c r="BF58" s="177">
        <v>0</v>
      </c>
      <c r="BG58" s="177">
        <v>0</v>
      </c>
      <c r="BH58" s="177">
        <v>0</v>
      </c>
      <c r="BI58" s="177">
        <v>0</v>
      </c>
      <c r="BJ58" s="177">
        <v>0</v>
      </c>
      <c r="BK58" s="177">
        <v>0</v>
      </c>
      <c r="BL58" s="177">
        <v>0</v>
      </c>
      <c r="BM58" s="177">
        <v>0</v>
      </c>
      <c r="BN58" s="177">
        <v>0</v>
      </c>
      <c r="BO58" s="177">
        <v>0</v>
      </c>
      <c r="BP58" s="177">
        <v>0</v>
      </c>
      <c r="BQ58" s="177">
        <v>0</v>
      </c>
      <c r="BR58" s="177">
        <v>0</v>
      </c>
      <c r="BS58" s="177">
        <v>0</v>
      </c>
      <c r="BT58" s="177">
        <v>0</v>
      </c>
      <c r="BU58" s="177">
        <v>0</v>
      </c>
      <c r="BV58" s="177">
        <v>0</v>
      </c>
      <c r="BW58" s="177">
        <v>0</v>
      </c>
      <c r="BX58" s="177">
        <v>0</v>
      </c>
      <c r="BY58" s="177">
        <v>0</v>
      </c>
      <c r="BZ58" s="177">
        <v>0</v>
      </c>
      <c r="CA58" s="177">
        <v>0</v>
      </c>
      <c r="CB58" s="177">
        <v>0</v>
      </c>
      <c r="CC58" s="177">
        <v>0</v>
      </c>
      <c r="CD58" s="177">
        <v>0</v>
      </c>
      <c r="CE58" s="177">
        <v>0</v>
      </c>
      <c r="CF58" s="177">
        <v>0</v>
      </c>
      <c r="CG58" s="177">
        <v>0</v>
      </c>
      <c r="CH58" s="177">
        <v>0</v>
      </c>
      <c r="CI58" s="177">
        <v>0</v>
      </c>
      <c r="CJ58" s="177">
        <v>0</v>
      </c>
      <c r="CK58" s="177">
        <v>0</v>
      </c>
      <c r="CL58" s="177">
        <v>0</v>
      </c>
      <c r="CM58" s="177">
        <v>0</v>
      </c>
      <c r="CN58" s="177">
        <v>0</v>
      </c>
      <c r="CO58" s="177">
        <v>0</v>
      </c>
      <c r="CP58" s="177">
        <v>0</v>
      </c>
      <c r="CQ58" s="177">
        <v>0</v>
      </c>
      <c r="CR58" s="177">
        <v>0</v>
      </c>
      <c r="CS58" s="177">
        <v>0</v>
      </c>
      <c r="CT58" s="177">
        <v>0</v>
      </c>
      <c r="CU58" s="177">
        <v>0</v>
      </c>
      <c r="CV58" s="177">
        <v>0</v>
      </c>
      <c r="CW58" s="177">
        <v>0</v>
      </c>
      <c r="CX58" s="177">
        <v>0</v>
      </c>
      <c r="CY58" s="177">
        <v>0</v>
      </c>
      <c r="CZ58" s="177">
        <v>0</v>
      </c>
      <c r="DA58" s="177">
        <v>0</v>
      </c>
      <c r="DB58" s="177">
        <v>0</v>
      </c>
      <c r="DC58" s="177">
        <v>0</v>
      </c>
      <c r="DE58" s="24">
        <f t="shared" si="30"/>
        <v>0</v>
      </c>
      <c r="DF58" s="24">
        <f t="shared" si="15"/>
        <v>0</v>
      </c>
      <c r="DG58">
        <f t="shared" si="29"/>
        <v>21</v>
      </c>
      <c r="DH58">
        <v>0</v>
      </c>
    </row>
    <row r="59" spans="1:113" ht="14.4">
      <c r="A59" s="68">
        <v>41</v>
      </c>
      <c r="B59" s="160" t="s">
        <v>342</v>
      </c>
      <c r="C59" s="542" t="s">
        <v>159</v>
      </c>
      <c r="D59" s="181"/>
      <c r="E59" s="176">
        <v>0.21</v>
      </c>
      <c r="F59" s="171">
        <f>H59+NPV(FD,I59:INDEX(I59:DC59,PAL))</f>
        <v>0</v>
      </c>
      <c r="G59" s="171">
        <f>SUMIF($H$5:$DC$5,"&lt;="&amp;PAL,$H59:$DC59)</f>
        <v>0</v>
      </c>
      <c r="H59" s="300">
        <v>0</v>
      </c>
      <c r="I59" s="300">
        <v>0</v>
      </c>
      <c r="J59" s="300">
        <v>0</v>
      </c>
      <c r="K59" s="300">
        <v>0</v>
      </c>
      <c r="L59" s="300">
        <v>0</v>
      </c>
      <c r="M59" s="300">
        <v>0</v>
      </c>
      <c r="N59" s="300">
        <v>0</v>
      </c>
      <c r="O59" s="300">
        <v>0</v>
      </c>
      <c r="P59" s="300">
        <v>0</v>
      </c>
      <c r="Q59" s="177">
        <v>0</v>
      </c>
      <c r="R59" s="177">
        <v>0</v>
      </c>
      <c r="S59" s="177">
        <v>0</v>
      </c>
      <c r="T59" s="177">
        <v>0</v>
      </c>
      <c r="U59" s="177">
        <v>0</v>
      </c>
      <c r="V59" s="177">
        <v>0</v>
      </c>
      <c r="W59" s="177">
        <v>0</v>
      </c>
      <c r="X59" s="177">
        <v>0</v>
      </c>
      <c r="Y59" s="177">
        <v>0</v>
      </c>
      <c r="Z59" s="177">
        <v>0</v>
      </c>
      <c r="AA59" s="177">
        <v>0</v>
      </c>
      <c r="AB59" s="177">
        <v>0</v>
      </c>
      <c r="AC59" s="177">
        <v>0</v>
      </c>
      <c r="AD59" s="177">
        <v>0</v>
      </c>
      <c r="AE59" s="177">
        <v>0</v>
      </c>
      <c r="AF59" s="177">
        <v>0</v>
      </c>
      <c r="AG59" s="177">
        <v>0</v>
      </c>
      <c r="AH59" s="177">
        <v>0</v>
      </c>
      <c r="AI59" s="177">
        <v>0</v>
      </c>
      <c r="AJ59" s="177">
        <v>0</v>
      </c>
      <c r="AK59" s="177">
        <v>0</v>
      </c>
      <c r="AL59" s="177">
        <v>0</v>
      </c>
      <c r="AM59" s="177">
        <v>0</v>
      </c>
      <c r="AN59" s="177">
        <v>0</v>
      </c>
      <c r="AO59" s="177">
        <v>0</v>
      </c>
      <c r="AP59" s="177">
        <v>0</v>
      </c>
      <c r="AQ59" s="177">
        <v>0</v>
      </c>
      <c r="AR59" s="177">
        <v>0</v>
      </c>
      <c r="AS59" s="177">
        <v>0</v>
      </c>
      <c r="AT59" s="177">
        <v>0</v>
      </c>
      <c r="AU59" s="177">
        <v>0</v>
      </c>
      <c r="AV59" s="177">
        <v>0</v>
      </c>
      <c r="AW59" s="177">
        <v>0</v>
      </c>
      <c r="AX59" s="177">
        <v>0</v>
      </c>
      <c r="AY59" s="177">
        <v>0</v>
      </c>
      <c r="AZ59" s="177">
        <v>0</v>
      </c>
      <c r="BA59" s="177">
        <v>0</v>
      </c>
      <c r="BB59" s="177">
        <v>0</v>
      </c>
      <c r="BC59" s="177">
        <v>0</v>
      </c>
      <c r="BD59" s="177">
        <v>0</v>
      </c>
      <c r="BE59" s="177">
        <v>0</v>
      </c>
      <c r="BF59" s="177">
        <v>0</v>
      </c>
      <c r="BG59" s="177">
        <v>0</v>
      </c>
      <c r="BH59" s="177">
        <v>0</v>
      </c>
      <c r="BI59" s="177">
        <v>0</v>
      </c>
      <c r="BJ59" s="177">
        <v>0</v>
      </c>
      <c r="BK59" s="177">
        <v>0</v>
      </c>
      <c r="BL59" s="177">
        <v>0</v>
      </c>
      <c r="BM59" s="177">
        <v>0</v>
      </c>
      <c r="BN59" s="177">
        <v>0</v>
      </c>
      <c r="BO59" s="177">
        <v>0</v>
      </c>
      <c r="BP59" s="177">
        <v>0</v>
      </c>
      <c r="BQ59" s="177">
        <v>0</v>
      </c>
      <c r="BR59" s="177">
        <v>0</v>
      </c>
      <c r="BS59" s="177">
        <v>0</v>
      </c>
      <c r="BT59" s="177">
        <v>0</v>
      </c>
      <c r="BU59" s="177">
        <v>0</v>
      </c>
      <c r="BV59" s="177">
        <v>0</v>
      </c>
      <c r="BW59" s="177">
        <v>0</v>
      </c>
      <c r="BX59" s="177">
        <v>0</v>
      </c>
      <c r="BY59" s="177">
        <v>0</v>
      </c>
      <c r="BZ59" s="177">
        <v>0</v>
      </c>
      <c r="CA59" s="177">
        <v>0</v>
      </c>
      <c r="CB59" s="177">
        <v>0</v>
      </c>
      <c r="CC59" s="177">
        <v>0</v>
      </c>
      <c r="CD59" s="177">
        <v>0</v>
      </c>
      <c r="CE59" s="177">
        <v>0</v>
      </c>
      <c r="CF59" s="177">
        <v>0</v>
      </c>
      <c r="CG59" s="177">
        <v>0</v>
      </c>
      <c r="CH59" s="177">
        <v>0</v>
      </c>
      <c r="CI59" s="177">
        <v>0</v>
      </c>
      <c r="CJ59" s="177">
        <v>0</v>
      </c>
      <c r="CK59" s="177">
        <v>0</v>
      </c>
      <c r="CL59" s="177">
        <v>0</v>
      </c>
      <c r="CM59" s="177">
        <v>0</v>
      </c>
      <c r="CN59" s="177">
        <v>0</v>
      </c>
      <c r="CO59" s="177">
        <v>0</v>
      </c>
      <c r="CP59" s="177">
        <v>0</v>
      </c>
      <c r="CQ59" s="177">
        <v>0</v>
      </c>
      <c r="CR59" s="177">
        <v>0</v>
      </c>
      <c r="CS59" s="177">
        <v>0</v>
      </c>
      <c r="CT59" s="177">
        <v>0</v>
      </c>
      <c r="CU59" s="177">
        <v>0</v>
      </c>
      <c r="CV59" s="177">
        <v>0</v>
      </c>
      <c r="CW59" s="177">
        <v>0</v>
      </c>
      <c r="CX59" s="177">
        <v>0</v>
      </c>
      <c r="CY59" s="177">
        <v>0</v>
      </c>
      <c r="CZ59" s="177">
        <v>0</v>
      </c>
      <c r="DA59" s="177">
        <v>0</v>
      </c>
      <c r="DB59" s="177">
        <v>0</v>
      </c>
      <c r="DC59" s="177">
        <v>0</v>
      </c>
      <c r="DE59" s="24">
        <f t="shared" si="30"/>
        <v>0</v>
      </c>
      <c r="DF59" s="24">
        <f t="shared" si="15"/>
        <v>0</v>
      </c>
      <c r="DG59">
        <f t="shared" si="29"/>
        <v>21</v>
      </c>
      <c r="DH59">
        <v>0</v>
      </c>
    </row>
    <row r="60" spans="1:113" ht="14.4">
      <c r="A60" s="68"/>
      <c r="B60" s="160" t="s">
        <v>343</v>
      </c>
      <c r="C60" s="543" t="s">
        <v>482</v>
      </c>
      <c r="D60" s="325"/>
      <c r="E60" s="176">
        <v>0.21</v>
      </c>
      <c r="F60" s="171">
        <f>H60+NPV(FD,I60:INDEX(I60:DC60,PAL))</f>
        <v>0</v>
      </c>
      <c r="G60" s="171">
        <f>SUMIF($H$5:$DC$5,"&lt;="&amp;PAL,$H60:$DC60)</f>
        <v>0</v>
      </c>
      <c r="H60" s="300">
        <v>0</v>
      </c>
      <c r="I60" s="300">
        <v>0</v>
      </c>
      <c r="J60" s="300">
        <v>0</v>
      </c>
      <c r="K60" s="300">
        <v>0</v>
      </c>
      <c r="L60" s="300">
        <v>0</v>
      </c>
      <c r="M60" s="300">
        <v>0</v>
      </c>
      <c r="N60" s="300">
        <v>0</v>
      </c>
      <c r="O60" s="300">
        <v>0</v>
      </c>
      <c r="P60" s="300">
        <v>0</v>
      </c>
      <c r="Q60" s="177">
        <v>0</v>
      </c>
      <c r="R60" s="177">
        <v>0</v>
      </c>
      <c r="S60" s="177">
        <v>0</v>
      </c>
      <c r="T60" s="177">
        <v>0</v>
      </c>
      <c r="U60" s="177">
        <v>0</v>
      </c>
      <c r="V60" s="177">
        <v>0</v>
      </c>
      <c r="W60" s="177">
        <v>0</v>
      </c>
      <c r="X60" s="177">
        <v>0</v>
      </c>
      <c r="Y60" s="177">
        <v>0</v>
      </c>
      <c r="Z60" s="177">
        <v>0</v>
      </c>
      <c r="AA60" s="177">
        <v>0</v>
      </c>
      <c r="AB60" s="177">
        <v>0</v>
      </c>
      <c r="AC60" s="177">
        <v>0</v>
      </c>
      <c r="AD60" s="177">
        <v>0</v>
      </c>
      <c r="AE60" s="177">
        <v>0</v>
      </c>
      <c r="AF60" s="177">
        <v>0</v>
      </c>
      <c r="AG60" s="177">
        <v>0</v>
      </c>
      <c r="AH60" s="177">
        <v>0</v>
      </c>
      <c r="AI60" s="177">
        <v>0</v>
      </c>
      <c r="AJ60" s="177">
        <v>0</v>
      </c>
      <c r="AK60" s="177">
        <v>0</v>
      </c>
      <c r="AL60" s="177">
        <v>0</v>
      </c>
      <c r="AM60" s="177">
        <v>0</v>
      </c>
      <c r="AN60" s="177">
        <v>0</v>
      </c>
      <c r="AO60" s="177">
        <v>0</v>
      </c>
      <c r="AP60" s="177">
        <v>0</v>
      </c>
      <c r="AQ60" s="177">
        <v>0</v>
      </c>
      <c r="AR60" s="177">
        <v>0</v>
      </c>
      <c r="AS60" s="177">
        <v>0</v>
      </c>
      <c r="AT60" s="177">
        <v>0</v>
      </c>
      <c r="AU60" s="177">
        <v>0</v>
      </c>
      <c r="AV60" s="177">
        <v>0</v>
      </c>
      <c r="AW60" s="177">
        <v>0</v>
      </c>
      <c r="AX60" s="177">
        <v>0</v>
      </c>
      <c r="AY60" s="177">
        <v>0</v>
      </c>
      <c r="AZ60" s="177">
        <v>0</v>
      </c>
      <c r="BA60" s="177">
        <v>0</v>
      </c>
      <c r="BB60" s="177">
        <v>0</v>
      </c>
      <c r="BC60" s="177">
        <v>0</v>
      </c>
      <c r="BD60" s="177">
        <v>0</v>
      </c>
      <c r="BE60" s="177">
        <v>0</v>
      </c>
      <c r="BF60" s="177">
        <v>0</v>
      </c>
      <c r="BG60" s="177">
        <v>0</v>
      </c>
      <c r="BH60" s="177">
        <v>0</v>
      </c>
      <c r="BI60" s="177">
        <v>0</v>
      </c>
      <c r="BJ60" s="177">
        <v>0</v>
      </c>
      <c r="BK60" s="177">
        <v>0</v>
      </c>
      <c r="BL60" s="177">
        <v>0</v>
      </c>
      <c r="BM60" s="177">
        <v>0</v>
      </c>
      <c r="BN60" s="177">
        <v>0</v>
      </c>
      <c r="BO60" s="177">
        <v>0</v>
      </c>
      <c r="BP60" s="177">
        <v>0</v>
      </c>
      <c r="BQ60" s="177">
        <v>0</v>
      </c>
      <c r="BR60" s="177">
        <v>0</v>
      </c>
      <c r="BS60" s="177">
        <v>0</v>
      </c>
      <c r="BT60" s="177">
        <v>0</v>
      </c>
      <c r="BU60" s="177">
        <v>0</v>
      </c>
      <c r="BV60" s="177">
        <v>0</v>
      </c>
      <c r="BW60" s="177">
        <v>0</v>
      </c>
      <c r="BX60" s="177">
        <v>0</v>
      </c>
      <c r="BY60" s="177">
        <v>0</v>
      </c>
      <c r="BZ60" s="177">
        <v>0</v>
      </c>
      <c r="CA60" s="177">
        <v>0</v>
      </c>
      <c r="CB60" s="177">
        <v>0</v>
      </c>
      <c r="CC60" s="177">
        <v>0</v>
      </c>
      <c r="CD60" s="177">
        <v>0</v>
      </c>
      <c r="CE60" s="177">
        <v>0</v>
      </c>
      <c r="CF60" s="177">
        <v>0</v>
      </c>
      <c r="CG60" s="177">
        <v>0</v>
      </c>
      <c r="CH60" s="177">
        <v>0</v>
      </c>
      <c r="CI60" s="177">
        <v>0</v>
      </c>
      <c r="CJ60" s="177">
        <v>0</v>
      </c>
      <c r="CK60" s="177">
        <v>0</v>
      </c>
      <c r="CL60" s="177">
        <v>0</v>
      </c>
      <c r="CM60" s="177">
        <v>0</v>
      </c>
      <c r="CN60" s="177">
        <v>0</v>
      </c>
      <c r="CO60" s="177">
        <v>0</v>
      </c>
      <c r="CP60" s="177">
        <v>0</v>
      </c>
      <c r="CQ60" s="177">
        <v>0</v>
      </c>
      <c r="CR60" s="177">
        <v>0</v>
      </c>
      <c r="CS60" s="177">
        <v>0</v>
      </c>
      <c r="CT60" s="177">
        <v>0</v>
      </c>
      <c r="CU60" s="177">
        <v>0</v>
      </c>
      <c r="CV60" s="177">
        <v>0</v>
      </c>
      <c r="CW60" s="177">
        <v>0</v>
      </c>
      <c r="CX60" s="177">
        <v>0</v>
      </c>
      <c r="CY60" s="177">
        <v>0</v>
      </c>
      <c r="CZ60" s="177">
        <v>0</v>
      </c>
      <c r="DA60" s="177">
        <v>0</v>
      </c>
      <c r="DB60" s="177">
        <v>0</v>
      </c>
      <c r="DC60" s="177">
        <v>0</v>
      </c>
      <c r="DE60" s="24">
        <f t="shared" si="30"/>
        <v>0</v>
      </c>
      <c r="DF60" s="24">
        <f t="shared" si="15"/>
        <v>0</v>
      </c>
      <c r="DG60">
        <f t="shared" si="29"/>
        <v>21</v>
      </c>
      <c r="DH60">
        <v>0</v>
      </c>
      <c r="DI60">
        <v>1</v>
      </c>
    </row>
    <row r="61" spans="1:113" ht="14.4">
      <c r="A61" s="68"/>
      <c r="B61" s="160" t="s">
        <v>490</v>
      </c>
      <c r="C61" s="543" t="s">
        <v>483</v>
      </c>
      <c r="D61" s="325"/>
      <c r="E61" s="176">
        <v>0.21</v>
      </c>
      <c r="F61" s="171">
        <f>H61+NPV(FD,I61:INDEX(I61:DC61,PAL))</f>
        <v>0</v>
      </c>
      <c r="G61" s="171">
        <f>SUMIF($H$5:$DC$5,"&lt;="&amp;PAL,$H61:$DC61)</f>
        <v>0</v>
      </c>
      <c r="H61" s="179">
        <v>0</v>
      </c>
      <c r="I61" s="179">
        <v>0</v>
      </c>
      <c r="J61" s="179">
        <v>0</v>
      </c>
      <c r="K61" s="179">
        <v>0</v>
      </c>
      <c r="L61" s="179">
        <v>0</v>
      </c>
      <c r="M61" s="179">
        <v>0</v>
      </c>
      <c r="N61" s="179">
        <v>0</v>
      </c>
      <c r="O61" s="179">
        <v>0</v>
      </c>
      <c r="P61" s="179">
        <v>0</v>
      </c>
      <c r="Q61" s="179">
        <v>0</v>
      </c>
      <c r="R61" s="179">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E61" s="24">
        <f t="shared" si="30"/>
        <v>0</v>
      </c>
      <c r="DF61" s="24">
        <f t="shared" si="15"/>
        <v>0</v>
      </c>
      <c r="DG61">
        <f t="shared" si="29"/>
        <v>21</v>
      </c>
      <c r="DH61">
        <v>0</v>
      </c>
      <c r="DI61">
        <v>1</v>
      </c>
    </row>
    <row r="62" spans="1:113" ht="14.4">
      <c r="A62" s="68">
        <v>42</v>
      </c>
      <c r="B62" s="160" t="s">
        <v>491</v>
      </c>
      <c r="C62" s="543" t="s">
        <v>552</v>
      </c>
      <c r="D62" s="160"/>
      <c r="E62" s="176">
        <v>0.21</v>
      </c>
      <c r="F62" s="171">
        <f>H62+NPV(FD,I62:INDEX(I62:DC62,PAL))</f>
        <v>0</v>
      </c>
      <c r="G62" s="171">
        <f>SUMIF($H$5:$DC$5,"&lt;="&amp;PAL,$H62:$DC62)</f>
        <v>0</v>
      </c>
      <c r="H62" s="179">
        <v>0</v>
      </c>
      <c r="I62" s="179">
        <v>0</v>
      </c>
      <c r="J62" s="179">
        <v>0</v>
      </c>
      <c r="K62" s="179">
        <v>0</v>
      </c>
      <c r="L62" s="179">
        <v>0</v>
      </c>
      <c r="M62" s="179">
        <v>0</v>
      </c>
      <c r="N62" s="179">
        <v>0</v>
      </c>
      <c r="O62" s="179">
        <v>0</v>
      </c>
      <c r="P62" s="179">
        <v>0</v>
      </c>
      <c r="Q62" s="179">
        <v>0</v>
      </c>
      <c r="R62" s="179">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v>0</v>
      </c>
      <c r="CU62" s="180">
        <v>0</v>
      </c>
      <c r="CV62" s="180">
        <v>0</v>
      </c>
      <c r="CW62" s="180">
        <v>0</v>
      </c>
      <c r="CX62" s="180">
        <v>0</v>
      </c>
      <c r="CY62" s="180">
        <v>0</v>
      </c>
      <c r="CZ62" s="180">
        <v>0</v>
      </c>
      <c r="DA62" s="180">
        <v>0</v>
      </c>
      <c r="DB62" s="180">
        <v>0</v>
      </c>
      <c r="DC62" s="180">
        <v>0</v>
      </c>
      <c r="DE62" s="24">
        <f t="shared" si="30"/>
        <v>0</v>
      </c>
      <c r="DF62" s="24">
        <f t="shared" si="15"/>
        <v>0</v>
      </c>
      <c r="DG62">
        <f t="shared" si="29"/>
        <v>21</v>
      </c>
      <c r="DH62">
        <v>0</v>
      </c>
    </row>
    <row r="63" spans="1:113" ht="14.4">
      <c r="A63" s="68">
        <v>43</v>
      </c>
      <c r="B63" s="160" t="s">
        <v>344</v>
      </c>
      <c r="C63" s="544" t="s">
        <v>161</v>
      </c>
      <c r="D63" s="160"/>
      <c r="E63" s="176">
        <v>0.21</v>
      </c>
      <c r="F63" s="171">
        <f>H63+NPV(FD,I63:INDEX(I63:DC63,PAL))</f>
        <v>0</v>
      </c>
      <c r="G63" s="171">
        <f>SUMIF($H$5:$DC$5,"&lt;="&amp;PAL,$H63:$DC63)</f>
        <v>0</v>
      </c>
      <c r="H63" s="179">
        <v>0</v>
      </c>
      <c r="I63" s="179">
        <v>0</v>
      </c>
      <c r="J63" s="179">
        <v>0</v>
      </c>
      <c r="K63" s="179">
        <v>0</v>
      </c>
      <c r="L63" s="179">
        <v>0</v>
      </c>
      <c r="M63" s="179">
        <v>0</v>
      </c>
      <c r="N63" s="179">
        <v>0</v>
      </c>
      <c r="O63" s="179">
        <v>0</v>
      </c>
      <c r="P63" s="17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80">
        <v>0</v>
      </c>
      <c r="AK63" s="179">
        <v>0</v>
      </c>
      <c r="AL63" s="180">
        <v>0</v>
      </c>
      <c r="AM63" s="179">
        <v>0</v>
      </c>
      <c r="AN63" s="179">
        <v>0</v>
      </c>
      <c r="AO63" s="179">
        <v>0</v>
      </c>
      <c r="AP63" s="179">
        <v>0</v>
      </c>
      <c r="AQ63" s="180">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0</v>
      </c>
      <c r="BM63" s="179">
        <v>0</v>
      </c>
      <c r="BN63" s="179">
        <v>0</v>
      </c>
      <c r="BO63" s="179">
        <v>0</v>
      </c>
      <c r="BP63" s="179">
        <v>0</v>
      </c>
      <c r="BQ63" s="179">
        <v>0</v>
      </c>
      <c r="BR63" s="179">
        <v>0</v>
      </c>
      <c r="BS63" s="179">
        <v>0</v>
      </c>
      <c r="BT63" s="179">
        <v>0</v>
      </c>
      <c r="BU63" s="179">
        <v>0</v>
      </c>
      <c r="BV63" s="179">
        <v>0</v>
      </c>
      <c r="BW63" s="179">
        <v>0</v>
      </c>
      <c r="BX63" s="179">
        <v>0</v>
      </c>
      <c r="BY63" s="179">
        <v>0</v>
      </c>
      <c r="BZ63" s="179">
        <v>0</v>
      </c>
      <c r="CA63" s="179">
        <v>0</v>
      </c>
      <c r="CB63" s="179">
        <v>0</v>
      </c>
      <c r="CC63" s="179">
        <v>0</v>
      </c>
      <c r="CD63" s="179">
        <v>0</v>
      </c>
      <c r="CE63" s="179">
        <v>0</v>
      </c>
      <c r="CF63" s="179">
        <v>0</v>
      </c>
      <c r="CG63" s="179">
        <v>0</v>
      </c>
      <c r="CH63" s="179">
        <v>0</v>
      </c>
      <c r="CI63" s="179">
        <v>0</v>
      </c>
      <c r="CJ63" s="179">
        <v>0</v>
      </c>
      <c r="CK63" s="179">
        <v>0</v>
      </c>
      <c r="CL63" s="179">
        <v>0</v>
      </c>
      <c r="CM63" s="179">
        <v>0</v>
      </c>
      <c r="CN63" s="179">
        <v>0</v>
      </c>
      <c r="CO63" s="179">
        <v>0</v>
      </c>
      <c r="CP63" s="179">
        <v>0</v>
      </c>
      <c r="CQ63" s="179">
        <v>0</v>
      </c>
      <c r="CR63" s="179">
        <v>0</v>
      </c>
      <c r="CS63" s="179">
        <v>0</v>
      </c>
      <c r="CT63" s="179">
        <v>0</v>
      </c>
      <c r="CU63" s="179">
        <v>0</v>
      </c>
      <c r="CV63" s="179">
        <v>0</v>
      </c>
      <c r="CW63" s="179">
        <v>0</v>
      </c>
      <c r="CX63" s="179">
        <v>0</v>
      </c>
      <c r="CY63" s="179">
        <v>0</v>
      </c>
      <c r="CZ63" s="179">
        <v>0</v>
      </c>
      <c r="DA63" s="179">
        <v>0</v>
      </c>
      <c r="DB63" s="179">
        <v>0</v>
      </c>
      <c r="DC63" s="180">
        <v>0</v>
      </c>
      <c r="DE63" s="24">
        <f t="shared" si="30"/>
        <v>0</v>
      </c>
      <c r="DF63" s="24">
        <f t="shared" si="15"/>
        <v>0</v>
      </c>
      <c r="DG63">
        <f t="shared" si="29"/>
        <v>21</v>
      </c>
      <c r="DH63">
        <f>DG63/(100+DG63)</f>
        <v>0.17355371900826447</v>
      </c>
    </row>
    <row r="64" spans="1:113" ht="14.4">
      <c r="A64" s="68">
        <v>44</v>
      </c>
      <c r="B64" s="160" t="s">
        <v>170</v>
      </c>
      <c r="C64" s="540" t="s">
        <v>171</v>
      </c>
      <c r="D64" s="172"/>
      <c r="E64" s="172"/>
      <c r="F64" s="173">
        <f>SUM(F65:F75)</f>
        <v>0</v>
      </c>
      <c r="G64" s="171">
        <f>SUMIF($H$5:$DC$5,"&lt;="&amp;PAL,$H64:$DC64)</f>
        <v>0</v>
      </c>
      <c r="H64" s="173">
        <f>SUM(H65:H75)</f>
        <v>0</v>
      </c>
      <c r="I64" s="173">
        <f t="shared" ref="I64:BT64" si="31">SUM(I65:I75)</f>
        <v>0</v>
      </c>
      <c r="J64" s="173">
        <f t="shared" si="31"/>
        <v>0</v>
      </c>
      <c r="K64" s="173">
        <f t="shared" si="31"/>
        <v>0</v>
      </c>
      <c r="L64" s="173">
        <f t="shared" si="31"/>
        <v>0</v>
      </c>
      <c r="M64" s="173">
        <f t="shared" si="31"/>
        <v>0</v>
      </c>
      <c r="N64" s="173">
        <f t="shared" si="31"/>
        <v>0</v>
      </c>
      <c r="O64" s="173">
        <f t="shared" si="31"/>
        <v>0</v>
      </c>
      <c r="P64" s="173">
        <f t="shared" si="31"/>
        <v>0</v>
      </c>
      <c r="Q64" s="173">
        <f t="shared" si="31"/>
        <v>0</v>
      </c>
      <c r="R64" s="173">
        <f t="shared" si="31"/>
        <v>0</v>
      </c>
      <c r="S64" s="173">
        <f t="shared" si="31"/>
        <v>0</v>
      </c>
      <c r="T64" s="173">
        <f t="shared" si="31"/>
        <v>0</v>
      </c>
      <c r="U64" s="173">
        <f t="shared" si="31"/>
        <v>0</v>
      </c>
      <c r="V64" s="173">
        <f t="shared" si="31"/>
        <v>0</v>
      </c>
      <c r="W64" s="173">
        <f t="shared" si="31"/>
        <v>0</v>
      </c>
      <c r="X64" s="173">
        <f t="shared" si="31"/>
        <v>0</v>
      </c>
      <c r="Y64" s="173">
        <f t="shared" si="31"/>
        <v>0</v>
      </c>
      <c r="Z64" s="173">
        <f t="shared" si="31"/>
        <v>0</v>
      </c>
      <c r="AA64" s="173">
        <f t="shared" si="31"/>
        <v>0</v>
      </c>
      <c r="AB64" s="173">
        <f t="shared" si="31"/>
        <v>0</v>
      </c>
      <c r="AC64" s="173">
        <f t="shared" si="31"/>
        <v>0</v>
      </c>
      <c r="AD64" s="173">
        <f t="shared" si="31"/>
        <v>0</v>
      </c>
      <c r="AE64" s="173">
        <f t="shared" si="31"/>
        <v>0</v>
      </c>
      <c r="AF64" s="173">
        <f t="shared" si="31"/>
        <v>0</v>
      </c>
      <c r="AG64" s="173">
        <f t="shared" si="31"/>
        <v>0</v>
      </c>
      <c r="AH64" s="173">
        <f t="shared" si="31"/>
        <v>0</v>
      </c>
      <c r="AI64" s="173">
        <f t="shared" si="31"/>
        <v>0</v>
      </c>
      <c r="AJ64" s="173">
        <f t="shared" si="31"/>
        <v>0</v>
      </c>
      <c r="AK64" s="173">
        <f t="shared" si="31"/>
        <v>0</v>
      </c>
      <c r="AL64" s="173">
        <f t="shared" si="31"/>
        <v>0</v>
      </c>
      <c r="AM64" s="173">
        <f t="shared" si="31"/>
        <v>0</v>
      </c>
      <c r="AN64" s="173">
        <f t="shared" si="31"/>
        <v>0</v>
      </c>
      <c r="AO64" s="173">
        <f t="shared" si="31"/>
        <v>0</v>
      </c>
      <c r="AP64" s="173">
        <f t="shared" si="31"/>
        <v>0</v>
      </c>
      <c r="AQ64" s="173">
        <f t="shared" si="31"/>
        <v>0</v>
      </c>
      <c r="AR64" s="173">
        <f t="shared" si="31"/>
        <v>0</v>
      </c>
      <c r="AS64" s="173">
        <f t="shared" si="31"/>
        <v>0</v>
      </c>
      <c r="AT64" s="173">
        <f t="shared" si="31"/>
        <v>0</v>
      </c>
      <c r="AU64" s="173">
        <f t="shared" si="31"/>
        <v>0</v>
      </c>
      <c r="AV64" s="173">
        <f t="shared" si="31"/>
        <v>0</v>
      </c>
      <c r="AW64" s="173">
        <f t="shared" si="31"/>
        <v>0</v>
      </c>
      <c r="AX64" s="173">
        <f t="shared" si="31"/>
        <v>0</v>
      </c>
      <c r="AY64" s="173">
        <f t="shared" si="31"/>
        <v>0</v>
      </c>
      <c r="AZ64" s="173">
        <f t="shared" si="31"/>
        <v>0</v>
      </c>
      <c r="BA64" s="173">
        <f t="shared" si="31"/>
        <v>0</v>
      </c>
      <c r="BB64" s="173">
        <f t="shared" si="31"/>
        <v>0</v>
      </c>
      <c r="BC64" s="173">
        <f t="shared" si="31"/>
        <v>0</v>
      </c>
      <c r="BD64" s="173">
        <f t="shared" si="31"/>
        <v>0</v>
      </c>
      <c r="BE64" s="173">
        <f t="shared" si="31"/>
        <v>0</v>
      </c>
      <c r="BF64" s="173">
        <f t="shared" si="31"/>
        <v>0</v>
      </c>
      <c r="BG64" s="173">
        <f t="shared" si="31"/>
        <v>0</v>
      </c>
      <c r="BH64" s="173">
        <f t="shared" si="31"/>
        <v>0</v>
      </c>
      <c r="BI64" s="173">
        <f t="shared" si="31"/>
        <v>0</v>
      </c>
      <c r="BJ64" s="173">
        <f t="shared" si="31"/>
        <v>0</v>
      </c>
      <c r="BK64" s="173">
        <f t="shared" si="31"/>
        <v>0</v>
      </c>
      <c r="BL64" s="173">
        <f t="shared" si="31"/>
        <v>0</v>
      </c>
      <c r="BM64" s="173">
        <f t="shared" si="31"/>
        <v>0</v>
      </c>
      <c r="BN64" s="173">
        <f t="shared" si="31"/>
        <v>0</v>
      </c>
      <c r="BO64" s="173">
        <f t="shared" si="31"/>
        <v>0</v>
      </c>
      <c r="BP64" s="173">
        <f t="shared" si="31"/>
        <v>0</v>
      </c>
      <c r="BQ64" s="173">
        <f t="shared" si="31"/>
        <v>0</v>
      </c>
      <c r="BR64" s="173">
        <f t="shared" si="31"/>
        <v>0</v>
      </c>
      <c r="BS64" s="173">
        <f t="shared" si="31"/>
        <v>0</v>
      </c>
      <c r="BT64" s="173">
        <f t="shared" si="31"/>
        <v>0</v>
      </c>
      <c r="BU64" s="173">
        <f t="shared" ref="BU64:DC64" si="32">SUM(BU65:BU75)</f>
        <v>0</v>
      </c>
      <c r="BV64" s="173">
        <f t="shared" si="32"/>
        <v>0</v>
      </c>
      <c r="BW64" s="173">
        <f t="shared" si="32"/>
        <v>0</v>
      </c>
      <c r="BX64" s="173">
        <f t="shared" si="32"/>
        <v>0</v>
      </c>
      <c r="BY64" s="173">
        <f t="shared" si="32"/>
        <v>0</v>
      </c>
      <c r="BZ64" s="173">
        <f t="shared" si="32"/>
        <v>0</v>
      </c>
      <c r="CA64" s="173">
        <f t="shared" si="32"/>
        <v>0</v>
      </c>
      <c r="CB64" s="173">
        <f t="shared" si="32"/>
        <v>0</v>
      </c>
      <c r="CC64" s="173">
        <f t="shared" si="32"/>
        <v>0</v>
      </c>
      <c r="CD64" s="173">
        <f t="shared" si="32"/>
        <v>0</v>
      </c>
      <c r="CE64" s="173">
        <f t="shared" si="32"/>
        <v>0</v>
      </c>
      <c r="CF64" s="173">
        <f t="shared" si="32"/>
        <v>0</v>
      </c>
      <c r="CG64" s="173">
        <f t="shared" si="32"/>
        <v>0</v>
      </c>
      <c r="CH64" s="173">
        <f t="shared" si="32"/>
        <v>0</v>
      </c>
      <c r="CI64" s="173">
        <f t="shared" si="32"/>
        <v>0</v>
      </c>
      <c r="CJ64" s="173">
        <f t="shared" si="32"/>
        <v>0</v>
      </c>
      <c r="CK64" s="173">
        <f t="shared" si="32"/>
        <v>0</v>
      </c>
      <c r="CL64" s="173">
        <f t="shared" si="32"/>
        <v>0</v>
      </c>
      <c r="CM64" s="173">
        <f t="shared" si="32"/>
        <v>0</v>
      </c>
      <c r="CN64" s="173">
        <f t="shared" si="32"/>
        <v>0</v>
      </c>
      <c r="CO64" s="173">
        <f t="shared" si="32"/>
        <v>0</v>
      </c>
      <c r="CP64" s="173">
        <f t="shared" si="32"/>
        <v>0</v>
      </c>
      <c r="CQ64" s="173">
        <f t="shared" si="32"/>
        <v>0</v>
      </c>
      <c r="CR64" s="173">
        <f t="shared" si="32"/>
        <v>0</v>
      </c>
      <c r="CS64" s="173">
        <f t="shared" si="32"/>
        <v>0</v>
      </c>
      <c r="CT64" s="173">
        <f t="shared" si="32"/>
        <v>0</v>
      </c>
      <c r="CU64" s="173">
        <f t="shared" si="32"/>
        <v>0</v>
      </c>
      <c r="CV64" s="173">
        <f t="shared" si="32"/>
        <v>0</v>
      </c>
      <c r="CW64" s="173">
        <f t="shared" si="32"/>
        <v>0</v>
      </c>
      <c r="CX64" s="173">
        <f t="shared" si="32"/>
        <v>0</v>
      </c>
      <c r="CY64" s="173">
        <f t="shared" si="32"/>
        <v>0</v>
      </c>
      <c r="CZ64" s="173">
        <f t="shared" si="32"/>
        <v>0</v>
      </c>
      <c r="DA64" s="173">
        <f t="shared" si="32"/>
        <v>0</v>
      </c>
      <c r="DB64" s="173">
        <f t="shared" si="32"/>
        <v>0</v>
      </c>
      <c r="DC64" s="173">
        <f t="shared" si="32"/>
        <v>0</v>
      </c>
      <c r="DE64" s="24"/>
      <c r="DF64" s="24">
        <f t="shared" si="15"/>
        <v>0</v>
      </c>
    </row>
    <row r="65" spans="1:113" ht="14.4">
      <c r="A65" s="68">
        <v>45</v>
      </c>
      <c r="B65" s="160" t="s">
        <v>345</v>
      </c>
      <c r="C65" s="542" t="s">
        <v>159</v>
      </c>
      <c r="D65" s="181"/>
      <c r="E65" s="176">
        <v>0.21</v>
      </c>
      <c r="F65" s="171">
        <f>H65+NPV(FD,I65:INDEX(I65:DC65,PAL))</f>
        <v>0</v>
      </c>
      <c r="G65" s="171">
        <f>SUMIF($H$5:$DC$5,"&lt;="&amp;PAL,$H65:$DC65)</f>
        <v>0</v>
      </c>
      <c r="H65" s="300">
        <v>0</v>
      </c>
      <c r="I65" s="300">
        <v>0</v>
      </c>
      <c r="J65" s="300">
        <v>0</v>
      </c>
      <c r="K65" s="300">
        <v>0</v>
      </c>
      <c r="L65" s="300">
        <v>0</v>
      </c>
      <c r="M65" s="300">
        <v>0</v>
      </c>
      <c r="N65" s="300">
        <v>0</v>
      </c>
      <c r="O65" s="300">
        <v>0</v>
      </c>
      <c r="P65" s="300">
        <v>0</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0</v>
      </c>
      <c r="BC65" s="177">
        <v>0</v>
      </c>
      <c r="BD65" s="177">
        <v>0</v>
      </c>
      <c r="BE65" s="177">
        <v>0</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0</v>
      </c>
      <c r="DC65" s="177">
        <v>0</v>
      </c>
      <c r="DE65" s="24">
        <f>COUNTBLANK(H65:DC65)</f>
        <v>0</v>
      </c>
      <c r="DF65" s="24">
        <f t="shared" si="15"/>
        <v>0</v>
      </c>
      <c r="DG65">
        <f t="shared" ref="DG65:DG76" si="33">IF(ISNUMBER(E65),E65*100,0)</f>
        <v>21</v>
      </c>
      <c r="DH65">
        <v>0</v>
      </c>
    </row>
    <row r="66" spans="1:113" ht="14.4">
      <c r="A66" s="68">
        <v>46</v>
      </c>
      <c r="B66" s="160" t="s">
        <v>346</v>
      </c>
      <c r="C66" s="542" t="s">
        <v>159</v>
      </c>
      <c r="D66" s="181"/>
      <c r="E66" s="176">
        <v>0.21</v>
      </c>
      <c r="F66" s="171">
        <f>H66+NPV(FD,I66:INDEX(I66:DC66,PAL))</f>
        <v>0</v>
      </c>
      <c r="G66" s="171">
        <f>SUMIF($H$5:$DC$5,"&lt;="&amp;PAL,$H66:$DC66)</f>
        <v>0</v>
      </c>
      <c r="H66" s="300">
        <v>0</v>
      </c>
      <c r="I66" s="300">
        <v>0</v>
      </c>
      <c r="J66" s="300">
        <v>0</v>
      </c>
      <c r="K66" s="300">
        <v>0</v>
      </c>
      <c r="L66" s="300">
        <v>0</v>
      </c>
      <c r="M66" s="300">
        <v>0</v>
      </c>
      <c r="N66" s="300">
        <v>0</v>
      </c>
      <c r="O66" s="300">
        <v>0</v>
      </c>
      <c r="P66" s="300">
        <v>0</v>
      </c>
      <c r="Q66" s="177">
        <v>0</v>
      </c>
      <c r="R66" s="177">
        <v>0</v>
      </c>
      <c r="S66" s="177">
        <v>0</v>
      </c>
      <c r="T66" s="177">
        <v>0</v>
      </c>
      <c r="U66" s="177">
        <v>0</v>
      </c>
      <c r="V66" s="177">
        <v>0</v>
      </c>
      <c r="W66" s="177">
        <v>0</v>
      </c>
      <c r="X66" s="177">
        <v>0</v>
      </c>
      <c r="Y66" s="177">
        <v>0</v>
      </c>
      <c r="Z66" s="177">
        <v>0</v>
      </c>
      <c r="AA66" s="177">
        <v>0</v>
      </c>
      <c r="AB66" s="177">
        <v>0</v>
      </c>
      <c r="AC66" s="177">
        <v>0</v>
      </c>
      <c r="AD66" s="177">
        <v>0</v>
      </c>
      <c r="AE66" s="177">
        <v>0</v>
      </c>
      <c r="AF66" s="177">
        <v>0</v>
      </c>
      <c r="AG66" s="177">
        <v>0</v>
      </c>
      <c r="AH66" s="177">
        <v>0</v>
      </c>
      <c r="AI66" s="177">
        <v>0</v>
      </c>
      <c r="AJ66" s="177">
        <v>0</v>
      </c>
      <c r="AK66" s="177">
        <v>0</v>
      </c>
      <c r="AL66" s="177">
        <v>0</v>
      </c>
      <c r="AM66" s="177">
        <v>0</v>
      </c>
      <c r="AN66" s="177">
        <v>0</v>
      </c>
      <c r="AO66" s="177">
        <v>0</v>
      </c>
      <c r="AP66" s="177">
        <v>0</v>
      </c>
      <c r="AQ66" s="177">
        <v>0</v>
      </c>
      <c r="AR66" s="177">
        <v>0</v>
      </c>
      <c r="AS66" s="177">
        <v>0</v>
      </c>
      <c r="AT66" s="177">
        <v>0</v>
      </c>
      <c r="AU66" s="177">
        <v>0</v>
      </c>
      <c r="AV66" s="177">
        <v>0</v>
      </c>
      <c r="AW66" s="177">
        <v>0</v>
      </c>
      <c r="AX66" s="177">
        <v>0</v>
      </c>
      <c r="AY66" s="177">
        <v>0</v>
      </c>
      <c r="AZ66" s="177">
        <v>0</v>
      </c>
      <c r="BA66" s="177">
        <v>0</v>
      </c>
      <c r="BB66" s="177">
        <v>0</v>
      </c>
      <c r="BC66" s="177">
        <v>0</v>
      </c>
      <c r="BD66" s="177">
        <v>0</v>
      </c>
      <c r="BE66" s="177">
        <v>0</v>
      </c>
      <c r="BF66" s="177">
        <v>0</v>
      </c>
      <c r="BG66" s="177">
        <v>0</v>
      </c>
      <c r="BH66" s="177">
        <v>0</v>
      </c>
      <c r="BI66" s="177">
        <v>0</v>
      </c>
      <c r="BJ66" s="177">
        <v>0</v>
      </c>
      <c r="BK66" s="177">
        <v>0</v>
      </c>
      <c r="BL66" s="177">
        <v>0</v>
      </c>
      <c r="BM66" s="177">
        <v>0</v>
      </c>
      <c r="BN66" s="177">
        <v>0</v>
      </c>
      <c r="BO66" s="177">
        <v>0</v>
      </c>
      <c r="BP66" s="177">
        <v>0</v>
      </c>
      <c r="BQ66" s="177">
        <v>0</v>
      </c>
      <c r="BR66" s="177">
        <v>0</v>
      </c>
      <c r="BS66" s="177">
        <v>0</v>
      </c>
      <c r="BT66" s="177">
        <v>0</v>
      </c>
      <c r="BU66" s="177">
        <v>0</v>
      </c>
      <c r="BV66" s="177">
        <v>0</v>
      </c>
      <c r="BW66" s="177">
        <v>0</v>
      </c>
      <c r="BX66" s="177">
        <v>0</v>
      </c>
      <c r="BY66" s="177">
        <v>0</v>
      </c>
      <c r="BZ66" s="177">
        <v>0</v>
      </c>
      <c r="CA66" s="177">
        <v>0</v>
      </c>
      <c r="CB66" s="177">
        <v>0</v>
      </c>
      <c r="CC66" s="177">
        <v>0</v>
      </c>
      <c r="CD66" s="177">
        <v>0</v>
      </c>
      <c r="CE66" s="177">
        <v>0</v>
      </c>
      <c r="CF66" s="177">
        <v>0</v>
      </c>
      <c r="CG66" s="177">
        <v>0</v>
      </c>
      <c r="CH66" s="177">
        <v>0</v>
      </c>
      <c r="CI66" s="177">
        <v>0</v>
      </c>
      <c r="CJ66" s="177">
        <v>0</v>
      </c>
      <c r="CK66" s="177">
        <v>0</v>
      </c>
      <c r="CL66" s="177">
        <v>0</v>
      </c>
      <c r="CM66" s="177">
        <v>0</v>
      </c>
      <c r="CN66" s="177">
        <v>0</v>
      </c>
      <c r="CO66" s="177">
        <v>0</v>
      </c>
      <c r="CP66" s="177">
        <v>0</v>
      </c>
      <c r="CQ66" s="177">
        <v>0</v>
      </c>
      <c r="CR66" s="177">
        <v>0</v>
      </c>
      <c r="CS66" s="177">
        <v>0</v>
      </c>
      <c r="CT66" s="177">
        <v>0</v>
      </c>
      <c r="CU66" s="177">
        <v>0</v>
      </c>
      <c r="CV66" s="177">
        <v>0</v>
      </c>
      <c r="CW66" s="177">
        <v>0</v>
      </c>
      <c r="CX66" s="177">
        <v>0</v>
      </c>
      <c r="CY66" s="177">
        <v>0</v>
      </c>
      <c r="CZ66" s="177">
        <v>0</v>
      </c>
      <c r="DA66" s="177">
        <v>0</v>
      </c>
      <c r="DB66" s="177">
        <v>0</v>
      </c>
      <c r="DC66" s="177">
        <v>0</v>
      </c>
      <c r="DE66" s="24">
        <f t="shared" ref="DE66:DE76" si="34">COUNTBLANK(H66:DC66)</f>
        <v>0</v>
      </c>
      <c r="DF66" s="24">
        <f t="shared" si="15"/>
        <v>0</v>
      </c>
      <c r="DG66">
        <f t="shared" si="33"/>
        <v>21</v>
      </c>
      <c r="DH66">
        <v>0</v>
      </c>
    </row>
    <row r="67" spans="1:113" ht="14.4">
      <c r="A67" s="68">
        <v>47</v>
      </c>
      <c r="B67" s="160" t="s">
        <v>347</v>
      </c>
      <c r="C67" s="542" t="s">
        <v>159</v>
      </c>
      <c r="D67" s="181"/>
      <c r="E67" s="176">
        <v>0.21</v>
      </c>
      <c r="F67" s="171">
        <f>H67+NPV(FD,I67:INDEX(I67:DC67,PAL))</f>
        <v>0</v>
      </c>
      <c r="G67" s="171">
        <f>SUMIF($H$5:$DC$5,"&lt;="&amp;PAL,$H67:$DC67)</f>
        <v>0</v>
      </c>
      <c r="H67" s="300">
        <v>0</v>
      </c>
      <c r="I67" s="300">
        <v>0</v>
      </c>
      <c r="J67" s="300">
        <v>0</v>
      </c>
      <c r="K67" s="300">
        <v>0</v>
      </c>
      <c r="L67" s="300">
        <v>0</v>
      </c>
      <c r="M67" s="300">
        <v>0</v>
      </c>
      <c r="N67" s="300">
        <v>0</v>
      </c>
      <c r="O67" s="300">
        <v>0</v>
      </c>
      <c r="P67" s="300">
        <v>0</v>
      </c>
      <c r="Q67" s="177">
        <v>0</v>
      </c>
      <c r="R67" s="177">
        <v>0</v>
      </c>
      <c r="S67" s="177">
        <v>0</v>
      </c>
      <c r="T67" s="177">
        <v>0</v>
      </c>
      <c r="U67" s="177">
        <v>0</v>
      </c>
      <c r="V67" s="177">
        <v>0</v>
      </c>
      <c r="W67" s="177">
        <v>0</v>
      </c>
      <c r="X67" s="177">
        <v>0</v>
      </c>
      <c r="Y67" s="177">
        <v>0</v>
      </c>
      <c r="Z67" s="177">
        <v>0</v>
      </c>
      <c r="AA67" s="177">
        <v>0</v>
      </c>
      <c r="AB67" s="177">
        <v>0</v>
      </c>
      <c r="AC67" s="177">
        <v>0</v>
      </c>
      <c r="AD67" s="177">
        <v>0</v>
      </c>
      <c r="AE67" s="177">
        <v>0</v>
      </c>
      <c r="AF67" s="177">
        <v>0</v>
      </c>
      <c r="AG67" s="177">
        <v>0</v>
      </c>
      <c r="AH67" s="177">
        <v>0</v>
      </c>
      <c r="AI67" s="177">
        <v>0</v>
      </c>
      <c r="AJ67" s="177">
        <v>0</v>
      </c>
      <c r="AK67" s="177">
        <v>0</v>
      </c>
      <c r="AL67" s="177">
        <v>0</v>
      </c>
      <c r="AM67" s="177">
        <v>0</v>
      </c>
      <c r="AN67" s="177">
        <v>0</v>
      </c>
      <c r="AO67" s="177">
        <v>0</v>
      </c>
      <c r="AP67" s="177">
        <v>0</v>
      </c>
      <c r="AQ67" s="177">
        <v>0</v>
      </c>
      <c r="AR67" s="177">
        <v>0</v>
      </c>
      <c r="AS67" s="177">
        <v>0</v>
      </c>
      <c r="AT67" s="177">
        <v>0</v>
      </c>
      <c r="AU67" s="177">
        <v>0</v>
      </c>
      <c r="AV67" s="177">
        <v>0</v>
      </c>
      <c r="AW67" s="177">
        <v>0</v>
      </c>
      <c r="AX67" s="177">
        <v>0</v>
      </c>
      <c r="AY67" s="177">
        <v>0</v>
      </c>
      <c r="AZ67" s="177">
        <v>0</v>
      </c>
      <c r="BA67" s="177">
        <v>0</v>
      </c>
      <c r="BB67" s="177">
        <v>0</v>
      </c>
      <c r="BC67" s="177">
        <v>0</v>
      </c>
      <c r="BD67" s="177">
        <v>0</v>
      </c>
      <c r="BE67" s="177">
        <v>0</v>
      </c>
      <c r="BF67" s="177">
        <v>0</v>
      </c>
      <c r="BG67" s="177">
        <v>0</v>
      </c>
      <c r="BH67" s="177">
        <v>0</v>
      </c>
      <c r="BI67" s="177">
        <v>0</v>
      </c>
      <c r="BJ67" s="177">
        <v>0</v>
      </c>
      <c r="BK67" s="177">
        <v>0</v>
      </c>
      <c r="BL67" s="177">
        <v>0</v>
      </c>
      <c r="BM67" s="177">
        <v>0</v>
      </c>
      <c r="BN67" s="177">
        <v>0</v>
      </c>
      <c r="BO67" s="177">
        <v>0</v>
      </c>
      <c r="BP67" s="177">
        <v>0</v>
      </c>
      <c r="BQ67" s="177">
        <v>0</v>
      </c>
      <c r="BR67" s="177">
        <v>0</v>
      </c>
      <c r="BS67" s="177">
        <v>0</v>
      </c>
      <c r="BT67" s="177">
        <v>0</v>
      </c>
      <c r="BU67" s="177">
        <v>0</v>
      </c>
      <c r="BV67" s="177">
        <v>0</v>
      </c>
      <c r="BW67" s="177">
        <v>0</v>
      </c>
      <c r="BX67" s="177">
        <v>0</v>
      </c>
      <c r="BY67" s="177">
        <v>0</v>
      </c>
      <c r="BZ67" s="177">
        <v>0</v>
      </c>
      <c r="CA67" s="177">
        <v>0</v>
      </c>
      <c r="CB67" s="177">
        <v>0</v>
      </c>
      <c r="CC67" s="177">
        <v>0</v>
      </c>
      <c r="CD67" s="177">
        <v>0</v>
      </c>
      <c r="CE67" s="177">
        <v>0</v>
      </c>
      <c r="CF67" s="177">
        <v>0</v>
      </c>
      <c r="CG67" s="177">
        <v>0</v>
      </c>
      <c r="CH67" s="177">
        <v>0</v>
      </c>
      <c r="CI67" s="177">
        <v>0</v>
      </c>
      <c r="CJ67" s="177">
        <v>0</v>
      </c>
      <c r="CK67" s="177">
        <v>0</v>
      </c>
      <c r="CL67" s="177">
        <v>0</v>
      </c>
      <c r="CM67" s="177">
        <v>0</v>
      </c>
      <c r="CN67" s="177">
        <v>0</v>
      </c>
      <c r="CO67" s="177">
        <v>0</v>
      </c>
      <c r="CP67" s="177">
        <v>0</v>
      </c>
      <c r="CQ67" s="177">
        <v>0</v>
      </c>
      <c r="CR67" s="177">
        <v>0</v>
      </c>
      <c r="CS67" s="177">
        <v>0</v>
      </c>
      <c r="CT67" s="177">
        <v>0</v>
      </c>
      <c r="CU67" s="177">
        <v>0</v>
      </c>
      <c r="CV67" s="177">
        <v>0</v>
      </c>
      <c r="CW67" s="177">
        <v>0</v>
      </c>
      <c r="CX67" s="177">
        <v>0</v>
      </c>
      <c r="CY67" s="177">
        <v>0</v>
      </c>
      <c r="CZ67" s="177">
        <v>0</v>
      </c>
      <c r="DA67" s="177">
        <v>0</v>
      </c>
      <c r="DB67" s="177">
        <v>0</v>
      </c>
      <c r="DC67" s="177">
        <v>0</v>
      </c>
      <c r="DE67" s="24">
        <f t="shared" si="34"/>
        <v>0</v>
      </c>
      <c r="DF67" s="24">
        <f t="shared" si="15"/>
        <v>0</v>
      </c>
      <c r="DG67">
        <f t="shared" si="33"/>
        <v>21</v>
      </c>
      <c r="DH67">
        <v>0</v>
      </c>
    </row>
    <row r="68" spans="1:113" ht="14.4">
      <c r="A68" s="68">
        <v>48</v>
      </c>
      <c r="B68" s="160" t="s">
        <v>348</v>
      </c>
      <c r="C68" s="542" t="s">
        <v>159</v>
      </c>
      <c r="D68" s="181"/>
      <c r="E68" s="176">
        <v>0.21</v>
      </c>
      <c r="F68" s="171">
        <f>H68+NPV(FD,I68:INDEX(I68:DC68,PAL))</f>
        <v>0</v>
      </c>
      <c r="G68" s="171">
        <f>SUMIF($H$5:$DC$5,"&lt;="&amp;PAL,$H68:$DC68)</f>
        <v>0</v>
      </c>
      <c r="H68" s="300">
        <v>0</v>
      </c>
      <c r="I68" s="300">
        <v>0</v>
      </c>
      <c r="J68" s="300">
        <v>0</v>
      </c>
      <c r="K68" s="300">
        <v>0</v>
      </c>
      <c r="L68" s="300">
        <v>0</v>
      </c>
      <c r="M68" s="300">
        <v>0</v>
      </c>
      <c r="N68" s="300">
        <v>0</v>
      </c>
      <c r="O68" s="300">
        <v>0</v>
      </c>
      <c r="P68" s="300">
        <v>0</v>
      </c>
      <c r="Q68" s="177">
        <v>0</v>
      </c>
      <c r="R68" s="177">
        <v>0</v>
      </c>
      <c r="S68" s="177">
        <v>0</v>
      </c>
      <c r="T68" s="177">
        <v>0</v>
      </c>
      <c r="U68" s="177">
        <v>0</v>
      </c>
      <c r="V68" s="177">
        <v>0</v>
      </c>
      <c r="W68" s="177">
        <v>0</v>
      </c>
      <c r="X68" s="177">
        <v>0</v>
      </c>
      <c r="Y68" s="177">
        <v>0</v>
      </c>
      <c r="Z68" s="177">
        <v>0</v>
      </c>
      <c r="AA68" s="177">
        <v>0</v>
      </c>
      <c r="AB68" s="177">
        <v>0</v>
      </c>
      <c r="AC68" s="177">
        <v>0</v>
      </c>
      <c r="AD68" s="177">
        <v>0</v>
      </c>
      <c r="AE68" s="177">
        <v>0</v>
      </c>
      <c r="AF68" s="177">
        <v>0</v>
      </c>
      <c r="AG68" s="177">
        <v>0</v>
      </c>
      <c r="AH68" s="177">
        <v>0</v>
      </c>
      <c r="AI68" s="177">
        <v>0</v>
      </c>
      <c r="AJ68" s="177">
        <v>0</v>
      </c>
      <c r="AK68" s="177">
        <v>0</v>
      </c>
      <c r="AL68" s="177">
        <v>0</v>
      </c>
      <c r="AM68" s="177">
        <v>0</v>
      </c>
      <c r="AN68" s="177">
        <v>0</v>
      </c>
      <c r="AO68" s="177">
        <v>0</v>
      </c>
      <c r="AP68" s="177">
        <v>0</v>
      </c>
      <c r="AQ68" s="177">
        <v>0</v>
      </c>
      <c r="AR68" s="177">
        <v>0</v>
      </c>
      <c r="AS68" s="177">
        <v>0</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7">
        <v>0</v>
      </c>
      <c r="BI68" s="177">
        <v>0</v>
      </c>
      <c r="BJ68" s="177">
        <v>0</v>
      </c>
      <c r="BK68" s="177">
        <v>0</v>
      </c>
      <c r="BL68" s="177">
        <v>0</v>
      </c>
      <c r="BM68" s="177">
        <v>0</v>
      </c>
      <c r="BN68" s="177">
        <v>0</v>
      </c>
      <c r="BO68" s="177">
        <v>0</v>
      </c>
      <c r="BP68" s="177">
        <v>0</v>
      </c>
      <c r="BQ68" s="177">
        <v>0</v>
      </c>
      <c r="BR68" s="177">
        <v>0</v>
      </c>
      <c r="BS68" s="177">
        <v>0</v>
      </c>
      <c r="BT68" s="177">
        <v>0</v>
      </c>
      <c r="BU68" s="177">
        <v>0</v>
      </c>
      <c r="BV68" s="177">
        <v>0</v>
      </c>
      <c r="BW68" s="177">
        <v>0</v>
      </c>
      <c r="BX68" s="177">
        <v>0</v>
      </c>
      <c r="BY68" s="177">
        <v>0</v>
      </c>
      <c r="BZ68" s="177">
        <v>0</v>
      </c>
      <c r="CA68" s="177">
        <v>0</v>
      </c>
      <c r="CB68" s="177">
        <v>0</v>
      </c>
      <c r="CC68" s="177">
        <v>0</v>
      </c>
      <c r="CD68" s="177">
        <v>0</v>
      </c>
      <c r="CE68" s="177">
        <v>0</v>
      </c>
      <c r="CF68" s="177">
        <v>0</v>
      </c>
      <c r="CG68" s="177">
        <v>0</v>
      </c>
      <c r="CH68" s="177">
        <v>0</v>
      </c>
      <c r="CI68" s="177">
        <v>0</v>
      </c>
      <c r="CJ68" s="177">
        <v>0</v>
      </c>
      <c r="CK68" s="177">
        <v>0</v>
      </c>
      <c r="CL68" s="177">
        <v>0</v>
      </c>
      <c r="CM68" s="177">
        <v>0</v>
      </c>
      <c r="CN68" s="177">
        <v>0</v>
      </c>
      <c r="CO68" s="177">
        <v>0</v>
      </c>
      <c r="CP68" s="177">
        <v>0</v>
      </c>
      <c r="CQ68" s="177">
        <v>0</v>
      </c>
      <c r="CR68" s="177">
        <v>0</v>
      </c>
      <c r="CS68" s="177">
        <v>0</v>
      </c>
      <c r="CT68" s="177">
        <v>0</v>
      </c>
      <c r="CU68" s="177">
        <v>0</v>
      </c>
      <c r="CV68" s="177">
        <v>0</v>
      </c>
      <c r="CW68" s="177">
        <v>0</v>
      </c>
      <c r="CX68" s="177">
        <v>0</v>
      </c>
      <c r="CY68" s="177">
        <v>0</v>
      </c>
      <c r="CZ68" s="177">
        <v>0</v>
      </c>
      <c r="DA68" s="177">
        <v>0</v>
      </c>
      <c r="DB68" s="177">
        <v>0</v>
      </c>
      <c r="DC68" s="177">
        <v>0</v>
      </c>
      <c r="DE68" s="24">
        <f t="shared" si="34"/>
        <v>0</v>
      </c>
      <c r="DF68" s="24">
        <f t="shared" si="15"/>
        <v>0</v>
      </c>
      <c r="DG68">
        <f t="shared" si="33"/>
        <v>21</v>
      </c>
      <c r="DH68">
        <v>0</v>
      </c>
    </row>
    <row r="69" spans="1:113" ht="14.4">
      <c r="A69" s="68">
        <v>49</v>
      </c>
      <c r="B69" s="160" t="s">
        <v>349</v>
      </c>
      <c r="C69" s="542" t="s">
        <v>159</v>
      </c>
      <c r="D69" s="181"/>
      <c r="E69" s="176">
        <v>0.21</v>
      </c>
      <c r="F69" s="171">
        <f>H69+NPV(FD,I69:INDEX(I69:DC69,PAL))</f>
        <v>0</v>
      </c>
      <c r="G69" s="171">
        <f>SUMIF($H$5:$DC$5,"&lt;="&amp;PAL,$H69:$DC69)</f>
        <v>0</v>
      </c>
      <c r="H69" s="300">
        <v>0</v>
      </c>
      <c r="I69" s="300">
        <v>0</v>
      </c>
      <c r="J69" s="300">
        <v>0</v>
      </c>
      <c r="K69" s="300">
        <v>0</v>
      </c>
      <c r="L69" s="300">
        <v>0</v>
      </c>
      <c r="M69" s="300">
        <v>0</v>
      </c>
      <c r="N69" s="300">
        <v>0</v>
      </c>
      <c r="O69" s="300">
        <v>0</v>
      </c>
      <c r="P69" s="300">
        <v>0</v>
      </c>
      <c r="Q69" s="177">
        <v>0</v>
      </c>
      <c r="R69" s="177">
        <v>0</v>
      </c>
      <c r="S69" s="177">
        <v>0</v>
      </c>
      <c r="T69" s="177">
        <v>0</v>
      </c>
      <c r="U69" s="177">
        <v>0</v>
      </c>
      <c r="V69" s="177">
        <v>0</v>
      </c>
      <c r="W69" s="177">
        <v>0</v>
      </c>
      <c r="X69" s="177">
        <v>0</v>
      </c>
      <c r="Y69" s="177">
        <v>0</v>
      </c>
      <c r="Z69" s="177">
        <v>0</v>
      </c>
      <c r="AA69" s="177">
        <v>0</v>
      </c>
      <c r="AB69" s="177">
        <v>0</v>
      </c>
      <c r="AC69" s="177">
        <v>0</v>
      </c>
      <c r="AD69" s="177">
        <v>0</v>
      </c>
      <c r="AE69" s="177">
        <v>0</v>
      </c>
      <c r="AF69" s="177">
        <v>0</v>
      </c>
      <c r="AG69" s="177">
        <v>0</v>
      </c>
      <c r="AH69" s="177">
        <v>0</v>
      </c>
      <c r="AI69" s="177">
        <v>0</v>
      </c>
      <c r="AJ69" s="177">
        <v>0</v>
      </c>
      <c r="AK69" s="177">
        <v>0</v>
      </c>
      <c r="AL69" s="177">
        <v>0</v>
      </c>
      <c r="AM69" s="177">
        <v>0</v>
      </c>
      <c r="AN69" s="177">
        <v>0</v>
      </c>
      <c r="AO69" s="177">
        <v>0</v>
      </c>
      <c r="AP69" s="177">
        <v>0</v>
      </c>
      <c r="AQ69" s="177">
        <v>0</v>
      </c>
      <c r="AR69" s="177">
        <v>0</v>
      </c>
      <c r="AS69" s="177">
        <v>0</v>
      </c>
      <c r="AT69" s="177">
        <v>0</v>
      </c>
      <c r="AU69" s="177">
        <v>0</v>
      </c>
      <c r="AV69" s="177">
        <v>0</v>
      </c>
      <c r="AW69" s="177">
        <v>0</v>
      </c>
      <c r="AX69" s="177">
        <v>0</v>
      </c>
      <c r="AY69" s="177">
        <v>0</v>
      </c>
      <c r="AZ69" s="177">
        <v>0</v>
      </c>
      <c r="BA69" s="177">
        <v>0</v>
      </c>
      <c r="BB69" s="177">
        <v>0</v>
      </c>
      <c r="BC69" s="177">
        <v>0</v>
      </c>
      <c r="BD69" s="177">
        <v>0</v>
      </c>
      <c r="BE69" s="177">
        <v>0</v>
      </c>
      <c r="BF69" s="177">
        <v>0</v>
      </c>
      <c r="BG69" s="177">
        <v>0</v>
      </c>
      <c r="BH69" s="177">
        <v>0</v>
      </c>
      <c r="BI69" s="177">
        <v>0</v>
      </c>
      <c r="BJ69" s="177">
        <v>0</v>
      </c>
      <c r="BK69" s="177">
        <v>0</v>
      </c>
      <c r="BL69" s="177">
        <v>0</v>
      </c>
      <c r="BM69" s="177">
        <v>0</v>
      </c>
      <c r="BN69" s="177">
        <v>0</v>
      </c>
      <c r="BO69" s="177">
        <v>0</v>
      </c>
      <c r="BP69" s="177">
        <v>0</v>
      </c>
      <c r="BQ69" s="177">
        <v>0</v>
      </c>
      <c r="BR69" s="177">
        <v>0</v>
      </c>
      <c r="BS69" s="177">
        <v>0</v>
      </c>
      <c r="BT69" s="177">
        <v>0</v>
      </c>
      <c r="BU69" s="177">
        <v>0</v>
      </c>
      <c r="BV69" s="177">
        <v>0</v>
      </c>
      <c r="BW69" s="177">
        <v>0</v>
      </c>
      <c r="BX69" s="177">
        <v>0</v>
      </c>
      <c r="BY69" s="177">
        <v>0</v>
      </c>
      <c r="BZ69" s="177">
        <v>0</v>
      </c>
      <c r="CA69" s="177">
        <v>0</v>
      </c>
      <c r="CB69" s="177">
        <v>0</v>
      </c>
      <c r="CC69" s="177">
        <v>0</v>
      </c>
      <c r="CD69" s="177">
        <v>0</v>
      </c>
      <c r="CE69" s="177">
        <v>0</v>
      </c>
      <c r="CF69" s="177">
        <v>0</v>
      </c>
      <c r="CG69" s="177">
        <v>0</v>
      </c>
      <c r="CH69" s="177">
        <v>0</v>
      </c>
      <c r="CI69" s="177">
        <v>0</v>
      </c>
      <c r="CJ69" s="177">
        <v>0</v>
      </c>
      <c r="CK69" s="177">
        <v>0</v>
      </c>
      <c r="CL69" s="177">
        <v>0</v>
      </c>
      <c r="CM69" s="177">
        <v>0</v>
      </c>
      <c r="CN69" s="177">
        <v>0</v>
      </c>
      <c r="CO69" s="177">
        <v>0</v>
      </c>
      <c r="CP69" s="177">
        <v>0</v>
      </c>
      <c r="CQ69" s="177">
        <v>0</v>
      </c>
      <c r="CR69" s="177">
        <v>0</v>
      </c>
      <c r="CS69" s="177">
        <v>0</v>
      </c>
      <c r="CT69" s="177">
        <v>0</v>
      </c>
      <c r="CU69" s="177">
        <v>0</v>
      </c>
      <c r="CV69" s="177">
        <v>0</v>
      </c>
      <c r="CW69" s="177">
        <v>0</v>
      </c>
      <c r="CX69" s="177">
        <v>0</v>
      </c>
      <c r="CY69" s="177">
        <v>0</v>
      </c>
      <c r="CZ69" s="177">
        <v>0</v>
      </c>
      <c r="DA69" s="177">
        <v>0</v>
      </c>
      <c r="DB69" s="177">
        <v>0</v>
      </c>
      <c r="DC69" s="177">
        <v>0</v>
      </c>
      <c r="DE69" s="24">
        <f t="shared" si="34"/>
        <v>0</v>
      </c>
      <c r="DF69" s="24">
        <f t="shared" si="15"/>
        <v>0</v>
      </c>
      <c r="DG69">
        <f t="shared" si="33"/>
        <v>21</v>
      </c>
      <c r="DH69">
        <v>0</v>
      </c>
    </row>
    <row r="70" spans="1:113" ht="14.4">
      <c r="A70" s="68">
        <v>50</v>
      </c>
      <c r="B70" s="160" t="s">
        <v>350</v>
      </c>
      <c r="C70" s="542" t="s">
        <v>159</v>
      </c>
      <c r="D70" s="181"/>
      <c r="E70" s="176">
        <v>0.21</v>
      </c>
      <c r="F70" s="171">
        <f>H70+NPV(FD,I70:INDEX(I70:DC70,PAL))</f>
        <v>0</v>
      </c>
      <c r="G70" s="171">
        <f>SUMIF($H$5:$DC$5,"&lt;="&amp;PAL,$H70:$DC70)</f>
        <v>0</v>
      </c>
      <c r="H70" s="300">
        <v>0</v>
      </c>
      <c r="I70" s="300">
        <v>0</v>
      </c>
      <c r="J70" s="300">
        <v>0</v>
      </c>
      <c r="K70" s="300">
        <v>0</v>
      </c>
      <c r="L70" s="300">
        <v>0</v>
      </c>
      <c r="M70" s="300">
        <v>0</v>
      </c>
      <c r="N70" s="300">
        <v>0</v>
      </c>
      <c r="O70" s="300">
        <v>0</v>
      </c>
      <c r="P70" s="300">
        <v>0</v>
      </c>
      <c r="Q70" s="177">
        <v>0</v>
      </c>
      <c r="R70" s="177">
        <v>0</v>
      </c>
      <c r="S70" s="177">
        <v>0</v>
      </c>
      <c r="T70" s="177">
        <v>0</v>
      </c>
      <c r="U70" s="177">
        <v>0</v>
      </c>
      <c r="V70" s="177">
        <v>0</v>
      </c>
      <c r="W70" s="177">
        <v>0</v>
      </c>
      <c r="X70" s="177">
        <v>0</v>
      </c>
      <c r="Y70" s="177">
        <v>0</v>
      </c>
      <c r="Z70" s="177">
        <v>0</v>
      </c>
      <c r="AA70" s="177">
        <v>0</v>
      </c>
      <c r="AB70" s="177">
        <v>0</v>
      </c>
      <c r="AC70" s="177">
        <v>0</v>
      </c>
      <c r="AD70" s="177">
        <v>0</v>
      </c>
      <c r="AE70" s="177">
        <v>0</v>
      </c>
      <c r="AF70" s="177">
        <v>0</v>
      </c>
      <c r="AG70" s="177">
        <v>0</v>
      </c>
      <c r="AH70" s="177">
        <v>0</v>
      </c>
      <c r="AI70" s="177">
        <v>0</v>
      </c>
      <c r="AJ70" s="177">
        <v>0</v>
      </c>
      <c r="AK70" s="177">
        <v>0</v>
      </c>
      <c r="AL70" s="177">
        <v>0</v>
      </c>
      <c r="AM70" s="177">
        <v>0</v>
      </c>
      <c r="AN70" s="177">
        <v>0</v>
      </c>
      <c r="AO70" s="177">
        <v>0</v>
      </c>
      <c r="AP70" s="177">
        <v>0</v>
      </c>
      <c r="AQ70" s="177">
        <v>0</v>
      </c>
      <c r="AR70" s="177">
        <v>0</v>
      </c>
      <c r="AS70" s="177">
        <v>0</v>
      </c>
      <c r="AT70" s="177">
        <v>0</v>
      </c>
      <c r="AU70" s="177">
        <v>0</v>
      </c>
      <c r="AV70" s="177">
        <v>0</v>
      </c>
      <c r="AW70" s="177">
        <v>0</v>
      </c>
      <c r="AX70" s="177">
        <v>0</v>
      </c>
      <c r="AY70" s="177">
        <v>0</v>
      </c>
      <c r="AZ70" s="177">
        <v>0</v>
      </c>
      <c r="BA70" s="177">
        <v>0</v>
      </c>
      <c r="BB70" s="177">
        <v>0</v>
      </c>
      <c r="BC70" s="177">
        <v>0</v>
      </c>
      <c r="BD70" s="177">
        <v>0</v>
      </c>
      <c r="BE70" s="177">
        <v>0</v>
      </c>
      <c r="BF70" s="177">
        <v>0</v>
      </c>
      <c r="BG70" s="177">
        <v>0</v>
      </c>
      <c r="BH70" s="177">
        <v>0</v>
      </c>
      <c r="BI70" s="177">
        <v>0</v>
      </c>
      <c r="BJ70" s="177">
        <v>0</v>
      </c>
      <c r="BK70" s="177">
        <v>0</v>
      </c>
      <c r="BL70" s="177">
        <v>0</v>
      </c>
      <c r="BM70" s="177">
        <v>0</v>
      </c>
      <c r="BN70" s="177">
        <v>0</v>
      </c>
      <c r="BO70" s="177">
        <v>0</v>
      </c>
      <c r="BP70" s="177">
        <v>0</v>
      </c>
      <c r="BQ70" s="177">
        <v>0</v>
      </c>
      <c r="BR70" s="177">
        <v>0</v>
      </c>
      <c r="BS70" s="177">
        <v>0</v>
      </c>
      <c r="BT70" s="177">
        <v>0</v>
      </c>
      <c r="BU70" s="177">
        <v>0</v>
      </c>
      <c r="BV70" s="177">
        <v>0</v>
      </c>
      <c r="BW70" s="177">
        <v>0</v>
      </c>
      <c r="BX70" s="177">
        <v>0</v>
      </c>
      <c r="BY70" s="177">
        <v>0</v>
      </c>
      <c r="BZ70" s="177">
        <v>0</v>
      </c>
      <c r="CA70" s="177">
        <v>0</v>
      </c>
      <c r="CB70" s="177">
        <v>0</v>
      </c>
      <c r="CC70" s="177">
        <v>0</v>
      </c>
      <c r="CD70" s="177">
        <v>0</v>
      </c>
      <c r="CE70" s="177">
        <v>0</v>
      </c>
      <c r="CF70" s="177">
        <v>0</v>
      </c>
      <c r="CG70" s="177">
        <v>0</v>
      </c>
      <c r="CH70" s="177">
        <v>0</v>
      </c>
      <c r="CI70" s="177">
        <v>0</v>
      </c>
      <c r="CJ70" s="177">
        <v>0</v>
      </c>
      <c r="CK70" s="177">
        <v>0</v>
      </c>
      <c r="CL70" s="177">
        <v>0</v>
      </c>
      <c r="CM70" s="177">
        <v>0</v>
      </c>
      <c r="CN70" s="177">
        <v>0</v>
      </c>
      <c r="CO70" s="177">
        <v>0</v>
      </c>
      <c r="CP70" s="177">
        <v>0</v>
      </c>
      <c r="CQ70" s="177">
        <v>0</v>
      </c>
      <c r="CR70" s="177">
        <v>0</v>
      </c>
      <c r="CS70" s="177">
        <v>0</v>
      </c>
      <c r="CT70" s="177">
        <v>0</v>
      </c>
      <c r="CU70" s="177">
        <v>0</v>
      </c>
      <c r="CV70" s="177">
        <v>0</v>
      </c>
      <c r="CW70" s="177">
        <v>0</v>
      </c>
      <c r="CX70" s="177">
        <v>0</v>
      </c>
      <c r="CY70" s="177">
        <v>0</v>
      </c>
      <c r="CZ70" s="177">
        <v>0</v>
      </c>
      <c r="DA70" s="177">
        <v>0</v>
      </c>
      <c r="DB70" s="177">
        <v>0</v>
      </c>
      <c r="DC70" s="177">
        <v>0</v>
      </c>
      <c r="DE70" s="24">
        <f t="shared" si="34"/>
        <v>0</v>
      </c>
      <c r="DF70" s="24">
        <f t="shared" si="15"/>
        <v>0</v>
      </c>
      <c r="DG70">
        <f t="shared" si="33"/>
        <v>21</v>
      </c>
      <c r="DH70">
        <v>0</v>
      </c>
    </row>
    <row r="71" spans="1:113" ht="14.4">
      <c r="A71" s="68">
        <v>51</v>
      </c>
      <c r="B71" s="160" t="s">
        <v>351</v>
      </c>
      <c r="C71" s="542" t="s">
        <v>159</v>
      </c>
      <c r="D71" s="181"/>
      <c r="E71" s="176">
        <v>0.21</v>
      </c>
      <c r="F71" s="171">
        <f>H71+NPV(FD,I71:INDEX(I71:DC71,PAL))</f>
        <v>0</v>
      </c>
      <c r="G71" s="171">
        <f>SUMIF($H$5:$DC$5,"&lt;="&amp;PAL,$H71:$DC71)</f>
        <v>0</v>
      </c>
      <c r="H71" s="300">
        <v>0</v>
      </c>
      <c r="I71" s="300">
        <v>0</v>
      </c>
      <c r="J71" s="300">
        <v>0</v>
      </c>
      <c r="K71" s="300">
        <v>0</v>
      </c>
      <c r="L71" s="300">
        <v>0</v>
      </c>
      <c r="M71" s="300">
        <v>0</v>
      </c>
      <c r="N71" s="300">
        <v>0</v>
      </c>
      <c r="O71" s="300">
        <v>0</v>
      </c>
      <c r="P71" s="300">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c r="AG71" s="177">
        <v>0</v>
      </c>
      <c r="AH71" s="177">
        <v>0</v>
      </c>
      <c r="AI71" s="177">
        <v>0</v>
      </c>
      <c r="AJ71" s="177">
        <v>0</v>
      </c>
      <c r="AK71" s="177">
        <v>0</v>
      </c>
      <c r="AL71" s="177">
        <v>0</v>
      </c>
      <c r="AM71" s="177">
        <v>0</v>
      </c>
      <c r="AN71" s="177">
        <v>0</v>
      </c>
      <c r="AO71" s="177">
        <v>0</v>
      </c>
      <c r="AP71" s="177">
        <v>0</v>
      </c>
      <c r="AQ71" s="177">
        <v>0</v>
      </c>
      <c r="AR71" s="177">
        <v>0</v>
      </c>
      <c r="AS71" s="177">
        <v>0</v>
      </c>
      <c r="AT71" s="177">
        <v>0</v>
      </c>
      <c r="AU71" s="177">
        <v>0</v>
      </c>
      <c r="AV71" s="177">
        <v>0</v>
      </c>
      <c r="AW71" s="177">
        <v>0</v>
      </c>
      <c r="AX71" s="177">
        <v>0</v>
      </c>
      <c r="AY71" s="177">
        <v>0</v>
      </c>
      <c r="AZ71" s="177">
        <v>0</v>
      </c>
      <c r="BA71" s="177">
        <v>0</v>
      </c>
      <c r="BB71" s="177">
        <v>0</v>
      </c>
      <c r="BC71" s="177">
        <v>0</v>
      </c>
      <c r="BD71" s="177">
        <v>0</v>
      </c>
      <c r="BE71" s="177">
        <v>0</v>
      </c>
      <c r="BF71" s="177">
        <v>0</v>
      </c>
      <c r="BG71" s="177">
        <v>0</v>
      </c>
      <c r="BH71" s="177">
        <v>0</v>
      </c>
      <c r="BI71" s="177">
        <v>0</v>
      </c>
      <c r="BJ71" s="177">
        <v>0</v>
      </c>
      <c r="BK71" s="177">
        <v>0</v>
      </c>
      <c r="BL71" s="177">
        <v>0</v>
      </c>
      <c r="BM71" s="177">
        <v>0</v>
      </c>
      <c r="BN71" s="177">
        <v>0</v>
      </c>
      <c r="BO71" s="177">
        <v>0</v>
      </c>
      <c r="BP71" s="177">
        <v>0</v>
      </c>
      <c r="BQ71" s="177">
        <v>0</v>
      </c>
      <c r="BR71" s="177">
        <v>0</v>
      </c>
      <c r="BS71" s="177">
        <v>0</v>
      </c>
      <c r="BT71" s="177">
        <v>0</v>
      </c>
      <c r="BU71" s="177">
        <v>0</v>
      </c>
      <c r="BV71" s="177">
        <v>0</v>
      </c>
      <c r="BW71" s="177">
        <v>0</v>
      </c>
      <c r="BX71" s="177">
        <v>0</v>
      </c>
      <c r="BY71" s="177">
        <v>0</v>
      </c>
      <c r="BZ71" s="177">
        <v>0</v>
      </c>
      <c r="CA71" s="177">
        <v>0</v>
      </c>
      <c r="CB71" s="177">
        <v>0</v>
      </c>
      <c r="CC71" s="177">
        <v>0</v>
      </c>
      <c r="CD71" s="177">
        <v>0</v>
      </c>
      <c r="CE71" s="177">
        <v>0</v>
      </c>
      <c r="CF71" s="177">
        <v>0</v>
      </c>
      <c r="CG71" s="177">
        <v>0</v>
      </c>
      <c r="CH71" s="177">
        <v>0</v>
      </c>
      <c r="CI71" s="177">
        <v>0</v>
      </c>
      <c r="CJ71" s="177">
        <v>0</v>
      </c>
      <c r="CK71" s="177">
        <v>0</v>
      </c>
      <c r="CL71" s="177">
        <v>0</v>
      </c>
      <c r="CM71" s="177">
        <v>0</v>
      </c>
      <c r="CN71" s="177">
        <v>0</v>
      </c>
      <c r="CO71" s="177">
        <v>0</v>
      </c>
      <c r="CP71" s="177">
        <v>0</v>
      </c>
      <c r="CQ71" s="177">
        <v>0</v>
      </c>
      <c r="CR71" s="177">
        <v>0</v>
      </c>
      <c r="CS71" s="177">
        <v>0</v>
      </c>
      <c r="CT71" s="177">
        <v>0</v>
      </c>
      <c r="CU71" s="177">
        <v>0</v>
      </c>
      <c r="CV71" s="177">
        <v>0</v>
      </c>
      <c r="CW71" s="177">
        <v>0</v>
      </c>
      <c r="CX71" s="177">
        <v>0</v>
      </c>
      <c r="CY71" s="177">
        <v>0</v>
      </c>
      <c r="CZ71" s="177">
        <v>0</v>
      </c>
      <c r="DA71" s="177">
        <v>0</v>
      </c>
      <c r="DB71" s="177">
        <v>0</v>
      </c>
      <c r="DC71" s="177">
        <v>0</v>
      </c>
      <c r="DE71" s="24">
        <f t="shared" si="34"/>
        <v>0</v>
      </c>
      <c r="DF71" s="24">
        <f t="shared" si="15"/>
        <v>0</v>
      </c>
      <c r="DG71">
        <f t="shared" si="33"/>
        <v>21</v>
      </c>
      <c r="DH71">
        <v>0</v>
      </c>
    </row>
    <row r="72" spans="1:113" ht="14.4">
      <c r="A72" s="68">
        <v>52</v>
      </c>
      <c r="B72" s="160" t="s">
        <v>352</v>
      </c>
      <c r="C72" s="542" t="s">
        <v>159</v>
      </c>
      <c r="D72" s="181"/>
      <c r="E72" s="176">
        <v>0.21</v>
      </c>
      <c r="F72" s="171">
        <f>H72+NPV(FD,I72:INDEX(I72:DC72,PAL))</f>
        <v>0</v>
      </c>
      <c r="G72" s="171">
        <f>SUMIF($H$5:$DC$5,"&lt;="&amp;PAL,$H72:$DC72)</f>
        <v>0</v>
      </c>
      <c r="H72" s="300">
        <v>0</v>
      </c>
      <c r="I72" s="300">
        <v>0</v>
      </c>
      <c r="J72" s="300">
        <v>0</v>
      </c>
      <c r="K72" s="300">
        <v>0</v>
      </c>
      <c r="L72" s="300">
        <v>0</v>
      </c>
      <c r="M72" s="300">
        <v>0</v>
      </c>
      <c r="N72" s="300">
        <v>0</v>
      </c>
      <c r="O72" s="300">
        <v>0</v>
      </c>
      <c r="P72" s="300">
        <v>0</v>
      </c>
      <c r="Q72" s="177">
        <v>0</v>
      </c>
      <c r="R72" s="177">
        <v>0</v>
      </c>
      <c r="S72" s="177">
        <v>0</v>
      </c>
      <c r="T72" s="177">
        <v>0</v>
      </c>
      <c r="U72" s="177">
        <v>0</v>
      </c>
      <c r="V72" s="177">
        <v>0</v>
      </c>
      <c r="W72" s="177">
        <v>0</v>
      </c>
      <c r="X72" s="177">
        <v>0</v>
      </c>
      <c r="Y72" s="177">
        <v>0</v>
      </c>
      <c r="Z72" s="177">
        <v>0</v>
      </c>
      <c r="AA72" s="177">
        <v>0</v>
      </c>
      <c r="AB72" s="177">
        <v>0</v>
      </c>
      <c r="AC72" s="177">
        <v>0</v>
      </c>
      <c r="AD72" s="177">
        <v>0</v>
      </c>
      <c r="AE72" s="177">
        <v>0</v>
      </c>
      <c r="AF72" s="177">
        <v>0</v>
      </c>
      <c r="AG72" s="177">
        <v>0</v>
      </c>
      <c r="AH72" s="177">
        <v>0</v>
      </c>
      <c r="AI72" s="177">
        <v>0</v>
      </c>
      <c r="AJ72" s="177">
        <v>0</v>
      </c>
      <c r="AK72" s="177">
        <v>0</v>
      </c>
      <c r="AL72" s="177">
        <v>0</v>
      </c>
      <c r="AM72" s="177">
        <v>0</v>
      </c>
      <c r="AN72" s="177">
        <v>0</v>
      </c>
      <c r="AO72" s="177">
        <v>0</v>
      </c>
      <c r="AP72" s="177">
        <v>0</v>
      </c>
      <c r="AQ72" s="177">
        <v>0</v>
      </c>
      <c r="AR72" s="177">
        <v>0</v>
      </c>
      <c r="AS72" s="177">
        <v>0</v>
      </c>
      <c r="AT72" s="177">
        <v>0</v>
      </c>
      <c r="AU72" s="177">
        <v>0</v>
      </c>
      <c r="AV72" s="177">
        <v>0</v>
      </c>
      <c r="AW72" s="177">
        <v>0</v>
      </c>
      <c r="AX72" s="177">
        <v>0</v>
      </c>
      <c r="AY72" s="177">
        <v>0</v>
      </c>
      <c r="AZ72" s="177">
        <v>0</v>
      </c>
      <c r="BA72" s="177">
        <v>0</v>
      </c>
      <c r="BB72" s="177">
        <v>0</v>
      </c>
      <c r="BC72" s="177">
        <v>0</v>
      </c>
      <c r="BD72" s="177">
        <v>0</v>
      </c>
      <c r="BE72" s="177">
        <v>0</v>
      </c>
      <c r="BF72" s="177">
        <v>0</v>
      </c>
      <c r="BG72" s="177">
        <v>0</v>
      </c>
      <c r="BH72" s="177">
        <v>0</v>
      </c>
      <c r="BI72" s="177">
        <v>0</v>
      </c>
      <c r="BJ72" s="177">
        <v>0</v>
      </c>
      <c r="BK72" s="177">
        <v>0</v>
      </c>
      <c r="BL72" s="177">
        <v>0</v>
      </c>
      <c r="BM72" s="177">
        <v>0</v>
      </c>
      <c r="BN72" s="177">
        <v>0</v>
      </c>
      <c r="BO72" s="177">
        <v>0</v>
      </c>
      <c r="BP72" s="177">
        <v>0</v>
      </c>
      <c r="BQ72" s="177">
        <v>0</v>
      </c>
      <c r="BR72" s="177">
        <v>0</v>
      </c>
      <c r="BS72" s="177">
        <v>0</v>
      </c>
      <c r="BT72" s="177">
        <v>0</v>
      </c>
      <c r="BU72" s="177">
        <v>0</v>
      </c>
      <c r="BV72" s="177">
        <v>0</v>
      </c>
      <c r="BW72" s="177">
        <v>0</v>
      </c>
      <c r="BX72" s="177">
        <v>0</v>
      </c>
      <c r="BY72" s="177">
        <v>0</v>
      </c>
      <c r="BZ72" s="177">
        <v>0</v>
      </c>
      <c r="CA72" s="177">
        <v>0</v>
      </c>
      <c r="CB72" s="177">
        <v>0</v>
      </c>
      <c r="CC72" s="177">
        <v>0</v>
      </c>
      <c r="CD72" s="177">
        <v>0</v>
      </c>
      <c r="CE72" s="177">
        <v>0</v>
      </c>
      <c r="CF72" s="177">
        <v>0</v>
      </c>
      <c r="CG72" s="177">
        <v>0</v>
      </c>
      <c r="CH72" s="177">
        <v>0</v>
      </c>
      <c r="CI72" s="177">
        <v>0</v>
      </c>
      <c r="CJ72" s="177">
        <v>0</v>
      </c>
      <c r="CK72" s="177">
        <v>0</v>
      </c>
      <c r="CL72" s="177">
        <v>0</v>
      </c>
      <c r="CM72" s="177">
        <v>0</v>
      </c>
      <c r="CN72" s="177">
        <v>0</v>
      </c>
      <c r="CO72" s="177">
        <v>0</v>
      </c>
      <c r="CP72" s="177">
        <v>0</v>
      </c>
      <c r="CQ72" s="177">
        <v>0</v>
      </c>
      <c r="CR72" s="177">
        <v>0</v>
      </c>
      <c r="CS72" s="177">
        <v>0</v>
      </c>
      <c r="CT72" s="177">
        <v>0</v>
      </c>
      <c r="CU72" s="177">
        <v>0</v>
      </c>
      <c r="CV72" s="177">
        <v>0</v>
      </c>
      <c r="CW72" s="177">
        <v>0</v>
      </c>
      <c r="CX72" s="177">
        <v>0</v>
      </c>
      <c r="CY72" s="177">
        <v>0</v>
      </c>
      <c r="CZ72" s="177">
        <v>0</v>
      </c>
      <c r="DA72" s="177">
        <v>0</v>
      </c>
      <c r="DB72" s="177">
        <v>0</v>
      </c>
      <c r="DC72" s="177">
        <v>0</v>
      </c>
      <c r="DE72" s="24">
        <f t="shared" si="34"/>
        <v>0</v>
      </c>
      <c r="DF72" s="24">
        <f t="shared" si="15"/>
        <v>0</v>
      </c>
      <c r="DG72">
        <f t="shared" si="33"/>
        <v>21</v>
      </c>
      <c r="DH72">
        <v>0</v>
      </c>
    </row>
    <row r="73" spans="1:113" ht="14.4">
      <c r="A73" s="68"/>
      <c r="B73" s="160" t="s">
        <v>353</v>
      </c>
      <c r="C73" s="543" t="s">
        <v>482</v>
      </c>
      <c r="D73" s="325"/>
      <c r="E73" s="176">
        <v>0.21</v>
      </c>
      <c r="F73" s="171">
        <f>H73+NPV(FD,I73:INDEX(I73:DC73,PAL))</f>
        <v>0</v>
      </c>
      <c r="G73" s="171">
        <f>SUMIF($H$5:$DC$5,"&lt;="&amp;PAL,$H73:$DC73)</f>
        <v>0</v>
      </c>
      <c r="H73" s="300">
        <v>0</v>
      </c>
      <c r="I73" s="300">
        <v>0</v>
      </c>
      <c r="J73" s="300">
        <v>0</v>
      </c>
      <c r="K73" s="300">
        <v>0</v>
      </c>
      <c r="L73" s="300">
        <v>0</v>
      </c>
      <c r="M73" s="300">
        <v>0</v>
      </c>
      <c r="N73" s="300">
        <v>0</v>
      </c>
      <c r="O73" s="300">
        <v>0</v>
      </c>
      <c r="P73" s="300">
        <v>0</v>
      </c>
      <c r="Q73" s="177">
        <v>0</v>
      </c>
      <c r="R73" s="177">
        <v>0</v>
      </c>
      <c r="S73" s="177">
        <v>0</v>
      </c>
      <c r="T73" s="177">
        <v>0</v>
      </c>
      <c r="U73" s="177">
        <v>0</v>
      </c>
      <c r="V73" s="177">
        <v>0</v>
      </c>
      <c r="W73" s="177">
        <v>0</v>
      </c>
      <c r="X73" s="177">
        <v>0</v>
      </c>
      <c r="Y73" s="177">
        <v>0</v>
      </c>
      <c r="Z73" s="177">
        <v>0</v>
      </c>
      <c r="AA73" s="177">
        <v>0</v>
      </c>
      <c r="AB73" s="177">
        <v>0</v>
      </c>
      <c r="AC73" s="177">
        <v>0</v>
      </c>
      <c r="AD73" s="177">
        <v>0</v>
      </c>
      <c r="AE73" s="177">
        <v>0</v>
      </c>
      <c r="AF73" s="177">
        <v>0</v>
      </c>
      <c r="AG73" s="177">
        <v>0</v>
      </c>
      <c r="AH73" s="177">
        <v>0</v>
      </c>
      <c r="AI73" s="177">
        <v>0</v>
      </c>
      <c r="AJ73" s="177">
        <v>0</v>
      </c>
      <c r="AK73" s="177">
        <v>0</v>
      </c>
      <c r="AL73" s="177">
        <v>0</v>
      </c>
      <c r="AM73" s="177">
        <v>0</v>
      </c>
      <c r="AN73" s="177">
        <v>0</v>
      </c>
      <c r="AO73" s="177">
        <v>0</v>
      </c>
      <c r="AP73" s="177">
        <v>0</v>
      </c>
      <c r="AQ73" s="177">
        <v>0</v>
      </c>
      <c r="AR73" s="177">
        <v>0</v>
      </c>
      <c r="AS73" s="177">
        <v>0</v>
      </c>
      <c r="AT73" s="177">
        <v>0</v>
      </c>
      <c r="AU73" s="177">
        <v>0</v>
      </c>
      <c r="AV73" s="177">
        <v>0</v>
      </c>
      <c r="AW73" s="177">
        <v>0</v>
      </c>
      <c r="AX73" s="177">
        <v>0</v>
      </c>
      <c r="AY73" s="177">
        <v>0</v>
      </c>
      <c r="AZ73" s="177">
        <v>0</v>
      </c>
      <c r="BA73" s="177">
        <v>0</v>
      </c>
      <c r="BB73" s="177">
        <v>0</v>
      </c>
      <c r="BC73" s="177">
        <v>0</v>
      </c>
      <c r="BD73" s="177">
        <v>0</v>
      </c>
      <c r="BE73" s="177">
        <v>0</v>
      </c>
      <c r="BF73" s="177">
        <v>0</v>
      </c>
      <c r="BG73" s="177">
        <v>0</v>
      </c>
      <c r="BH73" s="177">
        <v>0</v>
      </c>
      <c r="BI73" s="177">
        <v>0</v>
      </c>
      <c r="BJ73" s="177">
        <v>0</v>
      </c>
      <c r="BK73" s="177">
        <v>0</v>
      </c>
      <c r="BL73" s="177">
        <v>0</v>
      </c>
      <c r="BM73" s="177">
        <v>0</v>
      </c>
      <c r="BN73" s="177">
        <v>0</v>
      </c>
      <c r="BO73" s="177">
        <v>0</v>
      </c>
      <c r="BP73" s="177">
        <v>0</v>
      </c>
      <c r="BQ73" s="177">
        <v>0</v>
      </c>
      <c r="BR73" s="177">
        <v>0</v>
      </c>
      <c r="BS73" s="177">
        <v>0</v>
      </c>
      <c r="BT73" s="177">
        <v>0</v>
      </c>
      <c r="BU73" s="177">
        <v>0</v>
      </c>
      <c r="BV73" s="177">
        <v>0</v>
      </c>
      <c r="BW73" s="177">
        <v>0</v>
      </c>
      <c r="BX73" s="177">
        <v>0</v>
      </c>
      <c r="BY73" s="177">
        <v>0</v>
      </c>
      <c r="BZ73" s="177">
        <v>0</v>
      </c>
      <c r="CA73" s="177">
        <v>0</v>
      </c>
      <c r="CB73" s="177">
        <v>0</v>
      </c>
      <c r="CC73" s="177">
        <v>0</v>
      </c>
      <c r="CD73" s="177">
        <v>0</v>
      </c>
      <c r="CE73" s="177">
        <v>0</v>
      </c>
      <c r="CF73" s="177">
        <v>0</v>
      </c>
      <c r="CG73" s="177">
        <v>0</v>
      </c>
      <c r="CH73" s="177">
        <v>0</v>
      </c>
      <c r="CI73" s="177">
        <v>0</v>
      </c>
      <c r="CJ73" s="177">
        <v>0</v>
      </c>
      <c r="CK73" s="177">
        <v>0</v>
      </c>
      <c r="CL73" s="177">
        <v>0</v>
      </c>
      <c r="CM73" s="177">
        <v>0</v>
      </c>
      <c r="CN73" s="177">
        <v>0</v>
      </c>
      <c r="CO73" s="177">
        <v>0</v>
      </c>
      <c r="CP73" s="177">
        <v>0</v>
      </c>
      <c r="CQ73" s="177">
        <v>0</v>
      </c>
      <c r="CR73" s="177">
        <v>0</v>
      </c>
      <c r="CS73" s="177">
        <v>0</v>
      </c>
      <c r="CT73" s="177">
        <v>0</v>
      </c>
      <c r="CU73" s="177">
        <v>0</v>
      </c>
      <c r="CV73" s="177">
        <v>0</v>
      </c>
      <c r="CW73" s="177">
        <v>0</v>
      </c>
      <c r="CX73" s="177">
        <v>0</v>
      </c>
      <c r="CY73" s="177">
        <v>0</v>
      </c>
      <c r="CZ73" s="177">
        <v>0</v>
      </c>
      <c r="DA73" s="177">
        <v>0</v>
      </c>
      <c r="DB73" s="177">
        <v>0</v>
      </c>
      <c r="DC73" s="177">
        <v>0</v>
      </c>
      <c r="DE73" s="24">
        <f t="shared" si="34"/>
        <v>0</v>
      </c>
      <c r="DF73" s="24">
        <f t="shared" si="15"/>
        <v>0</v>
      </c>
      <c r="DG73">
        <f t="shared" si="33"/>
        <v>21</v>
      </c>
      <c r="DH73">
        <v>0</v>
      </c>
      <c r="DI73">
        <v>1</v>
      </c>
    </row>
    <row r="74" spans="1:113" ht="14.4">
      <c r="A74" s="68"/>
      <c r="B74" s="160" t="s">
        <v>492</v>
      </c>
      <c r="C74" s="543" t="s">
        <v>483</v>
      </c>
      <c r="D74" s="325"/>
      <c r="E74" s="176">
        <v>0.21</v>
      </c>
      <c r="F74" s="171">
        <f>H74+NPV(FD,I74:INDEX(I74:DC74,PAL))</f>
        <v>0</v>
      </c>
      <c r="G74" s="171">
        <f>SUMIF($H$5:$DC$5,"&lt;="&amp;PAL,$H74:$DC74)</f>
        <v>0</v>
      </c>
      <c r="H74" s="179">
        <v>0</v>
      </c>
      <c r="I74" s="179">
        <v>0</v>
      </c>
      <c r="J74" s="179">
        <v>0</v>
      </c>
      <c r="K74" s="179">
        <v>0</v>
      </c>
      <c r="L74" s="179">
        <v>0</v>
      </c>
      <c r="M74" s="179">
        <v>0</v>
      </c>
      <c r="N74" s="179">
        <v>0</v>
      </c>
      <c r="O74" s="179">
        <v>0</v>
      </c>
      <c r="P74" s="179">
        <v>0</v>
      </c>
      <c r="Q74" s="179">
        <v>0</v>
      </c>
      <c r="R74" s="179">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v>0</v>
      </c>
      <c r="BM74" s="180">
        <v>0</v>
      </c>
      <c r="BN74" s="180">
        <v>0</v>
      </c>
      <c r="BO74" s="180">
        <v>0</v>
      </c>
      <c r="BP74" s="180">
        <v>0</v>
      </c>
      <c r="BQ74" s="180">
        <v>0</v>
      </c>
      <c r="BR74" s="180">
        <v>0</v>
      </c>
      <c r="BS74" s="180">
        <v>0</v>
      </c>
      <c r="BT74" s="180">
        <v>0</v>
      </c>
      <c r="BU74" s="180">
        <v>0</v>
      </c>
      <c r="BV74" s="180">
        <v>0</v>
      </c>
      <c r="BW74" s="180">
        <v>0</v>
      </c>
      <c r="BX74" s="180">
        <v>0</v>
      </c>
      <c r="BY74" s="180">
        <v>0</v>
      </c>
      <c r="BZ74" s="180">
        <v>0</v>
      </c>
      <c r="CA74" s="180">
        <v>0</v>
      </c>
      <c r="CB74" s="180">
        <v>0</v>
      </c>
      <c r="CC74" s="180">
        <v>0</v>
      </c>
      <c r="CD74" s="180">
        <v>0</v>
      </c>
      <c r="CE74" s="180">
        <v>0</v>
      </c>
      <c r="CF74" s="180">
        <v>0</v>
      </c>
      <c r="CG74" s="180">
        <v>0</v>
      </c>
      <c r="CH74" s="180">
        <v>0</v>
      </c>
      <c r="CI74" s="180">
        <v>0</v>
      </c>
      <c r="CJ74" s="180">
        <v>0</v>
      </c>
      <c r="CK74" s="180">
        <v>0</v>
      </c>
      <c r="CL74" s="180">
        <v>0</v>
      </c>
      <c r="CM74" s="180">
        <v>0</v>
      </c>
      <c r="CN74" s="180">
        <v>0</v>
      </c>
      <c r="CO74" s="180">
        <v>0</v>
      </c>
      <c r="CP74" s="180">
        <v>0</v>
      </c>
      <c r="CQ74" s="180">
        <v>0</v>
      </c>
      <c r="CR74" s="180">
        <v>0</v>
      </c>
      <c r="CS74" s="180">
        <v>0</v>
      </c>
      <c r="CT74" s="180">
        <v>0</v>
      </c>
      <c r="CU74" s="180">
        <v>0</v>
      </c>
      <c r="CV74" s="180">
        <v>0</v>
      </c>
      <c r="CW74" s="180">
        <v>0</v>
      </c>
      <c r="CX74" s="180">
        <v>0</v>
      </c>
      <c r="CY74" s="180">
        <v>0</v>
      </c>
      <c r="CZ74" s="180">
        <v>0</v>
      </c>
      <c r="DA74" s="180">
        <v>0</v>
      </c>
      <c r="DB74" s="180">
        <v>0</v>
      </c>
      <c r="DC74" s="180">
        <v>0</v>
      </c>
      <c r="DE74" s="24">
        <f t="shared" si="34"/>
        <v>0</v>
      </c>
      <c r="DF74" s="24">
        <f t="shared" si="15"/>
        <v>0</v>
      </c>
      <c r="DG74">
        <f t="shared" si="33"/>
        <v>21</v>
      </c>
      <c r="DH74">
        <v>0</v>
      </c>
      <c r="DI74">
        <v>1</v>
      </c>
    </row>
    <row r="75" spans="1:113" ht="14.4">
      <c r="A75" s="68">
        <v>53</v>
      </c>
      <c r="B75" s="160" t="s">
        <v>493</v>
      </c>
      <c r="C75" s="543" t="s">
        <v>552</v>
      </c>
      <c r="D75" s="160"/>
      <c r="E75" s="176">
        <v>0.21</v>
      </c>
      <c r="F75" s="171">
        <f>H75+NPV(FD,I75:INDEX(I75:DC75,PAL))</f>
        <v>0</v>
      </c>
      <c r="G75" s="171">
        <f>SUMIF($H$5:$DC$5,"&lt;="&amp;PAL,$H75:$DC75)</f>
        <v>0</v>
      </c>
      <c r="H75" s="179">
        <v>0</v>
      </c>
      <c r="I75" s="179">
        <v>0</v>
      </c>
      <c r="J75" s="179">
        <v>0</v>
      </c>
      <c r="K75" s="179">
        <v>0</v>
      </c>
      <c r="L75" s="179">
        <v>0</v>
      </c>
      <c r="M75" s="179">
        <v>0</v>
      </c>
      <c r="N75" s="179">
        <v>0</v>
      </c>
      <c r="O75" s="179">
        <v>0</v>
      </c>
      <c r="P75" s="179">
        <v>0</v>
      </c>
      <c r="Q75" s="179">
        <v>0</v>
      </c>
      <c r="R75" s="179">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E75" s="24">
        <f t="shared" si="34"/>
        <v>0</v>
      </c>
      <c r="DF75" s="24">
        <f t="shared" si="15"/>
        <v>0</v>
      </c>
      <c r="DG75">
        <f t="shared" si="33"/>
        <v>21</v>
      </c>
      <c r="DH75">
        <v>0</v>
      </c>
    </row>
    <row r="76" spans="1:113" ht="14.4">
      <c r="A76" s="68">
        <v>54</v>
      </c>
      <c r="B76" s="160" t="s">
        <v>354</v>
      </c>
      <c r="C76" s="544" t="s">
        <v>161</v>
      </c>
      <c r="D76" s="160"/>
      <c r="E76" s="176">
        <v>0.21</v>
      </c>
      <c r="F76" s="171">
        <f>H76+NPV(FD,I76:INDEX(I76:DC76,PAL))</f>
        <v>0</v>
      </c>
      <c r="G76" s="171">
        <f>SUMIF($H$5:$DC$5,"&lt;="&amp;PAL,$H76:$DC76)</f>
        <v>0</v>
      </c>
      <c r="H76" s="179">
        <v>0</v>
      </c>
      <c r="I76" s="179">
        <v>0</v>
      </c>
      <c r="J76" s="179">
        <v>0</v>
      </c>
      <c r="K76" s="179">
        <v>0</v>
      </c>
      <c r="L76" s="179">
        <v>0</v>
      </c>
      <c r="M76" s="179">
        <v>0</v>
      </c>
      <c r="N76" s="179">
        <v>0</v>
      </c>
      <c r="O76" s="179">
        <v>0</v>
      </c>
      <c r="P76" s="179">
        <v>0</v>
      </c>
      <c r="Q76" s="179">
        <v>0</v>
      </c>
      <c r="R76" s="179">
        <v>0</v>
      </c>
      <c r="S76" s="179">
        <v>0</v>
      </c>
      <c r="T76" s="179">
        <v>0</v>
      </c>
      <c r="U76" s="179">
        <v>0</v>
      </c>
      <c r="V76" s="179">
        <v>0</v>
      </c>
      <c r="W76" s="179">
        <v>0</v>
      </c>
      <c r="X76" s="179">
        <v>0</v>
      </c>
      <c r="Y76" s="179">
        <v>0</v>
      </c>
      <c r="Z76" s="179">
        <v>0</v>
      </c>
      <c r="AA76" s="179">
        <v>0</v>
      </c>
      <c r="AB76" s="179">
        <v>0</v>
      </c>
      <c r="AC76" s="179">
        <v>0</v>
      </c>
      <c r="AD76" s="179">
        <v>0</v>
      </c>
      <c r="AE76" s="179">
        <v>0</v>
      </c>
      <c r="AF76" s="179">
        <v>0</v>
      </c>
      <c r="AG76" s="179">
        <v>0</v>
      </c>
      <c r="AH76" s="179">
        <v>0</v>
      </c>
      <c r="AI76" s="179">
        <v>0</v>
      </c>
      <c r="AJ76" s="180">
        <v>0</v>
      </c>
      <c r="AK76" s="179">
        <v>0</v>
      </c>
      <c r="AL76" s="180">
        <v>0</v>
      </c>
      <c r="AM76" s="179">
        <v>0</v>
      </c>
      <c r="AN76" s="179">
        <v>0</v>
      </c>
      <c r="AO76" s="179">
        <v>0</v>
      </c>
      <c r="AP76" s="179">
        <v>0</v>
      </c>
      <c r="AQ76" s="180">
        <v>0</v>
      </c>
      <c r="AR76" s="179">
        <v>0</v>
      </c>
      <c r="AS76" s="179">
        <v>0</v>
      </c>
      <c r="AT76" s="179">
        <v>0</v>
      </c>
      <c r="AU76" s="179">
        <v>0</v>
      </c>
      <c r="AV76" s="179">
        <v>0</v>
      </c>
      <c r="AW76" s="179">
        <v>0</v>
      </c>
      <c r="AX76" s="179">
        <v>0</v>
      </c>
      <c r="AY76" s="179">
        <v>0</v>
      </c>
      <c r="AZ76" s="179">
        <v>0</v>
      </c>
      <c r="BA76" s="179">
        <v>0</v>
      </c>
      <c r="BB76" s="179">
        <v>0</v>
      </c>
      <c r="BC76" s="179">
        <v>0</v>
      </c>
      <c r="BD76" s="179">
        <v>0</v>
      </c>
      <c r="BE76" s="179">
        <v>0</v>
      </c>
      <c r="BF76" s="179">
        <v>0</v>
      </c>
      <c r="BG76" s="179">
        <v>0</v>
      </c>
      <c r="BH76" s="179">
        <v>0</v>
      </c>
      <c r="BI76" s="179">
        <v>0</v>
      </c>
      <c r="BJ76" s="179">
        <v>0</v>
      </c>
      <c r="BK76" s="179">
        <v>0</v>
      </c>
      <c r="BL76" s="179">
        <v>0</v>
      </c>
      <c r="BM76" s="179">
        <v>0</v>
      </c>
      <c r="BN76" s="179">
        <v>0</v>
      </c>
      <c r="BO76" s="179">
        <v>0</v>
      </c>
      <c r="BP76" s="179">
        <v>0</v>
      </c>
      <c r="BQ76" s="179">
        <v>0</v>
      </c>
      <c r="BR76" s="179">
        <v>0</v>
      </c>
      <c r="BS76" s="179">
        <v>0</v>
      </c>
      <c r="BT76" s="179">
        <v>0</v>
      </c>
      <c r="BU76" s="179">
        <v>0</v>
      </c>
      <c r="BV76" s="179">
        <v>0</v>
      </c>
      <c r="BW76" s="179">
        <v>0</v>
      </c>
      <c r="BX76" s="179">
        <v>0</v>
      </c>
      <c r="BY76" s="179">
        <v>0</v>
      </c>
      <c r="BZ76" s="179">
        <v>0</v>
      </c>
      <c r="CA76" s="179">
        <v>0</v>
      </c>
      <c r="CB76" s="179">
        <v>0</v>
      </c>
      <c r="CC76" s="179">
        <v>0</v>
      </c>
      <c r="CD76" s="179">
        <v>0</v>
      </c>
      <c r="CE76" s="179">
        <v>0</v>
      </c>
      <c r="CF76" s="179">
        <v>0</v>
      </c>
      <c r="CG76" s="179">
        <v>0</v>
      </c>
      <c r="CH76" s="179">
        <v>0</v>
      </c>
      <c r="CI76" s="179">
        <v>0</v>
      </c>
      <c r="CJ76" s="179">
        <v>0</v>
      </c>
      <c r="CK76" s="179">
        <v>0</v>
      </c>
      <c r="CL76" s="179">
        <v>0</v>
      </c>
      <c r="CM76" s="179">
        <v>0</v>
      </c>
      <c r="CN76" s="179">
        <v>0</v>
      </c>
      <c r="CO76" s="179">
        <v>0</v>
      </c>
      <c r="CP76" s="179">
        <v>0</v>
      </c>
      <c r="CQ76" s="179">
        <v>0</v>
      </c>
      <c r="CR76" s="179">
        <v>0</v>
      </c>
      <c r="CS76" s="179">
        <v>0</v>
      </c>
      <c r="CT76" s="179">
        <v>0</v>
      </c>
      <c r="CU76" s="179">
        <v>0</v>
      </c>
      <c r="CV76" s="179">
        <v>0</v>
      </c>
      <c r="CW76" s="179">
        <v>0</v>
      </c>
      <c r="CX76" s="179">
        <v>0</v>
      </c>
      <c r="CY76" s="179">
        <v>0</v>
      </c>
      <c r="CZ76" s="179">
        <v>0</v>
      </c>
      <c r="DA76" s="179">
        <v>0</v>
      </c>
      <c r="DB76" s="179">
        <v>0</v>
      </c>
      <c r="DC76" s="180">
        <v>0</v>
      </c>
      <c r="DE76" s="24">
        <f t="shared" si="34"/>
        <v>0</v>
      </c>
      <c r="DF76" s="24">
        <f t="shared" si="15"/>
        <v>0</v>
      </c>
      <c r="DG76">
        <f t="shared" si="33"/>
        <v>21</v>
      </c>
      <c r="DH76">
        <f>DG76/(100+DG76)</f>
        <v>0.17355371900826447</v>
      </c>
    </row>
    <row r="77" spans="1:113" ht="14.4">
      <c r="A77" s="68">
        <v>55</v>
      </c>
      <c r="B77" s="160" t="s">
        <v>172</v>
      </c>
      <c r="C77" s="540" t="s">
        <v>173</v>
      </c>
      <c r="D77" s="172"/>
      <c r="E77" s="172"/>
      <c r="F77" s="173">
        <f>SUM(F78:F88)</f>
        <v>0</v>
      </c>
      <c r="G77" s="171">
        <f>SUMIF($H$5:$DC$5,"&lt;="&amp;PAL,$H77:$DC77)</f>
        <v>0</v>
      </c>
      <c r="H77" s="173">
        <f>SUM(H78:H88)</f>
        <v>0</v>
      </c>
      <c r="I77" s="173">
        <f t="shared" ref="I77:BT77" si="35">SUM(I78:I88)</f>
        <v>0</v>
      </c>
      <c r="J77" s="173">
        <f t="shared" si="35"/>
        <v>0</v>
      </c>
      <c r="K77" s="173">
        <f t="shared" si="35"/>
        <v>0</v>
      </c>
      <c r="L77" s="173">
        <f t="shared" si="35"/>
        <v>0</v>
      </c>
      <c r="M77" s="173">
        <f t="shared" si="35"/>
        <v>0</v>
      </c>
      <c r="N77" s="173">
        <f t="shared" si="35"/>
        <v>0</v>
      </c>
      <c r="O77" s="173">
        <f t="shared" si="35"/>
        <v>0</v>
      </c>
      <c r="P77" s="173">
        <f t="shared" si="35"/>
        <v>0</v>
      </c>
      <c r="Q77" s="173">
        <f t="shared" si="35"/>
        <v>0</v>
      </c>
      <c r="R77" s="173">
        <f t="shared" si="35"/>
        <v>0</v>
      </c>
      <c r="S77" s="173">
        <f t="shared" si="35"/>
        <v>0</v>
      </c>
      <c r="T77" s="173">
        <f t="shared" si="35"/>
        <v>0</v>
      </c>
      <c r="U77" s="173">
        <f t="shared" si="35"/>
        <v>0</v>
      </c>
      <c r="V77" s="173">
        <f t="shared" si="35"/>
        <v>0</v>
      </c>
      <c r="W77" s="173">
        <f t="shared" si="35"/>
        <v>0</v>
      </c>
      <c r="X77" s="173">
        <f t="shared" si="35"/>
        <v>0</v>
      </c>
      <c r="Y77" s="173">
        <f t="shared" si="35"/>
        <v>0</v>
      </c>
      <c r="Z77" s="173">
        <f t="shared" si="35"/>
        <v>0</v>
      </c>
      <c r="AA77" s="173">
        <f t="shared" si="35"/>
        <v>0</v>
      </c>
      <c r="AB77" s="173">
        <f t="shared" si="35"/>
        <v>0</v>
      </c>
      <c r="AC77" s="173">
        <f t="shared" si="35"/>
        <v>0</v>
      </c>
      <c r="AD77" s="173">
        <f t="shared" si="35"/>
        <v>0</v>
      </c>
      <c r="AE77" s="173">
        <f t="shared" si="35"/>
        <v>0</v>
      </c>
      <c r="AF77" s="173">
        <f t="shared" si="35"/>
        <v>0</v>
      </c>
      <c r="AG77" s="173">
        <f t="shared" si="35"/>
        <v>0</v>
      </c>
      <c r="AH77" s="173">
        <f t="shared" si="35"/>
        <v>0</v>
      </c>
      <c r="AI77" s="173">
        <f t="shared" si="35"/>
        <v>0</v>
      </c>
      <c r="AJ77" s="173">
        <f t="shared" si="35"/>
        <v>0</v>
      </c>
      <c r="AK77" s="173">
        <f t="shared" si="35"/>
        <v>0</v>
      </c>
      <c r="AL77" s="173">
        <f t="shared" si="35"/>
        <v>0</v>
      </c>
      <c r="AM77" s="173">
        <f t="shared" si="35"/>
        <v>0</v>
      </c>
      <c r="AN77" s="173">
        <f t="shared" si="35"/>
        <v>0</v>
      </c>
      <c r="AO77" s="173">
        <f t="shared" si="35"/>
        <v>0</v>
      </c>
      <c r="AP77" s="173">
        <f t="shared" si="35"/>
        <v>0</v>
      </c>
      <c r="AQ77" s="173">
        <f t="shared" si="35"/>
        <v>0</v>
      </c>
      <c r="AR77" s="173">
        <f t="shared" si="35"/>
        <v>0</v>
      </c>
      <c r="AS77" s="173">
        <f t="shared" si="35"/>
        <v>0</v>
      </c>
      <c r="AT77" s="173">
        <f t="shared" si="35"/>
        <v>0</v>
      </c>
      <c r="AU77" s="173">
        <f t="shared" si="35"/>
        <v>0</v>
      </c>
      <c r="AV77" s="173">
        <f t="shared" si="35"/>
        <v>0</v>
      </c>
      <c r="AW77" s="173">
        <f t="shared" si="35"/>
        <v>0</v>
      </c>
      <c r="AX77" s="173">
        <f t="shared" si="35"/>
        <v>0</v>
      </c>
      <c r="AY77" s="173">
        <f t="shared" si="35"/>
        <v>0</v>
      </c>
      <c r="AZ77" s="173">
        <f t="shared" si="35"/>
        <v>0</v>
      </c>
      <c r="BA77" s="173">
        <f t="shared" si="35"/>
        <v>0</v>
      </c>
      <c r="BB77" s="173">
        <f t="shared" si="35"/>
        <v>0</v>
      </c>
      <c r="BC77" s="173">
        <f t="shared" si="35"/>
        <v>0</v>
      </c>
      <c r="BD77" s="173">
        <f t="shared" si="35"/>
        <v>0</v>
      </c>
      <c r="BE77" s="173">
        <f t="shared" si="35"/>
        <v>0</v>
      </c>
      <c r="BF77" s="173">
        <f t="shared" si="35"/>
        <v>0</v>
      </c>
      <c r="BG77" s="173">
        <f t="shared" si="35"/>
        <v>0</v>
      </c>
      <c r="BH77" s="173">
        <f t="shared" si="35"/>
        <v>0</v>
      </c>
      <c r="BI77" s="173">
        <f t="shared" si="35"/>
        <v>0</v>
      </c>
      <c r="BJ77" s="173">
        <f t="shared" si="35"/>
        <v>0</v>
      </c>
      <c r="BK77" s="173">
        <f t="shared" si="35"/>
        <v>0</v>
      </c>
      <c r="BL77" s="173">
        <f t="shared" si="35"/>
        <v>0</v>
      </c>
      <c r="BM77" s="173">
        <f t="shared" si="35"/>
        <v>0</v>
      </c>
      <c r="BN77" s="173">
        <f t="shared" si="35"/>
        <v>0</v>
      </c>
      <c r="BO77" s="173">
        <f t="shared" si="35"/>
        <v>0</v>
      </c>
      <c r="BP77" s="173">
        <f t="shared" si="35"/>
        <v>0</v>
      </c>
      <c r="BQ77" s="173">
        <f t="shared" si="35"/>
        <v>0</v>
      </c>
      <c r="BR77" s="173">
        <f t="shared" si="35"/>
        <v>0</v>
      </c>
      <c r="BS77" s="173">
        <f t="shared" si="35"/>
        <v>0</v>
      </c>
      <c r="BT77" s="173">
        <f t="shared" si="35"/>
        <v>0</v>
      </c>
      <c r="BU77" s="173">
        <f t="shared" ref="BU77:DC77" si="36">SUM(BU78:BU88)</f>
        <v>0</v>
      </c>
      <c r="BV77" s="173">
        <f t="shared" si="36"/>
        <v>0</v>
      </c>
      <c r="BW77" s="173">
        <f t="shared" si="36"/>
        <v>0</v>
      </c>
      <c r="BX77" s="173">
        <f t="shared" si="36"/>
        <v>0</v>
      </c>
      <c r="BY77" s="173">
        <f t="shared" si="36"/>
        <v>0</v>
      </c>
      <c r="BZ77" s="173">
        <f t="shared" si="36"/>
        <v>0</v>
      </c>
      <c r="CA77" s="173">
        <f t="shared" si="36"/>
        <v>0</v>
      </c>
      <c r="CB77" s="173">
        <f t="shared" si="36"/>
        <v>0</v>
      </c>
      <c r="CC77" s="173">
        <f t="shared" si="36"/>
        <v>0</v>
      </c>
      <c r="CD77" s="173">
        <f t="shared" si="36"/>
        <v>0</v>
      </c>
      <c r="CE77" s="173">
        <f t="shared" si="36"/>
        <v>0</v>
      </c>
      <c r="CF77" s="173">
        <f t="shared" si="36"/>
        <v>0</v>
      </c>
      <c r="CG77" s="173">
        <f t="shared" si="36"/>
        <v>0</v>
      </c>
      <c r="CH77" s="173">
        <f t="shared" si="36"/>
        <v>0</v>
      </c>
      <c r="CI77" s="173">
        <f t="shared" si="36"/>
        <v>0</v>
      </c>
      <c r="CJ77" s="173">
        <f t="shared" si="36"/>
        <v>0</v>
      </c>
      <c r="CK77" s="173">
        <f t="shared" si="36"/>
        <v>0</v>
      </c>
      <c r="CL77" s="173">
        <f t="shared" si="36"/>
        <v>0</v>
      </c>
      <c r="CM77" s="173">
        <f t="shared" si="36"/>
        <v>0</v>
      </c>
      <c r="CN77" s="173">
        <f t="shared" si="36"/>
        <v>0</v>
      </c>
      <c r="CO77" s="173">
        <f t="shared" si="36"/>
        <v>0</v>
      </c>
      <c r="CP77" s="173">
        <f t="shared" si="36"/>
        <v>0</v>
      </c>
      <c r="CQ77" s="173">
        <f t="shared" si="36"/>
        <v>0</v>
      </c>
      <c r="CR77" s="173">
        <f t="shared" si="36"/>
        <v>0</v>
      </c>
      <c r="CS77" s="173">
        <f t="shared" si="36"/>
        <v>0</v>
      </c>
      <c r="CT77" s="173">
        <f t="shared" si="36"/>
        <v>0</v>
      </c>
      <c r="CU77" s="173">
        <f t="shared" si="36"/>
        <v>0</v>
      </c>
      <c r="CV77" s="173">
        <f t="shared" si="36"/>
        <v>0</v>
      </c>
      <c r="CW77" s="173">
        <f t="shared" si="36"/>
        <v>0</v>
      </c>
      <c r="CX77" s="173">
        <f t="shared" si="36"/>
        <v>0</v>
      </c>
      <c r="CY77" s="173">
        <f t="shared" si="36"/>
        <v>0</v>
      </c>
      <c r="CZ77" s="173">
        <f t="shared" si="36"/>
        <v>0</v>
      </c>
      <c r="DA77" s="173">
        <f t="shared" si="36"/>
        <v>0</v>
      </c>
      <c r="DB77" s="173">
        <f t="shared" si="36"/>
        <v>0</v>
      </c>
      <c r="DC77" s="173">
        <f t="shared" si="36"/>
        <v>0</v>
      </c>
      <c r="DE77" s="24"/>
      <c r="DF77" s="24">
        <f t="shared" si="15"/>
        <v>0</v>
      </c>
    </row>
    <row r="78" spans="1:113" ht="14.4">
      <c r="A78" s="68">
        <v>56</v>
      </c>
      <c r="B78" s="160" t="s">
        <v>355</v>
      </c>
      <c r="C78" s="542" t="s">
        <v>159</v>
      </c>
      <c r="D78" s="181"/>
      <c r="E78" s="176">
        <v>0.21</v>
      </c>
      <c r="F78" s="171">
        <f>H78+NPV(FD,I78:INDEX(I78:DC78,PAL))</f>
        <v>0</v>
      </c>
      <c r="G78" s="171">
        <f>SUMIF($H$5:$DC$5,"&lt;="&amp;PAL,$H78:$DC78)</f>
        <v>0</v>
      </c>
      <c r="H78" s="177">
        <v>0</v>
      </c>
      <c r="I78" s="177">
        <v>0</v>
      </c>
      <c r="J78" s="177">
        <v>0</v>
      </c>
      <c r="K78" s="177">
        <v>0</v>
      </c>
      <c r="L78" s="177">
        <v>0</v>
      </c>
      <c r="M78" s="177">
        <v>0</v>
      </c>
      <c r="N78" s="177">
        <v>0</v>
      </c>
      <c r="O78" s="177">
        <v>0</v>
      </c>
      <c r="P78" s="177">
        <v>0</v>
      </c>
      <c r="Q78" s="177">
        <v>0</v>
      </c>
      <c r="R78" s="177">
        <v>0</v>
      </c>
      <c r="S78" s="177">
        <v>0</v>
      </c>
      <c r="T78" s="177">
        <v>0</v>
      </c>
      <c r="U78" s="177">
        <v>0</v>
      </c>
      <c r="V78" s="177">
        <v>0</v>
      </c>
      <c r="W78" s="177">
        <v>0</v>
      </c>
      <c r="X78" s="177">
        <v>0</v>
      </c>
      <c r="Y78" s="177">
        <v>0</v>
      </c>
      <c r="Z78" s="177">
        <v>0</v>
      </c>
      <c r="AA78" s="177">
        <v>0</v>
      </c>
      <c r="AB78" s="177">
        <v>0</v>
      </c>
      <c r="AC78" s="177">
        <v>0</v>
      </c>
      <c r="AD78" s="177">
        <v>0</v>
      </c>
      <c r="AE78" s="177">
        <v>0</v>
      </c>
      <c r="AF78" s="177">
        <v>0</v>
      </c>
      <c r="AG78" s="177">
        <v>0</v>
      </c>
      <c r="AH78" s="177">
        <v>0</v>
      </c>
      <c r="AI78" s="177">
        <v>0</v>
      </c>
      <c r="AJ78" s="177">
        <v>0</v>
      </c>
      <c r="AK78" s="177">
        <v>0</v>
      </c>
      <c r="AL78" s="177">
        <v>0</v>
      </c>
      <c r="AM78" s="177">
        <v>0</v>
      </c>
      <c r="AN78" s="177">
        <v>0</v>
      </c>
      <c r="AO78" s="177">
        <v>0</v>
      </c>
      <c r="AP78" s="177">
        <v>0</v>
      </c>
      <c r="AQ78" s="177">
        <v>0</v>
      </c>
      <c r="AR78" s="177">
        <v>0</v>
      </c>
      <c r="AS78" s="177">
        <v>0</v>
      </c>
      <c r="AT78" s="177">
        <v>0</v>
      </c>
      <c r="AU78" s="177">
        <v>0</v>
      </c>
      <c r="AV78" s="177">
        <v>0</v>
      </c>
      <c r="AW78" s="177">
        <v>0</v>
      </c>
      <c r="AX78" s="177">
        <v>0</v>
      </c>
      <c r="AY78" s="177">
        <v>0</v>
      </c>
      <c r="AZ78" s="177">
        <v>0</v>
      </c>
      <c r="BA78" s="177">
        <v>0</v>
      </c>
      <c r="BB78" s="177">
        <v>0</v>
      </c>
      <c r="BC78" s="177">
        <v>0</v>
      </c>
      <c r="BD78" s="177">
        <v>0</v>
      </c>
      <c r="BE78" s="177">
        <v>0</v>
      </c>
      <c r="BF78" s="177">
        <v>0</v>
      </c>
      <c r="BG78" s="177">
        <v>0</v>
      </c>
      <c r="BH78" s="177">
        <v>0</v>
      </c>
      <c r="BI78" s="177">
        <v>0</v>
      </c>
      <c r="BJ78" s="177">
        <v>0</v>
      </c>
      <c r="BK78" s="177">
        <v>0</v>
      </c>
      <c r="BL78" s="177">
        <v>0</v>
      </c>
      <c r="BM78" s="177">
        <v>0</v>
      </c>
      <c r="BN78" s="177">
        <v>0</v>
      </c>
      <c r="BO78" s="177">
        <v>0</v>
      </c>
      <c r="BP78" s="177">
        <v>0</v>
      </c>
      <c r="BQ78" s="177">
        <v>0</v>
      </c>
      <c r="BR78" s="177">
        <v>0</v>
      </c>
      <c r="BS78" s="177">
        <v>0</v>
      </c>
      <c r="BT78" s="177">
        <v>0</v>
      </c>
      <c r="BU78" s="177">
        <v>0</v>
      </c>
      <c r="BV78" s="177">
        <v>0</v>
      </c>
      <c r="BW78" s="177">
        <v>0</v>
      </c>
      <c r="BX78" s="177">
        <v>0</v>
      </c>
      <c r="BY78" s="177">
        <v>0</v>
      </c>
      <c r="BZ78" s="177">
        <v>0</v>
      </c>
      <c r="CA78" s="177">
        <v>0</v>
      </c>
      <c r="CB78" s="177">
        <v>0</v>
      </c>
      <c r="CC78" s="177">
        <v>0</v>
      </c>
      <c r="CD78" s="177">
        <v>0</v>
      </c>
      <c r="CE78" s="177">
        <v>0</v>
      </c>
      <c r="CF78" s="177">
        <v>0</v>
      </c>
      <c r="CG78" s="177">
        <v>0</v>
      </c>
      <c r="CH78" s="177">
        <v>0</v>
      </c>
      <c r="CI78" s="177">
        <v>0</v>
      </c>
      <c r="CJ78" s="177">
        <v>0</v>
      </c>
      <c r="CK78" s="177">
        <v>0</v>
      </c>
      <c r="CL78" s="177">
        <v>0</v>
      </c>
      <c r="CM78" s="177">
        <v>0</v>
      </c>
      <c r="CN78" s="177">
        <v>0</v>
      </c>
      <c r="CO78" s="177">
        <v>0</v>
      </c>
      <c r="CP78" s="177">
        <v>0</v>
      </c>
      <c r="CQ78" s="177">
        <v>0</v>
      </c>
      <c r="CR78" s="177">
        <v>0</v>
      </c>
      <c r="CS78" s="177">
        <v>0</v>
      </c>
      <c r="CT78" s="177">
        <v>0</v>
      </c>
      <c r="CU78" s="177">
        <v>0</v>
      </c>
      <c r="CV78" s="177">
        <v>0</v>
      </c>
      <c r="CW78" s="177">
        <v>0</v>
      </c>
      <c r="CX78" s="177">
        <v>0</v>
      </c>
      <c r="CY78" s="177">
        <v>0</v>
      </c>
      <c r="CZ78" s="177">
        <v>0</v>
      </c>
      <c r="DA78" s="177">
        <v>0</v>
      </c>
      <c r="DB78" s="177">
        <v>0</v>
      </c>
      <c r="DC78" s="177">
        <v>0</v>
      </c>
      <c r="DE78" s="24">
        <f>COUNTBLANK(H78:DC78)</f>
        <v>0</v>
      </c>
      <c r="DF78" s="24">
        <f t="shared" si="15"/>
        <v>0</v>
      </c>
      <c r="DG78">
        <f t="shared" ref="DG78:DG89" si="37">IF(ISNUMBER(E78),E78*100,0)</f>
        <v>21</v>
      </c>
      <c r="DH78">
        <v>0</v>
      </c>
    </row>
    <row r="79" spans="1:113" ht="14.4">
      <c r="A79" s="68">
        <v>57</v>
      </c>
      <c r="B79" s="160" t="s">
        <v>356</v>
      </c>
      <c r="C79" s="542" t="s">
        <v>159</v>
      </c>
      <c r="D79" s="181"/>
      <c r="E79" s="176">
        <v>0.21</v>
      </c>
      <c r="F79" s="171">
        <f>H79+NPV(FD,I79:INDEX(I79:DC79,PAL))</f>
        <v>0</v>
      </c>
      <c r="G79" s="171">
        <f>SUMIF($H$5:$DC$5,"&lt;="&amp;PAL,$H79:$DC79)</f>
        <v>0</v>
      </c>
      <c r="H79" s="177">
        <v>0</v>
      </c>
      <c r="I79" s="177">
        <v>0</v>
      </c>
      <c r="J79" s="177">
        <v>0</v>
      </c>
      <c r="K79" s="177">
        <v>0</v>
      </c>
      <c r="L79" s="177">
        <v>0</v>
      </c>
      <c r="M79" s="177">
        <v>0</v>
      </c>
      <c r="N79" s="177">
        <v>0</v>
      </c>
      <c r="O79" s="177">
        <v>0</v>
      </c>
      <c r="P79" s="177">
        <v>0</v>
      </c>
      <c r="Q79" s="177">
        <v>0</v>
      </c>
      <c r="R79" s="177">
        <v>0</v>
      </c>
      <c r="S79" s="177">
        <v>0</v>
      </c>
      <c r="T79" s="177">
        <v>0</v>
      </c>
      <c r="U79" s="177">
        <v>0</v>
      </c>
      <c r="V79" s="177">
        <v>0</v>
      </c>
      <c r="W79" s="177">
        <v>0</v>
      </c>
      <c r="X79" s="177">
        <v>0</v>
      </c>
      <c r="Y79" s="177">
        <v>0</v>
      </c>
      <c r="Z79" s="177">
        <v>0</v>
      </c>
      <c r="AA79" s="177">
        <v>0</v>
      </c>
      <c r="AB79" s="177">
        <v>0</v>
      </c>
      <c r="AC79" s="177">
        <v>0</v>
      </c>
      <c r="AD79" s="177">
        <v>0</v>
      </c>
      <c r="AE79" s="177">
        <v>0</v>
      </c>
      <c r="AF79" s="177">
        <v>0</v>
      </c>
      <c r="AG79" s="177">
        <v>0</v>
      </c>
      <c r="AH79" s="177">
        <v>0</v>
      </c>
      <c r="AI79" s="177">
        <v>0</v>
      </c>
      <c r="AJ79" s="177">
        <v>0</v>
      </c>
      <c r="AK79" s="177">
        <v>0</v>
      </c>
      <c r="AL79" s="177">
        <v>0</v>
      </c>
      <c r="AM79" s="177">
        <v>0</v>
      </c>
      <c r="AN79" s="177">
        <v>0</v>
      </c>
      <c r="AO79" s="177">
        <v>0</v>
      </c>
      <c r="AP79" s="177">
        <v>0</v>
      </c>
      <c r="AQ79" s="177">
        <v>0</v>
      </c>
      <c r="AR79" s="177">
        <v>0</v>
      </c>
      <c r="AS79" s="177">
        <v>0</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7">
        <v>0</v>
      </c>
      <c r="BI79" s="177">
        <v>0</v>
      </c>
      <c r="BJ79" s="177">
        <v>0</v>
      </c>
      <c r="BK79" s="177">
        <v>0</v>
      </c>
      <c r="BL79" s="177">
        <v>0</v>
      </c>
      <c r="BM79" s="177">
        <v>0</v>
      </c>
      <c r="BN79" s="177">
        <v>0</v>
      </c>
      <c r="BO79" s="177">
        <v>0</v>
      </c>
      <c r="BP79" s="177">
        <v>0</v>
      </c>
      <c r="BQ79" s="177">
        <v>0</v>
      </c>
      <c r="BR79" s="177">
        <v>0</v>
      </c>
      <c r="BS79" s="177">
        <v>0</v>
      </c>
      <c r="BT79" s="177">
        <v>0</v>
      </c>
      <c r="BU79" s="177">
        <v>0</v>
      </c>
      <c r="BV79" s="177">
        <v>0</v>
      </c>
      <c r="BW79" s="177">
        <v>0</v>
      </c>
      <c r="BX79" s="177">
        <v>0</v>
      </c>
      <c r="BY79" s="177">
        <v>0</v>
      </c>
      <c r="BZ79" s="177">
        <v>0</v>
      </c>
      <c r="CA79" s="177">
        <v>0</v>
      </c>
      <c r="CB79" s="177">
        <v>0</v>
      </c>
      <c r="CC79" s="177">
        <v>0</v>
      </c>
      <c r="CD79" s="177">
        <v>0</v>
      </c>
      <c r="CE79" s="177">
        <v>0</v>
      </c>
      <c r="CF79" s="177">
        <v>0</v>
      </c>
      <c r="CG79" s="177">
        <v>0</v>
      </c>
      <c r="CH79" s="177">
        <v>0</v>
      </c>
      <c r="CI79" s="177">
        <v>0</v>
      </c>
      <c r="CJ79" s="177">
        <v>0</v>
      </c>
      <c r="CK79" s="177">
        <v>0</v>
      </c>
      <c r="CL79" s="177">
        <v>0</v>
      </c>
      <c r="CM79" s="177">
        <v>0</v>
      </c>
      <c r="CN79" s="177">
        <v>0</v>
      </c>
      <c r="CO79" s="177">
        <v>0</v>
      </c>
      <c r="CP79" s="177">
        <v>0</v>
      </c>
      <c r="CQ79" s="177">
        <v>0</v>
      </c>
      <c r="CR79" s="177">
        <v>0</v>
      </c>
      <c r="CS79" s="177">
        <v>0</v>
      </c>
      <c r="CT79" s="177">
        <v>0</v>
      </c>
      <c r="CU79" s="177">
        <v>0</v>
      </c>
      <c r="CV79" s="177">
        <v>0</v>
      </c>
      <c r="CW79" s="177">
        <v>0</v>
      </c>
      <c r="CX79" s="177">
        <v>0</v>
      </c>
      <c r="CY79" s="177">
        <v>0</v>
      </c>
      <c r="CZ79" s="177">
        <v>0</v>
      </c>
      <c r="DA79" s="177">
        <v>0</v>
      </c>
      <c r="DB79" s="177">
        <v>0</v>
      </c>
      <c r="DC79" s="177">
        <v>0</v>
      </c>
      <c r="DE79" s="24">
        <f t="shared" ref="DE79:DE89" si="38">COUNTBLANK(H79:DC79)</f>
        <v>0</v>
      </c>
      <c r="DF79" s="24">
        <f t="shared" si="15"/>
        <v>0</v>
      </c>
      <c r="DG79">
        <f t="shared" si="37"/>
        <v>21</v>
      </c>
      <c r="DH79">
        <v>0</v>
      </c>
    </row>
    <row r="80" spans="1:113" ht="14.4">
      <c r="A80" s="68">
        <v>58</v>
      </c>
      <c r="B80" s="160" t="s">
        <v>357</v>
      </c>
      <c r="C80" s="542" t="s">
        <v>159</v>
      </c>
      <c r="D80" s="181"/>
      <c r="E80" s="176">
        <v>0.21</v>
      </c>
      <c r="F80" s="171">
        <f>H80+NPV(FD,I80:INDEX(I80:DC80,PAL))</f>
        <v>0</v>
      </c>
      <c r="G80" s="171">
        <f>SUMIF($H$5:$DC$5,"&lt;="&amp;PAL,$H80:$DC80)</f>
        <v>0</v>
      </c>
      <c r="H80" s="177">
        <v>0</v>
      </c>
      <c r="I80" s="177">
        <v>0</v>
      </c>
      <c r="J80" s="177">
        <v>0</v>
      </c>
      <c r="K80" s="177">
        <v>0</v>
      </c>
      <c r="L80" s="177">
        <v>0</v>
      </c>
      <c r="M80" s="177">
        <v>0</v>
      </c>
      <c r="N80" s="177">
        <v>0</v>
      </c>
      <c r="O80" s="177">
        <v>0</v>
      </c>
      <c r="P80" s="177">
        <v>0</v>
      </c>
      <c r="Q80" s="177">
        <v>0</v>
      </c>
      <c r="R80" s="177">
        <v>0</v>
      </c>
      <c r="S80" s="177">
        <v>0</v>
      </c>
      <c r="T80" s="177">
        <v>0</v>
      </c>
      <c r="U80" s="177">
        <v>0</v>
      </c>
      <c r="V80" s="177">
        <v>0</v>
      </c>
      <c r="W80" s="177">
        <v>0</v>
      </c>
      <c r="X80" s="177">
        <v>0</v>
      </c>
      <c r="Y80" s="177">
        <v>0</v>
      </c>
      <c r="Z80" s="177">
        <v>0</v>
      </c>
      <c r="AA80" s="177">
        <v>0</v>
      </c>
      <c r="AB80" s="177">
        <v>0</v>
      </c>
      <c r="AC80" s="177">
        <v>0</v>
      </c>
      <c r="AD80" s="177">
        <v>0</v>
      </c>
      <c r="AE80" s="177">
        <v>0</v>
      </c>
      <c r="AF80" s="177">
        <v>0</v>
      </c>
      <c r="AG80" s="177">
        <v>0</v>
      </c>
      <c r="AH80" s="177">
        <v>0</v>
      </c>
      <c r="AI80" s="177">
        <v>0</v>
      </c>
      <c r="AJ80" s="177">
        <v>0</v>
      </c>
      <c r="AK80" s="177">
        <v>0</v>
      </c>
      <c r="AL80" s="177">
        <v>0</v>
      </c>
      <c r="AM80" s="177">
        <v>0</v>
      </c>
      <c r="AN80" s="177">
        <v>0</v>
      </c>
      <c r="AO80" s="177">
        <v>0</v>
      </c>
      <c r="AP80" s="177">
        <v>0</v>
      </c>
      <c r="AQ80" s="177">
        <v>0</v>
      </c>
      <c r="AR80" s="177">
        <v>0</v>
      </c>
      <c r="AS80" s="177">
        <v>0</v>
      </c>
      <c r="AT80" s="177">
        <v>0</v>
      </c>
      <c r="AU80" s="177">
        <v>0</v>
      </c>
      <c r="AV80" s="177">
        <v>0</v>
      </c>
      <c r="AW80" s="177">
        <v>0</v>
      </c>
      <c r="AX80" s="177">
        <v>0</v>
      </c>
      <c r="AY80" s="177">
        <v>0</v>
      </c>
      <c r="AZ80" s="177">
        <v>0</v>
      </c>
      <c r="BA80" s="177">
        <v>0</v>
      </c>
      <c r="BB80" s="177">
        <v>0</v>
      </c>
      <c r="BC80" s="177">
        <v>0</v>
      </c>
      <c r="BD80" s="177">
        <v>0</v>
      </c>
      <c r="BE80" s="177">
        <v>0</v>
      </c>
      <c r="BF80" s="177">
        <v>0</v>
      </c>
      <c r="BG80" s="177">
        <v>0</v>
      </c>
      <c r="BH80" s="177">
        <v>0</v>
      </c>
      <c r="BI80" s="177">
        <v>0</v>
      </c>
      <c r="BJ80" s="177">
        <v>0</v>
      </c>
      <c r="BK80" s="177">
        <v>0</v>
      </c>
      <c r="BL80" s="177">
        <v>0</v>
      </c>
      <c r="BM80" s="177">
        <v>0</v>
      </c>
      <c r="BN80" s="177">
        <v>0</v>
      </c>
      <c r="BO80" s="177">
        <v>0</v>
      </c>
      <c r="BP80" s="177">
        <v>0</v>
      </c>
      <c r="BQ80" s="177">
        <v>0</v>
      </c>
      <c r="BR80" s="177">
        <v>0</v>
      </c>
      <c r="BS80" s="177">
        <v>0</v>
      </c>
      <c r="BT80" s="177">
        <v>0</v>
      </c>
      <c r="BU80" s="177">
        <v>0</v>
      </c>
      <c r="BV80" s="177">
        <v>0</v>
      </c>
      <c r="BW80" s="177">
        <v>0</v>
      </c>
      <c r="BX80" s="177">
        <v>0</v>
      </c>
      <c r="BY80" s="177">
        <v>0</v>
      </c>
      <c r="BZ80" s="177">
        <v>0</v>
      </c>
      <c r="CA80" s="177">
        <v>0</v>
      </c>
      <c r="CB80" s="177">
        <v>0</v>
      </c>
      <c r="CC80" s="177">
        <v>0</v>
      </c>
      <c r="CD80" s="177">
        <v>0</v>
      </c>
      <c r="CE80" s="177">
        <v>0</v>
      </c>
      <c r="CF80" s="177">
        <v>0</v>
      </c>
      <c r="CG80" s="177">
        <v>0</v>
      </c>
      <c r="CH80" s="177">
        <v>0</v>
      </c>
      <c r="CI80" s="177">
        <v>0</v>
      </c>
      <c r="CJ80" s="177">
        <v>0</v>
      </c>
      <c r="CK80" s="177">
        <v>0</v>
      </c>
      <c r="CL80" s="177">
        <v>0</v>
      </c>
      <c r="CM80" s="177">
        <v>0</v>
      </c>
      <c r="CN80" s="177">
        <v>0</v>
      </c>
      <c r="CO80" s="177">
        <v>0</v>
      </c>
      <c r="CP80" s="177">
        <v>0</v>
      </c>
      <c r="CQ80" s="177">
        <v>0</v>
      </c>
      <c r="CR80" s="177">
        <v>0</v>
      </c>
      <c r="CS80" s="177">
        <v>0</v>
      </c>
      <c r="CT80" s="177">
        <v>0</v>
      </c>
      <c r="CU80" s="177">
        <v>0</v>
      </c>
      <c r="CV80" s="177">
        <v>0</v>
      </c>
      <c r="CW80" s="177">
        <v>0</v>
      </c>
      <c r="CX80" s="177">
        <v>0</v>
      </c>
      <c r="CY80" s="177">
        <v>0</v>
      </c>
      <c r="CZ80" s="177">
        <v>0</v>
      </c>
      <c r="DA80" s="177">
        <v>0</v>
      </c>
      <c r="DB80" s="177">
        <v>0</v>
      </c>
      <c r="DC80" s="177">
        <v>0</v>
      </c>
      <c r="DE80" s="24">
        <f t="shared" si="38"/>
        <v>0</v>
      </c>
      <c r="DF80" s="24">
        <f t="shared" si="15"/>
        <v>0</v>
      </c>
      <c r="DG80">
        <f t="shared" si="37"/>
        <v>21</v>
      </c>
      <c r="DH80">
        <v>0</v>
      </c>
    </row>
    <row r="81" spans="1:113" ht="14.4">
      <c r="A81" s="68">
        <v>59</v>
      </c>
      <c r="B81" s="160" t="s">
        <v>358</v>
      </c>
      <c r="C81" s="542" t="s">
        <v>159</v>
      </c>
      <c r="D81" s="181"/>
      <c r="E81" s="176">
        <v>0.21</v>
      </c>
      <c r="F81" s="171">
        <f>H81+NPV(FD,I81:INDEX(I81:DC81,PAL))</f>
        <v>0</v>
      </c>
      <c r="G81" s="171">
        <f>SUMIF($H$5:$DC$5,"&lt;="&amp;PAL,$H81:$DC81)</f>
        <v>0</v>
      </c>
      <c r="H81" s="177">
        <v>0</v>
      </c>
      <c r="I81" s="177">
        <v>0</v>
      </c>
      <c r="J81" s="177">
        <v>0</v>
      </c>
      <c r="K81" s="177">
        <v>0</v>
      </c>
      <c r="L81" s="177">
        <v>0</v>
      </c>
      <c r="M81" s="177">
        <v>0</v>
      </c>
      <c r="N81" s="177">
        <v>0</v>
      </c>
      <c r="O81" s="177">
        <v>0</v>
      </c>
      <c r="P81" s="177">
        <v>0</v>
      </c>
      <c r="Q81" s="177">
        <v>0</v>
      </c>
      <c r="R81" s="177">
        <v>0</v>
      </c>
      <c r="S81" s="177">
        <v>0</v>
      </c>
      <c r="T81" s="177">
        <v>0</v>
      </c>
      <c r="U81" s="177">
        <v>0</v>
      </c>
      <c r="V81" s="177">
        <v>0</v>
      </c>
      <c r="W81" s="177">
        <v>0</v>
      </c>
      <c r="X81" s="177">
        <v>0</v>
      </c>
      <c r="Y81" s="177">
        <v>0</v>
      </c>
      <c r="Z81" s="177">
        <v>0</v>
      </c>
      <c r="AA81" s="177">
        <v>0</v>
      </c>
      <c r="AB81" s="177">
        <v>0</v>
      </c>
      <c r="AC81" s="177">
        <v>0</v>
      </c>
      <c r="AD81" s="177">
        <v>0</v>
      </c>
      <c r="AE81" s="177">
        <v>0</v>
      </c>
      <c r="AF81" s="177">
        <v>0</v>
      </c>
      <c r="AG81" s="177">
        <v>0</v>
      </c>
      <c r="AH81" s="177">
        <v>0</v>
      </c>
      <c r="AI81" s="177">
        <v>0</v>
      </c>
      <c r="AJ81" s="177">
        <v>0</v>
      </c>
      <c r="AK81" s="177">
        <v>0</v>
      </c>
      <c r="AL81" s="177">
        <v>0</v>
      </c>
      <c r="AM81" s="177">
        <v>0</v>
      </c>
      <c r="AN81" s="177">
        <v>0</v>
      </c>
      <c r="AO81" s="177">
        <v>0</v>
      </c>
      <c r="AP81" s="177">
        <v>0</v>
      </c>
      <c r="AQ81" s="177">
        <v>0</v>
      </c>
      <c r="AR81" s="177">
        <v>0</v>
      </c>
      <c r="AS81" s="177">
        <v>0</v>
      </c>
      <c r="AT81" s="177">
        <v>0</v>
      </c>
      <c r="AU81" s="177">
        <v>0</v>
      </c>
      <c r="AV81" s="177">
        <v>0</v>
      </c>
      <c r="AW81" s="177">
        <v>0</v>
      </c>
      <c r="AX81" s="177">
        <v>0</v>
      </c>
      <c r="AY81" s="177">
        <v>0</v>
      </c>
      <c r="AZ81" s="177">
        <v>0</v>
      </c>
      <c r="BA81" s="177">
        <v>0</v>
      </c>
      <c r="BB81" s="177">
        <v>0</v>
      </c>
      <c r="BC81" s="177">
        <v>0</v>
      </c>
      <c r="BD81" s="177">
        <v>0</v>
      </c>
      <c r="BE81" s="177">
        <v>0</v>
      </c>
      <c r="BF81" s="177">
        <v>0</v>
      </c>
      <c r="BG81" s="177">
        <v>0</v>
      </c>
      <c r="BH81" s="177">
        <v>0</v>
      </c>
      <c r="BI81" s="177">
        <v>0</v>
      </c>
      <c r="BJ81" s="177">
        <v>0</v>
      </c>
      <c r="BK81" s="177">
        <v>0</v>
      </c>
      <c r="BL81" s="177">
        <v>0</v>
      </c>
      <c r="BM81" s="177">
        <v>0</v>
      </c>
      <c r="BN81" s="177">
        <v>0</v>
      </c>
      <c r="BO81" s="177">
        <v>0</v>
      </c>
      <c r="BP81" s="177">
        <v>0</v>
      </c>
      <c r="BQ81" s="177">
        <v>0</v>
      </c>
      <c r="BR81" s="177">
        <v>0</v>
      </c>
      <c r="BS81" s="177">
        <v>0</v>
      </c>
      <c r="BT81" s="177">
        <v>0</v>
      </c>
      <c r="BU81" s="177">
        <v>0</v>
      </c>
      <c r="BV81" s="177">
        <v>0</v>
      </c>
      <c r="BW81" s="177">
        <v>0</v>
      </c>
      <c r="BX81" s="177">
        <v>0</v>
      </c>
      <c r="BY81" s="177">
        <v>0</v>
      </c>
      <c r="BZ81" s="177">
        <v>0</v>
      </c>
      <c r="CA81" s="177">
        <v>0</v>
      </c>
      <c r="CB81" s="177">
        <v>0</v>
      </c>
      <c r="CC81" s="177">
        <v>0</v>
      </c>
      <c r="CD81" s="177">
        <v>0</v>
      </c>
      <c r="CE81" s="177">
        <v>0</v>
      </c>
      <c r="CF81" s="177">
        <v>0</v>
      </c>
      <c r="CG81" s="177">
        <v>0</v>
      </c>
      <c r="CH81" s="177">
        <v>0</v>
      </c>
      <c r="CI81" s="177">
        <v>0</v>
      </c>
      <c r="CJ81" s="177">
        <v>0</v>
      </c>
      <c r="CK81" s="177">
        <v>0</v>
      </c>
      <c r="CL81" s="177">
        <v>0</v>
      </c>
      <c r="CM81" s="177">
        <v>0</v>
      </c>
      <c r="CN81" s="177">
        <v>0</v>
      </c>
      <c r="CO81" s="177">
        <v>0</v>
      </c>
      <c r="CP81" s="177">
        <v>0</v>
      </c>
      <c r="CQ81" s="177">
        <v>0</v>
      </c>
      <c r="CR81" s="177">
        <v>0</v>
      </c>
      <c r="CS81" s="177">
        <v>0</v>
      </c>
      <c r="CT81" s="177">
        <v>0</v>
      </c>
      <c r="CU81" s="177">
        <v>0</v>
      </c>
      <c r="CV81" s="177">
        <v>0</v>
      </c>
      <c r="CW81" s="177">
        <v>0</v>
      </c>
      <c r="CX81" s="177">
        <v>0</v>
      </c>
      <c r="CY81" s="177">
        <v>0</v>
      </c>
      <c r="CZ81" s="177">
        <v>0</v>
      </c>
      <c r="DA81" s="177">
        <v>0</v>
      </c>
      <c r="DB81" s="177">
        <v>0</v>
      </c>
      <c r="DC81" s="177">
        <v>0</v>
      </c>
      <c r="DE81" s="24">
        <f t="shared" si="38"/>
        <v>0</v>
      </c>
      <c r="DF81" s="24">
        <f t="shared" si="15"/>
        <v>0</v>
      </c>
      <c r="DG81">
        <f t="shared" si="37"/>
        <v>21</v>
      </c>
      <c r="DH81">
        <v>0</v>
      </c>
    </row>
    <row r="82" spans="1:113" ht="14.4">
      <c r="A82" s="68">
        <v>60</v>
      </c>
      <c r="B82" s="160" t="s">
        <v>359</v>
      </c>
      <c r="C82" s="542" t="s">
        <v>159</v>
      </c>
      <c r="D82" s="181"/>
      <c r="E82" s="176">
        <v>0.21</v>
      </c>
      <c r="F82" s="171">
        <f>H82+NPV(FD,I82:INDEX(I82:DC82,PAL))</f>
        <v>0</v>
      </c>
      <c r="G82" s="171">
        <f>SUMIF($H$5:$DC$5,"&lt;="&amp;PAL,$H82:$DC82)</f>
        <v>0</v>
      </c>
      <c r="H82" s="177">
        <v>0</v>
      </c>
      <c r="I82" s="177">
        <v>0</v>
      </c>
      <c r="J82" s="177">
        <v>0</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c r="AK82" s="177">
        <v>0</v>
      </c>
      <c r="AL82" s="177">
        <v>0</v>
      </c>
      <c r="AM82" s="177">
        <v>0</v>
      </c>
      <c r="AN82" s="177">
        <v>0</v>
      </c>
      <c r="AO82" s="177">
        <v>0</v>
      </c>
      <c r="AP82" s="177">
        <v>0</v>
      </c>
      <c r="AQ82" s="177">
        <v>0</v>
      </c>
      <c r="AR82" s="177">
        <v>0</v>
      </c>
      <c r="AS82" s="177">
        <v>0</v>
      </c>
      <c r="AT82" s="177">
        <v>0</v>
      </c>
      <c r="AU82" s="177">
        <v>0</v>
      </c>
      <c r="AV82" s="177">
        <v>0</v>
      </c>
      <c r="AW82" s="177">
        <v>0</v>
      </c>
      <c r="AX82" s="177">
        <v>0</v>
      </c>
      <c r="AY82" s="177">
        <v>0</v>
      </c>
      <c r="AZ82" s="177">
        <v>0</v>
      </c>
      <c r="BA82" s="177">
        <v>0</v>
      </c>
      <c r="BB82" s="177">
        <v>0</v>
      </c>
      <c r="BC82" s="177">
        <v>0</v>
      </c>
      <c r="BD82" s="177">
        <v>0</v>
      </c>
      <c r="BE82" s="177">
        <v>0</v>
      </c>
      <c r="BF82" s="177">
        <v>0</v>
      </c>
      <c r="BG82" s="177">
        <v>0</v>
      </c>
      <c r="BH82" s="177">
        <v>0</v>
      </c>
      <c r="BI82" s="177">
        <v>0</v>
      </c>
      <c r="BJ82" s="177">
        <v>0</v>
      </c>
      <c r="BK82" s="177">
        <v>0</v>
      </c>
      <c r="BL82" s="177">
        <v>0</v>
      </c>
      <c r="BM82" s="177">
        <v>0</v>
      </c>
      <c r="BN82" s="177">
        <v>0</v>
      </c>
      <c r="BO82" s="177">
        <v>0</v>
      </c>
      <c r="BP82" s="177">
        <v>0</v>
      </c>
      <c r="BQ82" s="177">
        <v>0</v>
      </c>
      <c r="BR82" s="177">
        <v>0</v>
      </c>
      <c r="BS82" s="177">
        <v>0</v>
      </c>
      <c r="BT82" s="177">
        <v>0</v>
      </c>
      <c r="BU82" s="177">
        <v>0</v>
      </c>
      <c r="BV82" s="177">
        <v>0</v>
      </c>
      <c r="BW82" s="177">
        <v>0</v>
      </c>
      <c r="BX82" s="177">
        <v>0</v>
      </c>
      <c r="BY82" s="177">
        <v>0</v>
      </c>
      <c r="BZ82" s="177">
        <v>0</v>
      </c>
      <c r="CA82" s="177">
        <v>0</v>
      </c>
      <c r="CB82" s="177">
        <v>0</v>
      </c>
      <c r="CC82" s="177">
        <v>0</v>
      </c>
      <c r="CD82" s="177">
        <v>0</v>
      </c>
      <c r="CE82" s="177">
        <v>0</v>
      </c>
      <c r="CF82" s="177">
        <v>0</v>
      </c>
      <c r="CG82" s="177">
        <v>0</v>
      </c>
      <c r="CH82" s="177">
        <v>0</v>
      </c>
      <c r="CI82" s="177">
        <v>0</v>
      </c>
      <c r="CJ82" s="177">
        <v>0</v>
      </c>
      <c r="CK82" s="177">
        <v>0</v>
      </c>
      <c r="CL82" s="177">
        <v>0</v>
      </c>
      <c r="CM82" s="177">
        <v>0</v>
      </c>
      <c r="CN82" s="177">
        <v>0</v>
      </c>
      <c r="CO82" s="177">
        <v>0</v>
      </c>
      <c r="CP82" s="177">
        <v>0</v>
      </c>
      <c r="CQ82" s="177">
        <v>0</v>
      </c>
      <c r="CR82" s="177">
        <v>0</v>
      </c>
      <c r="CS82" s="177">
        <v>0</v>
      </c>
      <c r="CT82" s="177">
        <v>0</v>
      </c>
      <c r="CU82" s="177">
        <v>0</v>
      </c>
      <c r="CV82" s="177">
        <v>0</v>
      </c>
      <c r="CW82" s="177">
        <v>0</v>
      </c>
      <c r="CX82" s="177">
        <v>0</v>
      </c>
      <c r="CY82" s="177">
        <v>0</v>
      </c>
      <c r="CZ82" s="177">
        <v>0</v>
      </c>
      <c r="DA82" s="177">
        <v>0</v>
      </c>
      <c r="DB82" s="177">
        <v>0</v>
      </c>
      <c r="DC82" s="177">
        <v>0</v>
      </c>
      <c r="DE82" s="24">
        <f t="shared" si="38"/>
        <v>0</v>
      </c>
      <c r="DF82" s="24">
        <f t="shared" si="15"/>
        <v>0</v>
      </c>
      <c r="DG82">
        <f t="shared" si="37"/>
        <v>21</v>
      </c>
      <c r="DH82">
        <v>0</v>
      </c>
    </row>
    <row r="83" spans="1:113" ht="14.4">
      <c r="A83" s="68">
        <v>61</v>
      </c>
      <c r="B83" s="160" t="s">
        <v>360</v>
      </c>
      <c r="C83" s="542" t="s">
        <v>159</v>
      </c>
      <c r="D83" s="181"/>
      <c r="E83" s="176">
        <v>0.21</v>
      </c>
      <c r="F83" s="171">
        <f>H83+NPV(FD,I83:INDEX(I83:DC83,PAL))</f>
        <v>0</v>
      </c>
      <c r="G83" s="171">
        <f>SUMIF($H$5:$DC$5,"&lt;="&amp;PAL,$H83:$DC83)</f>
        <v>0</v>
      </c>
      <c r="H83" s="177">
        <v>0</v>
      </c>
      <c r="I83" s="177">
        <v>0</v>
      </c>
      <c r="J83" s="177">
        <v>0</v>
      </c>
      <c r="K83" s="177">
        <v>0</v>
      </c>
      <c r="L83" s="177">
        <v>0</v>
      </c>
      <c r="M83" s="177">
        <v>0</v>
      </c>
      <c r="N83" s="177">
        <v>0</v>
      </c>
      <c r="O83" s="177">
        <v>0</v>
      </c>
      <c r="P83" s="177">
        <v>0</v>
      </c>
      <c r="Q83" s="177">
        <v>0</v>
      </c>
      <c r="R83" s="177">
        <v>0</v>
      </c>
      <c r="S83" s="177">
        <v>0</v>
      </c>
      <c r="T83" s="177">
        <v>0</v>
      </c>
      <c r="U83" s="177">
        <v>0</v>
      </c>
      <c r="V83" s="177">
        <v>0</v>
      </c>
      <c r="W83" s="177">
        <v>0</v>
      </c>
      <c r="X83" s="177">
        <v>0</v>
      </c>
      <c r="Y83" s="177">
        <v>0</v>
      </c>
      <c r="Z83" s="177">
        <v>0</v>
      </c>
      <c r="AA83" s="177">
        <v>0</v>
      </c>
      <c r="AB83" s="177">
        <v>0</v>
      </c>
      <c r="AC83" s="177">
        <v>0</v>
      </c>
      <c r="AD83" s="177">
        <v>0</v>
      </c>
      <c r="AE83" s="177">
        <v>0</v>
      </c>
      <c r="AF83" s="177">
        <v>0</v>
      </c>
      <c r="AG83" s="177">
        <v>0</v>
      </c>
      <c r="AH83" s="177">
        <v>0</v>
      </c>
      <c r="AI83" s="177">
        <v>0</v>
      </c>
      <c r="AJ83" s="177">
        <v>0</v>
      </c>
      <c r="AK83" s="177">
        <v>0</v>
      </c>
      <c r="AL83" s="177">
        <v>0</v>
      </c>
      <c r="AM83" s="177">
        <v>0</v>
      </c>
      <c r="AN83" s="177">
        <v>0</v>
      </c>
      <c r="AO83" s="177">
        <v>0</v>
      </c>
      <c r="AP83" s="177">
        <v>0</v>
      </c>
      <c r="AQ83" s="177">
        <v>0</v>
      </c>
      <c r="AR83" s="177">
        <v>0</v>
      </c>
      <c r="AS83" s="177">
        <v>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7">
        <v>0</v>
      </c>
      <c r="BI83" s="177">
        <v>0</v>
      </c>
      <c r="BJ83" s="177">
        <v>0</v>
      </c>
      <c r="BK83" s="177">
        <v>0</v>
      </c>
      <c r="BL83" s="177">
        <v>0</v>
      </c>
      <c r="BM83" s="177">
        <v>0</v>
      </c>
      <c r="BN83" s="177">
        <v>0</v>
      </c>
      <c r="BO83" s="177">
        <v>0</v>
      </c>
      <c r="BP83" s="177">
        <v>0</v>
      </c>
      <c r="BQ83" s="177">
        <v>0</v>
      </c>
      <c r="BR83" s="177">
        <v>0</v>
      </c>
      <c r="BS83" s="177">
        <v>0</v>
      </c>
      <c r="BT83" s="177">
        <v>0</v>
      </c>
      <c r="BU83" s="177">
        <v>0</v>
      </c>
      <c r="BV83" s="177">
        <v>0</v>
      </c>
      <c r="BW83" s="177">
        <v>0</v>
      </c>
      <c r="BX83" s="177">
        <v>0</v>
      </c>
      <c r="BY83" s="177">
        <v>0</v>
      </c>
      <c r="BZ83" s="177">
        <v>0</v>
      </c>
      <c r="CA83" s="177">
        <v>0</v>
      </c>
      <c r="CB83" s="177">
        <v>0</v>
      </c>
      <c r="CC83" s="177">
        <v>0</v>
      </c>
      <c r="CD83" s="177">
        <v>0</v>
      </c>
      <c r="CE83" s="177">
        <v>0</v>
      </c>
      <c r="CF83" s="177">
        <v>0</v>
      </c>
      <c r="CG83" s="177">
        <v>0</v>
      </c>
      <c r="CH83" s="177">
        <v>0</v>
      </c>
      <c r="CI83" s="177">
        <v>0</v>
      </c>
      <c r="CJ83" s="177">
        <v>0</v>
      </c>
      <c r="CK83" s="177">
        <v>0</v>
      </c>
      <c r="CL83" s="177">
        <v>0</v>
      </c>
      <c r="CM83" s="177">
        <v>0</v>
      </c>
      <c r="CN83" s="177">
        <v>0</v>
      </c>
      <c r="CO83" s="177">
        <v>0</v>
      </c>
      <c r="CP83" s="177">
        <v>0</v>
      </c>
      <c r="CQ83" s="177">
        <v>0</v>
      </c>
      <c r="CR83" s="177">
        <v>0</v>
      </c>
      <c r="CS83" s="177">
        <v>0</v>
      </c>
      <c r="CT83" s="177">
        <v>0</v>
      </c>
      <c r="CU83" s="177">
        <v>0</v>
      </c>
      <c r="CV83" s="177">
        <v>0</v>
      </c>
      <c r="CW83" s="177">
        <v>0</v>
      </c>
      <c r="CX83" s="177">
        <v>0</v>
      </c>
      <c r="CY83" s="177">
        <v>0</v>
      </c>
      <c r="CZ83" s="177">
        <v>0</v>
      </c>
      <c r="DA83" s="177">
        <v>0</v>
      </c>
      <c r="DB83" s="177">
        <v>0</v>
      </c>
      <c r="DC83" s="177">
        <v>0</v>
      </c>
      <c r="DE83" s="24">
        <f t="shared" si="38"/>
        <v>0</v>
      </c>
      <c r="DF83" s="24">
        <f t="shared" si="15"/>
        <v>0</v>
      </c>
      <c r="DG83">
        <f t="shared" si="37"/>
        <v>21</v>
      </c>
      <c r="DH83">
        <v>0</v>
      </c>
    </row>
    <row r="84" spans="1:113" ht="14.4">
      <c r="A84" s="68">
        <v>62</v>
      </c>
      <c r="B84" s="160" t="s">
        <v>361</v>
      </c>
      <c r="C84" s="542" t="s">
        <v>159</v>
      </c>
      <c r="D84" s="181"/>
      <c r="E84" s="176">
        <v>0.21</v>
      </c>
      <c r="F84" s="171">
        <f>H84+NPV(FD,I84:INDEX(I84:DC84,PAL))</f>
        <v>0</v>
      </c>
      <c r="G84" s="171">
        <f>SUMIF($H$5:$DC$5,"&lt;="&amp;PAL,$H84:$DC84)</f>
        <v>0</v>
      </c>
      <c r="H84" s="177">
        <v>0</v>
      </c>
      <c r="I84" s="177">
        <v>0</v>
      </c>
      <c r="J84" s="177">
        <v>0</v>
      </c>
      <c r="K84" s="177">
        <v>0</v>
      </c>
      <c r="L84" s="177">
        <v>0</v>
      </c>
      <c r="M84" s="177">
        <v>0</v>
      </c>
      <c r="N84" s="177">
        <v>0</v>
      </c>
      <c r="O84" s="177">
        <v>0</v>
      </c>
      <c r="P84" s="177">
        <v>0</v>
      </c>
      <c r="Q84" s="177">
        <v>0</v>
      </c>
      <c r="R84" s="177">
        <v>0</v>
      </c>
      <c r="S84" s="177">
        <v>0</v>
      </c>
      <c r="T84" s="177">
        <v>0</v>
      </c>
      <c r="U84" s="177">
        <v>0</v>
      </c>
      <c r="V84" s="177">
        <v>0</v>
      </c>
      <c r="W84" s="177">
        <v>0</v>
      </c>
      <c r="X84" s="177">
        <v>0</v>
      </c>
      <c r="Y84" s="177">
        <v>0</v>
      </c>
      <c r="Z84" s="177">
        <v>0</v>
      </c>
      <c r="AA84" s="177">
        <v>0</v>
      </c>
      <c r="AB84" s="177">
        <v>0</v>
      </c>
      <c r="AC84" s="177">
        <v>0</v>
      </c>
      <c r="AD84" s="177">
        <v>0</v>
      </c>
      <c r="AE84" s="177">
        <v>0</v>
      </c>
      <c r="AF84" s="177">
        <v>0</v>
      </c>
      <c r="AG84" s="177">
        <v>0</v>
      </c>
      <c r="AH84" s="177">
        <v>0</v>
      </c>
      <c r="AI84" s="177">
        <v>0</v>
      </c>
      <c r="AJ84" s="177">
        <v>0</v>
      </c>
      <c r="AK84" s="177">
        <v>0</v>
      </c>
      <c r="AL84" s="177">
        <v>0</v>
      </c>
      <c r="AM84" s="177">
        <v>0</v>
      </c>
      <c r="AN84" s="177">
        <v>0</v>
      </c>
      <c r="AO84" s="177">
        <v>0</v>
      </c>
      <c r="AP84" s="177">
        <v>0</v>
      </c>
      <c r="AQ84" s="177">
        <v>0</v>
      </c>
      <c r="AR84" s="177">
        <v>0</v>
      </c>
      <c r="AS84" s="177">
        <v>0</v>
      </c>
      <c r="AT84" s="177">
        <v>0</v>
      </c>
      <c r="AU84" s="177">
        <v>0</v>
      </c>
      <c r="AV84" s="177">
        <v>0</v>
      </c>
      <c r="AW84" s="177">
        <v>0</v>
      </c>
      <c r="AX84" s="177">
        <v>0</v>
      </c>
      <c r="AY84" s="177">
        <v>0</v>
      </c>
      <c r="AZ84" s="177">
        <v>0</v>
      </c>
      <c r="BA84" s="177">
        <v>0</v>
      </c>
      <c r="BB84" s="177">
        <v>0</v>
      </c>
      <c r="BC84" s="177">
        <v>0</v>
      </c>
      <c r="BD84" s="177">
        <v>0</v>
      </c>
      <c r="BE84" s="177">
        <v>0</v>
      </c>
      <c r="BF84" s="177">
        <v>0</v>
      </c>
      <c r="BG84" s="177">
        <v>0</v>
      </c>
      <c r="BH84" s="177">
        <v>0</v>
      </c>
      <c r="BI84" s="177">
        <v>0</v>
      </c>
      <c r="BJ84" s="177">
        <v>0</v>
      </c>
      <c r="BK84" s="177">
        <v>0</v>
      </c>
      <c r="BL84" s="177">
        <v>0</v>
      </c>
      <c r="BM84" s="177">
        <v>0</v>
      </c>
      <c r="BN84" s="177">
        <v>0</v>
      </c>
      <c r="BO84" s="177">
        <v>0</v>
      </c>
      <c r="BP84" s="177">
        <v>0</v>
      </c>
      <c r="BQ84" s="177">
        <v>0</v>
      </c>
      <c r="BR84" s="177">
        <v>0</v>
      </c>
      <c r="BS84" s="177">
        <v>0</v>
      </c>
      <c r="BT84" s="177">
        <v>0</v>
      </c>
      <c r="BU84" s="177">
        <v>0</v>
      </c>
      <c r="BV84" s="177">
        <v>0</v>
      </c>
      <c r="BW84" s="177">
        <v>0</v>
      </c>
      <c r="BX84" s="177">
        <v>0</v>
      </c>
      <c r="BY84" s="177">
        <v>0</v>
      </c>
      <c r="BZ84" s="177">
        <v>0</v>
      </c>
      <c r="CA84" s="177">
        <v>0</v>
      </c>
      <c r="CB84" s="177">
        <v>0</v>
      </c>
      <c r="CC84" s="177">
        <v>0</v>
      </c>
      <c r="CD84" s="177">
        <v>0</v>
      </c>
      <c r="CE84" s="177">
        <v>0</v>
      </c>
      <c r="CF84" s="177">
        <v>0</v>
      </c>
      <c r="CG84" s="177">
        <v>0</v>
      </c>
      <c r="CH84" s="177">
        <v>0</v>
      </c>
      <c r="CI84" s="177">
        <v>0</v>
      </c>
      <c r="CJ84" s="177">
        <v>0</v>
      </c>
      <c r="CK84" s="177">
        <v>0</v>
      </c>
      <c r="CL84" s="177">
        <v>0</v>
      </c>
      <c r="CM84" s="177">
        <v>0</v>
      </c>
      <c r="CN84" s="177">
        <v>0</v>
      </c>
      <c r="CO84" s="177">
        <v>0</v>
      </c>
      <c r="CP84" s="177">
        <v>0</v>
      </c>
      <c r="CQ84" s="177">
        <v>0</v>
      </c>
      <c r="CR84" s="177">
        <v>0</v>
      </c>
      <c r="CS84" s="177">
        <v>0</v>
      </c>
      <c r="CT84" s="177">
        <v>0</v>
      </c>
      <c r="CU84" s="177">
        <v>0</v>
      </c>
      <c r="CV84" s="177">
        <v>0</v>
      </c>
      <c r="CW84" s="177">
        <v>0</v>
      </c>
      <c r="CX84" s="177">
        <v>0</v>
      </c>
      <c r="CY84" s="177">
        <v>0</v>
      </c>
      <c r="CZ84" s="177">
        <v>0</v>
      </c>
      <c r="DA84" s="177">
        <v>0</v>
      </c>
      <c r="DB84" s="177">
        <v>0</v>
      </c>
      <c r="DC84" s="177">
        <v>0</v>
      </c>
      <c r="DE84" s="24">
        <f t="shared" si="38"/>
        <v>0</v>
      </c>
      <c r="DF84" s="24">
        <f t="shared" si="15"/>
        <v>0</v>
      </c>
      <c r="DG84">
        <f t="shared" si="37"/>
        <v>21</v>
      </c>
      <c r="DH84">
        <v>0</v>
      </c>
    </row>
    <row r="85" spans="1:113" ht="14.4">
      <c r="A85" s="68">
        <v>63</v>
      </c>
      <c r="B85" s="160" t="s">
        <v>362</v>
      </c>
      <c r="C85" s="542" t="s">
        <v>159</v>
      </c>
      <c r="D85" s="181"/>
      <c r="E85" s="176">
        <v>0.21</v>
      </c>
      <c r="F85" s="171">
        <f>H85+NPV(FD,I85:INDEX(I85:DC85,PAL))</f>
        <v>0</v>
      </c>
      <c r="G85" s="171">
        <f>SUMIF($H$5:$DC$5,"&lt;="&amp;PAL,$H85:$DC85)</f>
        <v>0</v>
      </c>
      <c r="H85" s="177">
        <v>0</v>
      </c>
      <c r="I85" s="177">
        <v>0</v>
      </c>
      <c r="J85" s="177">
        <v>0</v>
      </c>
      <c r="K85" s="177">
        <v>0</v>
      </c>
      <c r="L85" s="177">
        <v>0</v>
      </c>
      <c r="M85" s="177">
        <v>0</v>
      </c>
      <c r="N85" s="177">
        <v>0</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c r="AG85" s="177">
        <v>0</v>
      </c>
      <c r="AH85" s="177">
        <v>0</v>
      </c>
      <c r="AI85" s="177">
        <v>0</v>
      </c>
      <c r="AJ85" s="177">
        <v>0</v>
      </c>
      <c r="AK85" s="177">
        <v>0</v>
      </c>
      <c r="AL85" s="177">
        <v>0</v>
      </c>
      <c r="AM85" s="177">
        <v>0</v>
      </c>
      <c r="AN85" s="177">
        <v>0</v>
      </c>
      <c r="AO85" s="177">
        <v>0</v>
      </c>
      <c r="AP85" s="177">
        <v>0</v>
      </c>
      <c r="AQ85" s="177">
        <v>0</v>
      </c>
      <c r="AR85" s="177">
        <v>0</v>
      </c>
      <c r="AS85" s="177">
        <v>0</v>
      </c>
      <c r="AT85" s="177">
        <v>0</v>
      </c>
      <c r="AU85" s="177">
        <v>0</v>
      </c>
      <c r="AV85" s="177">
        <v>0</v>
      </c>
      <c r="AW85" s="177">
        <v>0</v>
      </c>
      <c r="AX85" s="177">
        <v>0</v>
      </c>
      <c r="AY85" s="177">
        <v>0</v>
      </c>
      <c r="AZ85" s="177">
        <v>0</v>
      </c>
      <c r="BA85" s="177">
        <v>0</v>
      </c>
      <c r="BB85" s="177">
        <v>0</v>
      </c>
      <c r="BC85" s="177">
        <v>0</v>
      </c>
      <c r="BD85" s="177">
        <v>0</v>
      </c>
      <c r="BE85" s="177">
        <v>0</v>
      </c>
      <c r="BF85" s="177">
        <v>0</v>
      </c>
      <c r="BG85" s="177">
        <v>0</v>
      </c>
      <c r="BH85" s="177">
        <v>0</v>
      </c>
      <c r="BI85" s="177">
        <v>0</v>
      </c>
      <c r="BJ85" s="177">
        <v>0</v>
      </c>
      <c r="BK85" s="177">
        <v>0</v>
      </c>
      <c r="BL85" s="177">
        <v>0</v>
      </c>
      <c r="BM85" s="177">
        <v>0</v>
      </c>
      <c r="BN85" s="177">
        <v>0</v>
      </c>
      <c r="BO85" s="177">
        <v>0</v>
      </c>
      <c r="BP85" s="177">
        <v>0</v>
      </c>
      <c r="BQ85" s="177">
        <v>0</v>
      </c>
      <c r="BR85" s="177">
        <v>0</v>
      </c>
      <c r="BS85" s="177">
        <v>0</v>
      </c>
      <c r="BT85" s="177">
        <v>0</v>
      </c>
      <c r="BU85" s="177">
        <v>0</v>
      </c>
      <c r="BV85" s="177">
        <v>0</v>
      </c>
      <c r="BW85" s="177">
        <v>0</v>
      </c>
      <c r="BX85" s="177">
        <v>0</v>
      </c>
      <c r="BY85" s="177">
        <v>0</v>
      </c>
      <c r="BZ85" s="177">
        <v>0</v>
      </c>
      <c r="CA85" s="177">
        <v>0</v>
      </c>
      <c r="CB85" s="177">
        <v>0</v>
      </c>
      <c r="CC85" s="177">
        <v>0</v>
      </c>
      <c r="CD85" s="177">
        <v>0</v>
      </c>
      <c r="CE85" s="177">
        <v>0</v>
      </c>
      <c r="CF85" s="177">
        <v>0</v>
      </c>
      <c r="CG85" s="177">
        <v>0</v>
      </c>
      <c r="CH85" s="177">
        <v>0</v>
      </c>
      <c r="CI85" s="177">
        <v>0</v>
      </c>
      <c r="CJ85" s="177">
        <v>0</v>
      </c>
      <c r="CK85" s="177">
        <v>0</v>
      </c>
      <c r="CL85" s="177">
        <v>0</v>
      </c>
      <c r="CM85" s="177">
        <v>0</v>
      </c>
      <c r="CN85" s="177">
        <v>0</v>
      </c>
      <c r="CO85" s="177">
        <v>0</v>
      </c>
      <c r="CP85" s="177">
        <v>0</v>
      </c>
      <c r="CQ85" s="177">
        <v>0</v>
      </c>
      <c r="CR85" s="177">
        <v>0</v>
      </c>
      <c r="CS85" s="177">
        <v>0</v>
      </c>
      <c r="CT85" s="177">
        <v>0</v>
      </c>
      <c r="CU85" s="177">
        <v>0</v>
      </c>
      <c r="CV85" s="177">
        <v>0</v>
      </c>
      <c r="CW85" s="177">
        <v>0</v>
      </c>
      <c r="CX85" s="177">
        <v>0</v>
      </c>
      <c r="CY85" s="177">
        <v>0</v>
      </c>
      <c r="CZ85" s="177">
        <v>0</v>
      </c>
      <c r="DA85" s="177">
        <v>0</v>
      </c>
      <c r="DB85" s="177">
        <v>0</v>
      </c>
      <c r="DC85" s="177">
        <v>0</v>
      </c>
      <c r="DE85" s="24">
        <f t="shared" si="38"/>
        <v>0</v>
      </c>
      <c r="DF85" s="24">
        <f t="shared" si="15"/>
        <v>0</v>
      </c>
      <c r="DG85">
        <f t="shared" si="37"/>
        <v>21</v>
      </c>
      <c r="DH85">
        <v>0</v>
      </c>
    </row>
    <row r="86" spans="1:113" ht="14.4">
      <c r="A86" s="68"/>
      <c r="B86" s="160" t="s">
        <v>363</v>
      </c>
      <c r="C86" s="543" t="s">
        <v>482</v>
      </c>
      <c r="D86" s="325"/>
      <c r="E86" s="176">
        <v>0.21</v>
      </c>
      <c r="F86" s="171">
        <f>H86+NPV(FD,I86:INDEX(I86:DC86,PAL))</f>
        <v>0</v>
      </c>
      <c r="G86" s="171">
        <f>SUMIF($H$5:$DC$5,"&lt;="&amp;PAL,$H86:$DC86)</f>
        <v>0</v>
      </c>
      <c r="H86" s="177">
        <v>0</v>
      </c>
      <c r="I86" s="177">
        <v>0</v>
      </c>
      <c r="J86" s="177">
        <v>0</v>
      </c>
      <c r="K86" s="177">
        <v>0</v>
      </c>
      <c r="L86" s="177">
        <v>0</v>
      </c>
      <c r="M86" s="177">
        <v>0</v>
      </c>
      <c r="N86" s="177">
        <v>0</v>
      </c>
      <c r="O86" s="177">
        <v>0</v>
      </c>
      <c r="P86" s="177">
        <v>0</v>
      </c>
      <c r="Q86" s="177">
        <v>0</v>
      </c>
      <c r="R86" s="177">
        <v>0</v>
      </c>
      <c r="S86" s="177">
        <v>0</v>
      </c>
      <c r="T86" s="177">
        <v>0</v>
      </c>
      <c r="U86" s="177">
        <v>0</v>
      </c>
      <c r="V86" s="177">
        <v>0</v>
      </c>
      <c r="W86" s="177">
        <v>0</v>
      </c>
      <c r="X86" s="177">
        <v>0</v>
      </c>
      <c r="Y86" s="177">
        <v>0</v>
      </c>
      <c r="Z86" s="177">
        <v>0</v>
      </c>
      <c r="AA86" s="177">
        <v>0</v>
      </c>
      <c r="AB86" s="177">
        <v>0</v>
      </c>
      <c r="AC86" s="177">
        <v>0</v>
      </c>
      <c r="AD86" s="177">
        <v>0</v>
      </c>
      <c r="AE86" s="177">
        <v>0</v>
      </c>
      <c r="AF86" s="177">
        <v>0</v>
      </c>
      <c r="AG86" s="177">
        <v>0</v>
      </c>
      <c r="AH86" s="177">
        <v>0</v>
      </c>
      <c r="AI86" s="177">
        <v>0</v>
      </c>
      <c r="AJ86" s="177">
        <v>0</v>
      </c>
      <c r="AK86" s="177">
        <v>0</v>
      </c>
      <c r="AL86" s="177">
        <v>0</v>
      </c>
      <c r="AM86" s="177">
        <v>0</v>
      </c>
      <c r="AN86" s="177">
        <v>0</v>
      </c>
      <c r="AO86" s="177">
        <v>0</v>
      </c>
      <c r="AP86" s="177">
        <v>0</v>
      </c>
      <c r="AQ86" s="177">
        <v>0</v>
      </c>
      <c r="AR86" s="177">
        <v>0</v>
      </c>
      <c r="AS86" s="177">
        <v>0</v>
      </c>
      <c r="AT86" s="177">
        <v>0</v>
      </c>
      <c r="AU86" s="177">
        <v>0</v>
      </c>
      <c r="AV86" s="177">
        <v>0</v>
      </c>
      <c r="AW86" s="177">
        <v>0</v>
      </c>
      <c r="AX86" s="177">
        <v>0</v>
      </c>
      <c r="AY86" s="177">
        <v>0</v>
      </c>
      <c r="AZ86" s="177">
        <v>0</v>
      </c>
      <c r="BA86" s="177">
        <v>0</v>
      </c>
      <c r="BB86" s="177">
        <v>0</v>
      </c>
      <c r="BC86" s="177">
        <v>0</v>
      </c>
      <c r="BD86" s="177">
        <v>0</v>
      </c>
      <c r="BE86" s="177">
        <v>0</v>
      </c>
      <c r="BF86" s="177">
        <v>0</v>
      </c>
      <c r="BG86" s="177">
        <v>0</v>
      </c>
      <c r="BH86" s="177">
        <v>0</v>
      </c>
      <c r="BI86" s="177">
        <v>0</v>
      </c>
      <c r="BJ86" s="177">
        <v>0</v>
      </c>
      <c r="BK86" s="177">
        <v>0</v>
      </c>
      <c r="BL86" s="177">
        <v>0</v>
      </c>
      <c r="BM86" s="177">
        <v>0</v>
      </c>
      <c r="BN86" s="177">
        <v>0</v>
      </c>
      <c r="BO86" s="177">
        <v>0</v>
      </c>
      <c r="BP86" s="177">
        <v>0</v>
      </c>
      <c r="BQ86" s="177">
        <v>0</v>
      </c>
      <c r="BR86" s="177">
        <v>0</v>
      </c>
      <c r="BS86" s="177">
        <v>0</v>
      </c>
      <c r="BT86" s="177">
        <v>0</v>
      </c>
      <c r="BU86" s="177">
        <v>0</v>
      </c>
      <c r="BV86" s="177">
        <v>0</v>
      </c>
      <c r="BW86" s="177">
        <v>0</v>
      </c>
      <c r="BX86" s="177">
        <v>0</v>
      </c>
      <c r="BY86" s="177">
        <v>0</v>
      </c>
      <c r="BZ86" s="177">
        <v>0</v>
      </c>
      <c r="CA86" s="177">
        <v>0</v>
      </c>
      <c r="CB86" s="177">
        <v>0</v>
      </c>
      <c r="CC86" s="177">
        <v>0</v>
      </c>
      <c r="CD86" s="177">
        <v>0</v>
      </c>
      <c r="CE86" s="177">
        <v>0</v>
      </c>
      <c r="CF86" s="177">
        <v>0</v>
      </c>
      <c r="CG86" s="177">
        <v>0</v>
      </c>
      <c r="CH86" s="177">
        <v>0</v>
      </c>
      <c r="CI86" s="177">
        <v>0</v>
      </c>
      <c r="CJ86" s="177">
        <v>0</v>
      </c>
      <c r="CK86" s="177">
        <v>0</v>
      </c>
      <c r="CL86" s="177">
        <v>0</v>
      </c>
      <c r="CM86" s="177">
        <v>0</v>
      </c>
      <c r="CN86" s="177">
        <v>0</v>
      </c>
      <c r="CO86" s="177">
        <v>0</v>
      </c>
      <c r="CP86" s="177">
        <v>0</v>
      </c>
      <c r="CQ86" s="177">
        <v>0</v>
      </c>
      <c r="CR86" s="177">
        <v>0</v>
      </c>
      <c r="CS86" s="177">
        <v>0</v>
      </c>
      <c r="CT86" s="177">
        <v>0</v>
      </c>
      <c r="CU86" s="177">
        <v>0</v>
      </c>
      <c r="CV86" s="177">
        <v>0</v>
      </c>
      <c r="CW86" s="177">
        <v>0</v>
      </c>
      <c r="CX86" s="177">
        <v>0</v>
      </c>
      <c r="CY86" s="177">
        <v>0</v>
      </c>
      <c r="CZ86" s="177">
        <v>0</v>
      </c>
      <c r="DA86" s="177">
        <v>0</v>
      </c>
      <c r="DB86" s="177">
        <v>0</v>
      </c>
      <c r="DC86" s="177">
        <v>0</v>
      </c>
      <c r="DE86" s="24">
        <f t="shared" si="38"/>
        <v>0</v>
      </c>
      <c r="DF86" s="24">
        <f t="shared" si="15"/>
        <v>0</v>
      </c>
      <c r="DG86">
        <f t="shared" si="37"/>
        <v>21</v>
      </c>
      <c r="DH86">
        <v>0</v>
      </c>
      <c r="DI86">
        <v>1</v>
      </c>
    </row>
    <row r="87" spans="1:113" ht="14.4">
      <c r="A87" s="68"/>
      <c r="B87" s="160" t="s">
        <v>494</v>
      </c>
      <c r="C87" s="543" t="s">
        <v>483</v>
      </c>
      <c r="D87" s="325"/>
      <c r="E87" s="176">
        <v>0.21</v>
      </c>
      <c r="F87" s="171">
        <f>H87+NPV(FD,I87:INDEX(I87:DC87,PAL))</f>
        <v>0</v>
      </c>
      <c r="G87" s="171">
        <f>SUMIF($H$5:$DC$5,"&lt;="&amp;PAL,$H87:$DC87)</f>
        <v>0</v>
      </c>
      <c r="H87" s="179">
        <v>0</v>
      </c>
      <c r="I87" s="179">
        <v>0</v>
      </c>
      <c r="J87" s="179">
        <v>0</v>
      </c>
      <c r="K87" s="179">
        <v>0</v>
      </c>
      <c r="L87" s="179">
        <v>0</v>
      </c>
      <c r="M87" s="179">
        <v>0</v>
      </c>
      <c r="N87" s="179">
        <v>0</v>
      </c>
      <c r="O87" s="179">
        <v>0</v>
      </c>
      <c r="P87" s="179">
        <v>0</v>
      </c>
      <c r="Q87" s="179">
        <v>0</v>
      </c>
      <c r="R87" s="179">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E87" s="24">
        <f t="shared" si="38"/>
        <v>0</v>
      </c>
      <c r="DF87" s="24">
        <f t="shared" si="15"/>
        <v>0</v>
      </c>
      <c r="DG87">
        <f t="shared" si="37"/>
        <v>21</v>
      </c>
      <c r="DH87">
        <v>0</v>
      </c>
      <c r="DI87">
        <v>1</v>
      </c>
    </row>
    <row r="88" spans="1:113" ht="14.4">
      <c r="A88" s="68">
        <v>64</v>
      </c>
      <c r="B88" s="160" t="s">
        <v>495</v>
      </c>
      <c r="C88" s="543" t="s">
        <v>552</v>
      </c>
      <c r="D88" s="160"/>
      <c r="E88" s="176">
        <v>0.21</v>
      </c>
      <c r="F88" s="171">
        <f>H88+NPV(FD,I88:INDEX(I88:DC88,PAL))</f>
        <v>0</v>
      </c>
      <c r="G88" s="171">
        <f>SUMIF($H$5:$DC$5,"&lt;="&amp;PAL,$H88:$DC88)</f>
        <v>0</v>
      </c>
      <c r="H88" s="179">
        <v>0</v>
      </c>
      <c r="I88" s="179">
        <v>0</v>
      </c>
      <c r="J88" s="179">
        <v>0</v>
      </c>
      <c r="K88" s="179">
        <v>0</v>
      </c>
      <c r="L88" s="179">
        <v>0</v>
      </c>
      <c r="M88" s="179">
        <v>0</v>
      </c>
      <c r="N88" s="179">
        <v>0</v>
      </c>
      <c r="O88" s="179">
        <v>0</v>
      </c>
      <c r="P88" s="179">
        <v>0</v>
      </c>
      <c r="Q88" s="179">
        <v>0</v>
      </c>
      <c r="R88" s="179">
        <v>0</v>
      </c>
      <c r="S88" s="180">
        <v>0</v>
      </c>
      <c r="T88" s="180">
        <v>0</v>
      </c>
      <c r="U88" s="180">
        <v>0</v>
      </c>
      <c r="V88" s="180">
        <v>0</v>
      </c>
      <c r="W88" s="180">
        <v>0</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v>0</v>
      </c>
      <c r="CU88" s="180">
        <v>0</v>
      </c>
      <c r="CV88" s="180">
        <v>0</v>
      </c>
      <c r="CW88" s="180">
        <v>0</v>
      </c>
      <c r="CX88" s="180">
        <v>0</v>
      </c>
      <c r="CY88" s="180">
        <v>0</v>
      </c>
      <c r="CZ88" s="180">
        <v>0</v>
      </c>
      <c r="DA88" s="180">
        <v>0</v>
      </c>
      <c r="DB88" s="180">
        <v>0</v>
      </c>
      <c r="DC88" s="180">
        <v>0</v>
      </c>
      <c r="DE88" s="24">
        <f t="shared" si="38"/>
        <v>0</v>
      </c>
      <c r="DF88" s="24">
        <f t="shared" si="15"/>
        <v>0</v>
      </c>
      <c r="DG88">
        <f t="shared" si="37"/>
        <v>21</v>
      </c>
      <c r="DH88">
        <v>0</v>
      </c>
    </row>
    <row r="89" spans="1:113" ht="14.4">
      <c r="A89" s="68">
        <v>65</v>
      </c>
      <c r="B89" s="160" t="s">
        <v>364</v>
      </c>
      <c r="C89" s="544" t="s">
        <v>161</v>
      </c>
      <c r="D89" s="160"/>
      <c r="E89" s="176">
        <v>0.21</v>
      </c>
      <c r="F89" s="171">
        <f>H89+NPV(FD,I89:INDEX(I89:DC89,PAL))</f>
        <v>0</v>
      </c>
      <c r="G89" s="171">
        <f>SUMIF($H$5:$DC$5,"&lt;="&amp;PAL,$H89:$DC89)</f>
        <v>0</v>
      </c>
      <c r="H89" s="179">
        <v>0</v>
      </c>
      <c r="I89" s="179">
        <v>0</v>
      </c>
      <c r="J89" s="179">
        <v>0</v>
      </c>
      <c r="K89" s="179">
        <v>0</v>
      </c>
      <c r="L89" s="179">
        <v>0</v>
      </c>
      <c r="M89" s="179">
        <v>0</v>
      </c>
      <c r="N89" s="179">
        <v>0</v>
      </c>
      <c r="O89" s="179">
        <v>0</v>
      </c>
      <c r="P89" s="179">
        <v>0</v>
      </c>
      <c r="Q89" s="179">
        <v>0</v>
      </c>
      <c r="R89" s="179">
        <v>0</v>
      </c>
      <c r="S89" s="179">
        <v>0</v>
      </c>
      <c r="T89" s="179">
        <v>0</v>
      </c>
      <c r="U89" s="179">
        <v>0</v>
      </c>
      <c r="V89" s="179">
        <v>0</v>
      </c>
      <c r="W89" s="179">
        <v>0</v>
      </c>
      <c r="X89" s="179">
        <v>0</v>
      </c>
      <c r="Y89" s="179">
        <v>0</v>
      </c>
      <c r="Z89" s="179">
        <v>0</v>
      </c>
      <c r="AA89" s="179">
        <v>0</v>
      </c>
      <c r="AB89" s="179">
        <v>0</v>
      </c>
      <c r="AC89" s="179">
        <v>0</v>
      </c>
      <c r="AD89" s="179">
        <v>0</v>
      </c>
      <c r="AE89" s="179">
        <v>0</v>
      </c>
      <c r="AF89" s="179">
        <v>0</v>
      </c>
      <c r="AG89" s="179">
        <v>0</v>
      </c>
      <c r="AH89" s="179">
        <v>0</v>
      </c>
      <c r="AI89" s="179">
        <v>0</v>
      </c>
      <c r="AJ89" s="180">
        <v>0</v>
      </c>
      <c r="AK89" s="179">
        <v>0</v>
      </c>
      <c r="AL89" s="180">
        <v>0</v>
      </c>
      <c r="AM89" s="179">
        <v>0</v>
      </c>
      <c r="AN89" s="179">
        <v>0</v>
      </c>
      <c r="AO89" s="179">
        <v>0</v>
      </c>
      <c r="AP89" s="179">
        <v>0</v>
      </c>
      <c r="AQ89" s="180">
        <v>0</v>
      </c>
      <c r="AR89" s="179">
        <v>0</v>
      </c>
      <c r="AS89" s="179">
        <v>0</v>
      </c>
      <c r="AT89" s="179">
        <v>0</v>
      </c>
      <c r="AU89" s="179">
        <v>0</v>
      </c>
      <c r="AV89" s="179">
        <v>0</v>
      </c>
      <c r="AW89" s="179">
        <v>0</v>
      </c>
      <c r="AX89" s="179">
        <v>0</v>
      </c>
      <c r="AY89" s="179">
        <v>0</v>
      </c>
      <c r="AZ89" s="179">
        <v>0</v>
      </c>
      <c r="BA89" s="179">
        <v>0</v>
      </c>
      <c r="BB89" s="179">
        <v>0</v>
      </c>
      <c r="BC89" s="179">
        <v>0</v>
      </c>
      <c r="BD89" s="179">
        <v>0</v>
      </c>
      <c r="BE89" s="179">
        <v>0</v>
      </c>
      <c r="BF89" s="179">
        <v>0</v>
      </c>
      <c r="BG89" s="179">
        <v>0</v>
      </c>
      <c r="BH89" s="179">
        <v>0</v>
      </c>
      <c r="BI89" s="179">
        <v>0</v>
      </c>
      <c r="BJ89" s="179">
        <v>0</v>
      </c>
      <c r="BK89" s="179">
        <v>0</v>
      </c>
      <c r="BL89" s="179">
        <v>0</v>
      </c>
      <c r="BM89" s="179">
        <v>0</v>
      </c>
      <c r="BN89" s="179">
        <v>0</v>
      </c>
      <c r="BO89" s="179">
        <v>0</v>
      </c>
      <c r="BP89" s="179">
        <v>0</v>
      </c>
      <c r="BQ89" s="179">
        <v>0</v>
      </c>
      <c r="BR89" s="179">
        <v>0</v>
      </c>
      <c r="BS89" s="179">
        <v>0</v>
      </c>
      <c r="BT89" s="179">
        <v>0</v>
      </c>
      <c r="BU89" s="179">
        <v>0</v>
      </c>
      <c r="BV89" s="179">
        <v>0</v>
      </c>
      <c r="BW89" s="179">
        <v>0</v>
      </c>
      <c r="BX89" s="179">
        <v>0</v>
      </c>
      <c r="BY89" s="179">
        <v>0</v>
      </c>
      <c r="BZ89" s="179">
        <v>0</v>
      </c>
      <c r="CA89" s="179">
        <v>0</v>
      </c>
      <c r="CB89" s="179">
        <v>0</v>
      </c>
      <c r="CC89" s="179">
        <v>0</v>
      </c>
      <c r="CD89" s="179">
        <v>0</v>
      </c>
      <c r="CE89" s="179">
        <v>0</v>
      </c>
      <c r="CF89" s="179">
        <v>0</v>
      </c>
      <c r="CG89" s="179">
        <v>0</v>
      </c>
      <c r="CH89" s="179">
        <v>0</v>
      </c>
      <c r="CI89" s="179">
        <v>0</v>
      </c>
      <c r="CJ89" s="179">
        <v>0</v>
      </c>
      <c r="CK89" s="179">
        <v>0</v>
      </c>
      <c r="CL89" s="179">
        <v>0</v>
      </c>
      <c r="CM89" s="179">
        <v>0</v>
      </c>
      <c r="CN89" s="179">
        <v>0</v>
      </c>
      <c r="CO89" s="179">
        <v>0</v>
      </c>
      <c r="CP89" s="179">
        <v>0</v>
      </c>
      <c r="CQ89" s="179">
        <v>0</v>
      </c>
      <c r="CR89" s="179">
        <v>0</v>
      </c>
      <c r="CS89" s="179">
        <v>0</v>
      </c>
      <c r="CT89" s="179">
        <v>0</v>
      </c>
      <c r="CU89" s="179">
        <v>0</v>
      </c>
      <c r="CV89" s="179">
        <v>0</v>
      </c>
      <c r="CW89" s="179">
        <v>0</v>
      </c>
      <c r="CX89" s="179">
        <v>0</v>
      </c>
      <c r="CY89" s="179">
        <v>0</v>
      </c>
      <c r="CZ89" s="179">
        <v>0</v>
      </c>
      <c r="DA89" s="179">
        <v>0</v>
      </c>
      <c r="DB89" s="179">
        <v>0</v>
      </c>
      <c r="DC89" s="180">
        <v>0</v>
      </c>
      <c r="DE89" s="24">
        <f t="shared" si="38"/>
        <v>0</v>
      </c>
      <c r="DF89" s="24">
        <f t="shared" ref="DF89:DF145" si="39">COUNTIF($H89:$DC89,"&lt;&gt;0")</f>
        <v>0</v>
      </c>
      <c r="DG89">
        <f t="shared" si="37"/>
        <v>21</v>
      </c>
      <c r="DH89">
        <f>DG89/(100+DG89)</f>
        <v>0.17355371900826447</v>
      </c>
    </row>
    <row r="90" spans="1:113" ht="14.4">
      <c r="A90" s="68">
        <v>66</v>
      </c>
      <c r="B90" s="19" t="s">
        <v>174</v>
      </c>
      <c r="C90" s="545" t="s">
        <v>175</v>
      </c>
      <c r="D90" s="2"/>
      <c r="E90" s="2"/>
      <c r="F90" s="173">
        <f>SUM(F91:F101)</f>
        <v>0</v>
      </c>
      <c r="G90" s="171">
        <f>SUMIF($H$5:$DC$5,"&lt;="&amp;PAL,$H90:$DC90)</f>
        <v>0</v>
      </c>
      <c r="H90" s="173">
        <f>SUM(H91:H101)</f>
        <v>0</v>
      </c>
      <c r="I90" s="173">
        <f t="shared" ref="I90:BT90" si="40">SUM(I91:I101)</f>
        <v>0</v>
      </c>
      <c r="J90" s="173">
        <f t="shared" si="40"/>
        <v>0</v>
      </c>
      <c r="K90" s="173">
        <f t="shared" si="40"/>
        <v>0</v>
      </c>
      <c r="L90" s="173">
        <f t="shared" si="40"/>
        <v>0</v>
      </c>
      <c r="M90" s="173">
        <f t="shared" si="40"/>
        <v>0</v>
      </c>
      <c r="N90" s="173">
        <f t="shared" si="40"/>
        <v>0</v>
      </c>
      <c r="O90" s="173">
        <f t="shared" si="40"/>
        <v>0</v>
      </c>
      <c r="P90" s="173">
        <f t="shared" si="40"/>
        <v>0</v>
      </c>
      <c r="Q90" s="173">
        <f t="shared" si="40"/>
        <v>0</v>
      </c>
      <c r="R90" s="173">
        <f t="shared" si="40"/>
        <v>0</v>
      </c>
      <c r="S90" s="173">
        <f t="shared" si="40"/>
        <v>0</v>
      </c>
      <c r="T90" s="173">
        <f t="shared" si="40"/>
        <v>0</v>
      </c>
      <c r="U90" s="173">
        <f t="shared" si="40"/>
        <v>0</v>
      </c>
      <c r="V90" s="173">
        <f t="shared" si="40"/>
        <v>0</v>
      </c>
      <c r="W90" s="173">
        <f t="shared" si="40"/>
        <v>0</v>
      </c>
      <c r="X90" s="173">
        <f t="shared" si="40"/>
        <v>0</v>
      </c>
      <c r="Y90" s="173">
        <f t="shared" si="40"/>
        <v>0</v>
      </c>
      <c r="Z90" s="173">
        <f t="shared" si="40"/>
        <v>0</v>
      </c>
      <c r="AA90" s="173">
        <f t="shared" si="40"/>
        <v>0</v>
      </c>
      <c r="AB90" s="173">
        <f t="shared" si="40"/>
        <v>0</v>
      </c>
      <c r="AC90" s="173">
        <f t="shared" si="40"/>
        <v>0</v>
      </c>
      <c r="AD90" s="173">
        <f t="shared" si="40"/>
        <v>0</v>
      </c>
      <c r="AE90" s="173">
        <f t="shared" si="40"/>
        <v>0</v>
      </c>
      <c r="AF90" s="173">
        <f t="shared" si="40"/>
        <v>0</v>
      </c>
      <c r="AG90" s="173">
        <f t="shared" si="40"/>
        <v>0</v>
      </c>
      <c r="AH90" s="173">
        <f t="shared" si="40"/>
        <v>0</v>
      </c>
      <c r="AI90" s="173">
        <f t="shared" si="40"/>
        <v>0</v>
      </c>
      <c r="AJ90" s="173">
        <f t="shared" si="40"/>
        <v>0</v>
      </c>
      <c r="AK90" s="173">
        <f t="shared" si="40"/>
        <v>0</v>
      </c>
      <c r="AL90" s="173">
        <f t="shared" si="40"/>
        <v>0</v>
      </c>
      <c r="AM90" s="173">
        <f t="shared" si="40"/>
        <v>0</v>
      </c>
      <c r="AN90" s="173">
        <f t="shared" si="40"/>
        <v>0</v>
      </c>
      <c r="AO90" s="173">
        <f t="shared" si="40"/>
        <v>0</v>
      </c>
      <c r="AP90" s="173">
        <f t="shared" si="40"/>
        <v>0</v>
      </c>
      <c r="AQ90" s="173">
        <f t="shared" si="40"/>
        <v>0</v>
      </c>
      <c r="AR90" s="173">
        <f t="shared" si="40"/>
        <v>0</v>
      </c>
      <c r="AS90" s="173">
        <f t="shared" si="40"/>
        <v>0</v>
      </c>
      <c r="AT90" s="173">
        <f t="shared" si="40"/>
        <v>0</v>
      </c>
      <c r="AU90" s="173">
        <f t="shared" si="40"/>
        <v>0</v>
      </c>
      <c r="AV90" s="173">
        <f t="shared" si="40"/>
        <v>0</v>
      </c>
      <c r="AW90" s="173">
        <f t="shared" si="40"/>
        <v>0</v>
      </c>
      <c r="AX90" s="173">
        <f t="shared" si="40"/>
        <v>0</v>
      </c>
      <c r="AY90" s="173">
        <f t="shared" si="40"/>
        <v>0</v>
      </c>
      <c r="AZ90" s="173">
        <f t="shared" si="40"/>
        <v>0</v>
      </c>
      <c r="BA90" s="173">
        <f t="shared" si="40"/>
        <v>0</v>
      </c>
      <c r="BB90" s="173">
        <f t="shared" si="40"/>
        <v>0</v>
      </c>
      <c r="BC90" s="173">
        <f t="shared" si="40"/>
        <v>0</v>
      </c>
      <c r="BD90" s="173">
        <f t="shared" si="40"/>
        <v>0</v>
      </c>
      <c r="BE90" s="173">
        <f t="shared" si="40"/>
        <v>0</v>
      </c>
      <c r="BF90" s="173">
        <f t="shared" si="40"/>
        <v>0</v>
      </c>
      <c r="BG90" s="173">
        <f t="shared" si="40"/>
        <v>0</v>
      </c>
      <c r="BH90" s="173">
        <f t="shared" si="40"/>
        <v>0</v>
      </c>
      <c r="BI90" s="173">
        <f t="shared" si="40"/>
        <v>0</v>
      </c>
      <c r="BJ90" s="173">
        <f t="shared" si="40"/>
        <v>0</v>
      </c>
      <c r="BK90" s="173">
        <f t="shared" si="40"/>
        <v>0</v>
      </c>
      <c r="BL90" s="173">
        <f t="shared" si="40"/>
        <v>0</v>
      </c>
      <c r="BM90" s="173">
        <f t="shared" si="40"/>
        <v>0</v>
      </c>
      <c r="BN90" s="173">
        <f t="shared" si="40"/>
        <v>0</v>
      </c>
      <c r="BO90" s="173">
        <f t="shared" si="40"/>
        <v>0</v>
      </c>
      <c r="BP90" s="173">
        <f t="shared" si="40"/>
        <v>0</v>
      </c>
      <c r="BQ90" s="173">
        <f t="shared" si="40"/>
        <v>0</v>
      </c>
      <c r="BR90" s="173">
        <f t="shared" si="40"/>
        <v>0</v>
      </c>
      <c r="BS90" s="173">
        <f t="shared" si="40"/>
        <v>0</v>
      </c>
      <c r="BT90" s="173">
        <f t="shared" si="40"/>
        <v>0</v>
      </c>
      <c r="BU90" s="173">
        <f t="shared" ref="BU90:DC90" si="41">SUM(BU91:BU101)</f>
        <v>0</v>
      </c>
      <c r="BV90" s="173">
        <f t="shared" si="41"/>
        <v>0</v>
      </c>
      <c r="BW90" s="173">
        <f t="shared" si="41"/>
        <v>0</v>
      </c>
      <c r="BX90" s="173">
        <f t="shared" si="41"/>
        <v>0</v>
      </c>
      <c r="BY90" s="173">
        <f t="shared" si="41"/>
        <v>0</v>
      </c>
      <c r="BZ90" s="173">
        <f t="shared" si="41"/>
        <v>0</v>
      </c>
      <c r="CA90" s="173">
        <f t="shared" si="41"/>
        <v>0</v>
      </c>
      <c r="CB90" s="173">
        <f t="shared" si="41"/>
        <v>0</v>
      </c>
      <c r="CC90" s="173">
        <f t="shared" si="41"/>
        <v>0</v>
      </c>
      <c r="CD90" s="173">
        <f t="shared" si="41"/>
        <v>0</v>
      </c>
      <c r="CE90" s="173">
        <f t="shared" si="41"/>
        <v>0</v>
      </c>
      <c r="CF90" s="173">
        <f t="shared" si="41"/>
        <v>0</v>
      </c>
      <c r="CG90" s="173">
        <f t="shared" si="41"/>
        <v>0</v>
      </c>
      <c r="CH90" s="173">
        <f t="shared" si="41"/>
        <v>0</v>
      </c>
      <c r="CI90" s="173">
        <f t="shared" si="41"/>
        <v>0</v>
      </c>
      <c r="CJ90" s="173">
        <f t="shared" si="41"/>
        <v>0</v>
      </c>
      <c r="CK90" s="173">
        <f t="shared" si="41"/>
        <v>0</v>
      </c>
      <c r="CL90" s="173">
        <f t="shared" si="41"/>
        <v>0</v>
      </c>
      <c r="CM90" s="173">
        <f t="shared" si="41"/>
        <v>0</v>
      </c>
      <c r="CN90" s="173">
        <f t="shared" si="41"/>
        <v>0</v>
      </c>
      <c r="CO90" s="173">
        <f t="shared" si="41"/>
        <v>0</v>
      </c>
      <c r="CP90" s="173">
        <f t="shared" si="41"/>
        <v>0</v>
      </c>
      <c r="CQ90" s="173">
        <f t="shared" si="41"/>
        <v>0</v>
      </c>
      <c r="CR90" s="173">
        <f t="shared" si="41"/>
        <v>0</v>
      </c>
      <c r="CS90" s="173">
        <f t="shared" si="41"/>
        <v>0</v>
      </c>
      <c r="CT90" s="173">
        <f t="shared" si="41"/>
        <v>0</v>
      </c>
      <c r="CU90" s="173">
        <f t="shared" si="41"/>
        <v>0</v>
      </c>
      <c r="CV90" s="173">
        <f t="shared" si="41"/>
        <v>0</v>
      </c>
      <c r="CW90" s="173">
        <f t="shared" si="41"/>
        <v>0</v>
      </c>
      <c r="CX90" s="173">
        <f t="shared" si="41"/>
        <v>0</v>
      </c>
      <c r="CY90" s="173">
        <f t="shared" si="41"/>
        <v>0</v>
      </c>
      <c r="CZ90" s="173">
        <f t="shared" si="41"/>
        <v>0</v>
      </c>
      <c r="DA90" s="173">
        <f t="shared" si="41"/>
        <v>0</v>
      </c>
      <c r="DB90" s="173">
        <f t="shared" si="41"/>
        <v>0</v>
      </c>
      <c r="DC90" s="173">
        <f t="shared" si="41"/>
        <v>0</v>
      </c>
      <c r="DE90" s="24"/>
      <c r="DF90" s="24">
        <f t="shared" si="39"/>
        <v>0</v>
      </c>
    </row>
    <row r="91" spans="1:113" ht="15" customHeight="1">
      <c r="A91" s="68">
        <v>67</v>
      </c>
      <c r="B91" s="160" t="s">
        <v>365</v>
      </c>
      <c r="C91" s="542" t="s">
        <v>159</v>
      </c>
      <c r="D91" s="181"/>
      <c r="E91" s="176">
        <v>0.21</v>
      </c>
      <c r="F91" s="171">
        <f>H91+NPV(FD,I91:INDEX(I91:DC91,PAL))</f>
        <v>0</v>
      </c>
      <c r="G91" s="171">
        <f>SUMIF($H$5:$DC$5,"&lt;="&amp;PAL,$H91:$DC91)</f>
        <v>0</v>
      </c>
      <c r="H91" s="177">
        <v>0</v>
      </c>
      <c r="I91" s="177">
        <v>0</v>
      </c>
      <c r="J91" s="177">
        <v>0</v>
      </c>
      <c r="K91" s="177">
        <v>0</v>
      </c>
      <c r="L91" s="177">
        <v>0</v>
      </c>
      <c r="M91" s="177">
        <v>0</v>
      </c>
      <c r="N91" s="177">
        <v>0</v>
      </c>
      <c r="O91" s="177">
        <v>0</v>
      </c>
      <c r="P91" s="177">
        <v>0</v>
      </c>
      <c r="Q91" s="177">
        <v>0</v>
      </c>
      <c r="R91" s="177">
        <v>0</v>
      </c>
      <c r="S91" s="177">
        <v>0</v>
      </c>
      <c r="T91" s="177">
        <v>0</v>
      </c>
      <c r="U91" s="177">
        <v>0</v>
      </c>
      <c r="V91" s="177">
        <v>0</v>
      </c>
      <c r="W91" s="177">
        <v>0</v>
      </c>
      <c r="X91" s="177">
        <v>0</v>
      </c>
      <c r="Y91" s="177">
        <v>0</v>
      </c>
      <c r="Z91" s="177">
        <v>0</v>
      </c>
      <c r="AA91" s="177">
        <v>0</v>
      </c>
      <c r="AB91" s="177">
        <v>0</v>
      </c>
      <c r="AC91" s="177">
        <v>0</v>
      </c>
      <c r="AD91" s="177">
        <v>0</v>
      </c>
      <c r="AE91" s="177">
        <v>0</v>
      </c>
      <c r="AF91" s="177">
        <v>0</v>
      </c>
      <c r="AG91" s="177">
        <v>0</v>
      </c>
      <c r="AH91" s="177">
        <v>0</v>
      </c>
      <c r="AI91" s="177">
        <v>0</v>
      </c>
      <c r="AJ91" s="177">
        <v>0</v>
      </c>
      <c r="AK91" s="177">
        <v>0</v>
      </c>
      <c r="AL91" s="177">
        <v>0</v>
      </c>
      <c r="AM91" s="177">
        <v>0</v>
      </c>
      <c r="AN91" s="177">
        <v>0</v>
      </c>
      <c r="AO91" s="177">
        <v>0</v>
      </c>
      <c r="AP91" s="177">
        <v>0</v>
      </c>
      <c r="AQ91" s="177">
        <v>0</v>
      </c>
      <c r="AR91" s="177">
        <v>0</v>
      </c>
      <c r="AS91" s="177">
        <v>0</v>
      </c>
      <c r="AT91" s="177">
        <v>0</v>
      </c>
      <c r="AU91" s="177">
        <v>0</v>
      </c>
      <c r="AV91" s="177">
        <v>0</v>
      </c>
      <c r="AW91" s="177">
        <v>0</v>
      </c>
      <c r="AX91" s="177">
        <v>0</v>
      </c>
      <c r="AY91" s="177">
        <v>0</v>
      </c>
      <c r="AZ91" s="177">
        <v>0</v>
      </c>
      <c r="BA91" s="177">
        <v>0</v>
      </c>
      <c r="BB91" s="177">
        <v>0</v>
      </c>
      <c r="BC91" s="177">
        <v>0</v>
      </c>
      <c r="BD91" s="177">
        <v>0</v>
      </c>
      <c r="BE91" s="177">
        <v>0</v>
      </c>
      <c r="BF91" s="177">
        <v>0</v>
      </c>
      <c r="BG91" s="177">
        <v>0</v>
      </c>
      <c r="BH91" s="177">
        <v>0</v>
      </c>
      <c r="BI91" s="177">
        <v>0</v>
      </c>
      <c r="BJ91" s="177">
        <v>0</v>
      </c>
      <c r="BK91" s="177">
        <v>0</v>
      </c>
      <c r="BL91" s="177">
        <v>0</v>
      </c>
      <c r="BM91" s="177">
        <v>0</v>
      </c>
      <c r="BN91" s="177">
        <v>0</v>
      </c>
      <c r="BO91" s="177">
        <v>0</v>
      </c>
      <c r="BP91" s="177">
        <v>0</v>
      </c>
      <c r="BQ91" s="177">
        <v>0</v>
      </c>
      <c r="BR91" s="177">
        <v>0</v>
      </c>
      <c r="BS91" s="177">
        <v>0</v>
      </c>
      <c r="BT91" s="177">
        <v>0</v>
      </c>
      <c r="BU91" s="177">
        <v>0</v>
      </c>
      <c r="BV91" s="177">
        <v>0</v>
      </c>
      <c r="BW91" s="177">
        <v>0</v>
      </c>
      <c r="BX91" s="177">
        <v>0</v>
      </c>
      <c r="BY91" s="177">
        <v>0</v>
      </c>
      <c r="BZ91" s="177">
        <v>0</v>
      </c>
      <c r="CA91" s="177">
        <v>0</v>
      </c>
      <c r="CB91" s="177">
        <v>0</v>
      </c>
      <c r="CC91" s="177">
        <v>0</v>
      </c>
      <c r="CD91" s="177">
        <v>0</v>
      </c>
      <c r="CE91" s="177">
        <v>0</v>
      </c>
      <c r="CF91" s="177">
        <v>0</v>
      </c>
      <c r="CG91" s="177">
        <v>0</v>
      </c>
      <c r="CH91" s="177">
        <v>0</v>
      </c>
      <c r="CI91" s="177">
        <v>0</v>
      </c>
      <c r="CJ91" s="177">
        <v>0</v>
      </c>
      <c r="CK91" s="177">
        <v>0</v>
      </c>
      <c r="CL91" s="177">
        <v>0</v>
      </c>
      <c r="CM91" s="177">
        <v>0</v>
      </c>
      <c r="CN91" s="177">
        <v>0</v>
      </c>
      <c r="CO91" s="177">
        <v>0</v>
      </c>
      <c r="CP91" s="177">
        <v>0</v>
      </c>
      <c r="CQ91" s="177">
        <v>0</v>
      </c>
      <c r="CR91" s="177">
        <v>0</v>
      </c>
      <c r="CS91" s="177">
        <v>0</v>
      </c>
      <c r="CT91" s="177">
        <v>0</v>
      </c>
      <c r="CU91" s="177">
        <v>0</v>
      </c>
      <c r="CV91" s="177">
        <v>0</v>
      </c>
      <c r="CW91" s="177">
        <v>0</v>
      </c>
      <c r="CX91" s="177">
        <v>0</v>
      </c>
      <c r="CY91" s="177">
        <v>0</v>
      </c>
      <c r="CZ91" s="177">
        <v>0</v>
      </c>
      <c r="DA91" s="177">
        <v>0</v>
      </c>
      <c r="DB91" s="177">
        <v>0</v>
      </c>
      <c r="DC91" s="177">
        <v>0</v>
      </c>
      <c r="DE91" s="24">
        <f>COUNTBLANK(H91:DC91)</f>
        <v>0</v>
      </c>
      <c r="DF91" s="24">
        <f t="shared" si="39"/>
        <v>0</v>
      </c>
      <c r="DG91">
        <f t="shared" ref="DG91:DG102" si="42">IF(ISNUMBER(E91),E91*100,0)</f>
        <v>21</v>
      </c>
      <c r="DH91">
        <v>0</v>
      </c>
    </row>
    <row r="92" spans="1:113" ht="15" customHeight="1">
      <c r="A92" s="68">
        <v>68</v>
      </c>
      <c r="B92" s="160" t="s">
        <v>366</v>
      </c>
      <c r="C92" s="542" t="s">
        <v>159</v>
      </c>
      <c r="D92" s="181"/>
      <c r="E92" s="176">
        <v>0.21</v>
      </c>
      <c r="F92" s="171">
        <f>H92+NPV(FD,I92:INDEX(I92:DC92,PAL))</f>
        <v>0</v>
      </c>
      <c r="G92" s="171">
        <f>SUMIF($H$5:$DC$5,"&lt;="&amp;PAL,$H92:$DC92)</f>
        <v>0</v>
      </c>
      <c r="H92" s="177">
        <v>0</v>
      </c>
      <c r="I92" s="177">
        <v>0</v>
      </c>
      <c r="J92" s="177">
        <v>0</v>
      </c>
      <c r="K92" s="177">
        <v>0</v>
      </c>
      <c r="L92" s="177">
        <v>0</v>
      </c>
      <c r="M92" s="177">
        <v>0</v>
      </c>
      <c r="N92" s="177">
        <v>0</v>
      </c>
      <c r="O92" s="177">
        <v>0</v>
      </c>
      <c r="P92" s="177">
        <v>0</v>
      </c>
      <c r="Q92" s="177">
        <v>0</v>
      </c>
      <c r="R92" s="177">
        <v>0</v>
      </c>
      <c r="S92" s="177">
        <v>0</v>
      </c>
      <c r="T92" s="177">
        <v>0</v>
      </c>
      <c r="U92" s="177">
        <v>0</v>
      </c>
      <c r="V92" s="177">
        <v>0</v>
      </c>
      <c r="W92" s="177">
        <v>0</v>
      </c>
      <c r="X92" s="177">
        <v>0</v>
      </c>
      <c r="Y92" s="177">
        <v>0</v>
      </c>
      <c r="Z92" s="177">
        <v>0</v>
      </c>
      <c r="AA92" s="177">
        <v>0</v>
      </c>
      <c r="AB92" s="177">
        <v>0</v>
      </c>
      <c r="AC92" s="177">
        <v>0</v>
      </c>
      <c r="AD92" s="177">
        <v>0</v>
      </c>
      <c r="AE92" s="177">
        <v>0</v>
      </c>
      <c r="AF92" s="177">
        <v>0</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0</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177">
        <v>0</v>
      </c>
      <c r="BM92" s="177">
        <v>0</v>
      </c>
      <c r="BN92" s="177">
        <v>0</v>
      </c>
      <c r="BO92" s="177">
        <v>0</v>
      </c>
      <c r="BP92" s="177">
        <v>0</v>
      </c>
      <c r="BQ92" s="177">
        <v>0</v>
      </c>
      <c r="BR92" s="177">
        <v>0</v>
      </c>
      <c r="BS92" s="177">
        <v>0</v>
      </c>
      <c r="BT92" s="177">
        <v>0</v>
      </c>
      <c r="BU92" s="177">
        <v>0</v>
      </c>
      <c r="BV92" s="177">
        <v>0</v>
      </c>
      <c r="BW92" s="177">
        <v>0</v>
      </c>
      <c r="BX92" s="177">
        <v>0</v>
      </c>
      <c r="BY92" s="177">
        <v>0</v>
      </c>
      <c r="BZ92" s="177">
        <v>0</v>
      </c>
      <c r="CA92" s="177">
        <v>0</v>
      </c>
      <c r="CB92" s="177">
        <v>0</v>
      </c>
      <c r="CC92" s="177">
        <v>0</v>
      </c>
      <c r="CD92" s="177">
        <v>0</v>
      </c>
      <c r="CE92" s="177">
        <v>0</v>
      </c>
      <c r="CF92" s="177">
        <v>0</v>
      </c>
      <c r="CG92" s="177">
        <v>0</v>
      </c>
      <c r="CH92" s="177">
        <v>0</v>
      </c>
      <c r="CI92" s="177">
        <v>0</v>
      </c>
      <c r="CJ92" s="177">
        <v>0</v>
      </c>
      <c r="CK92" s="177">
        <v>0</v>
      </c>
      <c r="CL92" s="177">
        <v>0</v>
      </c>
      <c r="CM92" s="177">
        <v>0</v>
      </c>
      <c r="CN92" s="177">
        <v>0</v>
      </c>
      <c r="CO92" s="177">
        <v>0</v>
      </c>
      <c r="CP92" s="177">
        <v>0</v>
      </c>
      <c r="CQ92" s="177">
        <v>0</v>
      </c>
      <c r="CR92" s="177">
        <v>0</v>
      </c>
      <c r="CS92" s="177">
        <v>0</v>
      </c>
      <c r="CT92" s="177">
        <v>0</v>
      </c>
      <c r="CU92" s="177">
        <v>0</v>
      </c>
      <c r="CV92" s="177">
        <v>0</v>
      </c>
      <c r="CW92" s="177">
        <v>0</v>
      </c>
      <c r="CX92" s="177">
        <v>0</v>
      </c>
      <c r="CY92" s="177">
        <v>0</v>
      </c>
      <c r="CZ92" s="177">
        <v>0</v>
      </c>
      <c r="DA92" s="177">
        <v>0</v>
      </c>
      <c r="DB92" s="177">
        <v>0</v>
      </c>
      <c r="DC92" s="177">
        <v>0</v>
      </c>
      <c r="DE92" s="24">
        <f t="shared" ref="DE92:DE102" si="43">COUNTBLANK(H92:DC92)</f>
        <v>0</v>
      </c>
      <c r="DF92" s="24">
        <f t="shared" si="39"/>
        <v>0</v>
      </c>
      <c r="DG92">
        <f t="shared" si="42"/>
        <v>21</v>
      </c>
      <c r="DH92">
        <v>0</v>
      </c>
    </row>
    <row r="93" spans="1:113" ht="15" customHeight="1">
      <c r="A93" s="68">
        <v>69</v>
      </c>
      <c r="B93" s="160" t="s">
        <v>367</v>
      </c>
      <c r="C93" s="542" t="s">
        <v>159</v>
      </c>
      <c r="D93" s="181"/>
      <c r="E93" s="176">
        <v>0.21</v>
      </c>
      <c r="F93" s="171">
        <f>H93+NPV(FD,I93:INDEX(I93:DC93,PAL))</f>
        <v>0</v>
      </c>
      <c r="G93" s="171">
        <f>SUMIF($H$5:$DC$5,"&lt;="&amp;PAL,$H93:$DC93)</f>
        <v>0</v>
      </c>
      <c r="H93" s="177">
        <v>0</v>
      </c>
      <c r="I93" s="177">
        <v>0</v>
      </c>
      <c r="J93" s="177">
        <v>0</v>
      </c>
      <c r="K93" s="177">
        <v>0</v>
      </c>
      <c r="L93" s="177">
        <v>0</v>
      </c>
      <c r="M93" s="177">
        <v>0</v>
      </c>
      <c r="N93" s="177">
        <v>0</v>
      </c>
      <c r="O93" s="177">
        <v>0</v>
      </c>
      <c r="P93" s="177">
        <v>0</v>
      </c>
      <c r="Q93" s="177">
        <v>0</v>
      </c>
      <c r="R93" s="177">
        <v>0</v>
      </c>
      <c r="S93" s="177">
        <v>0</v>
      </c>
      <c r="T93" s="177">
        <v>0</v>
      </c>
      <c r="U93" s="177">
        <v>0</v>
      </c>
      <c r="V93" s="177">
        <v>0</v>
      </c>
      <c r="W93" s="177">
        <v>0</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177">
        <v>0</v>
      </c>
      <c r="BM93" s="177">
        <v>0</v>
      </c>
      <c r="BN93" s="177">
        <v>0</v>
      </c>
      <c r="BO93" s="177">
        <v>0</v>
      </c>
      <c r="BP93" s="177">
        <v>0</v>
      </c>
      <c r="BQ93" s="177">
        <v>0</v>
      </c>
      <c r="BR93" s="177">
        <v>0</v>
      </c>
      <c r="BS93" s="177">
        <v>0</v>
      </c>
      <c r="BT93" s="177">
        <v>0</v>
      </c>
      <c r="BU93" s="177">
        <v>0</v>
      </c>
      <c r="BV93" s="177">
        <v>0</v>
      </c>
      <c r="BW93" s="177">
        <v>0</v>
      </c>
      <c r="BX93" s="177">
        <v>0</v>
      </c>
      <c r="BY93" s="177">
        <v>0</v>
      </c>
      <c r="BZ93" s="177">
        <v>0</v>
      </c>
      <c r="CA93" s="177">
        <v>0</v>
      </c>
      <c r="CB93" s="177">
        <v>0</v>
      </c>
      <c r="CC93" s="177">
        <v>0</v>
      </c>
      <c r="CD93" s="177">
        <v>0</v>
      </c>
      <c r="CE93" s="177">
        <v>0</v>
      </c>
      <c r="CF93" s="177">
        <v>0</v>
      </c>
      <c r="CG93" s="177">
        <v>0</v>
      </c>
      <c r="CH93" s="177">
        <v>0</v>
      </c>
      <c r="CI93" s="177">
        <v>0</v>
      </c>
      <c r="CJ93" s="177">
        <v>0</v>
      </c>
      <c r="CK93" s="177">
        <v>0</v>
      </c>
      <c r="CL93" s="177">
        <v>0</v>
      </c>
      <c r="CM93" s="177">
        <v>0</v>
      </c>
      <c r="CN93" s="177">
        <v>0</v>
      </c>
      <c r="CO93" s="177">
        <v>0</v>
      </c>
      <c r="CP93" s="177">
        <v>0</v>
      </c>
      <c r="CQ93" s="177">
        <v>0</v>
      </c>
      <c r="CR93" s="177">
        <v>0</v>
      </c>
      <c r="CS93" s="177">
        <v>0</v>
      </c>
      <c r="CT93" s="177">
        <v>0</v>
      </c>
      <c r="CU93" s="177">
        <v>0</v>
      </c>
      <c r="CV93" s="177">
        <v>0</v>
      </c>
      <c r="CW93" s="177">
        <v>0</v>
      </c>
      <c r="CX93" s="177">
        <v>0</v>
      </c>
      <c r="CY93" s="177">
        <v>0</v>
      </c>
      <c r="CZ93" s="177">
        <v>0</v>
      </c>
      <c r="DA93" s="177">
        <v>0</v>
      </c>
      <c r="DB93" s="177">
        <v>0</v>
      </c>
      <c r="DC93" s="177">
        <v>0</v>
      </c>
      <c r="DE93" s="24">
        <f t="shared" si="43"/>
        <v>0</v>
      </c>
      <c r="DF93" s="24">
        <f t="shared" si="39"/>
        <v>0</v>
      </c>
      <c r="DG93">
        <f t="shared" si="42"/>
        <v>21</v>
      </c>
      <c r="DH93">
        <v>0</v>
      </c>
    </row>
    <row r="94" spans="1:113" ht="15" customHeight="1">
      <c r="A94" s="68">
        <v>70</v>
      </c>
      <c r="B94" s="160" t="s">
        <v>368</v>
      </c>
      <c r="C94" s="542" t="s">
        <v>159</v>
      </c>
      <c r="D94" s="181"/>
      <c r="E94" s="176">
        <v>0.21</v>
      </c>
      <c r="F94" s="171">
        <f>H94+NPV(FD,I94:INDEX(I94:DC94,PAL))</f>
        <v>0</v>
      </c>
      <c r="G94" s="171">
        <f>SUMIF($H$5:$DC$5,"&lt;="&amp;PAL,$H94:$DC94)</f>
        <v>0</v>
      </c>
      <c r="H94" s="177">
        <v>0</v>
      </c>
      <c r="I94" s="177">
        <v>0</v>
      </c>
      <c r="J94" s="177">
        <v>0</v>
      </c>
      <c r="K94" s="177">
        <v>0</v>
      </c>
      <c r="L94" s="177">
        <v>0</v>
      </c>
      <c r="M94" s="177">
        <v>0</v>
      </c>
      <c r="N94" s="177">
        <v>0</v>
      </c>
      <c r="O94" s="177">
        <v>0</v>
      </c>
      <c r="P94" s="177">
        <v>0</v>
      </c>
      <c r="Q94" s="177">
        <v>0</v>
      </c>
      <c r="R94" s="177">
        <v>0</v>
      </c>
      <c r="S94" s="177">
        <v>0</v>
      </c>
      <c r="T94" s="177">
        <v>0</v>
      </c>
      <c r="U94" s="177">
        <v>0</v>
      </c>
      <c r="V94" s="177">
        <v>0</v>
      </c>
      <c r="W94" s="177">
        <v>0</v>
      </c>
      <c r="X94" s="177">
        <v>0</v>
      </c>
      <c r="Y94" s="177">
        <v>0</v>
      </c>
      <c r="Z94" s="177">
        <v>0</v>
      </c>
      <c r="AA94" s="177">
        <v>0</v>
      </c>
      <c r="AB94" s="177">
        <v>0</v>
      </c>
      <c r="AC94" s="177">
        <v>0</v>
      </c>
      <c r="AD94" s="177">
        <v>0</v>
      </c>
      <c r="AE94" s="177">
        <v>0</v>
      </c>
      <c r="AF94" s="177">
        <v>0</v>
      </c>
      <c r="AG94" s="177">
        <v>0</v>
      </c>
      <c r="AH94" s="177">
        <v>0</v>
      </c>
      <c r="AI94" s="177">
        <v>0</v>
      </c>
      <c r="AJ94" s="177">
        <v>0</v>
      </c>
      <c r="AK94" s="177">
        <v>0</v>
      </c>
      <c r="AL94" s="177">
        <v>0</v>
      </c>
      <c r="AM94" s="177">
        <v>0</v>
      </c>
      <c r="AN94" s="177">
        <v>0</v>
      </c>
      <c r="AO94" s="177">
        <v>0</v>
      </c>
      <c r="AP94" s="177">
        <v>0</v>
      </c>
      <c r="AQ94" s="177">
        <v>0</v>
      </c>
      <c r="AR94" s="177">
        <v>0</v>
      </c>
      <c r="AS94" s="177">
        <v>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7">
        <v>0</v>
      </c>
      <c r="BI94" s="177">
        <v>0</v>
      </c>
      <c r="BJ94" s="177">
        <v>0</v>
      </c>
      <c r="BK94" s="177">
        <v>0</v>
      </c>
      <c r="BL94" s="177">
        <v>0</v>
      </c>
      <c r="BM94" s="177">
        <v>0</v>
      </c>
      <c r="BN94" s="177">
        <v>0</v>
      </c>
      <c r="BO94" s="177">
        <v>0</v>
      </c>
      <c r="BP94" s="177">
        <v>0</v>
      </c>
      <c r="BQ94" s="177">
        <v>0</v>
      </c>
      <c r="BR94" s="177">
        <v>0</v>
      </c>
      <c r="BS94" s="177">
        <v>0</v>
      </c>
      <c r="BT94" s="177">
        <v>0</v>
      </c>
      <c r="BU94" s="177">
        <v>0</v>
      </c>
      <c r="BV94" s="177">
        <v>0</v>
      </c>
      <c r="BW94" s="177">
        <v>0</v>
      </c>
      <c r="BX94" s="177">
        <v>0</v>
      </c>
      <c r="BY94" s="177">
        <v>0</v>
      </c>
      <c r="BZ94" s="177">
        <v>0</v>
      </c>
      <c r="CA94" s="177">
        <v>0</v>
      </c>
      <c r="CB94" s="177">
        <v>0</v>
      </c>
      <c r="CC94" s="177">
        <v>0</v>
      </c>
      <c r="CD94" s="177">
        <v>0</v>
      </c>
      <c r="CE94" s="177">
        <v>0</v>
      </c>
      <c r="CF94" s="177">
        <v>0</v>
      </c>
      <c r="CG94" s="177">
        <v>0</v>
      </c>
      <c r="CH94" s="177">
        <v>0</v>
      </c>
      <c r="CI94" s="177">
        <v>0</v>
      </c>
      <c r="CJ94" s="177">
        <v>0</v>
      </c>
      <c r="CK94" s="177">
        <v>0</v>
      </c>
      <c r="CL94" s="177">
        <v>0</v>
      </c>
      <c r="CM94" s="177">
        <v>0</v>
      </c>
      <c r="CN94" s="177">
        <v>0</v>
      </c>
      <c r="CO94" s="177">
        <v>0</v>
      </c>
      <c r="CP94" s="177">
        <v>0</v>
      </c>
      <c r="CQ94" s="177">
        <v>0</v>
      </c>
      <c r="CR94" s="177">
        <v>0</v>
      </c>
      <c r="CS94" s="177">
        <v>0</v>
      </c>
      <c r="CT94" s="177">
        <v>0</v>
      </c>
      <c r="CU94" s="177">
        <v>0</v>
      </c>
      <c r="CV94" s="177">
        <v>0</v>
      </c>
      <c r="CW94" s="177">
        <v>0</v>
      </c>
      <c r="CX94" s="177">
        <v>0</v>
      </c>
      <c r="CY94" s="177">
        <v>0</v>
      </c>
      <c r="CZ94" s="177">
        <v>0</v>
      </c>
      <c r="DA94" s="177">
        <v>0</v>
      </c>
      <c r="DB94" s="177">
        <v>0</v>
      </c>
      <c r="DC94" s="177">
        <v>0</v>
      </c>
      <c r="DE94" s="24">
        <f t="shared" si="43"/>
        <v>0</v>
      </c>
      <c r="DF94" s="24">
        <f t="shared" si="39"/>
        <v>0</v>
      </c>
      <c r="DG94">
        <f t="shared" si="42"/>
        <v>21</v>
      </c>
      <c r="DH94">
        <v>0</v>
      </c>
    </row>
    <row r="95" spans="1:113" ht="15" customHeight="1">
      <c r="A95" s="68">
        <v>71</v>
      </c>
      <c r="B95" s="160" t="s">
        <v>369</v>
      </c>
      <c r="C95" s="542" t="s">
        <v>159</v>
      </c>
      <c r="D95" s="181"/>
      <c r="E95" s="176">
        <v>0.21</v>
      </c>
      <c r="F95" s="171">
        <f>H95+NPV(FD,I95:INDEX(I95:DC95,PAL))</f>
        <v>0</v>
      </c>
      <c r="G95" s="171">
        <f>SUMIF($H$5:$DC$5,"&lt;="&amp;PAL,$H95:$DC95)</f>
        <v>0</v>
      </c>
      <c r="H95" s="177">
        <v>0</v>
      </c>
      <c r="I95" s="177">
        <v>0</v>
      </c>
      <c r="J95" s="177">
        <v>0</v>
      </c>
      <c r="K95" s="177">
        <v>0</v>
      </c>
      <c r="L95" s="177">
        <v>0</v>
      </c>
      <c r="M95" s="177">
        <v>0</v>
      </c>
      <c r="N95" s="177">
        <v>0</v>
      </c>
      <c r="O95" s="177">
        <v>0</v>
      </c>
      <c r="P95" s="177">
        <v>0</v>
      </c>
      <c r="Q95" s="177">
        <v>0</v>
      </c>
      <c r="R95" s="177">
        <v>0</v>
      </c>
      <c r="S95" s="177">
        <v>0</v>
      </c>
      <c r="T95" s="177">
        <v>0</v>
      </c>
      <c r="U95" s="177">
        <v>0</v>
      </c>
      <c r="V95" s="177">
        <v>0</v>
      </c>
      <c r="W95" s="177">
        <v>0</v>
      </c>
      <c r="X95" s="177">
        <v>0</v>
      </c>
      <c r="Y95" s="177">
        <v>0</v>
      </c>
      <c r="Z95" s="177">
        <v>0</v>
      </c>
      <c r="AA95" s="177">
        <v>0</v>
      </c>
      <c r="AB95" s="177">
        <v>0</v>
      </c>
      <c r="AC95" s="177">
        <v>0</v>
      </c>
      <c r="AD95" s="177">
        <v>0</v>
      </c>
      <c r="AE95" s="177">
        <v>0</v>
      </c>
      <c r="AF95" s="177">
        <v>0</v>
      </c>
      <c r="AG95" s="177">
        <v>0</v>
      </c>
      <c r="AH95" s="177">
        <v>0</v>
      </c>
      <c r="AI95" s="177">
        <v>0</v>
      </c>
      <c r="AJ95" s="177">
        <v>0</v>
      </c>
      <c r="AK95" s="177">
        <v>0</v>
      </c>
      <c r="AL95" s="177">
        <v>0</v>
      </c>
      <c r="AM95" s="177">
        <v>0</v>
      </c>
      <c r="AN95" s="177">
        <v>0</v>
      </c>
      <c r="AO95" s="177">
        <v>0</v>
      </c>
      <c r="AP95" s="177">
        <v>0</v>
      </c>
      <c r="AQ95" s="177">
        <v>0</v>
      </c>
      <c r="AR95" s="177">
        <v>0</v>
      </c>
      <c r="AS95" s="177">
        <v>0</v>
      </c>
      <c r="AT95" s="177">
        <v>0</v>
      </c>
      <c r="AU95" s="177">
        <v>0</v>
      </c>
      <c r="AV95" s="177">
        <v>0</v>
      </c>
      <c r="AW95" s="177">
        <v>0</v>
      </c>
      <c r="AX95" s="177">
        <v>0</v>
      </c>
      <c r="AY95" s="177">
        <v>0</v>
      </c>
      <c r="AZ95" s="177">
        <v>0</v>
      </c>
      <c r="BA95" s="177">
        <v>0</v>
      </c>
      <c r="BB95" s="177">
        <v>0</v>
      </c>
      <c r="BC95" s="177">
        <v>0</v>
      </c>
      <c r="BD95" s="177">
        <v>0</v>
      </c>
      <c r="BE95" s="177">
        <v>0</v>
      </c>
      <c r="BF95" s="177">
        <v>0</v>
      </c>
      <c r="BG95" s="177">
        <v>0</v>
      </c>
      <c r="BH95" s="177">
        <v>0</v>
      </c>
      <c r="BI95" s="177">
        <v>0</v>
      </c>
      <c r="BJ95" s="177">
        <v>0</v>
      </c>
      <c r="BK95" s="177">
        <v>0</v>
      </c>
      <c r="BL95" s="177">
        <v>0</v>
      </c>
      <c r="BM95" s="177">
        <v>0</v>
      </c>
      <c r="BN95" s="177">
        <v>0</v>
      </c>
      <c r="BO95" s="177">
        <v>0</v>
      </c>
      <c r="BP95" s="177">
        <v>0</v>
      </c>
      <c r="BQ95" s="177">
        <v>0</v>
      </c>
      <c r="BR95" s="177">
        <v>0</v>
      </c>
      <c r="BS95" s="177">
        <v>0</v>
      </c>
      <c r="BT95" s="177">
        <v>0</v>
      </c>
      <c r="BU95" s="177">
        <v>0</v>
      </c>
      <c r="BV95" s="177">
        <v>0</v>
      </c>
      <c r="BW95" s="177">
        <v>0</v>
      </c>
      <c r="BX95" s="177">
        <v>0</v>
      </c>
      <c r="BY95" s="177">
        <v>0</v>
      </c>
      <c r="BZ95" s="177">
        <v>0</v>
      </c>
      <c r="CA95" s="177">
        <v>0</v>
      </c>
      <c r="CB95" s="177">
        <v>0</v>
      </c>
      <c r="CC95" s="177">
        <v>0</v>
      </c>
      <c r="CD95" s="177">
        <v>0</v>
      </c>
      <c r="CE95" s="177">
        <v>0</v>
      </c>
      <c r="CF95" s="177">
        <v>0</v>
      </c>
      <c r="CG95" s="177">
        <v>0</v>
      </c>
      <c r="CH95" s="177">
        <v>0</v>
      </c>
      <c r="CI95" s="177">
        <v>0</v>
      </c>
      <c r="CJ95" s="177">
        <v>0</v>
      </c>
      <c r="CK95" s="177">
        <v>0</v>
      </c>
      <c r="CL95" s="177">
        <v>0</v>
      </c>
      <c r="CM95" s="177">
        <v>0</v>
      </c>
      <c r="CN95" s="177">
        <v>0</v>
      </c>
      <c r="CO95" s="177">
        <v>0</v>
      </c>
      <c r="CP95" s="177">
        <v>0</v>
      </c>
      <c r="CQ95" s="177">
        <v>0</v>
      </c>
      <c r="CR95" s="177">
        <v>0</v>
      </c>
      <c r="CS95" s="177">
        <v>0</v>
      </c>
      <c r="CT95" s="177">
        <v>0</v>
      </c>
      <c r="CU95" s="177">
        <v>0</v>
      </c>
      <c r="CV95" s="177">
        <v>0</v>
      </c>
      <c r="CW95" s="177">
        <v>0</v>
      </c>
      <c r="CX95" s="177">
        <v>0</v>
      </c>
      <c r="CY95" s="177">
        <v>0</v>
      </c>
      <c r="CZ95" s="177">
        <v>0</v>
      </c>
      <c r="DA95" s="177">
        <v>0</v>
      </c>
      <c r="DB95" s="177">
        <v>0</v>
      </c>
      <c r="DC95" s="177">
        <v>0</v>
      </c>
      <c r="DE95" s="24">
        <f t="shared" si="43"/>
        <v>0</v>
      </c>
      <c r="DF95" s="24">
        <f t="shared" si="39"/>
        <v>0</v>
      </c>
      <c r="DG95">
        <f t="shared" si="42"/>
        <v>21</v>
      </c>
      <c r="DH95">
        <v>0</v>
      </c>
    </row>
    <row r="96" spans="1:113" ht="15" customHeight="1">
      <c r="A96" s="68">
        <v>72</v>
      </c>
      <c r="B96" s="160" t="s">
        <v>370</v>
      </c>
      <c r="C96" s="542" t="s">
        <v>159</v>
      </c>
      <c r="D96" s="181"/>
      <c r="E96" s="176">
        <v>0.21</v>
      </c>
      <c r="F96" s="171">
        <f>H96+NPV(FD,I96:INDEX(I96:DC96,PAL))</f>
        <v>0</v>
      </c>
      <c r="G96" s="171">
        <f>SUMIF($H$5:$DC$5,"&lt;="&amp;PAL,$H96:$DC96)</f>
        <v>0</v>
      </c>
      <c r="H96" s="177">
        <v>0</v>
      </c>
      <c r="I96" s="177">
        <v>0</v>
      </c>
      <c r="J96" s="177">
        <v>0</v>
      </c>
      <c r="K96" s="177">
        <v>0</v>
      </c>
      <c r="L96" s="177">
        <v>0</v>
      </c>
      <c r="M96" s="177">
        <v>0</v>
      </c>
      <c r="N96" s="177">
        <v>0</v>
      </c>
      <c r="O96" s="177">
        <v>0</v>
      </c>
      <c r="P96" s="177">
        <v>0</v>
      </c>
      <c r="Q96" s="177">
        <v>0</v>
      </c>
      <c r="R96" s="177">
        <v>0</v>
      </c>
      <c r="S96" s="177">
        <v>0</v>
      </c>
      <c r="T96" s="177">
        <v>0</v>
      </c>
      <c r="U96" s="177">
        <v>0</v>
      </c>
      <c r="V96" s="177">
        <v>0</v>
      </c>
      <c r="W96" s="177">
        <v>0</v>
      </c>
      <c r="X96" s="177">
        <v>0</v>
      </c>
      <c r="Y96" s="177">
        <v>0</v>
      </c>
      <c r="Z96" s="177">
        <v>0</v>
      </c>
      <c r="AA96" s="177">
        <v>0</v>
      </c>
      <c r="AB96" s="177">
        <v>0</v>
      </c>
      <c r="AC96" s="177">
        <v>0</v>
      </c>
      <c r="AD96" s="177">
        <v>0</v>
      </c>
      <c r="AE96" s="177">
        <v>0</v>
      </c>
      <c r="AF96" s="177">
        <v>0</v>
      </c>
      <c r="AG96" s="177">
        <v>0</v>
      </c>
      <c r="AH96" s="177">
        <v>0</v>
      </c>
      <c r="AI96" s="177">
        <v>0</v>
      </c>
      <c r="AJ96" s="177">
        <v>0</v>
      </c>
      <c r="AK96" s="177">
        <v>0</v>
      </c>
      <c r="AL96" s="177">
        <v>0</v>
      </c>
      <c r="AM96" s="177">
        <v>0</v>
      </c>
      <c r="AN96" s="177">
        <v>0</v>
      </c>
      <c r="AO96" s="177">
        <v>0</v>
      </c>
      <c r="AP96" s="177">
        <v>0</v>
      </c>
      <c r="AQ96" s="177">
        <v>0</v>
      </c>
      <c r="AR96" s="177">
        <v>0</v>
      </c>
      <c r="AS96" s="177">
        <v>0</v>
      </c>
      <c r="AT96" s="177">
        <v>0</v>
      </c>
      <c r="AU96" s="177">
        <v>0</v>
      </c>
      <c r="AV96" s="177">
        <v>0</v>
      </c>
      <c r="AW96" s="177">
        <v>0</v>
      </c>
      <c r="AX96" s="177">
        <v>0</v>
      </c>
      <c r="AY96" s="177">
        <v>0</v>
      </c>
      <c r="AZ96" s="177">
        <v>0</v>
      </c>
      <c r="BA96" s="177">
        <v>0</v>
      </c>
      <c r="BB96" s="177">
        <v>0</v>
      </c>
      <c r="BC96" s="177">
        <v>0</v>
      </c>
      <c r="BD96" s="177">
        <v>0</v>
      </c>
      <c r="BE96" s="177">
        <v>0</v>
      </c>
      <c r="BF96" s="177">
        <v>0</v>
      </c>
      <c r="BG96" s="177">
        <v>0</v>
      </c>
      <c r="BH96" s="177">
        <v>0</v>
      </c>
      <c r="BI96" s="177">
        <v>0</v>
      </c>
      <c r="BJ96" s="177">
        <v>0</v>
      </c>
      <c r="BK96" s="177">
        <v>0</v>
      </c>
      <c r="BL96" s="177">
        <v>0</v>
      </c>
      <c r="BM96" s="177">
        <v>0</v>
      </c>
      <c r="BN96" s="177">
        <v>0</v>
      </c>
      <c r="BO96" s="177">
        <v>0</v>
      </c>
      <c r="BP96" s="177">
        <v>0</v>
      </c>
      <c r="BQ96" s="177">
        <v>0</v>
      </c>
      <c r="BR96" s="177">
        <v>0</v>
      </c>
      <c r="BS96" s="177">
        <v>0</v>
      </c>
      <c r="BT96" s="177">
        <v>0</v>
      </c>
      <c r="BU96" s="177">
        <v>0</v>
      </c>
      <c r="BV96" s="177">
        <v>0</v>
      </c>
      <c r="BW96" s="177">
        <v>0</v>
      </c>
      <c r="BX96" s="177">
        <v>0</v>
      </c>
      <c r="BY96" s="177">
        <v>0</v>
      </c>
      <c r="BZ96" s="177">
        <v>0</v>
      </c>
      <c r="CA96" s="177">
        <v>0</v>
      </c>
      <c r="CB96" s="177">
        <v>0</v>
      </c>
      <c r="CC96" s="177">
        <v>0</v>
      </c>
      <c r="CD96" s="177">
        <v>0</v>
      </c>
      <c r="CE96" s="177">
        <v>0</v>
      </c>
      <c r="CF96" s="177">
        <v>0</v>
      </c>
      <c r="CG96" s="177">
        <v>0</v>
      </c>
      <c r="CH96" s="177">
        <v>0</v>
      </c>
      <c r="CI96" s="177">
        <v>0</v>
      </c>
      <c r="CJ96" s="177">
        <v>0</v>
      </c>
      <c r="CK96" s="177">
        <v>0</v>
      </c>
      <c r="CL96" s="177">
        <v>0</v>
      </c>
      <c r="CM96" s="177">
        <v>0</v>
      </c>
      <c r="CN96" s="177">
        <v>0</v>
      </c>
      <c r="CO96" s="177">
        <v>0</v>
      </c>
      <c r="CP96" s="177">
        <v>0</v>
      </c>
      <c r="CQ96" s="177">
        <v>0</v>
      </c>
      <c r="CR96" s="177">
        <v>0</v>
      </c>
      <c r="CS96" s="177">
        <v>0</v>
      </c>
      <c r="CT96" s="177">
        <v>0</v>
      </c>
      <c r="CU96" s="177">
        <v>0</v>
      </c>
      <c r="CV96" s="177">
        <v>0</v>
      </c>
      <c r="CW96" s="177">
        <v>0</v>
      </c>
      <c r="CX96" s="177">
        <v>0</v>
      </c>
      <c r="CY96" s="177">
        <v>0</v>
      </c>
      <c r="CZ96" s="177">
        <v>0</v>
      </c>
      <c r="DA96" s="177">
        <v>0</v>
      </c>
      <c r="DB96" s="177">
        <v>0</v>
      </c>
      <c r="DC96" s="177">
        <v>0</v>
      </c>
      <c r="DE96" s="24">
        <f t="shared" si="43"/>
        <v>0</v>
      </c>
      <c r="DF96" s="24">
        <f t="shared" si="39"/>
        <v>0</v>
      </c>
      <c r="DG96">
        <f t="shared" si="42"/>
        <v>21</v>
      </c>
      <c r="DH96">
        <v>0</v>
      </c>
    </row>
    <row r="97" spans="1:113" ht="15" customHeight="1">
      <c r="A97" s="68">
        <v>73</v>
      </c>
      <c r="B97" s="160" t="s">
        <v>371</v>
      </c>
      <c r="C97" s="542" t="s">
        <v>159</v>
      </c>
      <c r="D97" s="181"/>
      <c r="E97" s="176">
        <v>0.21</v>
      </c>
      <c r="F97" s="171">
        <f>H97+NPV(FD,I97:INDEX(I97:DC97,PAL))</f>
        <v>0</v>
      </c>
      <c r="G97" s="171">
        <f>SUMIF($H$5:$DC$5,"&lt;="&amp;PAL,$H97:$DC97)</f>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77">
        <v>0</v>
      </c>
      <c r="CK97" s="177">
        <v>0</v>
      </c>
      <c r="CL97" s="177">
        <v>0</v>
      </c>
      <c r="CM97" s="177">
        <v>0</v>
      </c>
      <c r="CN97" s="177">
        <v>0</v>
      </c>
      <c r="CO97" s="177">
        <v>0</v>
      </c>
      <c r="CP97" s="177">
        <v>0</v>
      </c>
      <c r="CQ97" s="177">
        <v>0</v>
      </c>
      <c r="CR97" s="177">
        <v>0</v>
      </c>
      <c r="CS97" s="177">
        <v>0</v>
      </c>
      <c r="CT97" s="177">
        <v>0</v>
      </c>
      <c r="CU97" s="177">
        <v>0</v>
      </c>
      <c r="CV97" s="177">
        <v>0</v>
      </c>
      <c r="CW97" s="177">
        <v>0</v>
      </c>
      <c r="CX97" s="177">
        <v>0</v>
      </c>
      <c r="CY97" s="177">
        <v>0</v>
      </c>
      <c r="CZ97" s="177">
        <v>0</v>
      </c>
      <c r="DA97" s="177">
        <v>0</v>
      </c>
      <c r="DB97" s="177">
        <v>0</v>
      </c>
      <c r="DC97" s="177">
        <v>0</v>
      </c>
      <c r="DE97" s="24">
        <f t="shared" si="43"/>
        <v>0</v>
      </c>
      <c r="DF97" s="24">
        <f t="shared" si="39"/>
        <v>0</v>
      </c>
      <c r="DG97">
        <f t="shared" si="42"/>
        <v>21</v>
      </c>
      <c r="DH97">
        <v>0</v>
      </c>
    </row>
    <row r="98" spans="1:113" ht="15" customHeight="1">
      <c r="A98" s="68">
        <v>74</v>
      </c>
      <c r="B98" s="160" t="s">
        <v>372</v>
      </c>
      <c r="C98" s="542" t="s">
        <v>159</v>
      </c>
      <c r="D98" s="181"/>
      <c r="E98" s="176">
        <v>0.21</v>
      </c>
      <c r="F98" s="171">
        <f>H98+NPV(FD,I98:INDEX(I98:DC98,PAL))</f>
        <v>0</v>
      </c>
      <c r="G98" s="171">
        <f>SUMIF($H$5:$DC$5,"&lt;="&amp;PAL,$H98:$DC98)</f>
        <v>0</v>
      </c>
      <c r="H98" s="177">
        <v>0</v>
      </c>
      <c r="I98" s="177">
        <v>0</v>
      </c>
      <c r="J98" s="177">
        <v>0</v>
      </c>
      <c r="K98" s="177">
        <v>0</v>
      </c>
      <c r="L98" s="177">
        <v>0</v>
      </c>
      <c r="M98" s="177">
        <v>0</v>
      </c>
      <c r="N98" s="177">
        <v>0</v>
      </c>
      <c r="O98" s="177">
        <v>0</v>
      </c>
      <c r="P98" s="177">
        <v>0</v>
      </c>
      <c r="Q98" s="177">
        <v>0</v>
      </c>
      <c r="R98" s="177">
        <v>0</v>
      </c>
      <c r="S98" s="177">
        <v>0</v>
      </c>
      <c r="T98" s="177">
        <v>0</v>
      </c>
      <c r="U98" s="177">
        <v>0</v>
      </c>
      <c r="V98" s="177">
        <v>0</v>
      </c>
      <c r="W98" s="177">
        <v>0</v>
      </c>
      <c r="X98" s="177">
        <v>0</v>
      </c>
      <c r="Y98" s="177">
        <v>0</v>
      </c>
      <c r="Z98" s="177">
        <v>0</v>
      </c>
      <c r="AA98" s="177">
        <v>0</v>
      </c>
      <c r="AB98" s="177">
        <v>0</v>
      </c>
      <c r="AC98" s="177">
        <v>0</v>
      </c>
      <c r="AD98" s="177">
        <v>0</v>
      </c>
      <c r="AE98" s="177">
        <v>0</v>
      </c>
      <c r="AF98" s="177">
        <v>0</v>
      </c>
      <c r="AG98" s="177">
        <v>0</v>
      </c>
      <c r="AH98" s="177">
        <v>0</v>
      </c>
      <c r="AI98" s="177">
        <v>0</v>
      </c>
      <c r="AJ98" s="177">
        <v>0</v>
      </c>
      <c r="AK98" s="177">
        <v>0</v>
      </c>
      <c r="AL98" s="177">
        <v>0</v>
      </c>
      <c r="AM98" s="177">
        <v>0</v>
      </c>
      <c r="AN98" s="177">
        <v>0</v>
      </c>
      <c r="AO98" s="177">
        <v>0</v>
      </c>
      <c r="AP98" s="177">
        <v>0</v>
      </c>
      <c r="AQ98" s="177">
        <v>0</v>
      </c>
      <c r="AR98" s="177">
        <v>0</v>
      </c>
      <c r="AS98" s="177">
        <v>0</v>
      </c>
      <c r="AT98" s="177">
        <v>0</v>
      </c>
      <c r="AU98" s="177">
        <v>0</v>
      </c>
      <c r="AV98" s="177">
        <v>0</v>
      </c>
      <c r="AW98" s="177">
        <v>0</v>
      </c>
      <c r="AX98" s="177">
        <v>0</v>
      </c>
      <c r="AY98" s="177">
        <v>0</v>
      </c>
      <c r="AZ98" s="177">
        <v>0</v>
      </c>
      <c r="BA98" s="177">
        <v>0</v>
      </c>
      <c r="BB98" s="177">
        <v>0</v>
      </c>
      <c r="BC98" s="177">
        <v>0</v>
      </c>
      <c r="BD98" s="177">
        <v>0</v>
      </c>
      <c r="BE98" s="177">
        <v>0</v>
      </c>
      <c r="BF98" s="177">
        <v>0</v>
      </c>
      <c r="BG98" s="177">
        <v>0</v>
      </c>
      <c r="BH98" s="177">
        <v>0</v>
      </c>
      <c r="BI98" s="177">
        <v>0</v>
      </c>
      <c r="BJ98" s="177">
        <v>0</v>
      </c>
      <c r="BK98" s="177">
        <v>0</v>
      </c>
      <c r="BL98" s="177">
        <v>0</v>
      </c>
      <c r="BM98" s="177">
        <v>0</v>
      </c>
      <c r="BN98" s="177">
        <v>0</v>
      </c>
      <c r="BO98" s="177">
        <v>0</v>
      </c>
      <c r="BP98" s="177">
        <v>0</v>
      </c>
      <c r="BQ98" s="177">
        <v>0</v>
      </c>
      <c r="BR98" s="177">
        <v>0</v>
      </c>
      <c r="BS98" s="177">
        <v>0</v>
      </c>
      <c r="BT98" s="177">
        <v>0</v>
      </c>
      <c r="BU98" s="177">
        <v>0</v>
      </c>
      <c r="BV98" s="177">
        <v>0</v>
      </c>
      <c r="BW98" s="177">
        <v>0</v>
      </c>
      <c r="BX98" s="177">
        <v>0</v>
      </c>
      <c r="BY98" s="177">
        <v>0</v>
      </c>
      <c r="BZ98" s="177">
        <v>0</v>
      </c>
      <c r="CA98" s="177">
        <v>0</v>
      </c>
      <c r="CB98" s="177">
        <v>0</v>
      </c>
      <c r="CC98" s="177">
        <v>0</v>
      </c>
      <c r="CD98" s="177">
        <v>0</v>
      </c>
      <c r="CE98" s="177">
        <v>0</v>
      </c>
      <c r="CF98" s="177">
        <v>0</v>
      </c>
      <c r="CG98" s="177">
        <v>0</v>
      </c>
      <c r="CH98" s="177">
        <v>0</v>
      </c>
      <c r="CI98" s="177">
        <v>0</v>
      </c>
      <c r="CJ98" s="177">
        <v>0</v>
      </c>
      <c r="CK98" s="177">
        <v>0</v>
      </c>
      <c r="CL98" s="177">
        <v>0</v>
      </c>
      <c r="CM98" s="177">
        <v>0</v>
      </c>
      <c r="CN98" s="177">
        <v>0</v>
      </c>
      <c r="CO98" s="177">
        <v>0</v>
      </c>
      <c r="CP98" s="177">
        <v>0</v>
      </c>
      <c r="CQ98" s="177">
        <v>0</v>
      </c>
      <c r="CR98" s="177">
        <v>0</v>
      </c>
      <c r="CS98" s="177">
        <v>0</v>
      </c>
      <c r="CT98" s="177">
        <v>0</v>
      </c>
      <c r="CU98" s="177">
        <v>0</v>
      </c>
      <c r="CV98" s="177">
        <v>0</v>
      </c>
      <c r="CW98" s="177">
        <v>0</v>
      </c>
      <c r="CX98" s="177">
        <v>0</v>
      </c>
      <c r="CY98" s="177">
        <v>0</v>
      </c>
      <c r="CZ98" s="177">
        <v>0</v>
      </c>
      <c r="DA98" s="177">
        <v>0</v>
      </c>
      <c r="DB98" s="177">
        <v>0</v>
      </c>
      <c r="DC98" s="177">
        <v>0</v>
      </c>
      <c r="DE98" s="24">
        <f t="shared" si="43"/>
        <v>0</v>
      </c>
      <c r="DF98" s="24">
        <f t="shared" si="39"/>
        <v>0</v>
      </c>
      <c r="DG98">
        <f t="shared" si="42"/>
        <v>21</v>
      </c>
      <c r="DH98">
        <v>0</v>
      </c>
    </row>
    <row r="99" spans="1:113" ht="15" customHeight="1">
      <c r="A99" s="68"/>
      <c r="B99" s="160" t="s">
        <v>373</v>
      </c>
      <c r="C99" s="543" t="s">
        <v>482</v>
      </c>
      <c r="D99" s="325"/>
      <c r="E99" s="176">
        <v>0.21</v>
      </c>
      <c r="F99" s="171">
        <f>H99+NPV(FD,I99:INDEX(I99:DC99,PAL))</f>
        <v>0</v>
      </c>
      <c r="G99" s="171">
        <f>SUMIF($H$5:$DC$5,"&lt;="&amp;PAL,$H99:$DC99)</f>
        <v>0</v>
      </c>
      <c r="H99" s="177">
        <v>0</v>
      </c>
      <c r="I99" s="177">
        <v>0</v>
      </c>
      <c r="J99" s="177">
        <v>0</v>
      </c>
      <c r="K99" s="177">
        <v>0</v>
      </c>
      <c r="L99" s="177">
        <v>0</v>
      </c>
      <c r="M99" s="177">
        <v>0</v>
      </c>
      <c r="N99" s="177">
        <v>0</v>
      </c>
      <c r="O99" s="177">
        <v>0</v>
      </c>
      <c r="P99" s="177">
        <v>0</v>
      </c>
      <c r="Q99" s="177">
        <v>0</v>
      </c>
      <c r="R99" s="177">
        <v>0</v>
      </c>
      <c r="S99" s="177">
        <v>0</v>
      </c>
      <c r="T99" s="177">
        <v>0</v>
      </c>
      <c r="U99" s="177">
        <v>0</v>
      </c>
      <c r="V99" s="177">
        <v>0</v>
      </c>
      <c r="W99" s="177">
        <v>0</v>
      </c>
      <c r="X99" s="177">
        <v>0</v>
      </c>
      <c r="Y99" s="177">
        <v>0</v>
      </c>
      <c r="Z99" s="177">
        <v>0</v>
      </c>
      <c r="AA99" s="177">
        <v>0</v>
      </c>
      <c r="AB99" s="177">
        <v>0</v>
      </c>
      <c r="AC99" s="177">
        <v>0</v>
      </c>
      <c r="AD99" s="177">
        <v>0</v>
      </c>
      <c r="AE99" s="177">
        <v>0</v>
      </c>
      <c r="AF99" s="177">
        <v>0</v>
      </c>
      <c r="AG99" s="177">
        <v>0</v>
      </c>
      <c r="AH99" s="177">
        <v>0</v>
      </c>
      <c r="AI99" s="177">
        <v>0</v>
      </c>
      <c r="AJ99" s="177">
        <v>0</v>
      </c>
      <c r="AK99" s="177">
        <v>0</v>
      </c>
      <c r="AL99" s="177">
        <v>0</v>
      </c>
      <c r="AM99" s="177">
        <v>0</v>
      </c>
      <c r="AN99" s="177">
        <v>0</v>
      </c>
      <c r="AO99" s="177">
        <v>0</v>
      </c>
      <c r="AP99" s="177">
        <v>0</v>
      </c>
      <c r="AQ99" s="177">
        <v>0</v>
      </c>
      <c r="AR99" s="177">
        <v>0</v>
      </c>
      <c r="AS99" s="177">
        <v>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7">
        <v>0</v>
      </c>
      <c r="BI99" s="177">
        <v>0</v>
      </c>
      <c r="BJ99" s="177">
        <v>0</v>
      </c>
      <c r="BK99" s="177">
        <v>0</v>
      </c>
      <c r="BL99" s="177">
        <v>0</v>
      </c>
      <c r="BM99" s="177">
        <v>0</v>
      </c>
      <c r="BN99" s="177">
        <v>0</v>
      </c>
      <c r="BO99" s="177">
        <v>0</v>
      </c>
      <c r="BP99" s="177">
        <v>0</v>
      </c>
      <c r="BQ99" s="177">
        <v>0</v>
      </c>
      <c r="BR99" s="177">
        <v>0</v>
      </c>
      <c r="BS99" s="177">
        <v>0</v>
      </c>
      <c r="BT99" s="177">
        <v>0</v>
      </c>
      <c r="BU99" s="177">
        <v>0</v>
      </c>
      <c r="BV99" s="177">
        <v>0</v>
      </c>
      <c r="BW99" s="177">
        <v>0</v>
      </c>
      <c r="BX99" s="177">
        <v>0</v>
      </c>
      <c r="BY99" s="177">
        <v>0</v>
      </c>
      <c r="BZ99" s="177">
        <v>0</v>
      </c>
      <c r="CA99" s="177">
        <v>0</v>
      </c>
      <c r="CB99" s="177">
        <v>0</v>
      </c>
      <c r="CC99" s="177">
        <v>0</v>
      </c>
      <c r="CD99" s="177">
        <v>0</v>
      </c>
      <c r="CE99" s="177">
        <v>0</v>
      </c>
      <c r="CF99" s="177">
        <v>0</v>
      </c>
      <c r="CG99" s="177">
        <v>0</v>
      </c>
      <c r="CH99" s="177">
        <v>0</v>
      </c>
      <c r="CI99" s="177">
        <v>0</v>
      </c>
      <c r="CJ99" s="177">
        <v>0</v>
      </c>
      <c r="CK99" s="177">
        <v>0</v>
      </c>
      <c r="CL99" s="177">
        <v>0</v>
      </c>
      <c r="CM99" s="177">
        <v>0</v>
      </c>
      <c r="CN99" s="177">
        <v>0</v>
      </c>
      <c r="CO99" s="177">
        <v>0</v>
      </c>
      <c r="CP99" s="177">
        <v>0</v>
      </c>
      <c r="CQ99" s="177">
        <v>0</v>
      </c>
      <c r="CR99" s="177">
        <v>0</v>
      </c>
      <c r="CS99" s="177">
        <v>0</v>
      </c>
      <c r="CT99" s="177">
        <v>0</v>
      </c>
      <c r="CU99" s="177">
        <v>0</v>
      </c>
      <c r="CV99" s="177">
        <v>0</v>
      </c>
      <c r="CW99" s="177">
        <v>0</v>
      </c>
      <c r="CX99" s="177">
        <v>0</v>
      </c>
      <c r="CY99" s="177">
        <v>0</v>
      </c>
      <c r="CZ99" s="177">
        <v>0</v>
      </c>
      <c r="DA99" s="177">
        <v>0</v>
      </c>
      <c r="DB99" s="177">
        <v>0</v>
      </c>
      <c r="DC99" s="177">
        <v>0</v>
      </c>
      <c r="DE99" s="24">
        <f t="shared" si="43"/>
        <v>0</v>
      </c>
      <c r="DF99" s="24">
        <f t="shared" si="39"/>
        <v>0</v>
      </c>
      <c r="DG99">
        <f t="shared" si="42"/>
        <v>21</v>
      </c>
      <c r="DH99">
        <v>0</v>
      </c>
      <c r="DI99">
        <v>1</v>
      </c>
    </row>
    <row r="100" spans="1:113" ht="14.4">
      <c r="A100" s="68"/>
      <c r="B100" s="160" t="s">
        <v>496</v>
      </c>
      <c r="C100" s="543" t="s">
        <v>483</v>
      </c>
      <c r="D100" s="325"/>
      <c r="E100" s="176">
        <v>0.21</v>
      </c>
      <c r="F100" s="171">
        <f>H100+NPV(FD,I100:INDEX(I100:DC100,PAL))</f>
        <v>0</v>
      </c>
      <c r="G100" s="171">
        <f>SUMIF($H$5:$DC$5,"&lt;="&amp;PAL,$H100:$DC100)</f>
        <v>0</v>
      </c>
      <c r="H100" s="179">
        <v>0</v>
      </c>
      <c r="I100" s="179">
        <v>0</v>
      </c>
      <c r="J100" s="179">
        <v>0</v>
      </c>
      <c r="K100" s="179">
        <v>0</v>
      </c>
      <c r="L100" s="179">
        <v>0</v>
      </c>
      <c r="M100" s="179">
        <v>0</v>
      </c>
      <c r="N100" s="179">
        <v>0</v>
      </c>
      <c r="O100" s="179">
        <v>0</v>
      </c>
      <c r="P100" s="179">
        <v>0</v>
      </c>
      <c r="Q100" s="179">
        <v>0</v>
      </c>
      <c r="R100" s="179">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0</v>
      </c>
      <c r="CF100" s="180">
        <v>0</v>
      </c>
      <c r="CG100" s="180">
        <v>0</v>
      </c>
      <c r="CH100" s="180">
        <v>0</v>
      </c>
      <c r="CI100" s="180">
        <v>0</v>
      </c>
      <c r="CJ100" s="180">
        <v>0</v>
      </c>
      <c r="CK100" s="180">
        <v>0</v>
      </c>
      <c r="CL100" s="180">
        <v>0</v>
      </c>
      <c r="CM100" s="180">
        <v>0</v>
      </c>
      <c r="CN100" s="180">
        <v>0</v>
      </c>
      <c r="CO100" s="180">
        <v>0</v>
      </c>
      <c r="CP100" s="180">
        <v>0</v>
      </c>
      <c r="CQ100" s="180">
        <v>0</v>
      </c>
      <c r="CR100" s="180">
        <v>0</v>
      </c>
      <c r="CS100" s="180">
        <v>0</v>
      </c>
      <c r="CT100" s="180">
        <v>0</v>
      </c>
      <c r="CU100" s="180">
        <v>0</v>
      </c>
      <c r="CV100" s="180">
        <v>0</v>
      </c>
      <c r="CW100" s="180">
        <v>0</v>
      </c>
      <c r="CX100" s="180">
        <v>0</v>
      </c>
      <c r="CY100" s="180">
        <v>0</v>
      </c>
      <c r="CZ100" s="180">
        <v>0</v>
      </c>
      <c r="DA100" s="180">
        <v>0</v>
      </c>
      <c r="DB100" s="180">
        <v>0</v>
      </c>
      <c r="DC100" s="180">
        <v>0</v>
      </c>
      <c r="DE100" s="24">
        <f t="shared" si="43"/>
        <v>0</v>
      </c>
      <c r="DF100" s="24">
        <f t="shared" si="39"/>
        <v>0</v>
      </c>
      <c r="DG100">
        <f t="shared" si="42"/>
        <v>21</v>
      </c>
      <c r="DH100">
        <v>0</v>
      </c>
      <c r="DI100">
        <v>1</v>
      </c>
    </row>
    <row r="101" spans="1:113" ht="14.4">
      <c r="A101" s="68">
        <v>75</v>
      </c>
      <c r="B101" s="160" t="s">
        <v>497</v>
      </c>
      <c r="C101" s="543" t="s">
        <v>552</v>
      </c>
      <c r="D101" s="160"/>
      <c r="E101" s="176">
        <v>0.21</v>
      </c>
      <c r="F101" s="171">
        <f>H101+NPV(FD,I101:INDEX(I101:DC101,PAL))</f>
        <v>0</v>
      </c>
      <c r="G101" s="171">
        <f>SUMIF($H$5:$DC$5,"&lt;="&amp;PAL,$H101:$DC101)</f>
        <v>0</v>
      </c>
      <c r="H101" s="142">
        <v>0</v>
      </c>
      <c r="I101" s="142">
        <v>0</v>
      </c>
      <c r="J101" s="142">
        <v>0</v>
      </c>
      <c r="K101" s="142">
        <v>0</v>
      </c>
      <c r="L101" s="142">
        <v>0</v>
      </c>
      <c r="M101" s="142">
        <v>0</v>
      </c>
      <c r="N101" s="142">
        <v>0</v>
      </c>
      <c r="O101" s="142">
        <v>0</v>
      </c>
      <c r="P101" s="179">
        <v>0</v>
      </c>
      <c r="Q101" s="142">
        <v>0</v>
      </c>
      <c r="R101" s="142">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0</v>
      </c>
      <c r="AH101" s="143">
        <v>0</v>
      </c>
      <c r="AI101" s="143">
        <v>0</v>
      </c>
      <c r="AJ101" s="143">
        <v>0</v>
      </c>
      <c r="AK101" s="143">
        <v>0</v>
      </c>
      <c r="AL101" s="143">
        <v>0</v>
      </c>
      <c r="AM101" s="143">
        <v>0</v>
      </c>
      <c r="AN101" s="143">
        <v>0</v>
      </c>
      <c r="AO101" s="143">
        <v>0</v>
      </c>
      <c r="AP101" s="143">
        <v>0</v>
      </c>
      <c r="AQ101" s="143">
        <v>0</v>
      </c>
      <c r="AR101" s="143">
        <v>0</v>
      </c>
      <c r="AS101" s="143">
        <v>0</v>
      </c>
      <c r="AT101" s="143">
        <v>0</v>
      </c>
      <c r="AU101" s="143">
        <v>0</v>
      </c>
      <c r="AV101" s="143">
        <v>0</v>
      </c>
      <c r="AW101" s="143">
        <v>0</v>
      </c>
      <c r="AX101" s="143">
        <v>0</v>
      </c>
      <c r="AY101" s="143">
        <v>0</v>
      </c>
      <c r="AZ101" s="143">
        <v>0</v>
      </c>
      <c r="BA101" s="143">
        <v>0</v>
      </c>
      <c r="BB101" s="143">
        <v>0</v>
      </c>
      <c r="BC101" s="143">
        <v>0</v>
      </c>
      <c r="BD101" s="143">
        <v>0</v>
      </c>
      <c r="BE101" s="143">
        <v>0</v>
      </c>
      <c r="BF101" s="143">
        <v>0</v>
      </c>
      <c r="BG101" s="143">
        <v>0</v>
      </c>
      <c r="BH101" s="143">
        <v>0</v>
      </c>
      <c r="BI101" s="143">
        <v>0</v>
      </c>
      <c r="BJ101" s="143">
        <v>0</v>
      </c>
      <c r="BK101" s="143">
        <v>0</v>
      </c>
      <c r="BL101" s="143">
        <v>0</v>
      </c>
      <c r="BM101" s="143">
        <v>0</v>
      </c>
      <c r="BN101" s="143">
        <v>0</v>
      </c>
      <c r="BO101" s="143">
        <v>0</v>
      </c>
      <c r="BP101" s="143">
        <v>0</v>
      </c>
      <c r="BQ101" s="143">
        <v>0</v>
      </c>
      <c r="BR101" s="143">
        <v>0</v>
      </c>
      <c r="BS101" s="143">
        <v>0</v>
      </c>
      <c r="BT101" s="143">
        <v>0</v>
      </c>
      <c r="BU101" s="143">
        <v>0</v>
      </c>
      <c r="BV101" s="143">
        <v>0</v>
      </c>
      <c r="BW101" s="143">
        <v>0</v>
      </c>
      <c r="BX101" s="143">
        <v>0</v>
      </c>
      <c r="BY101" s="143">
        <v>0</v>
      </c>
      <c r="BZ101" s="143">
        <v>0</v>
      </c>
      <c r="CA101" s="143">
        <v>0</v>
      </c>
      <c r="CB101" s="143">
        <v>0</v>
      </c>
      <c r="CC101" s="143">
        <v>0</v>
      </c>
      <c r="CD101" s="143">
        <v>0</v>
      </c>
      <c r="CE101" s="143">
        <v>0</v>
      </c>
      <c r="CF101" s="143">
        <v>0</v>
      </c>
      <c r="CG101" s="143">
        <v>0</v>
      </c>
      <c r="CH101" s="143">
        <v>0</v>
      </c>
      <c r="CI101" s="143">
        <v>0</v>
      </c>
      <c r="CJ101" s="143">
        <v>0</v>
      </c>
      <c r="CK101" s="143">
        <v>0</v>
      </c>
      <c r="CL101" s="143">
        <v>0</v>
      </c>
      <c r="CM101" s="143">
        <v>0</v>
      </c>
      <c r="CN101" s="143">
        <v>0</v>
      </c>
      <c r="CO101" s="143">
        <v>0</v>
      </c>
      <c r="CP101" s="143">
        <v>0</v>
      </c>
      <c r="CQ101" s="143">
        <v>0</v>
      </c>
      <c r="CR101" s="143">
        <v>0</v>
      </c>
      <c r="CS101" s="143">
        <v>0</v>
      </c>
      <c r="CT101" s="143">
        <v>0</v>
      </c>
      <c r="CU101" s="143">
        <v>0</v>
      </c>
      <c r="CV101" s="143">
        <v>0</v>
      </c>
      <c r="CW101" s="143">
        <v>0</v>
      </c>
      <c r="CX101" s="143">
        <v>0</v>
      </c>
      <c r="CY101" s="143">
        <v>0</v>
      </c>
      <c r="CZ101" s="143">
        <v>0</v>
      </c>
      <c r="DA101" s="143">
        <v>0</v>
      </c>
      <c r="DB101" s="143">
        <v>0</v>
      </c>
      <c r="DC101" s="143">
        <v>0</v>
      </c>
      <c r="DE101" s="24">
        <f t="shared" si="43"/>
        <v>0</v>
      </c>
      <c r="DF101" s="24">
        <f t="shared" si="39"/>
        <v>0</v>
      </c>
      <c r="DG101">
        <f t="shared" si="42"/>
        <v>21</v>
      </c>
      <c r="DH101">
        <v>0</v>
      </c>
    </row>
    <row r="102" spans="1:113" ht="15" customHeight="1">
      <c r="A102" s="68">
        <v>76</v>
      </c>
      <c r="B102" s="160" t="s">
        <v>374</v>
      </c>
      <c r="C102" s="544" t="s">
        <v>161</v>
      </c>
      <c r="D102" s="160"/>
      <c r="E102" s="176">
        <v>0.21</v>
      </c>
      <c r="F102" s="171">
        <f>H102+NPV(FD,I102:INDEX(I102:DC102,PAL))</f>
        <v>0</v>
      </c>
      <c r="G102" s="171">
        <f>SUMIF($H$5:$DC$5,"&lt;="&amp;PAL,$H102:$DC102)</f>
        <v>0</v>
      </c>
      <c r="H102" s="142">
        <v>0</v>
      </c>
      <c r="I102" s="142">
        <v>0</v>
      </c>
      <c r="J102" s="142">
        <v>0</v>
      </c>
      <c r="K102" s="142">
        <v>0</v>
      </c>
      <c r="L102" s="142">
        <v>0</v>
      </c>
      <c r="M102" s="142">
        <v>0</v>
      </c>
      <c r="N102" s="142">
        <v>0</v>
      </c>
      <c r="O102" s="142">
        <v>0</v>
      </c>
      <c r="P102" s="179">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3">
        <v>0</v>
      </c>
      <c r="AK102" s="142">
        <v>0</v>
      </c>
      <c r="AL102" s="143">
        <v>0</v>
      </c>
      <c r="AM102" s="142">
        <v>0</v>
      </c>
      <c r="AN102" s="142">
        <v>0</v>
      </c>
      <c r="AO102" s="142">
        <v>0</v>
      </c>
      <c r="AP102" s="142">
        <v>0</v>
      </c>
      <c r="AQ102" s="143">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3">
        <v>0</v>
      </c>
      <c r="DE102" s="24">
        <f t="shared" si="43"/>
        <v>0</v>
      </c>
      <c r="DF102" s="24">
        <f t="shared" si="39"/>
        <v>0</v>
      </c>
      <c r="DG102">
        <f t="shared" si="42"/>
        <v>21</v>
      </c>
      <c r="DH102">
        <f>DG102/(100+DG102)</f>
        <v>0.17355371900826447</v>
      </c>
    </row>
    <row r="103" spans="1:113" ht="14.4">
      <c r="A103" s="68">
        <v>77</v>
      </c>
      <c r="B103" s="160" t="s">
        <v>176</v>
      </c>
      <c r="C103" s="540" t="s">
        <v>765</v>
      </c>
      <c r="E103" s="160"/>
      <c r="F103" s="173">
        <f>F104+F111</f>
        <v>0</v>
      </c>
      <c r="G103" s="173">
        <f>G104+G111</f>
        <v>0</v>
      </c>
      <c r="H103" s="173">
        <f>H104+H111</f>
        <v>0</v>
      </c>
      <c r="I103" s="173">
        <f t="shared" ref="I103:BT103" si="44">I104+I111</f>
        <v>0</v>
      </c>
      <c r="J103" s="173">
        <f t="shared" si="44"/>
        <v>0</v>
      </c>
      <c r="K103" s="173">
        <f t="shared" si="44"/>
        <v>0</v>
      </c>
      <c r="L103" s="173">
        <f t="shared" si="44"/>
        <v>0</v>
      </c>
      <c r="M103" s="173">
        <f t="shared" si="44"/>
        <v>0</v>
      </c>
      <c r="N103" s="173">
        <f t="shared" si="44"/>
        <v>0</v>
      </c>
      <c r="O103" s="173">
        <f t="shared" si="44"/>
        <v>0</v>
      </c>
      <c r="P103" s="173">
        <f t="shared" si="44"/>
        <v>0</v>
      </c>
      <c r="Q103" s="173">
        <f t="shared" si="44"/>
        <v>0</v>
      </c>
      <c r="R103" s="173">
        <f t="shared" si="44"/>
        <v>0</v>
      </c>
      <c r="S103" s="173">
        <f t="shared" si="44"/>
        <v>0</v>
      </c>
      <c r="T103" s="173">
        <f t="shared" si="44"/>
        <v>0</v>
      </c>
      <c r="U103" s="173">
        <f t="shared" si="44"/>
        <v>0</v>
      </c>
      <c r="V103" s="173">
        <f t="shared" si="44"/>
        <v>0</v>
      </c>
      <c r="W103" s="173">
        <f t="shared" si="44"/>
        <v>0</v>
      </c>
      <c r="X103" s="173">
        <f t="shared" si="44"/>
        <v>0</v>
      </c>
      <c r="Y103" s="173">
        <f t="shared" si="44"/>
        <v>0</v>
      </c>
      <c r="Z103" s="173">
        <f t="shared" si="44"/>
        <v>0</v>
      </c>
      <c r="AA103" s="173">
        <f t="shared" si="44"/>
        <v>0</v>
      </c>
      <c r="AB103" s="173">
        <f t="shared" si="44"/>
        <v>0</v>
      </c>
      <c r="AC103" s="173">
        <f t="shared" si="44"/>
        <v>0</v>
      </c>
      <c r="AD103" s="173">
        <f t="shared" si="44"/>
        <v>0</v>
      </c>
      <c r="AE103" s="173">
        <f t="shared" si="44"/>
        <v>0</v>
      </c>
      <c r="AF103" s="173">
        <f t="shared" si="44"/>
        <v>0</v>
      </c>
      <c r="AG103" s="173">
        <f t="shared" si="44"/>
        <v>0</v>
      </c>
      <c r="AH103" s="173">
        <f t="shared" si="44"/>
        <v>0</v>
      </c>
      <c r="AI103" s="173">
        <f t="shared" si="44"/>
        <v>0</v>
      </c>
      <c r="AJ103" s="173">
        <f t="shared" si="44"/>
        <v>0</v>
      </c>
      <c r="AK103" s="173">
        <f t="shared" si="44"/>
        <v>0</v>
      </c>
      <c r="AL103" s="173">
        <f t="shared" si="44"/>
        <v>0</v>
      </c>
      <c r="AM103" s="173">
        <f t="shared" si="44"/>
        <v>0</v>
      </c>
      <c r="AN103" s="173">
        <f t="shared" si="44"/>
        <v>0</v>
      </c>
      <c r="AO103" s="173">
        <f t="shared" si="44"/>
        <v>0</v>
      </c>
      <c r="AP103" s="173">
        <f t="shared" si="44"/>
        <v>0</v>
      </c>
      <c r="AQ103" s="173">
        <f t="shared" si="44"/>
        <v>0</v>
      </c>
      <c r="AR103" s="173">
        <f t="shared" si="44"/>
        <v>0</v>
      </c>
      <c r="AS103" s="173">
        <f t="shared" si="44"/>
        <v>0</v>
      </c>
      <c r="AT103" s="173">
        <f t="shared" si="44"/>
        <v>0</v>
      </c>
      <c r="AU103" s="173">
        <f t="shared" si="44"/>
        <v>0</v>
      </c>
      <c r="AV103" s="173">
        <f t="shared" si="44"/>
        <v>0</v>
      </c>
      <c r="AW103" s="173">
        <f t="shared" si="44"/>
        <v>0</v>
      </c>
      <c r="AX103" s="173">
        <f t="shared" si="44"/>
        <v>0</v>
      </c>
      <c r="AY103" s="173">
        <f t="shared" si="44"/>
        <v>0</v>
      </c>
      <c r="AZ103" s="173">
        <f t="shared" si="44"/>
        <v>0</v>
      </c>
      <c r="BA103" s="173">
        <f t="shared" si="44"/>
        <v>0</v>
      </c>
      <c r="BB103" s="173">
        <f t="shared" si="44"/>
        <v>0</v>
      </c>
      <c r="BC103" s="173">
        <f t="shared" si="44"/>
        <v>0</v>
      </c>
      <c r="BD103" s="173">
        <f t="shared" si="44"/>
        <v>0</v>
      </c>
      <c r="BE103" s="173">
        <f t="shared" si="44"/>
        <v>0</v>
      </c>
      <c r="BF103" s="173">
        <f t="shared" si="44"/>
        <v>0</v>
      </c>
      <c r="BG103" s="173">
        <f t="shared" si="44"/>
        <v>0</v>
      </c>
      <c r="BH103" s="173">
        <f t="shared" si="44"/>
        <v>0</v>
      </c>
      <c r="BI103" s="173">
        <f t="shared" si="44"/>
        <v>0</v>
      </c>
      <c r="BJ103" s="173">
        <f t="shared" si="44"/>
        <v>0</v>
      </c>
      <c r="BK103" s="173">
        <f t="shared" si="44"/>
        <v>0</v>
      </c>
      <c r="BL103" s="173">
        <f t="shared" si="44"/>
        <v>0</v>
      </c>
      <c r="BM103" s="173">
        <f t="shared" si="44"/>
        <v>0</v>
      </c>
      <c r="BN103" s="173">
        <f t="shared" si="44"/>
        <v>0</v>
      </c>
      <c r="BO103" s="173">
        <f t="shared" si="44"/>
        <v>0</v>
      </c>
      <c r="BP103" s="173">
        <f t="shared" si="44"/>
        <v>0</v>
      </c>
      <c r="BQ103" s="173">
        <f t="shared" si="44"/>
        <v>0</v>
      </c>
      <c r="BR103" s="173">
        <f t="shared" si="44"/>
        <v>0</v>
      </c>
      <c r="BS103" s="173">
        <f t="shared" si="44"/>
        <v>0</v>
      </c>
      <c r="BT103" s="173">
        <f t="shared" si="44"/>
        <v>0</v>
      </c>
      <c r="BU103" s="173">
        <f t="shared" ref="BU103:DC103" si="45">BU104+BU111</f>
        <v>0</v>
      </c>
      <c r="BV103" s="173">
        <f t="shared" si="45"/>
        <v>0</v>
      </c>
      <c r="BW103" s="173">
        <f t="shared" si="45"/>
        <v>0</v>
      </c>
      <c r="BX103" s="173">
        <f t="shared" si="45"/>
        <v>0</v>
      </c>
      <c r="BY103" s="173">
        <f t="shared" si="45"/>
        <v>0</v>
      </c>
      <c r="BZ103" s="173">
        <f t="shared" si="45"/>
        <v>0</v>
      </c>
      <c r="CA103" s="173">
        <f t="shared" si="45"/>
        <v>0</v>
      </c>
      <c r="CB103" s="173">
        <f t="shared" si="45"/>
        <v>0</v>
      </c>
      <c r="CC103" s="173">
        <f t="shared" si="45"/>
        <v>0</v>
      </c>
      <c r="CD103" s="173">
        <f t="shared" si="45"/>
        <v>0</v>
      </c>
      <c r="CE103" s="173">
        <f t="shared" si="45"/>
        <v>0</v>
      </c>
      <c r="CF103" s="173">
        <f t="shared" si="45"/>
        <v>0</v>
      </c>
      <c r="CG103" s="173">
        <f t="shared" si="45"/>
        <v>0</v>
      </c>
      <c r="CH103" s="173">
        <f t="shared" si="45"/>
        <v>0</v>
      </c>
      <c r="CI103" s="173">
        <f t="shared" si="45"/>
        <v>0</v>
      </c>
      <c r="CJ103" s="173">
        <f t="shared" si="45"/>
        <v>0</v>
      </c>
      <c r="CK103" s="173">
        <f t="shared" si="45"/>
        <v>0</v>
      </c>
      <c r="CL103" s="173">
        <f t="shared" si="45"/>
        <v>0</v>
      </c>
      <c r="CM103" s="173">
        <f t="shared" si="45"/>
        <v>0</v>
      </c>
      <c r="CN103" s="173">
        <f t="shared" si="45"/>
        <v>0</v>
      </c>
      <c r="CO103" s="173">
        <f t="shared" si="45"/>
        <v>0</v>
      </c>
      <c r="CP103" s="173">
        <f t="shared" si="45"/>
        <v>0</v>
      </c>
      <c r="CQ103" s="173">
        <f t="shared" si="45"/>
        <v>0</v>
      </c>
      <c r="CR103" s="173">
        <f t="shared" si="45"/>
        <v>0</v>
      </c>
      <c r="CS103" s="173">
        <f t="shared" si="45"/>
        <v>0</v>
      </c>
      <c r="CT103" s="173">
        <f t="shared" si="45"/>
        <v>0</v>
      </c>
      <c r="CU103" s="173">
        <f t="shared" si="45"/>
        <v>0</v>
      </c>
      <c r="CV103" s="173">
        <f t="shared" si="45"/>
        <v>0</v>
      </c>
      <c r="CW103" s="173">
        <f t="shared" si="45"/>
        <v>0</v>
      </c>
      <c r="CX103" s="173">
        <f t="shared" si="45"/>
        <v>0</v>
      </c>
      <c r="CY103" s="173">
        <f t="shared" si="45"/>
        <v>0</v>
      </c>
      <c r="CZ103" s="173">
        <f t="shared" si="45"/>
        <v>0</v>
      </c>
      <c r="DA103" s="173">
        <f t="shared" si="45"/>
        <v>0</v>
      </c>
      <c r="DB103" s="173">
        <f t="shared" si="45"/>
        <v>0</v>
      </c>
      <c r="DC103" s="173">
        <f t="shared" si="45"/>
        <v>0</v>
      </c>
      <c r="DE103" s="24"/>
      <c r="DF103" s="24">
        <f t="shared" si="39"/>
        <v>0</v>
      </c>
    </row>
    <row r="104" spans="1:113" ht="14.4">
      <c r="A104" s="68"/>
      <c r="B104" s="160" t="s">
        <v>375</v>
      </c>
      <c r="C104" s="540" t="s">
        <v>500</v>
      </c>
      <c r="E104" s="322"/>
      <c r="F104" s="173">
        <f>SUM(F105:F110)</f>
        <v>0</v>
      </c>
      <c r="G104" s="173">
        <f t="shared" ref="G104" si="46">SUM(G105:G110)</f>
        <v>0</v>
      </c>
      <c r="H104" s="173">
        <f>SUM(H105:H110)</f>
        <v>0</v>
      </c>
      <c r="I104" s="173">
        <f t="shared" ref="I104:BT104" si="47">SUM(I105:I110)</f>
        <v>0</v>
      </c>
      <c r="J104" s="173">
        <f t="shared" si="47"/>
        <v>0</v>
      </c>
      <c r="K104" s="173">
        <f t="shared" si="47"/>
        <v>0</v>
      </c>
      <c r="L104" s="173">
        <f t="shared" si="47"/>
        <v>0</v>
      </c>
      <c r="M104" s="173">
        <f t="shared" si="47"/>
        <v>0</v>
      </c>
      <c r="N104" s="173">
        <f t="shared" si="47"/>
        <v>0</v>
      </c>
      <c r="O104" s="173">
        <f t="shared" si="47"/>
        <v>0</v>
      </c>
      <c r="P104" s="173">
        <f t="shared" si="47"/>
        <v>0</v>
      </c>
      <c r="Q104" s="173">
        <f t="shared" si="47"/>
        <v>0</v>
      </c>
      <c r="R104" s="173">
        <f t="shared" si="47"/>
        <v>0</v>
      </c>
      <c r="S104" s="173">
        <f t="shared" si="47"/>
        <v>0</v>
      </c>
      <c r="T104" s="173">
        <f t="shared" si="47"/>
        <v>0</v>
      </c>
      <c r="U104" s="173">
        <f t="shared" si="47"/>
        <v>0</v>
      </c>
      <c r="V104" s="173">
        <f t="shared" si="47"/>
        <v>0</v>
      </c>
      <c r="W104" s="173">
        <f t="shared" si="47"/>
        <v>0</v>
      </c>
      <c r="X104" s="173">
        <f t="shared" si="47"/>
        <v>0</v>
      </c>
      <c r="Y104" s="173">
        <f t="shared" si="47"/>
        <v>0</v>
      </c>
      <c r="Z104" s="173">
        <f t="shared" si="47"/>
        <v>0</v>
      </c>
      <c r="AA104" s="173">
        <f t="shared" si="47"/>
        <v>0</v>
      </c>
      <c r="AB104" s="173">
        <f t="shared" si="47"/>
        <v>0</v>
      </c>
      <c r="AC104" s="173">
        <f t="shared" si="47"/>
        <v>0</v>
      </c>
      <c r="AD104" s="173">
        <f t="shared" si="47"/>
        <v>0</v>
      </c>
      <c r="AE104" s="173">
        <f t="shared" si="47"/>
        <v>0</v>
      </c>
      <c r="AF104" s="173">
        <f t="shared" si="47"/>
        <v>0</v>
      </c>
      <c r="AG104" s="173">
        <f t="shared" si="47"/>
        <v>0</v>
      </c>
      <c r="AH104" s="173">
        <f t="shared" si="47"/>
        <v>0</v>
      </c>
      <c r="AI104" s="173">
        <f t="shared" si="47"/>
        <v>0</v>
      </c>
      <c r="AJ104" s="173">
        <f t="shared" si="47"/>
        <v>0</v>
      </c>
      <c r="AK104" s="173">
        <f t="shared" si="47"/>
        <v>0</v>
      </c>
      <c r="AL104" s="173">
        <f t="shared" si="47"/>
        <v>0</v>
      </c>
      <c r="AM104" s="173">
        <f t="shared" si="47"/>
        <v>0</v>
      </c>
      <c r="AN104" s="173">
        <f t="shared" si="47"/>
        <v>0</v>
      </c>
      <c r="AO104" s="173">
        <f t="shared" si="47"/>
        <v>0</v>
      </c>
      <c r="AP104" s="173">
        <f t="shared" si="47"/>
        <v>0</v>
      </c>
      <c r="AQ104" s="173">
        <f t="shared" si="47"/>
        <v>0</v>
      </c>
      <c r="AR104" s="173">
        <f t="shared" si="47"/>
        <v>0</v>
      </c>
      <c r="AS104" s="173">
        <f t="shared" si="47"/>
        <v>0</v>
      </c>
      <c r="AT104" s="173">
        <f t="shared" si="47"/>
        <v>0</v>
      </c>
      <c r="AU104" s="173">
        <f t="shared" si="47"/>
        <v>0</v>
      </c>
      <c r="AV104" s="173">
        <f t="shared" si="47"/>
        <v>0</v>
      </c>
      <c r="AW104" s="173">
        <f t="shared" si="47"/>
        <v>0</v>
      </c>
      <c r="AX104" s="173">
        <f t="shared" si="47"/>
        <v>0</v>
      </c>
      <c r="AY104" s="173">
        <f t="shared" si="47"/>
        <v>0</v>
      </c>
      <c r="AZ104" s="173">
        <f t="shared" si="47"/>
        <v>0</v>
      </c>
      <c r="BA104" s="173">
        <f t="shared" si="47"/>
        <v>0</v>
      </c>
      <c r="BB104" s="173">
        <f t="shared" si="47"/>
        <v>0</v>
      </c>
      <c r="BC104" s="173">
        <f t="shared" si="47"/>
        <v>0</v>
      </c>
      <c r="BD104" s="173">
        <f t="shared" si="47"/>
        <v>0</v>
      </c>
      <c r="BE104" s="173">
        <f t="shared" si="47"/>
        <v>0</v>
      </c>
      <c r="BF104" s="173">
        <f t="shared" si="47"/>
        <v>0</v>
      </c>
      <c r="BG104" s="173">
        <f t="shared" si="47"/>
        <v>0</v>
      </c>
      <c r="BH104" s="173">
        <f t="shared" si="47"/>
        <v>0</v>
      </c>
      <c r="BI104" s="173">
        <f t="shared" si="47"/>
        <v>0</v>
      </c>
      <c r="BJ104" s="173">
        <f t="shared" si="47"/>
        <v>0</v>
      </c>
      <c r="BK104" s="173">
        <f t="shared" si="47"/>
        <v>0</v>
      </c>
      <c r="BL104" s="173">
        <f t="shared" si="47"/>
        <v>0</v>
      </c>
      <c r="BM104" s="173">
        <f t="shared" si="47"/>
        <v>0</v>
      </c>
      <c r="BN104" s="173">
        <f t="shared" si="47"/>
        <v>0</v>
      </c>
      <c r="BO104" s="173">
        <f t="shared" si="47"/>
        <v>0</v>
      </c>
      <c r="BP104" s="173">
        <f t="shared" si="47"/>
        <v>0</v>
      </c>
      <c r="BQ104" s="173">
        <f t="shared" si="47"/>
        <v>0</v>
      </c>
      <c r="BR104" s="173">
        <f t="shared" si="47"/>
        <v>0</v>
      </c>
      <c r="BS104" s="173">
        <f t="shared" si="47"/>
        <v>0</v>
      </c>
      <c r="BT104" s="173">
        <f t="shared" si="47"/>
        <v>0</v>
      </c>
      <c r="BU104" s="173">
        <f t="shared" ref="BU104:DC104" si="48">SUM(BU105:BU110)</f>
        <v>0</v>
      </c>
      <c r="BV104" s="173">
        <f t="shared" si="48"/>
        <v>0</v>
      </c>
      <c r="BW104" s="173">
        <f t="shared" si="48"/>
        <v>0</v>
      </c>
      <c r="BX104" s="173">
        <f t="shared" si="48"/>
        <v>0</v>
      </c>
      <c r="BY104" s="173">
        <f t="shared" si="48"/>
        <v>0</v>
      </c>
      <c r="BZ104" s="173">
        <f t="shared" si="48"/>
        <v>0</v>
      </c>
      <c r="CA104" s="173">
        <f t="shared" si="48"/>
        <v>0</v>
      </c>
      <c r="CB104" s="173">
        <f t="shared" si="48"/>
        <v>0</v>
      </c>
      <c r="CC104" s="173">
        <f t="shared" si="48"/>
        <v>0</v>
      </c>
      <c r="CD104" s="173">
        <f t="shared" si="48"/>
        <v>0</v>
      </c>
      <c r="CE104" s="173">
        <f t="shared" si="48"/>
        <v>0</v>
      </c>
      <c r="CF104" s="173">
        <f t="shared" si="48"/>
        <v>0</v>
      </c>
      <c r="CG104" s="173">
        <f t="shared" si="48"/>
        <v>0</v>
      </c>
      <c r="CH104" s="173">
        <f t="shared" si="48"/>
        <v>0</v>
      </c>
      <c r="CI104" s="173">
        <f t="shared" si="48"/>
        <v>0</v>
      </c>
      <c r="CJ104" s="173">
        <f t="shared" si="48"/>
        <v>0</v>
      </c>
      <c r="CK104" s="173">
        <f t="shared" si="48"/>
        <v>0</v>
      </c>
      <c r="CL104" s="173">
        <f t="shared" si="48"/>
        <v>0</v>
      </c>
      <c r="CM104" s="173">
        <f t="shared" si="48"/>
        <v>0</v>
      </c>
      <c r="CN104" s="173">
        <f t="shared" si="48"/>
        <v>0</v>
      </c>
      <c r="CO104" s="173">
        <f t="shared" si="48"/>
        <v>0</v>
      </c>
      <c r="CP104" s="173">
        <f t="shared" si="48"/>
        <v>0</v>
      </c>
      <c r="CQ104" s="173">
        <f t="shared" si="48"/>
        <v>0</v>
      </c>
      <c r="CR104" s="173">
        <f t="shared" si="48"/>
        <v>0</v>
      </c>
      <c r="CS104" s="173">
        <f t="shared" si="48"/>
        <v>0</v>
      </c>
      <c r="CT104" s="173">
        <f t="shared" si="48"/>
        <v>0</v>
      </c>
      <c r="CU104" s="173">
        <f t="shared" si="48"/>
        <v>0</v>
      </c>
      <c r="CV104" s="173">
        <f t="shared" si="48"/>
        <v>0</v>
      </c>
      <c r="CW104" s="173">
        <f t="shared" si="48"/>
        <v>0</v>
      </c>
      <c r="CX104" s="173">
        <f t="shared" si="48"/>
        <v>0</v>
      </c>
      <c r="CY104" s="173">
        <f t="shared" si="48"/>
        <v>0</v>
      </c>
      <c r="CZ104" s="173">
        <f t="shared" si="48"/>
        <v>0</v>
      </c>
      <c r="DA104" s="173">
        <f t="shared" si="48"/>
        <v>0</v>
      </c>
      <c r="DB104" s="173">
        <f t="shared" si="48"/>
        <v>0</v>
      </c>
      <c r="DC104" s="173">
        <f t="shared" si="48"/>
        <v>0</v>
      </c>
      <c r="DE104" s="24"/>
      <c r="DF104" s="24">
        <f t="shared" si="39"/>
        <v>0</v>
      </c>
    </row>
    <row r="105" spans="1:113" ht="15" customHeight="1">
      <c r="A105" s="68">
        <v>78</v>
      </c>
      <c r="B105" s="160" t="s">
        <v>506</v>
      </c>
      <c r="C105" s="542" t="s">
        <v>177</v>
      </c>
      <c r="D105" s="160"/>
      <c r="E105" s="182">
        <v>0.21</v>
      </c>
      <c r="F105" s="171">
        <f>H105+NPV(FD,I105:INDEX(I105:DC105,PAL))</f>
        <v>0</v>
      </c>
      <c r="G105" s="171">
        <f>SUMIF($H$5:$DC$5,"&lt;="&amp;PAL,$H105:$DC105)</f>
        <v>0</v>
      </c>
      <c r="H105" s="299">
        <v>0</v>
      </c>
      <c r="I105" s="299">
        <v>0</v>
      </c>
      <c r="J105" s="299">
        <v>0</v>
      </c>
      <c r="K105" s="299">
        <v>0</v>
      </c>
      <c r="L105" s="299">
        <v>0</v>
      </c>
      <c r="M105" s="299">
        <v>0</v>
      </c>
      <c r="N105" s="299">
        <v>0</v>
      </c>
      <c r="O105" s="300">
        <v>0</v>
      </c>
      <c r="P105" s="177">
        <v>0</v>
      </c>
      <c r="Q105" s="177">
        <v>0</v>
      </c>
      <c r="R105" s="177">
        <v>0</v>
      </c>
      <c r="S105" s="177">
        <v>0</v>
      </c>
      <c r="T105" s="177">
        <v>0</v>
      </c>
      <c r="U105" s="177">
        <v>0</v>
      </c>
      <c r="V105" s="177">
        <v>0</v>
      </c>
      <c r="W105" s="177">
        <v>0</v>
      </c>
      <c r="X105" s="177">
        <v>0</v>
      </c>
      <c r="Y105" s="177">
        <v>0</v>
      </c>
      <c r="Z105" s="177">
        <v>0</v>
      </c>
      <c r="AA105" s="177">
        <v>0</v>
      </c>
      <c r="AB105" s="177">
        <v>0</v>
      </c>
      <c r="AC105" s="177">
        <v>0</v>
      </c>
      <c r="AD105" s="177">
        <v>0</v>
      </c>
      <c r="AE105" s="177">
        <v>0</v>
      </c>
      <c r="AF105" s="177">
        <v>0</v>
      </c>
      <c r="AG105" s="177">
        <v>0</v>
      </c>
      <c r="AH105" s="177">
        <v>0</v>
      </c>
      <c r="AI105" s="177">
        <v>0</v>
      </c>
      <c r="AJ105" s="177">
        <v>0</v>
      </c>
      <c r="AK105" s="177">
        <v>0</v>
      </c>
      <c r="AL105" s="177">
        <v>0</v>
      </c>
      <c r="AM105" s="177">
        <v>0</v>
      </c>
      <c r="AN105" s="177">
        <v>0</v>
      </c>
      <c r="AO105" s="177">
        <v>0</v>
      </c>
      <c r="AP105" s="177">
        <v>0</v>
      </c>
      <c r="AQ105" s="177">
        <v>0</v>
      </c>
      <c r="AR105" s="177">
        <v>0</v>
      </c>
      <c r="AS105" s="177">
        <v>0</v>
      </c>
      <c r="AT105" s="177">
        <v>0</v>
      </c>
      <c r="AU105" s="177">
        <v>0</v>
      </c>
      <c r="AV105" s="177">
        <v>0</v>
      </c>
      <c r="AW105" s="177">
        <v>0</v>
      </c>
      <c r="AX105" s="177">
        <v>0</v>
      </c>
      <c r="AY105" s="177">
        <v>0</v>
      </c>
      <c r="AZ105" s="177">
        <v>0</v>
      </c>
      <c r="BA105" s="177">
        <v>0</v>
      </c>
      <c r="BB105" s="177">
        <v>0</v>
      </c>
      <c r="BC105" s="177">
        <v>0</v>
      </c>
      <c r="BD105" s="177">
        <v>0</v>
      </c>
      <c r="BE105" s="177">
        <v>0</v>
      </c>
      <c r="BF105" s="177">
        <v>0</v>
      </c>
      <c r="BG105" s="177">
        <v>0</v>
      </c>
      <c r="BH105" s="177">
        <v>0</v>
      </c>
      <c r="BI105" s="177">
        <v>0</v>
      </c>
      <c r="BJ105" s="177">
        <v>0</v>
      </c>
      <c r="BK105" s="177">
        <v>0</v>
      </c>
      <c r="BL105" s="177">
        <v>0</v>
      </c>
      <c r="BM105" s="177">
        <v>0</v>
      </c>
      <c r="BN105" s="177">
        <v>0</v>
      </c>
      <c r="BO105" s="177">
        <v>0</v>
      </c>
      <c r="BP105" s="177">
        <v>0</v>
      </c>
      <c r="BQ105" s="177">
        <v>0</v>
      </c>
      <c r="BR105" s="177">
        <v>0</v>
      </c>
      <c r="BS105" s="177">
        <v>0</v>
      </c>
      <c r="BT105" s="177">
        <v>0</v>
      </c>
      <c r="BU105" s="177">
        <v>0</v>
      </c>
      <c r="BV105" s="177">
        <v>0</v>
      </c>
      <c r="BW105" s="177">
        <v>0</v>
      </c>
      <c r="BX105" s="177">
        <v>0</v>
      </c>
      <c r="BY105" s="177">
        <v>0</v>
      </c>
      <c r="BZ105" s="177">
        <v>0</v>
      </c>
      <c r="CA105" s="177">
        <v>0</v>
      </c>
      <c r="CB105" s="177">
        <v>0</v>
      </c>
      <c r="CC105" s="177">
        <v>0</v>
      </c>
      <c r="CD105" s="177">
        <v>0</v>
      </c>
      <c r="CE105" s="177">
        <v>0</v>
      </c>
      <c r="CF105" s="177">
        <v>0</v>
      </c>
      <c r="CG105" s="177">
        <v>0</v>
      </c>
      <c r="CH105" s="177">
        <v>0</v>
      </c>
      <c r="CI105" s="177">
        <v>0</v>
      </c>
      <c r="CJ105" s="177">
        <v>0</v>
      </c>
      <c r="CK105" s="177">
        <v>0</v>
      </c>
      <c r="CL105" s="177">
        <v>0</v>
      </c>
      <c r="CM105" s="177">
        <v>0</v>
      </c>
      <c r="CN105" s="177">
        <v>0</v>
      </c>
      <c r="CO105" s="177">
        <v>0</v>
      </c>
      <c r="CP105" s="177">
        <v>0</v>
      </c>
      <c r="CQ105" s="177">
        <v>0</v>
      </c>
      <c r="CR105" s="177">
        <v>0</v>
      </c>
      <c r="CS105" s="177">
        <v>0</v>
      </c>
      <c r="CT105" s="177">
        <v>0</v>
      </c>
      <c r="CU105" s="177">
        <v>0</v>
      </c>
      <c r="CV105" s="177">
        <v>0</v>
      </c>
      <c r="CW105" s="177">
        <v>0</v>
      </c>
      <c r="CX105" s="177">
        <v>0</v>
      </c>
      <c r="CY105" s="177">
        <v>0</v>
      </c>
      <c r="CZ105" s="177">
        <v>0</v>
      </c>
      <c r="DA105" s="177">
        <v>0</v>
      </c>
      <c r="DB105" s="177">
        <v>0</v>
      </c>
      <c r="DC105" s="177">
        <v>0</v>
      </c>
      <c r="DE105" s="24">
        <f t="shared" ref="DE105:DE110" si="49">COUNTBLANK(H105:DC105)</f>
        <v>0</v>
      </c>
      <c r="DF105" s="24">
        <f t="shared" si="39"/>
        <v>0</v>
      </c>
      <c r="DG105">
        <f t="shared" ref="DG105:DG126" si="50">IF(ISNUMBER(E105),E105*100,0)</f>
        <v>21</v>
      </c>
    </row>
    <row r="106" spans="1:113" ht="15" customHeight="1">
      <c r="A106" s="68">
        <v>79</v>
      </c>
      <c r="B106" s="160" t="s">
        <v>507</v>
      </c>
      <c r="C106" s="542" t="s">
        <v>178</v>
      </c>
      <c r="D106" s="160"/>
      <c r="E106" s="182">
        <v>0.21</v>
      </c>
      <c r="F106" s="171">
        <f>H106+NPV(FD,I106:INDEX(I106:DC106,PAL))</f>
        <v>0</v>
      </c>
      <c r="G106" s="171">
        <f>SUMIF($H$5:$DC$5,"&lt;="&amp;PAL,$H106:$DC106)</f>
        <v>0</v>
      </c>
      <c r="H106" s="299">
        <v>0</v>
      </c>
      <c r="I106" s="299">
        <v>0</v>
      </c>
      <c r="J106" s="299">
        <v>0</v>
      </c>
      <c r="K106" s="299">
        <v>0</v>
      </c>
      <c r="L106" s="299">
        <v>0</v>
      </c>
      <c r="M106" s="299">
        <v>0</v>
      </c>
      <c r="N106" s="299">
        <v>0</v>
      </c>
      <c r="O106" s="302">
        <v>0</v>
      </c>
      <c r="P106" s="177">
        <v>0</v>
      </c>
      <c r="Q106" s="177">
        <v>0</v>
      </c>
      <c r="R106" s="177">
        <v>0</v>
      </c>
      <c r="S106" s="177">
        <v>0</v>
      </c>
      <c r="T106" s="177">
        <v>0</v>
      </c>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c r="AS106" s="177">
        <v>0</v>
      </c>
      <c r="AT106" s="177">
        <v>0</v>
      </c>
      <c r="AU106" s="177">
        <v>0</v>
      </c>
      <c r="AV106" s="177">
        <v>0</v>
      </c>
      <c r="AW106" s="177">
        <v>0</v>
      </c>
      <c r="AX106" s="177">
        <v>0</v>
      </c>
      <c r="AY106" s="177">
        <v>0</v>
      </c>
      <c r="AZ106" s="177">
        <v>0</v>
      </c>
      <c r="BA106" s="177">
        <v>0</v>
      </c>
      <c r="BB106" s="177">
        <v>0</v>
      </c>
      <c r="BC106" s="177">
        <v>0</v>
      </c>
      <c r="BD106" s="177">
        <v>0</v>
      </c>
      <c r="BE106" s="177">
        <v>0</v>
      </c>
      <c r="BF106" s="177">
        <v>0</v>
      </c>
      <c r="BG106" s="177">
        <v>0</v>
      </c>
      <c r="BH106" s="177">
        <v>0</v>
      </c>
      <c r="BI106" s="177">
        <v>0</v>
      </c>
      <c r="BJ106" s="177">
        <v>0</v>
      </c>
      <c r="BK106" s="177">
        <v>0</v>
      </c>
      <c r="BL106" s="177">
        <v>0</v>
      </c>
      <c r="BM106" s="177">
        <v>0</v>
      </c>
      <c r="BN106" s="177">
        <v>0</v>
      </c>
      <c r="BO106" s="177">
        <v>0</v>
      </c>
      <c r="BP106" s="177">
        <v>0</v>
      </c>
      <c r="BQ106" s="177">
        <v>0</v>
      </c>
      <c r="BR106" s="177">
        <v>0</v>
      </c>
      <c r="BS106" s="177">
        <v>0</v>
      </c>
      <c r="BT106" s="177">
        <v>0</v>
      </c>
      <c r="BU106" s="177">
        <v>0</v>
      </c>
      <c r="BV106" s="177">
        <v>0</v>
      </c>
      <c r="BW106" s="177">
        <v>0</v>
      </c>
      <c r="BX106" s="177">
        <v>0</v>
      </c>
      <c r="BY106" s="177">
        <v>0</v>
      </c>
      <c r="BZ106" s="177">
        <v>0</v>
      </c>
      <c r="CA106" s="177">
        <v>0</v>
      </c>
      <c r="CB106" s="177">
        <v>0</v>
      </c>
      <c r="CC106" s="177">
        <v>0</v>
      </c>
      <c r="CD106" s="177">
        <v>0</v>
      </c>
      <c r="CE106" s="177">
        <v>0</v>
      </c>
      <c r="CF106" s="177">
        <v>0</v>
      </c>
      <c r="CG106" s="177">
        <v>0</v>
      </c>
      <c r="CH106" s="177">
        <v>0</v>
      </c>
      <c r="CI106" s="177">
        <v>0</v>
      </c>
      <c r="CJ106" s="177">
        <v>0</v>
      </c>
      <c r="CK106" s="177">
        <v>0</v>
      </c>
      <c r="CL106" s="177">
        <v>0</v>
      </c>
      <c r="CM106" s="177">
        <v>0</v>
      </c>
      <c r="CN106" s="177">
        <v>0</v>
      </c>
      <c r="CO106" s="177">
        <v>0</v>
      </c>
      <c r="CP106" s="177">
        <v>0</v>
      </c>
      <c r="CQ106" s="177">
        <v>0</v>
      </c>
      <c r="CR106" s="177">
        <v>0</v>
      </c>
      <c r="CS106" s="177">
        <v>0</v>
      </c>
      <c r="CT106" s="177">
        <v>0</v>
      </c>
      <c r="CU106" s="177">
        <v>0</v>
      </c>
      <c r="CV106" s="177">
        <v>0</v>
      </c>
      <c r="CW106" s="177">
        <v>0</v>
      </c>
      <c r="CX106" s="177">
        <v>0</v>
      </c>
      <c r="CY106" s="177">
        <v>0</v>
      </c>
      <c r="CZ106" s="177">
        <v>0</v>
      </c>
      <c r="DA106" s="177">
        <v>0</v>
      </c>
      <c r="DB106" s="177">
        <v>0</v>
      </c>
      <c r="DC106" s="177">
        <v>0</v>
      </c>
      <c r="DE106" s="24">
        <f t="shared" si="49"/>
        <v>0</v>
      </c>
      <c r="DF106" s="24">
        <f t="shared" si="39"/>
        <v>0</v>
      </c>
      <c r="DG106">
        <f t="shared" si="50"/>
        <v>21</v>
      </c>
    </row>
    <row r="107" spans="1:113" ht="15" customHeight="1">
      <c r="A107" s="68">
        <v>80</v>
      </c>
      <c r="B107" s="160" t="s">
        <v>508</v>
      </c>
      <c r="C107" s="542" t="s">
        <v>179</v>
      </c>
      <c r="D107" s="160"/>
      <c r="E107" s="182">
        <v>0.21</v>
      </c>
      <c r="F107" s="171">
        <f>H107+NPV(FD,I107:INDEX(I107:DC107,PAL))</f>
        <v>0</v>
      </c>
      <c r="G107" s="171">
        <f>SUMIF($H$5:$DC$5,"&lt;="&amp;PAL,$H107:$DC107)</f>
        <v>0</v>
      </c>
      <c r="H107" s="299">
        <v>0</v>
      </c>
      <c r="I107" s="299">
        <v>0</v>
      </c>
      <c r="J107" s="299">
        <v>0</v>
      </c>
      <c r="K107" s="299">
        <v>0</v>
      </c>
      <c r="L107" s="299">
        <v>0</v>
      </c>
      <c r="M107" s="299">
        <v>0</v>
      </c>
      <c r="N107" s="299">
        <v>0</v>
      </c>
      <c r="O107" s="302">
        <v>0</v>
      </c>
      <c r="P107" s="177">
        <v>0</v>
      </c>
      <c r="Q107" s="177">
        <v>0</v>
      </c>
      <c r="R107" s="177">
        <v>0</v>
      </c>
      <c r="S107" s="177">
        <v>0</v>
      </c>
      <c r="T107" s="177">
        <v>0</v>
      </c>
      <c r="U107" s="177">
        <v>0</v>
      </c>
      <c r="V107" s="177">
        <v>0</v>
      </c>
      <c r="W107" s="177">
        <v>0</v>
      </c>
      <c r="X107" s="177">
        <v>0</v>
      </c>
      <c r="Y107" s="177">
        <v>0</v>
      </c>
      <c r="Z107" s="177">
        <v>0</v>
      </c>
      <c r="AA107" s="177">
        <v>0</v>
      </c>
      <c r="AB107" s="177">
        <v>0</v>
      </c>
      <c r="AC107" s="177">
        <v>0</v>
      </c>
      <c r="AD107" s="177">
        <v>0</v>
      </c>
      <c r="AE107" s="177">
        <v>0</v>
      </c>
      <c r="AF107" s="177">
        <v>0</v>
      </c>
      <c r="AG107" s="177">
        <v>0</v>
      </c>
      <c r="AH107" s="177">
        <v>0</v>
      </c>
      <c r="AI107" s="177">
        <v>0</v>
      </c>
      <c r="AJ107" s="177">
        <v>0</v>
      </c>
      <c r="AK107" s="177">
        <v>0</v>
      </c>
      <c r="AL107" s="177">
        <v>0</v>
      </c>
      <c r="AM107" s="177">
        <v>0</v>
      </c>
      <c r="AN107" s="177">
        <v>0</v>
      </c>
      <c r="AO107" s="177">
        <v>0</v>
      </c>
      <c r="AP107" s="177">
        <v>0</v>
      </c>
      <c r="AQ107" s="177">
        <v>0</v>
      </c>
      <c r="AR107" s="177">
        <v>0</v>
      </c>
      <c r="AS107" s="177">
        <v>0</v>
      </c>
      <c r="AT107" s="177">
        <v>0</v>
      </c>
      <c r="AU107" s="177">
        <v>0</v>
      </c>
      <c r="AV107" s="177">
        <v>0</v>
      </c>
      <c r="AW107" s="177">
        <v>0</v>
      </c>
      <c r="AX107" s="177">
        <v>0</v>
      </c>
      <c r="AY107" s="177">
        <v>0</v>
      </c>
      <c r="AZ107" s="177">
        <v>0</v>
      </c>
      <c r="BA107" s="177">
        <v>0</v>
      </c>
      <c r="BB107" s="177">
        <v>0</v>
      </c>
      <c r="BC107" s="177">
        <v>0</v>
      </c>
      <c r="BD107" s="177">
        <v>0</v>
      </c>
      <c r="BE107" s="177">
        <v>0</v>
      </c>
      <c r="BF107" s="177">
        <v>0</v>
      </c>
      <c r="BG107" s="177">
        <v>0</v>
      </c>
      <c r="BH107" s="177">
        <v>0</v>
      </c>
      <c r="BI107" s="177">
        <v>0</v>
      </c>
      <c r="BJ107" s="177">
        <v>0</v>
      </c>
      <c r="BK107" s="177">
        <v>0</v>
      </c>
      <c r="BL107" s="177">
        <v>0</v>
      </c>
      <c r="BM107" s="177">
        <v>0</v>
      </c>
      <c r="BN107" s="177">
        <v>0</v>
      </c>
      <c r="BO107" s="177">
        <v>0</v>
      </c>
      <c r="BP107" s="177">
        <v>0</v>
      </c>
      <c r="BQ107" s="177">
        <v>0</v>
      </c>
      <c r="BR107" s="177">
        <v>0</v>
      </c>
      <c r="BS107" s="177">
        <v>0</v>
      </c>
      <c r="BT107" s="177">
        <v>0</v>
      </c>
      <c r="BU107" s="177">
        <v>0</v>
      </c>
      <c r="BV107" s="177">
        <v>0</v>
      </c>
      <c r="BW107" s="177">
        <v>0</v>
      </c>
      <c r="BX107" s="177">
        <v>0</v>
      </c>
      <c r="BY107" s="177">
        <v>0</v>
      </c>
      <c r="BZ107" s="177">
        <v>0</v>
      </c>
      <c r="CA107" s="177">
        <v>0</v>
      </c>
      <c r="CB107" s="177">
        <v>0</v>
      </c>
      <c r="CC107" s="177">
        <v>0</v>
      </c>
      <c r="CD107" s="177">
        <v>0</v>
      </c>
      <c r="CE107" s="177">
        <v>0</v>
      </c>
      <c r="CF107" s="177">
        <v>0</v>
      </c>
      <c r="CG107" s="177">
        <v>0</v>
      </c>
      <c r="CH107" s="177">
        <v>0</v>
      </c>
      <c r="CI107" s="177">
        <v>0</v>
      </c>
      <c r="CJ107" s="177">
        <v>0</v>
      </c>
      <c r="CK107" s="177">
        <v>0</v>
      </c>
      <c r="CL107" s="177">
        <v>0</v>
      </c>
      <c r="CM107" s="177">
        <v>0</v>
      </c>
      <c r="CN107" s="177">
        <v>0</v>
      </c>
      <c r="CO107" s="177">
        <v>0</v>
      </c>
      <c r="CP107" s="177">
        <v>0</v>
      </c>
      <c r="CQ107" s="177">
        <v>0</v>
      </c>
      <c r="CR107" s="177">
        <v>0</v>
      </c>
      <c r="CS107" s="177">
        <v>0</v>
      </c>
      <c r="CT107" s="177">
        <v>0</v>
      </c>
      <c r="CU107" s="177">
        <v>0</v>
      </c>
      <c r="CV107" s="177">
        <v>0</v>
      </c>
      <c r="CW107" s="177">
        <v>0</v>
      </c>
      <c r="CX107" s="177">
        <v>0</v>
      </c>
      <c r="CY107" s="177">
        <v>0</v>
      </c>
      <c r="CZ107" s="177">
        <v>0</v>
      </c>
      <c r="DA107" s="177">
        <v>0</v>
      </c>
      <c r="DB107" s="177">
        <v>0</v>
      </c>
      <c r="DC107" s="177">
        <v>0</v>
      </c>
      <c r="DE107" s="24">
        <f t="shared" si="49"/>
        <v>0</v>
      </c>
      <c r="DF107" s="24">
        <f t="shared" si="39"/>
        <v>0</v>
      </c>
      <c r="DG107">
        <f t="shared" si="50"/>
        <v>21</v>
      </c>
    </row>
    <row r="108" spans="1:113" ht="15" customHeight="1">
      <c r="A108" s="68">
        <v>81</v>
      </c>
      <c r="B108" s="160" t="s">
        <v>509</v>
      </c>
      <c r="C108" s="542" t="s">
        <v>180</v>
      </c>
      <c r="D108" s="160"/>
      <c r="E108" s="182">
        <v>0.21</v>
      </c>
      <c r="F108" s="171">
        <f>H108+NPV(FD,I108:INDEX(I108:DC108,PAL))</f>
        <v>0</v>
      </c>
      <c r="G108" s="171">
        <f>SUMIF($H$5:$DC$5,"&lt;="&amp;PAL,$H108:$DC108)</f>
        <v>0</v>
      </c>
      <c r="H108" s="299">
        <v>0</v>
      </c>
      <c r="I108" s="299">
        <v>0</v>
      </c>
      <c r="J108" s="299">
        <v>0</v>
      </c>
      <c r="K108" s="299">
        <v>0</v>
      </c>
      <c r="L108" s="299">
        <v>0</v>
      </c>
      <c r="M108" s="299">
        <v>0</v>
      </c>
      <c r="N108" s="299">
        <v>0</v>
      </c>
      <c r="O108" s="302">
        <v>0</v>
      </c>
      <c r="P108" s="177">
        <v>0</v>
      </c>
      <c r="Q108" s="177">
        <v>0</v>
      </c>
      <c r="R108" s="177">
        <v>0</v>
      </c>
      <c r="S108" s="177">
        <v>0</v>
      </c>
      <c r="T108" s="177">
        <v>0</v>
      </c>
      <c r="U108" s="177">
        <v>0</v>
      </c>
      <c r="V108" s="177">
        <v>0</v>
      </c>
      <c r="W108" s="177">
        <v>0</v>
      </c>
      <c r="X108" s="177">
        <v>0</v>
      </c>
      <c r="Y108" s="177">
        <v>0</v>
      </c>
      <c r="Z108" s="177">
        <v>0</v>
      </c>
      <c r="AA108" s="177">
        <v>0</v>
      </c>
      <c r="AB108" s="177">
        <v>0</v>
      </c>
      <c r="AC108" s="177">
        <v>0</v>
      </c>
      <c r="AD108" s="177">
        <v>0</v>
      </c>
      <c r="AE108" s="177">
        <v>0</v>
      </c>
      <c r="AF108" s="177">
        <v>0</v>
      </c>
      <c r="AG108" s="177">
        <v>0</v>
      </c>
      <c r="AH108" s="177">
        <v>0</v>
      </c>
      <c r="AI108" s="177">
        <v>0</v>
      </c>
      <c r="AJ108" s="177">
        <v>0</v>
      </c>
      <c r="AK108" s="177">
        <v>0</v>
      </c>
      <c r="AL108" s="177">
        <v>0</v>
      </c>
      <c r="AM108" s="177">
        <v>0</v>
      </c>
      <c r="AN108" s="177">
        <v>0</v>
      </c>
      <c r="AO108" s="177">
        <v>0</v>
      </c>
      <c r="AP108" s="177">
        <v>0</v>
      </c>
      <c r="AQ108" s="177">
        <v>0</v>
      </c>
      <c r="AR108" s="177">
        <v>0</v>
      </c>
      <c r="AS108" s="177">
        <v>0</v>
      </c>
      <c r="AT108" s="177">
        <v>0</v>
      </c>
      <c r="AU108" s="177">
        <v>0</v>
      </c>
      <c r="AV108" s="177">
        <v>0</v>
      </c>
      <c r="AW108" s="177">
        <v>0</v>
      </c>
      <c r="AX108" s="177">
        <v>0</v>
      </c>
      <c r="AY108" s="177">
        <v>0</v>
      </c>
      <c r="AZ108" s="177">
        <v>0</v>
      </c>
      <c r="BA108" s="177">
        <v>0</v>
      </c>
      <c r="BB108" s="177">
        <v>0</v>
      </c>
      <c r="BC108" s="177">
        <v>0</v>
      </c>
      <c r="BD108" s="177">
        <v>0</v>
      </c>
      <c r="BE108" s="177">
        <v>0</v>
      </c>
      <c r="BF108" s="177">
        <v>0</v>
      </c>
      <c r="BG108" s="177">
        <v>0</v>
      </c>
      <c r="BH108" s="177">
        <v>0</v>
      </c>
      <c r="BI108" s="177">
        <v>0</v>
      </c>
      <c r="BJ108" s="177">
        <v>0</v>
      </c>
      <c r="BK108" s="177">
        <v>0</v>
      </c>
      <c r="BL108" s="177">
        <v>0</v>
      </c>
      <c r="BM108" s="177">
        <v>0</v>
      </c>
      <c r="BN108" s="177">
        <v>0</v>
      </c>
      <c r="BO108" s="177">
        <v>0</v>
      </c>
      <c r="BP108" s="177">
        <v>0</v>
      </c>
      <c r="BQ108" s="177">
        <v>0</v>
      </c>
      <c r="BR108" s="177">
        <v>0</v>
      </c>
      <c r="BS108" s="177">
        <v>0</v>
      </c>
      <c r="BT108" s="177">
        <v>0</v>
      </c>
      <c r="BU108" s="177">
        <v>0</v>
      </c>
      <c r="BV108" s="177">
        <v>0</v>
      </c>
      <c r="BW108" s="177">
        <v>0</v>
      </c>
      <c r="BX108" s="177">
        <v>0</v>
      </c>
      <c r="BY108" s="177">
        <v>0</v>
      </c>
      <c r="BZ108" s="177">
        <v>0</v>
      </c>
      <c r="CA108" s="177">
        <v>0</v>
      </c>
      <c r="CB108" s="177">
        <v>0</v>
      </c>
      <c r="CC108" s="177">
        <v>0</v>
      </c>
      <c r="CD108" s="177">
        <v>0</v>
      </c>
      <c r="CE108" s="177">
        <v>0</v>
      </c>
      <c r="CF108" s="177">
        <v>0</v>
      </c>
      <c r="CG108" s="177">
        <v>0</v>
      </c>
      <c r="CH108" s="177">
        <v>0</v>
      </c>
      <c r="CI108" s="177">
        <v>0</v>
      </c>
      <c r="CJ108" s="177">
        <v>0</v>
      </c>
      <c r="CK108" s="177">
        <v>0</v>
      </c>
      <c r="CL108" s="177">
        <v>0</v>
      </c>
      <c r="CM108" s="177">
        <v>0</v>
      </c>
      <c r="CN108" s="177">
        <v>0</v>
      </c>
      <c r="CO108" s="177">
        <v>0</v>
      </c>
      <c r="CP108" s="177">
        <v>0</v>
      </c>
      <c r="CQ108" s="177">
        <v>0</v>
      </c>
      <c r="CR108" s="177">
        <v>0</v>
      </c>
      <c r="CS108" s="177">
        <v>0</v>
      </c>
      <c r="CT108" s="177">
        <v>0</v>
      </c>
      <c r="CU108" s="177">
        <v>0</v>
      </c>
      <c r="CV108" s="177">
        <v>0</v>
      </c>
      <c r="CW108" s="177">
        <v>0</v>
      </c>
      <c r="CX108" s="177">
        <v>0</v>
      </c>
      <c r="CY108" s="177">
        <v>0</v>
      </c>
      <c r="CZ108" s="177">
        <v>0</v>
      </c>
      <c r="DA108" s="177">
        <v>0</v>
      </c>
      <c r="DB108" s="177">
        <v>0</v>
      </c>
      <c r="DC108" s="177">
        <v>0</v>
      </c>
      <c r="DE108" s="24">
        <f t="shared" si="49"/>
        <v>0</v>
      </c>
      <c r="DF108" s="24">
        <f t="shared" si="39"/>
        <v>0</v>
      </c>
      <c r="DG108">
        <f t="shared" si="50"/>
        <v>21</v>
      </c>
    </row>
    <row r="109" spans="1:113" ht="15" customHeight="1">
      <c r="A109" s="68">
        <v>82</v>
      </c>
      <c r="B109" s="160" t="s">
        <v>510</v>
      </c>
      <c r="C109" s="542" t="s">
        <v>181</v>
      </c>
      <c r="D109" s="160"/>
      <c r="E109" s="182">
        <v>0.21</v>
      </c>
      <c r="F109" s="171">
        <f>H109+NPV(FD,I109:INDEX(I109:DC109,PAL))</f>
        <v>0</v>
      </c>
      <c r="G109" s="171">
        <f>SUMIF($H$5:$DC$5,"&lt;="&amp;PAL,$H109:$DC109)</f>
        <v>0</v>
      </c>
      <c r="H109" s="299">
        <v>0</v>
      </c>
      <c r="I109" s="299">
        <v>0</v>
      </c>
      <c r="J109" s="299">
        <v>0</v>
      </c>
      <c r="K109" s="299">
        <v>0</v>
      </c>
      <c r="L109" s="299">
        <v>0</v>
      </c>
      <c r="M109" s="299">
        <v>0</v>
      </c>
      <c r="N109" s="299">
        <v>0</v>
      </c>
      <c r="O109" s="302">
        <v>0</v>
      </c>
      <c r="P109" s="177">
        <v>0</v>
      </c>
      <c r="Q109" s="177">
        <v>0</v>
      </c>
      <c r="R109" s="177">
        <v>0</v>
      </c>
      <c r="S109" s="177">
        <v>0</v>
      </c>
      <c r="T109" s="177">
        <v>0</v>
      </c>
      <c r="U109" s="177">
        <v>0</v>
      </c>
      <c r="V109" s="177">
        <v>0</v>
      </c>
      <c r="W109" s="177">
        <v>0</v>
      </c>
      <c r="X109" s="177">
        <v>0</v>
      </c>
      <c r="Y109" s="177">
        <v>0</v>
      </c>
      <c r="Z109" s="177">
        <v>0</v>
      </c>
      <c r="AA109" s="177">
        <v>0</v>
      </c>
      <c r="AB109" s="177">
        <v>0</v>
      </c>
      <c r="AC109" s="177">
        <v>0</v>
      </c>
      <c r="AD109" s="177">
        <v>0</v>
      </c>
      <c r="AE109" s="177">
        <v>0</v>
      </c>
      <c r="AF109" s="177">
        <v>0</v>
      </c>
      <c r="AG109" s="177">
        <v>0</v>
      </c>
      <c r="AH109" s="177">
        <v>0</v>
      </c>
      <c r="AI109" s="177">
        <v>0</v>
      </c>
      <c r="AJ109" s="177">
        <v>0</v>
      </c>
      <c r="AK109" s="177">
        <v>0</v>
      </c>
      <c r="AL109" s="177">
        <v>0</v>
      </c>
      <c r="AM109" s="177">
        <v>0</v>
      </c>
      <c r="AN109" s="177">
        <v>0</v>
      </c>
      <c r="AO109" s="177">
        <v>0</v>
      </c>
      <c r="AP109" s="177">
        <v>0</v>
      </c>
      <c r="AQ109" s="177">
        <v>0</v>
      </c>
      <c r="AR109" s="177">
        <v>0</v>
      </c>
      <c r="AS109" s="177">
        <v>0</v>
      </c>
      <c r="AT109" s="177">
        <v>0</v>
      </c>
      <c r="AU109" s="177">
        <v>0</v>
      </c>
      <c r="AV109" s="177">
        <v>0</v>
      </c>
      <c r="AW109" s="177">
        <v>0</v>
      </c>
      <c r="AX109" s="177">
        <v>0</v>
      </c>
      <c r="AY109" s="177">
        <v>0</v>
      </c>
      <c r="AZ109" s="177">
        <v>0</v>
      </c>
      <c r="BA109" s="177">
        <v>0</v>
      </c>
      <c r="BB109" s="177">
        <v>0</v>
      </c>
      <c r="BC109" s="177">
        <v>0</v>
      </c>
      <c r="BD109" s="177">
        <v>0</v>
      </c>
      <c r="BE109" s="177">
        <v>0</v>
      </c>
      <c r="BF109" s="177">
        <v>0</v>
      </c>
      <c r="BG109" s="177">
        <v>0</v>
      </c>
      <c r="BH109" s="177">
        <v>0</v>
      </c>
      <c r="BI109" s="177">
        <v>0</v>
      </c>
      <c r="BJ109" s="177">
        <v>0</v>
      </c>
      <c r="BK109" s="177">
        <v>0</v>
      </c>
      <c r="BL109" s="177">
        <v>0</v>
      </c>
      <c r="BM109" s="177">
        <v>0</v>
      </c>
      <c r="BN109" s="177">
        <v>0</v>
      </c>
      <c r="BO109" s="177">
        <v>0</v>
      </c>
      <c r="BP109" s="177">
        <v>0</v>
      </c>
      <c r="BQ109" s="177">
        <v>0</v>
      </c>
      <c r="BR109" s="177">
        <v>0</v>
      </c>
      <c r="BS109" s="177">
        <v>0</v>
      </c>
      <c r="BT109" s="177">
        <v>0</v>
      </c>
      <c r="BU109" s="177">
        <v>0</v>
      </c>
      <c r="BV109" s="177">
        <v>0</v>
      </c>
      <c r="BW109" s="177">
        <v>0</v>
      </c>
      <c r="BX109" s="177">
        <v>0</v>
      </c>
      <c r="BY109" s="177">
        <v>0</v>
      </c>
      <c r="BZ109" s="177">
        <v>0</v>
      </c>
      <c r="CA109" s="177">
        <v>0</v>
      </c>
      <c r="CB109" s="177">
        <v>0</v>
      </c>
      <c r="CC109" s="177">
        <v>0</v>
      </c>
      <c r="CD109" s="177">
        <v>0</v>
      </c>
      <c r="CE109" s="177">
        <v>0</v>
      </c>
      <c r="CF109" s="177">
        <v>0</v>
      </c>
      <c r="CG109" s="177">
        <v>0</v>
      </c>
      <c r="CH109" s="177">
        <v>0</v>
      </c>
      <c r="CI109" s="177">
        <v>0</v>
      </c>
      <c r="CJ109" s="177">
        <v>0</v>
      </c>
      <c r="CK109" s="177">
        <v>0</v>
      </c>
      <c r="CL109" s="177">
        <v>0</v>
      </c>
      <c r="CM109" s="177">
        <v>0</v>
      </c>
      <c r="CN109" s="177">
        <v>0</v>
      </c>
      <c r="CO109" s="177">
        <v>0</v>
      </c>
      <c r="CP109" s="177">
        <v>0</v>
      </c>
      <c r="CQ109" s="177">
        <v>0</v>
      </c>
      <c r="CR109" s="177">
        <v>0</v>
      </c>
      <c r="CS109" s="177">
        <v>0</v>
      </c>
      <c r="CT109" s="177">
        <v>0</v>
      </c>
      <c r="CU109" s="177">
        <v>0</v>
      </c>
      <c r="CV109" s="177">
        <v>0</v>
      </c>
      <c r="CW109" s="177">
        <v>0</v>
      </c>
      <c r="CX109" s="177">
        <v>0</v>
      </c>
      <c r="CY109" s="177">
        <v>0</v>
      </c>
      <c r="CZ109" s="177">
        <v>0</v>
      </c>
      <c r="DA109" s="177">
        <v>0</v>
      </c>
      <c r="DB109" s="177">
        <v>0</v>
      </c>
      <c r="DC109" s="177">
        <v>0</v>
      </c>
      <c r="DE109" s="24">
        <f t="shared" si="49"/>
        <v>0</v>
      </c>
      <c r="DF109" s="24">
        <f t="shared" si="39"/>
        <v>0</v>
      </c>
      <c r="DG109">
        <f t="shared" si="50"/>
        <v>21</v>
      </c>
    </row>
    <row r="110" spans="1:113" ht="14.4">
      <c r="A110" s="68">
        <v>83</v>
      </c>
      <c r="B110" s="160" t="s">
        <v>511</v>
      </c>
      <c r="C110" s="542" t="s">
        <v>501</v>
      </c>
      <c r="D110" s="160"/>
      <c r="E110" s="182">
        <v>0.21</v>
      </c>
      <c r="F110" s="171">
        <f>H110+NPV(FD,I110:INDEX(I110:DC110,PAL))</f>
        <v>0</v>
      </c>
      <c r="G110" s="171">
        <f>SUMIF($H$5:$DC$5,"&lt;="&amp;PAL,$H110:$DC110)</f>
        <v>0</v>
      </c>
      <c r="H110" s="299">
        <v>0</v>
      </c>
      <c r="I110" s="299">
        <v>0</v>
      </c>
      <c r="J110" s="299">
        <v>0</v>
      </c>
      <c r="K110" s="299">
        <v>0</v>
      </c>
      <c r="L110" s="299">
        <v>0</v>
      </c>
      <c r="M110" s="299">
        <v>0</v>
      </c>
      <c r="N110" s="299">
        <v>0</v>
      </c>
      <c r="O110" s="177">
        <v>0</v>
      </c>
      <c r="P110" s="177">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177">
        <v>0</v>
      </c>
      <c r="BM110" s="177">
        <v>0</v>
      </c>
      <c r="BN110" s="177">
        <v>0</v>
      </c>
      <c r="BO110" s="177">
        <v>0</v>
      </c>
      <c r="BP110" s="177">
        <v>0</v>
      </c>
      <c r="BQ110" s="177">
        <v>0</v>
      </c>
      <c r="BR110" s="177">
        <v>0</v>
      </c>
      <c r="BS110" s="177">
        <v>0</v>
      </c>
      <c r="BT110" s="177">
        <v>0</v>
      </c>
      <c r="BU110" s="177">
        <v>0</v>
      </c>
      <c r="BV110" s="177">
        <v>0</v>
      </c>
      <c r="BW110" s="177">
        <v>0</v>
      </c>
      <c r="BX110" s="177">
        <v>0</v>
      </c>
      <c r="BY110" s="177">
        <v>0</v>
      </c>
      <c r="BZ110" s="177">
        <v>0</v>
      </c>
      <c r="CA110" s="177">
        <v>0</v>
      </c>
      <c r="CB110" s="177">
        <v>0</v>
      </c>
      <c r="CC110" s="177">
        <v>0</v>
      </c>
      <c r="CD110" s="177">
        <v>0</v>
      </c>
      <c r="CE110" s="177">
        <v>0</v>
      </c>
      <c r="CF110" s="177">
        <v>0</v>
      </c>
      <c r="CG110" s="177">
        <v>0</v>
      </c>
      <c r="CH110" s="177">
        <v>0</v>
      </c>
      <c r="CI110" s="177">
        <v>0</v>
      </c>
      <c r="CJ110" s="177">
        <v>0</v>
      </c>
      <c r="CK110" s="177">
        <v>0</v>
      </c>
      <c r="CL110" s="177">
        <v>0</v>
      </c>
      <c r="CM110" s="177">
        <v>0</v>
      </c>
      <c r="CN110" s="177">
        <v>0</v>
      </c>
      <c r="CO110" s="177">
        <v>0</v>
      </c>
      <c r="CP110" s="177">
        <v>0</v>
      </c>
      <c r="CQ110" s="177">
        <v>0</v>
      </c>
      <c r="CR110" s="177">
        <v>0</v>
      </c>
      <c r="CS110" s="177">
        <v>0</v>
      </c>
      <c r="CT110" s="177">
        <v>0</v>
      </c>
      <c r="CU110" s="177">
        <v>0</v>
      </c>
      <c r="CV110" s="177">
        <v>0</v>
      </c>
      <c r="CW110" s="177">
        <v>0</v>
      </c>
      <c r="CX110" s="177">
        <v>0</v>
      </c>
      <c r="CY110" s="177">
        <v>0</v>
      </c>
      <c r="CZ110" s="177">
        <v>0</v>
      </c>
      <c r="DA110" s="177">
        <v>0</v>
      </c>
      <c r="DB110" s="177">
        <v>0</v>
      </c>
      <c r="DC110" s="177">
        <v>0</v>
      </c>
      <c r="DE110" s="24">
        <f t="shared" si="49"/>
        <v>0</v>
      </c>
      <c r="DF110" s="24">
        <f t="shared" si="39"/>
        <v>0</v>
      </c>
      <c r="DG110">
        <f t="shared" si="50"/>
        <v>21</v>
      </c>
    </row>
    <row r="111" spans="1:113" ht="28.8">
      <c r="A111" s="68"/>
      <c r="B111" s="160" t="s">
        <v>376</v>
      </c>
      <c r="C111" s="540" t="s">
        <v>523</v>
      </c>
      <c r="D111" s="322"/>
      <c r="E111" s="322"/>
      <c r="F111" s="173">
        <f t="shared" ref="F111" si="51">SUM(F112:F114)</f>
        <v>0</v>
      </c>
      <c r="G111" s="173">
        <f t="shared" ref="G111" si="52">SUM(G112:G114)</f>
        <v>0</v>
      </c>
      <c r="H111" s="173">
        <f t="shared" ref="H111" si="53">SUM(H112:H114)</f>
        <v>0</v>
      </c>
      <c r="I111" s="173">
        <f t="shared" ref="I111" si="54">SUM(I112:I114)</f>
        <v>0</v>
      </c>
      <c r="J111" s="173">
        <f t="shared" ref="J111" si="55">SUM(J112:J114)</f>
        <v>0</v>
      </c>
      <c r="K111" s="173">
        <f t="shared" ref="K111" si="56">SUM(K112:K114)</f>
        <v>0</v>
      </c>
      <c r="L111" s="173">
        <f t="shared" ref="L111" si="57">SUM(L112:L114)</f>
        <v>0</v>
      </c>
      <c r="M111" s="173">
        <f t="shared" ref="M111" si="58">SUM(M112:M114)</f>
        <v>0</v>
      </c>
      <c r="N111" s="173">
        <f t="shared" ref="N111" si="59">SUM(N112:N114)</f>
        <v>0</v>
      </c>
      <c r="O111" s="173">
        <f t="shared" ref="O111" si="60">SUM(O112:O114)</f>
        <v>0</v>
      </c>
      <c r="P111" s="173">
        <f t="shared" ref="P111" si="61">SUM(P112:P114)</f>
        <v>0</v>
      </c>
      <c r="Q111" s="173">
        <f t="shared" ref="Q111" si="62">SUM(Q112:Q114)</f>
        <v>0</v>
      </c>
      <c r="R111" s="173">
        <f t="shared" ref="R111" si="63">SUM(R112:R114)</f>
        <v>0</v>
      </c>
      <c r="S111" s="173">
        <f t="shared" ref="S111" si="64">SUM(S112:S114)</f>
        <v>0</v>
      </c>
      <c r="T111" s="173">
        <f t="shared" ref="T111" si="65">SUM(T112:T114)</f>
        <v>0</v>
      </c>
      <c r="U111" s="173">
        <f t="shared" ref="U111" si="66">SUM(U112:U114)</f>
        <v>0</v>
      </c>
      <c r="V111" s="173">
        <f t="shared" ref="V111" si="67">SUM(V112:V114)</f>
        <v>0</v>
      </c>
      <c r="W111" s="173">
        <f t="shared" ref="W111" si="68">SUM(W112:W114)</f>
        <v>0</v>
      </c>
      <c r="X111" s="173">
        <f t="shared" ref="X111" si="69">SUM(X112:X114)</f>
        <v>0</v>
      </c>
      <c r="Y111" s="173">
        <f t="shared" ref="Y111" si="70">SUM(Y112:Y114)</f>
        <v>0</v>
      </c>
      <c r="Z111" s="173">
        <f t="shared" ref="Z111" si="71">SUM(Z112:Z114)</f>
        <v>0</v>
      </c>
      <c r="AA111" s="173">
        <f t="shared" ref="AA111" si="72">SUM(AA112:AA114)</f>
        <v>0</v>
      </c>
      <c r="AB111" s="173">
        <f t="shared" ref="AB111" si="73">SUM(AB112:AB114)</f>
        <v>0</v>
      </c>
      <c r="AC111" s="173">
        <f t="shared" ref="AC111" si="74">SUM(AC112:AC114)</f>
        <v>0</v>
      </c>
      <c r="AD111" s="173">
        <f t="shared" ref="AD111" si="75">SUM(AD112:AD114)</f>
        <v>0</v>
      </c>
      <c r="AE111" s="173">
        <f t="shared" ref="AE111" si="76">SUM(AE112:AE114)</f>
        <v>0</v>
      </c>
      <c r="AF111" s="173">
        <f t="shared" ref="AF111" si="77">SUM(AF112:AF114)</f>
        <v>0</v>
      </c>
      <c r="AG111" s="173">
        <f t="shared" ref="AG111" si="78">SUM(AG112:AG114)</f>
        <v>0</v>
      </c>
      <c r="AH111" s="173">
        <f t="shared" ref="AH111" si="79">SUM(AH112:AH114)</f>
        <v>0</v>
      </c>
      <c r="AI111" s="173">
        <f t="shared" ref="AI111" si="80">SUM(AI112:AI114)</f>
        <v>0</v>
      </c>
      <c r="AJ111" s="173">
        <f t="shared" ref="AJ111" si="81">SUM(AJ112:AJ114)</f>
        <v>0</v>
      </c>
      <c r="AK111" s="173">
        <f t="shared" ref="AK111" si="82">SUM(AK112:AK114)</f>
        <v>0</v>
      </c>
      <c r="AL111" s="173">
        <f>SUM(AL112:AL114)</f>
        <v>0</v>
      </c>
      <c r="AM111" s="185">
        <f t="shared" ref="AM111:BT111" si="83">SUM(AM112:AM114)</f>
        <v>0</v>
      </c>
      <c r="AN111" s="185">
        <f t="shared" si="83"/>
        <v>0</v>
      </c>
      <c r="AO111" s="185">
        <f t="shared" si="83"/>
        <v>0</v>
      </c>
      <c r="AP111" s="185">
        <f t="shared" si="83"/>
        <v>0</v>
      </c>
      <c r="AQ111" s="185">
        <f t="shared" si="83"/>
        <v>0</v>
      </c>
      <c r="AR111" s="185">
        <f t="shared" si="83"/>
        <v>0</v>
      </c>
      <c r="AS111" s="185">
        <f t="shared" si="83"/>
        <v>0</v>
      </c>
      <c r="AT111" s="185">
        <f t="shared" si="83"/>
        <v>0</v>
      </c>
      <c r="AU111" s="185">
        <f t="shared" si="83"/>
        <v>0</v>
      </c>
      <c r="AV111" s="185">
        <f t="shared" si="83"/>
        <v>0</v>
      </c>
      <c r="AW111" s="185">
        <f t="shared" si="83"/>
        <v>0</v>
      </c>
      <c r="AX111" s="185">
        <f t="shared" si="83"/>
        <v>0</v>
      </c>
      <c r="AY111" s="185">
        <f t="shared" si="83"/>
        <v>0</v>
      </c>
      <c r="AZ111" s="185">
        <f t="shared" si="83"/>
        <v>0</v>
      </c>
      <c r="BA111" s="185">
        <f t="shared" si="83"/>
        <v>0</v>
      </c>
      <c r="BB111" s="185">
        <f t="shared" si="83"/>
        <v>0</v>
      </c>
      <c r="BC111" s="185">
        <f t="shared" si="83"/>
        <v>0</v>
      </c>
      <c r="BD111" s="185">
        <f t="shared" si="83"/>
        <v>0</v>
      </c>
      <c r="BE111" s="185">
        <f t="shared" si="83"/>
        <v>0</v>
      </c>
      <c r="BF111" s="185">
        <f t="shared" si="83"/>
        <v>0</v>
      </c>
      <c r="BG111" s="185">
        <f t="shared" si="83"/>
        <v>0</v>
      </c>
      <c r="BH111" s="185">
        <f t="shared" si="83"/>
        <v>0</v>
      </c>
      <c r="BI111" s="185">
        <f t="shared" si="83"/>
        <v>0</v>
      </c>
      <c r="BJ111" s="185">
        <f t="shared" si="83"/>
        <v>0</v>
      </c>
      <c r="BK111" s="185">
        <f t="shared" si="83"/>
        <v>0</v>
      </c>
      <c r="BL111" s="185">
        <f t="shared" si="83"/>
        <v>0</v>
      </c>
      <c r="BM111" s="185">
        <f t="shared" si="83"/>
        <v>0</v>
      </c>
      <c r="BN111" s="185">
        <f t="shared" si="83"/>
        <v>0</v>
      </c>
      <c r="BO111" s="185">
        <f t="shared" si="83"/>
        <v>0</v>
      </c>
      <c r="BP111" s="185">
        <f t="shared" si="83"/>
        <v>0</v>
      </c>
      <c r="BQ111" s="185">
        <f t="shared" si="83"/>
        <v>0</v>
      </c>
      <c r="BR111" s="185">
        <f t="shared" si="83"/>
        <v>0</v>
      </c>
      <c r="BS111" s="185">
        <f t="shared" si="83"/>
        <v>0</v>
      </c>
      <c r="BT111" s="185">
        <f t="shared" si="83"/>
        <v>0</v>
      </c>
      <c r="BU111" s="185">
        <f t="shared" ref="BU111:DC111" si="84">SUM(BU112:BU114)</f>
        <v>0</v>
      </c>
      <c r="BV111" s="185">
        <f t="shared" si="84"/>
        <v>0</v>
      </c>
      <c r="BW111" s="185">
        <f t="shared" si="84"/>
        <v>0</v>
      </c>
      <c r="BX111" s="185">
        <f t="shared" si="84"/>
        <v>0</v>
      </c>
      <c r="BY111" s="185">
        <f t="shared" si="84"/>
        <v>0</v>
      </c>
      <c r="BZ111" s="185">
        <f t="shared" si="84"/>
        <v>0</v>
      </c>
      <c r="CA111" s="185">
        <f t="shared" si="84"/>
        <v>0</v>
      </c>
      <c r="CB111" s="185">
        <f t="shared" si="84"/>
        <v>0</v>
      </c>
      <c r="CC111" s="185">
        <f t="shared" si="84"/>
        <v>0</v>
      </c>
      <c r="CD111" s="185">
        <f t="shared" si="84"/>
        <v>0</v>
      </c>
      <c r="CE111" s="185">
        <f t="shared" si="84"/>
        <v>0</v>
      </c>
      <c r="CF111" s="185">
        <f t="shared" si="84"/>
        <v>0</v>
      </c>
      <c r="CG111" s="185">
        <f t="shared" si="84"/>
        <v>0</v>
      </c>
      <c r="CH111" s="185">
        <f t="shared" si="84"/>
        <v>0</v>
      </c>
      <c r="CI111" s="185">
        <f t="shared" si="84"/>
        <v>0</v>
      </c>
      <c r="CJ111" s="185">
        <f t="shared" si="84"/>
        <v>0</v>
      </c>
      <c r="CK111" s="185">
        <f t="shared" si="84"/>
        <v>0</v>
      </c>
      <c r="CL111" s="185">
        <f t="shared" si="84"/>
        <v>0</v>
      </c>
      <c r="CM111" s="185">
        <f t="shared" si="84"/>
        <v>0</v>
      </c>
      <c r="CN111" s="185">
        <f t="shared" si="84"/>
        <v>0</v>
      </c>
      <c r="CO111" s="185">
        <f t="shared" si="84"/>
        <v>0</v>
      </c>
      <c r="CP111" s="185">
        <f t="shared" si="84"/>
        <v>0</v>
      </c>
      <c r="CQ111" s="185">
        <f t="shared" si="84"/>
        <v>0</v>
      </c>
      <c r="CR111" s="185">
        <f t="shared" si="84"/>
        <v>0</v>
      </c>
      <c r="CS111" s="185">
        <f t="shared" si="84"/>
        <v>0</v>
      </c>
      <c r="CT111" s="185">
        <f t="shared" si="84"/>
        <v>0</v>
      </c>
      <c r="CU111" s="185">
        <f t="shared" si="84"/>
        <v>0</v>
      </c>
      <c r="CV111" s="185">
        <f t="shared" si="84"/>
        <v>0</v>
      </c>
      <c r="CW111" s="185">
        <f t="shared" si="84"/>
        <v>0</v>
      </c>
      <c r="CX111" s="185">
        <f t="shared" si="84"/>
        <v>0</v>
      </c>
      <c r="CY111" s="185">
        <f t="shared" si="84"/>
        <v>0</v>
      </c>
      <c r="CZ111" s="185">
        <f t="shared" si="84"/>
        <v>0</v>
      </c>
      <c r="DA111" s="185">
        <f t="shared" si="84"/>
        <v>0</v>
      </c>
      <c r="DB111" s="185">
        <f t="shared" si="84"/>
        <v>0</v>
      </c>
      <c r="DC111" s="185">
        <f t="shared" si="84"/>
        <v>0</v>
      </c>
      <c r="DE111" s="24"/>
      <c r="DF111" s="24">
        <f t="shared" si="39"/>
        <v>0</v>
      </c>
      <c r="DG111">
        <f t="shared" si="50"/>
        <v>0</v>
      </c>
    </row>
    <row r="112" spans="1:113" ht="27.6" customHeight="1">
      <c r="A112" s="68">
        <v>85</v>
      </c>
      <c r="B112" s="160" t="s">
        <v>512</v>
      </c>
      <c r="C112" s="542" t="s">
        <v>481</v>
      </c>
      <c r="D112" s="160"/>
      <c r="E112" s="182">
        <v>0.21</v>
      </c>
      <c r="F112" s="171">
        <f>H112+NPV(FD,I112:INDEX(I112:DC112,PAL))</f>
        <v>0</v>
      </c>
      <c r="G112" s="171">
        <f>SUMIF($H$5:$DC$5,"&lt;="&amp;PAL,$H112:$DC112)</f>
        <v>0</v>
      </c>
      <c r="H112" s="177">
        <v>0</v>
      </c>
      <c r="I112" s="177">
        <v>0</v>
      </c>
      <c r="J112" s="177">
        <v>0</v>
      </c>
      <c r="K112" s="177">
        <v>0</v>
      </c>
      <c r="L112" s="177">
        <v>0</v>
      </c>
      <c r="M112" s="177">
        <v>0</v>
      </c>
      <c r="N112" s="177">
        <v>0</v>
      </c>
      <c r="O112" s="177">
        <v>0</v>
      </c>
      <c r="P112" s="177">
        <v>0</v>
      </c>
      <c r="Q112" s="177">
        <v>0</v>
      </c>
      <c r="R112" s="177">
        <v>0</v>
      </c>
      <c r="S112" s="177">
        <v>0</v>
      </c>
      <c r="T112" s="177">
        <v>0</v>
      </c>
      <c r="U112" s="177">
        <v>0</v>
      </c>
      <c r="V112" s="177">
        <v>0</v>
      </c>
      <c r="W112" s="177">
        <v>0</v>
      </c>
      <c r="X112" s="177">
        <v>0</v>
      </c>
      <c r="Y112" s="177">
        <v>0</v>
      </c>
      <c r="Z112" s="177">
        <v>0</v>
      </c>
      <c r="AA112" s="177">
        <v>0</v>
      </c>
      <c r="AB112" s="177">
        <v>0</v>
      </c>
      <c r="AC112" s="177">
        <v>0</v>
      </c>
      <c r="AD112" s="177">
        <v>0</v>
      </c>
      <c r="AE112" s="177">
        <v>0</v>
      </c>
      <c r="AF112" s="177">
        <v>0</v>
      </c>
      <c r="AG112" s="177">
        <v>0</v>
      </c>
      <c r="AH112" s="177">
        <v>0</v>
      </c>
      <c r="AI112" s="177">
        <v>0</v>
      </c>
      <c r="AJ112" s="177">
        <v>0</v>
      </c>
      <c r="AK112" s="177">
        <v>0</v>
      </c>
      <c r="AL112" s="177">
        <v>0</v>
      </c>
      <c r="AM112" s="177">
        <v>0</v>
      </c>
      <c r="AN112" s="177">
        <v>0</v>
      </c>
      <c r="AO112" s="177">
        <v>0</v>
      </c>
      <c r="AP112" s="177">
        <v>0</v>
      </c>
      <c r="AQ112" s="177">
        <v>0</v>
      </c>
      <c r="AR112" s="177">
        <v>0</v>
      </c>
      <c r="AS112" s="177">
        <v>0</v>
      </c>
      <c r="AT112" s="177">
        <v>0</v>
      </c>
      <c r="AU112" s="177">
        <v>0</v>
      </c>
      <c r="AV112" s="177">
        <v>0</v>
      </c>
      <c r="AW112" s="177">
        <v>0</v>
      </c>
      <c r="AX112" s="177">
        <v>0</v>
      </c>
      <c r="AY112" s="177">
        <v>0</v>
      </c>
      <c r="AZ112" s="177">
        <v>0</v>
      </c>
      <c r="BA112" s="177">
        <v>0</v>
      </c>
      <c r="BB112" s="177">
        <v>0</v>
      </c>
      <c r="BC112" s="177">
        <v>0</v>
      </c>
      <c r="BD112" s="177">
        <v>0</v>
      </c>
      <c r="BE112" s="177">
        <v>0</v>
      </c>
      <c r="BF112" s="177">
        <v>0</v>
      </c>
      <c r="BG112" s="177">
        <v>0</v>
      </c>
      <c r="BH112" s="177">
        <v>0</v>
      </c>
      <c r="BI112" s="177">
        <v>0</v>
      </c>
      <c r="BJ112" s="177">
        <v>0</v>
      </c>
      <c r="BK112" s="177">
        <v>0</v>
      </c>
      <c r="BL112" s="177">
        <v>0</v>
      </c>
      <c r="BM112" s="177">
        <v>0</v>
      </c>
      <c r="BN112" s="177">
        <v>0</v>
      </c>
      <c r="BO112" s="177">
        <v>0</v>
      </c>
      <c r="BP112" s="177">
        <v>0</v>
      </c>
      <c r="BQ112" s="177">
        <v>0</v>
      </c>
      <c r="BR112" s="177">
        <v>0</v>
      </c>
      <c r="BS112" s="177">
        <v>0</v>
      </c>
      <c r="BT112" s="177">
        <v>0</v>
      </c>
      <c r="BU112" s="177">
        <v>0</v>
      </c>
      <c r="BV112" s="177">
        <v>0</v>
      </c>
      <c r="BW112" s="177">
        <v>0</v>
      </c>
      <c r="BX112" s="177">
        <v>0</v>
      </c>
      <c r="BY112" s="177">
        <v>0</v>
      </c>
      <c r="BZ112" s="177">
        <v>0</v>
      </c>
      <c r="CA112" s="177">
        <v>0</v>
      </c>
      <c r="CB112" s="177">
        <v>0</v>
      </c>
      <c r="CC112" s="177">
        <v>0</v>
      </c>
      <c r="CD112" s="177">
        <v>0</v>
      </c>
      <c r="CE112" s="177">
        <v>0</v>
      </c>
      <c r="CF112" s="177">
        <v>0</v>
      </c>
      <c r="CG112" s="177">
        <v>0</v>
      </c>
      <c r="CH112" s="177">
        <v>0</v>
      </c>
      <c r="CI112" s="177">
        <v>0</v>
      </c>
      <c r="CJ112" s="177">
        <v>0</v>
      </c>
      <c r="CK112" s="177">
        <v>0</v>
      </c>
      <c r="CL112" s="177">
        <v>0</v>
      </c>
      <c r="CM112" s="177">
        <v>0</v>
      </c>
      <c r="CN112" s="177">
        <v>0</v>
      </c>
      <c r="CO112" s="177">
        <v>0</v>
      </c>
      <c r="CP112" s="177">
        <v>0</v>
      </c>
      <c r="CQ112" s="177">
        <v>0</v>
      </c>
      <c r="CR112" s="177">
        <v>0</v>
      </c>
      <c r="CS112" s="177">
        <v>0</v>
      </c>
      <c r="CT112" s="177">
        <v>0</v>
      </c>
      <c r="CU112" s="177">
        <v>0</v>
      </c>
      <c r="CV112" s="177">
        <v>0</v>
      </c>
      <c r="CW112" s="177">
        <v>0</v>
      </c>
      <c r="CX112" s="177">
        <v>0</v>
      </c>
      <c r="CY112" s="177">
        <v>0</v>
      </c>
      <c r="CZ112" s="177">
        <v>0</v>
      </c>
      <c r="DA112" s="177">
        <v>0</v>
      </c>
      <c r="DB112" s="177">
        <v>0</v>
      </c>
      <c r="DC112" s="177">
        <v>0</v>
      </c>
      <c r="DE112" s="24">
        <f t="shared" ref="DE112:DE132" si="85">COUNTBLANK(H112:DC112)</f>
        <v>0</v>
      </c>
      <c r="DF112" s="24">
        <f t="shared" si="39"/>
        <v>0</v>
      </c>
      <c r="DG112">
        <f t="shared" si="50"/>
        <v>21</v>
      </c>
    </row>
    <row r="113" spans="1:113" ht="27.6" customHeight="1">
      <c r="A113" s="68">
        <v>86</v>
      </c>
      <c r="B113" s="160" t="s">
        <v>513</v>
      </c>
      <c r="C113" s="542" t="s">
        <v>498</v>
      </c>
      <c r="D113" s="160"/>
      <c r="E113" s="182">
        <v>0.21</v>
      </c>
      <c r="F113" s="171">
        <f>H113+NPV(FD,I113:INDEX(I113:DC113,PAL))</f>
        <v>0</v>
      </c>
      <c r="G113" s="171">
        <f>SUMIF($H$5:$DC$5,"&lt;="&amp;PAL,$H113:$DC113)</f>
        <v>0</v>
      </c>
      <c r="H113" s="177">
        <v>0</v>
      </c>
      <c r="I113" s="177">
        <v>0</v>
      </c>
      <c r="J113" s="177">
        <v>0</v>
      </c>
      <c r="K113" s="177">
        <v>0</v>
      </c>
      <c r="L113" s="177">
        <v>0</v>
      </c>
      <c r="M113" s="177">
        <v>0</v>
      </c>
      <c r="N113" s="177">
        <v>0</v>
      </c>
      <c r="O113" s="177">
        <v>0</v>
      </c>
      <c r="P113" s="177">
        <v>0</v>
      </c>
      <c r="Q113" s="177">
        <v>0</v>
      </c>
      <c r="R113" s="177">
        <v>0</v>
      </c>
      <c r="S113" s="177">
        <v>0</v>
      </c>
      <c r="T113" s="177">
        <v>0</v>
      </c>
      <c r="U113" s="177">
        <v>0</v>
      </c>
      <c r="V113" s="177">
        <v>0</v>
      </c>
      <c r="W113" s="177">
        <v>0</v>
      </c>
      <c r="X113" s="177">
        <v>0</v>
      </c>
      <c r="Y113" s="177">
        <v>0</v>
      </c>
      <c r="Z113" s="177">
        <v>0</v>
      </c>
      <c r="AA113" s="177">
        <v>0</v>
      </c>
      <c r="AB113" s="177">
        <v>0</v>
      </c>
      <c r="AC113" s="177">
        <v>0</v>
      </c>
      <c r="AD113" s="177">
        <v>0</v>
      </c>
      <c r="AE113" s="177">
        <v>0</v>
      </c>
      <c r="AF113" s="177">
        <v>0</v>
      </c>
      <c r="AG113" s="177">
        <v>0</v>
      </c>
      <c r="AH113" s="177">
        <v>0</v>
      </c>
      <c r="AI113" s="177">
        <v>0</v>
      </c>
      <c r="AJ113" s="177">
        <v>0</v>
      </c>
      <c r="AK113" s="177">
        <v>0</v>
      </c>
      <c r="AL113" s="177">
        <v>0</v>
      </c>
      <c r="AM113" s="177">
        <v>0</v>
      </c>
      <c r="AN113" s="177">
        <v>0</v>
      </c>
      <c r="AO113" s="177">
        <v>0</v>
      </c>
      <c r="AP113" s="177">
        <v>0</v>
      </c>
      <c r="AQ113" s="177">
        <v>0</v>
      </c>
      <c r="AR113" s="177">
        <v>0</v>
      </c>
      <c r="AS113" s="177">
        <v>0</v>
      </c>
      <c r="AT113" s="177">
        <v>0</v>
      </c>
      <c r="AU113" s="177">
        <v>0</v>
      </c>
      <c r="AV113" s="177">
        <v>0</v>
      </c>
      <c r="AW113" s="177">
        <v>0</v>
      </c>
      <c r="AX113" s="177">
        <v>0</v>
      </c>
      <c r="AY113" s="177">
        <v>0</v>
      </c>
      <c r="AZ113" s="177">
        <v>0</v>
      </c>
      <c r="BA113" s="177">
        <v>0</v>
      </c>
      <c r="BB113" s="177">
        <v>0</v>
      </c>
      <c r="BC113" s="177">
        <v>0</v>
      </c>
      <c r="BD113" s="177">
        <v>0</v>
      </c>
      <c r="BE113" s="177">
        <v>0</v>
      </c>
      <c r="BF113" s="177">
        <v>0</v>
      </c>
      <c r="BG113" s="177">
        <v>0</v>
      </c>
      <c r="BH113" s="177">
        <v>0</v>
      </c>
      <c r="BI113" s="177">
        <v>0</v>
      </c>
      <c r="BJ113" s="177">
        <v>0</v>
      </c>
      <c r="BK113" s="177">
        <v>0</v>
      </c>
      <c r="BL113" s="177">
        <v>0</v>
      </c>
      <c r="BM113" s="177">
        <v>0</v>
      </c>
      <c r="BN113" s="177">
        <v>0</v>
      </c>
      <c r="BO113" s="177">
        <v>0</v>
      </c>
      <c r="BP113" s="177">
        <v>0</v>
      </c>
      <c r="BQ113" s="177">
        <v>0</v>
      </c>
      <c r="BR113" s="177">
        <v>0</v>
      </c>
      <c r="BS113" s="177">
        <v>0</v>
      </c>
      <c r="BT113" s="177">
        <v>0</v>
      </c>
      <c r="BU113" s="177">
        <v>0</v>
      </c>
      <c r="BV113" s="177">
        <v>0</v>
      </c>
      <c r="BW113" s="177">
        <v>0</v>
      </c>
      <c r="BX113" s="177">
        <v>0</v>
      </c>
      <c r="BY113" s="177">
        <v>0</v>
      </c>
      <c r="BZ113" s="177">
        <v>0</v>
      </c>
      <c r="CA113" s="177">
        <v>0</v>
      </c>
      <c r="CB113" s="177">
        <v>0</v>
      </c>
      <c r="CC113" s="177">
        <v>0</v>
      </c>
      <c r="CD113" s="177">
        <v>0</v>
      </c>
      <c r="CE113" s="177">
        <v>0</v>
      </c>
      <c r="CF113" s="177">
        <v>0</v>
      </c>
      <c r="CG113" s="177">
        <v>0</v>
      </c>
      <c r="CH113" s="177">
        <v>0</v>
      </c>
      <c r="CI113" s="177">
        <v>0</v>
      </c>
      <c r="CJ113" s="177">
        <v>0</v>
      </c>
      <c r="CK113" s="177">
        <v>0</v>
      </c>
      <c r="CL113" s="177">
        <v>0</v>
      </c>
      <c r="CM113" s="177">
        <v>0</v>
      </c>
      <c r="CN113" s="177">
        <v>0</v>
      </c>
      <c r="CO113" s="177">
        <v>0</v>
      </c>
      <c r="CP113" s="177">
        <v>0</v>
      </c>
      <c r="CQ113" s="177">
        <v>0</v>
      </c>
      <c r="CR113" s="177">
        <v>0</v>
      </c>
      <c r="CS113" s="177">
        <v>0</v>
      </c>
      <c r="CT113" s="177">
        <v>0</v>
      </c>
      <c r="CU113" s="177">
        <v>0</v>
      </c>
      <c r="CV113" s="177">
        <v>0</v>
      </c>
      <c r="CW113" s="177">
        <v>0</v>
      </c>
      <c r="CX113" s="177">
        <v>0</v>
      </c>
      <c r="CY113" s="177">
        <v>0</v>
      </c>
      <c r="CZ113" s="177">
        <v>0</v>
      </c>
      <c r="DA113" s="177">
        <v>0</v>
      </c>
      <c r="DB113" s="177">
        <v>0</v>
      </c>
      <c r="DC113" s="177">
        <v>0</v>
      </c>
      <c r="DE113" s="24">
        <f t="shared" si="85"/>
        <v>0</v>
      </c>
      <c r="DF113" s="24">
        <f t="shared" si="39"/>
        <v>0</v>
      </c>
      <c r="DG113">
        <f t="shared" si="50"/>
        <v>21</v>
      </c>
    </row>
    <row r="114" spans="1:113" ht="27.6" customHeight="1">
      <c r="A114" s="68">
        <v>87</v>
      </c>
      <c r="B114" s="160" t="s">
        <v>514</v>
      </c>
      <c r="C114" s="542" t="s">
        <v>499</v>
      </c>
      <c r="D114" s="160"/>
      <c r="E114" s="182">
        <v>0.21</v>
      </c>
      <c r="F114" s="171">
        <f>H114+NPV(FD,I114:INDEX(I114:DC114,PAL))</f>
        <v>0</v>
      </c>
      <c r="G114" s="171">
        <f>SUMIF($H$5:$DC$5,"&lt;="&amp;PAL,$H114:$DC114)</f>
        <v>0</v>
      </c>
      <c r="H114" s="177">
        <v>0</v>
      </c>
      <c r="I114" s="177">
        <v>0</v>
      </c>
      <c r="J114" s="177">
        <v>0</v>
      </c>
      <c r="K114" s="177">
        <v>0</v>
      </c>
      <c r="L114" s="177">
        <v>0</v>
      </c>
      <c r="M114" s="177">
        <v>0</v>
      </c>
      <c r="N114" s="177">
        <v>0</v>
      </c>
      <c r="O114" s="177">
        <v>0</v>
      </c>
      <c r="P114" s="177">
        <v>0</v>
      </c>
      <c r="Q114" s="177">
        <v>0</v>
      </c>
      <c r="R114" s="177">
        <v>0</v>
      </c>
      <c r="S114" s="177">
        <v>0</v>
      </c>
      <c r="T114" s="177">
        <v>0</v>
      </c>
      <c r="U114" s="177">
        <v>0</v>
      </c>
      <c r="V114" s="177">
        <v>0</v>
      </c>
      <c r="W114" s="177">
        <v>0</v>
      </c>
      <c r="X114" s="177">
        <v>0</v>
      </c>
      <c r="Y114" s="177">
        <v>0</v>
      </c>
      <c r="Z114" s="177">
        <v>0</v>
      </c>
      <c r="AA114" s="177">
        <v>0</v>
      </c>
      <c r="AB114" s="177">
        <v>0</v>
      </c>
      <c r="AC114" s="177">
        <v>0</v>
      </c>
      <c r="AD114" s="177">
        <v>0</v>
      </c>
      <c r="AE114" s="177">
        <v>0</v>
      </c>
      <c r="AF114" s="177">
        <v>0</v>
      </c>
      <c r="AG114" s="177">
        <v>0</v>
      </c>
      <c r="AH114" s="177">
        <v>0</v>
      </c>
      <c r="AI114" s="177">
        <v>0</v>
      </c>
      <c r="AJ114" s="177">
        <v>0</v>
      </c>
      <c r="AK114" s="177">
        <v>0</v>
      </c>
      <c r="AL114" s="177">
        <v>0</v>
      </c>
      <c r="AM114" s="177">
        <v>0</v>
      </c>
      <c r="AN114" s="177">
        <v>0</v>
      </c>
      <c r="AO114" s="177">
        <v>0</v>
      </c>
      <c r="AP114" s="177">
        <v>0</v>
      </c>
      <c r="AQ114" s="177">
        <v>0</v>
      </c>
      <c r="AR114" s="177">
        <v>0</v>
      </c>
      <c r="AS114" s="177">
        <v>0</v>
      </c>
      <c r="AT114" s="177">
        <v>0</v>
      </c>
      <c r="AU114" s="177">
        <v>0</v>
      </c>
      <c r="AV114" s="177">
        <v>0</v>
      </c>
      <c r="AW114" s="177">
        <v>0</v>
      </c>
      <c r="AX114" s="177">
        <v>0</v>
      </c>
      <c r="AY114" s="177">
        <v>0</v>
      </c>
      <c r="AZ114" s="177">
        <v>0</v>
      </c>
      <c r="BA114" s="177">
        <v>0</v>
      </c>
      <c r="BB114" s="177">
        <v>0</v>
      </c>
      <c r="BC114" s="177">
        <v>0</v>
      </c>
      <c r="BD114" s="177">
        <v>0</v>
      </c>
      <c r="BE114" s="177">
        <v>0</v>
      </c>
      <c r="BF114" s="177">
        <v>0</v>
      </c>
      <c r="BG114" s="177">
        <v>0</v>
      </c>
      <c r="BH114" s="177">
        <v>0</v>
      </c>
      <c r="BI114" s="177">
        <v>0</v>
      </c>
      <c r="BJ114" s="177">
        <v>0</v>
      </c>
      <c r="BK114" s="177">
        <v>0</v>
      </c>
      <c r="BL114" s="177">
        <v>0</v>
      </c>
      <c r="BM114" s="177">
        <v>0</v>
      </c>
      <c r="BN114" s="177">
        <v>0</v>
      </c>
      <c r="BO114" s="177">
        <v>0</v>
      </c>
      <c r="BP114" s="177">
        <v>0</v>
      </c>
      <c r="BQ114" s="177">
        <v>0</v>
      </c>
      <c r="BR114" s="177">
        <v>0</v>
      </c>
      <c r="BS114" s="177">
        <v>0</v>
      </c>
      <c r="BT114" s="177">
        <v>0</v>
      </c>
      <c r="BU114" s="177">
        <v>0</v>
      </c>
      <c r="BV114" s="177">
        <v>0</v>
      </c>
      <c r="BW114" s="177">
        <v>0</v>
      </c>
      <c r="BX114" s="177">
        <v>0</v>
      </c>
      <c r="BY114" s="177">
        <v>0</v>
      </c>
      <c r="BZ114" s="177">
        <v>0</v>
      </c>
      <c r="CA114" s="177">
        <v>0</v>
      </c>
      <c r="CB114" s="177">
        <v>0</v>
      </c>
      <c r="CC114" s="177">
        <v>0</v>
      </c>
      <c r="CD114" s="177">
        <v>0</v>
      </c>
      <c r="CE114" s="177">
        <v>0</v>
      </c>
      <c r="CF114" s="177">
        <v>0</v>
      </c>
      <c r="CG114" s="177">
        <v>0</v>
      </c>
      <c r="CH114" s="177">
        <v>0</v>
      </c>
      <c r="CI114" s="177">
        <v>0</v>
      </c>
      <c r="CJ114" s="177">
        <v>0</v>
      </c>
      <c r="CK114" s="177">
        <v>0</v>
      </c>
      <c r="CL114" s="177">
        <v>0</v>
      </c>
      <c r="CM114" s="177">
        <v>0</v>
      </c>
      <c r="CN114" s="177">
        <v>0</v>
      </c>
      <c r="CO114" s="177">
        <v>0</v>
      </c>
      <c r="CP114" s="177">
        <v>0</v>
      </c>
      <c r="CQ114" s="177">
        <v>0</v>
      </c>
      <c r="CR114" s="177">
        <v>0</v>
      </c>
      <c r="CS114" s="177">
        <v>0</v>
      </c>
      <c r="CT114" s="177">
        <v>0</v>
      </c>
      <c r="CU114" s="177">
        <v>0</v>
      </c>
      <c r="CV114" s="177">
        <v>0</v>
      </c>
      <c r="CW114" s="177">
        <v>0</v>
      </c>
      <c r="CX114" s="177">
        <v>0</v>
      </c>
      <c r="CY114" s="177">
        <v>0</v>
      </c>
      <c r="CZ114" s="177">
        <v>0</v>
      </c>
      <c r="DA114" s="177">
        <v>0</v>
      </c>
      <c r="DB114" s="177">
        <v>0</v>
      </c>
      <c r="DC114" s="177">
        <v>0</v>
      </c>
      <c r="DE114" s="24">
        <f t="shared" si="85"/>
        <v>0</v>
      </c>
      <c r="DF114" s="24">
        <f t="shared" si="39"/>
        <v>0</v>
      </c>
      <c r="DG114">
        <f t="shared" si="50"/>
        <v>21</v>
      </c>
    </row>
    <row r="115" spans="1:113" ht="18" customHeight="1">
      <c r="A115" s="68">
        <v>88</v>
      </c>
      <c r="B115" s="160" t="s">
        <v>182</v>
      </c>
      <c r="C115" s="540" t="s">
        <v>183</v>
      </c>
      <c r="D115" s="160"/>
      <c r="E115" s="160"/>
      <c r="F115" s="173">
        <f>F116+F123</f>
        <v>0</v>
      </c>
      <c r="G115" s="173">
        <f>G116+G123</f>
        <v>0</v>
      </c>
      <c r="H115" s="173">
        <f>H116+H123</f>
        <v>0</v>
      </c>
      <c r="I115" s="173">
        <f t="shared" ref="I115:BT115" si="86">I116+I123</f>
        <v>0</v>
      </c>
      <c r="J115" s="173">
        <f t="shared" si="86"/>
        <v>0</v>
      </c>
      <c r="K115" s="173">
        <f t="shared" si="86"/>
        <v>0</v>
      </c>
      <c r="L115" s="173">
        <f t="shared" si="86"/>
        <v>0</v>
      </c>
      <c r="M115" s="173">
        <f t="shared" si="86"/>
        <v>0</v>
      </c>
      <c r="N115" s="173">
        <f t="shared" si="86"/>
        <v>0</v>
      </c>
      <c r="O115" s="173">
        <f t="shared" si="86"/>
        <v>0</v>
      </c>
      <c r="P115" s="173">
        <f t="shared" si="86"/>
        <v>0</v>
      </c>
      <c r="Q115" s="173">
        <f t="shared" si="86"/>
        <v>0</v>
      </c>
      <c r="R115" s="173">
        <f t="shared" si="86"/>
        <v>0</v>
      </c>
      <c r="S115" s="173">
        <f t="shared" si="86"/>
        <v>0</v>
      </c>
      <c r="T115" s="173">
        <f t="shared" si="86"/>
        <v>0</v>
      </c>
      <c r="U115" s="173">
        <f t="shared" si="86"/>
        <v>0</v>
      </c>
      <c r="V115" s="173">
        <f t="shared" si="86"/>
        <v>0</v>
      </c>
      <c r="W115" s="173">
        <f t="shared" si="86"/>
        <v>0</v>
      </c>
      <c r="X115" s="173">
        <f t="shared" si="86"/>
        <v>0</v>
      </c>
      <c r="Y115" s="173">
        <f t="shared" si="86"/>
        <v>0</v>
      </c>
      <c r="Z115" s="173">
        <f t="shared" si="86"/>
        <v>0</v>
      </c>
      <c r="AA115" s="173">
        <f t="shared" si="86"/>
        <v>0</v>
      </c>
      <c r="AB115" s="173">
        <f t="shared" si="86"/>
        <v>0</v>
      </c>
      <c r="AC115" s="173">
        <f t="shared" si="86"/>
        <v>0</v>
      </c>
      <c r="AD115" s="173">
        <f t="shared" si="86"/>
        <v>0</v>
      </c>
      <c r="AE115" s="173">
        <f t="shared" si="86"/>
        <v>0</v>
      </c>
      <c r="AF115" s="173">
        <f t="shared" si="86"/>
        <v>0</v>
      </c>
      <c r="AG115" s="173">
        <f t="shared" si="86"/>
        <v>0</v>
      </c>
      <c r="AH115" s="173">
        <f t="shared" si="86"/>
        <v>0</v>
      </c>
      <c r="AI115" s="173">
        <f t="shared" si="86"/>
        <v>0</v>
      </c>
      <c r="AJ115" s="173">
        <f t="shared" si="86"/>
        <v>0</v>
      </c>
      <c r="AK115" s="173">
        <f t="shared" si="86"/>
        <v>0</v>
      </c>
      <c r="AL115" s="173">
        <f t="shared" si="86"/>
        <v>0</v>
      </c>
      <c r="AM115" s="173">
        <f t="shared" si="86"/>
        <v>0</v>
      </c>
      <c r="AN115" s="173">
        <f t="shared" si="86"/>
        <v>0</v>
      </c>
      <c r="AO115" s="173">
        <f t="shared" si="86"/>
        <v>0</v>
      </c>
      <c r="AP115" s="173">
        <f t="shared" si="86"/>
        <v>0</v>
      </c>
      <c r="AQ115" s="173">
        <f t="shared" si="86"/>
        <v>0</v>
      </c>
      <c r="AR115" s="173">
        <f t="shared" si="86"/>
        <v>0</v>
      </c>
      <c r="AS115" s="173">
        <f t="shared" si="86"/>
        <v>0</v>
      </c>
      <c r="AT115" s="173">
        <f t="shared" si="86"/>
        <v>0</v>
      </c>
      <c r="AU115" s="173">
        <f t="shared" si="86"/>
        <v>0</v>
      </c>
      <c r="AV115" s="173">
        <f t="shared" si="86"/>
        <v>0</v>
      </c>
      <c r="AW115" s="173">
        <f t="shared" si="86"/>
        <v>0</v>
      </c>
      <c r="AX115" s="173">
        <f t="shared" si="86"/>
        <v>0</v>
      </c>
      <c r="AY115" s="173">
        <f t="shared" si="86"/>
        <v>0</v>
      </c>
      <c r="AZ115" s="173">
        <f t="shared" si="86"/>
        <v>0</v>
      </c>
      <c r="BA115" s="173">
        <f t="shared" si="86"/>
        <v>0</v>
      </c>
      <c r="BB115" s="173">
        <f t="shared" si="86"/>
        <v>0</v>
      </c>
      <c r="BC115" s="173">
        <f t="shared" si="86"/>
        <v>0</v>
      </c>
      <c r="BD115" s="173">
        <f t="shared" si="86"/>
        <v>0</v>
      </c>
      <c r="BE115" s="173">
        <f t="shared" si="86"/>
        <v>0</v>
      </c>
      <c r="BF115" s="173">
        <f t="shared" si="86"/>
        <v>0</v>
      </c>
      <c r="BG115" s="173">
        <f t="shared" si="86"/>
        <v>0</v>
      </c>
      <c r="BH115" s="173">
        <f t="shared" si="86"/>
        <v>0</v>
      </c>
      <c r="BI115" s="173">
        <f t="shared" si="86"/>
        <v>0</v>
      </c>
      <c r="BJ115" s="173">
        <f t="shared" si="86"/>
        <v>0</v>
      </c>
      <c r="BK115" s="173">
        <f t="shared" si="86"/>
        <v>0</v>
      </c>
      <c r="BL115" s="173">
        <f t="shared" si="86"/>
        <v>0</v>
      </c>
      <c r="BM115" s="173">
        <f t="shared" si="86"/>
        <v>0</v>
      </c>
      <c r="BN115" s="173">
        <f t="shared" si="86"/>
        <v>0</v>
      </c>
      <c r="BO115" s="173">
        <f t="shared" si="86"/>
        <v>0</v>
      </c>
      <c r="BP115" s="173">
        <f t="shared" si="86"/>
        <v>0</v>
      </c>
      <c r="BQ115" s="173">
        <f t="shared" si="86"/>
        <v>0</v>
      </c>
      <c r="BR115" s="173">
        <f t="shared" si="86"/>
        <v>0</v>
      </c>
      <c r="BS115" s="173">
        <f t="shared" si="86"/>
        <v>0</v>
      </c>
      <c r="BT115" s="173">
        <f t="shared" si="86"/>
        <v>0</v>
      </c>
      <c r="BU115" s="173">
        <f t="shared" ref="BU115:DC115" si="87">BU116+BU123</f>
        <v>0</v>
      </c>
      <c r="BV115" s="173">
        <f t="shared" si="87"/>
        <v>0</v>
      </c>
      <c r="BW115" s="173">
        <f t="shared" si="87"/>
        <v>0</v>
      </c>
      <c r="BX115" s="173">
        <f t="shared" si="87"/>
        <v>0</v>
      </c>
      <c r="BY115" s="173">
        <f t="shared" si="87"/>
        <v>0</v>
      </c>
      <c r="BZ115" s="173">
        <f t="shared" si="87"/>
        <v>0</v>
      </c>
      <c r="CA115" s="173">
        <f t="shared" si="87"/>
        <v>0</v>
      </c>
      <c r="CB115" s="173">
        <f t="shared" si="87"/>
        <v>0</v>
      </c>
      <c r="CC115" s="173">
        <f t="shared" si="87"/>
        <v>0</v>
      </c>
      <c r="CD115" s="173">
        <f t="shared" si="87"/>
        <v>0</v>
      </c>
      <c r="CE115" s="173">
        <f t="shared" si="87"/>
        <v>0</v>
      </c>
      <c r="CF115" s="173">
        <f t="shared" si="87"/>
        <v>0</v>
      </c>
      <c r="CG115" s="173">
        <f t="shared" si="87"/>
        <v>0</v>
      </c>
      <c r="CH115" s="173">
        <f t="shared" si="87"/>
        <v>0</v>
      </c>
      <c r="CI115" s="173">
        <f t="shared" si="87"/>
        <v>0</v>
      </c>
      <c r="CJ115" s="173">
        <f t="shared" si="87"/>
        <v>0</v>
      </c>
      <c r="CK115" s="173">
        <f t="shared" si="87"/>
        <v>0</v>
      </c>
      <c r="CL115" s="173">
        <f t="shared" si="87"/>
        <v>0</v>
      </c>
      <c r="CM115" s="173">
        <f t="shared" si="87"/>
        <v>0</v>
      </c>
      <c r="CN115" s="173">
        <f t="shared" si="87"/>
        <v>0</v>
      </c>
      <c r="CO115" s="173">
        <f t="shared" si="87"/>
        <v>0</v>
      </c>
      <c r="CP115" s="173">
        <f t="shared" si="87"/>
        <v>0</v>
      </c>
      <c r="CQ115" s="173">
        <f t="shared" si="87"/>
        <v>0</v>
      </c>
      <c r="CR115" s="173">
        <f t="shared" si="87"/>
        <v>0</v>
      </c>
      <c r="CS115" s="173">
        <f t="shared" si="87"/>
        <v>0</v>
      </c>
      <c r="CT115" s="173">
        <f t="shared" si="87"/>
        <v>0</v>
      </c>
      <c r="CU115" s="173">
        <f t="shared" si="87"/>
        <v>0</v>
      </c>
      <c r="CV115" s="173">
        <f t="shared" si="87"/>
        <v>0</v>
      </c>
      <c r="CW115" s="173">
        <f t="shared" si="87"/>
        <v>0</v>
      </c>
      <c r="CX115" s="173">
        <f t="shared" si="87"/>
        <v>0</v>
      </c>
      <c r="CY115" s="173">
        <f t="shared" si="87"/>
        <v>0</v>
      </c>
      <c r="CZ115" s="173">
        <f t="shared" si="87"/>
        <v>0</v>
      </c>
      <c r="DA115" s="173">
        <f t="shared" si="87"/>
        <v>0</v>
      </c>
      <c r="DB115" s="173">
        <f t="shared" si="87"/>
        <v>0</v>
      </c>
      <c r="DC115" s="173">
        <f t="shared" si="87"/>
        <v>0</v>
      </c>
      <c r="DE115" s="24"/>
      <c r="DF115" s="24">
        <f t="shared" si="39"/>
        <v>0</v>
      </c>
      <c r="DH115" t="s">
        <v>184</v>
      </c>
    </row>
    <row r="116" spans="1:113" ht="17.25" customHeight="1">
      <c r="A116" s="68"/>
      <c r="B116" s="160" t="s">
        <v>377</v>
      </c>
      <c r="C116" s="540" t="s">
        <v>504</v>
      </c>
      <c r="D116" s="322"/>
      <c r="E116" s="322"/>
      <c r="F116" s="173">
        <f>SUM(F117:F122)</f>
        <v>0</v>
      </c>
      <c r="G116" s="173">
        <f t="shared" ref="G116" si="88">SUM(G117:G122)</f>
        <v>0</v>
      </c>
      <c r="H116" s="173">
        <f>SUM(H117:H122)</f>
        <v>0</v>
      </c>
      <c r="I116" s="173">
        <f t="shared" ref="I116:BT116" si="89">SUM(I117:I122)</f>
        <v>0</v>
      </c>
      <c r="J116" s="173">
        <f t="shared" si="89"/>
        <v>0</v>
      </c>
      <c r="K116" s="173">
        <f t="shared" si="89"/>
        <v>0</v>
      </c>
      <c r="L116" s="173">
        <f t="shared" si="89"/>
        <v>0</v>
      </c>
      <c r="M116" s="173">
        <f t="shared" si="89"/>
        <v>0</v>
      </c>
      <c r="N116" s="173">
        <f t="shared" si="89"/>
        <v>0</v>
      </c>
      <c r="O116" s="173">
        <f t="shared" si="89"/>
        <v>0</v>
      </c>
      <c r="P116" s="173">
        <f t="shared" si="89"/>
        <v>0</v>
      </c>
      <c r="Q116" s="173">
        <f t="shared" si="89"/>
        <v>0</v>
      </c>
      <c r="R116" s="173">
        <f t="shared" si="89"/>
        <v>0</v>
      </c>
      <c r="S116" s="173">
        <f t="shared" si="89"/>
        <v>0</v>
      </c>
      <c r="T116" s="173">
        <f t="shared" si="89"/>
        <v>0</v>
      </c>
      <c r="U116" s="173">
        <f t="shared" si="89"/>
        <v>0</v>
      </c>
      <c r="V116" s="173">
        <f t="shared" si="89"/>
        <v>0</v>
      </c>
      <c r="W116" s="173">
        <f t="shared" si="89"/>
        <v>0</v>
      </c>
      <c r="X116" s="173">
        <f t="shared" si="89"/>
        <v>0</v>
      </c>
      <c r="Y116" s="173">
        <f t="shared" si="89"/>
        <v>0</v>
      </c>
      <c r="Z116" s="173">
        <f t="shared" si="89"/>
        <v>0</v>
      </c>
      <c r="AA116" s="173">
        <f t="shared" si="89"/>
        <v>0</v>
      </c>
      <c r="AB116" s="173">
        <f t="shared" si="89"/>
        <v>0</v>
      </c>
      <c r="AC116" s="173">
        <f t="shared" si="89"/>
        <v>0</v>
      </c>
      <c r="AD116" s="173">
        <f t="shared" si="89"/>
        <v>0</v>
      </c>
      <c r="AE116" s="173">
        <f t="shared" si="89"/>
        <v>0</v>
      </c>
      <c r="AF116" s="173">
        <f t="shared" si="89"/>
        <v>0</v>
      </c>
      <c r="AG116" s="173">
        <f t="shared" si="89"/>
        <v>0</v>
      </c>
      <c r="AH116" s="173">
        <f t="shared" si="89"/>
        <v>0</v>
      </c>
      <c r="AI116" s="173">
        <f t="shared" si="89"/>
        <v>0</v>
      </c>
      <c r="AJ116" s="173">
        <f t="shared" si="89"/>
        <v>0</v>
      </c>
      <c r="AK116" s="173">
        <f t="shared" si="89"/>
        <v>0</v>
      </c>
      <c r="AL116" s="173">
        <f t="shared" si="89"/>
        <v>0</v>
      </c>
      <c r="AM116" s="173">
        <f t="shared" si="89"/>
        <v>0</v>
      </c>
      <c r="AN116" s="173">
        <f t="shared" si="89"/>
        <v>0</v>
      </c>
      <c r="AO116" s="173">
        <f t="shared" si="89"/>
        <v>0</v>
      </c>
      <c r="AP116" s="173">
        <f t="shared" si="89"/>
        <v>0</v>
      </c>
      <c r="AQ116" s="173">
        <f t="shared" si="89"/>
        <v>0</v>
      </c>
      <c r="AR116" s="173">
        <f t="shared" si="89"/>
        <v>0</v>
      </c>
      <c r="AS116" s="173">
        <f t="shared" si="89"/>
        <v>0</v>
      </c>
      <c r="AT116" s="173">
        <f t="shared" si="89"/>
        <v>0</v>
      </c>
      <c r="AU116" s="173">
        <f t="shared" si="89"/>
        <v>0</v>
      </c>
      <c r="AV116" s="173">
        <f t="shared" si="89"/>
        <v>0</v>
      </c>
      <c r="AW116" s="173">
        <f t="shared" si="89"/>
        <v>0</v>
      </c>
      <c r="AX116" s="173">
        <f t="shared" si="89"/>
        <v>0</v>
      </c>
      <c r="AY116" s="173">
        <f t="shared" si="89"/>
        <v>0</v>
      </c>
      <c r="AZ116" s="173">
        <f t="shared" si="89"/>
        <v>0</v>
      </c>
      <c r="BA116" s="173">
        <f t="shared" si="89"/>
        <v>0</v>
      </c>
      <c r="BB116" s="173">
        <f t="shared" si="89"/>
        <v>0</v>
      </c>
      <c r="BC116" s="173">
        <f t="shared" si="89"/>
        <v>0</v>
      </c>
      <c r="BD116" s="173">
        <f t="shared" si="89"/>
        <v>0</v>
      </c>
      <c r="BE116" s="173">
        <f t="shared" si="89"/>
        <v>0</v>
      </c>
      <c r="BF116" s="173">
        <f t="shared" si="89"/>
        <v>0</v>
      </c>
      <c r="BG116" s="173">
        <f t="shared" si="89"/>
        <v>0</v>
      </c>
      <c r="BH116" s="173">
        <f t="shared" si="89"/>
        <v>0</v>
      </c>
      <c r="BI116" s="173">
        <f t="shared" si="89"/>
        <v>0</v>
      </c>
      <c r="BJ116" s="173">
        <f t="shared" si="89"/>
        <v>0</v>
      </c>
      <c r="BK116" s="173">
        <f t="shared" si="89"/>
        <v>0</v>
      </c>
      <c r="BL116" s="173">
        <f t="shared" si="89"/>
        <v>0</v>
      </c>
      <c r="BM116" s="173">
        <f t="shared" si="89"/>
        <v>0</v>
      </c>
      <c r="BN116" s="173">
        <f t="shared" si="89"/>
        <v>0</v>
      </c>
      <c r="BO116" s="173">
        <f t="shared" si="89"/>
        <v>0</v>
      </c>
      <c r="BP116" s="173">
        <f t="shared" si="89"/>
        <v>0</v>
      </c>
      <c r="BQ116" s="173">
        <f t="shared" si="89"/>
        <v>0</v>
      </c>
      <c r="BR116" s="173">
        <f t="shared" si="89"/>
        <v>0</v>
      </c>
      <c r="BS116" s="173">
        <f t="shared" si="89"/>
        <v>0</v>
      </c>
      <c r="BT116" s="173">
        <f t="shared" si="89"/>
        <v>0</v>
      </c>
      <c r="BU116" s="173">
        <f t="shared" ref="BU116:DC116" si="90">SUM(BU117:BU122)</f>
        <v>0</v>
      </c>
      <c r="BV116" s="173">
        <f t="shared" si="90"/>
        <v>0</v>
      </c>
      <c r="BW116" s="173">
        <f t="shared" si="90"/>
        <v>0</v>
      </c>
      <c r="BX116" s="173">
        <f t="shared" si="90"/>
        <v>0</v>
      </c>
      <c r="BY116" s="173">
        <f t="shared" si="90"/>
        <v>0</v>
      </c>
      <c r="BZ116" s="173">
        <f t="shared" si="90"/>
        <v>0</v>
      </c>
      <c r="CA116" s="173">
        <f t="shared" si="90"/>
        <v>0</v>
      </c>
      <c r="CB116" s="173">
        <f t="shared" si="90"/>
        <v>0</v>
      </c>
      <c r="CC116" s="173">
        <f t="shared" si="90"/>
        <v>0</v>
      </c>
      <c r="CD116" s="173">
        <f t="shared" si="90"/>
        <v>0</v>
      </c>
      <c r="CE116" s="173">
        <f t="shared" si="90"/>
        <v>0</v>
      </c>
      <c r="CF116" s="173">
        <f t="shared" si="90"/>
        <v>0</v>
      </c>
      <c r="CG116" s="173">
        <f t="shared" si="90"/>
        <v>0</v>
      </c>
      <c r="CH116" s="173">
        <f t="shared" si="90"/>
        <v>0</v>
      </c>
      <c r="CI116" s="173">
        <f t="shared" si="90"/>
        <v>0</v>
      </c>
      <c r="CJ116" s="173">
        <f t="shared" si="90"/>
        <v>0</v>
      </c>
      <c r="CK116" s="173">
        <f t="shared" si="90"/>
        <v>0</v>
      </c>
      <c r="CL116" s="173">
        <f t="shared" si="90"/>
        <v>0</v>
      </c>
      <c r="CM116" s="173">
        <f t="shared" si="90"/>
        <v>0</v>
      </c>
      <c r="CN116" s="173">
        <f t="shared" si="90"/>
        <v>0</v>
      </c>
      <c r="CO116" s="173">
        <f t="shared" si="90"/>
        <v>0</v>
      </c>
      <c r="CP116" s="173">
        <f t="shared" si="90"/>
        <v>0</v>
      </c>
      <c r="CQ116" s="173">
        <f t="shared" si="90"/>
        <v>0</v>
      </c>
      <c r="CR116" s="173">
        <f t="shared" si="90"/>
        <v>0</v>
      </c>
      <c r="CS116" s="173">
        <f t="shared" si="90"/>
        <v>0</v>
      </c>
      <c r="CT116" s="173">
        <f t="shared" si="90"/>
        <v>0</v>
      </c>
      <c r="CU116" s="173">
        <f t="shared" si="90"/>
        <v>0</v>
      </c>
      <c r="CV116" s="173">
        <f t="shared" si="90"/>
        <v>0</v>
      </c>
      <c r="CW116" s="173">
        <f t="shared" si="90"/>
        <v>0</v>
      </c>
      <c r="CX116" s="173">
        <f t="shared" si="90"/>
        <v>0</v>
      </c>
      <c r="CY116" s="173">
        <f t="shared" si="90"/>
        <v>0</v>
      </c>
      <c r="CZ116" s="173">
        <f t="shared" si="90"/>
        <v>0</v>
      </c>
      <c r="DA116" s="173">
        <f t="shared" si="90"/>
        <v>0</v>
      </c>
      <c r="DB116" s="173">
        <f t="shared" si="90"/>
        <v>0</v>
      </c>
      <c r="DC116" s="173">
        <f t="shared" si="90"/>
        <v>0</v>
      </c>
      <c r="DE116" s="24"/>
      <c r="DF116" s="24">
        <f t="shared" si="39"/>
        <v>0</v>
      </c>
    </row>
    <row r="117" spans="1:113" ht="15" customHeight="1">
      <c r="A117" s="68">
        <v>89</v>
      </c>
      <c r="B117" s="160" t="s">
        <v>505</v>
      </c>
      <c r="C117" s="542" t="s">
        <v>185</v>
      </c>
      <c r="D117" s="160"/>
      <c r="E117" s="183" t="s">
        <v>38</v>
      </c>
      <c r="F117" s="171">
        <f>H117+NPV(FD,I117:INDEX(I117:DC117,PAL))</f>
        <v>0</v>
      </c>
      <c r="G117" s="171">
        <f>SUMIF($H$5:$DC$5,"&lt;="&amp;PAL,$H117:$DC117)</f>
        <v>0</v>
      </c>
      <c r="H117" s="177">
        <v>0</v>
      </c>
      <c r="I117" s="177">
        <v>0</v>
      </c>
      <c r="J117" s="177">
        <v>0</v>
      </c>
      <c r="K117" s="177">
        <v>0</v>
      </c>
      <c r="L117" s="177">
        <v>0</v>
      </c>
      <c r="M117" s="177">
        <v>0</v>
      </c>
      <c r="N117" s="177">
        <v>0</v>
      </c>
      <c r="O117" s="177">
        <v>0</v>
      </c>
      <c r="P117" s="177">
        <v>0</v>
      </c>
      <c r="Q117" s="177">
        <v>0</v>
      </c>
      <c r="R117" s="177">
        <v>0</v>
      </c>
      <c r="S117" s="177">
        <v>0</v>
      </c>
      <c r="T117" s="177">
        <v>0</v>
      </c>
      <c r="U117" s="177">
        <v>0</v>
      </c>
      <c r="V117" s="177">
        <v>0</v>
      </c>
      <c r="W117" s="177">
        <v>0</v>
      </c>
      <c r="X117" s="177">
        <v>0</v>
      </c>
      <c r="Y117" s="177">
        <v>0</v>
      </c>
      <c r="Z117" s="177">
        <v>0</v>
      </c>
      <c r="AA117" s="177">
        <v>0</v>
      </c>
      <c r="AB117" s="177">
        <v>0</v>
      </c>
      <c r="AC117" s="177">
        <v>0</v>
      </c>
      <c r="AD117" s="177">
        <v>0</v>
      </c>
      <c r="AE117" s="177">
        <v>0</v>
      </c>
      <c r="AF117" s="177">
        <v>0</v>
      </c>
      <c r="AG117" s="177">
        <v>0</v>
      </c>
      <c r="AH117" s="177">
        <v>0</v>
      </c>
      <c r="AI117" s="177">
        <v>0</v>
      </c>
      <c r="AJ117" s="177">
        <v>0</v>
      </c>
      <c r="AK117" s="177">
        <v>0</v>
      </c>
      <c r="AL117" s="177">
        <v>0</v>
      </c>
      <c r="AM117" s="177">
        <v>0</v>
      </c>
      <c r="AN117" s="177">
        <v>0</v>
      </c>
      <c r="AO117" s="177">
        <v>0</v>
      </c>
      <c r="AP117" s="177">
        <v>0</v>
      </c>
      <c r="AQ117" s="177">
        <v>0</v>
      </c>
      <c r="AR117" s="177">
        <v>0</v>
      </c>
      <c r="AS117" s="177">
        <v>0</v>
      </c>
      <c r="AT117" s="177">
        <v>0</v>
      </c>
      <c r="AU117" s="177">
        <v>0</v>
      </c>
      <c r="AV117" s="177">
        <v>0</v>
      </c>
      <c r="AW117" s="177">
        <v>0</v>
      </c>
      <c r="AX117" s="177">
        <v>0</v>
      </c>
      <c r="AY117" s="177">
        <v>0</v>
      </c>
      <c r="AZ117" s="177">
        <v>0</v>
      </c>
      <c r="BA117" s="177">
        <v>0</v>
      </c>
      <c r="BB117" s="177">
        <v>0</v>
      </c>
      <c r="BC117" s="177">
        <v>0</v>
      </c>
      <c r="BD117" s="177">
        <v>0</v>
      </c>
      <c r="BE117" s="177">
        <v>0</v>
      </c>
      <c r="BF117" s="177">
        <v>0</v>
      </c>
      <c r="BG117" s="177">
        <v>0</v>
      </c>
      <c r="BH117" s="177">
        <v>0</v>
      </c>
      <c r="BI117" s="177">
        <v>0</v>
      </c>
      <c r="BJ117" s="177">
        <v>0</v>
      </c>
      <c r="BK117" s="177">
        <v>0</v>
      </c>
      <c r="BL117" s="177">
        <v>0</v>
      </c>
      <c r="BM117" s="177">
        <v>0</v>
      </c>
      <c r="BN117" s="177">
        <v>0</v>
      </c>
      <c r="BO117" s="177">
        <v>0</v>
      </c>
      <c r="BP117" s="177">
        <v>0</v>
      </c>
      <c r="BQ117" s="177">
        <v>0</v>
      </c>
      <c r="BR117" s="177">
        <v>0</v>
      </c>
      <c r="BS117" s="177">
        <v>0</v>
      </c>
      <c r="BT117" s="177">
        <v>0</v>
      </c>
      <c r="BU117" s="177">
        <v>0</v>
      </c>
      <c r="BV117" s="177">
        <v>0</v>
      </c>
      <c r="BW117" s="177">
        <v>0</v>
      </c>
      <c r="BX117" s="177">
        <v>0</v>
      </c>
      <c r="BY117" s="177">
        <v>0</v>
      </c>
      <c r="BZ117" s="177">
        <v>0</v>
      </c>
      <c r="CA117" s="177">
        <v>0</v>
      </c>
      <c r="CB117" s="177">
        <v>0</v>
      </c>
      <c r="CC117" s="177">
        <v>0</v>
      </c>
      <c r="CD117" s="177">
        <v>0</v>
      </c>
      <c r="CE117" s="177">
        <v>0</v>
      </c>
      <c r="CF117" s="177">
        <v>0</v>
      </c>
      <c r="CG117" s="177">
        <v>0</v>
      </c>
      <c r="CH117" s="177">
        <v>0</v>
      </c>
      <c r="CI117" s="177">
        <v>0</v>
      </c>
      <c r="CJ117" s="177">
        <v>0</v>
      </c>
      <c r="CK117" s="177">
        <v>0</v>
      </c>
      <c r="CL117" s="177">
        <v>0</v>
      </c>
      <c r="CM117" s="177">
        <v>0</v>
      </c>
      <c r="CN117" s="177">
        <v>0</v>
      </c>
      <c r="CO117" s="177">
        <v>0</v>
      </c>
      <c r="CP117" s="177">
        <v>0</v>
      </c>
      <c r="CQ117" s="177">
        <v>0</v>
      </c>
      <c r="CR117" s="177">
        <v>0</v>
      </c>
      <c r="CS117" s="177">
        <v>0</v>
      </c>
      <c r="CT117" s="177">
        <v>0</v>
      </c>
      <c r="CU117" s="177">
        <v>0</v>
      </c>
      <c r="CV117" s="177">
        <v>0</v>
      </c>
      <c r="CW117" s="177">
        <v>0</v>
      </c>
      <c r="CX117" s="177">
        <v>0</v>
      </c>
      <c r="CY117" s="177">
        <v>0</v>
      </c>
      <c r="CZ117" s="177">
        <v>0</v>
      </c>
      <c r="DA117" s="177">
        <v>0</v>
      </c>
      <c r="DB117" s="177">
        <v>0</v>
      </c>
      <c r="DC117" s="177">
        <v>0</v>
      </c>
      <c r="DE117" s="24">
        <f>COUNTBLANK(H117:DC117)</f>
        <v>0</v>
      </c>
      <c r="DF117" s="24">
        <f t="shared" si="39"/>
        <v>0</v>
      </c>
      <c r="DG117">
        <f t="shared" si="50"/>
        <v>0</v>
      </c>
    </row>
    <row r="118" spans="1:113" ht="15" customHeight="1">
      <c r="A118" s="68">
        <v>90</v>
      </c>
      <c r="B118" s="160" t="s">
        <v>515</v>
      </c>
      <c r="C118" s="542" t="s">
        <v>186</v>
      </c>
      <c r="D118" s="160"/>
      <c r="E118" s="183" t="s">
        <v>38</v>
      </c>
      <c r="F118" s="171">
        <f>H118+NPV(FD,I118:INDEX(I118:DC118,PAL))</f>
        <v>0</v>
      </c>
      <c r="G118" s="171">
        <f>SUMIF($H$5:$DC$5,"&lt;="&amp;PAL,$H118:$DC118)</f>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c r="AG118" s="177">
        <v>0</v>
      </c>
      <c r="AH118" s="177">
        <v>0</v>
      </c>
      <c r="AI118" s="177">
        <v>0</v>
      </c>
      <c r="AJ118" s="177">
        <v>0</v>
      </c>
      <c r="AK118" s="177">
        <v>0</v>
      </c>
      <c r="AL118" s="177">
        <v>0</v>
      </c>
      <c r="AM118" s="177">
        <v>0</v>
      </c>
      <c r="AN118" s="177">
        <v>0</v>
      </c>
      <c r="AO118" s="177">
        <v>0</v>
      </c>
      <c r="AP118" s="177">
        <v>0</v>
      </c>
      <c r="AQ118" s="177">
        <v>0</v>
      </c>
      <c r="AR118" s="177">
        <v>0</v>
      </c>
      <c r="AS118" s="177">
        <v>0</v>
      </c>
      <c r="AT118" s="177">
        <v>0</v>
      </c>
      <c r="AU118" s="177">
        <v>0</v>
      </c>
      <c r="AV118" s="177">
        <v>0</v>
      </c>
      <c r="AW118" s="177">
        <v>0</v>
      </c>
      <c r="AX118" s="177">
        <v>0</v>
      </c>
      <c r="AY118" s="177">
        <v>0</v>
      </c>
      <c r="AZ118" s="177">
        <v>0</v>
      </c>
      <c r="BA118" s="177">
        <v>0</v>
      </c>
      <c r="BB118" s="177">
        <v>0</v>
      </c>
      <c r="BC118" s="177">
        <v>0</v>
      </c>
      <c r="BD118" s="177">
        <v>0</v>
      </c>
      <c r="BE118" s="177">
        <v>0</v>
      </c>
      <c r="BF118" s="177">
        <v>0</v>
      </c>
      <c r="BG118" s="177">
        <v>0</v>
      </c>
      <c r="BH118" s="177">
        <v>0</v>
      </c>
      <c r="BI118" s="177">
        <v>0</v>
      </c>
      <c r="BJ118" s="177">
        <v>0</v>
      </c>
      <c r="BK118" s="177">
        <v>0</v>
      </c>
      <c r="BL118" s="177">
        <v>0</v>
      </c>
      <c r="BM118" s="177">
        <v>0</v>
      </c>
      <c r="BN118" s="177">
        <v>0</v>
      </c>
      <c r="BO118" s="177">
        <v>0</v>
      </c>
      <c r="BP118" s="177">
        <v>0</v>
      </c>
      <c r="BQ118" s="177">
        <v>0</v>
      </c>
      <c r="BR118" s="177">
        <v>0</v>
      </c>
      <c r="BS118" s="177">
        <v>0</v>
      </c>
      <c r="BT118" s="177">
        <v>0</v>
      </c>
      <c r="BU118" s="177">
        <v>0</v>
      </c>
      <c r="BV118" s="177">
        <v>0</v>
      </c>
      <c r="BW118" s="177">
        <v>0</v>
      </c>
      <c r="BX118" s="177">
        <v>0</v>
      </c>
      <c r="BY118" s="177">
        <v>0</v>
      </c>
      <c r="BZ118" s="177">
        <v>0</v>
      </c>
      <c r="CA118" s="177">
        <v>0</v>
      </c>
      <c r="CB118" s="177">
        <v>0</v>
      </c>
      <c r="CC118" s="177">
        <v>0</v>
      </c>
      <c r="CD118" s="177">
        <v>0</v>
      </c>
      <c r="CE118" s="177">
        <v>0</v>
      </c>
      <c r="CF118" s="177">
        <v>0</v>
      </c>
      <c r="CG118" s="177">
        <v>0</v>
      </c>
      <c r="CH118" s="177">
        <v>0</v>
      </c>
      <c r="CI118" s="177">
        <v>0</v>
      </c>
      <c r="CJ118" s="177">
        <v>0</v>
      </c>
      <c r="CK118" s="177">
        <v>0</v>
      </c>
      <c r="CL118" s="177">
        <v>0</v>
      </c>
      <c r="CM118" s="177">
        <v>0</v>
      </c>
      <c r="CN118" s="177">
        <v>0</v>
      </c>
      <c r="CO118" s="177">
        <v>0</v>
      </c>
      <c r="CP118" s="177">
        <v>0</v>
      </c>
      <c r="CQ118" s="177">
        <v>0</v>
      </c>
      <c r="CR118" s="177">
        <v>0</v>
      </c>
      <c r="CS118" s="177">
        <v>0</v>
      </c>
      <c r="CT118" s="177">
        <v>0</v>
      </c>
      <c r="CU118" s="177">
        <v>0</v>
      </c>
      <c r="CV118" s="177">
        <v>0</v>
      </c>
      <c r="CW118" s="177">
        <v>0</v>
      </c>
      <c r="CX118" s="177">
        <v>0</v>
      </c>
      <c r="CY118" s="177">
        <v>0</v>
      </c>
      <c r="CZ118" s="177">
        <v>0</v>
      </c>
      <c r="DA118" s="177">
        <v>0</v>
      </c>
      <c r="DB118" s="177">
        <v>0</v>
      </c>
      <c r="DC118" s="177">
        <v>0</v>
      </c>
      <c r="DE118" s="24">
        <f>COUNTBLANK(H118:DC118)</f>
        <v>0</v>
      </c>
      <c r="DF118" s="24">
        <f t="shared" si="39"/>
        <v>0</v>
      </c>
      <c r="DG118">
        <f t="shared" si="50"/>
        <v>0</v>
      </c>
    </row>
    <row r="119" spans="1:113" ht="15" customHeight="1">
      <c r="A119" s="68">
        <v>91</v>
      </c>
      <c r="B119" s="160" t="s">
        <v>516</v>
      </c>
      <c r="C119" s="542" t="s">
        <v>187</v>
      </c>
      <c r="D119" s="160"/>
      <c r="E119" s="183" t="s">
        <v>38</v>
      </c>
      <c r="F119" s="171">
        <f>H119+NPV(FD,I119:INDEX(I119:DC119,PAL))</f>
        <v>0</v>
      </c>
      <c r="G119" s="171">
        <f>SUMIF($H$5:$DC$5,"&lt;="&amp;PAL,$H119:$DC119)</f>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177">
        <v>0</v>
      </c>
      <c r="BM119" s="177">
        <v>0</v>
      </c>
      <c r="BN119" s="177">
        <v>0</v>
      </c>
      <c r="BO119" s="177">
        <v>0</v>
      </c>
      <c r="BP119" s="177">
        <v>0</v>
      </c>
      <c r="BQ119" s="177">
        <v>0</v>
      </c>
      <c r="BR119" s="177">
        <v>0</v>
      </c>
      <c r="BS119" s="177">
        <v>0</v>
      </c>
      <c r="BT119" s="177">
        <v>0</v>
      </c>
      <c r="BU119" s="177">
        <v>0</v>
      </c>
      <c r="BV119" s="177">
        <v>0</v>
      </c>
      <c r="BW119" s="177">
        <v>0</v>
      </c>
      <c r="BX119" s="177">
        <v>0</v>
      </c>
      <c r="BY119" s="177">
        <v>0</v>
      </c>
      <c r="BZ119" s="177">
        <v>0</v>
      </c>
      <c r="CA119" s="177">
        <v>0</v>
      </c>
      <c r="CB119" s="177">
        <v>0</v>
      </c>
      <c r="CC119" s="177">
        <v>0</v>
      </c>
      <c r="CD119" s="177">
        <v>0</v>
      </c>
      <c r="CE119" s="177">
        <v>0</v>
      </c>
      <c r="CF119" s="177">
        <v>0</v>
      </c>
      <c r="CG119" s="177">
        <v>0</v>
      </c>
      <c r="CH119" s="177">
        <v>0</v>
      </c>
      <c r="CI119" s="177">
        <v>0</v>
      </c>
      <c r="CJ119" s="177">
        <v>0</v>
      </c>
      <c r="CK119" s="177">
        <v>0</v>
      </c>
      <c r="CL119" s="177">
        <v>0</v>
      </c>
      <c r="CM119" s="177">
        <v>0</v>
      </c>
      <c r="CN119" s="177">
        <v>0</v>
      </c>
      <c r="CO119" s="177">
        <v>0</v>
      </c>
      <c r="CP119" s="177">
        <v>0</v>
      </c>
      <c r="CQ119" s="177">
        <v>0</v>
      </c>
      <c r="CR119" s="177">
        <v>0</v>
      </c>
      <c r="CS119" s="177">
        <v>0</v>
      </c>
      <c r="CT119" s="177">
        <v>0</v>
      </c>
      <c r="CU119" s="177">
        <v>0</v>
      </c>
      <c r="CV119" s="177">
        <v>0</v>
      </c>
      <c r="CW119" s="177">
        <v>0</v>
      </c>
      <c r="CX119" s="177">
        <v>0</v>
      </c>
      <c r="CY119" s="177">
        <v>0</v>
      </c>
      <c r="CZ119" s="177">
        <v>0</v>
      </c>
      <c r="DA119" s="177">
        <v>0</v>
      </c>
      <c r="DB119" s="177">
        <v>0</v>
      </c>
      <c r="DC119" s="177">
        <v>0</v>
      </c>
      <c r="DE119" s="24">
        <f>COUNTBLANK(H119:DC119)</f>
        <v>0</v>
      </c>
      <c r="DF119" s="24">
        <f t="shared" si="39"/>
        <v>0</v>
      </c>
      <c r="DG119">
        <f t="shared" si="50"/>
        <v>0</v>
      </c>
    </row>
    <row r="120" spans="1:113" ht="15" customHeight="1">
      <c r="A120" s="68">
        <v>92</v>
      </c>
      <c r="B120" s="160" t="s">
        <v>517</v>
      </c>
      <c r="C120" s="542" t="s">
        <v>188</v>
      </c>
      <c r="D120" s="160"/>
      <c r="E120" s="183" t="s">
        <v>38</v>
      </c>
      <c r="F120" s="171">
        <f>H120+NPV(FD,I120:INDEX(I120:DC120,PAL))</f>
        <v>0</v>
      </c>
      <c r="G120" s="171">
        <f>SUMIF($H$5:$DC$5,"&lt;="&amp;PAL,$H120:$DC120)</f>
        <v>0</v>
      </c>
      <c r="H120" s="177">
        <v>0</v>
      </c>
      <c r="I120" s="177">
        <v>0</v>
      </c>
      <c r="J120" s="177">
        <v>0</v>
      </c>
      <c r="K120" s="177">
        <v>0</v>
      </c>
      <c r="L120" s="177">
        <v>0</v>
      </c>
      <c r="M120" s="177">
        <v>0</v>
      </c>
      <c r="N120" s="177">
        <v>0</v>
      </c>
      <c r="O120" s="177">
        <v>0</v>
      </c>
      <c r="P120" s="177">
        <v>0</v>
      </c>
      <c r="Q120" s="177">
        <v>0</v>
      </c>
      <c r="R120" s="177">
        <v>0</v>
      </c>
      <c r="S120" s="177">
        <v>0</v>
      </c>
      <c r="T120" s="177">
        <v>0</v>
      </c>
      <c r="U120" s="177">
        <v>0</v>
      </c>
      <c r="V120" s="177">
        <v>0</v>
      </c>
      <c r="W120" s="177">
        <v>0</v>
      </c>
      <c r="X120" s="177">
        <v>0</v>
      </c>
      <c r="Y120" s="177">
        <v>0</v>
      </c>
      <c r="Z120" s="177">
        <v>0</v>
      </c>
      <c r="AA120" s="177">
        <v>0</v>
      </c>
      <c r="AB120" s="177">
        <v>0</v>
      </c>
      <c r="AC120" s="177">
        <v>0</v>
      </c>
      <c r="AD120" s="177">
        <v>0</v>
      </c>
      <c r="AE120" s="177">
        <v>0</v>
      </c>
      <c r="AF120" s="177">
        <v>0</v>
      </c>
      <c r="AG120" s="177">
        <v>0</v>
      </c>
      <c r="AH120" s="177">
        <v>0</v>
      </c>
      <c r="AI120" s="177">
        <v>0</v>
      </c>
      <c r="AJ120" s="177">
        <v>0</v>
      </c>
      <c r="AK120" s="177">
        <v>0</v>
      </c>
      <c r="AL120" s="177">
        <v>0</v>
      </c>
      <c r="AM120" s="177">
        <v>0</v>
      </c>
      <c r="AN120" s="177">
        <v>0</v>
      </c>
      <c r="AO120" s="177">
        <v>0</v>
      </c>
      <c r="AP120" s="177">
        <v>0</v>
      </c>
      <c r="AQ120" s="177">
        <v>0</v>
      </c>
      <c r="AR120" s="177">
        <v>0</v>
      </c>
      <c r="AS120" s="177">
        <v>0</v>
      </c>
      <c r="AT120" s="177">
        <v>0</v>
      </c>
      <c r="AU120" s="177">
        <v>0</v>
      </c>
      <c r="AV120" s="177">
        <v>0</v>
      </c>
      <c r="AW120" s="177">
        <v>0</v>
      </c>
      <c r="AX120" s="177">
        <v>0</v>
      </c>
      <c r="AY120" s="177">
        <v>0</v>
      </c>
      <c r="AZ120" s="177">
        <v>0</v>
      </c>
      <c r="BA120" s="177">
        <v>0</v>
      </c>
      <c r="BB120" s="177">
        <v>0</v>
      </c>
      <c r="BC120" s="177">
        <v>0</v>
      </c>
      <c r="BD120" s="177">
        <v>0</v>
      </c>
      <c r="BE120" s="177">
        <v>0</v>
      </c>
      <c r="BF120" s="177">
        <v>0</v>
      </c>
      <c r="BG120" s="177">
        <v>0</v>
      </c>
      <c r="BH120" s="177">
        <v>0</v>
      </c>
      <c r="BI120" s="177">
        <v>0</v>
      </c>
      <c r="BJ120" s="177">
        <v>0</v>
      </c>
      <c r="BK120" s="177">
        <v>0</v>
      </c>
      <c r="BL120" s="177">
        <v>0</v>
      </c>
      <c r="BM120" s="177">
        <v>0</v>
      </c>
      <c r="BN120" s="177">
        <v>0</v>
      </c>
      <c r="BO120" s="177">
        <v>0</v>
      </c>
      <c r="BP120" s="177">
        <v>0</v>
      </c>
      <c r="BQ120" s="177">
        <v>0</v>
      </c>
      <c r="BR120" s="177">
        <v>0</v>
      </c>
      <c r="BS120" s="177">
        <v>0</v>
      </c>
      <c r="BT120" s="177">
        <v>0</v>
      </c>
      <c r="BU120" s="177">
        <v>0</v>
      </c>
      <c r="BV120" s="177">
        <v>0</v>
      </c>
      <c r="BW120" s="177">
        <v>0</v>
      </c>
      <c r="BX120" s="177">
        <v>0</v>
      </c>
      <c r="BY120" s="177">
        <v>0</v>
      </c>
      <c r="BZ120" s="177">
        <v>0</v>
      </c>
      <c r="CA120" s="177">
        <v>0</v>
      </c>
      <c r="CB120" s="177">
        <v>0</v>
      </c>
      <c r="CC120" s="177">
        <v>0</v>
      </c>
      <c r="CD120" s="177">
        <v>0</v>
      </c>
      <c r="CE120" s="177">
        <v>0</v>
      </c>
      <c r="CF120" s="177">
        <v>0</v>
      </c>
      <c r="CG120" s="177">
        <v>0</v>
      </c>
      <c r="CH120" s="177">
        <v>0</v>
      </c>
      <c r="CI120" s="177">
        <v>0</v>
      </c>
      <c r="CJ120" s="177">
        <v>0</v>
      </c>
      <c r="CK120" s="177">
        <v>0</v>
      </c>
      <c r="CL120" s="177">
        <v>0</v>
      </c>
      <c r="CM120" s="177">
        <v>0</v>
      </c>
      <c r="CN120" s="177">
        <v>0</v>
      </c>
      <c r="CO120" s="177">
        <v>0</v>
      </c>
      <c r="CP120" s="177">
        <v>0</v>
      </c>
      <c r="CQ120" s="177">
        <v>0</v>
      </c>
      <c r="CR120" s="177">
        <v>0</v>
      </c>
      <c r="CS120" s="177">
        <v>0</v>
      </c>
      <c r="CT120" s="177">
        <v>0</v>
      </c>
      <c r="CU120" s="177">
        <v>0</v>
      </c>
      <c r="CV120" s="177">
        <v>0</v>
      </c>
      <c r="CW120" s="177">
        <v>0</v>
      </c>
      <c r="CX120" s="177">
        <v>0</v>
      </c>
      <c r="CY120" s="177">
        <v>0</v>
      </c>
      <c r="CZ120" s="177">
        <v>0</v>
      </c>
      <c r="DA120" s="177">
        <v>0</v>
      </c>
      <c r="DB120" s="177">
        <v>0</v>
      </c>
      <c r="DC120" s="177">
        <v>0</v>
      </c>
      <c r="DE120" s="24">
        <f>COUNTBLANK(H120:DC120)</f>
        <v>0</v>
      </c>
      <c r="DF120" s="24">
        <f t="shared" si="39"/>
        <v>0</v>
      </c>
      <c r="DG120">
        <f t="shared" si="50"/>
        <v>0</v>
      </c>
    </row>
    <row r="121" spans="1:113" ht="15" customHeight="1">
      <c r="A121" s="68">
        <v>93</v>
      </c>
      <c r="B121" s="160" t="s">
        <v>518</v>
      </c>
      <c r="C121" s="542" t="s">
        <v>189</v>
      </c>
      <c r="D121" s="160"/>
      <c r="E121" s="183" t="s">
        <v>38</v>
      </c>
      <c r="F121" s="171">
        <f>H121+NPV(FD,I121:INDEX(I121:DC121,PAL))</f>
        <v>0</v>
      </c>
      <c r="G121" s="171">
        <f>SUMIF($H$5:$DC$5,"&lt;="&amp;PAL,$H121:$DC121)</f>
        <v>0</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177">
        <v>0</v>
      </c>
      <c r="BM121" s="177">
        <v>0</v>
      </c>
      <c r="BN121" s="177">
        <v>0</v>
      </c>
      <c r="BO121" s="177">
        <v>0</v>
      </c>
      <c r="BP121" s="177">
        <v>0</v>
      </c>
      <c r="BQ121" s="177">
        <v>0</v>
      </c>
      <c r="BR121" s="177">
        <v>0</v>
      </c>
      <c r="BS121" s="177">
        <v>0</v>
      </c>
      <c r="BT121" s="177">
        <v>0</v>
      </c>
      <c r="BU121" s="177">
        <v>0</v>
      </c>
      <c r="BV121" s="177">
        <v>0</v>
      </c>
      <c r="BW121" s="177">
        <v>0</v>
      </c>
      <c r="BX121" s="177">
        <v>0</v>
      </c>
      <c r="BY121" s="177">
        <v>0</v>
      </c>
      <c r="BZ121" s="177">
        <v>0</v>
      </c>
      <c r="CA121" s="177">
        <v>0</v>
      </c>
      <c r="CB121" s="177">
        <v>0</v>
      </c>
      <c r="CC121" s="177">
        <v>0</v>
      </c>
      <c r="CD121" s="177">
        <v>0</v>
      </c>
      <c r="CE121" s="177">
        <v>0</v>
      </c>
      <c r="CF121" s="177">
        <v>0</v>
      </c>
      <c r="CG121" s="177">
        <v>0</v>
      </c>
      <c r="CH121" s="177">
        <v>0</v>
      </c>
      <c r="CI121" s="177">
        <v>0</v>
      </c>
      <c r="CJ121" s="177">
        <v>0</v>
      </c>
      <c r="CK121" s="177">
        <v>0</v>
      </c>
      <c r="CL121" s="177">
        <v>0</v>
      </c>
      <c r="CM121" s="177">
        <v>0</v>
      </c>
      <c r="CN121" s="177">
        <v>0</v>
      </c>
      <c r="CO121" s="177">
        <v>0</v>
      </c>
      <c r="CP121" s="177">
        <v>0</v>
      </c>
      <c r="CQ121" s="177">
        <v>0</v>
      </c>
      <c r="CR121" s="177">
        <v>0</v>
      </c>
      <c r="CS121" s="177">
        <v>0</v>
      </c>
      <c r="CT121" s="177">
        <v>0</v>
      </c>
      <c r="CU121" s="177">
        <v>0</v>
      </c>
      <c r="CV121" s="177">
        <v>0</v>
      </c>
      <c r="CW121" s="177">
        <v>0</v>
      </c>
      <c r="CX121" s="177">
        <v>0</v>
      </c>
      <c r="CY121" s="177">
        <v>0</v>
      </c>
      <c r="CZ121" s="177">
        <v>0</v>
      </c>
      <c r="DA121" s="177">
        <v>0</v>
      </c>
      <c r="DB121" s="177">
        <v>0</v>
      </c>
      <c r="DC121" s="177">
        <v>0</v>
      </c>
      <c r="DE121" s="24">
        <f>COUNTBLANK(H121:DC121)</f>
        <v>0</v>
      </c>
      <c r="DF121" s="24">
        <f t="shared" si="39"/>
        <v>0</v>
      </c>
      <c r="DG121">
        <f>IF(ISNUMBER(E121),E121*100,0)</f>
        <v>0</v>
      </c>
    </row>
    <row r="122" spans="1:113" ht="15" customHeight="1">
      <c r="A122" s="68">
        <v>94</v>
      </c>
      <c r="B122" s="160" t="s">
        <v>519</v>
      </c>
      <c r="C122" s="542" t="s">
        <v>502</v>
      </c>
      <c r="D122" s="160"/>
      <c r="E122" s="183" t="s">
        <v>38</v>
      </c>
      <c r="F122" s="171">
        <f>H122+NPV(FD,I122:INDEX(I122:DC122,PAL))</f>
        <v>0</v>
      </c>
      <c r="G122" s="171">
        <f>SUMIF($H$5:$DC$5,"&lt;="&amp;PAL,$H122:$DC122)</f>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c r="AG122" s="177">
        <v>0</v>
      </c>
      <c r="AH122" s="177">
        <v>0</v>
      </c>
      <c r="AI122" s="177">
        <v>0</v>
      </c>
      <c r="AJ122" s="177">
        <v>0</v>
      </c>
      <c r="AK122" s="177">
        <v>0</v>
      </c>
      <c r="AL122" s="177">
        <v>0</v>
      </c>
      <c r="AM122" s="177">
        <v>0</v>
      </c>
      <c r="AN122" s="177">
        <v>0</v>
      </c>
      <c r="AO122" s="177">
        <v>0</v>
      </c>
      <c r="AP122" s="177">
        <v>0</v>
      </c>
      <c r="AQ122" s="177">
        <v>0</v>
      </c>
      <c r="AR122" s="177">
        <v>0</v>
      </c>
      <c r="AS122" s="177">
        <v>0</v>
      </c>
      <c r="AT122" s="177">
        <v>0</v>
      </c>
      <c r="AU122" s="177">
        <v>0</v>
      </c>
      <c r="AV122" s="177">
        <v>0</v>
      </c>
      <c r="AW122" s="177">
        <v>0</v>
      </c>
      <c r="AX122" s="177">
        <v>0</v>
      </c>
      <c r="AY122" s="177">
        <v>0</v>
      </c>
      <c r="AZ122" s="177">
        <v>0</v>
      </c>
      <c r="BA122" s="177">
        <v>0</v>
      </c>
      <c r="BB122" s="177">
        <v>0</v>
      </c>
      <c r="BC122" s="177">
        <v>0</v>
      </c>
      <c r="BD122" s="177">
        <v>0</v>
      </c>
      <c r="BE122" s="177">
        <v>0</v>
      </c>
      <c r="BF122" s="177">
        <v>0</v>
      </c>
      <c r="BG122" s="177">
        <v>0</v>
      </c>
      <c r="BH122" s="177">
        <v>0</v>
      </c>
      <c r="BI122" s="177">
        <v>0</v>
      </c>
      <c r="BJ122" s="177">
        <v>0</v>
      </c>
      <c r="BK122" s="177">
        <v>0</v>
      </c>
      <c r="BL122" s="177">
        <v>0</v>
      </c>
      <c r="BM122" s="177">
        <v>0</v>
      </c>
      <c r="BN122" s="177">
        <v>0</v>
      </c>
      <c r="BO122" s="177">
        <v>0</v>
      </c>
      <c r="BP122" s="177">
        <v>0</v>
      </c>
      <c r="BQ122" s="177">
        <v>0</v>
      </c>
      <c r="BR122" s="177">
        <v>0</v>
      </c>
      <c r="BS122" s="177">
        <v>0</v>
      </c>
      <c r="BT122" s="177">
        <v>0</v>
      </c>
      <c r="BU122" s="177">
        <v>0</v>
      </c>
      <c r="BV122" s="177">
        <v>0</v>
      </c>
      <c r="BW122" s="177">
        <v>0</v>
      </c>
      <c r="BX122" s="177">
        <v>0</v>
      </c>
      <c r="BY122" s="177">
        <v>0</v>
      </c>
      <c r="BZ122" s="177">
        <v>0</v>
      </c>
      <c r="CA122" s="177">
        <v>0</v>
      </c>
      <c r="CB122" s="177">
        <v>0</v>
      </c>
      <c r="CC122" s="177">
        <v>0</v>
      </c>
      <c r="CD122" s="177">
        <v>0</v>
      </c>
      <c r="CE122" s="177">
        <v>0</v>
      </c>
      <c r="CF122" s="177">
        <v>0</v>
      </c>
      <c r="CG122" s="177">
        <v>0</v>
      </c>
      <c r="CH122" s="177">
        <v>0</v>
      </c>
      <c r="CI122" s="177">
        <v>0</v>
      </c>
      <c r="CJ122" s="177">
        <v>0</v>
      </c>
      <c r="CK122" s="177">
        <v>0</v>
      </c>
      <c r="CL122" s="177">
        <v>0</v>
      </c>
      <c r="CM122" s="177">
        <v>0</v>
      </c>
      <c r="CN122" s="177">
        <v>0</v>
      </c>
      <c r="CO122" s="177">
        <v>0</v>
      </c>
      <c r="CP122" s="177">
        <v>0</v>
      </c>
      <c r="CQ122" s="177">
        <v>0</v>
      </c>
      <c r="CR122" s="177">
        <v>0</v>
      </c>
      <c r="CS122" s="177">
        <v>0</v>
      </c>
      <c r="CT122" s="177">
        <v>0</v>
      </c>
      <c r="CU122" s="177">
        <v>0</v>
      </c>
      <c r="CV122" s="177">
        <v>0</v>
      </c>
      <c r="CW122" s="177">
        <v>0</v>
      </c>
      <c r="CX122" s="177">
        <v>0</v>
      </c>
      <c r="CY122" s="177">
        <v>0</v>
      </c>
      <c r="CZ122" s="177">
        <v>0</v>
      </c>
      <c r="DA122" s="177">
        <v>0</v>
      </c>
      <c r="DB122" s="177">
        <v>0</v>
      </c>
      <c r="DC122" s="177">
        <v>0</v>
      </c>
      <c r="DE122" s="24">
        <f t="shared" si="85"/>
        <v>0</v>
      </c>
      <c r="DF122" s="24">
        <f t="shared" si="39"/>
        <v>0</v>
      </c>
      <c r="DG122">
        <f t="shared" si="50"/>
        <v>0</v>
      </c>
      <c r="DH122">
        <v>1</v>
      </c>
      <c r="DI122" s="36">
        <v>0.21</v>
      </c>
    </row>
    <row r="123" spans="1:113" ht="15" customHeight="1">
      <c r="A123" s="68"/>
      <c r="B123" s="160" t="s">
        <v>378</v>
      </c>
      <c r="C123" s="540" t="s">
        <v>503</v>
      </c>
      <c r="D123" s="327"/>
      <c r="E123" s="327"/>
      <c r="F123" s="173">
        <f>SUM(F124:F126)</f>
        <v>0</v>
      </c>
      <c r="G123" s="173">
        <f t="shared" ref="G123" si="91">SUM(G124:G126)</f>
        <v>0</v>
      </c>
      <c r="H123" s="173">
        <f>SUM(H124:H126)</f>
        <v>0</v>
      </c>
      <c r="I123" s="173">
        <f t="shared" ref="I123:BT123" si="92">SUM(I124:I126)</f>
        <v>0</v>
      </c>
      <c r="J123" s="173">
        <f t="shared" si="92"/>
        <v>0</v>
      </c>
      <c r="K123" s="173">
        <f t="shared" si="92"/>
        <v>0</v>
      </c>
      <c r="L123" s="173">
        <f t="shared" si="92"/>
        <v>0</v>
      </c>
      <c r="M123" s="173">
        <f t="shared" si="92"/>
        <v>0</v>
      </c>
      <c r="N123" s="173">
        <f t="shared" si="92"/>
        <v>0</v>
      </c>
      <c r="O123" s="173">
        <f t="shared" si="92"/>
        <v>0</v>
      </c>
      <c r="P123" s="173">
        <f t="shared" si="92"/>
        <v>0</v>
      </c>
      <c r="Q123" s="173">
        <f t="shared" si="92"/>
        <v>0</v>
      </c>
      <c r="R123" s="173">
        <f t="shared" si="92"/>
        <v>0</v>
      </c>
      <c r="S123" s="173">
        <f t="shared" si="92"/>
        <v>0</v>
      </c>
      <c r="T123" s="173">
        <f t="shared" si="92"/>
        <v>0</v>
      </c>
      <c r="U123" s="173">
        <f t="shared" si="92"/>
        <v>0</v>
      </c>
      <c r="V123" s="173">
        <f t="shared" si="92"/>
        <v>0</v>
      </c>
      <c r="W123" s="173">
        <f t="shared" si="92"/>
        <v>0</v>
      </c>
      <c r="X123" s="173">
        <f t="shared" si="92"/>
        <v>0</v>
      </c>
      <c r="Y123" s="173">
        <f t="shared" si="92"/>
        <v>0</v>
      </c>
      <c r="Z123" s="173">
        <f t="shared" si="92"/>
        <v>0</v>
      </c>
      <c r="AA123" s="173">
        <f t="shared" si="92"/>
        <v>0</v>
      </c>
      <c r="AB123" s="173">
        <f t="shared" si="92"/>
        <v>0</v>
      </c>
      <c r="AC123" s="173">
        <f t="shared" si="92"/>
        <v>0</v>
      </c>
      <c r="AD123" s="173">
        <f t="shared" si="92"/>
        <v>0</v>
      </c>
      <c r="AE123" s="173">
        <f t="shared" si="92"/>
        <v>0</v>
      </c>
      <c r="AF123" s="173">
        <f t="shared" si="92"/>
        <v>0</v>
      </c>
      <c r="AG123" s="173">
        <f t="shared" si="92"/>
        <v>0</v>
      </c>
      <c r="AH123" s="173">
        <f t="shared" si="92"/>
        <v>0</v>
      </c>
      <c r="AI123" s="173">
        <f t="shared" si="92"/>
        <v>0</v>
      </c>
      <c r="AJ123" s="173">
        <f t="shared" si="92"/>
        <v>0</v>
      </c>
      <c r="AK123" s="173">
        <f t="shared" si="92"/>
        <v>0</v>
      </c>
      <c r="AL123" s="173">
        <f t="shared" si="92"/>
        <v>0</v>
      </c>
      <c r="AM123" s="173">
        <f t="shared" si="92"/>
        <v>0</v>
      </c>
      <c r="AN123" s="173">
        <f t="shared" si="92"/>
        <v>0</v>
      </c>
      <c r="AO123" s="173">
        <f t="shared" si="92"/>
        <v>0</v>
      </c>
      <c r="AP123" s="173">
        <f t="shared" si="92"/>
        <v>0</v>
      </c>
      <c r="AQ123" s="173">
        <f t="shared" si="92"/>
        <v>0</v>
      </c>
      <c r="AR123" s="173">
        <f t="shared" si="92"/>
        <v>0</v>
      </c>
      <c r="AS123" s="173">
        <f t="shared" si="92"/>
        <v>0</v>
      </c>
      <c r="AT123" s="173">
        <f t="shared" si="92"/>
        <v>0</v>
      </c>
      <c r="AU123" s="173">
        <f t="shared" si="92"/>
        <v>0</v>
      </c>
      <c r="AV123" s="173">
        <f t="shared" si="92"/>
        <v>0</v>
      </c>
      <c r="AW123" s="173">
        <f t="shared" si="92"/>
        <v>0</v>
      </c>
      <c r="AX123" s="173">
        <f t="shared" si="92"/>
        <v>0</v>
      </c>
      <c r="AY123" s="173">
        <f t="shared" si="92"/>
        <v>0</v>
      </c>
      <c r="AZ123" s="173">
        <f t="shared" si="92"/>
        <v>0</v>
      </c>
      <c r="BA123" s="173">
        <f t="shared" si="92"/>
        <v>0</v>
      </c>
      <c r="BB123" s="173">
        <f t="shared" si="92"/>
        <v>0</v>
      </c>
      <c r="BC123" s="173">
        <f t="shared" si="92"/>
        <v>0</v>
      </c>
      <c r="BD123" s="173">
        <f t="shared" si="92"/>
        <v>0</v>
      </c>
      <c r="BE123" s="173">
        <f t="shared" si="92"/>
        <v>0</v>
      </c>
      <c r="BF123" s="173">
        <f t="shared" si="92"/>
        <v>0</v>
      </c>
      <c r="BG123" s="173">
        <f t="shared" si="92"/>
        <v>0</v>
      </c>
      <c r="BH123" s="173">
        <f t="shared" si="92"/>
        <v>0</v>
      </c>
      <c r="BI123" s="173">
        <f t="shared" si="92"/>
        <v>0</v>
      </c>
      <c r="BJ123" s="173">
        <f t="shared" si="92"/>
        <v>0</v>
      </c>
      <c r="BK123" s="173">
        <f t="shared" si="92"/>
        <v>0</v>
      </c>
      <c r="BL123" s="173">
        <f t="shared" si="92"/>
        <v>0</v>
      </c>
      <c r="BM123" s="173">
        <f t="shared" si="92"/>
        <v>0</v>
      </c>
      <c r="BN123" s="173">
        <f t="shared" si="92"/>
        <v>0</v>
      </c>
      <c r="BO123" s="173">
        <f t="shared" si="92"/>
        <v>0</v>
      </c>
      <c r="BP123" s="173">
        <f t="shared" si="92"/>
        <v>0</v>
      </c>
      <c r="BQ123" s="173">
        <f t="shared" si="92"/>
        <v>0</v>
      </c>
      <c r="BR123" s="173">
        <f t="shared" si="92"/>
        <v>0</v>
      </c>
      <c r="BS123" s="173">
        <f t="shared" si="92"/>
        <v>0</v>
      </c>
      <c r="BT123" s="173">
        <f t="shared" si="92"/>
        <v>0</v>
      </c>
      <c r="BU123" s="173">
        <f t="shared" ref="BU123:DB123" si="93">SUM(BU124:BU126)</f>
        <v>0</v>
      </c>
      <c r="BV123" s="173">
        <f t="shared" si="93"/>
        <v>0</v>
      </c>
      <c r="BW123" s="173">
        <f t="shared" si="93"/>
        <v>0</v>
      </c>
      <c r="BX123" s="173">
        <f t="shared" si="93"/>
        <v>0</v>
      </c>
      <c r="BY123" s="173">
        <f t="shared" si="93"/>
        <v>0</v>
      </c>
      <c r="BZ123" s="173">
        <f t="shared" si="93"/>
        <v>0</v>
      </c>
      <c r="CA123" s="173">
        <f t="shared" si="93"/>
        <v>0</v>
      </c>
      <c r="CB123" s="173">
        <f t="shared" si="93"/>
        <v>0</v>
      </c>
      <c r="CC123" s="173">
        <f t="shared" si="93"/>
        <v>0</v>
      </c>
      <c r="CD123" s="173">
        <f t="shared" si="93"/>
        <v>0</v>
      </c>
      <c r="CE123" s="173">
        <f t="shared" si="93"/>
        <v>0</v>
      </c>
      <c r="CF123" s="173">
        <f t="shared" si="93"/>
        <v>0</v>
      </c>
      <c r="CG123" s="173">
        <f t="shared" si="93"/>
        <v>0</v>
      </c>
      <c r="CH123" s="173">
        <f t="shared" si="93"/>
        <v>0</v>
      </c>
      <c r="CI123" s="173">
        <f t="shared" si="93"/>
        <v>0</v>
      </c>
      <c r="CJ123" s="173">
        <f t="shared" si="93"/>
        <v>0</v>
      </c>
      <c r="CK123" s="173">
        <f t="shared" si="93"/>
        <v>0</v>
      </c>
      <c r="CL123" s="173">
        <f t="shared" si="93"/>
        <v>0</v>
      </c>
      <c r="CM123" s="173">
        <f t="shared" si="93"/>
        <v>0</v>
      </c>
      <c r="CN123" s="173">
        <f t="shared" si="93"/>
        <v>0</v>
      </c>
      <c r="CO123" s="173">
        <f t="shared" si="93"/>
        <v>0</v>
      </c>
      <c r="CP123" s="173">
        <f t="shared" si="93"/>
        <v>0</v>
      </c>
      <c r="CQ123" s="173">
        <f t="shared" si="93"/>
        <v>0</v>
      </c>
      <c r="CR123" s="173">
        <f t="shared" si="93"/>
        <v>0</v>
      </c>
      <c r="CS123" s="173">
        <f t="shared" si="93"/>
        <v>0</v>
      </c>
      <c r="CT123" s="173">
        <f t="shared" si="93"/>
        <v>0</v>
      </c>
      <c r="CU123" s="173">
        <f t="shared" si="93"/>
        <v>0</v>
      </c>
      <c r="CV123" s="173">
        <f t="shared" si="93"/>
        <v>0</v>
      </c>
      <c r="CW123" s="173">
        <f t="shared" si="93"/>
        <v>0</v>
      </c>
      <c r="CX123" s="173">
        <f t="shared" si="93"/>
        <v>0</v>
      </c>
      <c r="CY123" s="173">
        <f t="shared" si="93"/>
        <v>0</v>
      </c>
      <c r="CZ123" s="173">
        <f t="shared" si="93"/>
        <v>0</v>
      </c>
      <c r="DA123" s="173">
        <f t="shared" si="93"/>
        <v>0</v>
      </c>
      <c r="DB123" s="173">
        <f t="shared" si="93"/>
        <v>0</v>
      </c>
      <c r="DC123" s="173">
        <f>SUM(DC124:DC126)</f>
        <v>0</v>
      </c>
      <c r="DE123" s="24"/>
      <c r="DF123" s="24">
        <f t="shared" si="39"/>
        <v>0</v>
      </c>
      <c r="DH123">
        <v>1</v>
      </c>
      <c r="DI123" s="36">
        <v>0.09</v>
      </c>
    </row>
    <row r="124" spans="1:113" ht="15" customHeight="1">
      <c r="A124" s="68">
        <v>96</v>
      </c>
      <c r="B124" s="160" t="s">
        <v>520</v>
      </c>
      <c r="C124" s="542" t="s">
        <v>190</v>
      </c>
      <c r="D124" s="184">
        <f t="shared" ref="D124:D126" si="94">IF(E124="Be PVM",DI124,E124)</f>
        <v>0</v>
      </c>
      <c r="E124" s="183"/>
      <c r="F124" s="171">
        <f>H124+NPV(FD,I124:INDEX(I124:DC124,PAL))</f>
        <v>0</v>
      </c>
      <c r="G124" s="171">
        <f>SUMIF($H$5:$DC$5,"&lt;="&amp;PAL,$H124:$DC124)</f>
        <v>0</v>
      </c>
      <c r="H124" s="177">
        <v>0</v>
      </c>
      <c r="I124" s="177">
        <v>0</v>
      </c>
      <c r="J124" s="177">
        <v>0</v>
      </c>
      <c r="K124" s="177">
        <v>0</v>
      </c>
      <c r="L124" s="177">
        <v>0</v>
      </c>
      <c r="M124" s="177">
        <v>0</v>
      </c>
      <c r="N124" s="177">
        <v>0</v>
      </c>
      <c r="O124" s="177">
        <v>0</v>
      </c>
      <c r="P124" s="177">
        <v>0</v>
      </c>
      <c r="Q124" s="177">
        <v>0</v>
      </c>
      <c r="R124" s="177">
        <v>0</v>
      </c>
      <c r="S124" s="177">
        <v>0</v>
      </c>
      <c r="T124" s="177">
        <v>0</v>
      </c>
      <c r="U124" s="177">
        <v>0</v>
      </c>
      <c r="V124" s="177">
        <v>0</v>
      </c>
      <c r="W124" s="177">
        <v>0</v>
      </c>
      <c r="X124" s="177">
        <v>0</v>
      </c>
      <c r="Y124" s="177">
        <v>0</v>
      </c>
      <c r="Z124" s="177">
        <v>0</v>
      </c>
      <c r="AA124" s="177">
        <v>0</v>
      </c>
      <c r="AB124" s="177">
        <v>0</v>
      </c>
      <c r="AC124" s="177">
        <v>0</v>
      </c>
      <c r="AD124" s="177">
        <v>0</v>
      </c>
      <c r="AE124" s="177">
        <v>0</v>
      </c>
      <c r="AF124" s="177">
        <v>0</v>
      </c>
      <c r="AG124" s="177">
        <v>0</v>
      </c>
      <c r="AH124" s="177">
        <v>0</v>
      </c>
      <c r="AI124" s="177">
        <v>0</v>
      </c>
      <c r="AJ124" s="177">
        <v>0</v>
      </c>
      <c r="AK124" s="177">
        <v>0</v>
      </c>
      <c r="AL124" s="177">
        <v>0</v>
      </c>
      <c r="AM124" s="177">
        <v>0</v>
      </c>
      <c r="AN124" s="177">
        <v>0</v>
      </c>
      <c r="AO124" s="177">
        <v>0</v>
      </c>
      <c r="AP124" s="177">
        <v>0</v>
      </c>
      <c r="AQ124" s="177">
        <v>0</v>
      </c>
      <c r="AR124" s="177">
        <v>0</v>
      </c>
      <c r="AS124" s="177">
        <v>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7">
        <v>0</v>
      </c>
      <c r="BI124" s="177">
        <v>0</v>
      </c>
      <c r="BJ124" s="177">
        <v>0</v>
      </c>
      <c r="BK124" s="177">
        <v>0</v>
      </c>
      <c r="BL124" s="177">
        <v>0</v>
      </c>
      <c r="BM124" s="177">
        <v>0</v>
      </c>
      <c r="BN124" s="177">
        <v>0</v>
      </c>
      <c r="BO124" s="177">
        <v>0</v>
      </c>
      <c r="BP124" s="177">
        <v>0</v>
      </c>
      <c r="BQ124" s="177">
        <v>0</v>
      </c>
      <c r="BR124" s="177">
        <v>0</v>
      </c>
      <c r="BS124" s="177">
        <v>0</v>
      </c>
      <c r="BT124" s="177">
        <v>0</v>
      </c>
      <c r="BU124" s="177">
        <v>0</v>
      </c>
      <c r="BV124" s="177">
        <v>0</v>
      </c>
      <c r="BW124" s="177">
        <v>0</v>
      </c>
      <c r="BX124" s="177">
        <v>0</v>
      </c>
      <c r="BY124" s="177">
        <v>0</v>
      </c>
      <c r="BZ124" s="177">
        <v>0</v>
      </c>
      <c r="CA124" s="177">
        <v>0</v>
      </c>
      <c r="CB124" s="177">
        <v>0</v>
      </c>
      <c r="CC124" s="177">
        <v>0</v>
      </c>
      <c r="CD124" s="177">
        <v>0</v>
      </c>
      <c r="CE124" s="177">
        <v>0</v>
      </c>
      <c r="CF124" s="177">
        <v>0</v>
      </c>
      <c r="CG124" s="177">
        <v>0</v>
      </c>
      <c r="CH124" s="177">
        <v>0</v>
      </c>
      <c r="CI124" s="177">
        <v>0</v>
      </c>
      <c r="CJ124" s="177">
        <v>0</v>
      </c>
      <c r="CK124" s="177">
        <v>0</v>
      </c>
      <c r="CL124" s="177">
        <v>0</v>
      </c>
      <c r="CM124" s="177">
        <v>0</v>
      </c>
      <c r="CN124" s="177">
        <v>0</v>
      </c>
      <c r="CO124" s="177">
        <v>0</v>
      </c>
      <c r="CP124" s="177">
        <v>0</v>
      </c>
      <c r="CQ124" s="177">
        <v>0</v>
      </c>
      <c r="CR124" s="177">
        <v>0</v>
      </c>
      <c r="CS124" s="177">
        <v>0</v>
      </c>
      <c r="CT124" s="177">
        <v>0</v>
      </c>
      <c r="CU124" s="177">
        <v>0</v>
      </c>
      <c r="CV124" s="177">
        <v>0</v>
      </c>
      <c r="CW124" s="177">
        <v>0</v>
      </c>
      <c r="CX124" s="177">
        <v>0</v>
      </c>
      <c r="CY124" s="177">
        <v>0</v>
      </c>
      <c r="CZ124" s="177">
        <v>0</v>
      </c>
      <c r="DA124" s="177">
        <v>0</v>
      </c>
      <c r="DB124" s="177">
        <v>0</v>
      </c>
      <c r="DC124" s="177">
        <v>0</v>
      </c>
      <c r="DE124" s="24">
        <f t="shared" si="85"/>
        <v>0</v>
      </c>
      <c r="DF124" s="24">
        <f t="shared" si="39"/>
        <v>0</v>
      </c>
      <c r="DG124">
        <f t="shared" si="50"/>
        <v>0</v>
      </c>
      <c r="DI124" s="36"/>
    </row>
    <row r="125" spans="1:113" ht="15" customHeight="1">
      <c r="A125" s="68">
        <v>97</v>
      </c>
      <c r="B125" s="160" t="s">
        <v>521</v>
      </c>
      <c r="C125" s="542" t="s">
        <v>191</v>
      </c>
      <c r="D125" s="184">
        <f t="shared" si="94"/>
        <v>0</v>
      </c>
      <c r="E125" s="183"/>
      <c r="F125" s="171">
        <f>H125+NPV(FD,I125:INDEX(I125:DC125,PAL))</f>
        <v>0</v>
      </c>
      <c r="G125" s="171">
        <f>SUMIF($H$5:$DC$5,"&lt;="&amp;PAL,$H125:$DC125)</f>
        <v>0</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177">
        <v>0</v>
      </c>
      <c r="BM125" s="177">
        <v>0</v>
      </c>
      <c r="BN125" s="177">
        <v>0</v>
      </c>
      <c r="BO125" s="177">
        <v>0</v>
      </c>
      <c r="BP125" s="177">
        <v>0</v>
      </c>
      <c r="BQ125" s="177">
        <v>0</v>
      </c>
      <c r="BR125" s="177">
        <v>0</v>
      </c>
      <c r="BS125" s="177">
        <v>0</v>
      </c>
      <c r="BT125" s="177">
        <v>0</v>
      </c>
      <c r="BU125" s="177">
        <v>0</v>
      </c>
      <c r="BV125" s="177">
        <v>0</v>
      </c>
      <c r="BW125" s="177">
        <v>0</v>
      </c>
      <c r="BX125" s="177">
        <v>0</v>
      </c>
      <c r="BY125" s="177">
        <v>0</v>
      </c>
      <c r="BZ125" s="177">
        <v>0</v>
      </c>
      <c r="CA125" s="177">
        <v>0</v>
      </c>
      <c r="CB125" s="177">
        <v>0</v>
      </c>
      <c r="CC125" s="177">
        <v>0</v>
      </c>
      <c r="CD125" s="177">
        <v>0</v>
      </c>
      <c r="CE125" s="177">
        <v>0</v>
      </c>
      <c r="CF125" s="177">
        <v>0</v>
      </c>
      <c r="CG125" s="177">
        <v>0</v>
      </c>
      <c r="CH125" s="177">
        <v>0</v>
      </c>
      <c r="CI125" s="177">
        <v>0</v>
      </c>
      <c r="CJ125" s="177">
        <v>0</v>
      </c>
      <c r="CK125" s="177">
        <v>0</v>
      </c>
      <c r="CL125" s="177">
        <v>0</v>
      </c>
      <c r="CM125" s="177">
        <v>0</v>
      </c>
      <c r="CN125" s="177">
        <v>0</v>
      </c>
      <c r="CO125" s="177">
        <v>0</v>
      </c>
      <c r="CP125" s="177">
        <v>0</v>
      </c>
      <c r="CQ125" s="177">
        <v>0</v>
      </c>
      <c r="CR125" s="177">
        <v>0</v>
      </c>
      <c r="CS125" s="177">
        <v>0</v>
      </c>
      <c r="CT125" s="177">
        <v>0</v>
      </c>
      <c r="CU125" s="177">
        <v>0</v>
      </c>
      <c r="CV125" s="177">
        <v>0</v>
      </c>
      <c r="CW125" s="177">
        <v>0</v>
      </c>
      <c r="CX125" s="177">
        <v>0</v>
      </c>
      <c r="CY125" s="177">
        <v>0</v>
      </c>
      <c r="CZ125" s="177">
        <v>0</v>
      </c>
      <c r="DA125" s="177">
        <v>0</v>
      </c>
      <c r="DB125" s="177">
        <v>0</v>
      </c>
      <c r="DC125" s="177">
        <v>0</v>
      </c>
      <c r="DE125" s="24">
        <f t="shared" si="85"/>
        <v>0</v>
      </c>
      <c r="DF125" s="24">
        <f t="shared" si="39"/>
        <v>0</v>
      </c>
      <c r="DG125">
        <f t="shared" si="50"/>
        <v>0</v>
      </c>
      <c r="DI125" s="36"/>
    </row>
    <row r="126" spans="1:113" ht="15" customHeight="1">
      <c r="A126" s="68">
        <v>98</v>
      </c>
      <c r="B126" s="160" t="s">
        <v>522</v>
      </c>
      <c r="C126" s="542" t="s">
        <v>192</v>
      </c>
      <c r="D126" s="184">
        <f t="shared" si="94"/>
        <v>0</v>
      </c>
      <c r="E126" s="183"/>
      <c r="F126" s="171">
        <f>H126+NPV(FD,I126:INDEX(I126:DC126,PAL))</f>
        <v>0</v>
      </c>
      <c r="G126" s="171">
        <f>SUMIF($H$5:$DC$5,"&lt;="&amp;PAL,$H126:$DC126)</f>
        <v>0</v>
      </c>
      <c r="H126" s="177">
        <v>0</v>
      </c>
      <c r="I126" s="177">
        <v>0</v>
      </c>
      <c r="J126" s="177">
        <v>0</v>
      </c>
      <c r="K126" s="177">
        <v>0</v>
      </c>
      <c r="L126" s="177">
        <v>0</v>
      </c>
      <c r="M126" s="177">
        <v>0</v>
      </c>
      <c r="N126" s="177">
        <v>0</v>
      </c>
      <c r="O126" s="177">
        <v>0</v>
      </c>
      <c r="P126" s="177">
        <v>0</v>
      </c>
      <c r="Q126" s="177">
        <v>0</v>
      </c>
      <c r="R126" s="177">
        <v>0</v>
      </c>
      <c r="S126" s="177">
        <v>0</v>
      </c>
      <c r="T126" s="177">
        <v>0</v>
      </c>
      <c r="U126" s="177">
        <v>0</v>
      </c>
      <c r="V126" s="177">
        <v>0</v>
      </c>
      <c r="W126" s="177">
        <v>0</v>
      </c>
      <c r="X126" s="177">
        <v>0</v>
      </c>
      <c r="Y126" s="177">
        <v>0</v>
      </c>
      <c r="Z126" s="177">
        <v>0</v>
      </c>
      <c r="AA126" s="177">
        <v>0</v>
      </c>
      <c r="AB126" s="177">
        <v>0</v>
      </c>
      <c r="AC126" s="177">
        <v>0</v>
      </c>
      <c r="AD126" s="177">
        <v>0</v>
      </c>
      <c r="AE126" s="177">
        <v>0</v>
      </c>
      <c r="AF126" s="177">
        <v>0</v>
      </c>
      <c r="AG126" s="177">
        <v>0</v>
      </c>
      <c r="AH126" s="177">
        <v>0</v>
      </c>
      <c r="AI126" s="177">
        <v>0</v>
      </c>
      <c r="AJ126" s="177">
        <v>0</v>
      </c>
      <c r="AK126" s="177">
        <v>0</v>
      </c>
      <c r="AL126" s="177">
        <v>0</v>
      </c>
      <c r="AM126" s="177">
        <v>0</v>
      </c>
      <c r="AN126" s="177">
        <v>0</v>
      </c>
      <c r="AO126" s="177">
        <v>0</v>
      </c>
      <c r="AP126" s="177">
        <v>0</v>
      </c>
      <c r="AQ126" s="177">
        <v>0</v>
      </c>
      <c r="AR126" s="177">
        <v>0</v>
      </c>
      <c r="AS126" s="177">
        <v>0</v>
      </c>
      <c r="AT126" s="177">
        <v>0</v>
      </c>
      <c r="AU126" s="177">
        <v>0</v>
      </c>
      <c r="AV126" s="177">
        <v>0</v>
      </c>
      <c r="AW126" s="177">
        <v>0</v>
      </c>
      <c r="AX126" s="177">
        <v>0</v>
      </c>
      <c r="AY126" s="177">
        <v>0</v>
      </c>
      <c r="AZ126" s="177">
        <v>0</v>
      </c>
      <c r="BA126" s="177">
        <v>0</v>
      </c>
      <c r="BB126" s="177">
        <v>0</v>
      </c>
      <c r="BC126" s="177">
        <v>0</v>
      </c>
      <c r="BD126" s="177">
        <v>0</v>
      </c>
      <c r="BE126" s="177">
        <v>0</v>
      </c>
      <c r="BF126" s="177">
        <v>0</v>
      </c>
      <c r="BG126" s="177">
        <v>0</v>
      </c>
      <c r="BH126" s="177">
        <v>0</v>
      </c>
      <c r="BI126" s="177">
        <v>0</v>
      </c>
      <c r="BJ126" s="177">
        <v>0</v>
      </c>
      <c r="BK126" s="177">
        <v>0</v>
      </c>
      <c r="BL126" s="177">
        <v>0</v>
      </c>
      <c r="BM126" s="177">
        <v>0</v>
      </c>
      <c r="BN126" s="177">
        <v>0</v>
      </c>
      <c r="BO126" s="177">
        <v>0</v>
      </c>
      <c r="BP126" s="177">
        <v>0</v>
      </c>
      <c r="BQ126" s="177">
        <v>0</v>
      </c>
      <c r="BR126" s="177">
        <v>0</v>
      </c>
      <c r="BS126" s="177">
        <v>0</v>
      </c>
      <c r="BT126" s="177">
        <v>0</v>
      </c>
      <c r="BU126" s="177">
        <v>0</v>
      </c>
      <c r="BV126" s="177">
        <v>0</v>
      </c>
      <c r="BW126" s="177">
        <v>0</v>
      </c>
      <c r="BX126" s="177">
        <v>0</v>
      </c>
      <c r="BY126" s="177">
        <v>0</v>
      </c>
      <c r="BZ126" s="177">
        <v>0</v>
      </c>
      <c r="CA126" s="177">
        <v>0</v>
      </c>
      <c r="CB126" s="177">
        <v>0</v>
      </c>
      <c r="CC126" s="177">
        <v>0</v>
      </c>
      <c r="CD126" s="177">
        <v>0</v>
      </c>
      <c r="CE126" s="177">
        <v>0</v>
      </c>
      <c r="CF126" s="177">
        <v>0</v>
      </c>
      <c r="CG126" s="177">
        <v>0</v>
      </c>
      <c r="CH126" s="177">
        <v>0</v>
      </c>
      <c r="CI126" s="177">
        <v>0</v>
      </c>
      <c r="CJ126" s="177">
        <v>0</v>
      </c>
      <c r="CK126" s="177">
        <v>0</v>
      </c>
      <c r="CL126" s="177">
        <v>0</v>
      </c>
      <c r="CM126" s="177">
        <v>0</v>
      </c>
      <c r="CN126" s="177">
        <v>0</v>
      </c>
      <c r="CO126" s="177">
        <v>0</v>
      </c>
      <c r="CP126" s="177">
        <v>0</v>
      </c>
      <c r="CQ126" s="177">
        <v>0</v>
      </c>
      <c r="CR126" s="177">
        <v>0</v>
      </c>
      <c r="CS126" s="177">
        <v>0</v>
      </c>
      <c r="CT126" s="177">
        <v>0</v>
      </c>
      <c r="CU126" s="177">
        <v>0</v>
      </c>
      <c r="CV126" s="177">
        <v>0</v>
      </c>
      <c r="CW126" s="177">
        <v>0</v>
      </c>
      <c r="CX126" s="177">
        <v>0</v>
      </c>
      <c r="CY126" s="177">
        <v>0</v>
      </c>
      <c r="CZ126" s="177">
        <v>0</v>
      </c>
      <c r="DA126" s="177">
        <v>0</v>
      </c>
      <c r="DB126" s="177">
        <v>0</v>
      </c>
      <c r="DC126" s="177">
        <v>0</v>
      </c>
      <c r="DE126" s="24">
        <f t="shared" si="85"/>
        <v>0</v>
      </c>
      <c r="DF126" s="24">
        <f t="shared" si="39"/>
        <v>0</v>
      </c>
      <c r="DG126">
        <f t="shared" si="50"/>
        <v>0</v>
      </c>
      <c r="DI126" s="36"/>
    </row>
    <row r="127" spans="1:113" ht="14.4">
      <c r="A127" s="68">
        <v>99</v>
      </c>
      <c r="B127" s="160" t="s">
        <v>193</v>
      </c>
      <c r="C127" s="540" t="s">
        <v>194</v>
      </c>
      <c r="D127" s="172"/>
      <c r="E127" s="172"/>
      <c r="F127" s="171">
        <f>H127+NPV(FD,I127:INDEX(I127:DC127,PAL))</f>
        <v>0</v>
      </c>
      <c r="G127" s="171">
        <f>SUMIF($H$5:$DC$5,"&lt;="&amp;PAL,$H127:$DC127)</f>
        <v>0</v>
      </c>
      <c r="H127" s="177">
        <v>0</v>
      </c>
      <c r="I127" s="177">
        <v>0</v>
      </c>
      <c r="J127" s="177">
        <v>0</v>
      </c>
      <c r="K127" s="177">
        <v>0</v>
      </c>
      <c r="L127" s="177">
        <v>0</v>
      </c>
      <c r="M127" s="177">
        <v>0</v>
      </c>
      <c r="N127" s="177">
        <v>0</v>
      </c>
      <c r="O127" s="177">
        <v>0</v>
      </c>
      <c r="P127" s="177">
        <v>0</v>
      </c>
      <c r="Q127" s="177">
        <v>0</v>
      </c>
      <c r="R127" s="177">
        <v>0</v>
      </c>
      <c r="S127" s="177">
        <v>0</v>
      </c>
      <c r="T127" s="177">
        <v>0</v>
      </c>
      <c r="U127" s="177">
        <v>0</v>
      </c>
      <c r="V127" s="177">
        <v>0</v>
      </c>
      <c r="W127" s="177">
        <v>0</v>
      </c>
      <c r="X127" s="177">
        <v>0</v>
      </c>
      <c r="Y127" s="177">
        <v>0</v>
      </c>
      <c r="Z127" s="177">
        <v>0</v>
      </c>
      <c r="AA127" s="177">
        <v>0</v>
      </c>
      <c r="AB127" s="177">
        <v>0</v>
      </c>
      <c r="AC127" s="177">
        <v>0</v>
      </c>
      <c r="AD127" s="177">
        <v>0</v>
      </c>
      <c r="AE127" s="177">
        <v>0</v>
      </c>
      <c r="AF127" s="177">
        <v>0</v>
      </c>
      <c r="AG127" s="177">
        <v>0</v>
      </c>
      <c r="AH127" s="177">
        <v>0</v>
      </c>
      <c r="AI127" s="177">
        <v>0</v>
      </c>
      <c r="AJ127" s="177">
        <v>0</v>
      </c>
      <c r="AK127" s="177">
        <v>0</v>
      </c>
      <c r="AL127" s="177">
        <v>0</v>
      </c>
      <c r="AM127" s="177">
        <v>0</v>
      </c>
      <c r="AN127" s="177">
        <v>0</v>
      </c>
      <c r="AO127" s="177">
        <v>0</v>
      </c>
      <c r="AP127" s="177">
        <v>0</v>
      </c>
      <c r="AQ127" s="177">
        <v>0</v>
      </c>
      <c r="AR127" s="177">
        <v>0</v>
      </c>
      <c r="AS127" s="177">
        <v>0</v>
      </c>
      <c r="AT127" s="177">
        <v>0</v>
      </c>
      <c r="AU127" s="177">
        <v>0</v>
      </c>
      <c r="AV127" s="177">
        <v>0</v>
      </c>
      <c r="AW127" s="177">
        <v>0</v>
      </c>
      <c r="AX127" s="177">
        <v>0</v>
      </c>
      <c r="AY127" s="177">
        <v>0</v>
      </c>
      <c r="AZ127" s="177">
        <v>0</v>
      </c>
      <c r="BA127" s="177">
        <v>0</v>
      </c>
      <c r="BB127" s="177">
        <v>0</v>
      </c>
      <c r="BC127" s="177">
        <v>0</v>
      </c>
      <c r="BD127" s="177">
        <v>0</v>
      </c>
      <c r="BE127" s="177">
        <v>0</v>
      </c>
      <c r="BF127" s="177">
        <v>0</v>
      </c>
      <c r="BG127" s="177">
        <v>0</v>
      </c>
      <c r="BH127" s="177">
        <v>0</v>
      </c>
      <c r="BI127" s="177">
        <v>0</v>
      </c>
      <c r="BJ127" s="177">
        <v>0</v>
      </c>
      <c r="BK127" s="177">
        <v>0</v>
      </c>
      <c r="BL127" s="177">
        <v>0</v>
      </c>
      <c r="BM127" s="177">
        <v>0</v>
      </c>
      <c r="BN127" s="177">
        <v>0</v>
      </c>
      <c r="BO127" s="177">
        <v>0</v>
      </c>
      <c r="BP127" s="177">
        <v>0</v>
      </c>
      <c r="BQ127" s="177">
        <v>0</v>
      </c>
      <c r="BR127" s="177">
        <v>0</v>
      </c>
      <c r="BS127" s="177">
        <v>0</v>
      </c>
      <c r="BT127" s="177">
        <v>0</v>
      </c>
      <c r="BU127" s="177">
        <v>0</v>
      </c>
      <c r="BV127" s="177">
        <v>0</v>
      </c>
      <c r="BW127" s="177">
        <v>0</v>
      </c>
      <c r="BX127" s="177">
        <v>0</v>
      </c>
      <c r="BY127" s="177">
        <v>0</v>
      </c>
      <c r="BZ127" s="177">
        <v>0</v>
      </c>
      <c r="CA127" s="177">
        <v>0</v>
      </c>
      <c r="CB127" s="177">
        <v>0</v>
      </c>
      <c r="CC127" s="177">
        <v>0</v>
      </c>
      <c r="CD127" s="177">
        <v>0</v>
      </c>
      <c r="CE127" s="177">
        <v>0</v>
      </c>
      <c r="CF127" s="177">
        <v>0</v>
      </c>
      <c r="CG127" s="177">
        <v>0</v>
      </c>
      <c r="CH127" s="177">
        <v>0</v>
      </c>
      <c r="CI127" s="177">
        <v>0</v>
      </c>
      <c r="CJ127" s="177">
        <v>0</v>
      </c>
      <c r="CK127" s="177">
        <v>0</v>
      </c>
      <c r="CL127" s="177">
        <v>0</v>
      </c>
      <c r="CM127" s="177">
        <v>0</v>
      </c>
      <c r="CN127" s="177">
        <v>0</v>
      </c>
      <c r="CO127" s="177">
        <v>0</v>
      </c>
      <c r="CP127" s="177">
        <v>0</v>
      </c>
      <c r="CQ127" s="177">
        <v>0</v>
      </c>
      <c r="CR127" s="177">
        <v>0</v>
      </c>
      <c r="CS127" s="177">
        <v>0</v>
      </c>
      <c r="CT127" s="177">
        <v>0</v>
      </c>
      <c r="CU127" s="177">
        <v>0</v>
      </c>
      <c r="CV127" s="177">
        <v>0</v>
      </c>
      <c r="CW127" s="177">
        <v>0</v>
      </c>
      <c r="CX127" s="177">
        <v>0</v>
      </c>
      <c r="CY127" s="177">
        <v>0</v>
      </c>
      <c r="CZ127" s="177">
        <v>0</v>
      </c>
      <c r="DA127" s="177">
        <v>0</v>
      </c>
      <c r="DB127" s="177">
        <v>0</v>
      </c>
      <c r="DC127" s="177">
        <v>0</v>
      </c>
      <c r="DE127" s="24">
        <f>COUNTBLANK(H127:DC127)</f>
        <v>0</v>
      </c>
      <c r="DF127" s="24">
        <f t="shared" si="39"/>
        <v>0</v>
      </c>
    </row>
    <row r="128" spans="1:113" ht="27.75" customHeight="1">
      <c r="A128" s="68">
        <v>102</v>
      </c>
      <c r="B128" s="160" t="s">
        <v>195</v>
      </c>
      <c r="C128" s="540" t="s">
        <v>196</v>
      </c>
      <c r="D128" s="170"/>
      <c r="E128" s="172"/>
      <c r="F128" s="173">
        <f>F129+F130-F131</f>
        <v>0</v>
      </c>
      <c r="G128" s="173">
        <f t="shared" ref="G128:BR128" si="95">G129+G130-G131</f>
        <v>0</v>
      </c>
      <c r="H128" s="173">
        <f>H129+H130-H131</f>
        <v>0</v>
      </c>
      <c r="I128" s="173">
        <f t="shared" si="95"/>
        <v>0</v>
      </c>
      <c r="J128" s="173">
        <f t="shared" si="95"/>
        <v>0</v>
      </c>
      <c r="K128" s="173">
        <f t="shared" si="95"/>
        <v>0</v>
      </c>
      <c r="L128" s="173">
        <f t="shared" si="95"/>
        <v>0</v>
      </c>
      <c r="M128" s="173">
        <f t="shared" si="95"/>
        <v>0</v>
      </c>
      <c r="N128" s="173">
        <f t="shared" si="95"/>
        <v>0</v>
      </c>
      <c r="O128" s="173">
        <f t="shared" si="95"/>
        <v>0</v>
      </c>
      <c r="P128" s="173">
        <f t="shared" si="95"/>
        <v>0</v>
      </c>
      <c r="Q128" s="173">
        <f t="shared" si="95"/>
        <v>0</v>
      </c>
      <c r="R128" s="173">
        <f t="shared" si="95"/>
        <v>0</v>
      </c>
      <c r="S128" s="173">
        <f t="shared" si="95"/>
        <v>0</v>
      </c>
      <c r="T128" s="173">
        <f t="shared" si="95"/>
        <v>0</v>
      </c>
      <c r="U128" s="173">
        <f t="shared" si="95"/>
        <v>0</v>
      </c>
      <c r="V128" s="173">
        <f t="shared" si="95"/>
        <v>0</v>
      </c>
      <c r="W128" s="173">
        <f t="shared" si="95"/>
        <v>0</v>
      </c>
      <c r="X128" s="173">
        <f t="shared" si="95"/>
        <v>0</v>
      </c>
      <c r="Y128" s="173">
        <f t="shared" si="95"/>
        <v>0</v>
      </c>
      <c r="Z128" s="173">
        <f t="shared" si="95"/>
        <v>0</v>
      </c>
      <c r="AA128" s="173">
        <f t="shared" si="95"/>
        <v>0</v>
      </c>
      <c r="AB128" s="173">
        <f t="shared" si="95"/>
        <v>0</v>
      </c>
      <c r="AC128" s="173">
        <f t="shared" si="95"/>
        <v>0</v>
      </c>
      <c r="AD128" s="173">
        <f t="shared" si="95"/>
        <v>0</v>
      </c>
      <c r="AE128" s="173">
        <f t="shared" si="95"/>
        <v>0</v>
      </c>
      <c r="AF128" s="173">
        <f t="shared" si="95"/>
        <v>0</v>
      </c>
      <c r="AG128" s="173">
        <f t="shared" si="95"/>
        <v>0</v>
      </c>
      <c r="AH128" s="173">
        <f t="shared" si="95"/>
        <v>0</v>
      </c>
      <c r="AI128" s="173">
        <f t="shared" si="95"/>
        <v>0</v>
      </c>
      <c r="AJ128" s="173">
        <f t="shared" si="95"/>
        <v>0</v>
      </c>
      <c r="AK128" s="173">
        <f t="shared" si="95"/>
        <v>0</v>
      </c>
      <c r="AL128" s="173">
        <f t="shared" si="95"/>
        <v>0</v>
      </c>
      <c r="AM128" s="173">
        <f t="shared" si="95"/>
        <v>0</v>
      </c>
      <c r="AN128" s="173">
        <f t="shared" si="95"/>
        <v>0</v>
      </c>
      <c r="AO128" s="173">
        <f t="shared" si="95"/>
        <v>0</v>
      </c>
      <c r="AP128" s="173">
        <f t="shared" si="95"/>
        <v>0</v>
      </c>
      <c r="AQ128" s="173">
        <f t="shared" si="95"/>
        <v>0</v>
      </c>
      <c r="AR128" s="173">
        <f t="shared" si="95"/>
        <v>0</v>
      </c>
      <c r="AS128" s="173">
        <f t="shared" si="95"/>
        <v>0</v>
      </c>
      <c r="AT128" s="173">
        <f t="shared" si="95"/>
        <v>0</v>
      </c>
      <c r="AU128" s="173">
        <f t="shared" si="95"/>
        <v>0</v>
      </c>
      <c r="AV128" s="173">
        <f t="shared" si="95"/>
        <v>0</v>
      </c>
      <c r="AW128" s="173">
        <f t="shared" si="95"/>
        <v>0</v>
      </c>
      <c r="AX128" s="173">
        <f t="shared" si="95"/>
        <v>0</v>
      </c>
      <c r="AY128" s="173">
        <f t="shared" si="95"/>
        <v>0</v>
      </c>
      <c r="AZ128" s="173">
        <f t="shared" si="95"/>
        <v>0</v>
      </c>
      <c r="BA128" s="173">
        <f t="shared" si="95"/>
        <v>0</v>
      </c>
      <c r="BB128" s="173">
        <f t="shared" si="95"/>
        <v>0</v>
      </c>
      <c r="BC128" s="173">
        <f t="shared" si="95"/>
        <v>0</v>
      </c>
      <c r="BD128" s="173">
        <f t="shared" si="95"/>
        <v>0</v>
      </c>
      <c r="BE128" s="173">
        <f t="shared" si="95"/>
        <v>0</v>
      </c>
      <c r="BF128" s="173">
        <f t="shared" si="95"/>
        <v>0</v>
      </c>
      <c r="BG128" s="173">
        <f t="shared" si="95"/>
        <v>0</v>
      </c>
      <c r="BH128" s="173">
        <f t="shared" si="95"/>
        <v>0</v>
      </c>
      <c r="BI128" s="173">
        <f t="shared" si="95"/>
        <v>0</v>
      </c>
      <c r="BJ128" s="173">
        <f t="shared" si="95"/>
        <v>0</v>
      </c>
      <c r="BK128" s="173">
        <f t="shared" si="95"/>
        <v>0</v>
      </c>
      <c r="BL128" s="173">
        <f t="shared" si="95"/>
        <v>0</v>
      </c>
      <c r="BM128" s="173">
        <f t="shared" si="95"/>
        <v>0</v>
      </c>
      <c r="BN128" s="173">
        <f t="shared" si="95"/>
        <v>0</v>
      </c>
      <c r="BO128" s="173">
        <f t="shared" si="95"/>
        <v>0</v>
      </c>
      <c r="BP128" s="173">
        <f t="shared" si="95"/>
        <v>0</v>
      </c>
      <c r="BQ128" s="173">
        <f t="shared" si="95"/>
        <v>0</v>
      </c>
      <c r="BR128" s="173">
        <f t="shared" si="95"/>
        <v>0</v>
      </c>
      <c r="BS128" s="173">
        <f t="shared" ref="BS128:DC128" si="96">BS129+BS130-BS131</f>
        <v>0</v>
      </c>
      <c r="BT128" s="173">
        <f t="shared" si="96"/>
        <v>0</v>
      </c>
      <c r="BU128" s="173">
        <f t="shared" si="96"/>
        <v>0</v>
      </c>
      <c r="BV128" s="173">
        <f t="shared" si="96"/>
        <v>0</v>
      </c>
      <c r="BW128" s="173">
        <f t="shared" si="96"/>
        <v>0</v>
      </c>
      <c r="BX128" s="173">
        <f t="shared" si="96"/>
        <v>0</v>
      </c>
      <c r="BY128" s="173">
        <f t="shared" si="96"/>
        <v>0</v>
      </c>
      <c r="BZ128" s="173">
        <f t="shared" si="96"/>
        <v>0</v>
      </c>
      <c r="CA128" s="173">
        <f t="shared" si="96"/>
        <v>0</v>
      </c>
      <c r="CB128" s="173">
        <f t="shared" si="96"/>
        <v>0</v>
      </c>
      <c r="CC128" s="173">
        <f t="shared" si="96"/>
        <v>0</v>
      </c>
      <c r="CD128" s="173">
        <f t="shared" si="96"/>
        <v>0</v>
      </c>
      <c r="CE128" s="173">
        <f t="shared" si="96"/>
        <v>0</v>
      </c>
      <c r="CF128" s="173">
        <f t="shared" si="96"/>
        <v>0</v>
      </c>
      <c r="CG128" s="173">
        <f t="shared" si="96"/>
        <v>0</v>
      </c>
      <c r="CH128" s="173">
        <f t="shared" si="96"/>
        <v>0</v>
      </c>
      <c r="CI128" s="173">
        <f t="shared" si="96"/>
        <v>0</v>
      </c>
      <c r="CJ128" s="173">
        <f t="shared" si="96"/>
        <v>0</v>
      </c>
      <c r="CK128" s="173">
        <f t="shared" si="96"/>
        <v>0</v>
      </c>
      <c r="CL128" s="173">
        <f t="shared" si="96"/>
        <v>0</v>
      </c>
      <c r="CM128" s="173">
        <f t="shared" si="96"/>
        <v>0</v>
      </c>
      <c r="CN128" s="173">
        <f t="shared" si="96"/>
        <v>0</v>
      </c>
      <c r="CO128" s="173">
        <f t="shared" si="96"/>
        <v>0</v>
      </c>
      <c r="CP128" s="173">
        <f t="shared" si="96"/>
        <v>0</v>
      </c>
      <c r="CQ128" s="173">
        <f t="shared" si="96"/>
        <v>0</v>
      </c>
      <c r="CR128" s="173">
        <f t="shared" si="96"/>
        <v>0</v>
      </c>
      <c r="CS128" s="173">
        <f t="shared" si="96"/>
        <v>0</v>
      </c>
      <c r="CT128" s="173">
        <f t="shared" si="96"/>
        <v>0</v>
      </c>
      <c r="CU128" s="173">
        <f t="shared" si="96"/>
        <v>0</v>
      </c>
      <c r="CV128" s="173">
        <f t="shared" si="96"/>
        <v>0</v>
      </c>
      <c r="CW128" s="173">
        <f t="shared" si="96"/>
        <v>0</v>
      </c>
      <c r="CX128" s="173">
        <f t="shared" si="96"/>
        <v>0</v>
      </c>
      <c r="CY128" s="173">
        <f t="shared" si="96"/>
        <v>0</v>
      </c>
      <c r="CZ128" s="173">
        <f t="shared" si="96"/>
        <v>0</v>
      </c>
      <c r="DA128" s="173">
        <f t="shared" si="96"/>
        <v>0</v>
      </c>
      <c r="DB128" s="173">
        <f t="shared" si="96"/>
        <v>0</v>
      </c>
      <c r="DC128" s="173">
        <f t="shared" si="96"/>
        <v>0</v>
      </c>
      <c r="DE128" s="24"/>
      <c r="DF128" s="24">
        <f t="shared" si="39"/>
        <v>0</v>
      </c>
    </row>
    <row r="129" spans="1:110" ht="15" customHeight="1">
      <c r="A129" s="68">
        <v>103</v>
      </c>
      <c r="B129" s="160" t="s">
        <v>197</v>
      </c>
      <c r="C129" s="546" t="s">
        <v>198</v>
      </c>
      <c r="D129" s="160"/>
      <c r="E129" s="160"/>
      <c r="F129" s="171">
        <f>H129+NPV(FD,I129:INDEX(I129:DC129,PAL))</f>
        <v>0</v>
      </c>
      <c r="G129" s="171">
        <f>SUMIF($H$5:$DC$5,"&lt;="&amp;PAL,$H129:$DC129)</f>
        <v>0</v>
      </c>
      <c r="H129" s="185" cm="1">
        <f t="array" ref="H129">SUMPRODUCT($DG12:$DG22,H12:H22,1/($DG12:$DG22+100))+SUMPRODUCT($DG25:$DG35,H25:H35,1/($DG25:$DG35+100))+SUMPRODUCT($DG38:$DG48,H38:H48,1/($DG38:$DG48+100))+SUMPRODUCT($DG52:$DG62,H52:H62,1/($DG52:$DG62+100))+SUMPRODUCT($DG65:$DG75,H65:H75,1/($DG65:$DG75+100))+SUMPRODUCT($DG78:$DG88,H78:H88,1/($DG78:$DG88+100))+SUMPRODUCT($DG91:$DG101,H91:H101,1/($DG91:$DG101+100))</f>
        <v>0</v>
      </c>
      <c r="I129" s="185">
        <f t="shared" ref="I129:BT129" si="97">SUMPRODUCT($DG12:$DG22,I12:I22,1/($DG12:$DG22+100))+SUMPRODUCT($DG25:$DG35,I25:I35,1/($DG25:$DG35+100))+SUMPRODUCT($DG38:$DG48,I38:I48,1/($DG38:$DG48+100))+SUMPRODUCT($DG52:$DG62,I52:I62,1/($DG52:$DG62+100))+SUMPRODUCT($DG65:$DG75,I65:I75,1/($DG65:$DG75+100))+SUMPRODUCT($DG78:$DG88,I78:I88,1/($DG78:$DG88+100))+SUMPRODUCT($DG91:$DG101,I91:I101,1/($DG91:$DG101+100))</f>
        <v>0</v>
      </c>
      <c r="J129" s="185">
        <f t="shared" si="97"/>
        <v>0</v>
      </c>
      <c r="K129" s="185">
        <f t="shared" si="97"/>
        <v>0</v>
      </c>
      <c r="L129" s="185">
        <f t="shared" si="97"/>
        <v>0</v>
      </c>
      <c r="M129" s="185">
        <f t="shared" si="97"/>
        <v>0</v>
      </c>
      <c r="N129" s="185">
        <f t="shared" si="97"/>
        <v>0</v>
      </c>
      <c r="O129" s="185">
        <f t="shared" si="97"/>
        <v>0</v>
      </c>
      <c r="P129" s="185">
        <f t="shared" si="97"/>
        <v>0</v>
      </c>
      <c r="Q129" s="185">
        <f t="shared" si="97"/>
        <v>0</v>
      </c>
      <c r="R129" s="185">
        <f t="shared" si="97"/>
        <v>0</v>
      </c>
      <c r="S129" s="185">
        <f t="shared" si="97"/>
        <v>0</v>
      </c>
      <c r="T129" s="185">
        <f t="shared" si="97"/>
        <v>0</v>
      </c>
      <c r="U129" s="185">
        <f t="shared" si="97"/>
        <v>0</v>
      </c>
      <c r="V129" s="185">
        <f t="shared" si="97"/>
        <v>0</v>
      </c>
      <c r="W129" s="185">
        <f t="shared" si="97"/>
        <v>0</v>
      </c>
      <c r="X129" s="185">
        <f t="shared" si="97"/>
        <v>0</v>
      </c>
      <c r="Y129" s="185">
        <f t="shared" si="97"/>
        <v>0</v>
      </c>
      <c r="Z129" s="185">
        <f t="shared" si="97"/>
        <v>0</v>
      </c>
      <c r="AA129" s="185">
        <f t="shared" si="97"/>
        <v>0</v>
      </c>
      <c r="AB129" s="185">
        <f t="shared" si="97"/>
        <v>0</v>
      </c>
      <c r="AC129" s="185">
        <f t="shared" si="97"/>
        <v>0</v>
      </c>
      <c r="AD129" s="185">
        <f t="shared" si="97"/>
        <v>0</v>
      </c>
      <c r="AE129" s="185">
        <f t="shared" si="97"/>
        <v>0</v>
      </c>
      <c r="AF129" s="185">
        <f t="shared" si="97"/>
        <v>0</v>
      </c>
      <c r="AG129" s="185">
        <f t="shared" si="97"/>
        <v>0</v>
      </c>
      <c r="AH129" s="185">
        <f t="shared" si="97"/>
        <v>0</v>
      </c>
      <c r="AI129" s="185">
        <f t="shared" si="97"/>
        <v>0</v>
      </c>
      <c r="AJ129" s="185">
        <f t="shared" si="97"/>
        <v>0</v>
      </c>
      <c r="AK129" s="185">
        <f t="shared" si="97"/>
        <v>0</v>
      </c>
      <c r="AL129" s="185">
        <f t="shared" si="97"/>
        <v>0</v>
      </c>
      <c r="AM129" s="185">
        <f t="shared" si="97"/>
        <v>0</v>
      </c>
      <c r="AN129" s="185">
        <f t="shared" si="97"/>
        <v>0</v>
      </c>
      <c r="AO129" s="185">
        <f t="shared" si="97"/>
        <v>0</v>
      </c>
      <c r="AP129" s="185">
        <f t="shared" si="97"/>
        <v>0</v>
      </c>
      <c r="AQ129" s="185">
        <f t="shared" si="97"/>
        <v>0</v>
      </c>
      <c r="AR129" s="185">
        <f t="shared" si="97"/>
        <v>0</v>
      </c>
      <c r="AS129" s="185">
        <f t="shared" si="97"/>
        <v>0</v>
      </c>
      <c r="AT129" s="185">
        <f t="shared" si="97"/>
        <v>0</v>
      </c>
      <c r="AU129" s="185">
        <f t="shared" si="97"/>
        <v>0</v>
      </c>
      <c r="AV129" s="185">
        <f t="shared" si="97"/>
        <v>0</v>
      </c>
      <c r="AW129" s="185">
        <f t="shared" si="97"/>
        <v>0</v>
      </c>
      <c r="AX129" s="185">
        <f t="shared" si="97"/>
        <v>0</v>
      </c>
      <c r="AY129" s="185">
        <f t="shared" si="97"/>
        <v>0</v>
      </c>
      <c r="AZ129" s="185">
        <f t="shared" si="97"/>
        <v>0</v>
      </c>
      <c r="BA129" s="185">
        <f t="shared" si="97"/>
        <v>0</v>
      </c>
      <c r="BB129" s="185">
        <f t="shared" si="97"/>
        <v>0</v>
      </c>
      <c r="BC129" s="185">
        <f t="shared" si="97"/>
        <v>0</v>
      </c>
      <c r="BD129" s="185">
        <f t="shared" si="97"/>
        <v>0</v>
      </c>
      <c r="BE129" s="185">
        <f t="shared" si="97"/>
        <v>0</v>
      </c>
      <c r="BF129" s="185">
        <f t="shared" si="97"/>
        <v>0</v>
      </c>
      <c r="BG129" s="185">
        <f t="shared" si="97"/>
        <v>0</v>
      </c>
      <c r="BH129" s="185">
        <f t="shared" si="97"/>
        <v>0</v>
      </c>
      <c r="BI129" s="185">
        <f t="shared" si="97"/>
        <v>0</v>
      </c>
      <c r="BJ129" s="185">
        <f t="shared" si="97"/>
        <v>0</v>
      </c>
      <c r="BK129" s="185">
        <f t="shared" si="97"/>
        <v>0</v>
      </c>
      <c r="BL129" s="185">
        <f t="shared" si="97"/>
        <v>0</v>
      </c>
      <c r="BM129" s="185">
        <f t="shared" si="97"/>
        <v>0</v>
      </c>
      <c r="BN129" s="185">
        <f t="shared" si="97"/>
        <v>0</v>
      </c>
      <c r="BO129" s="185">
        <f t="shared" si="97"/>
        <v>0</v>
      </c>
      <c r="BP129" s="185">
        <f t="shared" si="97"/>
        <v>0</v>
      </c>
      <c r="BQ129" s="185">
        <f t="shared" si="97"/>
        <v>0</v>
      </c>
      <c r="BR129" s="185">
        <f t="shared" si="97"/>
        <v>0</v>
      </c>
      <c r="BS129" s="185">
        <f t="shared" si="97"/>
        <v>0</v>
      </c>
      <c r="BT129" s="185">
        <f t="shared" si="97"/>
        <v>0</v>
      </c>
      <c r="BU129" s="185">
        <f t="shared" ref="BU129:DC129" si="98">SUMPRODUCT($DG12:$DG22,BU12:BU22,1/($DG12:$DG22+100))+SUMPRODUCT($DG25:$DG35,BU25:BU35,1/($DG25:$DG35+100))+SUMPRODUCT($DG38:$DG48,BU38:BU48,1/($DG38:$DG48+100))+SUMPRODUCT($DG52:$DG62,BU52:BU62,1/($DG52:$DG62+100))+SUMPRODUCT($DG65:$DG75,BU65:BU75,1/($DG65:$DG75+100))+SUMPRODUCT($DG78:$DG88,BU78:BU88,1/($DG78:$DG88+100))+SUMPRODUCT($DG91:$DG101,BU91:BU101,1/($DG91:$DG101+100))</f>
        <v>0</v>
      </c>
      <c r="BV129" s="185">
        <f t="shared" si="98"/>
        <v>0</v>
      </c>
      <c r="BW129" s="185">
        <f t="shared" si="98"/>
        <v>0</v>
      </c>
      <c r="BX129" s="185">
        <f t="shared" si="98"/>
        <v>0</v>
      </c>
      <c r="BY129" s="185">
        <f t="shared" si="98"/>
        <v>0</v>
      </c>
      <c r="BZ129" s="185">
        <f t="shared" si="98"/>
        <v>0</v>
      </c>
      <c r="CA129" s="185">
        <f t="shared" si="98"/>
        <v>0</v>
      </c>
      <c r="CB129" s="185">
        <f t="shared" si="98"/>
        <v>0</v>
      </c>
      <c r="CC129" s="185">
        <f t="shared" si="98"/>
        <v>0</v>
      </c>
      <c r="CD129" s="185">
        <f t="shared" si="98"/>
        <v>0</v>
      </c>
      <c r="CE129" s="185">
        <f t="shared" si="98"/>
        <v>0</v>
      </c>
      <c r="CF129" s="185">
        <f t="shared" si="98"/>
        <v>0</v>
      </c>
      <c r="CG129" s="185">
        <f t="shared" si="98"/>
        <v>0</v>
      </c>
      <c r="CH129" s="185">
        <f t="shared" si="98"/>
        <v>0</v>
      </c>
      <c r="CI129" s="185">
        <f t="shared" si="98"/>
        <v>0</v>
      </c>
      <c r="CJ129" s="185">
        <f t="shared" si="98"/>
        <v>0</v>
      </c>
      <c r="CK129" s="185">
        <f t="shared" si="98"/>
        <v>0</v>
      </c>
      <c r="CL129" s="185">
        <f t="shared" si="98"/>
        <v>0</v>
      </c>
      <c r="CM129" s="185">
        <f t="shared" si="98"/>
        <v>0</v>
      </c>
      <c r="CN129" s="185">
        <f t="shared" si="98"/>
        <v>0</v>
      </c>
      <c r="CO129" s="185">
        <f t="shared" si="98"/>
        <v>0</v>
      </c>
      <c r="CP129" s="185">
        <f t="shared" si="98"/>
        <v>0</v>
      </c>
      <c r="CQ129" s="185">
        <f t="shared" si="98"/>
        <v>0</v>
      </c>
      <c r="CR129" s="185">
        <f t="shared" si="98"/>
        <v>0</v>
      </c>
      <c r="CS129" s="185">
        <f t="shared" si="98"/>
        <v>0</v>
      </c>
      <c r="CT129" s="185">
        <f t="shared" si="98"/>
        <v>0</v>
      </c>
      <c r="CU129" s="185">
        <f t="shared" si="98"/>
        <v>0</v>
      </c>
      <c r="CV129" s="185">
        <f t="shared" si="98"/>
        <v>0</v>
      </c>
      <c r="CW129" s="185">
        <f t="shared" si="98"/>
        <v>0</v>
      </c>
      <c r="CX129" s="185">
        <f t="shared" si="98"/>
        <v>0</v>
      </c>
      <c r="CY129" s="185">
        <f t="shared" si="98"/>
        <v>0</v>
      </c>
      <c r="CZ129" s="185">
        <f t="shared" si="98"/>
        <v>0</v>
      </c>
      <c r="DA129" s="185">
        <f t="shared" si="98"/>
        <v>0</v>
      </c>
      <c r="DB129" s="185">
        <f t="shared" si="98"/>
        <v>0</v>
      </c>
      <c r="DC129" s="185">
        <f t="shared" si="98"/>
        <v>0</v>
      </c>
      <c r="DE129" s="24"/>
      <c r="DF129" s="24">
        <f t="shared" si="39"/>
        <v>0</v>
      </c>
    </row>
    <row r="130" spans="1:110" ht="15" customHeight="1">
      <c r="A130" s="68">
        <v>104</v>
      </c>
      <c r="B130" s="160" t="s">
        <v>199</v>
      </c>
      <c r="C130" s="546" t="s">
        <v>200</v>
      </c>
      <c r="D130" s="160"/>
      <c r="E130" s="160"/>
      <c r="F130" s="171">
        <f>H130+NPV(FD,I130:INDEX(I130:DC130,PAL))</f>
        <v>0</v>
      </c>
      <c r="G130" s="171">
        <f>SUMIF($H$5:$DC$5,"&lt;="&amp;PAL,$H130:$DC130)</f>
        <v>0</v>
      </c>
      <c r="H130" s="185" cm="1">
        <f t="array" ref="H130">SUMPRODUCT($DG105:$DG110,H105:H110,1/($DG105:$DG110+100))+SUMPRODUCT($DG112:$DG114,H112:H114,1/($DG112:$DG114+100))</f>
        <v>0</v>
      </c>
      <c r="I130" s="185">
        <f t="shared" ref="I130:BT130" si="99">SUMPRODUCT($DG105:$DG114,I105:I114,1/($DG105:$DG114+100))</f>
        <v>0</v>
      </c>
      <c r="J130" s="185">
        <f t="shared" si="99"/>
        <v>0</v>
      </c>
      <c r="K130" s="185">
        <f t="shared" si="99"/>
        <v>0</v>
      </c>
      <c r="L130" s="185">
        <f t="shared" si="99"/>
        <v>0</v>
      </c>
      <c r="M130" s="185">
        <f t="shared" si="99"/>
        <v>0</v>
      </c>
      <c r="N130" s="185">
        <f t="shared" si="99"/>
        <v>0</v>
      </c>
      <c r="O130" s="185">
        <f t="shared" si="99"/>
        <v>0</v>
      </c>
      <c r="P130" s="185">
        <f t="shared" si="99"/>
        <v>0</v>
      </c>
      <c r="Q130" s="185">
        <f t="shared" si="99"/>
        <v>0</v>
      </c>
      <c r="R130" s="185">
        <f t="shared" si="99"/>
        <v>0</v>
      </c>
      <c r="S130" s="185">
        <f t="shared" si="99"/>
        <v>0</v>
      </c>
      <c r="T130" s="185">
        <f t="shared" si="99"/>
        <v>0</v>
      </c>
      <c r="U130" s="185">
        <f t="shared" si="99"/>
        <v>0</v>
      </c>
      <c r="V130" s="185">
        <f t="shared" si="99"/>
        <v>0</v>
      </c>
      <c r="W130" s="185">
        <f t="shared" si="99"/>
        <v>0</v>
      </c>
      <c r="X130" s="185">
        <f t="shared" si="99"/>
        <v>0</v>
      </c>
      <c r="Y130" s="185">
        <f t="shared" si="99"/>
        <v>0</v>
      </c>
      <c r="Z130" s="185">
        <f t="shared" si="99"/>
        <v>0</v>
      </c>
      <c r="AA130" s="185">
        <f t="shared" si="99"/>
        <v>0</v>
      </c>
      <c r="AB130" s="185">
        <f t="shared" si="99"/>
        <v>0</v>
      </c>
      <c r="AC130" s="185">
        <f t="shared" si="99"/>
        <v>0</v>
      </c>
      <c r="AD130" s="185">
        <f t="shared" si="99"/>
        <v>0</v>
      </c>
      <c r="AE130" s="185">
        <f t="shared" si="99"/>
        <v>0</v>
      </c>
      <c r="AF130" s="185">
        <f t="shared" si="99"/>
        <v>0</v>
      </c>
      <c r="AG130" s="185">
        <f t="shared" si="99"/>
        <v>0</v>
      </c>
      <c r="AH130" s="185">
        <f t="shared" si="99"/>
        <v>0</v>
      </c>
      <c r="AI130" s="185">
        <f t="shared" si="99"/>
        <v>0</v>
      </c>
      <c r="AJ130" s="185">
        <f t="shared" si="99"/>
        <v>0</v>
      </c>
      <c r="AK130" s="185">
        <f t="shared" si="99"/>
        <v>0</v>
      </c>
      <c r="AL130" s="185">
        <f t="shared" si="99"/>
        <v>0</v>
      </c>
      <c r="AM130" s="185">
        <f t="shared" si="99"/>
        <v>0</v>
      </c>
      <c r="AN130" s="185">
        <f t="shared" si="99"/>
        <v>0</v>
      </c>
      <c r="AO130" s="185">
        <f t="shared" si="99"/>
        <v>0</v>
      </c>
      <c r="AP130" s="185">
        <f t="shared" si="99"/>
        <v>0</v>
      </c>
      <c r="AQ130" s="185">
        <f t="shared" si="99"/>
        <v>0</v>
      </c>
      <c r="AR130" s="185">
        <f t="shared" si="99"/>
        <v>0</v>
      </c>
      <c r="AS130" s="185">
        <f t="shared" si="99"/>
        <v>0</v>
      </c>
      <c r="AT130" s="185">
        <f t="shared" si="99"/>
        <v>0</v>
      </c>
      <c r="AU130" s="185">
        <f t="shared" si="99"/>
        <v>0</v>
      </c>
      <c r="AV130" s="185">
        <f t="shared" si="99"/>
        <v>0</v>
      </c>
      <c r="AW130" s="185">
        <f t="shared" si="99"/>
        <v>0</v>
      </c>
      <c r="AX130" s="185">
        <f t="shared" si="99"/>
        <v>0</v>
      </c>
      <c r="AY130" s="185">
        <f t="shared" si="99"/>
        <v>0</v>
      </c>
      <c r="AZ130" s="185">
        <f t="shared" si="99"/>
        <v>0</v>
      </c>
      <c r="BA130" s="185">
        <f t="shared" si="99"/>
        <v>0</v>
      </c>
      <c r="BB130" s="185">
        <f t="shared" si="99"/>
        <v>0</v>
      </c>
      <c r="BC130" s="185">
        <f t="shared" si="99"/>
        <v>0</v>
      </c>
      <c r="BD130" s="185">
        <f t="shared" si="99"/>
        <v>0</v>
      </c>
      <c r="BE130" s="185">
        <f t="shared" si="99"/>
        <v>0</v>
      </c>
      <c r="BF130" s="185">
        <f t="shared" si="99"/>
        <v>0</v>
      </c>
      <c r="BG130" s="185">
        <f t="shared" si="99"/>
        <v>0</v>
      </c>
      <c r="BH130" s="185">
        <f t="shared" si="99"/>
        <v>0</v>
      </c>
      <c r="BI130" s="185">
        <f t="shared" si="99"/>
        <v>0</v>
      </c>
      <c r="BJ130" s="185">
        <f t="shared" si="99"/>
        <v>0</v>
      </c>
      <c r="BK130" s="185">
        <f t="shared" si="99"/>
        <v>0</v>
      </c>
      <c r="BL130" s="185">
        <f t="shared" si="99"/>
        <v>0</v>
      </c>
      <c r="BM130" s="185">
        <f t="shared" si="99"/>
        <v>0</v>
      </c>
      <c r="BN130" s="185">
        <f t="shared" si="99"/>
        <v>0</v>
      </c>
      <c r="BO130" s="185">
        <f t="shared" si="99"/>
        <v>0</v>
      </c>
      <c r="BP130" s="185">
        <f t="shared" si="99"/>
        <v>0</v>
      </c>
      <c r="BQ130" s="185">
        <f t="shared" si="99"/>
        <v>0</v>
      </c>
      <c r="BR130" s="185">
        <f t="shared" si="99"/>
        <v>0</v>
      </c>
      <c r="BS130" s="185">
        <f t="shared" si="99"/>
        <v>0</v>
      </c>
      <c r="BT130" s="185">
        <f t="shared" si="99"/>
        <v>0</v>
      </c>
      <c r="BU130" s="185">
        <f t="shared" ref="BU130:DC130" si="100">SUMPRODUCT($DG105:$DG114,BU105:BU114,1/($DG105:$DG114+100))</f>
        <v>0</v>
      </c>
      <c r="BV130" s="185">
        <f t="shared" si="100"/>
        <v>0</v>
      </c>
      <c r="BW130" s="185">
        <f t="shared" si="100"/>
        <v>0</v>
      </c>
      <c r="BX130" s="185">
        <f t="shared" si="100"/>
        <v>0</v>
      </c>
      <c r="BY130" s="185">
        <f t="shared" si="100"/>
        <v>0</v>
      </c>
      <c r="BZ130" s="185">
        <f t="shared" si="100"/>
        <v>0</v>
      </c>
      <c r="CA130" s="185">
        <f t="shared" si="100"/>
        <v>0</v>
      </c>
      <c r="CB130" s="185">
        <f t="shared" si="100"/>
        <v>0</v>
      </c>
      <c r="CC130" s="185">
        <f t="shared" si="100"/>
        <v>0</v>
      </c>
      <c r="CD130" s="185">
        <f t="shared" si="100"/>
        <v>0</v>
      </c>
      <c r="CE130" s="185">
        <f t="shared" si="100"/>
        <v>0</v>
      </c>
      <c r="CF130" s="185">
        <f t="shared" si="100"/>
        <v>0</v>
      </c>
      <c r="CG130" s="185">
        <f t="shared" si="100"/>
        <v>0</v>
      </c>
      <c r="CH130" s="185">
        <f t="shared" si="100"/>
        <v>0</v>
      </c>
      <c r="CI130" s="185">
        <f t="shared" si="100"/>
        <v>0</v>
      </c>
      <c r="CJ130" s="185">
        <f t="shared" si="100"/>
        <v>0</v>
      </c>
      <c r="CK130" s="185">
        <f t="shared" si="100"/>
        <v>0</v>
      </c>
      <c r="CL130" s="185">
        <f t="shared" si="100"/>
        <v>0</v>
      </c>
      <c r="CM130" s="185">
        <f t="shared" si="100"/>
        <v>0</v>
      </c>
      <c r="CN130" s="185">
        <f t="shared" si="100"/>
        <v>0</v>
      </c>
      <c r="CO130" s="185">
        <f t="shared" si="100"/>
        <v>0</v>
      </c>
      <c r="CP130" s="185">
        <f t="shared" si="100"/>
        <v>0</v>
      </c>
      <c r="CQ130" s="185">
        <f t="shared" si="100"/>
        <v>0</v>
      </c>
      <c r="CR130" s="185">
        <f t="shared" si="100"/>
        <v>0</v>
      </c>
      <c r="CS130" s="185">
        <f t="shared" si="100"/>
        <v>0</v>
      </c>
      <c r="CT130" s="185">
        <f t="shared" si="100"/>
        <v>0</v>
      </c>
      <c r="CU130" s="185">
        <f t="shared" si="100"/>
        <v>0</v>
      </c>
      <c r="CV130" s="185">
        <f t="shared" si="100"/>
        <v>0</v>
      </c>
      <c r="CW130" s="185">
        <f t="shared" si="100"/>
        <v>0</v>
      </c>
      <c r="CX130" s="185">
        <f t="shared" si="100"/>
        <v>0</v>
      </c>
      <c r="CY130" s="185">
        <f t="shared" si="100"/>
        <v>0</v>
      </c>
      <c r="CZ130" s="185">
        <f t="shared" si="100"/>
        <v>0</v>
      </c>
      <c r="DA130" s="185">
        <f t="shared" si="100"/>
        <v>0</v>
      </c>
      <c r="DB130" s="185">
        <f t="shared" si="100"/>
        <v>0</v>
      </c>
      <c r="DC130" s="185">
        <f t="shared" si="100"/>
        <v>0</v>
      </c>
      <c r="DD130" s="37"/>
      <c r="DE130" s="24"/>
      <c r="DF130" s="24">
        <f t="shared" si="39"/>
        <v>0</v>
      </c>
    </row>
    <row r="131" spans="1:110" ht="15" customHeight="1">
      <c r="A131" s="68">
        <v>105</v>
      </c>
      <c r="B131" s="160" t="s">
        <v>201</v>
      </c>
      <c r="C131" s="546" t="s">
        <v>202</v>
      </c>
      <c r="D131" s="175"/>
      <c r="E131" s="160"/>
      <c r="F131" s="171">
        <f>H131+NPV(FD,I131:INDEX(I131:DC131,PAL))</f>
        <v>0</v>
      </c>
      <c r="G131" s="171">
        <f>SUMIF($H$5:$DC$5,"&lt;="&amp;PAL,$H131:$DC131)</f>
        <v>0</v>
      </c>
      <c r="H131" s="185" cm="1">
        <f t="array" ref="H131">SUMPRODUCT($DG117:$DG122,H117:H122,1/($DG117:$DG122+100))+SUMPRODUCT($DG124:$DG126,H124:H126,1/($DG124:$DG126+100))</f>
        <v>0</v>
      </c>
      <c r="I131" s="185" cm="1">
        <f t="array" ref="I131">SUMPRODUCT($DG117:$DG122,I117:I122,1/($DG117:$DG122+100))+SUMPRODUCT($DG124:$DG126,I124:I126,1/($DG124:$DG126+100))</f>
        <v>0</v>
      </c>
      <c r="J131" s="185" cm="1">
        <f t="array" ref="J131">SUMPRODUCT($DG117:$DG122,J117:J122,1/($DG117:$DG122+100))+SUMPRODUCT($DG124:$DG126,J124:J126,1/($DG124:$DG126+100))</f>
        <v>0</v>
      </c>
      <c r="K131" s="185" cm="1">
        <f t="array" ref="K131">SUMPRODUCT($DG117:$DG122,K117:K122,1/($DG117:$DG122+100))+SUMPRODUCT($DG124:$DG126,K124:K126,1/($DG124:$DG126+100))</f>
        <v>0</v>
      </c>
      <c r="L131" s="185" cm="1">
        <f t="array" ref="L131">SUMPRODUCT($DG117:$DG122,L117:L122,1/($DG117:$DG122+100))+SUMPRODUCT($DG124:$DG126,L124:L126,1/($DG124:$DG126+100))</f>
        <v>0</v>
      </c>
      <c r="M131" s="185" cm="1">
        <f t="array" ref="M131">SUMPRODUCT($DG117:$DG122,M117:M122,1/($DG117:$DG122+100))+SUMPRODUCT($DG124:$DG126,M124:M126,1/($DG124:$DG126+100))</f>
        <v>0</v>
      </c>
      <c r="N131" s="185" cm="1">
        <f t="array" ref="N131">SUMPRODUCT($DG117:$DG122,N117:N122,1/($DG117:$DG122+100))+SUMPRODUCT($DG124:$DG126,N124:N126,1/($DG124:$DG126+100))</f>
        <v>0</v>
      </c>
      <c r="O131" s="185" cm="1">
        <f t="array" ref="O131">SUMPRODUCT($DG117:$DG122,O117:O122,1/($DG117:$DG122+100))+SUMPRODUCT($DG124:$DG126,O124:O126,1/($DG124:$DG126+100))</f>
        <v>0</v>
      </c>
      <c r="P131" s="185" cm="1">
        <f t="array" ref="P131">SUMPRODUCT($DG117:$DG122,P117:P122,1/($DG117:$DG122+100))+SUMPRODUCT($DG124:$DG126,P124:P126,1/($DG124:$DG126+100))</f>
        <v>0</v>
      </c>
      <c r="Q131" s="185" cm="1">
        <f t="array" ref="Q131">SUMPRODUCT($DG117:$DG122,Q117:Q122,1/($DG117:$DG122+100))+SUMPRODUCT($DG124:$DG126,Q124:Q126,1/($DG124:$DG126+100))</f>
        <v>0</v>
      </c>
      <c r="R131" s="185" cm="1">
        <f t="array" ref="R131">SUMPRODUCT($DG117:$DG122,R117:R122,1/($DG117:$DG122+100))+SUMPRODUCT($DG124:$DG126,R124:R126,1/($DG124:$DG126+100))</f>
        <v>0</v>
      </c>
      <c r="S131" s="185" cm="1">
        <f t="array" ref="S131">SUMPRODUCT($DG117:$DG122,S117:S122,1/($DG117:$DG122+100))+SUMPRODUCT($DG124:$DG126,S124:S126,1/($DG124:$DG126+100))</f>
        <v>0</v>
      </c>
      <c r="T131" s="185" cm="1">
        <f t="array" ref="T131">SUMPRODUCT($DG117:$DG122,T117:T122,1/($DG117:$DG122+100))+SUMPRODUCT($DG124:$DG126,T124:T126,1/($DG124:$DG126+100))</f>
        <v>0</v>
      </c>
      <c r="U131" s="185" cm="1">
        <f t="array" ref="U131">SUMPRODUCT($DG117:$DG122,U117:U122,1/($DG117:$DG122+100))+SUMPRODUCT($DG124:$DG126,U124:U126,1/($DG124:$DG126+100))</f>
        <v>0</v>
      </c>
      <c r="V131" s="185" cm="1">
        <f t="array" ref="V131">SUMPRODUCT($DG117:$DG122,V117:V122,1/($DG117:$DG122+100))+SUMPRODUCT($DG124:$DG126,V124:V126,1/($DG124:$DG126+100))</f>
        <v>0</v>
      </c>
      <c r="W131" s="185" cm="1">
        <f t="array" ref="W131">SUMPRODUCT($DG117:$DG122,W117:W122,1/($DG117:$DG122+100))+SUMPRODUCT($DG124:$DG126,W124:W126,1/($DG124:$DG126+100))</f>
        <v>0</v>
      </c>
      <c r="X131" s="185" cm="1">
        <f t="array" ref="X131">SUMPRODUCT($DG117:$DG122,X117:X122,1/($DG117:$DG122+100))+SUMPRODUCT($DG124:$DG126,X124:X126,1/($DG124:$DG126+100))</f>
        <v>0</v>
      </c>
      <c r="Y131" s="185" cm="1">
        <f t="array" ref="Y131">SUMPRODUCT($DG117:$DG122,Y117:Y122,1/($DG117:$DG122+100))+SUMPRODUCT($DG124:$DG126,Y124:Y126,1/($DG124:$DG126+100))</f>
        <v>0</v>
      </c>
      <c r="Z131" s="185" cm="1">
        <f t="array" ref="Z131">SUMPRODUCT($DG117:$DG122,Z117:Z122,1/($DG117:$DG122+100))+SUMPRODUCT($DG124:$DG126,Z124:Z126,1/($DG124:$DG126+100))</f>
        <v>0</v>
      </c>
      <c r="AA131" s="185" cm="1">
        <f t="array" ref="AA131">SUMPRODUCT($DG117:$DG122,AA117:AA122,1/($DG117:$DG122+100))+SUMPRODUCT($DG124:$DG126,AA124:AA126,1/($DG124:$DG126+100))</f>
        <v>0</v>
      </c>
      <c r="AB131" s="185" cm="1">
        <f t="array" ref="AB131">SUMPRODUCT($DG117:$DG122,AB117:AB122,1/($DG117:$DG122+100))+SUMPRODUCT($DG124:$DG126,AB124:AB126,1/($DG124:$DG126+100))</f>
        <v>0</v>
      </c>
      <c r="AC131" s="185" cm="1">
        <f t="array" ref="AC131">SUMPRODUCT($DG117:$DG122,AC117:AC122,1/($DG117:$DG122+100))+SUMPRODUCT($DG124:$DG126,AC124:AC126,1/($DG124:$DG126+100))</f>
        <v>0</v>
      </c>
      <c r="AD131" s="185" cm="1">
        <f t="array" ref="AD131">SUMPRODUCT($DG117:$DG122,AD117:AD122,1/($DG117:$DG122+100))+SUMPRODUCT($DG124:$DG126,AD124:AD126,1/($DG124:$DG126+100))</f>
        <v>0</v>
      </c>
      <c r="AE131" s="185" cm="1">
        <f t="array" ref="AE131">SUMPRODUCT($DG117:$DG122,AE117:AE122,1/($DG117:$DG122+100))+SUMPRODUCT($DG124:$DG126,AE124:AE126,1/($DG124:$DG126+100))</f>
        <v>0</v>
      </c>
      <c r="AF131" s="185" cm="1">
        <f t="array" ref="AF131">SUMPRODUCT($DG117:$DG122,AF117:AF122,1/($DG117:$DG122+100))+SUMPRODUCT($DG124:$DG126,AF124:AF126,1/($DG124:$DG126+100))</f>
        <v>0</v>
      </c>
      <c r="AG131" s="185" cm="1">
        <f t="array" ref="AG131">SUMPRODUCT($DG117:$DG122,AG117:AG122,1/($DG117:$DG122+100))+SUMPRODUCT($DG124:$DG126,AG124:AG126,1/($DG124:$DG126+100))</f>
        <v>0</v>
      </c>
      <c r="AH131" s="185" cm="1">
        <f t="array" ref="AH131">SUMPRODUCT($DG117:$DG122,AH117:AH122,1/($DG117:$DG122+100))+SUMPRODUCT($DG124:$DG126,AH124:AH126,1/($DG124:$DG126+100))</f>
        <v>0</v>
      </c>
      <c r="AI131" s="185" cm="1">
        <f t="array" ref="AI131">SUMPRODUCT($DG117:$DG122,AI117:AI122,1/($DG117:$DG122+100))+SUMPRODUCT($DG124:$DG126,AI124:AI126,1/($DG124:$DG126+100))</f>
        <v>0</v>
      </c>
      <c r="AJ131" s="185" cm="1">
        <f t="array" ref="AJ131">SUMPRODUCT($DG117:$DG122,AJ117:AJ122,1/($DG117:$DG122+100))+SUMPRODUCT($DG124:$DG126,AJ124:AJ126,1/($DG124:$DG126+100))</f>
        <v>0</v>
      </c>
      <c r="AK131" s="185" cm="1">
        <f t="array" ref="AK131">SUMPRODUCT($DG117:$DG122,AK117:AK122,1/($DG117:$DG122+100))+SUMPRODUCT($DG124:$DG126,AK124:AK126,1/($DG124:$DG126+100))</f>
        <v>0</v>
      </c>
      <c r="AL131" s="185" cm="1">
        <f t="array" ref="AL131">SUMPRODUCT($DG117:$DG122,AL117:AL122,1/($DG117:$DG122+100))+SUMPRODUCT($DG124:$DG126,AL124:AL126,1/($DG124:$DG126+100))</f>
        <v>0</v>
      </c>
      <c r="AM131" s="185" cm="1">
        <f t="array" ref="AM131">SUMPRODUCT($DG117:$DG122,AM117:AM122,1/($DG117:$DG122+100))+SUMPRODUCT($DG124:$DG126,AM124:AM126,1/($DG124:$DG126+100))</f>
        <v>0</v>
      </c>
      <c r="AN131" s="185" cm="1">
        <f t="array" ref="AN131">SUMPRODUCT($DG117:$DG122,AN117:AN122,1/($DG117:$DG122+100))+SUMPRODUCT($DG124:$DG126,AN124:AN126,1/($DG124:$DG126+100))</f>
        <v>0</v>
      </c>
      <c r="AO131" s="185" cm="1">
        <f t="array" ref="AO131">SUMPRODUCT($DG117:$DG122,AO117:AO122,1/($DG117:$DG122+100))+SUMPRODUCT($DG124:$DG126,AO124:AO126,1/($DG124:$DG126+100))</f>
        <v>0</v>
      </c>
      <c r="AP131" s="185" cm="1">
        <f t="array" ref="AP131">SUMPRODUCT($DG117:$DG122,AP117:AP122,1/($DG117:$DG122+100))+SUMPRODUCT($DG124:$DG126,AP124:AP126,1/($DG124:$DG126+100))</f>
        <v>0</v>
      </c>
      <c r="AQ131" s="185" cm="1">
        <f t="array" ref="AQ131">SUMPRODUCT($DG117:$DG122,AQ117:AQ122,1/($DG117:$DG122+100))+SUMPRODUCT($DG124:$DG126,AQ124:AQ126,1/($DG124:$DG126+100))</f>
        <v>0</v>
      </c>
      <c r="AR131" s="185" cm="1">
        <f t="array" ref="AR131">SUMPRODUCT($DG117:$DG122,AR117:AR122,1/($DG117:$DG122+100))+SUMPRODUCT($DG124:$DG126,AR124:AR126,1/($DG124:$DG126+100))</f>
        <v>0</v>
      </c>
      <c r="AS131" s="185" cm="1">
        <f t="array" ref="AS131">SUMPRODUCT($DG117:$DG122,AS117:AS122,1/($DG117:$DG122+100))+SUMPRODUCT($DG124:$DG126,AS124:AS126,1/($DG124:$DG126+100))</f>
        <v>0</v>
      </c>
      <c r="AT131" s="185" cm="1">
        <f t="array" ref="AT131">SUMPRODUCT($DG117:$DG122,AT117:AT122,1/($DG117:$DG122+100))+SUMPRODUCT($DG124:$DG126,AT124:AT126,1/($DG124:$DG126+100))</f>
        <v>0</v>
      </c>
      <c r="AU131" s="185" cm="1">
        <f t="array" ref="AU131">SUMPRODUCT($DG117:$DG122,AU117:AU122,1/($DG117:$DG122+100))+SUMPRODUCT($DG124:$DG126,AU124:AU126,1/($DG124:$DG126+100))</f>
        <v>0</v>
      </c>
      <c r="AV131" s="185" cm="1">
        <f t="array" ref="AV131">SUMPRODUCT($DG117:$DG122,AV117:AV122,1/($DG117:$DG122+100))+SUMPRODUCT($DG124:$DG126,AV124:AV126,1/($DG124:$DG126+100))</f>
        <v>0</v>
      </c>
      <c r="AW131" s="185" cm="1">
        <f t="array" ref="AW131">SUMPRODUCT($DG117:$DG122,AW117:AW122,1/($DG117:$DG122+100))+SUMPRODUCT($DG124:$DG126,AW124:AW126,1/($DG124:$DG126+100))</f>
        <v>0</v>
      </c>
      <c r="AX131" s="185" cm="1">
        <f t="array" ref="AX131">SUMPRODUCT($DG117:$DG122,AX117:AX122,1/($DG117:$DG122+100))+SUMPRODUCT($DG124:$DG126,AX124:AX126,1/($DG124:$DG126+100))</f>
        <v>0</v>
      </c>
      <c r="AY131" s="185" cm="1">
        <f t="array" ref="AY131">SUMPRODUCT($DG117:$DG122,AY117:AY122,1/($DG117:$DG122+100))+SUMPRODUCT($DG124:$DG126,AY124:AY126,1/($DG124:$DG126+100))</f>
        <v>0</v>
      </c>
      <c r="AZ131" s="185" cm="1">
        <f t="array" ref="AZ131">SUMPRODUCT($DG117:$DG122,AZ117:AZ122,1/($DG117:$DG122+100))+SUMPRODUCT($DG124:$DG126,AZ124:AZ126,1/($DG124:$DG126+100))</f>
        <v>0</v>
      </c>
      <c r="BA131" s="185" cm="1">
        <f t="array" ref="BA131">SUMPRODUCT($DG117:$DG122,BA117:BA122,1/($DG117:$DG122+100))+SUMPRODUCT($DG124:$DG126,BA124:BA126,1/($DG124:$DG126+100))</f>
        <v>0</v>
      </c>
      <c r="BB131" s="185" cm="1">
        <f t="array" ref="BB131">SUMPRODUCT($DG117:$DG122,BB117:BB122,1/($DG117:$DG122+100))+SUMPRODUCT($DG124:$DG126,BB124:BB126,1/($DG124:$DG126+100))</f>
        <v>0</v>
      </c>
      <c r="BC131" s="185" cm="1">
        <f t="array" ref="BC131">SUMPRODUCT($DG117:$DG122,BC117:BC122,1/($DG117:$DG122+100))+SUMPRODUCT($DG124:$DG126,BC124:BC126,1/($DG124:$DG126+100))</f>
        <v>0</v>
      </c>
      <c r="BD131" s="185" cm="1">
        <f t="array" ref="BD131">SUMPRODUCT($DG117:$DG122,BD117:BD122,1/($DG117:$DG122+100))+SUMPRODUCT($DG124:$DG126,BD124:BD126,1/($DG124:$DG126+100))</f>
        <v>0</v>
      </c>
      <c r="BE131" s="185" cm="1">
        <f t="array" ref="BE131">SUMPRODUCT($DG117:$DG122,BE117:BE122,1/($DG117:$DG122+100))+SUMPRODUCT($DG124:$DG126,BE124:BE126,1/($DG124:$DG126+100))</f>
        <v>0</v>
      </c>
      <c r="BF131" s="185" cm="1">
        <f t="array" ref="BF131">SUMPRODUCT($DG117:$DG122,BF117:BF122,1/($DG117:$DG122+100))+SUMPRODUCT($DG124:$DG126,BF124:BF126,1/($DG124:$DG126+100))</f>
        <v>0</v>
      </c>
      <c r="BG131" s="185" cm="1">
        <f t="array" ref="BG131">SUMPRODUCT($DG117:$DG122,BG117:BG122,1/($DG117:$DG122+100))+SUMPRODUCT($DG124:$DG126,BG124:BG126,1/($DG124:$DG126+100))</f>
        <v>0</v>
      </c>
      <c r="BH131" s="185" cm="1">
        <f t="array" ref="BH131">SUMPRODUCT($DG117:$DG122,BH117:BH122,1/($DG117:$DG122+100))+SUMPRODUCT($DG124:$DG126,BH124:BH126,1/($DG124:$DG126+100))</f>
        <v>0</v>
      </c>
      <c r="BI131" s="185" cm="1">
        <f t="array" ref="BI131">SUMPRODUCT($DG117:$DG122,BI117:BI122,1/($DG117:$DG122+100))+SUMPRODUCT($DG124:$DG126,BI124:BI126,1/($DG124:$DG126+100))</f>
        <v>0</v>
      </c>
      <c r="BJ131" s="185" cm="1">
        <f t="array" ref="BJ131">SUMPRODUCT($DG117:$DG122,BJ117:BJ122,1/($DG117:$DG122+100))+SUMPRODUCT($DG124:$DG126,BJ124:BJ126,1/($DG124:$DG126+100))</f>
        <v>0</v>
      </c>
      <c r="BK131" s="185" cm="1">
        <f t="array" ref="BK131">SUMPRODUCT($DG117:$DG122,BK117:BK122,1/($DG117:$DG122+100))+SUMPRODUCT($DG124:$DG126,BK124:BK126,1/($DG124:$DG126+100))</f>
        <v>0</v>
      </c>
      <c r="BL131" s="185" cm="1">
        <f t="array" ref="BL131">SUMPRODUCT($DG117:$DG122,BL117:BL122,1/($DG117:$DG122+100))+SUMPRODUCT($DG124:$DG126,BL124:BL126,1/($DG124:$DG126+100))</f>
        <v>0</v>
      </c>
      <c r="BM131" s="185" cm="1">
        <f t="array" ref="BM131">SUMPRODUCT($DG117:$DG122,BM117:BM122,1/($DG117:$DG122+100))+SUMPRODUCT($DG124:$DG126,BM124:BM126,1/($DG124:$DG126+100))</f>
        <v>0</v>
      </c>
      <c r="BN131" s="185" cm="1">
        <f t="array" ref="BN131">SUMPRODUCT($DG117:$DG122,BN117:BN122,1/($DG117:$DG122+100))+SUMPRODUCT($DG124:$DG126,BN124:BN126,1/($DG124:$DG126+100))</f>
        <v>0</v>
      </c>
      <c r="BO131" s="185" cm="1">
        <f t="array" ref="BO131">SUMPRODUCT($DG117:$DG122,BO117:BO122,1/($DG117:$DG122+100))+SUMPRODUCT($DG124:$DG126,BO124:BO126,1/($DG124:$DG126+100))</f>
        <v>0</v>
      </c>
      <c r="BP131" s="185" cm="1">
        <f t="array" ref="BP131">SUMPRODUCT($DG117:$DG122,BP117:BP122,1/($DG117:$DG122+100))+SUMPRODUCT($DG124:$DG126,BP124:BP126,1/($DG124:$DG126+100))</f>
        <v>0</v>
      </c>
      <c r="BQ131" s="185" cm="1">
        <f t="array" ref="BQ131">SUMPRODUCT($DG117:$DG122,BQ117:BQ122,1/($DG117:$DG122+100))+SUMPRODUCT($DG124:$DG126,BQ124:BQ126,1/($DG124:$DG126+100))</f>
        <v>0</v>
      </c>
      <c r="BR131" s="185" cm="1">
        <f t="array" ref="BR131">SUMPRODUCT($DG117:$DG122,BR117:BR122,1/($DG117:$DG122+100))+SUMPRODUCT($DG124:$DG126,BR124:BR126,1/($DG124:$DG126+100))</f>
        <v>0</v>
      </c>
      <c r="BS131" s="185" cm="1">
        <f t="array" ref="BS131">SUMPRODUCT($DG117:$DG122,BS117:BS122,1/($DG117:$DG122+100))+SUMPRODUCT($DG124:$DG126,BS124:BS126,1/($DG124:$DG126+100))</f>
        <v>0</v>
      </c>
      <c r="BT131" s="185" cm="1">
        <f t="array" ref="BT131">SUMPRODUCT($DG117:$DG122,BT117:BT122,1/($DG117:$DG122+100))+SUMPRODUCT($DG124:$DG126,BT124:BT126,1/($DG124:$DG126+100))</f>
        <v>0</v>
      </c>
      <c r="BU131" s="185" cm="1">
        <f t="array" ref="BU131">SUMPRODUCT($DG117:$DG122,BU117:BU122,1/($DG117:$DG122+100))+SUMPRODUCT($DG124:$DG126,BU124:BU126,1/($DG124:$DG126+100))</f>
        <v>0</v>
      </c>
      <c r="BV131" s="185" cm="1">
        <f t="array" ref="BV131">SUMPRODUCT($DG117:$DG122,BV117:BV122,1/($DG117:$DG122+100))+SUMPRODUCT($DG124:$DG126,BV124:BV126,1/($DG124:$DG126+100))</f>
        <v>0</v>
      </c>
      <c r="BW131" s="185" cm="1">
        <f t="array" ref="BW131">SUMPRODUCT($DG117:$DG122,BW117:BW122,1/($DG117:$DG122+100))+SUMPRODUCT($DG124:$DG126,BW124:BW126,1/($DG124:$DG126+100))</f>
        <v>0</v>
      </c>
      <c r="BX131" s="185" cm="1">
        <f t="array" ref="BX131">SUMPRODUCT($DG117:$DG122,BX117:BX122,1/($DG117:$DG122+100))+SUMPRODUCT($DG124:$DG126,BX124:BX126,1/($DG124:$DG126+100))</f>
        <v>0</v>
      </c>
      <c r="BY131" s="185" cm="1">
        <f t="array" ref="BY131">SUMPRODUCT($DG117:$DG122,BY117:BY122,1/($DG117:$DG122+100))+SUMPRODUCT($DG124:$DG126,BY124:BY126,1/($DG124:$DG126+100))</f>
        <v>0</v>
      </c>
      <c r="BZ131" s="185" cm="1">
        <f t="array" ref="BZ131">SUMPRODUCT($DG117:$DG122,BZ117:BZ122,1/($DG117:$DG122+100))+SUMPRODUCT($DG124:$DG126,BZ124:BZ126,1/($DG124:$DG126+100))</f>
        <v>0</v>
      </c>
      <c r="CA131" s="185" cm="1">
        <f t="array" ref="CA131">SUMPRODUCT($DG117:$DG122,CA117:CA122,1/($DG117:$DG122+100))+SUMPRODUCT($DG124:$DG126,CA124:CA126,1/($DG124:$DG126+100))</f>
        <v>0</v>
      </c>
      <c r="CB131" s="185" cm="1">
        <f t="array" ref="CB131">SUMPRODUCT($DG117:$DG122,CB117:CB122,1/($DG117:$DG122+100))+SUMPRODUCT($DG124:$DG126,CB124:CB126,1/($DG124:$DG126+100))</f>
        <v>0</v>
      </c>
      <c r="CC131" s="185" cm="1">
        <f t="array" ref="CC131">SUMPRODUCT($DG117:$DG122,CC117:CC122,1/($DG117:$DG122+100))+SUMPRODUCT($DG124:$DG126,CC124:CC126,1/($DG124:$DG126+100))</f>
        <v>0</v>
      </c>
      <c r="CD131" s="185" cm="1">
        <f t="array" ref="CD131">SUMPRODUCT($DG117:$DG122,CD117:CD122,1/($DG117:$DG122+100))+SUMPRODUCT($DG124:$DG126,CD124:CD126,1/($DG124:$DG126+100))</f>
        <v>0</v>
      </c>
      <c r="CE131" s="185" cm="1">
        <f t="array" ref="CE131">SUMPRODUCT($DG117:$DG122,CE117:CE122,1/($DG117:$DG122+100))+SUMPRODUCT($DG124:$DG126,CE124:CE126,1/($DG124:$DG126+100))</f>
        <v>0</v>
      </c>
      <c r="CF131" s="185" cm="1">
        <f t="array" ref="CF131">SUMPRODUCT($DG117:$DG122,CF117:CF122,1/($DG117:$DG122+100))+SUMPRODUCT($DG124:$DG126,CF124:CF126,1/($DG124:$DG126+100))</f>
        <v>0</v>
      </c>
      <c r="CG131" s="185" cm="1">
        <f t="array" ref="CG131">SUMPRODUCT($DG117:$DG122,CG117:CG122,1/($DG117:$DG122+100))+SUMPRODUCT($DG124:$DG126,CG124:CG126,1/($DG124:$DG126+100))</f>
        <v>0</v>
      </c>
      <c r="CH131" s="185" cm="1">
        <f t="array" ref="CH131">SUMPRODUCT($DG117:$DG122,CH117:CH122,1/($DG117:$DG122+100))+SUMPRODUCT($DG124:$DG126,CH124:CH126,1/($DG124:$DG126+100))</f>
        <v>0</v>
      </c>
      <c r="CI131" s="185" cm="1">
        <f t="array" ref="CI131">SUMPRODUCT($DG117:$DG122,CI117:CI122,1/($DG117:$DG122+100))+SUMPRODUCT($DG124:$DG126,CI124:CI126,1/($DG124:$DG126+100))</f>
        <v>0</v>
      </c>
      <c r="CJ131" s="185" cm="1">
        <f t="array" ref="CJ131">SUMPRODUCT($DG117:$DG122,CJ117:CJ122,1/($DG117:$DG122+100))+SUMPRODUCT($DG124:$DG126,CJ124:CJ126,1/($DG124:$DG126+100))</f>
        <v>0</v>
      </c>
      <c r="CK131" s="185" cm="1">
        <f t="array" ref="CK131">SUMPRODUCT($DG117:$DG122,CK117:CK122,1/($DG117:$DG122+100))+SUMPRODUCT($DG124:$DG126,CK124:CK126,1/($DG124:$DG126+100))</f>
        <v>0</v>
      </c>
      <c r="CL131" s="185" cm="1">
        <f t="array" ref="CL131">SUMPRODUCT($DG117:$DG122,CL117:CL122,1/($DG117:$DG122+100))+SUMPRODUCT($DG124:$DG126,CL124:CL126,1/($DG124:$DG126+100))</f>
        <v>0</v>
      </c>
      <c r="CM131" s="185" cm="1">
        <f t="array" ref="CM131">SUMPRODUCT($DG117:$DG122,CM117:CM122,1/($DG117:$DG122+100))+SUMPRODUCT($DG124:$DG126,CM124:CM126,1/($DG124:$DG126+100))</f>
        <v>0</v>
      </c>
      <c r="CN131" s="185" cm="1">
        <f t="array" ref="CN131">SUMPRODUCT($DG117:$DG122,CN117:CN122,1/($DG117:$DG122+100))+SUMPRODUCT($DG124:$DG126,CN124:CN126,1/($DG124:$DG126+100))</f>
        <v>0</v>
      </c>
      <c r="CO131" s="185" cm="1">
        <f t="array" ref="CO131">SUMPRODUCT($DG117:$DG122,CO117:CO122,1/($DG117:$DG122+100))+SUMPRODUCT($DG124:$DG126,CO124:CO126,1/($DG124:$DG126+100))</f>
        <v>0</v>
      </c>
      <c r="CP131" s="185" cm="1">
        <f t="array" ref="CP131">SUMPRODUCT($DG117:$DG122,CP117:CP122,1/($DG117:$DG122+100))+SUMPRODUCT($DG124:$DG126,CP124:CP126,1/($DG124:$DG126+100))</f>
        <v>0</v>
      </c>
      <c r="CQ131" s="185" cm="1">
        <f t="array" ref="CQ131">SUMPRODUCT($DG117:$DG122,CQ117:CQ122,1/($DG117:$DG122+100))+SUMPRODUCT($DG124:$DG126,CQ124:CQ126,1/($DG124:$DG126+100))</f>
        <v>0</v>
      </c>
      <c r="CR131" s="185" cm="1">
        <f t="array" ref="CR131">SUMPRODUCT($DG117:$DG122,CR117:CR122,1/($DG117:$DG122+100))+SUMPRODUCT($DG124:$DG126,CR124:CR126,1/($DG124:$DG126+100))</f>
        <v>0</v>
      </c>
      <c r="CS131" s="185" cm="1">
        <f t="array" ref="CS131">SUMPRODUCT($DG117:$DG122,CS117:CS122,1/($DG117:$DG122+100))+SUMPRODUCT($DG124:$DG126,CS124:CS126,1/($DG124:$DG126+100))</f>
        <v>0</v>
      </c>
      <c r="CT131" s="185" cm="1">
        <f t="array" ref="CT131">SUMPRODUCT($DG117:$DG122,CT117:CT122,1/($DG117:$DG122+100))+SUMPRODUCT($DG124:$DG126,CT124:CT126,1/($DG124:$DG126+100))</f>
        <v>0</v>
      </c>
      <c r="CU131" s="185" cm="1">
        <f t="array" ref="CU131">SUMPRODUCT($DG117:$DG122,CU117:CU122,1/($DG117:$DG122+100))+SUMPRODUCT($DG124:$DG126,CU124:CU126,1/($DG124:$DG126+100))</f>
        <v>0</v>
      </c>
      <c r="CV131" s="185" cm="1">
        <f t="array" ref="CV131">SUMPRODUCT($DG117:$DG122,CV117:CV122,1/($DG117:$DG122+100))+SUMPRODUCT($DG124:$DG126,CV124:CV126,1/($DG124:$DG126+100))</f>
        <v>0</v>
      </c>
      <c r="CW131" s="185" cm="1">
        <f t="array" ref="CW131">SUMPRODUCT($DG117:$DG122,CW117:CW122,1/($DG117:$DG122+100))+SUMPRODUCT($DG124:$DG126,CW124:CW126,1/($DG124:$DG126+100))</f>
        <v>0</v>
      </c>
      <c r="CX131" s="185" cm="1">
        <f t="array" ref="CX131">SUMPRODUCT($DG117:$DG122,CX117:CX122,1/($DG117:$DG122+100))+SUMPRODUCT($DG124:$DG126,CX124:CX126,1/($DG124:$DG126+100))</f>
        <v>0</v>
      </c>
      <c r="CY131" s="185" cm="1">
        <f t="array" ref="CY131">SUMPRODUCT($DG117:$DG122,CY117:CY122,1/($DG117:$DG122+100))+SUMPRODUCT($DG124:$DG126,CY124:CY126,1/($DG124:$DG126+100))</f>
        <v>0</v>
      </c>
      <c r="CZ131" s="185" cm="1">
        <f t="array" ref="CZ131">SUMPRODUCT($DG117:$DG122,CZ117:CZ122,1/($DG117:$DG122+100))+SUMPRODUCT($DG124:$DG126,CZ124:CZ126,1/($DG124:$DG126+100))</f>
        <v>0</v>
      </c>
      <c r="DA131" s="185" cm="1">
        <f t="array" ref="DA131">SUMPRODUCT($DG117:$DG122,DA117:DA122,1/($DG117:$DG122+100))+SUMPRODUCT($DG124:$DG126,DA124:DA126,1/($DG124:$DG126+100))</f>
        <v>0</v>
      </c>
      <c r="DB131" s="185" cm="1">
        <f t="array" ref="DB131">SUMPRODUCT($DG117:$DG122,DB117:DB122,1/($DG117:$DG122+100))+SUMPRODUCT($DG124:$DG126,DB124:DB126,1/($DG124:$DG126+100))</f>
        <v>0</v>
      </c>
      <c r="DC131" s="185" cm="1">
        <f t="array" ref="DC131">SUMPRODUCT($DG117:$DG122,DC117:DC122,1/($DG117:$DG122+100))+SUMPRODUCT($DG124:$DG126,DC124:DC126,1/($DG124:$DG126+100))</f>
        <v>0</v>
      </c>
      <c r="DE131" s="24">
        <f>COUNTBLANK(H131:DC131)</f>
        <v>0</v>
      </c>
      <c r="DF131" s="24">
        <f t="shared" si="39"/>
        <v>0</v>
      </c>
    </row>
    <row r="132" spans="1:110" ht="60" customHeight="1">
      <c r="A132" s="68">
        <v>106</v>
      </c>
      <c r="B132" s="160" t="s">
        <v>203</v>
      </c>
      <c r="C132" s="547" t="str">
        <f>CONCATENATE("SIEKIAMAS REZULTATAS: ",IF(Result=0,"",Result),", matavimo vienetas: ",IF(Result_mat=0,"",Result_mat))</f>
        <v>SIEKIAMAS REZULTATAS: Elektros energijos, pagamintos iš AEI dalis, palyginti su bendruoju elektros energijos suvartojimu, sudaro 50% 2050 m. , matavimo vienetas: %</v>
      </c>
      <c r="D132" s="175"/>
      <c r="E132" s="160"/>
      <c r="F132" s="171">
        <f>H132+NPV(FD,I132:INDEX(I132:DC132,PAL))</f>
        <v>0</v>
      </c>
      <c r="G132" s="171">
        <f>SUMIF($H$5:$DC$5,"&lt;="&amp;PAL,$H132:$DC132)</f>
        <v>0</v>
      </c>
      <c r="H132" s="177">
        <v>0</v>
      </c>
      <c r="I132" s="177">
        <v>0</v>
      </c>
      <c r="J132" s="177">
        <v>0</v>
      </c>
      <c r="K132" s="177">
        <v>0</v>
      </c>
      <c r="L132" s="177">
        <v>0</v>
      </c>
      <c r="M132" s="177">
        <v>0</v>
      </c>
      <c r="N132" s="177">
        <v>0</v>
      </c>
      <c r="O132" s="177">
        <v>0</v>
      </c>
      <c r="P132" s="177">
        <v>0</v>
      </c>
      <c r="Q132" s="177">
        <v>0</v>
      </c>
      <c r="R132" s="177">
        <v>0</v>
      </c>
      <c r="S132" s="177">
        <v>0</v>
      </c>
      <c r="T132" s="177">
        <v>0</v>
      </c>
      <c r="U132" s="177">
        <v>0</v>
      </c>
      <c r="V132" s="177">
        <v>0</v>
      </c>
      <c r="W132" s="177">
        <v>0</v>
      </c>
      <c r="X132" s="177">
        <v>0</v>
      </c>
      <c r="Y132" s="177">
        <v>0</v>
      </c>
      <c r="Z132" s="177">
        <v>0</v>
      </c>
      <c r="AA132" s="177">
        <v>0</v>
      </c>
      <c r="AB132" s="177">
        <v>0</v>
      </c>
      <c r="AC132" s="177">
        <v>0</v>
      </c>
      <c r="AD132" s="177">
        <v>0</v>
      </c>
      <c r="AE132" s="177">
        <v>0</v>
      </c>
      <c r="AF132" s="177">
        <v>0</v>
      </c>
      <c r="AG132" s="177">
        <v>0</v>
      </c>
      <c r="AH132" s="177">
        <v>0</v>
      </c>
      <c r="AI132" s="177">
        <v>0</v>
      </c>
      <c r="AJ132" s="177">
        <v>0</v>
      </c>
      <c r="AK132" s="177">
        <v>0</v>
      </c>
      <c r="AL132" s="177">
        <v>0</v>
      </c>
      <c r="AM132" s="177">
        <v>0</v>
      </c>
      <c r="AN132" s="177">
        <v>0</v>
      </c>
      <c r="AO132" s="177">
        <v>0</v>
      </c>
      <c r="AP132" s="177">
        <v>0</v>
      </c>
      <c r="AQ132" s="177">
        <v>0</v>
      </c>
      <c r="AR132" s="177">
        <v>0</v>
      </c>
      <c r="AS132" s="177">
        <v>0</v>
      </c>
      <c r="AT132" s="177">
        <v>0</v>
      </c>
      <c r="AU132" s="177">
        <v>0</v>
      </c>
      <c r="AV132" s="177">
        <v>0</v>
      </c>
      <c r="AW132" s="177">
        <v>0</v>
      </c>
      <c r="AX132" s="177">
        <v>0</v>
      </c>
      <c r="AY132" s="177">
        <v>0</v>
      </c>
      <c r="AZ132" s="177">
        <v>0</v>
      </c>
      <c r="BA132" s="177">
        <v>0</v>
      </c>
      <c r="BB132" s="177">
        <v>0</v>
      </c>
      <c r="BC132" s="177">
        <v>0</v>
      </c>
      <c r="BD132" s="177">
        <v>0</v>
      </c>
      <c r="BE132" s="177">
        <v>0</v>
      </c>
      <c r="BF132" s="177">
        <v>0</v>
      </c>
      <c r="BG132" s="177">
        <v>0</v>
      </c>
      <c r="BH132" s="177">
        <v>0</v>
      </c>
      <c r="BI132" s="177">
        <v>0</v>
      </c>
      <c r="BJ132" s="177">
        <v>0</v>
      </c>
      <c r="BK132" s="177">
        <v>0</v>
      </c>
      <c r="BL132" s="177">
        <v>0</v>
      </c>
      <c r="BM132" s="177">
        <v>0</v>
      </c>
      <c r="BN132" s="177">
        <v>0</v>
      </c>
      <c r="BO132" s="177">
        <v>0</v>
      </c>
      <c r="BP132" s="177">
        <v>0</v>
      </c>
      <c r="BQ132" s="177">
        <v>0</v>
      </c>
      <c r="BR132" s="177">
        <v>0</v>
      </c>
      <c r="BS132" s="177">
        <v>0</v>
      </c>
      <c r="BT132" s="177">
        <v>0</v>
      </c>
      <c r="BU132" s="177">
        <v>0</v>
      </c>
      <c r="BV132" s="177">
        <v>0</v>
      </c>
      <c r="BW132" s="177">
        <v>0</v>
      </c>
      <c r="BX132" s="177">
        <v>0</v>
      </c>
      <c r="BY132" s="177">
        <v>0</v>
      </c>
      <c r="BZ132" s="177">
        <v>0</v>
      </c>
      <c r="CA132" s="177">
        <v>0</v>
      </c>
      <c r="CB132" s="177">
        <v>0</v>
      </c>
      <c r="CC132" s="177">
        <v>0</v>
      </c>
      <c r="CD132" s="177">
        <v>0</v>
      </c>
      <c r="CE132" s="177">
        <v>0</v>
      </c>
      <c r="CF132" s="177">
        <v>0</v>
      </c>
      <c r="CG132" s="177">
        <v>0</v>
      </c>
      <c r="CH132" s="177">
        <v>0</v>
      </c>
      <c r="CI132" s="177">
        <v>0</v>
      </c>
      <c r="CJ132" s="177">
        <v>0</v>
      </c>
      <c r="CK132" s="177">
        <v>0</v>
      </c>
      <c r="CL132" s="177">
        <v>0</v>
      </c>
      <c r="CM132" s="177">
        <v>0</v>
      </c>
      <c r="CN132" s="177">
        <v>0</v>
      </c>
      <c r="CO132" s="177">
        <v>0</v>
      </c>
      <c r="CP132" s="177">
        <v>0</v>
      </c>
      <c r="CQ132" s="177">
        <v>0</v>
      </c>
      <c r="CR132" s="177">
        <v>0</v>
      </c>
      <c r="CS132" s="177">
        <v>0</v>
      </c>
      <c r="CT132" s="177">
        <v>0</v>
      </c>
      <c r="CU132" s="177">
        <v>0</v>
      </c>
      <c r="CV132" s="177">
        <v>0</v>
      </c>
      <c r="CW132" s="177">
        <v>0</v>
      </c>
      <c r="CX132" s="177">
        <v>0</v>
      </c>
      <c r="CY132" s="177">
        <v>0</v>
      </c>
      <c r="CZ132" s="177">
        <v>0</v>
      </c>
      <c r="DA132" s="177">
        <v>0</v>
      </c>
      <c r="DB132" s="177">
        <v>0</v>
      </c>
      <c r="DC132" s="177">
        <v>0</v>
      </c>
      <c r="DE132" s="24">
        <f t="shared" si="85"/>
        <v>0</v>
      </c>
      <c r="DF132" s="24">
        <f t="shared" si="39"/>
        <v>0</v>
      </c>
    </row>
    <row r="133" spans="1:110" ht="14.4">
      <c r="A133" s="68">
        <v>107</v>
      </c>
      <c r="B133" s="160" t="s">
        <v>204</v>
      </c>
      <c r="C133" s="540" t="s">
        <v>205</v>
      </c>
      <c r="D133" s="175"/>
      <c r="E133" s="160"/>
      <c r="F133" s="173">
        <f>SUM(F134-F142)</f>
        <v>0</v>
      </c>
      <c r="G133" s="171">
        <f>SUMIF($H$5:$DC$5,"&lt;="&amp;PAL,$H133:$DC133)</f>
        <v>0</v>
      </c>
      <c r="H133" s="173">
        <f>SUM(H134-H142)</f>
        <v>0</v>
      </c>
      <c r="I133" s="173">
        <f t="shared" ref="I133:BT133" si="101">SUM(I134-I142)</f>
        <v>0</v>
      </c>
      <c r="J133" s="173">
        <f t="shared" si="101"/>
        <v>0</v>
      </c>
      <c r="K133" s="173">
        <f t="shared" si="101"/>
        <v>0</v>
      </c>
      <c r="L133" s="173">
        <f t="shared" si="101"/>
        <v>0</v>
      </c>
      <c r="M133" s="173">
        <f t="shared" si="101"/>
        <v>0</v>
      </c>
      <c r="N133" s="173">
        <f t="shared" si="101"/>
        <v>0</v>
      </c>
      <c r="O133" s="173">
        <f t="shared" si="101"/>
        <v>0</v>
      </c>
      <c r="P133" s="173">
        <f t="shared" si="101"/>
        <v>0</v>
      </c>
      <c r="Q133" s="173">
        <f t="shared" si="101"/>
        <v>0</v>
      </c>
      <c r="R133" s="173">
        <f t="shared" si="101"/>
        <v>0</v>
      </c>
      <c r="S133" s="173">
        <f t="shared" si="101"/>
        <v>0</v>
      </c>
      <c r="T133" s="173">
        <f t="shared" si="101"/>
        <v>0</v>
      </c>
      <c r="U133" s="173">
        <f t="shared" si="101"/>
        <v>0</v>
      </c>
      <c r="V133" s="173">
        <f t="shared" si="101"/>
        <v>0</v>
      </c>
      <c r="W133" s="173">
        <f t="shared" si="101"/>
        <v>0</v>
      </c>
      <c r="X133" s="173">
        <f t="shared" si="101"/>
        <v>0</v>
      </c>
      <c r="Y133" s="173">
        <f t="shared" si="101"/>
        <v>0</v>
      </c>
      <c r="Z133" s="173">
        <f t="shared" si="101"/>
        <v>0</v>
      </c>
      <c r="AA133" s="173">
        <f t="shared" si="101"/>
        <v>0</v>
      </c>
      <c r="AB133" s="173">
        <f t="shared" si="101"/>
        <v>0</v>
      </c>
      <c r="AC133" s="173">
        <f t="shared" si="101"/>
        <v>0</v>
      </c>
      <c r="AD133" s="173">
        <f t="shared" si="101"/>
        <v>0</v>
      </c>
      <c r="AE133" s="173">
        <f t="shared" si="101"/>
        <v>0</v>
      </c>
      <c r="AF133" s="173">
        <f t="shared" si="101"/>
        <v>0</v>
      </c>
      <c r="AG133" s="173">
        <f t="shared" si="101"/>
        <v>0</v>
      </c>
      <c r="AH133" s="173">
        <f t="shared" si="101"/>
        <v>0</v>
      </c>
      <c r="AI133" s="173">
        <f t="shared" si="101"/>
        <v>0</v>
      </c>
      <c r="AJ133" s="173">
        <f t="shared" si="101"/>
        <v>0</v>
      </c>
      <c r="AK133" s="173">
        <f t="shared" si="101"/>
        <v>0</v>
      </c>
      <c r="AL133" s="173">
        <f t="shared" si="101"/>
        <v>0</v>
      </c>
      <c r="AM133" s="173">
        <f t="shared" si="101"/>
        <v>0</v>
      </c>
      <c r="AN133" s="173">
        <f t="shared" si="101"/>
        <v>0</v>
      </c>
      <c r="AO133" s="173">
        <f t="shared" si="101"/>
        <v>0</v>
      </c>
      <c r="AP133" s="173">
        <f t="shared" si="101"/>
        <v>0</v>
      </c>
      <c r="AQ133" s="173">
        <f t="shared" si="101"/>
        <v>0</v>
      </c>
      <c r="AR133" s="173">
        <f t="shared" si="101"/>
        <v>0</v>
      </c>
      <c r="AS133" s="173">
        <f t="shared" si="101"/>
        <v>0</v>
      </c>
      <c r="AT133" s="173">
        <f t="shared" si="101"/>
        <v>0</v>
      </c>
      <c r="AU133" s="173">
        <f t="shared" si="101"/>
        <v>0</v>
      </c>
      <c r="AV133" s="173">
        <f t="shared" si="101"/>
        <v>0</v>
      </c>
      <c r="AW133" s="173">
        <f t="shared" si="101"/>
        <v>0</v>
      </c>
      <c r="AX133" s="173">
        <f t="shared" si="101"/>
        <v>0</v>
      </c>
      <c r="AY133" s="173">
        <f t="shared" si="101"/>
        <v>0</v>
      </c>
      <c r="AZ133" s="173">
        <f t="shared" si="101"/>
        <v>0</v>
      </c>
      <c r="BA133" s="173">
        <f t="shared" si="101"/>
        <v>0</v>
      </c>
      <c r="BB133" s="173">
        <f t="shared" si="101"/>
        <v>0</v>
      </c>
      <c r="BC133" s="173">
        <f t="shared" si="101"/>
        <v>0</v>
      </c>
      <c r="BD133" s="173">
        <f t="shared" si="101"/>
        <v>0</v>
      </c>
      <c r="BE133" s="173">
        <f t="shared" si="101"/>
        <v>0</v>
      </c>
      <c r="BF133" s="173">
        <f t="shared" si="101"/>
        <v>0</v>
      </c>
      <c r="BG133" s="173">
        <f t="shared" si="101"/>
        <v>0</v>
      </c>
      <c r="BH133" s="173">
        <f t="shared" si="101"/>
        <v>0</v>
      </c>
      <c r="BI133" s="173">
        <f t="shared" si="101"/>
        <v>0</v>
      </c>
      <c r="BJ133" s="173">
        <f t="shared" si="101"/>
        <v>0</v>
      </c>
      <c r="BK133" s="173">
        <f t="shared" si="101"/>
        <v>0</v>
      </c>
      <c r="BL133" s="173">
        <f t="shared" si="101"/>
        <v>0</v>
      </c>
      <c r="BM133" s="173">
        <f t="shared" si="101"/>
        <v>0</v>
      </c>
      <c r="BN133" s="173">
        <f t="shared" si="101"/>
        <v>0</v>
      </c>
      <c r="BO133" s="173">
        <f t="shared" si="101"/>
        <v>0</v>
      </c>
      <c r="BP133" s="173">
        <f t="shared" si="101"/>
        <v>0</v>
      </c>
      <c r="BQ133" s="173">
        <f t="shared" si="101"/>
        <v>0</v>
      </c>
      <c r="BR133" s="173">
        <f t="shared" si="101"/>
        <v>0</v>
      </c>
      <c r="BS133" s="173">
        <f t="shared" si="101"/>
        <v>0</v>
      </c>
      <c r="BT133" s="173">
        <f t="shared" si="101"/>
        <v>0</v>
      </c>
      <c r="BU133" s="173">
        <f t="shared" ref="BU133:DC133" si="102">SUM(BU134-BU142)</f>
        <v>0</v>
      </c>
      <c r="BV133" s="173">
        <f t="shared" si="102"/>
        <v>0</v>
      </c>
      <c r="BW133" s="173">
        <f t="shared" si="102"/>
        <v>0</v>
      </c>
      <c r="BX133" s="173">
        <f t="shared" si="102"/>
        <v>0</v>
      </c>
      <c r="BY133" s="173">
        <f t="shared" si="102"/>
        <v>0</v>
      </c>
      <c r="BZ133" s="173">
        <f t="shared" si="102"/>
        <v>0</v>
      </c>
      <c r="CA133" s="173">
        <f t="shared" si="102"/>
        <v>0</v>
      </c>
      <c r="CB133" s="173">
        <f t="shared" si="102"/>
        <v>0</v>
      </c>
      <c r="CC133" s="173">
        <f t="shared" si="102"/>
        <v>0</v>
      </c>
      <c r="CD133" s="173">
        <f t="shared" si="102"/>
        <v>0</v>
      </c>
      <c r="CE133" s="173">
        <f t="shared" si="102"/>
        <v>0</v>
      </c>
      <c r="CF133" s="173">
        <f t="shared" si="102"/>
        <v>0</v>
      </c>
      <c r="CG133" s="173">
        <f t="shared" si="102"/>
        <v>0</v>
      </c>
      <c r="CH133" s="173">
        <f t="shared" si="102"/>
        <v>0</v>
      </c>
      <c r="CI133" s="173">
        <f t="shared" si="102"/>
        <v>0</v>
      </c>
      <c r="CJ133" s="173">
        <f t="shared" si="102"/>
        <v>0</v>
      </c>
      <c r="CK133" s="173">
        <f t="shared" si="102"/>
        <v>0</v>
      </c>
      <c r="CL133" s="173">
        <f t="shared" si="102"/>
        <v>0</v>
      </c>
      <c r="CM133" s="173">
        <f t="shared" si="102"/>
        <v>0</v>
      </c>
      <c r="CN133" s="173">
        <f t="shared" si="102"/>
        <v>0</v>
      </c>
      <c r="CO133" s="173">
        <f t="shared" si="102"/>
        <v>0</v>
      </c>
      <c r="CP133" s="173">
        <f t="shared" si="102"/>
        <v>0</v>
      </c>
      <c r="CQ133" s="173">
        <f t="shared" si="102"/>
        <v>0</v>
      </c>
      <c r="CR133" s="173">
        <f t="shared" si="102"/>
        <v>0</v>
      </c>
      <c r="CS133" s="173">
        <f t="shared" si="102"/>
        <v>0</v>
      </c>
      <c r="CT133" s="173">
        <f t="shared" si="102"/>
        <v>0</v>
      </c>
      <c r="CU133" s="173">
        <f t="shared" si="102"/>
        <v>0</v>
      </c>
      <c r="CV133" s="173">
        <f t="shared" si="102"/>
        <v>0</v>
      </c>
      <c r="CW133" s="173">
        <f t="shared" si="102"/>
        <v>0</v>
      </c>
      <c r="CX133" s="173">
        <f t="shared" si="102"/>
        <v>0</v>
      </c>
      <c r="CY133" s="173">
        <f t="shared" si="102"/>
        <v>0</v>
      </c>
      <c r="CZ133" s="173">
        <f t="shared" si="102"/>
        <v>0</v>
      </c>
      <c r="DA133" s="173">
        <f t="shared" si="102"/>
        <v>0</v>
      </c>
      <c r="DB133" s="173">
        <f t="shared" si="102"/>
        <v>0</v>
      </c>
      <c r="DC133" s="173">
        <f t="shared" si="102"/>
        <v>0</v>
      </c>
      <c r="DE133" s="24"/>
      <c r="DF133" s="24">
        <f t="shared" si="39"/>
        <v>0</v>
      </c>
    </row>
    <row r="134" spans="1:110" ht="14.4">
      <c r="A134" s="68">
        <v>108</v>
      </c>
      <c r="B134" s="160" t="s">
        <v>206</v>
      </c>
      <c r="C134" s="546" t="s">
        <v>207</v>
      </c>
      <c r="D134" s="175"/>
      <c r="E134" s="160"/>
      <c r="F134" s="173">
        <f>SUM(F135:F141)</f>
        <v>0</v>
      </c>
      <c r="G134" s="171">
        <f>SUMIF($H$5:$DC$5,"&lt;="&amp;PAL,$H134:$DC134)</f>
        <v>0</v>
      </c>
      <c r="H134" s="173">
        <f>SUM(H135:H141)</f>
        <v>0</v>
      </c>
      <c r="I134" s="173">
        <f t="shared" ref="I134:BT134" si="103">SUM(I135:I141)</f>
        <v>0</v>
      </c>
      <c r="J134" s="173">
        <f t="shared" si="103"/>
        <v>0</v>
      </c>
      <c r="K134" s="173">
        <f t="shared" si="103"/>
        <v>0</v>
      </c>
      <c r="L134" s="173">
        <f t="shared" si="103"/>
        <v>0</v>
      </c>
      <c r="M134" s="173">
        <f t="shared" si="103"/>
        <v>0</v>
      </c>
      <c r="N134" s="173">
        <f t="shared" si="103"/>
        <v>0</v>
      </c>
      <c r="O134" s="173">
        <f t="shared" si="103"/>
        <v>0</v>
      </c>
      <c r="P134" s="173">
        <f t="shared" si="103"/>
        <v>0</v>
      </c>
      <c r="Q134" s="173">
        <f t="shared" si="103"/>
        <v>0</v>
      </c>
      <c r="R134" s="173">
        <f t="shared" si="103"/>
        <v>0</v>
      </c>
      <c r="S134" s="173">
        <f t="shared" si="103"/>
        <v>0</v>
      </c>
      <c r="T134" s="173">
        <f t="shared" si="103"/>
        <v>0</v>
      </c>
      <c r="U134" s="173">
        <f t="shared" si="103"/>
        <v>0</v>
      </c>
      <c r="V134" s="173">
        <f t="shared" si="103"/>
        <v>0</v>
      </c>
      <c r="W134" s="173">
        <f t="shared" si="103"/>
        <v>0</v>
      </c>
      <c r="X134" s="173">
        <f t="shared" si="103"/>
        <v>0</v>
      </c>
      <c r="Y134" s="173">
        <f t="shared" si="103"/>
        <v>0</v>
      </c>
      <c r="Z134" s="173">
        <f t="shared" si="103"/>
        <v>0</v>
      </c>
      <c r="AA134" s="173">
        <f t="shared" si="103"/>
        <v>0</v>
      </c>
      <c r="AB134" s="173">
        <f t="shared" si="103"/>
        <v>0</v>
      </c>
      <c r="AC134" s="173">
        <f t="shared" si="103"/>
        <v>0</v>
      </c>
      <c r="AD134" s="173">
        <f t="shared" si="103"/>
        <v>0</v>
      </c>
      <c r="AE134" s="173">
        <f t="shared" si="103"/>
        <v>0</v>
      </c>
      <c r="AF134" s="173">
        <f t="shared" si="103"/>
        <v>0</v>
      </c>
      <c r="AG134" s="173">
        <f t="shared" si="103"/>
        <v>0</v>
      </c>
      <c r="AH134" s="173">
        <f t="shared" si="103"/>
        <v>0</v>
      </c>
      <c r="AI134" s="173">
        <f t="shared" si="103"/>
        <v>0</v>
      </c>
      <c r="AJ134" s="173">
        <f t="shared" si="103"/>
        <v>0</v>
      </c>
      <c r="AK134" s="173">
        <f t="shared" si="103"/>
        <v>0</v>
      </c>
      <c r="AL134" s="173">
        <f t="shared" si="103"/>
        <v>0</v>
      </c>
      <c r="AM134" s="173">
        <f t="shared" si="103"/>
        <v>0</v>
      </c>
      <c r="AN134" s="173">
        <f t="shared" si="103"/>
        <v>0</v>
      </c>
      <c r="AO134" s="173">
        <f t="shared" si="103"/>
        <v>0</v>
      </c>
      <c r="AP134" s="173">
        <f t="shared" si="103"/>
        <v>0</v>
      </c>
      <c r="AQ134" s="173">
        <f t="shared" si="103"/>
        <v>0</v>
      </c>
      <c r="AR134" s="173">
        <f t="shared" si="103"/>
        <v>0</v>
      </c>
      <c r="AS134" s="173">
        <f t="shared" si="103"/>
        <v>0</v>
      </c>
      <c r="AT134" s="173">
        <f t="shared" si="103"/>
        <v>0</v>
      </c>
      <c r="AU134" s="173">
        <f t="shared" si="103"/>
        <v>0</v>
      </c>
      <c r="AV134" s="173">
        <f t="shared" si="103"/>
        <v>0</v>
      </c>
      <c r="AW134" s="173">
        <f t="shared" si="103"/>
        <v>0</v>
      </c>
      <c r="AX134" s="173">
        <f t="shared" si="103"/>
        <v>0</v>
      </c>
      <c r="AY134" s="173">
        <f t="shared" si="103"/>
        <v>0</v>
      </c>
      <c r="AZ134" s="173">
        <f t="shared" si="103"/>
        <v>0</v>
      </c>
      <c r="BA134" s="173">
        <f t="shared" si="103"/>
        <v>0</v>
      </c>
      <c r="BB134" s="173">
        <f t="shared" si="103"/>
        <v>0</v>
      </c>
      <c r="BC134" s="173">
        <f t="shared" si="103"/>
        <v>0</v>
      </c>
      <c r="BD134" s="173">
        <f t="shared" si="103"/>
        <v>0</v>
      </c>
      <c r="BE134" s="173">
        <f t="shared" si="103"/>
        <v>0</v>
      </c>
      <c r="BF134" s="173">
        <f t="shared" si="103"/>
        <v>0</v>
      </c>
      <c r="BG134" s="173">
        <f t="shared" si="103"/>
        <v>0</v>
      </c>
      <c r="BH134" s="173">
        <f t="shared" si="103"/>
        <v>0</v>
      </c>
      <c r="BI134" s="173">
        <f t="shared" si="103"/>
        <v>0</v>
      </c>
      <c r="BJ134" s="173">
        <f t="shared" si="103"/>
        <v>0</v>
      </c>
      <c r="BK134" s="173">
        <f t="shared" si="103"/>
        <v>0</v>
      </c>
      <c r="BL134" s="173">
        <f t="shared" si="103"/>
        <v>0</v>
      </c>
      <c r="BM134" s="173">
        <f t="shared" si="103"/>
        <v>0</v>
      </c>
      <c r="BN134" s="173">
        <f t="shared" si="103"/>
        <v>0</v>
      </c>
      <c r="BO134" s="173">
        <f t="shared" si="103"/>
        <v>0</v>
      </c>
      <c r="BP134" s="173">
        <f t="shared" si="103"/>
        <v>0</v>
      </c>
      <c r="BQ134" s="173">
        <f t="shared" si="103"/>
        <v>0</v>
      </c>
      <c r="BR134" s="173">
        <f t="shared" si="103"/>
        <v>0</v>
      </c>
      <c r="BS134" s="173">
        <f t="shared" si="103"/>
        <v>0</v>
      </c>
      <c r="BT134" s="173">
        <f t="shared" si="103"/>
        <v>0</v>
      </c>
      <c r="BU134" s="173">
        <f t="shared" ref="BU134:DC134" si="104">SUM(BU135:BU141)</f>
        <v>0</v>
      </c>
      <c r="BV134" s="173">
        <f t="shared" si="104"/>
        <v>0</v>
      </c>
      <c r="BW134" s="173">
        <f t="shared" si="104"/>
        <v>0</v>
      </c>
      <c r="BX134" s="173">
        <f t="shared" si="104"/>
        <v>0</v>
      </c>
      <c r="BY134" s="173">
        <f t="shared" si="104"/>
        <v>0</v>
      </c>
      <c r="BZ134" s="173">
        <f t="shared" si="104"/>
        <v>0</v>
      </c>
      <c r="CA134" s="173">
        <f t="shared" si="104"/>
        <v>0</v>
      </c>
      <c r="CB134" s="173">
        <f t="shared" si="104"/>
        <v>0</v>
      </c>
      <c r="CC134" s="173">
        <f t="shared" si="104"/>
        <v>0</v>
      </c>
      <c r="CD134" s="173">
        <f t="shared" si="104"/>
        <v>0</v>
      </c>
      <c r="CE134" s="173">
        <f t="shared" si="104"/>
        <v>0</v>
      </c>
      <c r="CF134" s="173">
        <f t="shared" si="104"/>
        <v>0</v>
      </c>
      <c r="CG134" s="173">
        <f t="shared" si="104"/>
        <v>0</v>
      </c>
      <c r="CH134" s="173">
        <f t="shared" si="104"/>
        <v>0</v>
      </c>
      <c r="CI134" s="173">
        <f t="shared" si="104"/>
        <v>0</v>
      </c>
      <c r="CJ134" s="173">
        <f t="shared" si="104"/>
        <v>0</v>
      </c>
      <c r="CK134" s="173">
        <f t="shared" si="104"/>
        <v>0</v>
      </c>
      <c r="CL134" s="173">
        <f t="shared" si="104"/>
        <v>0</v>
      </c>
      <c r="CM134" s="173">
        <f t="shared" si="104"/>
        <v>0</v>
      </c>
      <c r="CN134" s="173">
        <f t="shared" si="104"/>
        <v>0</v>
      </c>
      <c r="CO134" s="173">
        <f t="shared" si="104"/>
        <v>0</v>
      </c>
      <c r="CP134" s="173">
        <f t="shared" si="104"/>
        <v>0</v>
      </c>
      <c r="CQ134" s="173">
        <f t="shared" si="104"/>
        <v>0</v>
      </c>
      <c r="CR134" s="173">
        <f t="shared" si="104"/>
        <v>0</v>
      </c>
      <c r="CS134" s="173">
        <f t="shared" si="104"/>
        <v>0</v>
      </c>
      <c r="CT134" s="173">
        <f t="shared" si="104"/>
        <v>0</v>
      </c>
      <c r="CU134" s="173">
        <f t="shared" si="104"/>
        <v>0</v>
      </c>
      <c r="CV134" s="173">
        <f t="shared" si="104"/>
        <v>0</v>
      </c>
      <c r="CW134" s="173">
        <f t="shared" si="104"/>
        <v>0</v>
      </c>
      <c r="CX134" s="173">
        <f t="shared" si="104"/>
        <v>0</v>
      </c>
      <c r="CY134" s="173">
        <f t="shared" si="104"/>
        <v>0</v>
      </c>
      <c r="CZ134" s="173">
        <f t="shared" si="104"/>
        <v>0</v>
      </c>
      <c r="DA134" s="173">
        <f t="shared" si="104"/>
        <v>0</v>
      </c>
      <c r="DB134" s="173">
        <f t="shared" si="104"/>
        <v>0</v>
      </c>
      <c r="DC134" s="173">
        <f t="shared" si="104"/>
        <v>0</v>
      </c>
      <c r="DE134" s="24"/>
      <c r="DF134" s="24">
        <f t="shared" si="39"/>
        <v>0</v>
      </c>
    </row>
    <row r="135" spans="1:110" ht="14.4">
      <c r="A135" s="68">
        <v>109</v>
      </c>
      <c r="B135" s="160" t="s">
        <v>379</v>
      </c>
      <c r="C135" s="187"/>
      <c r="D135" s="175"/>
      <c r="E135" s="160"/>
      <c r="F135" s="171">
        <f>H135+NPV(SD,I135:INDEX(I135:DC135,PAL))</f>
        <v>0</v>
      </c>
      <c r="G135" s="171">
        <f>SUMIF($H$5:$DC$5,"&lt;="&amp;PAL,$H135:$DC135)</f>
        <v>0</v>
      </c>
      <c r="H135" s="177">
        <v>0</v>
      </c>
      <c r="I135" s="177">
        <v>0</v>
      </c>
      <c r="J135" s="177">
        <v>0</v>
      </c>
      <c r="K135" s="177">
        <v>0</v>
      </c>
      <c r="L135" s="177">
        <v>0</v>
      </c>
      <c r="M135" s="177">
        <v>0</v>
      </c>
      <c r="N135" s="177">
        <v>0</v>
      </c>
      <c r="O135" s="177">
        <v>0</v>
      </c>
      <c r="P135" s="177">
        <v>0</v>
      </c>
      <c r="Q135" s="177">
        <v>0</v>
      </c>
      <c r="R135" s="177">
        <v>0</v>
      </c>
      <c r="S135" s="177">
        <v>0</v>
      </c>
      <c r="T135" s="177">
        <v>0</v>
      </c>
      <c r="U135" s="177">
        <v>0</v>
      </c>
      <c r="V135" s="177">
        <v>0</v>
      </c>
      <c r="W135" s="177">
        <v>0</v>
      </c>
      <c r="X135" s="177">
        <v>0</v>
      </c>
      <c r="Y135" s="177">
        <v>0</v>
      </c>
      <c r="Z135" s="177">
        <v>0</v>
      </c>
      <c r="AA135" s="177">
        <v>0</v>
      </c>
      <c r="AB135" s="177">
        <v>0</v>
      </c>
      <c r="AC135" s="177">
        <v>0</v>
      </c>
      <c r="AD135" s="177">
        <v>0</v>
      </c>
      <c r="AE135" s="177">
        <v>0</v>
      </c>
      <c r="AF135" s="177">
        <v>0</v>
      </c>
      <c r="AG135" s="177">
        <v>0</v>
      </c>
      <c r="AH135" s="177">
        <v>0</v>
      </c>
      <c r="AI135" s="177">
        <v>0</v>
      </c>
      <c r="AJ135" s="177">
        <v>0</v>
      </c>
      <c r="AK135" s="177">
        <v>0</v>
      </c>
      <c r="AL135" s="177">
        <v>0</v>
      </c>
      <c r="AM135" s="177">
        <v>0</v>
      </c>
      <c r="AN135" s="177">
        <v>0</v>
      </c>
      <c r="AO135" s="177">
        <v>0</v>
      </c>
      <c r="AP135" s="177">
        <v>0</v>
      </c>
      <c r="AQ135" s="177">
        <v>0</v>
      </c>
      <c r="AR135" s="177">
        <v>0</v>
      </c>
      <c r="AS135" s="177">
        <v>0</v>
      </c>
      <c r="AT135" s="177">
        <v>0</v>
      </c>
      <c r="AU135" s="177">
        <v>0</v>
      </c>
      <c r="AV135" s="177">
        <v>0</v>
      </c>
      <c r="AW135" s="177">
        <v>0</v>
      </c>
      <c r="AX135" s="177">
        <v>0</v>
      </c>
      <c r="AY135" s="177">
        <v>0</v>
      </c>
      <c r="AZ135" s="177">
        <v>0</v>
      </c>
      <c r="BA135" s="177">
        <v>0</v>
      </c>
      <c r="BB135" s="177">
        <v>0</v>
      </c>
      <c r="BC135" s="177">
        <v>0</v>
      </c>
      <c r="BD135" s="177">
        <v>0</v>
      </c>
      <c r="BE135" s="177">
        <v>0</v>
      </c>
      <c r="BF135" s="177">
        <v>0</v>
      </c>
      <c r="BG135" s="177">
        <v>0</v>
      </c>
      <c r="BH135" s="177">
        <v>0</v>
      </c>
      <c r="BI135" s="177">
        <v>0</v>
      </c>
      <c r="BJ135" s="177">
        <v>0</v>
      </c>
      <c r="BK135" s="177">
        <v>0</v>
      </c>
      <c r="BL135" s="177">
        <v>0</v>
      </c>
      <c r="BM135" s="177">
        <v>0</v>
      </c>
      <c r="BN135" s="177">
        <v>0</v>
      </c>
      <c r="BO135" s="177">
        <v>0</v>
      </c>
      <c r="BP135" s="177">
        <v>0</v>
      </c>
      <c r="BQ135" s="177">
        <v>0</v>
      </c>
      <c r="BR135" s="177">
        <v>0</v>
      </c>
      <c r="BS135" s="177">
        <v>0</v>
      </c>
      <c r="BT135" s="177">
        <v>0</v>
      </c>
      <c r="BU135" s="177">
        <v>0</v>
      </c>
      <c r="BV135" s="177">
        <v>0</v>
      </c>
      <c r="BW135" s="177">
        <v>0</v>
      </c>
      <c r="BX135" s="177">
        <v>0</v>
      </c>
      <c r="BY135" s="177">
        <v>0</v>
      </c>
      <c r="BZ135" s="177">
        <v>0</v>
      </c>
      <c r="CA135" s="177">
        <v>0</v>
      </c>
      <c r="CB135" s="177">
        <v>0</v>
      </c>
      <c r="CC135" s="177">
        <v>0</v>
      </c>
      <c r="CD135" s="177">
        <v>0</v>
      </c>
      <c r="CE135" s="177">
        <v>0</v>
      </c>
      <c r="CF135" s="177">
        <v>0</v>
      </c>
      <c r="CG135" s="177">
        <v>0</v>
      </c>
      <c r="CH135" s="177">
        <v>0</v>
      </c>
      <c r="CI135" s="177">
        <v>0</v>
      </c>
      <c r="CJ135" s="177">
        <v>0</v>
      </c>
      <c r="CK135" s="177">
        <v>0</v>
      </c>
      <c r="CL135" s="177">
        <v>0</v>
      </c>
      <c r="CM135" s="177">
        <v>0</v>
      </c>
      <c r="CN135" s="177">
        <v>0</v>
      </c>
      <c r="CO135" s="177">
        <v>0</v>
      </c>
      <c r="CP135" s="177">
        <v>0</v>
      </c>
      <c r="CQ135" s="177">
        <v>0</v>
      </c>
      <c r="CR135" s="177">
        <v>0</v>
      </c>
      <c r="CS135" s="177">
        <v>0</v>
      </c>
      <c r="CT135" s="177">
        <v>0</v>
      </c>
      <c r="CU135" s="177">
        <v>0</v>
      </c>
      <c r="CV135" s="177">
        <v>0</v>
      </c>
      <c r="CW135" s="177">
        <v>0</v>
      </c>
      <c r="CX135" s="177">
        <v>0</v>
      </c>
      <c r="CY135" s="177">
        <v>0</v>
      </c>
      <c r="CZ135" s="177">
        <v>0</v>
      </c>
      <c r="DA135" s="177">
        <v>0</v>
      </c>
      <c r="DB135" s="177">
        <v>0</v>
      </c>
      <c r="DC135" s="177">
        <v>0</v>
      </c>
      <c r="DE135" s="24">
        <f t="shared" ref="DE135:DE145" si="105">COUNTBLANK(H135:DC135)</f>
        <v>0</v>
      </c>
      <c r="DF135" s="24">
        <f t="shared" si="39"/>
        <v>0</v>
      </c>
    </row>
    <row r="136" spans="1:110" ht="15" customHeight="1">
      <c r="A136" s="68">
        <v>110</v>
      </c>
      <c r="B136" s="160" t="s">
        <v>380</v>
      </c>
      <c r="C136" s="187"/>
      <c r="D136" s="175"/>
      <c r="E136" s="160"/>
      <c r="F136" s="171">
        <f>H136+NPV(SD,I136:INDEX(I136:DC136,PAL))</f>
        <v>0</v>
      </c>
      <c r="G136" s="171">
        <f>SUMIF($H$5:$DC$5,"&lt;="&amp;PAL,$H136:$DC136)</f>
        <v>0</v>
      </c>
      <c r="H136" s="177">
        <v>0</v>
      </c>
      <c r="I136" s="177">
        <v>0</v>
      </c>
      <c r="J136" s="177">
        <v>0</v>
      </c>
      <c r="K136" s="177">
        <v>0</v>
      </c>
      <c r="L136" s="177">
        <v>0</v>
      </c>
      <c r="M136" s="177">
        <v>0</v>
      </c>
      <c r="N136" s="177">
        <v>0</v>
      </c>
      <c r="O136" s="177">
        <v>0</v>
      </c>
      <c r="P136" s="177">
        <v>0</v>
      </c>
      <c r="Q136" s="177">
        <v>0</v>
      </c>
      <c r="R136" s="177">
        <v>0</v>
      </c>
      <c r="S136" s="177">
        <v>0</v>
      </c>
      <c r="T136" s="177">
        <v>0</v>
      </c>
      <c r="U136" s="177">
        <v>0</v>
      </c>
      <c r="V136" s="177">
        <v>0</v>
      </c>
      <c r="W136" s="177">
        <v>0</v>
      </c>
      <c r="X136" s="177">
        <v>0</v>
      </c>
      <c r="Y136" s="177">
        <v>0</v>
      </c>
      <c r="Z136" s="177">
        <v>0</v>
      </c>
      <c r="AA136" s="177">
        <v>0</v>
      </c>
      <c r="AB136" s="177">
        <v>0</v>
      </c>
      <c r="AC136" s="177">
        <v>0</v>
      </c>
      <c r="AD136" s="177">
        <v>0</v>
      </c>
      <c r="AE136" s="177">
        <v>0</v>
      </c>
      <c r="AF136" s="177">
        <v>0</v>
      </c>
      <c r="AG136" s="177">
        <v>0</v>
      </c>
      <c r="AH136" s="177">
        <v>0</v>
      </c>
      <c r="AI136" s="177">
        <v>0</v>
      </c>
      <c r="AJ136" s="177">
        <v>0</v>
      </c>
      <c r="AK136" s="177">
        <v>0</v>
      </c>
      <c r="AL136" s="177">
        <v>0</v>
      </c>
      <c r="AM136" s="177">
        <v>0</v>
      </c>
      <c r="AN136" s="177">
        <v>0</v>
      </c>
      <c r="AO136" s="177">
        <v>0</v>
      </c>
      <c r="AP136" s="177">
        <v>0</v>
      </c>
      <c r="AQ136" s="177">
        <v>0</v>
      </c>
      <c r="AR136" s="177">
        <v>0</v>
      </c>
      <c r="AS136" s="177">
        <v>0</v>
      </c>
      <c r="AT136" s="177">
        <v>0</v>
      </c>
      <c r="AU136" s="177">
        <v>0</v>
      </c>
      <c r="AV136" s="177">
        <v>0</v>
      </c>
      <c r="AW136" s="177">
        <v>0</v>
      </c>
      <c r="AX136" s="177">
        <v>0</v>
      </c>
      <c r="AY136" s="177">
        <v>0</v>
      </c>
      <c r="AZ136" s="177">
        <v>0</v>
      </c>
      <c r="BA136" s="177">
        <v>0</v>
      </c>
      <c r="BB136" s="177">
        <v>0</v>
      </c>
      <c r="BC136" s="177">
        <v>0</v>
      </c>
      <c r="BD136" s="177">
        <v>0</v>
      </c>
      <c r="BE136" s="177">
        <v>0</v>
      </c>
      <c r="BF136" s="177">
        <v>0</v>
      </c>
      <c r="BG136" s="177">
        <v>0</v>
      </c>
      <c r="BH136" s="177">
        <v>0</v>
      </c>
      <c r="BI136" s="177">
        <v>0</v>
      </c>
      <c r="BJ136" s="177">
        <v>0</v>
      </c>
      <c r="BK136" s="177">
        <v>0</v>
      </c>
      <c r="BL136" s="177">
        <v>0</v>
      </c>
      <c r="BM136" s="177">
        <v>0</v>
      </c>
      <c r="BN136" s="177">
        <v>0</v>
      </c>
      <c r="BO136" s="177">
        <v>0</v>
      </c>
      <c r="BP136" s="177">
        <v>0</v>
      </c>
      <c r="BQ136" s="177">
        <v>0</v>
      </c>
      <c r="BR136" s="177">
        <v>0</v>
      </c>
      <c r="BS136" s="177">
        <v>0</v>
      </c>
      <c r="BT136" s="177">
        <v>0</v>
      </c>
      <c r="BU136" s="177">
        <v>0</v>
      </c>
      <c r="BV136" s="177">
        <v>0</v>
      </c>
      <c r="BW136" s="177">
        <v>0</v>
      </c>
      <c r="BX136" s="177">
        <v>0</v>
      </c>
      <c r="BY136" s="177">
        <v>0</v>
      </c>
      <c r="BZ136" s="177">
        <v>0</v>
      </c>
      <c r="CA136" s="177">
        <v>0</v>
      </c>
      <c r="CB136" s="177">
        <v>0</v>
      </c>
      <c r="CC136" s="177">
        <v>0</v>
      </c>
      <c r="CD136" s="177">
        <v>0</v>
      </c>
      <c r="CE136" s="177">
        <v>0</v>
      </c>
      <c r="CF136" s="177">
        <v>0</v>
      </c>
      <c r="CG136" s="177">
        <v>0</v>
      </c>
      <c r="CH136" s="177">
        <v>0</v>
      </c>
      <c r="CI136" s="177">
        <v>0</v>
      </c>
      <c r="CJ136" s="177">
        <v>0</v>
      </c>
      <c r="CK136" s="177">
        <v>0</v>
      </c>
      <c r="CL136" s="177">
        <v>0</v>
      </c>
      <c r="CM136" s="177">
        <v>0</v>
      </c>
      <c r="CN136" s="177">
        <v>0</v>
      </c>
      <c r="CO136" s="177">
        <v>0</v>
      </c>
      <c r="CP136" s="177">
        <v>0</v>
      </c>
      <c r="CQ136" s="177">
        <v>0</v>
      </c>
      <c r="CR136" s="177">
        <v>0</v>
      </c>
      <c r="CS136" s="177">
        <v>0</v>
      </c>
      <c r="CT136" s="177">
        <v>0</v>
      </c>
      <c r="CU136" s="177">
        <v>0</v>
      </c>
      <c r="CV136" s="177">
        <v>0</v>
      </c>
      <c r="CW136" s="177">
        <v>0</v>
      </c>
      <c r="CX136" s="177">
        <v>0</v>
      </c>
      <c r="CY136" s="177">
        <v>0</v>
      </c>
      <c r="CZ136" s="177">
        <v>0</v>
      </c>
      <c r="DA136" s="177">
        <v>0</v>
      </c>
      <c r="DB136" s="177">
        <v>0</v>
      </c>
      <c r="DC136" s="177">
        <v>0</v>
      </c>
      <c r="DE136" s="24">
        <f t="shared" si="105"/>
        <v>0</v>
      </c>
      <c r="DF136" s="24">
        <f t="shared" si="39"/>
        <v>0</v>
      </c>
    </row>
    <row r="137" spans="1:110" ht="15" customHeight="1">
      <c r="A137" s="68">
        <v>111</v>
      </c>
      <c r="B137" s="160" t="s">
        <v>381</v>
      </c>
      <c r="C137" s="187"/>
      <c r="D137" s="175"/>
      <c r="E137" s="160"/>
      <c r="F137" s="171">
        <f>H137+NPV(SD,I137:INDEX(I137:DC137,PAL))</f>
        <v>0</v>
      </c>
      <c r="G137" s="171">
        <f>SUMIF($H$5:$DC$5,"&lt;="&amp;PAL,$H137:$DC137)</f>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c r="BC137" s="177">
        <v>0</v>
      </c>
      <c r="BD137" s="177">
        <v>0</v>
      </c>
      <c r="BE137" s="177">
        <v>0</v>
      </c>
      <c r="BF137" s="177">
        <v>0</v>
      </c>
      <c r="BG137" s="177">
        <v>0</v>
      </c>
      <c r="BH137" s="177">
        <v>0</v>
      </c>
      <c r="BI137" s="177">
        <v>0</v>
      </c>
      <c r="BJ137" s="177">
        <v>0</v>
      </c>
      <c r="BK137" s="177">
        <v>0</v>
      </c>
      <c r="BL137" s="177">
        <v>0</v>
      </c>
      <c r="BM137" s="177">
        <v>0</v>
      </c>
      <c r="BN137" s="177">
        <v>0</v>
      </c>
      <c r="BO137" s="177">
        <v>0</v>
      </c>
      <c r="BP137" s="177">
        <v>0</v>
      </c>
      <c r="BQ137" s="177">
        <v>0</v>
      </c>
      <c r="BR137" s="177">
        <v>0</v>
      </c>
      <c r="BS137" s="177">
        <v>0</v>
      </c>
      <c r="BT137" s="177">
        <v>0</v>
      </c>
      <c r="BU137" s="177">
        <v>0</v>
      </c>
      <c r="BV137" s="177">
        <v>0</v>
      </c>
      <c r="BW137" s="177">
        <v>0</v>
      </c>
      <c r="BX137" s="177">
        <v>0</v>
      </c>
      <c r="BY137" s="177">
        <v>0</v>
      </c>
      <c r="BZ137" s="177">
        <v>0</v>
      </c>
      <c r="CA137" s="177">
        <v>0</v>
      </c>
      <c r="CB137" s="177">
        <v>0</v>
      </c>
      <c r="CC137" s="177">
        <v>0</v>
      </c>
      <c r="CD137" s="177">
        <v>0</v>
      </c>
      <c r="CE137" s="177">
        <v>0</v>
      </c>
      <c r="CF137" s="177">
        <v>0</v>
      </c>
      <c r="CG137" s="177">
        <v>0</v>
      </c>
      <c r="CH137" s="177">
        <v>0</v>
      </c>
      <c r="CI137" s="177">
        <v>0</v>
      </c>
      <c r="CJ137" s="177">
        <v>0</v>
      </c>
      <c r="CK137" s="177">
        <v>0</v>
      </c>
      <c r="CL137" s="177">
        <v>0</v>
      </c>
      <c r="CM137" s="177">
        <v>0</v>
      </c>
      <c r="CN137" s="177">
        <v>0</v>
      </c>
      <c r="CO137" s="177">
        <v>0</v>
      </c>
      <c r="CP137" s="177">
        <v>0</v>
      </c>
      <c r="CQ137" s="177">
        <v>0</v>
      </c>
      <c r="CR137" s="177">
        <v>0</v>
      </c>
      <c r="CS137" s="177">
        <v>0</v>
      </c>
      <c r="CT137" s="177">
        <v>0</v>
      </c>
      <c r="CU137" s="177">
        <v>0</v>
      </c>
      <c r="CV137" s="177">
        <v>0</v>
      </c>
      <c r="CW137" s="177">
        <v>0</v>
      </c>
      <c r="CX137" s="177">
        <v>0</v>
      </c>
      <c r="CY137" s="177">
        <v>0</v>
      </c>
      <c r="CZ137" s="177">
        <v>0</v>
      </c>
      <c r="DA137" s="177">
        <v>0</v>
      </c>
      <c r="DB137" s="177">
        <v>0</v>
      </c>
      <c r="DC137" s="177">
        <v>0</v>
      </c>
      <c r="DE137" s="24">
        <f t="shared" si="105"/>
        <v>0</v>
      </c>
      <c r="DF137" s="24">
        <f t="shared" si="39"/>
        <v>0</v>
      </c>
    </row>
    <row r="138" spans="1:110" ht="15" customHeight="1">
      <c r="A138" s="68">
        <v>112</v>
      </c>
      <c r="B138" s="160" t="s">
        <v>382</v>
      </c>
      <c r="C138" s="187"/>
      <c r="D138" s="175"/>
      <c r="E138" s="160"/>
      <c r="F138" s="171">
        <f>H138+NPV(SD,I138:INDEX(I138:DC138,PAL))</f>
        <v>0</v>
      </c>
      <c r="G138" s="171">
        <f>SUMIF($H$5:$DC$5,"&lt;="&amp;PAL,$H138:$DC138)</f>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c r="BC138" s="177">
        <v>0</v>
      </c>
      <c r="BD138" s="177">
        <v>0</v>
      </c>
      <c r="BE138" s="177">
        <v>0</v>
      </c>
      <c r="BF138" s="177">
        <v>0</v>
      </c>
      <c r="BG138" s="177">
        <v>0</v>
      </c>
      <c r="BH138" s="177">
        <v>0</v>
      </c>
      <c r="BI138" s="177">
        <v>0</v>
      </c>
      <c r="BJ138" s="177">
        <v>0</v>
      </c>
      <c r="BK138" s="177">
        <v>0</v>
      </c>
      <c r="BL138" s="177">
        <v>0</v>
      </c>
      <c r="BM138" s="177">
        <v>0</v>
      </c>
      <c r="BN138" s="177">
        <v>0</v>
      </c>
      <c r="BO138" s="177">
        <v>0</v>
      </c>
      <c r="BP138" s="177">
        <v>0</v>
      </c>
      <c r="BQ138" s="177">
        <v>0</v>
      </c>
      <c r="BR138" s="177">
        <v>0</v>
      </c>
      <c r="BS138" s="177">
        <v>0</v>
      </c>
      <c r="BT138" s="177">
        <v>0</v>
      </c>
      <c r="BU138" s="177">
        <v>0</v>
      </c>
      <c r="BV138" s="177">
        <v>0</v>
      </c>
      <c r="BW138" s="177">
        <v>0</v>
      </c>
      <c r="BX138" s="177">
        <v>0</v>
      </c>
      <c r="BY138" s="177">
        <v>0</v>
      </c>
      <c r="BZ138" s="177">
        <v>0</v>
      </c>
      <c r="CA138" s="177">
        <v>0</v>
      </c>
      <c r="CB138" s="177">
        <v>0</v>
      </c>
      <c r="CC138" s="177">
        <v>0</v>
      </c>
      <c r="CD138" s="177">
        <v>0</v>
      </c>
      <c r="CE138" s="177">
        <v>0</v>
      </c>
      <c r="CF138" s="177">
        <v>0</v>
      </c>
      <c r="CG138" s="177">
        <v>0</v>
      </c>
      <c r="CH138" s="177">
        <v>0</v>
      </c>
      <c r="CI138" s="177">
        <v>0</v>
      </c>
      <c r="CJ138" s="177">
        <v>0</v>
      </c>
      <c r="CK138" s="177">
        <v>0</v>
      </c>
      <c r="CL138" s="177">
        <v>0</v>
      </c>
      <c r="CM138" s="177">
        <v>0</v>
      </c>
      <c r="CN138" s="177">
        <v>0</v>
      </c>
      <c r="CO138" s="177">
        <v>0</v>
      </c>
      <c r="CP138" s="177">
        <v>0</v>
      </c>
      <c r="CQ138" s="177">
        <v>0</v>
      </c>
      <c r="CR138" s="177">
        <v>0</v>
      </c>
      <c r="CS138" s="177">
        <v>0</v>
      </c>
      <c r="CT138" s="177">
        <v>0</v>
      </c>
      <c r="CU138" s="177">
        <v>0</v>
      </c>
      <c r="CV138" s="177">
        <v>0</v>
      </c>
      <c r="CW138" s="177">
        <v>0</v>
      </c>
      <c r="CX138" s="177">
        <v>0</v>
      </c>
      <c r="CY138" s="177">
        <v>0</v>
      </c>
      <c r="CZ138" s="177">
        <v>0</v>
      </c>
      <c r="DA138" s="177">
        <v>0</v>
      </c>
      <c r="DB138" s="177">
        <v>0</v>
      </c>
      <c r="DC138" s="177">
        <v>0</v>
      </c>
      <c r="DE138" s="24">
        <f t="shared" si="105"/>
        <v>0</v>
      </c>
      <c r="DF138" s="24">
        <f t="shared" si="39"/>
        <v>0</v>
      </c>
    </row>
    <row r="139" spans="1:110" ht="15" customHeight="1">
      <c r="A139" s="68">
        <v>113</v>
      </c>
      <c r="B139" s="160" t="s">
        <v>383</v>
      </c>
      <c r="C139" s="187"/>
      <c r="D139" s="175"/>
      <c r="E139" s="160"/>
      <c r="F139" s="171">
        <f>H139+NPV(SD,I139:INDEX(I139:DC139,PAL))</f>
        <v>0</v>
      </c>
      <c r="G139" s="171">
        <f>SUMIF($H$5:$DC$5,"&lt;="&amp;PAL,$H139:$DC139)</f>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c r="BC139" s="177">
        <v>0</v>
      </c>
      <c r="BD139" s="177">
        <v>0</v>
      </c>
      <c r="BE139" s="177">
        <v>0</v>
      </c>
      <c r="BF139" s="177">
        <v>0</v>
      </c>
      <c r="BG139" s="177">
        <v>0</v>
      </c>
      <c r="BH139" s="177">
        <v>0</v>
      </c>
      <c r="BI139" s="177">
        <v>0</v>
      </c>
      <c r="BJ139" s="177">
        <v>0</v>
      </c>
      <c r="BK139" s="177">
        <v>0</v>
      </c>
      <c r="BL139" s="177">
        <v>0</v>
      </c>
      <c r="BM139" s="177">
        <v>0</v>
      </c>
      <c r="BN139" s="177">
        <v>0</v>
      </c>
      <c r="BO139" s="177">
        <v>0</v>
      </c>
      <c r="BP139" s="177">
        <v>0</v>
      </c>
      <c r="BQ139" s="177">
        <v>0</v>
      </c>
      <c r="BR139" s="177">
        <v>0</v>
      </c>
      <c r="BS139" s="177">
        <v>0</v>
      </c>
      <c r="BT139" s="177">
        <v>0</v>
      </c>
      <c r="BU139" s="177">
        <v>0</v>
      </c>
      <c r="BV139" s="177">
        <v>0</v>
      </c>
      <c r="BW139" s="177">
        <v>0</v>
      </c>
      <c r="BX139" s="177">
        <v>0</v>
      </c>
      <c r="BY139" s="177">
        <v>0</v>
      </c>
      <c r="BZ139" s="177">
        <v>0</v>
      </c>
      <c r="CA139" s="177">
        <v>0</v>
      </c>
      <c r="CB139" s="177">
        <v>0</v>
      </c>
      <c r="CC139" s="177">
        <v>0</v>
      </c>
      <c r="CD139" s="177">
        <v>0</v>
      </c>
      <c r="CE139" s="177">
        <v>0</v>
      </c>
      <c r="CF139" s="177">
        <v>0</v>
      </c>
      <c r="CG139" s="177">
        <v>0</v>
      </c>
      <c r="CH139" s="177">
        <v>0</v>
      </c>
      <c r="CI139" s="177">
        <v>0</v>
      </c>
      <c r="CJ139" s="177">
        <v>0</v>
      </c>
      <c r="CK139" s="177">
        <v>0</v>
      </c>
      <c r="CL139" s="177">
        <v>0</v>
      </c>
      <c r="CM139" s="177">
        <v>0</v>
      </c>
      <c r="CN139" s="177">
        <v>0</v>
      </c>
      <c r="CO139" s="177">
        <v>0</v>
      </c>
      <c r="CP139" s="177">
        <v>0</v>
      </c>
      <c r="CQ139" s="177">
        <v>0</v>
      </c>
      <c r="CR139" s="177">
        <v>0</v>
      </c>
      <c r="CS139" s="177">
        <v>0</v>
      </c>
      <c r="CT139" s="177">
        <v>0</v>
      </c>
      <c r="CU139" s="177">
        <v>0</v>
      </c>
      <c r="CV139" s="177">
        <v>0</v>
      </c>
      <c r="CW139" s="177">
        <v>0</v>
      </c>
      <c r="CX139" s="177">
        <v>0</v>
      </c>
      <c r="CY139" s="177">
        <v>0</v>
      </c>
      <c r="CZ139" s="177">
        <v>0</v>
      </c>
      <c r="DA139" s="177">
        <v>0</v>
      </c>
      <c r="DB139" s="177">
        <v>0</v>
      </c>
      <c r="DC139" s="177">
        <v>0</v>
      </c>
      <c r="DE139" s="24">
        <f t="shared" si="105"/>
        <v>0</v>
      </c>
      <c r="DF139" s="24">
        <f t="shared" si="39"/>
        <v>0</v>
      </c>
    </row>
    <row r="140" spans="1:110" ht="15" customHeight="1">
      <c r="A140" s="68">
        <v>114</v>
      </c>
      <c r="B140" s="160" t="s">
        <v>384</v>
      </c>
      <c r="C140" s="187"/>
      <c r="D140" s="175"/>
      <c r="E140" s="160"/>
      <c r="F140" s="171">
        <f>H140+NPV(SD,I140:INDEX(I140:DC140,PAL))</f>
        <v>0</v>
      </c>
      <c r="G140" s="171">
        <f>SUMIF($H$5:$DC$5,"&lt;="&amp;PAL,$H140:$DC140)</f>
        <v>0</v>
      </c>
      <c r="H140" s="177">
        <v>0</v>
      </c>
      <c r="I140" s="177">
        <v>0</v>
      </c>
      <c r="J140" s="177">
        <v>0</v>
      </c>
      <c r="K140" s="177">
        <v>0</v>
      </c>
      <c r="L140" s="177">
        <v>0</v>
      </c>
      <c r="M140" s="177">
        <v>0</v>
      </c>
      <c r="N140" s="177">
        <v>0</v>
      </c>
      <c r="O140" s="177">
        <v>0</v>
      </c>
      <c r="P140" s="177">
        <v>0</v>
      </c>
      <c r="Q140" s="177">
        <v>0</v>
      </c>
      <c r="R140" s="177">
        <v>0</v>
      </c>
      <c r="S140" s="177">
        <v>0</v>
      </c>
      <c r="T140" s="177">
        <v>0</v>
      </c>
      <c r="U140" s="177">
        <v>0</v>
      </c>
      <c r="V140" s="177">
        <v>0</v>
      </c>
      <c r="W140" s="177">
        <v>0</v>
      </c>
      <c r="X140" s="177">
        <v>0</v>
      </c>
      <c r="Y140" s="177">
        <v>0</v>
      </c>
      <c r="Z140" s="177">
        <v>0</v>
      </c>
      <c r="AA140" s="177">
        <v>0</v>
      </c>
      <c r="AB140" s="177">
        <v>0</v>
      </c>
      <c r="AC140" s="177">
        <v>0</v>
      </c>
      <c r="AD140" s="177">
        <v>0</v>
      </c>
      <c r="AE140" s="177">
        <v>0</v>
      </c>
      <c r="AF140" s="177">
        <v>0</v>
      </c>
      <c r="AG140" s="177">
        <v>0</v>
      </c>
      <c r="AH140" s="177">
        <v>0</v>
      </c>
      <c r="AI140" s="177">
        <v>0</v>
      </c>
      <c r="AJ140" s="177">
        <v>0</v>
      </c>
      <c r="AK140" s="177">
        <v>0</v>
      </c>
      <c r="AL140" s="177">
        <v>0</v>
      </c>
      <c r="AM140" s="177">
        <v>0</v>
      </c>
      <c r="AN140" s="177">
        <v>0</v>
      </c>
      <c r="AO140" s="177">
        <v>0</v>
      </c>
      <c r="AP140" s="177">
        <v>0</v>
      </c>
      <c r="AQ140" s="177">
        <v>0</v>
      </c>
      <c r="AR140" s="177">
        <v>0</v>
      </c>
      <c r="AS140" s="177">
        <v>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7">
        <v>0</v>
      </c>
      <c r="BI140" s="177">
        <v>0</v>
      </c>
      <c r="BJ140" s="177">
        <v>0</v>
      </c>
      <c r="BK140" s="177">
        <v>0</v>
      </c>
      <c r="BL140" s="177">
        <v>0</v>
      </c>
      <c r="BM140" s="177">
        <v>0</v>
      </c>
      <c r="BN140" s="177">
        <v>0</v>
      </c>
      <c r="BO140" s="177">
        <v>0</v>
      </c>
      <c r="BP140" s="177">
        <v>0</v>
      </c>
      <c r="BQ140" s="177">
        <v>0</v>
      </c>
      <c r="BR140" s="177">
        <v>0</v>
      </c>
      <c r="BS140" s="177">
        <v>0</v>
      </c>
      <c r="BT140" s="177">
        <v>0</v>
      </c>
      <c r="BU140" s="177">
        <v>0</v>
      </c>
      <c r="BV140" s="177">
        <v>0</v>
      </c>
      <c r="BW140" s="177">
        <v>0</v>
      </c>
      <c r="BX140" s="177">
        <v>0</v>
      </c>
      <c r="BY140" s="177">
        <v>0</v>
      </c>
      <c r="BZ140" s="177">
        <v>0</v>
      </c>
      <c r="CA140" s="177">
        <v>0</v>
      </c>
      <c r="CB140" s="177">
        <v>0</v>
      </c>
      <c r="CC140" s="177">
        <v>0</v>
      </c>
      <c r="CD140" s="177">
        <v>0</v>
      </c>
      <c r="CE140" s="177">
        <v>0</v>
      </c>
      <c r="CF140" s="177">
        <v>0</v>
      </c>
      <c r="CG140" s="177">
        <v>0</v>
      </c>
      <c r="CH140" s="177">
        <v>0</v>
      </c>
      <c r="CI140" s="177">
        <v>0</v>
      </c>
      <c r="CJ140" s="177">
        <v>0</v>
      </c>
      <c r="CK140" s="177">
        <v>0</v>
      </c>
      <c r="CL140" s="177">
        <v>0</v>
      </c>
      <c r="CM140" s="177">
        <v>0</v>
      </c>
      <c r="CN140" s="177">
        <v>0</v>
      </c>
      <c r="CO140" s="177">
        <v>0</v>
      </c>
      <c r="CP140" s="177">
        <v>0</v>
      </c>
      <c r="CQ140" s="177">
        <v>0</v>
      </c>
      <c r="CR140" s="177">
        <v>0</v>
      </c>
      <c r="CS140" s="177">
        <v>0</v>
      </c>
      <c r="CT140" s="177">
        <v>0</v>
      </c>
      <c r="CU140" s="177">
        <v>0</v>
      </c>
      <c r="CV140" s="177">
        <v>0</v>
      </c>
      <c r="CW140" s="177">
        <v>0</v>
      </c>
      <c r="CX140" s="177">
        <v>0</v>
      </c>
      <c r="CY140" s="177">
        <v>0</v>
      </c>
      <c r="CZ140" s="177">
        <v>0</v>
      </c>
      <c r="DA140" s="177">
        <v>0</v>
      </c>
      <c r="DB140" s="177">
        <v>0</v>
      </c>
      <c r="DC140" s="177">
        <v>0</v>
      </c>
      <c r="DE140" s="24">
        <f t="shared" si="105"/>
        <v>0</v>
      </c>
      <c r="DF140" s="24">
        <f t="shared" si="39"/>
        <v>0</v>
      </c>
    </row>
    <row r="141" spans="1:110" ht="15" customHeight="1">
      <c r="A141" s="68">
        <v>115</v>
      </c>
      <c r="B141" s="160" t="s">
        <v>385</v>
      </c>
      <c r="C141" s="187"/>
      <c r="D141" s="175"/>
      <c r="E141" s="160"/>
      <c r="F141" s="171">
        <f>H141+NPV(SD,I141:INDEX(I141:DC141,PAL))</f>
        <v>0</v>
      </c>
      <c r="G141" s="171">
        <f>SUMIF($H$5:$DC$5,"&lt;="&amp;PAL,$H141:$DC141)</f>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7">
        <v>0</v>
      </c>
      <c r="BI141" s="177">
        <v>0</v>
      </c>
      <c r="BJ141" s="177">
        <v>0</v>
      </c>
      <c r="BK141" s="177">
        <v>0</v>
      </c>
      <c r="BL141" s="177">
        <v>0</v>
      </c>
      <c r="BM141" s="177">
        <v>0</v>
      </c>
      <c r="BN141" s="177">
        <v>0</v>
      </c>
      <c r="BO141" s="177">
        <v>0</v>
      </c>
      <c r="BP141" s="177">
        <v>0</v>
      </c>
      <c r="BQ141" s="177">
        <v>0</v>
      </c>
      <c r="BR141" s="177">
        <v>0</v>
      </c>
      <c r="BS141" s="177">
        <v>0</v>
      </c>
      <c r="BT141" s="177">
        <v>0</v>
      </c>
      <c r="BU141" s="177">
        <v>0</v>
      </c>
      <c r="BV141" s="177">
        <v>0</v>
      </c>
      <c r="BW141" s="177">
        <v>0</v>
      </c>
      <c r="BX141" s="177">
        <v>0</v>
      </c>
      <c r="BY141" s="177">
        <v>0</v>
      </c>
      <c r="BZ141" s="177">
        <v>0</v>
      </c>
      <c r="CA141" s="177">
        <v>0</v>
      </c>
      <c r="CB141" s="177">
        <v>0</v>
      </c>
      <c r="CC141" s="177">
        <v>0</v>
      </c>
      <c r="CD141" s="177">
        <v>0</v>
      </c>
      <c r="CE141" s="177">
        <v>0</v>
      </c>
      <c r="CF141" s="177">
        <v>0</v>
      </c>
      <c r="CG141" s="177">
        <v>0</v>
      </c>
      <c r="CH141" s="177">
        <v>0</v>
      </c>
      <c r="CI141" s="177">
        <v>0</v>
      </c>
      <c r="CJ141" s="177">
        <v>0</v>
      </c>
      <c r="CK141" s="177">
        <v>0</v>
      </c>
      <c r="CL141" s="177">
        <v>0</v>
      </c>
      <c r="CM141" s="177">
        <v>0</v>
      </c>
      <c r="CN141" s="177">
        <v>0</v>
      </c>
      <c r="CO141" s="177">
        <v>0</v>
      </c>
      <c r="CP141" s="177">
        <v>0</v>
      </c>
      <c r="CQ141" s="177">
        <v>0</v>
      </c>
      <c r="CR141" s="177">
        <v>0</v>
      </c>
      <c r="CS141" s="177">
        <v>0</v>
      </c>
      <c r="CT141" s="177">
        <v>0</v>
      </c>
      <c r="CU141" s="177">
        <v>0</v>
      </c>
      <c r="CV141" s="177">
        <v>0</v>
      </c>
      <c r="CW141" s="177">
        <v>0</v>
      </c>
      <c r="CX141" s="177">
        <v>0</v>
      </c>
      <c r="CY141" s="177">
        <v>0</v>
      </c>
      <c r="CZ141" s="177">
        <v>0</v>
      </c>
      <c r="DA141" s="177">
        <v>0</v>
      </c>
      <c r="DB141" s="177">
        <v>0</v>
      </c>
      <c r="DC141" s="177">
        <v>0</v>
      </c>
      <c r="DE141" s="24">
        <f t="shared" si="105"/>
        <v>0</v>
      </c>
      <c r="DF141" s="24">
        <f t="shared" si="39"/>
        <v>0</v>
      </c>
    </row>
    <row r="142" spans="1:110" ht="14.4">
      <c r="A142" s="68">
        <v>116</v>
      </c>
      <c r="B142" s="160" t="s">
        <v>208</v>
      </c>
      <c r="C142" s="175" t="s">
        <v>209</v>
      </c>
      <c r="D142" s="175"/>
      <c r="E142" s="160"/>
      <c r="F142" s="173">
        <f>SUM(F143:F145)</f>
        <v>0</v>
      </c>
      <c r="G142" s="171">
        <f>SUMIF($H$5:$DC$5,"&lt;="&amp;PAL,$H142:$DC142)</f>
        <v>0</v>
      </c>
      <c r="H142" s="173">
        <f>SUM(H143:H145)</f>
        <v>0</v>
      </c>
      <c r="I142" s="173">
        <f t="shared" ref="I142:BT142" si="106">SUM(I143:I145)</f>
        <v>0</v>
      </c>
      <c r="J142" s="173">
        <f t="shared" si="106"/>
        <v>0</v>
      </c>
      <c r="K142" s="173">
        <f t="shared" si="106"/>
        <v>0</v>
      </c>
      <c r="L142" s="173">
        <f t="shared" si="106"/>
        <v>0</v>
      </c>
      <c r="M142" s="173">
        <f t="shared" si="106"/>
        <v>0</v>
      </c>
      <c r="N142" s="173">
        <f t="shared" si="106"/>
        <v>0</v>
      </c>
      <c r="O142" s="173">
        <f t="shared" si="106"/>
        <v>0</v>
      </c>
      <c r="P142" s="173">
        <f t="shared" si="106"/>
        <v>0</v>
      </c>
      <c r="Q142" s="173">
        <f t="shared" si="106"/>
        <v>0</v>
      </c>
      <c r="R142" s="173">
        <f t="shared" si="106"/>
        <v>0</v>
      </c>
      <c r="S142" s="173">
        <f t="shared" si="106"/>
        <v>0</v>
      </c>
      <c r="T142" s="173">
        <f t="shared" si="106"/>
        <v>0</v>
      </c>
      <c r="U142" s="173">
        <f t="shared" si="106"/>
        <v>0</v>
      </c>
      <c r="V142" s="173">
        <f t="shared" si="106"/>
        <v>0</v>
      </c>
      <c r="W142" s="173">
        <f t="shared" si="106"/>
        <v>0</v>
      </c>
      <c r="X142" s="173">
        <f t="shared" si="106"/>
        <v>0</v>
      </c>
      <c r="Y142" s="173">
        <f t="shared" si="106"/>
        <v>0</v>
      </c>
      <c r="Z142" s="173">
        <f t="shared" si="106"/>
        <v>0</v>
      </c>
      <c r="AA142" s="173">
        <f t="shared" si="106"/>
        <v>0</v>
      </c>
      <c r="AB142" s="173">
        <f t="shared" si="106"/>
        <v>0</v>
      </c>
      <c r="AC142" s="173">
        <f t="shared" si="106"/>
        <v>0</v>
      </c>
      <c r="AD142" s="173">
        <f t="shared" si="106"/>
        <v>0</v>
      </c>
      <c r="AE142" s="173">
        <f t="shared" si="106"/>
        <v>0</v>
      </c>
      <c r="AF142" s="173">
        <f t="shared" si="106"/>
        <v>0</v>
      </c>
      <c r="AG142" s="173">
        <f t="shared" si="106"/>
        <v>0</v>
      </c>
      <c r="AH142" s="173">
        <f t="shared" si="106"/>
        <v>0</v>
      </c>
      <c r="AI142" s="173">
        <f t="shared" si="106"/>
        <v>0</v>
      </c>
      <c r="AJ142" s="173">
        <f t="shared" si="106"/>
        <v>0</v>
      </c>
      <c r="AK142" s="173">
        <f t="shared" si="106"/>
        <v>0</v>
      </c>
      <c r="AL142" s="173">
        <f t="shared" si="106"/>
        <v>0</v>
      </c>
      <c r="AM142" s="173">
        <f t="shared" si="106"/>
        <v>0</v>
      </c>
      <c r="AN142" s="173">
        <f t="shared" si="106"/>
        <v>0</v>
      </c>
      <c r="AO142" s="173">
        <f t="shared" si="106"/>
        <v>0</v>
      </c>
      <c r="AP142" s="173">
        <f t="shared" si="106"/>
        <v>0</v>
      </c>
      <c r="AQ142" s="173">
        <f t="shared" si="106"/>
        <v>0</v>
      </c>
      <c r="AR142" s="173">
        <f t="shared" si="106"/>
        <v>0</v>
      </c>
      <c r="AS142" s="173">
        <f t="shared" si="106"/>
        <v>0</v>
      </c>
      <c r="AT142" s="173">
        <f t="shared" si="106"/>
        <v>0</v>
      </c>
      <c r="AU142" s="173">
        <f t="shared" si="106"/>
        <v>0</v>
      </c>
      <c r="AV142" s="173">
        <f t="shared" si="106"/>
        <v>0</v>
      </c>
      <c r="AW142" s="173">
        <f t="shared" si="106"/>
        <v>0</v>
      </c>
      <c r="AX142" s="173">
        <f t="shared" si="106"/>
        <v>0</v>
      </c>
      <c r="AY142" s="173">
        <f t="shared" si="106"/>
        <v>0</v>
      </c>
      <c r="AZ142" s="173">
        <f t="shared" si="106"/>
        <v>0</v>
      </c>
      <c r="BA142" s="173">
        <f t="shared" si="106"/>
        <v>0</v>
      </c>
      <c r="BB142" s="173">
        <f t="shared" si="106"/>
        <v>0</v>
      </c>
      <c r="BC142" s="173">
        <f t="shared" si="106"/>
        <v>0</v>
      </c>
      <c r="BD142" s="173">
        <f t="shared" si="106"/>
        <v>0</v>
      </c>
      <c r="BE142" s="173">
        <f t="shared" si="106"/>
        <v>0</v>
      </c>
      <c r="BF142" s="173">
        <f t="shared" si="106"/>
        <v>0</v>
      </c>
      <c r="BG142" s="173">
        <f t="shared" si="106"/>
        <v>0</v>
      </c>
      <c r="BH142" s="173">
        <f t="shared" si="106"/>
        <v>0</v>
      </c>
      <c r="BI142" s="173">
        <f t="shared" si="106"/>
        <v>0</v>
      </c>
      <c r="BJ142" s="173">
        <f t="shared" si="106"/>
        <v>0</v>
      </c>
      <c r="BK142" s="173">
        <f t="shared" si="106"/>
        <v>0</v>
      </c>
      <c r="BL142" s="173">
        <f t="shared" si="106"/>
        <v>0</v>
      </c>
      <c r="BM142" s="173">
        <f t="shared" si="106"/>
        <v>0</v>
      </c>
      <c r="BN142" s="173">
        <f t="shared" si="106"/>
        <v>0</v>
      </c>
      <c r="BO142" s="173">
        <f t="shared" si="106"/>
        <v>0</v>
      </c>
      <c r="BP142" s="173">
        <f t="shared" si="106"/>
        <v>0</v>
      </c>
      <c r="BQ142" s="173">
        <f t="shared" si="106"/>
        <v>0</v>
      </c>
      <c r="BR142" s="173">
        <f t="shared" si="106"/>
        <v>0</v>
      </c>
      <c r="BS142" s="173">
        <f t="shared" si="106"/>
        <v>0</v>
      </c>
      <c r="BT142" s="173">
        <f t="shared" si="106"/>
        <v>0</v>
      </c>
      <c r="BU142" s="173">
        <f t="shared" ref="BU142:DC142" si="107">SUM(BU143:BU145)</f>
        <v>0</v>
      </c>
      <c r="BV142" s="173">
        <f t="shared" si="107"/>
        <v>0</v>
      </c>
      <c r="BW142" s="173">
        <f t="shared" si="107"/>
        <v>0</v>
      </c>
      <c r="BX142" s="173">
        <f t="shared" si="107"/>
        <v>0</v>
      </c>
      <c r="BY142" s="173">
        <f t="shared" si="107"/>
        <v>0</v>
      </c>
      <c r="BZ142" s="173">
        <f t="shared" si="107"/>
        <v>0</v>
      </c>
      <c r="CA142" s="173">
        <f t="shared" si="107"/>
        <v>0</v>
      </c>
      <c r="CB142" s="173">
        <f t="shared" si="107"/>
        <v>0</v>
      </c>
      <c r="CC142" s="173">
        <f t="shared" si="107"/>
        <v>0</v>
      </c>
      <c r="CD142" s="173">
        <f t="shared" si="107"/>
        <v>0</v>
      </c>
      <c r="CE142" s="173">
        <f t="shared" si="107"/>
        <v>0</v>
      </c>
      <c r="CF142" s="173">
        <f t="shared" si="107"/>
        <v>0</v>
      </c>
      <c r="CG142" s="173">
        <f t="shared" si="107"/>
        <v>0</v>
      </c>
      <c r="CH142" s="173">
        <f t="shared" si="107"/>
        <v>0</v>
      </c>
      <c r="CI142" s="173">
        <f t="shared" si="107"/>
        <v>0</v>
      </c>
      <c r="CJ142" s="173">
        <f t="shared" si="107"/>
        <v>0</v>
      </c>
      <c r="CK142" s="173">
        <f t="shared" si="107"/>
        <v>0</v>
      </c>
      <c r="CL142" s="173">
        <f t="shared" si="107"/>
        <v>0</v>
      </c>
      <c r="CM142" s="173">
        <f t="shared" si="107"/>
        <v>0</v>
      </c>
      <c r="CN142" s="173">
        <f t="shared" si="107"/>
        <v>0</v>
      </c>
      <c r="CO142" s="173">
        <f t="shared" si="107"/>
        <v>0</v>
      </c>
      <c r="CP142" s="173">
        <f t="shared" si="107"/>
        <v>0</v>
      </c>
      <c r="CQ142" s="173">
        <f t="shared" si="107"/>
        <v>0</v>
      </c>
      <c r="CR142" s="173">
        <f t="shared" si="107"/>
        <v>0</v>
      </c>
      <c r="CS142" s="173">
        <f t="shared" si="107"/>
        <v>0</v>
      </c>
      <c r="CT142" s="173">
        <f t="shared" si="107"/>
        <v>0</v>
      </c>
      <c r="CU142" s="173">
        <f t="shared" si="107"/>
        <v>0</v>
      </c>
      <c r="CV142" s="173">
        <f t="shared" si="107"/>
        <v>0</v>
      </c>
      <c r="CW142" s="173">
        <f t="shared" si="107"/>
        <v>0</v>
      </c>
      <c r="CX142" s="173">
        <f t="shared" si="107"/>
        <v>0</v>
      </c>
      <c r="CY142" s="173">
        <f t="shared" si="107"/>
        <v>0</v>
      </c>
      <c r="CZ142" s="173">
        <f t="shared" si="107"/>
        <v>0</v>
      </c>
      <c r="DA142" s="173">
        <f t="shared" si="107"/>
        <v>0</v>
      </c>
      <c r="DB142" s="173">
        <f t="shared" si="107"/>
        <v>0</v>
      </c>
      <c r="DC142" s="173">
        <f t="shared" si="107"/>
        <v>0</v>
      </c>
      <c r="DE142" s="24"/>
      <c r="DF142" s="24">
        <f t="shared" si="39"/>
        <v>0</v>
      </c>
    </row>
    <row r="143" spans="1:110" ht="15" customHeight="1">
      <c r="A143" s="68">
        <v>117</v>
      </c>
      <c r="B143" s="160" t="s">
        <v>386</v>
      </c>
      <c r="C143" s="187"/>
      <c r="D143" s="175"/>
      <c r="E143" s="160"/>
      <c r="F143" s="171">
        <f>H143+NPV(SD,I143:INDEX(I143:DC143,PAL))</f>
        <v>0</v>
      </c>
      <c r="G143" s="171">
        <f>SUMIF($H$5:$DC$5,"&lt;="&amp;PAL,$H143:$DC143)</f>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c r="BC143" s="177">
        <v>0</v>
      </c>
      <c r="BD143" s="177">
        <v>0</v>
      </c>
      <c r="BE143" s="177">
        <v>0</v>
      </c>
      <c r="BF143" s="177">
        <v>0</v>
      </c>
      <c r="BG143" s="177">
        <v>0</v>
      </c>
      <c r="BH143" s="177">
        <v>0</v>
      </c>
      <c r="BI143" s="177">
        <v>0</v>
      </c>
      <c r="BJ143" s="177">
        <v>0</v>
      </c>
      <c r="BK143" s="177">
        <v>0</v>
      </c>
      <c r="BL143" s="177">
        <v>0</v>
      </c>
      <c r="BM143" s="177">
        <v>0</v>
      </c>
      <c r="BN143" s="177">
        <v>0</v>
      </c>
      <c r="BO143" s="177">
        <v>0</v>
      </c>
      <c r="BP143" s="177">
        <v>0</v>
      </c>
      <c r="BQ143" s="177">
        <v>0</v>
      </c>
      <c r="BR143" s="177">
        <v>0</v>
      </c>
      <c r="BS143" s="177">
        <v>0</v>
      </c>
      <c r="BT143" s="177">
        <v>0</v>
      </c>
      <c r="BU143" s="177">
        <v>0</v>
      </c>
      <c r="BV143" s="177">
        <v>0</v>
      </c>
      <c r="BW143" s="177">
        <v>0</v>
      </c>
      <c r="BX143" s="177">
        <v>0</v>
      </c>
      <c r="BY143" s="177">
        <v>0</v>
      </c>
      <c r="BZ143" s="177">
        <v>0</v>
      </c>
      <c r="CA143" s="177">
        <v>0</v>
      </c>
      <c r="CB143" s="177">
        <v>0</v>
      </c>
      <c r="CC143" s="177">
        <v>0</v>
      </c>
      <c r="CD143" s="177">
        <v>0</v>
      </c>
      <c r="CE143" s="177">
        <v>0</v>
      </c>
      <c r="CF143" s="177">
        <v>0</v>
      </c>
      <c r="CG143" s="177">
        <v>0</v>
      </c>
      <c r="CH143" s="177">
        <v>0</v>
      </c>
      <c r="CI143" s="177">
        <v>0</v>
      </c>
      <c r="CJ143" s="177">
        <v>0</v>
      </c>
      <c r="CK143" s="177">
        <v>0</v>
      </c>
      <c r="CL143" s="177">
        <v>0</v>
      </c>
      <c r="CM143" s="177">
        <v>0</v>
      </c>
      <c r="CN143" s="177">
        <v>0</v>
      </c>
      <c r="CO143" s="177">
        <v>0</v>
      </c>
      <c r="CP143" s="177">
        <v>0</v>
      </c>
      <c r="CQ143" s="177">
        <v>0</v>
      </c>
      <c r="CR143" s="177">
        <v>0</v>
      </c>
      <c r="CS143" s="177">
        <v>0</v>
      </c>
      <c r="CT143" s="177">
        <v>0</v>
      </c>
      <c r="CU143" s="177">
        <v>0</v>
      </c>
      <c r="CV143" s="177">
        <v>0</v>
      </c>
      <c r="CW143" s="177">
        <v>0</v>
      </c>
      <c r="CX143" s="177">
        <v>0</v>
      </c>
      <c r="CY143" s="177">
        <v>0</v>
      </c>
      <c r="CZ143" s="177">
        <v>0</v>
      </c>
      <c r="DA143" s="177">
        <v>0</v>
      </c>
      <c r="DB143" s="177">
        <v>0</v>
      </c>
      <c r="DC143" s="177">
        <v>0</v>
      </c>
      <c r="DE143" s="24">
        <f t="shared" si="105"/>
        <v>0</v>
      </c>
      <c r="DF143" s="24">
        <f t="shared" si="39"/>
        <v>0</v>
      </c>
    </row>
    <row r="144" spans="1:110" ht="15" customHeight="1">
      <c r="A144" s="68">
        <v>118</v>
      </c>
      <c r="B144" s="160" t="s">
        <v>387</v>
      </c>
      <c r="C144" s="187"/>
      <c r="D144" s="175"/>
      <c r="E144" s="160"/>
      <c r="F144" s="171">
        <f>H144+NPV(SD,I144:INDEX(I144:DC144,PAL))</f>
        <v>0</v>
      </c>
      <c r="G144" s="171">
        <f>SUMIF($H$5:$DC$5,"&lt;="&amp;PAL,$H144:$DC144)</f>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c r="BC144" s="177">
        <v>0</v>
      </c>
      <c r="BD144" s="177">
        <v>0</v>
      </c>
      <c r="BE144" s="177">
        <v>0</v>
      </c>
      <c r="BF144" s="177">
        <v>0</v>
      </c>
      <c r="BG144" s="177">
        <v>0</v>
      </c>
      <c r="BH144" s="177">
        <v>0</v>
      </c>
      <c r="BI144" s="177">
        <v>0</v>
      </c>
      <c r="BJ144" s="177">
        <v>0</v>
      </c>
      <c r="BK144" s="177">
        <v>0</v>
      </c>
      <c r="BL144" s="177">
        <v>0</v>
      </c>
      <c r="BM144" s="177">
        <v>0</v>
      </c>
      <c r="BN144" s="177">
        <v>0</v>
      </c>
      <c r="BO144" s="177">
        <v>0</v>
      </c>
      <c r="BP144" s="177">
        <v>0</v>
      </c>
      <c r="BQ144" s="177">
        <v>0</v>
      </c>
      <c r="BR144" s="177">
        <v>0</v>
      </c>
      <c r="BS144" s="177">
        <v>0</v>
      </c>
      <c r="BT144" s="177">
        <v>0</v>
      </c>
      <c r="BU144" s="177">
        <v>0</v>
      </c>
      <c r="BV144" s="177">
        <v>0</v>
      </c>
      <c r="BW144" s="177">
        <v>0</v>
      </c>
      <c r="BX144" s="177">
        <v>0</v>
      </c>
      <c r="BY144" s="177">
        <v>0</v>
      </c>
      <c r="BZ144" s="177">
        <v>0</v>
      </c>
      <c r="CA144" s="177">
        <v>0</v>
      </c>
      <c r="CB144" s="177">
        <v>0</v>
      </c>
      <c r="CC144" s="177">
        <v>0</v>
      </c>
      <c r="CD144" s="177">
        <v>0</v>
      </c>
      <c r="CE144" s="177">
        <v>0</v>
      </c>
      <c r="CF144" s="177">
        <v>0</v>
      </c>
      <c r="CG144" s="177">
        <v>0</v>
      </c>
      <c r="CH144" s="177">
        <v>0</v>
      </c>
      <c r="CI144" s="177">
        <v>0</v>
      </c>
      <c r="CJ144" s="177">
        <v>0</v>
      </c>
      <c r="CK144" s="177">
        <v>0</v>
      </c>
      <c r="CL144" s="177">
        <v>0</v>
      </c>
      <c r="CM144" s="177">
        <v>0</v>
      </c>
      <c r="CN144" s="177">
        <v>0</v>
      </c>
      <c r="CO144" s="177">
        <v>0</v>
      </c>
      <c r="CP144" s="177">
        <v>0</v>
      </c>
      <c r="CQ144" s="177">
        <v>0</v>
      </c>
      <c r="CR144" s="177">
        <v>0</v>
      </c>
      <c r="CS144" s="177">
        <v>0</v>
      </c>
      <c r="CT144" s="177">
        <v>0</v>
      </c>
      <c r="CU144" s="177">
        <v>0</v>
      </c>
      <c r="CV144" s="177">
        <v>0</v>
      </c>
      <c r="CW144" s="177">
        <v>0</v>
      </c>
      <c r="CX144" s="177">
        <v>0</v>
      </c>
      <c r="CY144" s="177">
        <v>0</v>
      </c>
      <c r="CZ144" s="177">
        <v>0</v>
      </c>
      <c r="DA144" s="177">
        <v>0</v>
      </c>
      <c r="DB144" s="177">
        <v>0</v>
      </c>
      <c r="DC144" s="177">
        <v>0</v>
      </c>
      <c r="DE144" s="24">
        <f t="shared" si="105"/>
        <v>0</v>
      </c>
      <c r="DF144" s="24">
        <f t="shared" si="39"/>
        <v>0</v>
      </c>
    </row>
    <row r="145" spans="1:110" ht="15" customHeight="1">
      <c r="A145" s="68">
        <v>119</v>
      </c>
      <c r="B145" s="160" t="s">
        <v>388</v>
      </c>
      <c r="C145" s="187"/>
      <c r="D145" s="175"/>
      <c r="E145" s="160"/>
      <c r="F145" s="171">
        <f>H145+NPV(SD,I145:INDEX(I145:DC145,PAL))</f>
        <v>0</v>
      </c>
      <c r="G145" s="171">
        <f>SUMIF($H$5:$DC$5,"&lt;="&amp;PAL,$H145:$DC145)</f>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c r="BC145" s="177">
        <v>0</v>
      </c>
      <c r="BD145" s="177">
        <v>0</v>
      </c>
      <c r="BE145" s="177">
        <v>0</v>
      </c>
      <c r="BF145" s="177">
        <v>0</v>
      </c>
      <c r="BG145" s="177">
        <v>0</v>
      </c>
      <c r="BH145" s="177">
        <v>0</v>
      </c>
      <c r="BI145" s="177">
        <v>0</v>
      </c>
      <c r="BJ145" s="177">
        <v>0</v>
      </c>
      <c r="BK145" s="177">
        <v>0</v>
      </c>
      <c r="BL145" s="177">
        <v>0</v>
      </c>
      <c r="BM145" s="177">
        <v>0</v>
      </c>
      <c r="BN145" s="177">
        <v>0</v>
      </c>
      <c r="BO145" s="177">
        <v>0</v>
      </c>
      <c r="BP145" s="177">
        <v>0</v>
      </c>
      <c r="BQ145" s="177">
        <v>0</v>
      </c>
      <c r="BR145" s="177">
        <v>0</v>
      </c>
      <c r="BS145" s="177">
        <v>0</v>
      </c>
      <c r="BT145" s="177">
        <v>0</v>
      </c>
      <c r="BU145" s="177">
        <v>0</v>
      </c>
      <c r="BV145" s="177">
        <v>0</v>
      </c>
      <c r="BW145" s="177">
        <v>0</v>
      </c>
      <c r="BX145" s="177">
        <v>0</v>
      </c>
      <c r="BY145" s="177">
        <v>0</v>
      </c>
      <c r="BZ145" s="177">
        <v>0</v>
      </c>
      <c r="CA145" s="177">
        <v>0</v>
      </c>
      <c r="CB145" s="177">
        <v>0</v>
      </c>
      <c r="CC145" s="177">
        <v>0</v>
      </c>
      <c r="CD145" s="177">
        <v>0</v>
      </c>
      <c r="CE145" s="177">
        <v>0</v>
      </c>
      <c r="CF145" s="177">
        <v>0</v>
      </c>
      <c r="CG145" s="177">
        <v>0</v>
      </c>
      <c r="CH145" s="177">
        <v>0</v>
      </c>
      <c r="CI145" s="177">
        <v>0</v>
      </c>
      <c r="CJ145" s="177">
        <v>0</v>
      </c>
      <c r="CK145" s="177">
        <v>0</v>
      </c>
      <c r="CL145" s="177">
        <v>0</v>
      </c>
      <c r="CM145" s="177">
        <v>0</v>
      </c>
      <c r="CN145" s="177">
        <v>0</v>
      </c>
      <c r="CO145" s="177">
        <v>0</v>
      </c>
      <c r="CP145" s="177">
        <v>0</v>
      </c>
      <c r="CQ145" s="177">
        <v>0</v>
      </c>
      <c r="CR145" s="177">
        <v>0</v>
      </c>
      <c r="CS145" s="177">
        <v>0</v>
      </c>
      <c r="CT145" s="177">
        <v>0</v>
      </c>
      <c r="CU145" s="177">
        <v>0</v>
      </c>
      <c r="CV145" s="177">
        <v>0</v>
      </c>
      <c r="CW145" s="177">
        <v>0</v>
      </c>
      <c r="CX145" s="177">
        <v>0</v>
      </c>
      <c r="CY145" s="177">
        <v>0</v>
      </c>
      <c r="CZ145" s="177">
        <v>0</v>
      </c>
      <c r="DA145" s="177">
        <v>0</v>
      </c>
      <c r="DB145" s="177">
        <v>0</v>
      </c>
      <c r="DC145" s="177">
        <v>0</v>
      </c>
      <c r="DE145" s="24">
        <f t="shared" si="105"/>
        <v>0</v>
      </c>
      <c r="DF145" s="24">
        <f t="shared" si="39"/>
        <v>0</v>
      </c>
    </row>
    <row r="146" spans="1:110" ht="20.25" customHeight="1">
      <c r="D146" s="1"/>
      <c r="F146" s="20"/>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110" ht="16.2" hidden="1" customHeight="1">
      <c r="D147" s="1"/>
      <c r="F147" s="20"/>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sheetData>
  <sheetProtection algorithmName="SHA-512" hashValue="HmU9mt5bYfwvFpixnng4qKSPmwg55T64yes8IOreCVaDXh7kSscFkf6qG+S7fEIR9yK6EaTSoJ8ZwGFmoIFdTg==" saltValue="RDVcKFA1AiBsDg6hbFYg2A=="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24:E126">
    <cfRule type="expression" dxfId="58" priority="3">
      <formula>AND($F124&lt;&gt;0,$E124="")</formula>
    </cfRule>
  </conditionalFormatting>
  <conditionalFormatting sqref="F7:F8">
    <cfRule type="containsBlanks" dxfId="57" priority="13">
      <formula>LEN(TRIM(F7))=0</formula>
    </cfRule>
  </conditionalFormatting>
  <conditionalFormatting sqref="F51">
    <cfRule type="containsBlanks" dxfId="56" priority="26">
      <formula>LEN(TRIM(F51))=0</formula>
    </cfRule>
  </conditionalFormatting>
  <conditionalFormatting sqref="F64">
    <cfRule type="containsBlanks" dxfId="55" priority="25">
      <formula>LEN(TRIM(F64))=0</formula>
    </cfRule>
  </conditionalFormatting>
  <conditionalFormatting sqref="F77">
    <cfRule type="containsBlanks" dxfId="54" priority="24">
      <formula>LEN(TRIM(F77))=0</formula>
    </cfRule>
  </conditionalFormatting>
  <conditionalFormatting sqref="F90">
    <cfRule type="containsBlanks" dxfId="53" priority="23">
      <formula>LEN(TRIM(F90))=0</formula>
    </cfRule>
  </conditionalFormatting>
  <conditionalFormatting sqref="F115:G116">
    <cfRule type="containsBlanks" dxfId="52" priority="21">
      <formula>LEN(TRIM(F115))=0</formula>
    </cfRule>
  </conditionalFormatting>
  <conditionalFormatting sqref="F111:AL111">
    <cfRule type="containsBlanks" dxfId="51" priority="1">
      <formula>LEN(TRIM(F111))=0</formula>
    </cfRule>
  </conditionalFormatting>
  <conditionalFormatting sqref="F103:DC104">
    <cfRule type="containsBlanks" dxfId="50" priority="22">
      <formula>LEN(TRIM(F103))=0</formula>
    </cfRule>
  </conditionalFormatting>
  <conditionalFormatting sqref="F123:DC123">
    <cfRule type="containsBlanks" dxfId="49" priority="27">
      <formula>LEN(TRIM(F123))=0</formula>
    </cfRule>
  </conditionalFormatting>
  <conditionalFormatting sqref="H122:I122">
    <cfRule type="containsBlanks" dxfId="48" priority="29">
      <formula>LEN(TRIM(H122))=0</formula>
    </cfRule>
  </conditionalFormatting>
  <conditionalFormatting sqref="H29:P36">
    <cfRule type="containsBlanks" dxfId="47" priority="7">
      <formula>LEN(TRIM(H29))=0</formula>
    </cfRule>
  </conditionalFormatting>
  <conditionalFormatting sqref="H56:P63">
    <cfRule type="containsBlanks" dxfId="46" priority="9">
      <formula>LEN(TRIM(H56))=0</formula>
    </cfRule>
  </conditionalFormatting>
  <conditionalFormatting sqref="H69:P76">
    <cfRule type="containsBlanks" dxfId="45" priority="10">
      <formula>LEN(TRIM(H69))=0</formula>
    </cfRule>
  </conditionalFormatting>
  <conditionalFormatting sqref="H7:DC11 P12:DC15 H16:DC20 H21:O22 H23:N23 H24:DC24 P25:P28 Q25:DC36 P52:P55 Q52:DC63 H64:DC64 P65:P68 Q65:DC76">
    <cfRule type="containsBlanks" dxfId="44" priority="40">
      <formula>LEN(TRIM(H7))=0</formula>
    </cfRule>
  </conditionalFormatting>
  <conditionalFormatting sqref="H37:DC51">
    <cfRule type="containsBlanks" dxfId="43" priority="8">
      <formula>LEN(TRIM(H37))=0</formula>
    </cfRule>
  </conditionalFormatting>
  <conditionalFormatting sqref="H77:DC102">
    <cfRule type="containsBlanks" dxfId="42" priority="11">
      <formula>LEN(TRIM(H77))=0</formula>
    </cfRule>
  </conditionalFormatting>
  <conditionalFormatting sqref="H110:DC121">
    <cfRule type="containsBlanks" dxfId="41" priority="28">
      <formula>LEN(TRIM(H110))=0</formula>
    </cfRule>
  </conditionalFormatting>
  <conditionalFormatting sqref="H124:DC145">
    <cfRule type="containsBlanks" dxfId="40" priority="34">
      <formula>LEN(TRIM(H124))=0</formula>
    </cfRule>
  </conditionalFormatting>
  <conditionalFormatting sqref="I131:DC131">
    <cfRule type="containsBlanks" dxfId="39" priority="30">
      <formula>LEN(TRIM(I131))=0</formula>
    </cfRule>
  </conditionalFormatting>
  <conditionalFormatting sqref="J122:DC123">
    <cfRule type="containsBlanks" dxfId="38" priority="37">
      <formula>LEN(TRIM(J122))=0</formula>
    </cfRule>
  </conditionalFormatting>
  <conditionalFormatting sqref="P21:DC23">
    <cfRule type="containsBlanks" dxfId="37" priority="6">
      <formula>LEN(TRIM(P21))=0</formula>
    </cfRule>
  </conditionalFormatting>
  <conditionalFormatting sqref="P105:DC109">
    <cfRule type="containsBlanks" dxfId="36" priority="38">
      <formula>LEN(TRIM(P105))=0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103:C104"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43:C145" xr:uid="{00000000-0002-0000-0700-000003000000}">
      <formula1>Zalos</formula1>
    </dataValidation>
    <dataValidation type="list" allowBlank="1" showInputMessage="1" showErrorMessage="1" sqref="C135:C141" xr:uid="{00000000-0002-0000-0700-000004000000}">
      <formula1>Naudos</formula1>
    </dataValidation>
    <dataValidation allowBlank="1" sqref="C12:C21" xr:uid="{00000000-0002-0000-0700-000005000000}"/>
  </dataValidations>
  <pageMargins left="0.7" right="0.7" top="0.75" bottom="0.75" header="0.3" footer="0.3"/>
  <pageSetup paperSize="9" scale="13" fitToWidth="2" orientation="landscape" horizontalDpi="300" verticalDpi="300" r:id="rId2"/>
  <headerFooter>
    <oddHeader>&amp;R&amp;"Aptos"&amp;10&amp;K000000 VIDINIO NAUDOJIMO INFORMACIJA&amp;1#_x000D_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2</xdr:col>
                    <xdr:colOff>4572000</xdr:colOff>
                    <xdr:row>10</xdr:row>
                    <xdr:rowOff>22860</xdr:rowOff>
                  </from>
                  <to>
                    <xdr:col>3</xdr:col>
                    <xdr:colOff>327660</xdr:colOff>
                    <xdr:row>10</xdr:row>
                    <xdr:rowOff>190500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4</xdr:col>
                    <xdr:colOff>7620</xdr:colOff>
                    <xdr:row>7</xdr:row>
                    <xdr:rowOff>22860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2</xdr:col>
                    <xdr:colOff>4579620</xdr:colOff>
                    <xdr:row>102</xdr:row>
                    <xdr:rowOff>0</xdr:rowOff>
                  </from>
                  <to>
                    <xdr:col>4</xdr:col>
                    <xdr:colOff>0</xdr:colOff>
                    <xdr:row>102</xdr:row>
                    <xdr:rowOff>175260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2</xdr:col>
                    <xdr:colOff>4579620</xdr:colOff>
                    <xdr:row>114</xdr:row>
                    <xdr:rowOff>22860</xdr:rowOff>
                  </from>
                  <to>
                    <xdr:col>4</xdr:col>
                    <xdr:colOff>0</xdr:colOff>
                    <xdr:row>114</xdr:row>
                    <xdr:rowOff>213360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2</xdr:col>
                    <xdr:colOff>4579620</xdr:colOff>
                    <xdr:row>132</xdr:row>
                    <xdr:rowOff>7620</xdr:rowOff>
                  </from>
                  <to>
                    <xdr:col>4</xdr:col>
                    <xdr:colOff>0</xdr:colOff>
                    <xdr:row>133</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137160</xdr:colOff>
                    <xdr:row>3</xdr:row>
                    <xdr:rowOff>175260</xdr:rowOff>
                  </from>
                  <to>
                    <xdr:col>4</xdr:col>
                    <xdr:colOff>403860</xdr:colOff>
                    <xdr:row>4</xdr:row>
                    <xdr:rowOff>160020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23</xdr:row>
                    <xdr:rowOff>22860</xdr:rowOff>
                  </from>
                  <to>
                    <xdr:col>0</xdr:col>
                    <xdr:colOff>213360</xdr:colOff>
                    <xdr:row>23</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50</xdr:row>
                    <xdr:rowOff>30480</xdr:rowOff>
                  </from>
                  <to>
                    <xdr:col>0</xdr:col>
                    <xdr:colOff>198120</xdr:colOff>
                    <xdr:row>50</xdr:row>
                    <xdr:rowOff>175260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63</xdr:row>
                    <xdr:rowOff>30480</xdr:rowOff>
                  </from>
                  <to>
                    <xdr:col>0</xdr:col>
                    <xdr:colOff>198120</xdr:colOff>
                    <xdr:row>63</xdr:row>
                    <xdr:rowOff>175260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76</xdr:row>
                    <xdr:rowOff>22860</xdr:rowOff>
                  </from>
                  <to>
                    <xdr:col>0</xdr:col>
                    <xdr:colOff>198120</xdr:colOff>
                    <xdr:row>76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89</xdr:row>
                    <xdr:rowOff>30480</xdr:rowOff>
                  </from>
                  <to>
                    <xdr:col>0</xdr:col>
                    <xdr:colOff>198120</xdr:colOff>
                    <xdr:row>89</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9_Click">
                <anchor moveWithCells="1" sizeWithCells="1">
                  <from>
                    <xdr:col>0</xdr:col>
                    <xdr:colOff>76200</xdr:colOff>
                    <xdr:row>102</xdr:row>
                    <xdr:rowOff>22860</xdr:rowOff>
                  </from>
                  <to>
                    <xdr:col>0</xdr:col>
                    <xdr:colOff>198120</xdr:colOff>
                    <xdr:row>102</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9_Click">
                <anchor moveWithCells="1" sizeWithCells="1">
                  <from>
                    <xdr:col>0</xdr:col>
                    <xdr:colOff>68580</xdr:colOff>
                    <xdr:row>114</xdr:row>
                    <xdr:rowOff>38100</xdr:rowOff>
                  </from>
                  <to>
                    <xdr:col>0</xdr:col>
                    <xdr:colOff>190500</xdr:colOff>
                    <xdr:row>114</xdr:row>
                    <xdr:rowOff>175260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2</xdr:col>
                    <xdr:colOff>4579620</xdr:colOff>
                    <xdr:row>126</xdr:row>
                    <xdr:rowOff>7620</xdr:rowOff>
                  </from>
                  <to>
                    <xdr:col>4</xdr:col>
                    <xdr:colOff>0</xdr:colOff>
                    <xdr:row>126</xdr:row>
                    <xdr:rowOff>182880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22860</xdr:rowOff>
                  </from>
                  <to>
                    <xdr:col>0</xdr:col>
                    <xdr:colOff>251460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36</xdr:row>
                    <xdr:rowOff>30480</xdr:rowOff>
                  </from>
                  <to>
                    <xdr:col>0</xdr:col>
                    <xdr:colOff>220980</xdr:colOff>
                    <xdr:row>36</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49</xdr:row>
                    <xdr:rowOff>38100</xdr:rowOff>
                  </from>
                  <to>
                    <xdr:col>0</xdr:col>
                    <xdr:colOff>251460</xdr:colOff>
                    <xdr:row>49</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0</xdr:rowOff>
                  </from>
                  <to>
                    <xdr:col>3</xdr:col>
                    <xdr:colOff>327660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2</xdr:col>
                    <xdr:colOff>4572000</xdr:colOff>
                    <xdr:row>22</xdr:row>
                    <xdr:rowOff>182880</xdr:rowOff>
                  </from>
                  <to>
                    <xdr:col>4</xdr:col>
                    <xdr:colOff>0</xdr:colOff>
                    <xdr:row>24</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E91:E102 E78:E89 E12:E23 E25:E36 E38:E49 E52:E63 E65:E76 E105:E110 E112:E114</xm:sqref>
        </x14:dataValidation>
        <x14:dataValidation type="list" allowBlank="1" showInputMessage="1" showErrorMessage="1" xr:uid="{00000000-0002-0000-0700-000007000000}">
          <x14:formula1>
            <xm:f>Data1!$L$2:$L$6</xm:f>
          </x14:formula1>
          <xm:sqref>E124:E126 E117:E122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G37"/>
  <sheetViews>
    <sheetView topLeftCell="A7" workbookViewId="0">
      <selection activeCell="A38" sqref="A38"/>
    </sheetView>
  </sheetViews>
  <sheetFormatPr defaultColWidth="9.109375" defaultRowHeight="14.4"/>
  <cols>
    <col min="1" max="1" width="18.88671875" style="17" customWidth="1"/>
    <col min="2" max="2" width="120" style="577" customWidth="1"/>
    <col min="3" max="3" width="14.5546875" style="577" customWidth="1"/>
    <col min="4" max="4" width="10.5546875" style="17" bestFit="1" customWidth="1"/>
    <col min="5" max="5" width="33.109375" style="17" customWidth="1"/>
    <col min="6" max="6" width="12.44140625" style="17" bestFit="1" customWidth="1"/>
    <col min="7" max="7" width="107.88671875" style="577" customWidth="1"/>
    <col min="8" max="8" width="32.88671875" style="17" customWidth="1"/>
    <col min="9" max="9" width="19.33203125" style="17" customWidth="1"/>
    <col min="10" max="13" width="9.109375" style="17"/>
    <col min="14" max="14" width="12.33203125" style="17" customWidth="1"/>
    <col min="15" max="15" width="16.109375" style="17" customWidth="1"/>
    <col min="16" max="16384" width="9.109375" style="17"/>
  </cols>
  <sheetData>
    <row r="1" spans="1:7">
      <c r="A1" s="17" t="s">
        <v>896</v>
      </c>
      <c r="B1" s="577" t="s">
        <v>897</v>
      </c>
      <c r="C1" s="17" t="s">
        <v>899</v>
      </c>
      <c r="E1" s="17" t="s">
        <v>429</v>
      </c>
      <c r="F1" s="577" t="s">
        <v>215</v>
      </c>
      <c r="G1" s="577" t="s">
        <v>963</v>
      </c>
    </row>
    <row r="2" spans="1:7" ht="28.8">
      <c r="A2" s="576">
        <v>1</v>
      </c>
      <c r="B2" s="577" t="s">
        <v>898</v>
      </c>
      <c r="C2" s="17" t="s">
        <v>900</v>
      </c>
      <c r="E2" s="17" t="s">
        <v>876</v>
      </c>
      <c r="F2" s="578" t="s">
        <v>884</v>
      </c>
      <c r="G2" s="577" t="s">
        <v>885</v>
      </c>
    </row>
    <row r="3" spans="1:7" ht="28.8">
      <c r="A3" s="576">
        <v>2</v>
      </c>
      <c r="B3" s="577" t="s">
        <v>901</v>
      </c>
      <c r="C3" s="17" t="s">
        <v>902</v>
      </c>
      <c r="E3" s="17" t="s">
        <v>877</v>
      </c>
      <c r="F3" s="577" t="s">
        <v>887</v>
      </c>
      <c r="G3" s="577" t="s">
        <v>886</v>
      </c>
    </row>
    <row r="4" spans="1:7" ht="28.8">
      <c r="A4" s="576" t="s">
        <v>410</v>
      </c>
      <c r="B4" s="577" t="s">
        <v>903</v>
      </c>
      <c r="C4" s="17" t="s">
        <v>902</v>
      </c>
      <c r="E4" s="17" t="s">
        <v>975</v>
      </c>
      <c r="F4" s="577" t="s">
        <v>884</v>
      </c>
      <c r="G4" s="577" t="s">
        <v>885</v>
      </c>
    </row>
    <row r="5" spans="1:7" ht="28.8">
      <c r="A5" s="576" t="s">
        <v>904</v>
      </c>
      <c r="B5" s="577" t="s">
        <v>905</v>
      </c>
      <c r="C5" s="17" t="s">
        <v>902</v>
      </c>
      <c r="E5" s="17" t="s">
        <v>878</v>
      </c>
      <c r="F5" s="577" t="s">
        <v>887</v>
      </c>
      <c r="G5" s="577" t="s">
        <v>888</v>
      </c>
    </row>
    <row r="6" spans="1:7">
      <c r="A6" s="576" t="s">
        <v>906</v>
      </c>
      <c r="B6" s="577" t="s">
        <v>907</v>
      </c>
      <c r="C6" s="17" t="s">
        <v>902</v>
      </c>
      <c r="E6" s="17" t="s">
        <v>880</v>
      </c>
      <c r="F6" s="577" t="s">
        <v>890</v>
      </c>
      <c r="G6" s="577" t="s">
        <v>891</v>
      </c>
    </row>
    <row r="7" spans="1:7">
      <c r="A7" s="576" t="s">
        <v>908</v>
      </c>
      <c r="B7" s="577" t="s">
        <v>909</v>
      </c>
      <c r="C7" s="17" t="s">
        <v>902</v>
      </c>
      <c r="E7" s="17" t="s">
        <v>881</v>
      </c>
      <c r="F7" s="577" t="s">
        <v>890</v>
      </c>
      <c r="G7" s="577" t="s">
        <v>892</v>
      </c>
    </row>
    <row r="8" spans="1:7">
      <c r="A8" s="576" t="s">
        <v>911</v>
      </c>
      <c r="B8" s="577" t="s">
        <v>910</v>
      </c>
      <c r="C8" s="17" t="s">
        <v>902</v>
      </c>
      <c r="E8" s="17" t="s">
        <v>882</v>
      </c>
      <c r="F8" s="577" t="s">
        <v>895</v>
      </c>
      <c r="G8" s="577" t="s">
        <v>962</v>
      </c>
    </row>
    <row r="9" spans="1:7">
      <c r="A9" s="576" t="s">
        <v>912</v>
      </c>
      <c r="B9" s="577" t="s">
        <v>913</v>
      </c>
      <c r="C9" s="17" t="s">
        <v>902</v>
      </c>
      <c r="E9" s="17" t="s">
        <v>776</v>
      </c>
      <c r="F9" s="577" t="s">
        <v>889</v>
      </c>
      <c r="G9" s="577" t="s">
        <v>962</v>
      </c>
    </row>
    <row r="10" spans="1:7">
      <c r="A10" s="576" t="s">
        <v>914</v>
      </c>
      <c r="B10" s="577" t="s">
        <v>915</v>
      </c>
      <c r="C10" s="17" t="s">
        <v>902</v>
      </c>
      <c r="E10" s="17" t="s">
        <v>879</v>
      </c>
      <c r="F10" s="577" t="s">
        <v>889</v>
      </c>
      <c r="G10" s="577" t="s">
        <v>962</v>
      </c>
    </row>
    <row r="11" spans="1:7">
      <c r="A11" s="576" t="s">
        <v>916</v>
      </c>
      <c r="B11" s="577" t="s">
        <v>917</v>
      </c>
      <c r="C11" s="17" t="s">
        <v>902</v>
      </c>
      <c r="E11" s="17" t="s">
        <v>959</v>
      </c>
      <c r="F11" s="17" t="s">
        <v>961</v>
      </c>
      <c r="G11" s="577" t="s">
        <v>960</v>
      </c>
    </row>
    <row r="12" spans="1:7">
      <c r="A12" s="576" t="s">
        <v>919</v>
      </c>
      <c r="B12" s="577" t="s">
        <v>918</v>
      </c>
      <c r="C12" s="17" t="s">
        <v>902</v>
      </c>
      <c r="E12" s="17" t="s">
        <v>883</v>
      </c>
      <c r="F12" s="577" t="s">
        <v>894</v>
      </c>
      <c r="G12" s="577" t="s">
        <v>893</v>
      </c>
    </row>
    <row r="13" spans="1:7">
      <c r="A13" s="576" t="s">
        <v>921</v>
      </c>
      <c r="B13" s="577" t="s">
        <v>920</v>
      </c>
      <c r="C13" s="17" t="s">
        <v>900</v>
      </c>
      <c r="E13" s="17" t="s">
        <v>437</v>
      </c>
      <c r="F13" s="577" t="s">
        <v>411</v>
      </c>
      <c r="G13" s="577" t="s">
        <v>437</v>
      </c>
    </row>
    <row r="14" spans="1:7">
      <c r="A14" s="576">
        <v>3</v>
      </c>
      <c r="B14" s="577" t="s">
        <v>922</v>
      </c>
      <c r="C14" s="17" t="s">
        <v>902</v>
      </c>
      <c r="E14" s="17" t="s">
        <v>977</v>
      </c>
      <c r="F14" s="577" t="s">
        <v>978</v>
      </c>
      <c r="G14" s="577" t="s">
        <v>979</v>
      </c>
    </row>
    <row r="15" spans="1:7">
      <c r="A15" s="576" t="s">
        <v>416</v>
      </c>
      <c r="B15" s="577" t="s">
        <v>923</v>
      </c>
      <c r="C15" s="17" t="s">
        <v>902</v>
      </c>
      <c r="E15" s="17" t="s">
        <v>788</v>
      </c>
      <c r="F15" s="17" t="s">
        <v>980</v>
      </c>
      <c r="G15" s="577" t="s">
        <v>430</v>
      </c>
    </row>
    <row r="16" spans="1:7">
      <c r="A16" s="576" t="s">
        <v>417</v>
      </c>
      <c r="B16" s="577" t="s">
        <v>924</v>
      </c>
      <c r="C16" s="17" t="s">
        <v>902</v>
      </c>
    </row>
    <row r="17" spans="1:7">
      <c r="A17" s="576">
        <v>4</v>
      </c>
      <c r="B17" s="577" t="s">
        <v>925</v>
      </c>
      <c r="C17" s="17" t="s">
        <v>902</v>
      </c>
    </row>
    <row r="18" spans="1:7">
      <c r="A18" s="576" t="s">
        <v>420</v>
      </c>
      <c r="B18" s="577" t="s">
        <v>925</v>
      </c>
      <c r="C18" s="17" t="s">
        <v>902</v>
      </c>
    </row>
    <row r="19" spans="1:7">
      <c r="A19" s="576" t="s">
        <v>422</v>
      </c>
      <c r="B19" s="577" t="s">
        <v>925</v>
      </c>
      <c r="C19" s="17" t="s">
        <v>902</v>
      </c>
    </row>
    <row r="20" spans="1:7">
      <c r="A20" s="576" t="s">
        <v>927</v>
      </c>
      <c r="B20" s="577" t="s">
        <v>926</v>
      </c>
      <c r="C20" s="17" t="s">
        <v>900</v>
      </c>
      <c r="G20" s="17"/>
    </row>
    <row r="21" spans="1:7">
      <c r="A21" s="576" t="s">
        <v>928</v>
      </c>
      <c r="B21" s="577" t="s">
        <v>958</v>
      </c>
      <c r="C21" s="17" t="s">
        <v>902</v>
      </c>
    </row>
    <row r="22" spans="1:7">
      <c r="A22" s="576" t="s">
        <v>929</v>
      </c>
      <c r="B22" s="577" t="s">
        <v>930</v>
      </c>
      <c r="C22" s="17" t="s">
        <v>902</v>
      </c>
    </row>
    <row r="23" spans="1:7">
      <c r="A23" s="576" t="s">
        <v>931</v>
      </c>
      <c r="B23" s="577" t="s">
        <v>932</v>
      </c>
      <c r="C23" s="17" t="s">
        <v>902</v>
      </c>
    </row>
    <row r="24" spans="1:7">
      <c r="A24" s="576" t="s">
        <v>934</v>
      </c>
      <c r="B24" s="577" t="s">
        <v>933</v>
      </c>
      <c r="C24" s="17" t="s">
        <v>902</v>
      </c>
    </row>
    <row r="25" spans="1:7">
      <c r="A25" s="576" t="s">
        <v>935</v>
      </c>
      <c r="B25" s="577" t="s">
        <v>936</v>
      </c>
      <c r="C25" s="17" t="s">
        <v>902</v>
      </c>
    </row>
    <row r="26" spans="1:7">
      <c r="A26" s="576" t="s">
        <v>937</v>
      </c>
      <c r="B26" s="577" t="s">
        <v>933</v>
      </c>
      <c r="C26" s="17" t="s">
        <v>902</v>
      </c>
    </row>
    <row r="27" spans="1:7">
      <c r="A27" s="576" t="s">
        <v>938</v>
      </c>
      <c r="B27" s="577" t="s">
        <v>939</v>
      </c>
      <c r="C27" s="17" t="s">
        <v>900</v>
      </c>
      <c r="G27" s="17"/>
    </row>
    <row r="28" spans="1:7">
      <c r="A28" s="576" t="s">
        <v>941</v>
      </c>
      <c r="B28" s="577" t="s">
        <v>940</v>
      </c>
      <c r="C28" s="17" t="s">
        <v>902</v>
      </c>
    </row>
    <row r="29" spans="1:7" ht="28.8">
      <c r="A29" s="576" t="s">
        <v>943</v>
      </c>
      <c r="B29" s="577" t="s">
        <v>942</v>
      </c>
      <c r="C29" s="17" t="s">
        <v>902</v>
      </c>
    </row>
    <row r="30" spans="1:7" ht="28.8">
      <c r="A30" s="576" t="s">
        <v>944</v>
      </c>
      <c r="B30" s="577" t="s">
        <v>945</v>
      </c>
      <c r="C30" s="17" t="s">
        <v>902</v>
      </c>
    </row>
    <row r="31" spans="1:7" ht="28.8">
      <c r="A31" s="576" t="s">
        <v>976</v>
      </c>
      <c r="B31" s="577" t="s">
        <v>946</v>
      </c>
      <c r="C31" s="17" t="s">
        <v>902</v>
      </c>
    </row>
    <row r="32" spans="1:7">
      <c r="A32" s="576" t="s">
        <v>948</v>
      </c>
      <c r="B32" s="577" t="s">
        <v>947</v>
      </c>
      <c r="C32" s="17" t="s">
        <v>902</v>
      </c>
    </row>
    <row r="33" spans="1:7" ht="28.8">
      <c r="A33" s="576" t="s">
        <v>952</v>
      </c>
      <c r="B33" s="577" t="s">
        <v>949</v>
      </c>
      <c r="C33" s="17" t="s">
        <v>950</v>
      </c>
      <c r="G33" s="17"/>
    </row>
    <row r="34" spans="1:7">
      <c r="A34" s="576" t="s">
        <v>953</v>
      </c>
      <c r="B34" s="577" t="s">
        <v>951</v>
      </c>
      <c r="C34" s="17" t="s">
        <v>902</v>
      </c>
    </row>
    <row r="35" spans="1:7">
      <c r="A35" s="576" t="s">
        <v>955</v>
      </c>
      <c r="B35" s="577" t="s">
        <v>954</v>
      </c>
      <c r="C35" s="17" t="s">
        <v>900</v>
      </c>
      <c r="G35" s="17"/>
    </row>
    <row r="36" spans="1:7">
      <c r="A36" s="576" t="s">
        <v>957</v>
      </c>
      <c r="B36" s="577" t="s">
        <v>956</v>
      </c>
      <c r="C36" s="17" t="s">
        <v>902</v>
      </c>
    </row>
    <row r="37" spans="1:7">
      <c r="A37" s="688" t="s">
        <v>1040</v>
      </c>
      <c r="B37" s="687" t="s">
        <v>1020</v>
      </c>
      <c r="C37" s="17" t="s">
        <v>902</v>
      </c>
    </row>
  </sheetData>
  <autoFilter ref="A1:G37" xr:uid="{00000000-0001-0000-0800-000000000000}"/>
  <sortState xmlns:xlrd2="http://schemas.microsoft.com/office/spreadsheetml/2017/richdata2" ref="E2:G12">
    <sortCondition ref="F2:F12"/>
  </sortState>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phoneticPr fontId="46" type="noConversion"/>
  <pageMargins left="0.7" right="0.7" top="0.75" bottom="0.75" header="0.3" footer="0.3"/>
  <pageSetup paperSize="9" scale="20" fitToWidth="2" orientation="landscape" r:id="rId2"/>
  <headerFooter>
    <oddHeader>&amp;R&amp;"Aptos"&amp;10&amp;K000000 VIDINIO NAUDOJIMO INFORMACIJA&amp;1#_x000D_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A2079D991B445146B550E8DE247B9D0B" ma:contentTypeVersion="3" ma:contentTypeDescription="Kurkite naują dokumentą." ma:contentTypeScope="" ma:versionID="4116cbec24276755340b5c9f58ac886d">
  <xsd:schema xmlns:xsd="http://www.w3.org/2001/XMLSchema" xmlns:xs="http://www.w3.org/2001/XMLSchema" xmlns:p="http://schemas.microsoft.com/office/2006/metadata/properties" xmlns:ns2="04318a6c-93a3-4573-b585-da6d2b7bb2df" targetNamespace="http://schemas.microsoft.com/office/2006/metadata/properties" ma:root="true" ma:fieldsID="f2984978ad13a3d45b3a9f31fcc39037" ns2:_="">
    <xsd:import namespace="04318a6c-93a3-4573-b585-da6d2b7bb2df"/>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318a6c-93a3-4573-b585-da6d2b7bb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5C0381-4DED-4FF7-B9A3-644B83D142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318a6c-93a3-4573-b585-da6d2b7bb2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867A0B-491C-4FA5-AF2D-625FE922CA61}">
  <ds:schemaRefs>
    <ds:schemaRef ds:uri="http://schemas.microsoft.com/office/2006/metadata/properties"/>
    <ds:schemaRef ds:uri="http://schemas.microsoft.com/office/infopath/2007/PartnerControls"/>
    <ds:schemaRef ds:uri="f5ebda27-b626-448f-a7d1-d1cf5ad133fa"/>
    <ds:schemaRef ds:uri="a843bbba-5665-4b5f-aacc-cdcb1c804839"/>
    <ds:schemaRef ds:uri="028236e2-f653-4d19-ab67-4d06a9145e0c"/>
    <ds:schemaRef ds:uri="4b2e9d09-07c5-42d4-ad0a-92e216c40b99"/>
  </ds:schemaRefs>
</ds:datastoreItem>
</file>

<file path=customXml/itemProps3.xml><?xml version="1.0" encoding="utf-8"?>
<ds:datastoreItem xmlns:ds="http://schemas.openxmlformats.org/officeDocument/2006/customXml" ds:itemID="{FD212B00-9203-40E5-BC7A-462F11EB9FEA}">
  <ds:schemaRefs>
    <ds:schemaRef ds:uri="http://schemas.microsoft.com/sharepoint/v3/contenttype/forms"/>
  </ds:schemaRefs>
</ds:datastoreItem>
</file>

<file path=docMetadata/LabelInfo.xml><?xml version="1.0" encoding="utf-8"?>
<clbl:labelList xmlns:clbl="http://schemas.microsoft.com/office/2020/mipLabelMetadata">
  <clbl:label id="{32ae7b5d-0aac-474b-ae2b-02c331ef2874}" enabled="1" method="Privileged" siteId="{86bcf768-7bcf-4cd6-b041-b219988b7a9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72</vt:i4>
      </vt:variant>
    </vt:vector>
  </HeadingPairs>
  <TitlesOfParts>
    <vt:vector size="103" baseType="lpstr">
      <vt:lpstr>Pradžia</vt:lpstr>
      <vt:lpstr>Alternatyva 1</vt:lpstr>
      <vt:lpstr>Alternatyva 2</vt:lpstr>
      <vt:lpstr>Alternatyva 3</vt:lpstr>
      <vt:lpstr>Alternatyva 4</vt:lpstr>
      <vt:lpstr>Alternatyva 5</vt:lpstr>
      <vt:lpstr>Veiklos_saltiniai</vt:lpstr>
      <vt:lpstr>VPSP</vt:lpstr>
      <vt:lpstr>Veikla_2</vt:lpstr>
      <vt:lpstr>Veikla_3</vt:lpstr>
      <vt:lpstr>Veikla_4</vt:lpstr>
      <vt:lpstr>Veikla_6</vt:lpstr>
      <vt:lpstr>Veikla_7</vt:lpstr>
      <vt:lpstr>Veikla_9</vt:lpstr>
      <vt:lpstr>Veikla_10</vt:lpstr>
      <vt:lpstr>Veikla_11</vt:lpstr>
      <vt:lpstr>Veikla_12</vt:lpstr>
      <vt:lpstr>Veikla_13</vt:lpstr>
      <vt:lpstr>Veikla_15</vt:lpstr>
      <vt:lpstr>Veikla_18</vt:lpstr>
      <vt:lpstr>EN</vt:lpstr>
      <vt:lpstr>Produkto_rodikliai</vt:lpstr>
      <vt:lpstr>Rezultato_rodikliai</vt:lpstr>
      <vt:lpstr>SNA</vt:lpstr>
      <vt:lpstr>SVA</vt:lpstr>
      <vt:lpstr>DA</vt:lpstr>
      <vt:lpstr>Poveikis VF</vt:lpstr>
      <vt:lpstr>Rezultatai</vt:lpstr>
      <vt:lpstr>Jautrumo analizė</vt:lpstr>
      <vt:lpstr>Scenarijų analizė</vt:lpstr>
      <vt:lpstr>Finansavimas</vt:lpstr>
      <vt:lpstr>Data1!_Hlk179183729</vt:lpstr>
      <vt:lpstr>Data1!_Hlk179212429</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VPSP!Kalba</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priemoniu-skaiciuokle-v1_4</dc:title>
  <dc:subject/>
  <dc:creator>Edvinas Bulevičius</dc:creator>
  <cp:keywords/>
  <dc:description/>
  <cp:lastModifiedBy>Gediminas Karalius</cp:lastModifiedBy>
  <cp:revision/>
  <cp:lastPrinted>2024-11-15T07:25:54Z</cp:lastPrinted>
  <dcterms:created xsi:type="dcterms:W3CDTF">2019-07-15T08:17:38Z</dcterms:created>
  <dcterms:modified xsi:type="dcterms:W3CDTF">2026-04-27T12:16:14Z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0x010100A2079D991B445146B550E8DE247B9D0B</vt:lpwstr>
  </property>
  <property fmtid="{D5CDD505-2E9C-101B-9397-08002B2CF9AE}" pid="4" name="DmsPermissionsFlags">
    <vt:lpwstr>,SECTRUE,</vt:lpwstr>
  </property>
  <property fmtid="{D5CDD505-2E9C-101B-9397-08002B2CF9AE}" pid="5" name="DmsPermissionsUsers">
    <vt:lpwstr>509;#Darija Rasachackienė;#329;#Linas Jasiukevičius;#219;#Jekaterina Šarmavičienė;#1552;#Ernesta Buckienė;#232;#Lidija Kašubienė</vt:lpwstr>
  </property>
  <property fmtid="{D5CDD505-2E9C-101B-9397-08002B2CF9AE}" pid="6" name="DmsPermissionsDivisions">
    <vt:lpwstr>4458;#Metodinės pagalbos kompetencijų centras|49310cb0-b765-4a92-bcdf-0c79fca5783b;#49;#Vadovybė|58a5a61f-fccb-4f74-9a6b-098be634181c</vt:lpwstr>
  </property>
  <property fmtid="{D5CDD505-2E9C-101B-9397-08002B2CF9AE}" pid="7" name="TaxCatchAll">
    <vt:lpwstr/>
  </property>
  <property fmtid="{D5CDD505-2E9C-101B-9397-08002B2CF9AE}" pid="8" name="DmsPermissionsConfid">
    <vt:bool>false</vt:bool>
  </property>
  <property fmtid="{D5CDD505-2E9C-101B-9397-08002B2CF9AE}" pid="9" name="DmsDocPrepDocSendRegReal">
    <vt:bool>false</vt:bool>
  </property>
</Properties>
</file>